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Settings!$L$4:$L$34</definedName>
    <definedName function="false" hidden="false" name="L_NegPhrase" vbProcedure="false">Settings!$N$4:$N$1205</definedName>
    <definedName function="false" hidden="false" name="L_NotLoaded" vbProcedure="false">Settings!$S$4:$S$34</definedName>
    <definedName function="false" hidden="false" name="L_NotLoadedNeg" vbProcedure="false">Settings!$T$4:$T$71</definedName>
    <definedName function="false" hidden="false" name="L_Pending" vbProcedure="false">Settings!$O$4:$O$33</definedName>
    <definedName function="false" hidden="false" name="L_PendNeg" vbProcedure="false">Settings!$P$4:$P$176</definedName>
    <definedName function="false" hidden="false" name="L_PendPrep" vbProcedure="false">Settings!$R$4:$R$36</definedName>
    <definedName function="false" hidden="false" name="L_PendStrict" vbProcedure="false">Settings!$Q$4:$Q$64</definedName>
    <definedName function="false" hidden="false" name="L_Placeholder" vbProcedure="false">Settings!$K$4:$K$77</definedName>
    <definedName function="false" hidden="false" name="L_ResultBad" vbProcedure="false">Settings!$M$4:$M$94</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<sst xmlns="http://schemas.openxmlformats.org/spreadsheetml/2006/main" count="14183" uniqueCount="3455">
  <si>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</si>
  <si>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</si>
  <si>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</si>
  <si>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</si>
  <si>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</si>
  <si>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</si>
  <si>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</si>
  <si>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</si>
  <si>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</si>
  <si>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</si>
  <si>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</si>
  <si>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</si>
  <si>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</si>
  <si>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</si>
  <si>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</si>
  <si>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</si>
  <si>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</si>
  <si>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</si>
  <si>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</si>
  <si>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</si>
  <si>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</si>
  <si>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</si>
  <si>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</si>
  <si>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</si>
  <si>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</si>
  <si>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</si>
  <si>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</si>
  <si>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</si>
  <si>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</si>
  <si>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</si>
  <si>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</si>
  <si>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Evidence must point to a traceable record: a document ID (e.g. 'SF-2210', 'PCS-0727', 'IMG_2231'), a reference word with a number ('email ref 4471', 'form 2210'), a file name, link or path. A bare time or date ('Checked 14:00') or a phone call is not evidence. Batch IDs must look like an ID (e.g. 'PASB-261008-BC-017'). Document attachment locations likewise need a path, link or file name. Wording that says the record is still coming ('will be uploaded', 'to follow', 'awaiting') blocks the check; negated forms ('nothing pending', 'no CA pending') are fine.</t>
  </si>
  <si>
    <t xml:space="preserve">•  Write results and evidence with detail: one-word entries such as 'Good', 'Confirmed', 'Checked OK', 'Attached' or 'Self' are rejected. If a result describes a problem, record Fail and then 'Pass after CA' with the corrective action. As a safety net, a plain Pass whose wording seems to mention a problem ('3 trays missing') is shown as 'COMPLETE – CHECK WORDING' for the verifier to review (Flights BB counts them); negated or zero counts ('no defects found', '0 discrepancies') are not flagged. The flag is advisory and does not block READY – the Status and the expected/actual quantities are what decide. Settings K–O hold the word lists.</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</si>
  <si>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</si>
  <si>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</si>
  <si>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</si>
  <si>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</si>
  <si>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</si>
  <si>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</si>
  <si>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</si>
  <si>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</si>
  <si>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</si>
  <si>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</si>
  <si>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</si>
  <si>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</si>
  <si>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</si>
  <si>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</si>
  <si>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</si>
  <si>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</si>
  <si>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</si>
  <si>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</si>
  <si>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</si>
  <si>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</si>
  <si>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</si>
  <si>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</si>
  <si>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</si>
  <si>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</si>
  <si>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</si>
  <si>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</si>
  <si>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</si>
  <si>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</si>
  <si>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</si>
  <si>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</si>
  <si>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</si>
  <si>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</si>
  <si>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</si>
  <si>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</si>
  <si>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</si>
  <si>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</si>
  <si>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</si>
  <si>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</si>
  <si>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</si>
  <si>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</si>
  <si>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</si>
  <si>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</si>
  <si>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</si>
  <si>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</si>
  <si>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</si>
  <si>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</si>
  <si>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</si>
  <si>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</si>
  <si>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</si>
  <si>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</si>
  <si>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</si>
  <si>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</si>
  <si>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</si>
  <si>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</si>
  <si>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</si>
  <si>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</si>
  <si>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</si>
  <si>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</si>
  <si>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</si>
  <si>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</si>
  <si>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</si>
  <si>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</si>
  <si>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</si>
  <si>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</si>
  <si>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</si>
  <si>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</si>
  <si>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</si>
  <si>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</si>
  <si>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</si>
  <si>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</si>
  <si>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</si>
  <si>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</si>
  <si>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</si>
  <si>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</si>
  <si>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</si>
  <si>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</si>
  <si>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</si>
  <si>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</si>
  <si>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</si>
  <si>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</si>
  <si>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</si>
  <si>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</si>
  <si>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</si>
  <si>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</si>
  <si>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</si>
  <si>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</si>
  <si>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</si>
  <si>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</si>
  <si>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</si>
  <si>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</si>
  <si>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</si>
  <si>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</si>
  <si>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</si>
  <si>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</si>
  <si>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</si>
  <si>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</si>
  <si>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</si>
  <si>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</si>
  <si>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</si>
  <si>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</si>
  <si>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</si>
  <si>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</si>
  <si>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</si>
  <si>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</si>
  <si>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</si>
  <si>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</si>
  <si>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</si>
  <si>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</si>
  <si>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</si>
  <si>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</si>
  <si>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</si>
  <si>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</si>
  <si>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</si>
  <si>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</si>
  <si>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</si>
  <si>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</si>
  <si>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</si>
  <si>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</si>
  <si>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</si>
  <si>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</si>
  <si>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</si>
  <si>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</si>
  <si>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</si>
  <si>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</si>
  <si>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</si>
  <si>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</si>
  <si>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</si>
  <si>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</si>
  <si>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</si>
  <si>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</si>
  <si>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</si>
  <si>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</si>
  <si>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</si>
  <si>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</si>
  <si>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</si>
  <si>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</si>
  <si>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</si>
  <si>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</si>
  <si>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</si>
  <si>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</si>
  <si>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</si>
  <si>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</si>
  <si>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</si>
  <si>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</si>
  <si>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</si>
  <si>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</si>
  <si>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</si>
  <si>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</si>
  <si>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</si>
  <si>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</si>
  <si>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</si>
  <si>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</si>
  <si>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</si>
  <si>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</si>
  <si>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</si>
  <si>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</si>
  <si>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</si>
  <si>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</si>
  <si>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</si>
  <si>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</si>
  <si>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</si>
  <si>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</si>
  <si>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</si>
  <si>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</si>
  <si>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</si>
  <si>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</si>
  <si>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</si>
  <si>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</si>
  <si>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</si>
  <si>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</si>
  <si>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</si>
  <si>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</si>
  <si>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</si>
  <si>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</si>
  <si>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</si>
  <si>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</si>
  <si>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</si>
  <si>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</si>
  <si>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</si>
  <si>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</si>
  <si>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</si>
  <si>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</si>
  <si>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</si>
  <si>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</si>
  <si>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</si>
  <si>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</si>
  <si>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</si>
  <si>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</si>
  <si>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</si>
  <si>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</si>
  <si>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</si>
  <si>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</si>
  <si>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</si>
  <si>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</si>
  <si>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</si>
  <si>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</si>
  <si>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</si>
  <si>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</si>
  <si>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</si>
  <si>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</si>
  <si>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</si>
  <si>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</si>
  <si>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</si>
  <si>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</si>
  <si>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</si>
  <si>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</si>
  <si>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</si>
  <si>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</si>
  <si>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</si>
  <si>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</si>
  <si>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</si>
  <si>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</si>
  <si>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</si>
  <si>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</si>
  <si>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</si>
  <si>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</si>
  <si>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</si>
  <si>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</si>
  <si>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</si>
  <si>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</si>
  <si>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</si>
  <si>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</si>
  <si>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</si>
  <si>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</si>
  <si>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</si>
  <si>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</si>
  <si>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</si>
  <si>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</si>
  <si>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</si>
  <si>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</si>
  <si>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</si>
  <si>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</si>
  <si>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</si>
  <si>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</si>
  <si>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</si>
  <si>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</si>
  <si>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</si>
  <si>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</si>
  <si>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</si>
  <si>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</si>
  <si>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</si>
  <si>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</si>
  <si>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</si>
  <si>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</si>
  <si>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</si>
  <si>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</si>
  <si>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</si>
  <si>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</si>
  <si>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</si>
  <si>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</si>
  <si>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</si>
  <si>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</si>
  <si>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</si>
  <si>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</si>
  <si>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</si>
  <si>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</si>
  <si>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</si>
  <si>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</si>
  <si>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</si>
  <si>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</si>
  <si>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</si>
  <si>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</si>
  <si>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</si>
  <si>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</si>
  <si>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</si>
  <si>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</si>
  <si>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</si>
  <si>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</si>
  <si>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</si>
  <si>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</si>
  <si>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</si>
  <si>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</si>
  <si>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</si>
  <si>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</si>
  <si>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</si>
  <si>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</si>
  <si>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</si>
  <si>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</si>
  <si>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</si>
  <si>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</si>
  <si>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</si>
  <si>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</si>
  <si>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</si>
  <si>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</si>
  <si>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</si>
  <si>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</si>
  <si>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</si>
  <si>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</si>
  <si>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</si>
  <si>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</si>
  <si>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</si>
  <si>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</si>
  <si>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</si>
  <si>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</si>
  <si>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</si>
  <si>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</si>
  <si>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</si>
  <si>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</si>
  <si>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</si>
  <si>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</si>
  <si>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</si>
  <si>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</si>
  <si>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</si>
  <si>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</si>
  <si>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</si>
  <si>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</si>
  <si>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</si>
  <si>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</si>
  <si>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</si>
  <si>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</si>
  <si>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</si>
  <si>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</si>
  <si>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</si>
  <si>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</si>
  <si>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</si>
  <si>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</si>
  <si>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</si>
  <si>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</si>
  <si>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</si>
  <si>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</si>
  <si>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</si>
  <si>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</si>
  <si>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</si>
  <si>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</si>
  <si>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</si>
  <si>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</si>
  <si>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</si>
  <si>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</si>
  <si>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</si>
  <si>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</si>
  <si>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Pending: result</t>
  </si>
  <si>
    <t xml:space="preserve">Pending: evidence</t>
  </si>
  <si>
    <t xml:space="preserve">Pending: batch</t>
  </si>
  <si>
    <t xml:space="preserve">Pending: N/A just.</t>
  </si>
  <si>
    <t xml:space="preserve">Evidence has ref</t>
  </si>
  <si>
    <t xml:space="preserve">d Evidence</t>
  </si>
  <si>
    <t xml:space="preserve">a Evidence</t>
  </si>
  <si>
    <t xml:space="preserve">d Batch</t>
  </si>
  <si>
    <t xml:space="preserve">a Batch</t>
  </si>
  <si>
    <t xml:space="preserve">Batch has ID</t>
  </si>
  <si>
    <t xml:space="preserve">m1 Evidence</t>
  </si>
  <si>
    <t xml:space="preserve">m1 Batch</t>
  </si>
  <si>
    <t xml:space="preserve">m2 Evidence</t>
  </si>
  <si>
    <t xml:space="preserve">m2 Batch</t>
  </si>
  <si>
    <t xml:space="preserve">Not on board</t>
  </si>
  <si>
    <t xml:space="preserve">m3 Evidence</t>
  </si>
  <si>
    <t xml:space="preserve">m3 Batch</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</si>
  <si>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</si>
  <si>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</si>
  <si>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</si>
  <si>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</si>
  <si>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</si>
  <si>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</si>
  <si>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</si>
  <si>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</si>
  <si>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</si>
  <si>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</si>
  <si>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</si>
  <si>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</si>
  <si>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</si>
  <si>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</si>
  <si>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</si>
  <si>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</si>
  <si>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</si>
  <si>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</si>
  <si>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</si>
  <si>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</si>
  <si>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</si>
  <si>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</si>
  <si>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</si>
  <si>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</si>
  <si>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</si>
  <si>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</si>
  <si>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</si>
  <si>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</si>
  <si>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</si>
  <si>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</si>
  <si>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</si>
  <si>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</si>
  <si>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</si>
  <si>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</si>
  <si>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</si>
  <si>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</si>
  <si>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</si>
  <si>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</si>
  <si>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</si>
  <si>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</si>
  <si>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</si>
  <si>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</si>
  <si>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</si>
  <si>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</si>
  <si>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</si>
  <si>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</si>
  <si>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</si>
  <si>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</si>
  <si>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</si>
  <si>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</si>
  <si>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</si>
  <si>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</si>
  <si>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</si>
  <si>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</si>
  <si>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</si>
  <si>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</si>
  <si>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</si>
  <si>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</si>
  <si>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</si>
  <si>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</si>
  <si>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</si>
  <si>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</si>
  <si>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</si>
  <si>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</si>
  <si>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</si>
  <si>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</si>
  <si>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</si>
  <si>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</si>
  <si>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</si>
  <si>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</si>
  <si>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</si>
  <si>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</si>
  <si>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</si>
  <si>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</si>
  <si>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</si>
  <si>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</si>
  <si>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</si>
  <si>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</si>
  <si>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</si>
  <si>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</si>
  <si>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</si>
  <si>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</si>
  <si>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</si>
  <si>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</si>
  <si>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</si>
  <si>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</si>
  <si>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</si>
  <si>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</si>
  <si>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</si>
  <si>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</si>
  <si>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</si>
  <si>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</si>
  <si>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</si>
  <si>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</si>
  <si>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</si>
  <si>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</si>
  <si>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</si>
  <si>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</si>
  <si>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</si>
  <si>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</si>
  <si>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</si>
  <si>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</si>
  <si>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</si>
  <si>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</si>
  <si>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</si>
  <si>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</si>
  <si>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</si>
  <si>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</si>
  <si>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</si>
  <si>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</si>
  <si>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</si>
  <si>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</si>
  <si>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</si>
  <si>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</si>
  <si>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</si>
  <si>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</si>
  <si>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</si>
  <si>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</si>
  <si>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</si>
  <si>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</si>
  <si>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</si>
  <si>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</si>
  <si>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</si>
  <si>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</si>
  <si>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</si>
  <si>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</si>
  <si>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</si>
  <si>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</si>
  <si>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</si>
  <si>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</si>
  <si>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</si>
  <si>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</si>
  <si>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</si>
  <si>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</si>
  <si>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</si>
  <si>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</si>
  <si>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</si>
  <si>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</si>
  <si>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</si>
  <si>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</si>
  <si>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</si>
  <si>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</si>
  <si>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</si>
  <si>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</si>
  <si>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</si>
  <si>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</si>
  <si>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</si>
  <si>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</si>
  <si>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</si>
  <si>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</si>
  <si>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</si>
  <si>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</si>
  <si>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</si>
  <si>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</si>
  <si>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</si>
  <si>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</si>
  <si>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</si>
  <si>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</si>
  <si>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</si>
  <si>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</si>
  <si>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</si>
  <si>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</si>
  <si>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</si>
  <si>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</si>
  <si>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</si>
  <si>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</si>
  <si>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</si>
  <si>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</si>
  <si>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</si>
  <si>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</si>
  <si>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</si>
  <si>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</si>
  <si>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</si>
  <si>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</si>
  <si>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</si>
  <si>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</si>
  <si>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</si>
  <si>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</si>
  <si>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</si>
  <si>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</si>
  <si>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</si>
  <si>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</si>
  <si>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</si>
  <si>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</si>
  <si>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</si>
  <si>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</si>
  <si>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</si>
  <si>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</si>
  <si>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</si>
  <si>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</si>
  <si>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</si>
  <si>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</si>
  <si>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</si>
  <si>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</si>
  <si>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</si>
  <si>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</si>
  <si>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</si>
  <si>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</si>
  <si>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</si>
  <si>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</si>
  <si>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</si>
  <si>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</si>
  <si>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</si>
  <si>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</si>
  <si>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</si>
  <si>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</si>
  <si>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</si>
  <si>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</si>
  <si>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</si>
  <si>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</si>
  <si>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</si>
  <si>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</si>
  <si>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</si>
  <si>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</si>
  <si>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</si>
  <si>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</si>
  <si>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</si>
  <si>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</si>
  <si>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</si>
  <si>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</si>
  <si>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</si>
  <si>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</si>
  <si>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</si>
  <si>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</si>
  <si>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</si>
  <si>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</si>
  <si>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</si>
  <si>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</si>
  <si>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</si>
  <si>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</si>
  <si>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</si>
  <si>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</si>
  <si>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</si>
  <si>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</si>
  <si>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</si>
  <si>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</si>
  <si>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</si>
  <si>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</si>
  <si>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</si>
  <si>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</si>
  <si>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</si>
  <si>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</si>
  <si>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</si>
  <si>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</si>
  <si>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</si>
  <si>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</si>
  <si>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</si>
  <si>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</si>
  <si>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</si>
  <si>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</si>
  <si>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</si>
  <si>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</si>
  <si>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</si>
  <si>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</si>
  <si>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</si>
  <si>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</si>
  <si>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</si>
  <si>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</si>
  <si>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</si>
  <si>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</si>
  <si>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</si>
  <si>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</si>
  <si>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</si>
  <si>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</si>
  <si>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</si>
  <si>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</si>
  <si>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</si>
  <si>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</si>
  <si>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</si>
  <si>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</si>
  <si>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</si>
  <si>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</si>
  <si>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</si>
  <si>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</si>
  <si>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</si>
  <si>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</si>
  <si>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</si>
  <si>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</si>
  <si>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</si>
  <si>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</si>
  <si>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</si>
  <si>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</si>
  <si>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</si>
  <si>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</si>
  <si>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</si>
  <si>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</si>
  <si>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</si>
  <si>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</si>
  <si>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</si>
  <si>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</si>
  <si>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</si>
  <si>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</si>
  <si>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</si>
  <si>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</si>
  <si>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</si>
  <si>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</si>
  <si>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</si>
  <si>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</si>
  <si>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</si>
  <si>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</si>
  <si>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</si>
  <si>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</si>
  <si>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</si>
  <si>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</si>
  <si>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</si>
  <si>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</si>
  <si>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</si>
  <si>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</si>
  <si>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</si>
  <si>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</si>
  <si>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</si>
  <si>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</si>
  <si>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</si>
  <si>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</si>
  <si>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</si>
  <si>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</si>
  <si>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</si>
  <si>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</si>
  <si>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</si>
  <si>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</si>
  <si>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</si>
  <si>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</si>
  <si>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</si>
  <si>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</si>
  <si>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</si>
  <si>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</si>
  <si>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</si>
  <si>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</si>
  <si>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</si>
  <si>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</si>
  <si>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</si>
  <si>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</si>
  <si>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</si>
  <si>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</si>
  <si>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</si>
  <si>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</si>
  <si>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</si>
  <si>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</si>
  <si>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</si>
  <si>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</si>
  <si>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</si>
  <si>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</si>
  <si>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</si>
  <si>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</si>
  <si>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</si>
  <si>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</si>
  <si>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</si>
  <si>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</si>
  <si>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</si>
  <si>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</si>
  <si>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</si>
  <si>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</si>
  <si>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</si>
  <si>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</si>
  <si>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</si>
  <si>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</si>
  <si>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</si>
  <si>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</si>
  <si>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</si>
  <si>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</si>
  <si>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</si>
  <si>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</si>
  <si>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</si>
  <si>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</si>
  <si>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</si>
  <si>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</si>
  <si>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</si>
  <si>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</si>
  <si>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</si>
  <si>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</si>
  <si>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</si>
  <si>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</si>
  <si>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</si>
  <si>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</si>
  <si>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</si>
  <si>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</si>
  <si>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</si>
  <si>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</si>
  <si>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</si>
  <si>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</si>
  <si>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</si>
  <si>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</si>
  <si>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</si>
  <si>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</si>
  <si>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</si>
  <si>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</si>
  <si>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</si>
  <si>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</si>
  <si>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</si>
  <si>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</si>
  <si>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</si>
  <si>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</si>
  <si>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</si>
  <si>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</si>
  <si>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</si>
  <si>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</si>
  <si>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</si>
  <si>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</si>
  <si>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</si>
  <si>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</si>
  <si>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</si>
  <si>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</si>
  <si>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</si>
  <si>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</si>
  <si>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</si>
  <si>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</si>
  <si>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</si>
  <si>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</si>
  <si>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</si>
  <si>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</si>
  <si>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</si>
  <si>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</si>
  <si>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</si>
  <si>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</si>
  <si>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</si>
  <si>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</si>
  <si>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</si>
  <si>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</si>
  <si>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</si>
  <si>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</si>
  <si>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</si>
  <si>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</si>
  <si>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</si>
  <si>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</si>
  <si>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</si>
  <si>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</si>
  <si>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</si>
  <si>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</si>
  <si>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</si>
  <si>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</si>
  <si>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</si>
  <si>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</si>
  <si>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</si>
  <si>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</si>
  <si>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</si>
  <si>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</si>
  <si>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</si>
  <si>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</si>
  <si>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</si>
  <si>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</si>
  <si>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</si>
  <si>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</si>
  <si>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</si>
  <si>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</si>
  <si>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</si>
  <si>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</si>
  <si>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</si>
  <si>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</si>
  <si>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</si>
  <si>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</si>
  <si>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</si>
  <si>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</si>
  <si>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</si>
  <si>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</si>
  <si>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</si>
  <si>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</si>
  <si>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</si>
  <si>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</si>
  <si>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</si>
  <si>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</si>
  <si>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</si>
  <si>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</si>
  <si>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</si>
  <si>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</si>
  <si>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</si>
  <si>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</si>
  <si>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</si>
  <si>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</si>
  <si>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</si>
  <si>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</si>
  <si>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</si>
  <si>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</si>
  <si>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</si>
  <si>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</si>
  <si>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</si>
  <si>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</si>
  <si>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</si>
  <si>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</si>
  <si>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</si>
  <si>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</si>
  <si>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</si>
  <si>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</si>
  <si>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</si>
  <si>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</si>
  <si>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</si>
  <si>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</si>
  <si>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</si>
  <si>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</si>
  <si>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</si>
  <si>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</si>
  <si>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</si>
  <si>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</si>
  <si>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</si>
  <si>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</si>
  <si>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</si>
  <si>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</si>
  <si>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</si>
  <si>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</si>
  <si>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</si>
  <si>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</si>
  <si>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</si>
  <si>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</si>
  <si>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</si>
  <si>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</si>
  <si>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</si>
  <si>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</si>
  <si>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</si>
  <si>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</si>
  <si>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</si>
  <si>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</si>
  <si>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</si>
  <si>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</si>
  <si>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</si>
  <si>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</si>
  <si>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</si>
  <si>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</si>
  <si>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</si>
  <si>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</si>
  <si>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</si>
  <si>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</si>
  <si>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</si>
  <si>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</si>
  <si>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</si>
  <si>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</si>
  <si>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</si>
  <si>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</si>
  <si>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</si>
  <si>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</si>
  <si>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</si>
  <si>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</si>
  <si>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</si>
  <si>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</si>
  <si>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</si>
  <si>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</si>
  <si>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</si>
  <si>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</si>
  <si>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</si>
  <si>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</si>
  <si>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</si>
  <si>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</si>
  <si>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</si>
  <si>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</si>
  <si>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</si>
  <si>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</si>
  <si>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</si>
  <si>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</si>
  <si>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</si>
  <si>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</si>
  <si>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</si>
  <si>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</si>
  <si>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</si>
  <si>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</si>
  <si>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</si>
  <si>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</si>
  <si>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</si>
  <si>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</si>
  <si>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</si>
  <si>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</si>
  <si>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</si>
  <si>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</si>
  <si>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</si>
  <si>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</si>
  <si>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</si>
  <si>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</si>
  <si>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</si>
  <si>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</si>
  <si>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</si>
  <si>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</si>
  <si>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</si>
  <si>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</si>
  <si>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</si>
  <si>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</si>
  <si>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</si>
  <si>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</si>
  <si>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</si>
  <si>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</si>
  <si>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</si>
  <si>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</si>
  <si>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</si>
  <si>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</si>
  <si>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</si>
  <si>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</si>
  <si>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</si>
  <si>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</si>
  <si>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</si>
  <si>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</si>
  <si>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</si>
  <si>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</si>
  <si>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</si>
  <si>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</si>
  <si>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</si>
  <si>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</si>
  <si>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</si>
  <si>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</si>
  <si>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</si>
  <si>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</si>
  <si>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</si>
  <si>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</si>
  <si>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</si>
  <si>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</si>
  <si>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</si>
  <si>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</si>
  <si>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</si>
  <si>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</si>
  <si>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</si>
  <si>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</si>
  <si>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</si>
  <si>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</si>
  <si>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</si>
  <si>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</si>
  <si>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</si>
  <si>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</si>
  <si>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</si>
  <si>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</si>
  <si>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</si>
  <si>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</si>
  <si>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</si>
  <si>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</si>
  <si>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</si>
  <si>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</si>
  <si>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</si>
  <si>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</si>
  <si>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</si>
  <si>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</si>
  <si>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</si>
  <si>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</si>
  <si>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</si>
  <si>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</si>
  <si>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</si>
  <si>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</si>
  <si>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</si>
  <si>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</si>
  <si>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</si>
  <si>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</si>
  <si>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</si>
  <si>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</si>
  <si>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</si>
  <si>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</si>
  <si>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</si>
  <si>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</si>
  <si>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</si>
  <si>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</si>
  <si>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</si>
  <si>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</si>
  <si>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</si>
  <si>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</si>
  <si>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</si>
  <si>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</si>
  <si>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</si>
  <si>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</si>
  <si>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</si>
  <si>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</si>
  <si>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</si>
  <si>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</si>
  <si>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</si>
  <si>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</si>
  <si>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</si>
  <si>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</si>
  <si>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</si>
  <si>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</si>
  <si>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</si>
  <si>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</si>
  <si>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</si>
  <si>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</si>
  <si>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</si>
  <si>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</si>
  <si>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</si>
  <si>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</si>
  <si>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</si>
  <si>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</si>
  <si>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</si>
  <si>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</si>
  <si>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</si>
  <si>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</si>
  <si>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</si>
  <si>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</si>
  <si>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</si>
  <si>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</si>
  <si>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</si>
  <si>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</si>
  <si>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</si>
  <si>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</si>
  <si>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</si>
  <si>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</si>
  <si>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</si>
  <si>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</si>
  <si>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</si>
  <si>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</si>
  <si>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</si>
  <si>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</si>
  <si>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</si>
  <si>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</si>
  <si>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</si>
  <si>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</si>
  <si>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</si>
  <si>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</si>
  <si>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</si>
  <si>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</si>
  <si>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</si>
  <si>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</si>
  <si>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</si>
  <si>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</si>
  <si>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</si>
  <si>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</si>
  <si>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</si>
  <si>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</si>
  <si>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</si>
  <si>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</si>
  <si>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</si>
  <si>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</si>
  <si>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</si>
  <si>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</si>
  <si>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</si>
  <si>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</si>
  <si>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</si>
  <si>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</si>
  <si>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</si>
  <si>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</si>
  <si>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</si>
  <si>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</si>
  <si>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</si>
  <si>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</si>
  <si>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</si>
  <si>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</si>
  <si>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</si>
  <si>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</si>
  <si>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</si>
  <si>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</si>
  <si>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</si>
  <si>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</si>
  <si>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</si>
  <si>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</si>
  <si>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</si>
  <si>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</si>
  <si>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</si>
  <si>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</si>
  <si>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</si>
  <si>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</si>
  <si>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</si>
  <si>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</si>
  <si>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</si>
  <si>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</si>
  <si>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</si>
  <si>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</si>
  <si>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</si>
  <si>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</si>
  <si>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</si>
  <si>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</si>
  <si>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</si>
  <si>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</si>
  <si>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</si>
  <si>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</si>
  <si>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</si>
  <si>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</si>
  <si>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</si>
  <si>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</si>
  <si>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</si>
  <si>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</si>
  <si>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</si>
  <si>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</si>
  <si>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</si>
  <si>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</si>
  <si>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</si>
  <si>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</si>
  <si>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</si>
  <si>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</si>
  <si>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</si>
  <si>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</si>
  <si>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</si>
  <si>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</si>
  <si>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</si>
  <si>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</si>
  <si>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</si>
  <si>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</si>
  <si>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</si>
  <si>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</si>
  <si>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</si>
  <si>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</si>
  <si>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</si>
  <si>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</si>
  <si>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</si>
  <si>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</si>
  <si>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</si>
  <si>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</si>
  <si>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</si>
  <si>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</si>
  <si>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</si>
  <si>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</si>
  <si>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</si>
  <si>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</si>
  <si>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</si>
  <si>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</si>
  <si>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</si>
  <si>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</si>
  <si>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</si>
  <si>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</si>
  <si>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</si>
  <si>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</si>
  <si>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</si>
  <si>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</si>
  <si>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</si>
  <si>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</si>
  <si>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</si>
  <si>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</si>
  <si>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</si>
  <si>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</si>
  <si>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</si>
  <si>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</si>
  <si>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</si>
  <si>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</si>
  <si>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</si>
  <si>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</si>
  <si>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</si>
  <si>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</si>
  <si>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</si>
  <si>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</si>
  <si>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</si>
  <si>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</si>
  <si>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</si>
  <si>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</si>
  <si>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</si>
  <si>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</si>
  <si>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</si>
  <si>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</si>
  <si>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</si>
  <si>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</si>
  <si>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</si>
  <si>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</si>
  <si>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</si>
  <si>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</si>
  <si>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</si>
  <si>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</si>
  <si>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</si>
  <si>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</si>
  <si>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</si>
  <si>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</si>
  <si>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</si>
  <si>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</si>
  <si>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</si>
  <si>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</si>
  <si>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</si>
  <si>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</si>
  <si>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</si>
  <si>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</si>
  <si>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</si>
  <si>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</si>
  <si>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</si>
  <si>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</si>
  <si>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</si>
  <si>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</si>
  <si>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</si>
  <si>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</si>
  <si>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</si>
  <si>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</si>
  <si>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</si>
  <si>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</si>
  <si>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</si>
  <si>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</si>
  <si>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</si>
  <si>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</si>
  <si>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</si>
  <si>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</si>
  <si>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</si>
  <si>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</si>
  <si>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</si>
  <si>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</si>
  <si>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</si>
  <si>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</si>
  <si>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</si>
  <si>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</si>
  <si>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</si>
  <si>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</si>
  <si>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</si>
  <si>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</si>
  <si>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</si>
  <si>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</si>
  <si>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</si>
  <si>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</si>
  <si>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</si>
  <si>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</si>
  <si>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</si>
  <si>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</si>
  <si>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</si>
  <si>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</si>
  <si>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</si>
  <si>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</si>
  <si>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</si>
  <si>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</si>
  <si>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</si>
  <si>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</si>
  <si>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</si>
  <si>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</si>
  <si>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</si>
  <si>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</si>
  <si>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</si>
  <si>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</si>
  <si>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</si>
  <si>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</si>
  <si>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</si>
  <si>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</si>
  <si>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</si>
  <si>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</si>
  <si>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</si>
  <si>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</si>
  <si>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</si>
  <si>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</si>
  <si>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</si>
  <si>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</si>
  <si>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</si>
  <si>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</si>
  <si>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</si>
  <si>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</si>
  <si>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</si>
  <si>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</si>
  <si>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</si>
  <si>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</si>
  <si>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</si>
  <si>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</si>
  <si>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</si>
  <si>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</si>
  <si>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</si>
  <si>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</si>
  <si>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</si>
  <si>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</si>
  <si>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</si>
  <si>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</si>
  <si>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</si>
  <si>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</si>
  <si>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</si>
  <si>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</si>
  <si>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</si>
  <si>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</si>
  <si>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</si>
  <si>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</si>
  <si>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</si>
  <si>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</si>
  <si>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</si>
  <si>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</si>
  <si>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</si>
  <si>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</si>
  <si>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</si>
  <si>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</si>
  <si>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</si>
  <si>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</si>
  <si>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</si>
  <si>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</si>
  <si>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</si>
  <si>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</si>
  <si>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</si>
  <si>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</si>
  <si>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</si>
  <si>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</si>
  <si>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</si>
  <si>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</si>
  <si>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</si>
  <si>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</si>
  <si>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</si>
  <si>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</si>
  <si>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</si>
  <si>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</si>
  <si>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</si>
  <si>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</si>
  <si>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</si>
  <si>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</si>
  <si>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</si>
  <si>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</si>
  <si>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</si>
  <si>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</si>
  <si>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</si>
  <si>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</si>
  <si>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</si>
  <si>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</si>
  <si>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</si>
  <si>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</si>
  <si>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</si>
  <si>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</si>
  <si>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</si>
  <si>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</si>
  <si>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</si>
  <si>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</si>
  <si>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</si>
  <si>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</si>
  <si>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</si>
  <si>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</si>
  <si>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</si>
  <si>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</si>
  <si>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</si>
  <si>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</si>
  <si>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</si>
  <si>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</si>
  <si>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</si>
  <si>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</si>
  <si>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</si>
  <si>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</si>
  <si>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</si>
  <si>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</si>
  <si>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</si>
  <si>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</si>
  <si>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</si>
  <si>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</si>
  <si>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</si>
  <si>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</si>
  <si>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</si>
  <si>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</si>
  <si>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</si>
  <si>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</si>
  <si>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</si>
  <si>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</si>
  <si>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</si>
  <si>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</si>
  <si>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</si>
  <si>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</si>
  <si>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</si>
  <si>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</si>
  <si>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</si>
  <si>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</si>
  <si>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</si>
  <si>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</si>
  <si>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</si>
  <si>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</si>
  <si>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</si>
  <si>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</si>
  <si>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</si>
  <si>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</si>
  <si>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</si>
  <si>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</si>
  <si>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</si>
  <si>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</si>
  <si>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</si>
  <si>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</si>
  <si>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</si>
  <si>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</si>
  <si>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</si>
  <si>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</si>
  <si>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</si>
  <si>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</si>
  <si>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</si>
  <si>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</si>
  <si>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</si>
  <si>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</si>
  <si>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</si>
  <si>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</si>
  <si>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</si>
  <si>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</si>
  <si>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</si>
  <si>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</si>
  <si>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</si>
  <si>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</si>
  <si>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</si>
  <si>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</si>
  <si>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</si>
  <si>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</si>
  <si>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</si>
  <si>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</si>
  <si>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</si>
  <si>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</si>
  <si>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</si>
  <si>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</si>
  <si>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</si>
  <si>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</si>
  <si>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</si>
  <si>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</si>
  <si>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</si>
  <si>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</si>
  <si>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</si>
  <si>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</si>
  <si>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</si>
  <si>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</si>
  <si>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</si>
  <si>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</si>
  <si>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</si>
  <si>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</si>
  <si>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</si>
  <si>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</si>
  <si>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</si>
  <si>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</si>
  <si>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</si>
  <si>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</si>
  <si>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</si>
  <si>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</si>
  <si>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</si>
  <si>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</si>
  <si>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</si>
  <si>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</si>
  <si>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</si>
  <si>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</si>
  <si>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</si>
  <si>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</si>
  <si>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</si>
  <si>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</si>
  <si>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</si>
  <si>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</si>
  <si>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</si>
  <si>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</si>
  <si>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</si>
  <si>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</si>
  <si>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</si>
  <si>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</si>
  <si>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</si>
  <si>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</si>
  <si>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</si>
  <si>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</si>
  <si>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</si>
  <si>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</si>
  <si>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</si>
  <si>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</si>
  <si>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</si>
  <si>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</si>
  <si>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</si>
  <si>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</si>
  <si>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</si>
  <si>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</si>
  <si>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</si>
  <si>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</si>
  <si>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</si>
  <si>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</si>
  <si>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</si>
  <si>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</si>
  <si>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</si>
  <si>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</si>
  <si>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</si>
  <si>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</si>
  <si>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</si>
  <si>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</si>
  <si>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</si>
  <si>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</si>
  <si>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</si>
  <si>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</si>
  <si>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</si>
  <si>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</si>
  <si>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</si>
  <si>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</si>
  <si>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</si>
  <si>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</si>
  <si>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</si>
  <si>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</si>
  <si>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</si>
  <si>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</si>
  <si>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</si>
  <si>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</si>
  <si>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</si>
  <si>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</si>
  <si>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</si>
  <si>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</si>
  <si>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</si>
  <si>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</si>
  <si>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</si>
  <si>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</si>
  <si>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</si>
  <si>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</si>
  <si>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</si>
  <si>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</si>
  <si>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</si>
  <si>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</si>
  <si>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</si>
  <si>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</si>
  <si>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</si>
  <si>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</si>
  <si>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</si>
  <si>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</si>
  <si>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</si>
  <si>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</si>
  <si>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</si>
  <si>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</si>
  <si>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</si>
  <si>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</si>
  <si>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</si>
  <si>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</si>
  <si>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</si>
  <si>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</si>
  <si>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</si>
  <si>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</si>
  <si>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</si>
  <si>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</si>
  <si>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</si>
  <si>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</si>
  <si>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</si>
  <si>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</si>
  <si>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</si>
  <si>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</si>
  <si>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</si>
  <si>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</si>
  <si>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</si>
  <si>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</si>
  <si>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</si>
  <si>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</si>
  <si>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</si>
  <si>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</si>
  <si>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</si>
  <si>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</si>
  <si>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</si>
  <si>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</si>
  <si>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</si>
  <si>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</si>
  <si>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</si>
  <si>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</si>
  <si>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</si>
  <si>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</si>
  <si>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</si>
  <si>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</si>
  <si>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</si>
  <si>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</si>
  <si>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</si>
  <si>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</si>
  <si>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</si>
  <si>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</si>
  <si>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</si>
  <si>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</si>
  <si>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</si>
  <si>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</si>
  <si>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</si>
  <si>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</si>
  <si>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</si>
  <si>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</si>
  <si>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</si>
  <si>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</si>
  <si>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</si>
  <si>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</si>
  <si>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</si>
  <si>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</si>
  <si>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</si>
  <si>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</si>
  <si>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</si>
  <si>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</si>
  <si>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</si>
  <si>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</si>
  <si>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</si>
  <si>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</si>
  <si>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</si>
  <si>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</si>
  <si>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</si>
  <si>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</si>
  <si>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</si>
  <si>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</si>
  <si>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</si>
  <si>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</si>
  <si>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</si>
  <si>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</si>
  <si>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that point elsewhere instead of to a record</t>
  </si>
  <si>
    <t xml:space="preserve">Result words that cannot be a plain Pass (whole words)</t>
  </si>
  <si>
    <t xml:space="preserve">…cancelled when negated / zero-counted (per word)</t>
  </si>
  <si>
    <t xml:space="preserve">'Still pending' phrases – result, evidence, batch, N/A justification, attachments</t>
  </si>
  <si>
    <t xml:space="preserve">…cancelled when negated (per occurrence)</t>
  </si>
  <si>
    <t xml:space="preserve">Strict 'not on file yet' words – evidence, N/A justification, attachments</t>
  </si>
  <si>
    <t xml:space="preserve">…also cancelled on Preparation rows only (prep-stage wording)</t>
  </si>
  <si>
    <t xml:space="preserve">Blocks an on-board (physical uplift) confirmation</t>
  </si>
  <si>
    <t xml:space="preserve">…cancelled when negated</t>
  </si>
  <si>
    <t xml:space="preserve">As-of override (UTC). Leave blank for the live clock; enter a UTC date-time to review the workbook as at that moment.</t>
  </si>
  <si>
    <t xml:space="preserve">Not started</t>
  </si>
  <si>
    <t xml:space="preserve">na</t>
  </si>
  <si>
    <t xml:space="preserve">as above</t>
  </si>
  <si>
    <t xml:space="preserve">reject</t>
  </si>
  <si>
    <t xml:space="preserve">0 below standard</t>
  </si>
  <si>
    <t xml:space="preserve">tbc</t>
  </si>
  <si>
    <t xml:space="preserve">awaiting boarding</t>
  </si>
  <si>
    <t xml:space="preserve">awaiting aircraft</t>
  </si>
  <si>
    <t xml:space="preserve">not loaded</t>
  </si>
  <si>
    <t xml:space="preserve">0 left behind</t>
  </si>
  <si>
    <t xml:space="preserve">This PC's clock offset from UTC (hours). 8 = Malaysia (MYT). Used to convert NOW() to UTC.</t>
  </si>
  <si>
    <t xml:space="preserve">In progress</t>
  </si>
  <si>
    <t xml:space="preserve">Closed</t>
  </si>
  <si>
    <t xml:space="preserve">see above</t>
  </si>
  <si>
    <t xml:space="preserve">rejected</t>
  </si>
  <si>
    <t xml:space="preserve">0 broken</t>
  </si>
  <si>
    <t xml:space="preserve">tbd</t>
  </si>
  <si>
    <t xml:space="preserve">awaiting passengers</t>
  </si>
  <si>
    <t xml:space="preserve">not on board</t>
  </si>
  <si>
    <t xml:space="preserve">0 not delivered</t>
  </si>
  <si>
    <t xml:space="preserve">Effective as-of time (UTC) used for all overdue tests</t>
  </si>
  <si>
    <t xml:space="preserve">← as-of in MYT</t>
  </si>
  <si>
    <t xml:space="preserve">Pass</t>
  </si>
  <si>
    <t xml:space="preserve">tba</t>
  </si>
  <si>
    <t xml:space="preserve">ditto</t>
  </si>
  <si>
    <t xml:space="preserve">rejects</t>
  </si>
  <si>
    <t xml:space="preserve">0 damaged</t>
  </si>
  <si>
    <t xml:space="preserve">awaiting pax</t>
  </si>
  <si>
    <t xml:space="preserve">awaiting collection</t>
  </si>
  <si>
    <t xml:space="preserve">not onboard</t>
  </si>
  <si>
    <t xml:space="preserve">0 not loaded</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</si>
  <si>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</si>
  <si>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</si>
  <si>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</si>
  <si>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verbal</t>
  </si>
  <si>
    <t xml:space="preserve">fail</t>
  </si>
  <si>
    <t xml:space="preserve">0 defect</t>
  </si>
  <si>
    <t xml:space="preserve">pending</t>
  </si>
  <si>
    <t xml:space="preserve">awaiting pax boarding</t>
  </si>
  <si>
    <t xml:space="preserve">awaiting delivery</t>
  </si>
  <si>
    <t xml:space="preserve">not uplifted</t>
  </si>
  <si>
    <t xml:space="preserve">0 not on board</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</si>
  <si>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</si>
  <si>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</si>
  <si>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</si>
  <si>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</si>
  <si>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verbally</t>
  </si>
  <si>
    <t xml:space="preserve">failed</t>
  </si>
  <si>
    <t xml:space="preserve">0 defective</t>
  </si>
  <si>
    <t xml:space="preserve">awaiting</t>
  </si>
  <si>
    <t xml:space="preserve">nil awaiting</t>
  </si>
  <si>
    <t xml:space="preserve">awaiting dispatch</t>
  </si>
  <si>
    <t xml:space="preserve">not yet loaded</t>
  </si>
  <si>
    <t xml:space="preserve">0 not uplifted</t>
  </si>
  <si>
    <t xml:space="preserve">T-12H preparation check: earliest valid completion, hours before its due time (assumption)</t>
  </si>
  <si>
    <t xml:space="preserve">← value in use (limited to 1–48)</t>
  </si>
  <si>
    <t xml:space="preserve">tobeconfirmed</t>
  </si>
  <si>
    <t xml:space="preserve">refer above</t>
  </si>
  <si>
    <t xml:space="preserve">fails</t>
  </si>
  <si>
    <t xml:space="preserve">0 defects</t>
  </si>
  <si>
    <t xml:space="preserve">waiting</t>
  </si>
  <si>
    <t xml:space="preserve">nil pending</t>
  </si>
  <si>
    <t xml:space="preserve">awaiting loading</t>
  </si>
  <si>
    <t xml:space="preserve">not yet uplifted</t>
  </si>
  <si>
    <t xml:space="preserve">0 off loaded</t>
  </si>
  <si>
    <t xml:space="preserve">T-7D checks: earliest valid completion, days before the T-7D due time (assumption – older evidence is stale)</t>
  </si>
  <si>
    <t xml:space="preserve">← value in use (limited to 1–60)</t>
  </si>
  <si>
    <t xml:space="preserve">tobeadvised</t>
  </si>
  <si>
    <t xml:space="preserve">same as above</t>
  </si>
  <si>
    <t xml:space="preserve">failure</t>
  </si>
  <si>
    <t xml:space="preserve">0 dirty</t>
  </si>
  <si>
    <t xml:space="preserve">to follow</t>
  </si>
  <si>
    <t xml:space="preserve">nil tba</t>
  </si>
  <si>
    <t xml:space="preserve">awaiting pick up</t>
  </si>
  <si>
    <t xml:space="preserve">not yet on board</t>
  </si>
  <si>
    <t xml:space="preserve">0 offloaded</t>
  </si>
  <si>
    <t xml:space="preserve">Station time zones (IANA tz database rules; DST windows cover the Oct-2026 programme)</t>
  </si>
  <si>
    <t xml:space="preserve">by phone</t>
  </si>
  <si>
    <t xml:space="preserve">not ok</t>
  </si>
  <si>
    <t xml:space="preserve">0 discrepancies</t>
  </si>
  <si>
    <t xml:space="preserve">will follow</t>
  </si>
  <si>
    <t xml:space="preserve">nil tbc</t>
  </si>
  <si>
    <t xml:space="preserve">awaiting pickup</t>
  </si>
  <si>
    <t xml:space="preserve">yet to be loaded</t>
  </si>
  <si>
    <t xml:space="preserve">left behind 0</t>
  </si>
  <si>
    <t xml:space="preserve">Station</t>
  </si>
  <si>
    <t xml:space="preserve">IANA zone</t>
  </si>
  <si>
    <t xml:space="preserve">Std offset (h)</t>
  </si>
  <si>
    <t xml:space="preserve">DST offset (h)</t>
  </si>
  <si>
    <t xml:space="preserve">DST start (UTC)</t>
  </si>
  <si>
    <t xml:space="preserve">DST end (UTC)</t>
  </si>
  <si>
    <t xml:space="preserve">phone call</t>
  </si>
  <si>
    <t xml:space="preserve">nok</t>
  </si>
  <si>
    <t xml:space="preserve">0 discrepancy</t>
  </si>
  <si>
    <t xml:space="preserve">to be confirmed</t>
  </si>
  <si>
    <t xml:space="preserve">nil tbd</t>
  </si>
  <si>
    <t xml:space="preserve">awaiting transport</t>
  </si>
  <si>
    <t xml:space="preserve">yet to be uplifted</t>
  </si>
  <si>
    <t xml:space="preserve">left behind nil</t>
  </si>
  <si>
    <t xml:space="preserve">Asia/Kuala_Lumpur</t>
  </si>
  <si>
    <t xml:space="preserve">none</t>
  </si>
  <si>
    <t xml:space="preserve">on the phone</t>
  </si>
  <si>
    <t xml:space="preserve">unsatisfactory</t>
  </si>
  <si>
    <t xml:space="preserve">0 expired</t>
  </si>
  <si>
    <t xml:space="preserve">to be advised</t>
  </si>
  <si>
    <t xml:space="preserve">nil waiting</t>
  </si>
  <si>
    <t xml:space="preserve">awaiting truck</t>
  </si>
  <si>
    <t xml:space="preserve">left behind none</t>
  </si>
  <si>
    <t xml:space="preserve">nil</t>
  </si>
  <si>
    <t xml:space="preserve">over the phone</t>
  </si>
  <si>
    <t xml:space="preserve">not acceptable</t>
  </si>
  <si>
    <t xml:space="preserve">0 fail</t>
  </si>
  <si>
    <t xml:space="preserve">not yet</t>
  </si>
  <si>
    <t xml:space="preserve">no action awaiting</t>
  </si>
  <si>
    <t xml:space="preserve">awaiting uplift</t>
  </si>
  <si>
    <t xml:space="preserve">nil left behind</t>
  </si>
  <si>
    <t xml:space="preserve">null</t>
  </si>
  <si>
    <t xml:space="preserve">told</t>
  </si>
  <si>
    <t xml:space="preserve">unacceptable</t>
  </si>
  <si>
    <t xml:space="preserve">0 failed</t>
  </si>
  <si>
    <t xml:space="preserve">yet to</t>
  </si>
  <si>
    <t xml:space="preserve">no action pending</t>
  </si>
  <si>
    <t xml:space="preserve">not yet arrived</t>
  </si>
  <si>
    <t xml:space="preserve">pending loading</t>
  </si>
  <si>
    <t xml:space="preserve">nil not delivered</t>
  </si>
  <si>
    <t xml:space="preserve">Europe/London</t>
  </si>
  <si>
    <t xml:space="preserve">same</t>
  </si>
  <si>
    <t xml:space="preserve">told by</t>
  </si>
  <si>
    <t xml:space="preserve">not satisfactory</t>
  </si>
  <si>
    <t xml:space="preserve">0 fails</t>
  </si>
  <si>
    <t xml:space="preserve">not confirmed</t>
  </si>
  <si>
    <t xml:space="preserve">no action tba</t>
  </si>
  <si>
    <t xml:space="preserve">not yet boarded</t>
  </si>
  <si>
    <t xml:space="preserve">pending uplift</t>
  </si>
  <si>
    <t xml:space="preserve">nil not loaded</t>
  </si>
  <si>
    <t xml:space="preserve">Asia/Jakarta</t>
  </si>
  <si>
    <t xml:space="preserve">later</t>
  </si>
  <si>
    <t xml:space="preserve">call with</t>
  </si>
  <si>
    <t xml:space="preserve">below standard</t>
  </si>
  <si>
    <t xml:space="preserve">0 failure</t>
  </si>
  <si>
    <t xml:space="preserve">not received</t>
  </si>
  <si>
    <t xml:space="preserve">no action tbc</t>
  </si>
  <si>
    <t xml:space="preserve">not yet dispatched</t>
  </si>
  <si>
    <t xml:space="preserve">not delivered</t>
  </si>
  <si>
    <t xml:space="preserve">nil not on board</t>
  </si>
  <si>
    <t xml:space="preserve">Asia/Ho_Chi_Minh</t>
  </si>
  <si>
    <t xml:space="preserve">unknown</t>
  </si>
  <si>
    <t xml:space="preserve">whatsapp call</t>
  </si>
  <si>
    <t xml:space="preserve">shortfall</t>
  </si>
  <si>
    <t xml:space="preserve">0 leaking</t>
  </si>
  <si>
    <t xml:space="preserve">to be provided</t>
  </si>
  <si>
    <t xml:space="preserve">no action tbd</t>
  </si>
  <si>
    <t xml:space="preserve">left behind</t>
  </si>
  <si>
    <t xml:space="preserve">nil not uplifted</t>
  </si>
  <si>
    <t xml:space="preserve">Asia/Tokyo</t>
  </si>
  <si>
    <t xml:space="preserve">x</t>
  </si>
  <si>
    <t xml:space="preserve">by call</t>
  </si>
  <si>
    <t xml:space="preserve">shortage</t>
  </si>
  <si>
    <t xml:space="preserve">0 missing</t>
  </si>
  <si>
    <t xml:space="preserve">will be uploaded</t>
  </si>
  <si>
    <t xml:space="preserve">no action waiting</t>
  </si>
  <si>
    <t xml:space="preserve">offloaded</t>
  </si>
  <si>
    <t xml:space="preserve">nil off loaded</t>
  </si>
  <si>
    <t xml:space="preserve">xx</t>
  </si>
  <si>
    <t xml:space="preserve">telephone</t>
  </si>
  <si>
    <t xml:space="preserve">short by</t>
  </si>
  <si>
    <t xml:space="preserve">0 nok</t>
  </si>
  <si>
    <t xml:space="preserve">will be emailed</t>
  </si>
  <si>
    <t xml:space="preserve">no actions awaiting</t>
  </si>
  <si>
    <t xml:space="preserve">pending aircraft</t>
  </si>
  <si>
    <t xml:space="preserve">off loaded</t>
  </si>
  <si>
    <t xml:space="preserve">nil offloaded</t>
  </si>
  <si>
    <t xml:space="preserve">Asia/Hong_Kong</t>
  </si>
  <si>
    <t xml:space="preserve">xxx</t>
  </si>
  <si>
    <t xml:space="preserve">telephoned</t>
  </si>
  <si>
    <t xml:space="preserve">discrepancy</t>
  </si>
  <si>
    <t xml:space="preserve">0 non conforming</t>
  </si>
  <si>
    <t xml:space="preserve">will be sent</t>
  </si>
  <si>
    <t xml:space="preserve">no actions pending</t>
  </si>
  <si>
    <t xml:space="preserve">pending collection</t>
  </si>
  <si>
    <t xml:space="preserve">to be loaded</t>
  </si>
  <si>
    <t xml:space="preserve">no items left behind</t>
  </si>
  <si>
    <t xml:space="preserve">Australia/Adelaide</t>
  </si>
  <si>
    <t xml:space="preserve">test</t>
  </si>
  <si>
    <t xml:space="preserve">phoned</t>
  </si>
  <si>
    <t xml:space="preserve">discrepancies</t>
  </si>
  <si>
    <t xml:space="preserve">0 nonconforming</t>
  </si>
  <si>
    <t xml:space="preserve">will be attached</t>
  </si>
  <si>
    <t xml:space="preserve">no actions tba</t>
  </si>
  <si>
    <t xml:space="preserve">pending delivery</t>
  </si>
  <si>
    <t xml:space="preserve">will be loaded</t>
  </si>
  <si>
    <t xml:space="preserve">no items not delivered</t>
  </si>
  <si>
    <t xml:space="preserve">Source: IANA tz database. Europe/London BST ends Sun 25-Oct-2026 01:00 UTC; Australia/Adelaide ACDT (UTC+10:30) starts Sun 4-Oct-2026 02:00 local (03-Oct 16:30 UTC). No DST at other stations.</t>
  </si>
  <si>
    <t xml:space="preserve">dummy</t>
  </si>
  <si>
    <t xml:space="preserve">called</t>
  </si>
  <si>
    <t xml:space="preserve">defect</t>
  </si>
  <si>
    <t xml:space="preserve">0 not acceptable</t>
  </si>
  <si>
    <t xml:space="preserve">will be provided</t>
  </si>
  <si>
    <t xml:space="preserve">no actions tbc</t>
  </si>
  <si>
    <t xml:space="preserve">pending dispatch</t>
  </si>
  <si>
    <t xml:space="preserve">to be uplifted</t>
  </si>
  <si>
    <t xml:space="preserve">no items not loaded</t>
  </si>
  <si>
    <t xml:space="preserve">notapplicable</t>
  </si>
  <si>
    <t xml:space="preserve">via phone</t>
  </si>
  <si>
    <t xml:space="preserve">defective</t>
  </si>
  <si>
    <t xml:space="preserve">0 not ok</t>
  </si>
  <si>
    <t xml:space="preserve">to be attached</t>
  </si>
  <si>
    <t xml:space="preserve">no actions tbd</t>
  </si>
  <si>
    <t xml:space="preserve">will be uplifted</t>
  </si>
  <si>
    <t xml:space="preserve">no items not on board</t>
  </si>
  <si>
    <t xml:space="preserve">nophoto</t>
  </si>
  <si>
    <t xml:space="preserve">phone confirmation</t>
  </si>
  <si>
    <t xml:space="preserve">defects</t>
  </si>
  <si>
    <t xml:space="preserve">0 not satisfactory</t>
  </si>
  <si>
    <t xml:space="preserve">to be sent</t>
  </si>
  <si>
    <t xml:space="preserve">no actions waiting</t>
  </si>
  <si>
    <t xml:space="preserve">pending transport</t>
  </si>
  <si>
    <t xml:space="preserve">ready for loading</t>
  </si>
  <si>
    <t xml:space="preserve">no items not uplifted</t>
  </si>
  <si>
    <t xml:space="preserve">noevidence</t>
  </si>
  <si>
    <t xml:space="preserve">rang</t>
  </si>
  <si>
    <t xml:space="preserve">dirty</t>
  </si>
  <si>
    <t xml:space="preserve">0 not to spec</t>
  </si>
  <si>
    <t xml:space="preserve">to be emailed</t>
  </si>
  <si>
    <t xml:space="preserve">no answer awaiting</t>
  </si>
  <si>
    <t xml:space="preserve">ready for uplift</t>
  </si>
  <si>
    <t xml:space="preserve">no items off loaded</t>
  </si>
  <si>
    <t xml:space="preserve">visualcheck</t>
  </si>
  <si>
    <t xml:space="preserve">orally</t>
  </si>
  <si>
    <t xml:space="preserve">damaged</t>
  </si>
  <si>
    <t xml:space="preserve">0 reject</t>
  </si>
  <si>
    <t xml:space="preserve">to be uploaded</t>
  </si>
  <si>
    <t xml:space="preserve">no answer pending</t>
  </si>
  <si>
    <t xml:space="preserve">waiting at</t>
  </si>
  <si>
    <t xml:space="preserve">loading in progress</t>
  </si>
  <si>
    <t xml:space="preserve">no items offloaded</t>
  </si>
  <si>
    <t xml:space="preserve">visuallychecked</t>
  </si>
  <si>
    <t xml:space="preserve">oral confirmation</t>
  </si>
  <si>
    <t xml:space="preserve">missing</t>
  </si>
  <si>
    <t xml:space="preserve">0 rejected</t>
  </si>
  <si>
    <t xml:space="preserve">not uploaded</t>
  </si>
  <si>
    <t xml:space="preserve">no answer tba</t>
  </si>
  <si>
    <t xml:space="preserve">waiting for collection</t>
  </si>
  <si>
    <t xml:space="preserve">being loaded</t>
  </si>
  <si>
    <t xml:space="preserve">no left behind</t>
  </si>
  <si>
    <t xml:space="preserve">visuallyinspected</t>
  </si>
  <si>
    <t xml:space="preserve">tel call</t>
  </si>
  <si>
    <t xml:space="preserve">broken</t>
  </si>
  <si>
    <t xml:space="preserve">0 rejects</t>
  </si>
  <si>
    <t xml:space="preserve">will upload</t>
  </si>
  <si>
    <t xml:space="preserve">no answer tbc</t>
  </si>
  <si>
    <t xml:space="preserve">waiting for dispatch</t>
  </si>
  <si>
    <t xml:space="preserve">still loading</t>
  </si>
  <si>
    <t xml:space="preserve">no meals left behind</t>
  </si>
  <si>
    <t xml:space="preserve">checkedok</t>
  </si>
  <si>
    <t xml:space="preserve">tel</t>
  </si>
  <si>
    <t xml:space="preserve">leaking</t>
  </si>
  <si>
    <t xml:space="preserve">0 shortage</t>
  </si>
  <si>
    <t xml:space="preserve">will email</t>
  </si>
  <si>
    <t xml:space="preserve">no answer tbd</t>
  </si>
  <si>
    <t xml:space="preserve">waiting for loading</t>
  </si>
  <si>
    <t xml:space="preserve">loading after</t>
  </si>
  <si>
    <t xml:space="preserve">no meals not delivered</t>
  </si>
  <si>
    <t xml:space="preserve">sighted</t>
  </si>
  <si>
    <t xml:space="preserve">on call</t>
  </si>
  <si>
    <t xml:space="preserve">expired</t>
  </si>
  <si>
    <t xml:space="preserve">0 shortfall</t>
  </si>
  <si>
    <t xml:space="preserve">will send</t>
  </si>
  <si>
    <t xml:space="preserve">no answer waiting</t>
  </si>
  <si>
    <t xml:space="preserve">waiting for truck</t>
  </si>
  <si>
    <t xml:space="preserve">delivered to aircraft side</t>
  </si>
  <si>
    <t xml:space="preserve">no meals not loaded</t>
  </si>
  <si>
    <t xml:space="preserve">confirmed</t>
  </si>
  <si>
    <t xml:space="preserve">on a call</t>
  </si>
  <si>
    <t xml:space="preserve">non conforming</t>
  </si>
  <si>
    <t xml:space="preserve">0 unacceptable</t>
  </si>
  <si>
    <t xml:space="preserve">upload later</t>
  </si>
  <si>
    <t xml:space="preserve">no awaiting</t>
  </si>
  <si>
    <t xml:space="preserve">waiting for uplift</t>
  </si>
  <si>
    <t xml:space="preserve">at aircraft side</t>
  </si>
  <si>
    <t xml:space="preserve">no meals not on board</t>
  </si>
  <si>
    <t xml:space="preserve">notrequired</t>
  </si>
  <si>
    <t xml:space="preserve">via call</t>
  </si>
  <si>
    <t xml:space="preserve">nonconforming</t>
  </si>
  <si>
    <t xml:space="preserve">0 unsatisfactory</t>
  </si>
  <si>
    <t xml:space="preserve">send later</t>
  </si>
  <si>
    <t xml:space="preserve">no ca awaiting</t>
  </si>
  <si>
    <t xml:space="preserve">waiting in</t>
  </si>
  <si>
    <t xml:space="preserve">at the bay</t>
  </si>
  <si>
    <t xml:space="preserve">no meals not uplifted</t>
  </si>
  <si>
    <t xml:space="preserve">phototaken</t>
  </si>
  <si>
    <t xml:space="preserve">call</t>
  </si>
  <si>
    <t xml:space="preserve">not to spec</t>
  </si>
  <si>
    <t xml:space="preserve">any below standard</t>
  </si>
  <si>
    <t xml:space="preserve">no ca pending</t>
  </si>
  <si>
    <t xml:space="preserve">awaited</t>
  </si>
  <si>
    <t xml:space="preserve">yet to be dispatched</t>
  </si>
  <si>
    <t xml:space="preserve">at bay</t>
  </si>
  <si>
    <t xml:space="preserve">no meals off loaded</t>
  </si>
  <si>
    <t xml:space="preserve">byphone</t>
  </si>
  <si>
    <t xml:space="preserve">short 1</t>
  </si>
  <si>
    <t xml:space="preserve">any broken</t>
  </si>
  <si>
    <t xml:space="preserve">no ca tba</t>
  </si>
  <si>
    <t xml:space="preserve">to be forwarded</t>
  </si>
  <si>
    <t xml:space="preserve">no meals offloaded</t>
  </si>
  <si>
    <t xml:space="preserve">aspergld</t>
  </si>
  <si>
    <t xml:space="preserve">short 2</t>
  </si>
  <si>
    <t xml:space="preserve">any damaged</t>
  </si>
  <si>
    <t xml:space="preserve">no ca tbc</t>
  </si>
  <si>
    <t xml:space="preserve">will be forwarded</t>
  </si>
  <si>
    <t xml:space="preserve">no not delivered</t>
  </si>
  <si>
    <t xml:space="preserve">attached</t>
  </si>
  <si>
    <t xml:space="preserve">short 3</t>
  </si>
  <si>
    <t xml:space="preserve">any defect</t>
  </si>
  <si>
    <t xml:space="preserve">no ca tbd</t>
  </si>
  <si>
    <t xml:space="preserve">to be scanned</t>
  </si>
  <si>
    <t xml:space="preserve">no not loaded</t>
  </si>
  <si>
    <t xml:space="preserve">visually</t>
  </si>
  <si>
    <t xml:space="preserve">short 4</t>
  </si>
  <si>
    <t xml:space="preserve">any defective</t>
  </si>
  <si>
    <t xml:space="preserve">no ca waiting</t>
  </si>
  <si>
    <t xml:space="preserve">will be scanned</t>
  </si>
  <si>
    <t xml:space="preserve">no not on board</t>
  </si>
  <si>
    <t xml:space="preserve">self</t>
  </si>
  <si>
    <t xml:space="preserve">short 5</t>
  </si>
  <si>
    <t xml:space="preserve">any defects</t>
  </si>
  <si>
    <t xml:space="preserve">no cas awaiting</t>
  </si>
  <si>
    <t xml:space="preserve">to be filed</t>
  </si>
  <si>
    <t xml:space="preserve">no not uplifted</t>
  </si>
  <si>
    <t xml:space="preserve">sameaspic</t>
  </si>
  <si>
    <t xml:space="preserve">short 6</t>
  </si>
  <si>
    <t xml:space="preserve">any dirty</t>
  </si>
  <si>
    <t xml:space="preserve">no cas pending</t>
  </si>
  <si>
    <t xml:space="preserve">will be filed</t>
  </si>
  <si>
    <t xml:space="preserve">no off loaded</t>
  </si>
  <si>
    <t xml:space="preserve">pic</t>
  </si>
  <si>
    <t xml:space="preserve">short 7</t>
  </si>
  <si>
    <t xml:space="preserve">any discrepancies</t>
  </si>
  <si>
    <t xml:space="preserve">no cas tba</t>
  </si>
  <si>
    <t xml:space="preserve">to be shared</t>
  </si>
  <si>
    <t xml:space="preserve">no offloaded</t>
  </si>
  <si>
    <t xml:space="preserve">me</t>
  </si>
  <si>
    <t xml:space="preserve">short 8</t>
  </si>
  <si>
    <t xml:space="preserve">any discrepancy</t>
  </si>
  <si>
    <t xml:space="preserve">no cas tbc</t>
  </si>
  <si>
    <t xml:space="preserve">will be shared</t>
  </si>
  <si>
    <t xml:space="preserve">none left behind</t>
  </si>
  <si>
    <t xml:space="preserve">myself</t>
  </si>
  <si>
    <t xml:space="preserve">short 9</t>
  </si>
  <si>
    <t xml:space="preserve">any expired</t>
  </si>
  <si>
    <t xml:space="preserve">no cas tbd</t>
  </si>
  <si>
    <t xml:space="preserve">will share</t>
  </si>
  <si>
    <t xml:space="preserve">none not delivered</t>
  </si>
  <si>
    <t xml:space="preserve">good</t>
  </si>
  <si>
    <t xml:space="preserve">short 10</t>
  </si>
  <si>
    <t xml:space="preserve">any fail</t>
  </si>
  <si>
    <t xml:space="preserve">no cas waiting</t>
  </si>
  <si>
    <t xml:space="preserve">will forward</t>
  </si>
  <si>
    <t xml:space="preserve">none not loaded</t>
  </si>
  <si>
    <t xml:space="preserve">passed</t>
  </si>
  <si>
    <t xml:space="preserve">short 11</t>
  </si>
  <si>
    <t xml:space="preserve">any failed</t>
  </si>
  <si>
    <t xml:space="preserve">no clarification awaiting</t>
  </si>
  <si>
    <t xml:space="preserve">not sent</t>
  </si>
  <si>
    <t xml:space="preserve">none not on board</t>
  </si>
  <si>
    <t xml:space="preserve">satisfactory</t>
  </si>
  <si>
    <t xml:space="preserve">short 12</t>
  </si>
  <si>
    <t xml:space="preserve">any fails</t>
  </si>
  <si>
    <t xml:space="preserve">no clarification pending</t>
  </si>
  <si>
    <t xml:space="preserve">not shared</t>
  </si>
  <si>
    <t xml:space="preserve">none not uplifted</t>
  </si>
  <si>
    <t xml:space="preserve">accepted</t>
  </si>
  <si>
    <t xml:space="preserve">short 13</t>
  </si>
  <si>
    <t xml:space="preserve">any failure</t>
  </si>
  <si>
    <t xml:space="preserve">no clarification tba</t>
  </si>
  <si>
    <t xml:space="preserve">not forwarded</t>
  </si>
  <si>
    <t xml:space="preserve">none off loaded</t>
  </si>
  <si>
    <t xml:space="preserve">fine</t>
  </si>
  <si>
    <t xml:space="preserve">short 14</t>
  </si>
  <si>
    <t xml:space="preserve">any leaking</t>
  </si>
  <si>
    <t xml:space="preserve">no clarification tbc</t>
  </si>
  <si>
    <t xml:space="preserve">not scanned</t>
  </si>
  <si>
    <t xml:space="preserve">none offloaded</t>
  </si>
  <si>
    <t xml:space="preserve">noted</t>
  </si>
  <si>
    <t xml:space="preserve">short 15</t>
  </si>
  <si>
    <t xml:space="preserve">any missing</t>
  </si>
  <si>
    <t xml:space="preserve">no clarification tbd</t>
  </si>
  <si>
    <t xml:space="preserve">not filed</t>
  </si>
  <si>
    <t xml:space="preserve">not loaded 0</t>
  </si>
  <si>
    <t xml:space="preserve">complete</t>
  </si>
  <si>
    <t xml:space="preserve">short 16</t>
  </si>
  <si>
    <t xml:space="preserve">any nok</t>
  </si>
  <si>
    <t xml:space="preserve">no clarification waiting</t>
  </si>
  <si>
    <t xml:space="preserve">still with</t>
  </si>
  <si>
    <t xml:space="preserve">not loaded nil</t>
  </si>
  <si>
    <t xml:space="preserve">completed</t>
  </si>
  <si>
    <t xml:space="preserve">short 17</t>
  </si>
  <si>
    <t xml:space="preserve">any non conforming</t>
  </si>
  <si>
    <t xml:space="preserve">no clarifications awaiting</t>
  </si>
  <si>
    <t xml:space="preserve">hard copy outstanding</t>
  </si>
  <si>
    <t xml:space="preserve">not loaded none</t>
  </si>
  <si>
    <t xml:space="preserve">notavailable</t>
  </si>
  <si>
    <t xml:space="preserve">short 18</t>
  </si>
  <si>
    <t xml:space="preserve">any nonconforming</t>
  </si>
  <si>
    <t xml:space="preserve">no clarifications pending</t>
  </si>
  <si>
    <t xml:space="preserve">evidence outstanding</t>
  </si>
  <si>
    <t xml:space="preserve">not on board 0</t>
  </si>
  <si>
    <t xml:space="preserve">notprovided</t>
  </si>
  <si>
    <t xml:space="preserve">short 19</t>
  </si>
  <si>
    <t xml:space="preserve">any not acceptable</t>
  </si>
  <si>
    <t xml:space="preserve">no clarifications tba</t>
  </si>
  <si>
    <t xml:space="preserve">copy outstanding</t>
  </si>
  <si>
    <t xml:space="preserve">not on board nil</t>
  </si>
  <si>
    <t xml:space="preserve">nobatch</t>
  </si>
  <si>
    <t xml:space="preserve">short 20</t>
  </si>
  <si>
    <t xml:space="preserve">any not ok</t>
  </si>
  <si>
    <t xml:space="preserve">no clarifications tbc</t>
  </si>
  <si>
    <t xml:space="preserve">documents outstanding</t>
  </si>
  <si>
    <t xml:space="preserve">not on board none</t>
  </si>
  <si>
    <t xml:space="preserve">nobatchno</t>
  </si>
  <si>
    <t xml:space="preserve">short 21</t>
  </si>
  <si>
    <t xml:space="preserve">any not satisfactory</t>
  </si>
  <si>
    <t xml:space="preserve">no clarifications tbd</t>
  </si>
  <si>
    <t xml:space="preserve">being prepared</t>
  </si>
  <si>
    <t xml:space="preserve">nothing left behind</t>
  </si>
  <si>
    <t xml:space="preserve">nobatchnumber</t>
  </si>
  <si>
    <t xml:space="preserve">short 22</t>
  </si>
  <si>
    <t xml:space="preserve">any not to spec</t>
  </si>
  <si>
    <t xml:space="preserve">no clarifications waiting</t>
  </si>
  <si>
    <t xml:space="preserve">to come</t>
  </si>
  <si>
    <t xml:space="preserve">nothing not delivered</t>
  </si>
  <si>
    <t xml:space="preserve">seelabel</t>
  </si>
  <si>
    <t xml:space="preserve">short 23</t>
  </si>
  <si>
    <t xml:space="preserve">any reject</t>
  </si>
  <si>
    <t xml:space="preserve">no corrective action awaiting</t>
  </si>
  <si>
    <t xml:space="preserve">once received</t>
  </si>
  <si>
    <t xml:space="preserve">nothing not loaded</t>
  </si>
  <si>
    <t xml:space="preserve">unknownbatch</t>
  </si>
  <si>
    <t xml:space="preserve">short 24</t>
  </si>
  <si>
    <t xml:space="preserve">any rejected</t>
  </si>
  <si>
    <t xml:space="preserve">no corrective action pending</t>
  </si>
  <si>
    <t xml:space="preserve">requested from</t>
  </si>
  <si>
    <t xml:space="preserve">nothing not on board</t>
  </si>
  <si>
    <t xml:space="preserve">nonerequired</t>
  </si>
  <si>
    <t xml:space="preserve">short 25</t>
  </si>
  <si>
    <t xml:space="preserve">any rejects</t>
  </si>
  <si>
    <t xml:space="preserve">no corrective action tba</t>
  </si>
  <si>
    <t xml:space="preserve">to upload</t>
  </si>
  <si>
    <t xml:space="preserve">nothing not uplifted</t>
  </si>
  <si>
    <t xml:space="preserve">nocarequired</t>
  </si>
  <si>
    <t xml:space="preserve">short 26</t>
  </si>
  <si>
    <t xml:space="preserve">any shortage</t>
  </si>
  <si>
    <t xml:space="preserve">no corrective action tbc</t>
  </si>
  <si>
    <t xml:space="preserve">draft only</t>
  </si>
  <si>
    <t xml:space="preserve">nothing off loaded</t>
  </si>
  <si>
    <t xml:space="preserve">noca</t>
  </si>
  <si>
    <t xml:space="preserve">short 27</t>
  </si>
  <si>
    <t xml:space="preserve">any shortfall</t>
  </si>
  <si>
    <t xml:space="preserve">no corrective action tbd</t>
  </si>
  <si>
    <t xml:space="preserve">not in yet</t>
  </si>
  <si>
    <t xml:space="preserve">nothing offloaded</t>
  </si>
  <si>
    <t xml:space="preserve">nilca</t>
  </si>
  <si>
    <t xml:space="preserve">short 28</t>
  </si>
  <si>
    <t xml:space="preserve">any unacceptable</t>
  </si>
  <si>
    <t xml:space="preserve">no corrective action waiting</t>
  </si>
  <si>
    <t xml:space="preserve">will be sent tomorrow</t>
  </si>
  <si>
    <t xml:space="preserve">offloaded 0</t>
  </si>
  <si>
    <t xml:space="preserve">noactionrequired</t>
  </si>
  <si>
    <t xml:space="preserve">short 29</t>
  </si>
  <si>
    <t xml:space="preserve">any unsatisfactory</t>
  </si>
  <si>
    <t xml:space="preserve">no document awaiting</t>
  </si>
  <si>
    <t xml:space="preserve">expected tomorrow</t>
  </si>
  <si>
    <t xml:space="preserve">offloaded nil</t>
  </si>
  <si>
    <t xml:space="preserve">noactionneeded</t>
  </si>
  <si>
    <t xml:space="preserve">short 30</t>
  </si>
  <si>
    <t xml:space="preserve">below standard 0</t>
  </si>
  <si>
    <t xml:space="preserve">no document pending</t>
  </si>
  <si>
    <t xml:space="preserve">due tomorrow</t>
  </si>
  <si>
    <t xml:space="preserve">offloaded none</t>
  </si>
  <si>
    <t xml:space="preserve">nonenecessary</t>
  </si>
  <si>
    <t xml:space="preserve">1 short</t>
  </si>
  <si>
    <t xml:space="preserve">below standard found 0</t>
  </si>
  <si>
    <t xml:space="preserve">no document tba</t>
  </si>
  <si>
    <t xml:space="preserve">zero left behind</t>
  </si>
  <si>
    <t xml:space="preserve">done</t>
  </si>
  <si>
    <t xml:space="preserve">2 short</t>
  </si>
  <si>
    <t xml:space="preserve">below standard found nil</t>
  </si>
  <si>
    <t xml:space="preserve">no document tbc</t>
  </si>
  <si>
    <t xml:space="preserve">zero not delivered</t>
  </si>
  <si>
    <t xml:space="preserve">yes</t>
  </si>
  <si>
    <t xml:space="preserve">3 short</t>
  </si>
  <si>
    <t xml:space="preserve">below standard found none</t>
  </si>
  <si>
    <t xml:space="preserve">no document tbd</t>
  </si>
  <si>
    <t xml:space="preserve">zero not loaded</t>
  </si>
  <si>
    <t xml:space="preserve">checked</t>
  </si>
  <si>
    <t xml:space="preserve">4 short</t>
  </si>
  <si>
    <t xml:space="preserve">below standard free</t>
  </si>
  <si>
    <t xml:space="preserve">no document waiting</t>
  </si>
  <si>
    <t xml:space="preserve">zero not on board</t>
  </si>
  <si>
    <t xml:space="preserve">ok</t>
  </si>
  <si>
    <t xml:space="preserve">5 short</t>
  </si>
  <si>
    <t xml:space="preserve">below standard nil</t>
  </si>
  <si>
    <t xml:space="preserve">no documents awaiting</t>
  </si>
  <si>
    <t xml:space="preserve">zero not uplifted</t>
  </si>
  <si>
    <t xml:space="preserve">okay</t>
  </si>
  <si>
    <t xml:space="preserve">6 short</t>
  </si>
  <si>
    <t xml:space="preserve">below standard none</t>
  </si>
  <si>
    <t xml:space="preserve">no documents pending</t>
  </si>
  <si>
    <t xml:space="preserve">zero off loaded</t>
  </si>
  <si>
    <t xml:space="preserve">visual</t>
  </si>
  <si>
    <t xml:space="preserve">7 short</t>
  </si>
  <si>
    <t xml:space="preserve">below standard not found</t>
  </si>
  <si>
    <t xml:space="preserve">no documents tba</t>
  </si>
  <si>
    <t xml:space="preserve">zero offloaded</t>
  </si>
  <si>
    <t xml:space="preserve">8 short</t>
  </si>
  <si>
    <t xml:space="preserve">below standard noted 0</t>
  </si>
  <si>
    <t xml:space="preserve">no documents tbc</t>
  </si>
  <si>
    <t xml:space="preserve">naverbal</t>
  </si>
  <si>
    <t xml:space="preserve">9 short</t>
  </si>
  <si>
    <t xml:space="preserve">below standard nothing</t>
  </si>
  <si>
    <t xml:space="preserve">no documents tbd</t>
  </si>
  <si>
    <t xml:space="preserve">photo</t>
  </si>
  <si>
    <t xml:space="preserve">10 short</t>
  </si>
  <si>
    <t xml:space="preserve">below standard zero</t>
  </si>
  <si>
    <t xml:space="preserve">no documents waiting</t>
  </si>
  <si>
    <t xml:space="preserve">email</t>
  </si>
  <si>
    <t xml:space="preserve">11 short</t>
  </si>
  <si>
    <t xml:space="preserve">broken 0</t>
  </si>
  <si>
    <t xml:space="preserve">no follow up awaiting</t>
  </si>
  <si>
    <t xml:space="preserve">seen</t>
  </si>
  <si>
    <t xml:space="preserve">12 short</t>
  </si>
  <si>
    <t xml:space="preserve">broken found 0</t>
  </si>
  <si>
    <t xml:space="preserve">no follow up pending</t>
  </si>
  <si>
    <t xml:space="preserve">13 short</t>
  </si>
  <si>
    <t xml:space="preserve">broken found nil</t>
  </si>
  <si>
    <t xml:space="preserve">no follow up tba</t>
  </si>
  <si>
    <t xml:space="preserve">14 short</t>
  </si>
  <si>
    <t xml:space="preserve">broken found none</t>
  </si>
  <si>
    <t xml:space="preserve">no follow up tbc</t>
  </si>
  <si>
    <t xml:space="preserve">15 short</t>
  </si>
  <si>
    <t xml:space="preserve">broken free</t>
  </si>
  <si>
    <t xml:space="preserve">no follow up tbd</t>
  </si>
  <si>
    <t xml:space="preserve">16 short</t>
  </si>
  <si>
    <t xml:space="preserve">broken nil</t>
  </si>
  <si>
    <t xml:space="preserve">no follow up waiting</t>
  </si>
  <si>
    <t xml:space="preserve">17 short</t>
  </si>
  <si>
    <t xml:space="preserve">broken none</t>
  </si>
  <si>
    <t xml:space="preserve">no further action awaiting</t>
  </si>
  <si>
    <t xml:space="preserve">18 short</t>
  </si>
  <si>
    <t xml:space="preserve">broken not found</t>
  </si>
  <si>
    <t xml:space="preserve">no further action pending</t>
  </si>
  <si>
    <t xml:space="preserve">19 short</t>
  </si>
  <si>
    <t xml:space="preserve">broken noted 0</t>
  </si>
  <si>
    <t xml:space="preserve">no further action tba</t>
  </si>
  <si>
    <t xml:space="preserve">20 short</t>
  </si>
  <si>
    <t xml:space="preserve">broken nothing</t>
  </si>
  <si>
    <t xml:space="preserve">no further action tbc</t>
  </si>
  <si>
    <t xml:space="preserve">21 short</t>
  </si>
  <si>
    <t xml:space="preserve">broken zero</t>
  </si>
  <si>
    <t xml:space="preserve">no further action tbd</t>
  </si>
  <si>
    <t xml:space="preserve">22 short</t>
  </si>
  <si>
    <t xml:space="preserve">damaged 0</t>
  </si>
  <si>
    <t xml:space="preserve">no further action waiting</t>
  </si>
  <si>
    <t xml:space="preserve">23 short</t>
  </si>
  <si>
    <t xml:space="preserve">damaged found 0</t>
  </si>
  <si>
    <t xml:space="preserve">no issue awaiting</t>
  </si>
  <si>
    <t xml:space="preserve">24 short</t>
  </si>
  <si>
    <t xml:space="preserve">damaged found nil</t>
  </si>
  <si>
    <t xml:space="preserve">no issue pending</t>
  </si>
  <si>
    <t xml:space="preserve">25 short</t>
  </si>
  <si>
    <t xml:space="preserve">damaged found none</t>
  </si>
  <si>
    <t xml:space="preserve">no issue tba</t>
  </si>
  <si>
    <t xml:space="preserve">26 short</t>
  </si>
  <si>
    <t xml:space="preserve">damaged free</t>
  </si>
  <si>
    <t xml:space="preserve">no issue tbc</t>
  </si>
  <si>
    <t xml:space="preserve">27 short</t>
  </si>
  <si>
    <t xml:space="preserve">damaged nil</t>
  </si>
  <si>
    <t xml:space="preserve">no issue tbd</t>
  </si>
  <si>
    <t xml:space="preserve">28 short</t>
  </si>
  <si>
    <t xml:space="preserve">damaged none</t>
  </si>
  <si>
    <t xml:space="preserve">no issue waiting</t>
  </si>
  <si>
    <t xml:space="preserve">29 short</t>
  </si>
  <si>
    <t xml:space="preserve">damaged not found</t>
  </si>
  <si>
    <t xml:space="preserve">no issues awaiting</t>
  </si>
  <si>
    <t xml:space="preserve">30 short</t>
  </si>
  <si>
    <t xml:space="preserve">damaged noted 0</t>
  </si>
  <si>
    <t xml:space="preserve">no issues pending</t>
  </si>
  <si>
    <t xml:space="preserve">damaged nothing</t>
  </si>
  <si>
    <t xml:space="preserve">no issues tba</t>
  </si>
  <si>
    <t xml:space="preserve">damaged zero</t>
  </si>
  <si>
    <t xml:space="preserve">no issues tbc</t>
  </si>
  <si>
    <t xml:space="preserve">defect 0</t>
  </si>
  <si>
    <t xml:space="preserve">no issues tbd</t>
  </si>
  <si>
    <t xml:space="preserve">defect found 0</t>
  </si>
  <si>
    <t xml:space="preserve">no issues waiting</t>
  </si>
  <si>
    <t xml:space="preserve">defect found nil</t>
  </si>
  <si>
    <t xml:space="preserve">no item awaiting</t>
  </si>
  <si>
    <t xml:space="preserve">defect found none</t>
  </si>
  <si>
    <t xml:space="preserve">no item pending</t>
  </si>
  <si>
    <t xml:space="preserve">defect free</t>
  </si>
  <si>
    <t xml:space="preserve">no item tba</t>
  </si>
  <si>
    <t xml:space="preserve">defect nil</t>
  </si>
  <si>
    <t xml:space="preserve">no item tbc</t>
  </si>
  <si>
    <t xml:space="preserve">defect none</t>
  </si>
  <si>
    <t xml:space="preserve">no item tbd</t>
  </si>
  <si>
    <t xml:space="preserve">defect not found</t>
  </si>
  <si>
    <t xml:space="preserve">no item waiting</t>
  </si>
  <si>
    <t xml:space="preserve">defect noted 0</t>
  </si>
  <si>
    <t xml:space="preserve">no items awaiting</t>
  </si>
  <si>
    <t xml:space="preserve">defect nothing</t>
  </si>
  <si>
    <t xml:space="preserve">no items pending</t>
  </si>
  <si>
    <t xml:space="preserve">defect zero</t>
  </si>
  <si>
    <t xml:space="preserve">no items tba</t>
  </si>
  <si>
    <t xml:space="preserve">defective 0</t>
  </si>
  <si>
    <t xml:space="preserve">no items tbc</t>
  </si>
  <si>
    <t xml:space="preserve">defective found 0</t>
  </si>
  <si>
    <t xml:space="preserve">no items tbd</t>
  </si>
  <si>
    <t xml:space="preserve">defective found nil</t>
  </si>
  <si>
    <t xml:space="preserve">no items waiting</t>
  </si>
  <si>
    <t xml:space="preserve">defective found none</t>
  </si>
  <si>
    <t xml:space="preserve">no longer awaiting</t>
  </si>
  <si>
    <t xml:space="preserve">defective free</t>
  </si>
  <si>
    <t xml:space="preserve">no longer pending</t>
  </si>
  <si>
    <t xml:space="preserve">defective nil</t>
  </si>
  <si>
    <t xml:space="preserve">no pending</t>
  </si>
  <si>
    <t xml:space="preserve">defective none</t>
  </si>
  <si>
    <t xml:space="preserve">no pending items</t>
  </si>
  <si>
    <t xml:space="preserve">defective not found</t>
  </si>
  <si>
    <t xml:space="preserve">no queries awaiting</t>
  </si>
  <si>
    <t xml:space="preserve">defective noted 0</t>
  </si>
  <si>
    <t xml:space="preserve">no queries pending</t>
  </si>
  <si>
    <t xml:space="preserve">defective nothing</t>
  </si>
  <si>
    <t xml:space="preserve">no queries tba</t>
  </si>
  <si>
    <t xml:space="preserve">defective zero</t>
  </si>
  <si>
    <t xml:space="preserve">no queries tbc</t>
  </si>
  <si>
    <t xml:space="preserve">defects 0</t>
  </si>
  <si>
    <t xml:space="preserve">no queries tbd</t>
  </si>
  <si>
    <t xml:space="preserve">defects found 0</t>
  </si>
  <si>
    <t xml:space="preserve">no queries waiting</t>
  </si>
  <si>
    <t xml:space="preserve">defects found nil</t>
  </si>
  <si>
    <t xml:space="preserve">no query awaiting</t>
  </si>
  <si>
    <t xml:space="preserve">defects found none</t>
  </si>
  <si>
    <t xml:space="preserve">no query pending</t>
  </si>
  <si>
    <t xml:space="preserve">defects free</t>
  </si>
  <si>
    <t xml:space="preserve">no query tba</t>
  </si>
  <si>
    <t xml:space="preserve">defects nil</t>
  </si>
  <si>
    <t xml:space="preserve">no query tbc</t>
  </si>
  <si>
    <t xml:space="preserve">defects none</t>
  </si>
  <si>
    <t xml:space="preserve">no query tbd</t>
  </si>
  <si>
    <t xml:space="preserve">defects not found</t>
  </si>
  <si>
    <t xml:space="preserve">no query waiting</t>
  </si>
  <si>
    <t xml:space="preserve">defects noted 0</t>
  </si>
  <si>
    <t xml:space="preserve">no reply awaiting</t>
  </si>
  <si>
    <t xml:space="preserve">defects nothing</t>
  </si>
  <si>
    <t xml:space="preserve">no reply pending</t>
  </si>
  <si>
    <t xml:space="preserve">defects zero</t>
  </si>
  <si>
    <t xml:space="preserve">no reply tba</t>
  </si>
  <si>
    <t xml:space="preserve">dirty 0</t>
  </si>
  <si>
    <t xml:space="preserve">no reply tbc</t>
  </si>
  <si>
    <t xml:space="preserve">dirty found 0</t>
  </si>
  <si>
    <t xml:space="preserve">no reply tbd</t>
  </si>
  <si>
    <t xml:space="preserve">dirty found nil</t>
  </si>
  <si>
    <t xml:space="preserve">no reply waiting</t>
  </si>
  <si>
    <t xml:space="preserve">dirty found none</t>
  </si>
  <si>
    <t xml:space="preserve">no tba</t>
  </si>
  <si>
    <t xml:space="preserve">dirty free</t>
  </si>
  <si>
    <t xml:space="preserve">no tbc</t>
  </si>
  <si>
    <t xml:space="preserve">dirty nil</t>
  </si>
  <si>
    <t xml:space="preserve">no tbd</t>
  </si>
  <si>
    <t xml:space="preserve">dirty none</t>
  </si>
  <si>
    <t xml:space="preserve">no waiting</t>
  </si>
  <si>
    <t xml:space="preserve">dirty not found</t>
  </si>
  <si>
    <t xml:space="preserve">none awaiting</t>
  </si>
  <si>
    <t xml:space="preserve">dirty noted 0</t>
  </si>
  <si>
    <t xml:space="preserve">none pending</t>
  </si>
  <si>
    <t xml:space="preserve">dirty nothing</t>
  </si>
  <si>
    <t xml:space="preserve">none tba</t>
  </si>
  <si>
    <t xml:space="preserve">dirty zero</t>
  </si>
  <si>
    <t xml:space="preserve">none tbc</t>
  </si>
  <si>
    <t xml:space="preserve">discrepancies 0</t>
  </si>
  <si>
    <t xml:space="preserve">none tbd</t>
  </si>
  <si>
    <t xml:space="preserve">discrepancies found 0</t>
  </si>
  <si>
    <t xml:space="preserve">none waiting</t>
  </si>
  <si>
    <t xml:space="preserve">discrepancies found nil</t>
  </si>
  <si>
    <t xml:space="preserve">not awaiting</t>
  </si>
  <si>
    <t xml:space="preserve">discrepancies found none</t>
  </si>
  <si>
    <t xml:space="preserve">not pending</t>
  </si>
  <si>
    <t xml:space="preserve">discrepancies free</t>
  </si>
  <si>
    <t xml:space="preserve">not tba</t>
  </si>
  <si>
    <t xml:space="preserve">discrepancies nil</t>
  </si>
  <si>
    <t xml:space="preserve">not tbc</t>
  </si>
  <si>
    <t xml:space="preserve">discrepancies none</t>
  </si>
  <si>
    <t xml:space="preserve">not tbd</t>
  </si>
  <si>
    <t xml:space="preserve">discrepancies not found</t>
  </si>
  <si>
    <t xml:space="preserve">not waiting</t>
  </si>
  <si>
    <t xml:space="preserve">discrepancies noted 0</t>
  </si>
  <si>
    <t xml:space="preserve">not yet applicable</t>
  </si>
  <si>
    <t xml:space="preserve">discrepancies nothing</t>
  </si>
  <si>
    <t xml:space="preserve">not yet effective</t>
  </si>
  <si>
    <t xml:space="preserve">discrepancies zero</t>
  </si>
  <si>
    <t xml:space="preserve">not yet in service</t>
  </si>
  <si>
    <t xml:space="preserve">discrepancy 0</t>
  </si>
  <si>
    <t xml:space="preserve">not yet introduced</t>
  </si>
  <si>
    <t xml:space="preserve">discrepancy found 0</t>
  </si>
  <si>
    <t xml:space="preserve">nothing awaited</t>
  </si>
  <si>
    <t xml:space="preserve">discrepancy found nil</t>
  </si>
  <si>
    <t xml:space="preserve">nothing awaiting</t>
  </si>
  <si>
    <t xml:space="preserve">discrepancy found none</t>
  </si>
  <si>
    <t xml:space="preserve">nothing further to follow</t>
  </si>
  <si>
    <t xml:space="preserve">discrepancy free</t>
  </si>
  <si>
    <t xml:space="preserve">nothing more to follow</t>
  </si>
  <si>
    <t xml:space="preserve">discrepancy nil</t>
  </si>
  <si>
    <t xml:space="preserve">nothing outstanding or to follow</t>
  </si>
  <si>
    <t xml:space="preserve">discrepancy none</t>
  </si>
  <si>
    <t xml:space="preserve">nothing pending</t>
  </si>
  <si>
    <t xml:space="preserve">discrepancy not found</t>
  </si>
  <si>
    <t xml:space="preserve">nothing tba</t>
  </si>
  <si>
    <t xml:space="preserve">discrepancy noted 0</t>
  </si>
  <si>
    <t xml:space="preserve">nothing tbc</t>
  </si>
  <si>
    <t xml:space="preserve">discrepancy nothing</t>
  </si>
  <si>
    <t xml:space="preserve">nothing tbd</t>
  </si>
  <si>
    <t xml:space="preserve">discrepancy zero</t>
  </si>
  <si>
    <t xml:space="preserve">nothing to be confirmed</t>
  </si>
  <si>
    <t xml:space="preserve">expired 0</t>
  </si>
  <si>
    <t xml:space="preserve">nothing to be sent</t>
  </si>
  <si>
    <t xml:space="preserve">expired found 0</t>
  </si>
  <si>
    <t xml:space="preserve">nothing to be uploaded</t>
  </si>
  <si>
    <t xml:space="preserve">expired found nil</t>
  </si>
  <si>
    <t xml:space="preserve">nothing to follow</t>
  </si>
  <si>
    <t xml:space="preserve">expired found none</t>
  </si>
  <si>
    <t xml:space="preserve">nothing waiting</t>
  </si>
  <si>
    <t xml:space="preserve">expired free</t>
  </si>
  <si>
    <t xml:space="preserve">or pending</t>
  </si>
  <si>
    <t xml:space="preserve">expired nil</t>
  </si>
  <si>
    <t xml:space="preserve">or to follow</t>
  </si>
  <si>
    <t xml:space="preserve">expired none</t>
  </si>
  <si>
    <t xml:space="preserve">pending 0</t>
  </si>
  <si>
    <t xml:space="preserve">expired not found</t>
  </si>
  <si>
    <t xml:space="preserve">pending items 0</t>
  </si>
  <si>
    <t xml:space="preserve">expired noted 0</t>
  </si>
  <si>
    <t xml:space="preserve">pending items nil</t>
  </si>
  <si>
    <t xml:space="preserve">expired nothing</t>
  </si>
  <si>
    <t xml:space="preserve">pending items none</t>
  </si>
  <si>
    <t xml:space="preserve">expired zero</t>
  </si>
  <si>
    <t xml:space="preserve">pending nil</t>
  </si>
  <si>
    <t xml:space="preserve">fail 0</t>
  </si>
  <si>
    <t xml:space="preserve">pending none</t>
  </si>
  <si>
    <t xml:space="preserve">fail found 0</t>
  </si>
  <si>
    <t xml:space="preserve">yet to be introduced</t>
  </si>
  <si>
    <t xml:space="preserve">fail found nil</t>
  </si>
  <si>
    <t xml:space="preserve">yet to be launched</t>
  </si>
  <si>
    <t xml:space="preserve">fail found none</t>
  </si>
  <si>
    <t xml:space="preserve">fail free</t>
  </si>
  <si>
    <t xml:space="preserve">fail nil</t>
  </si>
  <si>
    <t xml:space="preserve">fail none</t>
  </si>
  <si>
    <t xml:space="preserve">fail not found</t>
  </si>
  <si>
    <t xml:space="preserve">fail noted 0</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</si>
  <si>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</si>
  <si>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</si>
  <si>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</si>
  <si>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</si>
  <si>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</si>
  <si>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</si>
  <si>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</si>
  <si>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</si>
  <si>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</si>
  <si>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</si>
  <si>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</si>
  <si>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</si>
  <si>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</si>
  <si>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</si>
  <si>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</si>
  <si>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</si>
  <si>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</si>
  <si>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</si>
  <si>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</si>
  <si>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</si>
  <si>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</si>
  <si>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</si>
  <si>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</si>
  <si>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</si>
  <si>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</si>
  <si>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</si>
  <si>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</si>
  <si>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</si>
  <si>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</si>
  <si>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</si>
  <si>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</si>
  <si>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nil</t>
  </si>
  <si>
    <t xml:space="preserve">failure none</t>
  </si>
  <si>
    <t xml:space="preserve">failure not found</t>
  </si>
  <si>
    <t xml:space="preserve">failure noted 0</t>
  </si>
  <si>
    <t xml:space="preserve">failure nothing</t>
  </si>
  <si>
    <t xml:space="preserve">failure zero</t>
  </si>
  <si>
    <t xml:space="preserve">free from below standard</t>
  </si>
  <si>
    <t xml:space="preserve">free from broken</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</si>
  <si>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</si>
  <si>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</si>
  <si>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</si>
  <si>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</si>
  <si>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</si>
  <si>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</si>
  <si>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</si>
  <si>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expired</t>
  </si>
  <si>
    <t xml:space="preserve">free from fail</t>
  </si>
  <si>
    <t xml:space="preserve">free from failed</t>
  </si>
  <si>
    <t xml:space="preserve">free from fails</t>
  </si>
  <si>
    <t xml:space="preserve">free from failure</t>
  </si>
  <si>
    <t xml:space="preserve">free from leaking</t>
  </si>
  <si>
    <t xml:space="preserve">free from missing</t>
  </si>
  <si>
    <t xml:space="preserve">free from nok</t>
  </si>
  <si>
    <t xml:space="preserve">free from non conforming</t>
  </si>
  <si>
    <t xml:space="preserve">free from nonconforming</t>
  </si>
  <si>
    <t xml:space="preserve">free from not acceptable</t>
  </si>
  <si>
    <t xml:space="preserve">free from not ok</t>
  </si>
  <si>
    <t xml:space="preserve">free from not satisfactory</t>
  </si>
  <si>
    <t xml:space="preserve">free from not to spec</t>
  </si>
  <si>
    <t xml:space="preserve">free from reject</t>
  </si>
  <si>
    <t xml:space="preserve">free from rejected</t>
  </si>
  <si>
    <t xml:space="preserve">free from rejects</t>
  </si>
  <si>
    <t xml:space="preserve">free from shortage</t>
  </si>
  <si>
    <t xml:space="preserve">free from shortfall</t>
  </si>
  <si>
    <t xml:space="preserve">free from unacceptable</t>
  </si>
  <si>
    <t xml:space="preserve">free from unsatisfactory</t>
  </si>
  <si>
    <t xml:space="preserve">free of below standard</t>
  </si>
  <si>
    <t xml:space="preserve">free of broken</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</si>
  <si>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</si>
  <si>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</si>
  <si>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</si>
  <si>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</si>
  <si>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</si>
  <si>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</si>
  <si>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</si>
  <si>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expired</t>
  </si>
  <si>
    <t xml:space="preserve">free of fail</t>
  </si>
  <si>
    <t xml:space="preserve">free of failed</t>
  </si>
  <si>
    <t xml:space="preserve">free of fails</t>
  </si>
  <si>
    <t xml:space="preserve">free of failure</t>
  </si>
  <si>
    <t xml:space="preserve">free of leaking</t>
  </si>
  <si>
    <t xml:space="preserve">free of missing</t>
  </si>
  <si>
    <t xml:space="preserve">free of nok</t>
  </si>
  <si>
    <t xml:space="preserve">free of non conforming</t>
  </si>
  <si>
    <t xml:space="preserve">free of nonconforming</t>
  </si>
  <si>
    <t xml:space="preserve">free of not acceptable</t>
  </si>
  <si>
    <t xml:space="preserve">free of not ok</t>
  </si>
  <si>
    <t xml:space="preserve">free of not satisfactory</t>
  </si>
  <si>
    <t xml:space="preserve">free of not to spec</t>
  </si>
  <si>
    <t xml:space="preserve">free of reject</t>
  </si>
  <si>
    <t xml:space="preserve">free of rejected</t>
  </si>
  <si>
    <t xml:space="preserve">free of rejects</t>
  </si>
  <si>
    <t xml:space="preserve">free of shortage</t>
  </si>
  <si>
    <t xml:space="preserve">free of shortfall</t>
  </si>
  <si>
    <t xml:space="preserve">free of unacceptable</t>
  </si>
  <si>
    <t xml:space="preserve">free of unsatisfactory</t>
  </si>
  <si>
    <t xml:space="preserve">leaking 0</t>
  </si>
  <si>
    <t xml:space="preserve">leaking found 0</t>
  </si>
  <si>
    <t xml:space="preserve">leaking found nil</t>
  </si>
  <si>
    <t xml:space="preserve">leaking found none</t>
  </si>
  <si>
    <t xml:space="preserve">leaking free</t>
  </si>
  <si>
    <t xml:space="preserve">leaking nil</t>
  </si>
  <si>
    <t xml:space="preserve">leaking none</t>
  </si>
  <si>
    <t xml:space="preserve">leaking not found</t>
  </si>
  <si>
    <t xml:space="preserve">leaking noted 0</t>
  </si>
  <si>
    <t xml:space="preserve">leaking nothing</t>
  </si>
  <si>
    <t xml:space="preserve">leaking zero</t>
  </si>
  <si>
    <t xml:space="preserve">missing 0</t>
  </si>
  <si>
    <t xml:space="preserve">missing found 0</t>
  </si>
  <si>
    <t xml:space="preserve">missing found nil</t>
  </si>
  <si>
    <t xml:space="preserve">missing found none</t>
  </si>
  <si>
    <t xml:space="preserve">missing free</t>
  </si>
  <si>
    <t xml:space="preserve">missing nil</t>
  </si>
  <si>
    <t xml:space="preserve">missing none</t>
  </si>
  <si>
    <t xml:space="preserve">missing not found</t>
  </si>
  <si>
    <t xml:space="preserve">missing noted 0</t>
  </si>
  <si>
    <t xml:space="preserve">missing nothing</t>
  </si>
  <si>
    <t xml:space="preserve">missing zero</t>
  </si>
  <si>
    <t xml:space="preserve">nil below standard</t>
  </si>
  <si>
    <t xml:space="preserve">nil broken</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</si>
  <si>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</si>
  <si>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</si>
  <si>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</si>
  <si>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</si>
  <si>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</si>
  <si>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</si>
  <si>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</si>
  <si>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expired</t>
  </si>
  <si>
    <t xml:space="preserve">nil fail</t>
  </si>
  <si>
    <t xml:space="preserve">nil failed</t>
  </si>
  <si>
    <t xml:space="preserve">nil fails</t>
  </si>
  <si>
    <t xml:space="preserve">nil failure</t>
  </si>
  <si>
    <t xml:space="preserve">nil leaking</t>
  </si>
  <si>
    <t xml:space="preserve">nil missing</t>
  </si>
  <si>
    <t xml:space="preserve">nil nok</t>
  </si>
  <si>
    <t xml:space="preserve">nil non conforming</t>
  </si>
  <si>
    <t xml:space="preserve">nil nonconforming</t>
  </si>
  <si>
    <t xml:space="preserve">nil not acceptable</t>
  </si>
  <si>
    <t xml:space="preserve">nil not ok</t>
  </si>
  <si>
    <t xml:space="preserve">nil not satisfactory</t>
  </si>
  <si>
    <t xml:space="preserve">nil not to spec</t>
  </si>
  <si>
    <t xml:space="preserve">nil reject</t>
  </si>
  <si>
    <t xml:space="preserve">nil rejected</t>
  </si>
  <si>
    <t xml:space="preserve">nil rejects</t>
  </si>
  <si>
    <t xml:space="preserve">nil shortage</t>
  </si>
  <si>
    <t xml:space="preserve">nil shortfall</t>
  </si>
  <si>
    <t xml:space="preserve">nil unacceptable</t>
  </si>
  <si>
    <t xml:space="preserve">nil unsatisfactory</t>
  </si>
  <si>
    <t xml:space="preserve">no below standard</t>
  </si>
  <si>
    <t xml:space="preserve">no broken</t>
  </si>
  <si>
    <t xml:space="preserve">no cleanliness below standard</t>
  </si>
  <si>
    <t xml:space="preserve">no cleanliness broken</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</si>
  <si>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</si>
  <si>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</si>
  <si>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</si>
  <si>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</si>
  <si>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</si>
  <si>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</si>
  <si>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</si>
  <si>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expired</t>
  </si>
  <si>
    <t xml:space="preserve">no cleanliness fail</t>
  </si>
  <si>
    <t xml:space="preserve">no cleanliness failed</t>
  </si>
  <si>
    <t xml:space="preserve">no cleanliness fails</t>
  </si>
  <si>
    <t xml:space="preserve">no cleanliness failure</t>
  </si>
  <si>
    <t xml:space="preserve">no cleanliness leaking</t>
  </si>
  <si>
    <t xml:space="preserve">no cleanliness missing</t>
  </si>
  <si>
    <t xml:space="preserve">no cleanliness nok</t>
  </si>
  <si>
    <t xml:space="preserve">no cleanliness non conforming</t>
  </si>
  <si>
    <t xml:space="preserve">no cleanliness nonconforming</t>
  </si>
  <si>
    <t xml:space="preserve">no cleanliness not acceptable</t>
  </si>
  <si>
    <t xml:space="preserve">no cleanliness not ok</t>
  </si>
  <si>
    <t xml:space="preserve">no cleanliness not satisfactory</t>
  </si>
  <si>
    <t xml:space="preserve">no cleanliness not to spec</t>
  </si>
  <si>
    <t xml:space="preserve">no cleanliness reject</t>
  </si>
  <si>
    <t xml:space="preserve">no cleanliness rejected</t>
  </si>
  <si>
    <t xml:space="preserve">no cleanliness rejects</t>
  </si>
  <si>
    <t xml:space="preserve">no cleanliness shortage</t>
  </si>
  <si>
    <t xml:space="preserve">no cleanliness shortfall</t>
  </si>
  <si>
    <t xml:space="preserve">no cleanliness unacceptable</t>
  </si>
  <si>
    <t xml:space="preserve">no cleanliness unsatisfactory</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</si>
  <si>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</si>
  <si>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</si>
  <si>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</si>
  <si>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</si>
  <si>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</si>
  <si>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</si>
  <si>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</si>
  <si>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equipment below standard</t>
  </si>
  <si>
    <t xml:space="preserve">no equipment broken</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</si>
  <si>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</si>
  <si>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</si>
  <si>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</si>
  <si>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</si>
  <si>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</si>
  <si>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</si>
  <si>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</si>
  <si>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expired</t>
  </si>
  <si>
    <t xml:space="preserve">no equipment fail</t>
  </si>
  <si>
    <t xml:space="preserve">no equipment failed</t>
  </si>
  <si>
    <t xml:space="preserve">no equipment fails</t>
  </si>
  <si>
    <t xml:space="preserve">no equipment failure</t>
  </si>
  <si>
    <t xml:space="preserve">no equipment leaking</t>
  </si>
  <si>
    <t xml:space="preserve">no equipment missing</t>
  </si>
  <si>
    <t xml:space="preserve">no equipment nok</t>
  </si>
  <si>
    <t xml:space="preserve">no equipment non conforming</t>
  </si>
  <si>
    <t xml:space="preserve">no equipment nonconforming</t>
  </si>
  <si>
    <t xml:space="preserve">no equipment not acceptable</t>
  </si>
  <si>
    <t xml:space="preserve">no equipment not ok</t>
  </si>
  <si>
    <t xml:space="preserve">no equipment not satisfactory</t>
  </si>
  <si>
    <t xml:space="preserve">no equipment not to spec</t>
  </si>
  <si>
    <t xml:space="preserve">no equipment reject</t>
  </si>
  <si>
    <t xml:space="preserve">no equipment rejected</t>
  </si>
  <si>
    <t xml:space="preserve">no equipment rejects</t>
  </si>
  <si>
    <t xml:space="preserve">no equipment shortage</t>
  </si>
  <si>
    <t xml:space="preserve">no equipment shortfall</t>
  </si>
  <si>
    <t xml:space="preserve">no equipment unacceptable</t>
  </si>
  <si>
    <t xml:space="preserve">no equipment unsatisfactory</t>
  </si>
  <si>
    <t xml:space="preserve">no evidence of below standard</t>
  </si>
  <si>
    <t xml:space="preserve">no evidence of broken</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</si>
  <si>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</si>
  <si>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</si>
  <si>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</si>
  <si>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</si>
  <si>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</si>
  <si>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</si>
  <si>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</si>
  <si>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expired</t>
  </si>
  <si>
    <t xml:space="preserve">no evidence of fail</t>
  </si>
  <si>
    <t xml:space="preserve">no evidence of failed</t>
  </si>
  <si>
    <t xml:space="preserve">no evidence of fails</t>
  </si>
  <si>
    <t xml:space="preserve">no evidence of failure</t>
  </si>
  <si>
    <t xml:space="preserve">no evidence of leaking</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</si>
  <si>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</si>
  <si>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</si>
  <si>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</si>
  <si>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</si>
  <si>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</si>
  <si>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ok</t>
  </si>
  <si>
    <t xml:space="preserve">no evidence of not satisfactory</t>
  </si>
  <si>
    <t xml:space="preserve">no evidence of not to spec</t>
  </si>
  <si>
    <t xml:space="preserve">no evidence of reject</t>
  </si>
  <si>
    <t xml:space="preserve">no evidence of rejected</t>
  </si>
  <si>
    <t xml:space="preserve">no evidence of rejects</t>
  </si>
  <si>
    <t xml:space="preserve">no evidence of shortage</t>
  </si>
  <si>
    <t xml:space="preserve">no evidence of shortfall</t>
  </si>
  <si>
    <t xml:space="preserve">no evidence of unacceptable</t>
  </si>
  <si>
    <t xml:space="preserve">no evidence of unsatisfactory</t>
  </si>
  <si>
    <t xml:space="preserve">no expired</t>
  </si>
  <si>
    <t xml:space="preserve">no fail</t>
  </si>
  <si>
    <t xml:space="preserve">no failed</t>
  </si>
  <si>
    <t xml:space="preserve">no fails</t>
  </si>
  <si>
    <t xml:space="preserve">no failure</t>
  </si>
  <si>
    <t xml:space="preserve">no items below standard</t>
  </si>
  <si>
    <t xml:space="preserve">no items broken</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</si>
  <si>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</si>
  <si>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</si>
  <si>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</si>
  <si>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</si>
  <si>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</si>
  <si>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</si>
  <si>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</si>
  <si>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expired</t>
  </si>
  <si>
    <t xml:space="preserve">no items fail</t>
  </si>
  <si>
    <t xml:space="preserve">no items failed</t>
  </si>
  <si>
    <t xml:space="preserve">no items fails</t>
  </si>
  <si>
    <t xml:space="preserve">no items failure</t>
  </si>
  <si>
    <t xml:space="preserve">no items leaking</t>
  </si>
  <si>
    <t xml:space="preserve">no items missing</t>
  </si>
  <si>
    <t xml:space="preserve">no items nok</t>
  </si>
  <si>
    <t xml:space="preserve">no items non conforming</t>
  </si>
  <si>
    <t xml:space="preserve">no items nonconforming</t>
  </si>
  <si>
    <t xml:space="preserve">no items not acceptable</t>
  </si>
  <si>
    <t xml:space="preserve">no items not ok</t>
  </si>
  <si>
    <t xml:space="preserve">no items not satisfactory</t>
  </si>
  <si>
    <t xml:space="preserve">no items not to spec</t>
  </si>
  <si>
    <t xml:space="preserve">no items reject</t>
  </si>
  <si>
    <t xml:space="preserve">no items rejected</t>
  </si>
  <si>
    <t xml:space="preserve">no items rejects</t>
  </si>
  <si>
    <t xml:space="preserve">no items shortage</t>
  </si>
  <si>
    <t xml:space="preserve">no items shortfall</t>
  </si>
  <si>
    <t xml:space="preserve">no items unacceptable</t>
  </si>
  <si>
    <t xml:space="preserve">no items unsatisfactory</t>
  </si>
  <si>
    <t xml:space="preserve">no leaking</t>
  </si>
  <si>
    <t xml:space="preserve">no loading below standard</t>
  </si>
  <si>
    <t xml:space="preserve">no loading broken</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</si>
  <si>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</si>
  <si>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</si>
  <si>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</si>
  <si>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</si>
  <si>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</si>
  <si>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</si>
  <si>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</si>
  <si>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expired</t>
  </si>
  <si>
    <t xml:space="preserve">no loading fail</t>
  </si>
  <si>
    <t xml:space="preserve">no loading failed</t>
  </si>
  <si>
    <t xml:space="preserve">no loading fails</t>
  </si>
  <si>
    <t xml:space="preserve">no loading failure</t>
  </si>
  <si>
    <t xml:space="preserve">no loading leaking</t>
  </si>
  <si>
    <t xml:space="preserve">no loading missing</t>
  </si>
  <si>
    <t xml:space="preserve">no loading nok</t>
  </si>
  <si>
    <t xml:space="preserve">no loading non conforming</t>
  </si>
  <si>
    <t xml:space="preserve">no loading nonconforming</t>
  </si>
  <si>
    <t xml:space="preserve">no loading not acceptable</t>
  </si>
  <si>
    <t xml:space="preserve">no loading not ok</t>
  </si>
  <si>
    <t xml:space="preserve">no loading not satisfactory</t>
  </si>
  <si>
    <t xml:space="preserve">no loading not to spec</t>
  </si>
  <si>
    <t xml:space="preserve">no loading reject</t>
  </si>
  <si>
    <t xml:space="preserve">no loading rejected</t>
  </si>
  <si>
    <t xml:space="preserve">no loading rejects</t>
  </si>
  <si>
    <t xml:space="preserve">no loading shortage</t>
  </si>
  <si>
    <t xml:space="preserve">no loading shortfall</t>
  </si>
  <si>
    <t xml:space="preserve">no loading unacceptable</t>
  </si>
  <si>
    <t xml:space="preserve">no loading unsatisfactory</t>
  </si>
  <si>
    <t xml:space="preserve">no meal below standard</t>
  </si>
  <si>
    <t xml:space="preserve">no meal broken</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</si>
  <si>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</si>
  <si>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</si>
  <si>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</si>
  <si>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</si>
  <si>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</si>
  <si>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</si>
  <si>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</si>
  <si>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expired</t>
  </si>
  <si>
    <t xml:space="preserve">no meal fail</t>
  </si>
  <si>
    <t xml:space="preserve">no meal failed</t>
  </si>
  <si>
    <t xml:space="preserve">no meal fails</t>
  </si>
  <si>
    <t xml:space="preserve">no meal failure</t>
  </si>
  <si>
    <t xml:space="preserve">no meal leaking</t>
  </si>
  <si>
    <t xml:space="preserve">no meal missing</t>
  </si>
  <si>
    <t xml:space="preserve">no meal nok</t>
  </si>
  <si>
    <t xml:space="preserve">no meal non conforming</t>
  </si>
  <si>
    <t xml:space="preserve">no meal nonconforming</t>
  </si>
  <si>
    <t xml:space="preserve">no meal not acceptable</t>
  </si>
  <si>
    <t xml:space="preserve">no meal not ok</t>
  </si>
  <si>
    <t xml:space="preserve">no meal not satisfactory</t>
  </si>
  <si>
    <t xml:space="preserve">no meal not to spec</t>
  </si>
  <si>
    <t xml:space="preserve">no meal reject</t>
  </si>
  <si>
    <t xml:space="preserve">no meal rejected</t>
  </si>
  <si>
    <t xml:space="preserve">no meal rejects</t>
  </si>
  <si>
    <t xml:space="preserve">no meal shortage</t>
  </si>
  <si>
    <t xml:space="preserve">no meal shortfall</t>
  </si>
  <si>
    <t xml:space="preserve">no meal unacceptable</t>
  </si>
  <si>
    <t xml:space="preserve">no meal unsatisfactory</t>
  </si>
  <si>
    <t xml:space="preserve">no meals below standard</t>
  </si>
  <si>
    <t xml:space="preserve">no meals broken</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</si>
  <si>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</si>
  <si>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</si>
  <si>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</si>
  <si>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</si>
  <si>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</si>
  <si>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</si>
  <si>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</si>
  <si>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expired</t>
  </si>
  <si>
    <t xml:space="preserve">no meals fail</t>
  </si>
  <si>
    <t xml:space="preserve">no meals failed</t>
  </si>
  <si>
    <t xml:space="preserve">no meals fails</t>
  </si>
  <si>
    <t xml:space="preserve">no meals failure</t>
  </si>
  <si>
    <t xml:space="preserve">no meals leaking</t>
  </si>
  <si>
    <t xml:space="preserve">no meals missing</t>
  </si>
  <si>
    <t xml:space="preserve">no meals nok</t>
  </si>
  <si>
    <t xml:space="preserve">no meals non conforming</t>
  </si>
  <si>
    <t xml:space="preserve">no meals nonconforming</t>
  </si>
  <si>
    <t xml:space="preserve">no meals not acceptable</t>
  </si>
  <si>
    <t xml:space="preserve">no meals not ok</t>
  </si>
  <si>
    <t xml:space="preserve">no meals not satisfactory</t>
  </si>
  <si>
    <t xml:space="preserve">no meals not to spec</t>
  </si>
  <si>
    <t xml:space="preserve">no meals reject</t>
  </si>
  <si>
    <t xml:space="preserve">no meals rejected</t>
  </si>
  <si>
    <t xml:space="preserve">no meals rejects</t>
  </si>
  <si>
    <t xml:space="preserve">no meals shortage</t>
  </si>
  <si>
    <t xml:space="preserve">no meals shortfall</t>
  </si>
  <si>
    <t xml:space="preserve">no meals unacceptable</t>
  </si>
  <si>
    <t xml:space="preserve">no meals unsatisfactory</t>
  </si>
  <si>
    <t xml:space="preserve">no missing</t>
  </si>
  <si>
    <t xml:space="preserve">no nok</t>
  </si>
  <si>
    <t xml:space="preserve">no non conforming</t>
  </si>
  <si>
    <t xml:space="preserve">no nonconforming</t>
  </si>
  <si>
    <t xml:space="preserve">no not acceptable</t>
  </si>
  <si>
    <t xml:space="preserve">no not ok</t>
  </si>
  <si>
    <t xml:space="preserve">no not satisfactory</t>
  </si>
  <si>
    <t xml:space="preserve">no not to spec</t>
  </si>
  <si>
    <t xml:space="preserve">no obvious below standard</t>
  </si>
  <si>
    <t xml:space="preserve">no obvious broken</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</si>
  <si>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</si>
  <si>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</si>
  <si>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</si>
  <si>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</si>
  <si>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</si>
  <si>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</si>
  <si>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</si>
  <si>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expired</t>
  </si>
  <si>
    <t xml:space="preserve">no obvious fail</t>
  </si>
  <si>
    <t xml:space="preserve">no obvious failed</t>
  </si>
  <si>
    <t xml:space="preserve">no obvious fails</t>
  </si>
  <si>
    <t xml:space="preserve">no obvious failure</t>
  </si>
  <si>
    <t xml:space="preserve">no obvious leaking</t>
  </si>
  <si>
    <t xml:space="preserve">no obvious missing</t>
  </si>
  <si>
    <t xml:space="preserve">no obvious nok</t>
  </si>
  <si>
    <t xml:space="preserve">no obvious non conforming</t>
  </si>
  <si>
    <t xml:space="preserve">no obvious nonconforming</t>
  </si>
  <si>
    <t xml:space="preserve">no obvious not acceptable</t>
  </si>
  <si>
    <t xml:space="preserve">no obvious not ok</t>
  </si>
  <si>
    <t xml:space="preserve">no obvious not satisfactory</t>
  </si>
  <si>
    <t xml:space="preserve">no obvious not to spec</t>
  </si>
  <si>
    <t xml:space="preserve">no obvious reject</t>
  </si>
  <si>
    <t xml:space="preserve">no obvious rejected</t>
  </si>
  <si>
    <t xml:space="preserve">no obvious rejects</t>
  </si>
  <si>
    <t xml:space="preserve">no obvious shortage</t>
  </si>
  <si>
    <t xml:space="preserve">no obvious shortfall</t>
  </si>
  <si>
    <t xml:space="preserve">no obvious unacceptable</t>
  </si>
  <si>
    <t xml:space="preserve">no obvious unsatisfactory</t>
  </si>
  <si>
    <t xml:space="preserve">no presentation below standard</t>
  </si>
  <si>
    <t xml:space="preserve">no presentation broken</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</si>
  <si>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</si>
  <si>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</si>
  <si>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</si>
  <si>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</si>
  <si>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</si>
  <si>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</si>
  <si>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</si>
  <si>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</si>
  <si>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</si>
  <si>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</si>
  <si>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</si>
  <si>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</si>
  <si>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leaking</t>
  </si>
  <si>
    <t xml:space="preserve">no presentation missing</t>
  </si>
  <si>
    <t xml:space="preserve">no presentation nok</t>
  </si>
  <si>
    <t xml:space="preserve">no presentation non conforming</t>
  </si>
  <si>
    <t xml:space="preserve">no presentation nonconforming</t>
  </si>
  <si>
    <t xml:space="preserve">no presentation not acceptable</t>
  </si>
  <si>
    <t xml:space="preserve">no presentation not ok</t>
  </si>
  <si>
    <t xml:space="preserve">no presentation not satisfactory</t>
  </si>
  <si>
    <t xml:space="preserve">no presentation not to spec</t>
  </si>
  <si>
    <t xml:space="preserve">no presentation reject</t>
  </si>
  <si>
    <t xml:space="preserve">no presentation rejected</t>
  </si>
  <si>
    <t xml:space="preserve">no presentation rejects</t>
  </si>
  <si>
    <t xml:space="preserve">no presentation shortage</t>
  </si>
  <si>
    <t xml:space="preserve">no presentation shortfall</t>
  </si>
  <si>
    <t xml:space="preserve">no presentation unacceptable</t>
  </si>
  <si>
    <t xml:space="preserve">no presentation unsatisfactory</t>
  </si>
  <si>
    <t xml:space="preserve">no printing below standard</t>
  </si>
  <si>
    <t xml:space="preserve">no printing broken</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</si>
  <si>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</si>
  <si>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</si>
  <si>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</si>
  <si>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</si>
  <si>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</si>
  <si>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</si>
  <si>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</si>
  <si>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expired</t>
  </si>
  <si>
    <t xml:space="preserve">no printing fail</t>
  </si>
  <si>
    <t xml:space="preserve">no printing failed</t>
  </si>
  <si>
    <t xml:space="preserve">no printing fails</t>
  </si>
  <si>
    <t xml:space="preserve">no printing failure</t>
  </si>
  <si>
    <t xml:space="preserve">no printing leaking</t>
  </si>
  <si>
    <t xml:space="preserve">no printing missing</t>
  </si>
  <si>
    <t xml:space="preserve">no printing nok</t>
  </si>
  <si>
    <t xml:space="preserve">no printing non conforming</t>
  </si>
  <si>
    <t xml:space="preserve">no printing nonconforming</t>
  </si>
  <si>
    <t xml:space="preserve">no printing not acceptable</t>
  </si>
  <si>
    <t xml:space="preserve">no printing not ok</t>
  </si>
  <si>
    <t xml:space="preserve">no printing not satisfactory</t>
  </si>
  <si>
    <t xml:space="preserve">no printing not to spec</t>
  </si>
  <si>
    <t xml:space="preserve">no printing reject</t>
  </si>
  <si>
    <t xml:space="preserve">no printing rejected</t>
  </si>
  <si>
    <t xml:space="preserve">no printing rejects</t>
  </si>
  <si>
    <t xml:space="preserve">no printing shortage</t>
  </si>
  <si>
    <t xml:space="preserve">no printing shortfall</t>
  </si>
  <si>
    <t xml:space="preserve">no printing unacceptable</t>
  </si>
  <si>
    <t xml:space="preserve">no printing unsatisfactory</t>
  </si>
  <si>
    <t xml:space="preserve">no qty below standard</t>
  </si>
  <si>
    <t xml:space="preserve">no qty broken</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</si>
  <si>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</si>
  <si>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</si>
  <si>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</si>
  <si>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</si>
  <si>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</si>
  <si>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</si>
  <si>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</si>
  <si>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expired</t>
  </si>
  <si>
    <t xml:space="preserve">no qty fail</t>
  </si>
  <si>
    <t xml:space="preserve">no qty failed</t>
  </si>
  <si>
    <t xml:space="preserve">no qty fails</t>
  </si>
  <si>
    <t xml:space="preserve">no qty failure</t>
  </si>
  <si>
    <t xml:space="preserve">no qty leaking</t>
  </si>
  <si>
    <t xml:space="preserve">no qty missing</t>
  </si>
  <si>
    <t xml:space="preserve">no qty nok</t>
  </si>
  <si>
    <t xml:space="preserve">no qty non conforming</t>
  </si>
  <si>
    <t xml:space="preserve">no qty nonconforming</t>
  </si>
  <si>
    <t xml:space="preserve">no qty not acceptable</t>
  </si>
  <si>
    <t xml:space="preserve">no qty not ok</t>
  </si>
  <si>
    <t xml:space="preserve">no qty not satisfactory</t>
  </si>
  <si>
    <t xml:space="preserve">no qty not to spec</t>
  </si>
  <si>
    <t xml:space="preserve">no qty reject</t>
  </si>
  <si>
    <t xml:space="preserve">no qty rejected</t>
  </si>
  <si>
    <t xml:space="preserve">no qty rejects</t>
  </si>
  <si>
    <t xml:space="preserve">no qty shortage</t>
  </si>
  <si>
    <t xml:space="preserve">no qty shortfall</t>
  </si>
  <si>
    <t xml:space="preserve">no qty unacceptable</t>
  </si>
  <si>
    <t xml:space="preserve">no qty unsatisfactory</t>
  </si>
  <si>
    <t xml:space="preserve">no quality below standard</t>
  </si>
  <si>
    <t xml:space="preserve">no quality broken</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</si>
  <si>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</si>
  <si>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</si>
  <si>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</si>
  <si>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</si>
  <si>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</si>
  <si>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</si>
  <si>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</si>
  <si>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expired</t>
  </si>
  <si>
    <t xml:space="preserve">no quality fail</t>
  </si>
  <si>
    <t xml:space="preserve">no quality failed</t>
  </si>
  <si>
    <t xml:space="preserve">no quality fails</t>
  </si>
  <si>
    <t xml:space="preserve">no quality failure</t>
  </si>
  <si>
    <t xml:space="preserve">no quality leaking</t>
  </si>
  <si>
    <t xml:space="preserve">no quality missing</t>
  </si>
  <si>
    <t xml:space="preserve">no quality nok</t>
  </si>
  <si>
    <t xml:space="preserve">no quality non conforming</t>
  </si>
  <si>
    <t xml:space="preserve">no quality nonconforming</t>
  </si>
  <si>
    <t xml:space="preserve">no quality not acceptable</t>
  </si>
  <si>
    <t xml:space="preserve">no quality not ok</t>
  </si>
  <si>
    <t xml:space="preserve">no quality not satisfactory</t>
  </si>
  <si>
    <t xml:space="preserve">no quality not to spec</t>
  </si>
  <si>
    <t xml:space="preserve">no quality reject</t>
  </si>
  <si>
    <t xml:space="preserve">no quality rejected</t>
  </si>
  <si>
    <t xml:space="preserve">no quality rejects</t>
  </si>
  <si>
    <t xml:space="preserve">no quality shortage</t>
  </si>
  <si>
    <t xml:space="preserve">no quality shortfall</t>
  </si>
  <si>
    <t xml:space="preserve">no quality unacceptable</t>
  </si>
  <si>
    <t xml:space="preserve">no quality unsatisfactory</t>
  </si>
  <si>
    <t xml:space="preserve">no quantity below standard</t>
  </si>
  <si>
    <t xml:space="preserve">no quantity broken</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</si>
  <si>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</si>
  <si>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</si>
  <si>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</si>
  <si>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</si>
  <si>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</si>
  <si>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</si>
  <si>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</si>
  <si>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expired</t>
  </si>
  <si>
    <t xml:space="preserve">no quantity fail</t>
  </si>
  <si>
    <t xml:space="preserve">no quantity failed</t>
  </si>
  <si>
    <t xml:space="preserve">no quantity fails</t>
  </si>
  <si>
    <t xml:space="preserve">no quantity failure</t>
  </si>
  <si>
    <t xml:space="preserve">no quantity leaking</t>
  </si>
  <si>
    <t xml:space="preserve">no quantity missing</t>
  </si>
  <si>
    <t xml:space="preserve">no quantity nok</t>
  </si>
  <si>
    <t xml:space="preserve">no quantity non conforming</t>
  </si>
  <si>
    <t xml:space="preserve">no quantity nonconforming</t>
  </si>
  <si>
    <t xml:space="preserve">no quantity not acceptable</t>
  </si>
  <si>
    <t xml:space="preserve">no quantity not ok</t>
  </si>
  <si>
    <t xml:space="preserve">no quantity not satisfactory</t>
  </si>
  <si>
    <t xml:space="preserve">no quantity not to spec</t>
  </si>
  <si>
    <t xml:space="preserve">no quantity reject</t>
  </si>
  <si>
    <t xml:space="preserve">no quantity rejected</t>
  </si>
  <si>
    <t xml:space="preserve">no quantity rejects</t>
  </si>
  <si>
    <t xml:space="preserve">no quantity shortage</t>
  </si>
  <si>
    <t xml:space="preserve">no quantity shortfall</t>
  </si>
  <si>
    <t xml:space="preserve">no quantity unacceptable</t>
  </si>
  <si>
    <t xml:space="preserve">no quantity unsatisfactory</t>
  </si>
  <si>
    <t xml:space="preserve">no reject</t>
  </si>
  <si>
    <t xml:space="preserve">no rejected</t>
  </si>
  <si>
    <t xml:space="preserve">no rejects</t>
  </si>
  <si>
    <t xml:space="preserve">no shortage</t>
  </si>
  <si>
    <t xml:space="preserve">no shortfall</t>
  </si>
  <si>
    <t xml:space="preserve">no sign of below standard</t>
  </si>
  <si>
    <t xml:space="preserve">no sign of broken</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</si>
  <si>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</si>
  <si>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</si>
  <si>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</si>
  <si>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</si>
  <si>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</si>
  <si>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</si>
  <si>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</si>
  <si>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expired</t>
  </si>
  <si>
    <t xml:space="preserve">no sign of fail</t>
  </si>
  <si>
    <t xml:space="preserve">no sign of failed</t>
  </si>
  <si>
    <t xml:space="preserve">no sign of fails</t>
  </si>
  <si>
    <t xml:space="preserve">no sign of failure</t>
  </si>
  <si>
    <t xml:space="preserve">no sign of leaking</t>
  </si>
  <si>
    <t xml:space="preserve">no sign of missing</t>
  </si>
  <si>
    <t xml:space="preserve">no sign of nok</t>
  </si>
  <si>
    <t xml:space="preserve">no sign of non conforming</t>
  </si>
  <si>
    <t xml:space="preserve">no sign of nonconforming</t>
  </si>
  <si>
    <t xml:space="preserve">no sign of not acceptable</t>
  </si>
  <si>
    <t xml:space="preserve">no sign of not ok</t>
  </si>
  <si>
    <t xml:space="preserve">no sign of not satisfactory</t>
  </si>
  <si>
    <t xml:space="preserve">no sign of not to spec</t>
  </si>
  <si>
    <t xml:space="preserve">no sign of reject</t>
  </si>
  <si>
    <t xml:space="preserve">no sign of rejected</t>
  </si>
  <si>
    <t xml:space="preserve">no sign of rejects</t>
  </si>
  <si>
    <t xml:space="preserve">no sign of shortage</t>
  </si>
  <si>
    <t xml:space="preserve">no sign of shortfall</t>
  </si>
  <si>
    <t xml:space="preserve">no sign of unacceptable</t>
  </si>
  <si>
    <t xml:space="preserve">no sign of unsatisfactory</t>
  </si>
  <si>
    <t xml:space="preserve">no trays below standard</t>
  </si>
  <si>
    <t xml:space="preserve">no trays broken</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</si>
  <si>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</si>
  <si>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</si>
  <si>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</si>
  <si>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</si>
  <si>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</si>
  <si>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</si>
  <si>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</si>
  <si>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expired</t>
  </si>
  <si>
    <t xml:space="preserve">no trays fail</t>
  </si>
  <si>
    <t xml:space="preserve">no trays failed</t>
  </si>
  <si>
    <t xml:space="preserve">no trays fails</t>
  </si>
  <si>
    <t xml:space="preserve">no trays failure</t>
  </si>
  <si>
    <t xml:space="preserve">no trays leaking</t>
  </si>
  <si>
    <t xml:space="preserve">no trays missing</t>
  </si>
  <si>
    <t xml:space="preserve">no trays nok</t>
  </si>
  <si>
    <t xml:space="preserve">no trays non conforming</t>
  </si>
  <si>
    <t xml:space="preserve">no trays nonconforming</t>
  </si>
  <si>
    <t xml:space="preserve">no trays not acceptable</t>
  </si>
  <si>
    <t xml:space="preserve">no trays not ok</t>
  </si>
  <si>
    <t xml:space="preserve">no trays not satisfactory</t>
  </si>
  <si>
    <t xml:space="preserve">no trays not to spec</t>
  </si>
  <si>
    <t xml:space="preserve">no trays reject</t>
  </si>
  <si>
    <t xml:space="preserve">no trays rejected</t>
  </si>
  <si>
    <t xml:space="preserve">no trays rejects</t>
  </si>
  <si>
    <t xml:space="preserve">no trays shortage</t>
  </si>
  <si>
    <t xml:space="preserve">no trays shortfall</t>
  </si>
  <si>
    <t xml:space="preserve">no trays unacceptable</t>
  </si>
  <si>
    <t xml:space="preserve">no trays unsatisfactory</t>
  </si>
  <si>
    <t xml:space="preserve">no unacceptable</t>
  </si>
  <si>
    <t xml:space="preserve">no unsatisfactory</t>
  </si>
  <si>
    <t xml:space="preserve">no visible below standard</t>
  </si>
  <si>
    <t xml:space="preserve">no visible broken</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</si>
  <si>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</si>
  <si>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</si>
  <si>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</si>
  <si>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</si>
  <si>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</si>
  <si>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</si>
  <si>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</si>
  <si>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expired</t>
  </si>
  <si>
    <t xml:space="preserve">no visible fail</t>
  </si>
  <si>
    <t xml:space="preserve">no visible failed</t>
  </si>
  <si>
    <t xml:space="preserve">no visible fails</t>
  </si>
  <si>
    <t xml:space="preserve">no visible failure</t>
  </si>
  <si>
    <t xml:space="preserve">no visible leaking</t>
  </si>
  <si>
    <t xml:space="preserve">no visible missing</t>
  </si>
  <si>
    <t xml:space="preserve">no visible nok</t>
  </si>
  <si>
    <t xml:space="preserve">no visible non conforming</t>
  </si>
  <si>
    <t xml:space="preserve">no visible nonconforming</t>
  </si>
  <si>
    <t xml:space="preserve">no visible not acceptable</t>
  </si>
  <si>
    <t xml:space="preserve">no visible not ok</t>
  </si>
  <si>
    <t xml:space="preserve">no visible not satisfactory</t>
  </si>
  <si>
    <t xml:space="preserve">no visible not to spec</t>
  </si>
  <si>
    <t xml:space="preserve">no visible reject</t>
  </si>
  <si>
    <t xml:space="preserve">no visible rejected</t>
  </si>
  <si>
    <t xml:space="preserve">no visible rejects</t>
  </si>
  <si>
    <t xml:space="preserve">no visible shortage</t>
  </si>
  <si>
    <t xml:space="preserve">no visible shortfall</t>
  </si>
  <si>
    <t xml:space="preserve">no visible unacceptable</t>
  </si>
  <si>
    <t xml:space="preserve">no visible unsatisfactory</t>
  </si>
  <si>
    <t xml:space="preserve">nok 0</t>
  </si>
  <si>
    <t xml:space="preserve">nok found 0</t>
  </si>
  <si>
    <t xml:space="preserve">nok found nil</t>
  </si>
  <si>
    <t xml:space="preserve">nok found none</t>
  </si>
  <si>
    <t xml:space="preserve">nok free</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</si>
  <si>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</si>
  <si>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</si>
  <si>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</si>
  <si>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</si>
  <si>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</si>
  <si>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</si>
  <si>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</si>
  <si>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</si>
  <si>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</si>
  <si>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</si>
  <si>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</si>
  <si>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</si>
  <si>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</si>
  <si>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</si>
  <si>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</si>
  <si>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</si>
  <si>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</si>
  <si>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</si>
  <si>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</si>
  <si>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</si>
  <si>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</si>
  <si>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</si>
  <si>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</si>
  <si>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</si>
  <si>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</si>
  <si>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</si>
  <si>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</si>
  <si>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</si>
  <si>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below standard</t>
  </si>
  <si>
    <t xml:space="preserve">none broken</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</si>
  <si>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</si>
  <si>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</si>
  <si>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</si>
  <si>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</si>
  <si>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</si>
  <si>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</si>
  <si>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</si>
  <si>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expired</t>
  </si>
  <si>
    <t xml:space="preserve">none fail</t>
  </si>
  <si>
    <t xml:space="preserve">none failed</t>
  </si>
  <si>
    <t xml:space="preserve">none fails</t>
  </si>
  <si>
    <t xml:space="preserve">none failure</t>
  </si>
  <si>
    <t xml:space="preserve">none leaking</t>
  </si>
  <si>
    <t xml:space="preserve">none missing</t>
  </si>
  <si>
    <t xml:space="preserve">none nok</t>
  </si>
  <si>
    <t xml:space="preserve">none non conforming</t>
  </si>
  <si>
    <t xml:space="preserve">none nonconforming</t>
  </si>
  <si>
    <t xml:space="preserve">none not acceptable</t>
  </si>
  <si>
    <t xml:space="preserve">none not ok</t>
  </si>
  <si>
    <t xml:space="preserve">none not satisfactory</t>
  </si>
  <si>
    <t xml:space="preserve">none not to spec</t>
  </si>
  <si>
    <t xml:space="preserve">none reject</t>
  </si>
  <si>
    <t xml:space="preserve">none rejected</t>
  </si>
  <si>
    <t xml:space="preserve">none rejects</t>
  </si>
  <si>
    <t xml:space="preserve">none shortage</t>
  </si>
  <si>
    <t xml:space="preserve">none shortfall</t>
  </si>
  <si>
    <t xml:space="preserve">none unacceptable</t>
  </si>
  <si>
    <t xml:space="preserve">none unsatisfactory</t>
  </si>
  <si>
    <t xml:space="preserve">nor below standard</t>
  </si>
  <si>
    <t xml:space="preserve">nor broken</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</si>
  <si>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</si>
  <si>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</si>
  <si>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</si>
  <si>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</si>
  <si>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</si>
  <si>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</si>
  <si>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</si>
  <si>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expired</t>
  </si>
  <si>
    <t xml:space="preserve">nor fail</t>
  </si>
  <si>
    <t xml:space="preserve">nor failed</t>
  </si>
  <si>
    <t xml:space="preserve">nor fails</t>
  </si>
  <si>
    <t xml:space="preserve">nor failure</t>
  </si>
  <si>
    <t xml:space="preserve">nor leaking</t>
  </si>
  <si>
    <t xml:space="preserve">nor missing</t>
  </si>
  <si>
    <t xml:space="preserve">nor nok</t>
  </si>
  <si>
    <t xml:space="preserve">nor non conforming</t>
  </si>
  <si>
    <t xml:space="preserve">nor nonconforming</t>
  </si>
  <si>
    <t xml:space="preserve">nor not acceptable</t>
  </si>
  <si>
    <t xml:space="preserve">nor not ok</t>
  </si>
  <si>
    <t xml:space="preserve">nor not satisfactory</t>
  </si>
  <si>
    <t xml:space="preserve">nor not to spec</t>
  </si>
  <si>
    <t xml:space="preserve">nor reject</t>
  </si>
  <si>
    <t xml:space="preserve">nor rejected</t>
  </si>
  <si>
    <t xml:space="preserve">nor rejects</t>
  </si>
  <si>
    <t xml:space="preserve">nor shortage</t>
  </si>
  <si>
    <t xml:space="preserve">nor shortfall</t>
  </si>
  <si>
    <t xml:space="preserve">nor unacceptable</t>
  </si>
  <si>
    <t xml:space="preserve">nor unsatisfactory</t>
  </si>
  <si>
    <t xml:space="preserve">not acceptable 0</t>
  </si>
  <si>
    <t xml:space="preserve">not acceptable found 0</t>
  </si>
  <si>
    <t xml:space="preserve">not acceptable found nil</t>
  </si>
  <si>
    <t xml:space="preserve">not acceptable found none</t>
  </si>
  <si>
    <t xml:space="preserve">not acceptable free</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</si>
  <si>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</si>
  <si>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</si>
  <si>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</si>
  <si>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</si>
  <si>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</si>
  <si>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</si>
  <si>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below standard</t>
  </si>
  <si>
    <t xml:space="preserve">not broken</t>
  </si>
  <si>
    <t xml:space="preserve">not damaged</t>
  </si>
  <si>
    <t xml:space="preserve">not defect</t>
  </si>
  <si>
    <t xml:space="preserve">not defective</t>
  </si>
  <si>
    <t xml:space="preserve">not defects</t>
  </si>
  <si>
    <t xml:space="preserve">not dirty</t>
  </si>
  <si>
    <t xml:space="preserve">not discrepancies</t>
  </si>
  <si>
    <t xml:space="preserve">not discrepancy</t>
  </si>
  <si>
    <t xml:space="preserve">not expired</t>
  </si>
  <si>
    <t xml:space="preserve">not fail</t>
  </si>
  <si>
    <t xml:space="preserve">not failed</t>
  </si>
  <si>
    <t xml:space="preserve">not fails</t>
  </si>
  <si>
    <t xml:space="preserve">not failure</t>
  </si>
  <si>
    <t xml:space="preserve">not leaking</t>
  </si>
  <si>
    <t xml:space="preserve">not missing</t>
  </si>
  <si>
    <t xml:space="preserve">not nok</t>
  </si>
  <si>
    <t xml:space="preserve">not non conforming</t>
  </si>
  <si>
    <t xml:space="preserve">not nonconforming</t>
  </si>
  <si>
    <t xml:space="preserve">not not acceptable</t>
  </si>
  <si>
    <t xml:space="preserve">not not ok</t>
  </si>
  <si>
    <t xml:space="preserve">not not satisfactory</t>
  </si>
  <si>
    <t xml:space="preserve">not not to spec</t>
  </si>
  <si>
    <t xml:space="preserve">not ok 0</t>
  </si>
  <si>
    <t xml:space="preserve">not ok found 0</t>
  </si>
  <si>
    <t xml:space="preserve">not ok found nil</t>
  </si>
  <si>
    <t xml:space="preserve">not ok found none</t>
  </si>
  <si>
    <t xml:space="preserve">not ok free</t>
  </si>
  <si>
    <t xml:space="preserve">not ok nil</t>
  </si>
  <si>
    <t xml:space="preserve">not ok none</t>
  </si>
  <si>
    <t xml:space="preserve">not ok not found</t>
  </si>
  <si>
    <t xml:space="preserve">not ok noted 0</t>
  </si>
  <si>
    <t xml:space="preserve">not ok nothing</t>
  </si>
  <si>
    <t xml:space="preserve">not ok zero</t>
  </si>
  <si>
    <t xml:space="preserve">not reject</t>
  </si>
  <si>
    <t xml:space="preserve">not rejected</t>
  </si>
  <si>
    <t xml:space="preserve">not rejects</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</si>
  <si>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</si>
  <si>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</si>
  <si>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</si>
  <si>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</si>
  <si>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</si>
  <si>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</si>
  <si>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</si>
  <si>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</si>
  <si>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</si>
  <si>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</si>
  <si>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</si>
  <si>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shortage</t>
  </si>
  <si>
    <t xml:space="preserve">not shortfall</t>
  </si>
  <si>
    <t xml:space="preserve">not to spec 0</t>
  </si>
  <si>
    <t xml:space="preserve">not to spec found 0</t>
  </si>
  <si>
    <t xml:space="preserve">not to spec found nil</t>
  </si>
  <si>
    <t xml:space="preserve">not to spec found none</t>
  </si>
  <si>
    <t xml:space="preserve">not to spec free</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</si>
  <si>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</si>
  <si>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</si>
  <si>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</si>
  <si>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</si>
  <si>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</si>
  <si>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</si>
  <si>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unacceptable</t>
  </si>
  <si>
    <t xml:space="preserve">not unsatisfactory</t>
  </si>
  <si>
    <t xml:space="preserve">nothing below standard</t>
  </si>
  <si>
    <t xml:space="preserve">nothing broken</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</si>
  <si>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</si>
  <si>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</si>
  <si>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</si>
  <si>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</si>
  <si>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</si>
  <si>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</si>
  <si>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</si>
  <si>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expired</t>
  </si>
  <si>
    <t xml:space="preserve">nothing fail</t>
  </si>
  <si>
    <t xml:space="preserve">nothing failed</t>
  </si>
  <si>
    <t xml:space="preserve">nothing fails</t>
  </si>
  <si>
    <t xml:space="preserve">nothing failure</t>
  </si>
  <si>
    <t xml:space="preserve">nothing leaking</t>
  </si>
  <si>
    <t xml:space="preserve">nothing missing</t>
  </si>
  <si>
    <t xml:space="preserve">nothing nok</t>
  </si>
  <si>
    <t xml:space="preserve">nothing non conforming</t>
  </si>
  <si>
    <t xml:space="preserve">nothing nonconforming</t>
  </si>
  <si>
    <t xml:space="preserve">nothing not acceptable</t>
  </si>
  <si>
    <t xml:space="preserve">nothing not ok</t>
  </si>
  <si>
    <t xml:space="preserve">nothing not satisfactory</t>
  </si>
  <si>
    <t xml:space="preserve">nothing not to spec</t>
  </si>
  <si>
    <t xml:space="preserve">nothing reject</t>
  </si>
  <si>
    <t xml:space="preserve">nothing rejected</t>
  </si>
  <si>
    <t xml:space="preserve">nothing rejects</t>
  </si>
  <si>
    <t xml:space="preserve">nothing shortage</t>
  </si>
  <si>
    <t xml:space="preserve">nothing shortfall</t>
  </si>
  <si>
    <t xml:space="preserve">nothing unacceptable</t>
  </si>
  <si>
    <t xml:space="preserve">nothing unsatisfactory</t>
  </si>
  <si>
    <t xml:space="preserve">or below standard</t>
  </si>
  <si>
    <t xml:space="preserve">or broken</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</si>
  <si>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</si>
  <si>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</si>
  <si>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</si>
  <si>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</si>
  <si>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</si>
  <si>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</si>
  <si>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</si>
  <si>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expired</t>
  </si>
  <si>
    <t xml:space="preserve">or fail</t>
  </si>
  <si>
    <t xml:space="preserve">or failed</t>
  </si>
  <si>
    <t xml:space="preserve">or fails</t>
  </si>
  <si>
    <t xml:space="preserve">or failure</t>
  </si>
  <si>
    <t xml:space="preserve">or leaking</t>
  </si>
  <si>
    <t xml:space="preserve">or missing</t>
  </si>
  <si>
    <t xml:space="preserve">or nok</t>
  </si>
  <si>
    <t xml:space="preserve">or non conforming</t>
  </si>
  <si>
    <t xml:space="preserve">or nonconforming</t>
  </si>
  <si>
    <t xml:space="preserve">or not acceptable</t>
  </si>
  <si>
    <t xml:space="preserve">or not ok</t>
  </si>
  <si>
    <t xml:space="preserve">or not satisfactory</t>
  </si>
  <si>
    <t xml:space="preserve">or not to spec</t>
  </si>
  <si>
    <t xml:space="preserve">or reject</t>
  </si>
  <si>
    <t xml:space="preserve">or rejected</t>
  </si>
  <si>
    <t xml:space="preserve">or rejects</t>
  </si>
  <si>
    <t xml:space="preserve">or shortage</t>
  </si>
  <si>
    <t xml:space="preserve">or shortfall</t>
  </si>
  <si>
    <t xml:space="preserve">or unacceptable</t>
  </si>
  <si>
    <t xml:space="preserve">or unsatisfactory</t>
  </si>
  <si>
    <t xml:space="preserve">reject 0</t>
  </si>
  <si>
    <t xml:space="preserve">reject found 0</t>
  </si>
  <si>
    <t xml:space="preserve">reject found nil</t>
  </si>
  <si>
    <t xml:space="preserve">reject found none</t>
  </si>
  <si>
    <t xml:space="preserve">reject free</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</si>
  <si>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</si>
  <si>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</si>
  <si>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</si>
  <si>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</si>
  <si>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</si>
  <si>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</si>
  <si>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</si>
  <si>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</si>
  <si>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</si>
  <si>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</si>
  <si>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</si>
  <si>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</si>
  <si>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</si>
  <si>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</si>
  <si>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</si>
  <si>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</si>
  <si>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</si>
  <si>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</si>
  <si>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</si>
  <si>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</si>
  <si>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</si>
  <si>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</si>
  <si>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nil</t>
  </si>
  <si>
    <t xml:space="preserve">rejects none</t>
  </si>
  <si>
    <t xml:space="preserve">rejects not found</t>
  </si>
  <si>
    <t xml:space="preserve">rejects noted 0</t>
  </si>
  <si>
    <t xml:space="preserve">rejects nothing</t>
  </si>
  <si>
    <t xml:space="preserve">rejects zero</t>
  </si>
  <si>
    <t xml:space="preserve">shortage 0</t>
  </si>
  <si>
    <t xml:space="preserve">shortage found 0</t>
  </si>
  <si>
    <t xml:space="preserve">shortage found nil</t>
  </si>
  <si>
    <t xml:space="preserve">shortage found none</t>
  </si>
  <si>
    <t xml:space="preserve">shortage free</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</si>
  <si>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</si>
  <si>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</si>
  <si>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</si>
  <si>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</si>
  <si>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</si>
  <si>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</si>
  <si>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</si>
  <si>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</si>
  <si>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</si>
  <si>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</si>
  <si>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</si>
  <si>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nil</t>
  </si>
  <si>
    <t xml:space="preserve">shortfall none</t>
  </si>
  <si>
    <t xml:space="preserve">shortfall not found</t>
  </si>
  <si>
    <t xml:space="preserve">shortfall noted 0</t>
  </si>
  <si>
    <t xml:space="preserve">shortfall nothing</t>
  </si>
  <si>
    <t xml:space="preserve">shortfall zero</t>
  </si>
  <si>
    <t xml:space="preserve">unacceptable 0</t>
  </si>
  <si>
    <t xml:space="preserve">unacceptable found 0</t>
  </si>
  <si>
    <t xml:space="preserve">unacceptable found nil</t>
  </si>
  <si>
    <t xml:space="preserve">unacceptable found none</t>
  </si>
  <si>
    <t xml:space="preserve">unacceptable free</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</si>
  <si>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</si>
  <si>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</si>
  <si>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</si>
  <si>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</si>
  <si>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</si>
  <si>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</si>
  <si>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</si>
  <si>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</si>
  <si>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</si>
  <si>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</si>
  <si>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</si>
  <si>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</si>
  <si>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</si>
  <si>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</si>
  <si>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</si>
  <si>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</si>
  <si>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</si>
  <si>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without below standard</t>
  </si>
  <si>
    <t xml:space="preserve">without broken</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</si>
  <si>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</si>
  <si>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</si>
  <si>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</si>
  <si>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</si>
  <si>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</si>
  <si>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</si>
  <si>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</si>
  <si>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expired</t>
  </si>
  <si>
    <t xml:space="preserve">without fail</t>
  </si>
  <si>
    <t xml:space="preserve">without failed</t>
  </si>
  <si>
    <t xml:space="preserve">without fails</t>
  </si>
  <si>
    <t xml:space="preserve">without failure</t>
  </si>
  <si>
    <t xml:space="preserve">without leaking</t>
  </si>
  <si>
    <t xml:space="preserve">without missing</t>
  </si>
  <si>
    <t xml:space="preserve">without nok</t>
  </si>
  <si>
    <t xml:space="preserve">without non conforming</t>
  </si>
  <si>
    <t xml:space="preserve">without nonconforming</t>
  </si>
  <si>
    <t xml:space="preserve">without not acceptable</t>
  </si>
  <si>
    <t xml:space="preserve">without not ok</t>
  </si>
  <si>
    <t xml:space="preserve">without not satisfactory</t>
  </si>
  <si>
    <t xml:space="preserve">without not to spec</t>
  </si>
  <si>
    <t xml:space="preserve">without reject</t>
  </si>
  <si>
    <t xml:space="preserve">without rejected</t>
  </si>
  <si>
    <t xml:space="preserve">without rejects</t>
  </si>
  <si>
    <t xml:space="preserve">without shortage</t>
  </si>
  <si>
    <t xml:space="preserve">without shortfall</t>
  </si>
  <si>
    <t xml:space="preserve">without unacceptable</t>
  </si>
  <si>
    <t xml:space="preserve">without unsatisfactory</t>
  </si>
  <si>
    <t xml:space="preserve">zero below standard</t>
  </si>
  <si>
    <t xml:space="preserve">zero broken</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</si>
  <si>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</si>
  <si>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</si>
  <si>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</si>
  <si>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</si>
  <si>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</si>
  <si>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</si>
  <si>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</si>
  <si>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expired</t>
  </si>
  <si>
    <t xml:space="preserve">zero fail</t>
  </si>
  <si>
    <t xml:space="preserve">zero failed</t>
  </si>
  <si>
    <t xml:space="preserve">zero fails</t>
  </si>
  <si>
    <t xml:space="preserve">zero failure</t>
  </si>
  <si>
    <t xml:space="preserve">zero leaking</t>
  </si>
  <si>
    <t xml:space="preserve">zero missing</t>
  </si>
  <si>
    <t xml:space="preserve">zero nok</t>
  </si>
  <si>
    <t xml:space="preserve">zero non conforming</t>
  </si>
  <si>
    <t xml:space="preserve">zero nonconforming</t>
  </si>
  <si>
    <t xml:space="preserve">zero not acceptable</t>
  </si>
  <si>
    <t xml:space="preserve">zero not ok</t>
  </si>
  <si>
    <t xml:space="preserve">zero not satisfactory</t>
  </si>
  <si>
    <t xml:space="preserve">zero not to spec</t>
  </si>
  <si>
    <t xml:space="preserve">zero reject</t>
  </si>
  <si>
    <t xml:space="preserve">zero rejected</t>
  </si>
  <si>
    <t xml:space="preserve">zero rejects</t>
  </si>
  <si>
    <t xml:space="preserve">zero shortage</t>
  </si>
  <si>
    <t xml:space="preserve">zero shortfall</t>
  </si>
  <si>
    <t xml:space="preserve">zero unacceptable</t>
  </si>
  <si>
    <t xml:space="preserve">zero unsatisfactory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</si>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</sst>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97.5" hidden="false" customHeight="true" outlineLevel="0" collapsed="false">
      <c r="B33" s="4" t="s">
        <v>31</v>
      </c>
    </row>
    <row r="34" customFormat="false" ht="111" hidden="false" customHeight="true" outlineLevel="0" collapsed="false">
      <c r="B34" s="4" t="s">
        <v>32</v>
      </c>
    </row>
    <row r="35" customFormat="false" ht="57"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84" hidden="false" customHeight="true" outlineLevel="0" collapsed="false">
      <c r="B42" s="4" t="s">
        <v>40</v>
      </c>
    </row>
    <row r="43" customFormat="false" ht="70.5"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57" hidden="false" customHeight="true" outlineLevel="0" collapsed="false">
      <c r="B46" s="4" t="s">
        <v>44</v>
      </c>
    </row>
    <row r="47" customFormat="false" ht="30" hidden="false" customHeight="true" outlineLevel="0" collapsed="false">
      <c r="B47" s="4" t="s">
        <v>45</v>
      </c>
    </row>
    <row r="48" customFormat="false" ht="30" hidden="false" customHeight="true" outlineLevel="0" collapsed="false">
      <c r="B48" s="4" t="s">
        <v>46</v>
      </c>
    </row>
    <row r="49" customFormat="false" ht="21.75" hidden="false" customHeight="true" outlineLevel="0" collapsed="false">
      <c r="B49" s="5" t="s">
        <v>47</v>
      </c>
    </row>
    <row r="50" customFormat="false" ht="43.5" hidden="false" customHeight="true" outlineLevel="0" collapsed="false">
      <c r="B50" s="4" t="s">
        <v>48</v>
      </c>
    </row>
    <row r="51" customFormat="false" ht="21.75" hidden="false" customHeight="true" outlineLevel="0" collapsed="false">
      <c r="B51" s="5" t="s">
        <v>49</v>
      </c>
    </row>
    <row r="52" customFormat="false" ht="16.5" hidden="false" customHeight="true" outlineLevel="0" collapsed="false">
      <c r="B52" s="6" t="s">
        <v>50</v>
      </c>
    </row>
    <row r="53" customFormat="false" ht="16.5" hidden="false" customHeight="true" outlineLevel="0" collapsed="false">
      <c r="B53" s="7" t="s">
        <v>51</v>
      </c>
    </row>
    <row r="54" customFormat="false" ht="16.5" hidden="false" customHeight="true" outlineLevel="0" collapsed="false">
      <c r="B54" s="8" t="s">
        <v>52</v>
      </c>
    </row>
    <row r="55" customFormat="false" ht="30" hidden="false" customHeight="true" outlineLevel="0" collapsed="false">
      <c r="B55" s="9" t="s">
        <v>53</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54</v>
      </c>
      <c r="C1" s="10"/>
      <c r="D1" s="10"/>
      <c r="E1" s="10"/>
      <c r="F1" s="10"/>
      <c r="G1" s="10"/>
      <c r="H1" s="10"/>
      <c r="I1" s="10"/>
      <c r="J1" s="10"/>
      <c r="K1" s="10"/>
      <c r="L1" s="10"/>
      <c r="M1" s="10"/>
      <c r="N1" s="10"/>
      <c r="O1" s="10"/>
      <c r="P1" s="10"/>
      <c r="Q1" s="10"/>
      <c r="R1" s="10"/>
    </row>
    <row r="2" customFormat="false" ht="14.25" hidden="false" customHeight="true" outlineLevel="0" collapsed="false">
      <c r="B2" s="11" t="s">
        <v>55</v>
      </c>
      <c r="C2" s="11"/>
      <c r="D2" s="12" t="n">
        <f aca="false">AsOfUTC</f>
        <v>46294.2224736068</v>
      </c>
      <c r="E2" s="12"/>
      <c r="F2" s="11" t="s">
        <v>56</v>
      </c>
      <c r="G2" s="11"/>
      <c r="H2" s="12" t="n">
        <f aca="false">AsOfUTC+8/24</f>
        <v>46294.5558069401</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57</v>
      </c>
      <c r="C4" s="14"/>
      <c r="D4" s="14"/>
      <c r="E4" s="14"/>
      <c r="F4" s="14"/>
      <c r="G4" s="14"/>
      <c r="H4" s="14"/>
      <c r="I4" s="14"/>
      <c r="J4" s="14"/>
      <c r="K4" s="14"/>
      <c r="L4" s="14"/>
      <c r="M4" s="14"/>
      <c r="N4" s="14"/>
      <c r="O4" s="14"/>
      <c r="P4" s="14"/>
      <c r="Q4" s="14"/>
      <c r="R4" s="14"/>
    </row>
    <row r="5" customFormat="false" ht="27.75" hidden="false" customHeight="true" outlineLevel="0" collapsed="false">
      <c r="B5" s="15" t="s">
        <v>58</v>
      </c>
      <c r="C5" s="15"/>
      <c r="D5" s="15" t="s">
        <v>59</v>
      </c>
      <c r="E5" s="15"/>
      <c r="F5" s="15" t="s">
        <v>60</v>
      </c>
      <c r="G5" s="15"/>
      <c r="H5" s="15" t="s">
        <v>61</v>
      </c>
      <c r="I5" s="15"/>
      <c r="J5" s="15" t="s">
        <v>62</v>
      </c>
      <c r="K5" s="15"/>
      <c r="L5" s="15" t="s">
        <v>63</v>
      </c>
      <c r="M5" s="15"/>
      <c r="N5" s="15" t="s">
        <v>64</v>
      </c>
      <c r="O5" s="15"/>
      <c r="P5" s="15" t="s">
        <v>65</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66</v>
      </c>
      <c r="C7" s="18"/>
      <c r="D7" s="18" t="str">
        <f aca="false">"of "&amp;COUNTA(Flights!$A$5:$A$26)&amp;" flights"</f>
        <v>of 22 flights</v>
      </c>
      <c r="E7" s="18"/>
      <c r="F7" s="18" t="str">
        <f aca="false">SUM(Checks!$AJ$5:$AJ$748)&amp;" of "&amp;SUM(Checks!$AI$5:$AI$748)&amp;" checks"</f>
        <v>0 of 724 checks</v>
      </c>
      <c r="G7" s="18"/>
      <c r="H7" s="18" t="s">
        <v>67</v>
      </c>
      <c r="I7" s="18"/>
      <c r="J7" s="18" t="s">
        <v>68</v>
      </c>
      <c r="K7" s="18"/>
      <c r="L7" s="18" t="s">
        <v>69</v>
      </c>
      <c r="M7" s="18"/>
      <c r="N7" s="18" t="s">
        <v>70</v>
      </c>
      <c r="O7" s="18"/>
      <c r="P7" s="18" t="s">
        <v>71</v>
      </c>
      <c r="Q7" s="18"/>
      <c r="R7" s="18"/>
    </row>
    <row r="8" customFormat="false" ht="7.5" hidden="false" customHeight="true" outlineLevel="0" collapsed="false"/>
    <row r="9" customFormat="false" ht="21.75" hidden="false" customHeight="true" outlineLevel="0" collapsed="false">
      <c r="B9" s="14" t="s">
        <v>72</v>
      </c>
      <c r="C9" s="14"/>
      <c r="D9" s="14"/>
      <c r="E9" s="14"/>
      <c r="F9" s="14"/>
      <c r="G9" s="14"/>
      <c r="H9" s="14"/>
      <c r="I9" s="14"/>
      <c r="J9" s="14"/>
      <c r="K9" s="14"/>
      <c r="L9" s="14"/>
      <c r="M9" s="14"/>
      <c r="N9" s="14"/>
      <c r="O9" s="14"/>
      <c r="P9" s="14"/>
      <c r="Q9" s="14"/>
      <c r="R9" s="14"/>
    </row>
    <row r="10" customFormat="false" ht="39.75" hidden="false" customHeight="true" outlineLevel="0" collapsed="false">
      <c r="B10" s="19" t="s">
        <v>73</v>
      </c>
      <c r="C10" s="19"/>
      <c r="D10" s="19" t="s">
        <v>74</v>
      </c>
      <c r="E10" s="19"/>
      <c r="F10" s="19" t="s">
        <v>75</v>
      </c>
      <c r="G10" s="19"/>
      <c r="H10" s="19" t="s">
        <v>76</v>
      </c>
      <c r="I10" s="19" t="s">
        <v>77</v>
      </c>
      <c r="J10" s="19" t="s">
        <v>78</v>
      </c>
      <c r="K10" s="19"/>
      <c r="L10" s="19" t="s">
        <v>79</v>
      </c>
      <c r="M10" s="19"/>
      <c r="N10" s="19" t="s">
        <v>80</v>
      </c>
      <c r="O10" s="19"/>
      <c r="P10" s="19"/>
      <c r="Q10" s="19"/>
      <c r="R10" s="19"/>
    </row>
    <row r="11" customFormat="false" ht="18" hidden="false" customHeight="true" outlineLevel="0" collapsed="false">
      <c r="B11" s="20" t="s">
        <v>81</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82</v>
      </c>
      <c r="O11" s="23"/>
      <c r="P11" s="23"/>
      <c r="Q11" s="23"/>
      <c r="R11" s="23"/>
    </row>
    <row r="12" customFormat="false" ht="18" hidden="false" customHeight="true" outlineLevel="0" collapsed="false">
      <c r="B12" s="20" t="s">
        <v>83</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84</v>
      </c>
      <c r="O12" s="23"/>
      <c r="P12" s="23"/>
      <c r="Q12" s="23"/>
      <c r="R12" s="23"/>
    </row>
    <row r="13" customFormat="false" ht="18" hidden="false" customHeight="true" outlineLevel="0" collapsed="false">
      <c r="B13" s="20" t="s">
        <v>85</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86</v>
      </c>
      <c r="O13" s="23"/>
      <c r="P13" s="23"/>
      <c r="Q13" s="23"/>
      <c r="R13" s="23"/>
    </row>
    <row r="14" customFormat="false" ht="18" hidden="false" customHeight="true" outlineLevel="0" collapsed="false">
      <c r="B14" s="20" t="s">
        <v>87</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88</v>
      </c>
      <c r="O14" s="23"/>
      <c r="P14" s="23"/>
      <c r="Q14" s="23"/>
      <c r="R14" s="23"/>
    </row>
    <row r="15" customFormat="false" ht="18" hidden="false" customHeight="true" outlineLevel="0" collapsed="false">
      <c r="B15" s="24" t="s">
        <v>89</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90</v>
      </c>
      <c r="O15" s="27"/>
      <c r="P15" s="27"/>
      <c r="Q15" s="27"/>
      <c r="R15" s="27"/>
    </row>
    <row r="16" customFormat="false" ht="7.5" hidden="false" customHeight="true" outlineLevel="0" collapsed="false"/>
    <row r="17" customFormat="false" ht="21.75" hidden="false" customHeight="true" outlineLevel="0" collapsed="false">
      <c r="B17" s="14" t="s">
        <v>91</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92</v>
      </c>
      <c r="C18" s="28"/>
      <c r="D18" s="28"/>
      <c r="E18" s="29" t="s">
        <v>93</v>
      </c>
      <c r="F18" s="29"/>
      <c r="G18" s="29"/>
      <c r="H18" s="29"/>
      <c r="I18" s="29"/>
      <c r="J18" s="29"/>
      <c r="K18" s="29"/>
      <c r="L18" s="29"/>
      <c r="M18" s="29"/>
      <c r="N18" s="29"/>
      <c r="O18" s="29"/>
      <c r="P18" s="29"/>
      <c r="Q18" s="29"/>
      <c r="R18" s="29"/>
    </row>
    <row r="19" customFormat="false" ht="27.75" hidden="false" customHeight="true" outlineLevel="0" collapsed="false">
      <c r="B19" s="28" t="s">
        <v>94</v>
      </c>
      <c r="C19" s="28"/>
      <c r="D19" s="28"/>
      <c r="E19" s="29" t="s">
        <v>95</v>
      </c>
      <c r="F19" s="29"/>
      <c r="G19" s="29"/>
      <c r="H19" s="29"/>
      <c r="I19" s="29"/>
      <c r="J19" s="29"/>
      <c r="K19" s="29"/>
      <c r="L19" s="29"/>
      <c r="M19" s="29"/>
      <c r="N19" s="29"/>
      <c r="O19" s="29"/>
      <c r="P19" s="29"/>
      <c r="Q19" s="29"/>
      <c r="R19" s="29"/>
    </row>
    <row r="20" customFormat="false" ht="51.75" hidden="false" customHeight="true" outlineLevel="0" collapsed="false">
      <c r="B20" s="28" t="s">
        <v>75</v>
      </c>
      <c r="C20" s="28"/>
      <c r="D20" s="28"/>
      <c r="E20" s="29" t="s">
        <v>96</v>
      </c>
      <c r="F20" s="29"/>
      <c r="G20" s="29"/>
      <c r="H20" s="29"/>
      <c r="I20" s="29"/>
      <c r="J20" s="29"/>
      <c r="K20" s="29"/>
      <c r="L20" s="29"/>
      <c r="M20" s="29"/>
      <c r="N20" s="29"/>
      <c r="O20" s="29"/>
      <c r="P20" s="29"/>
      <c r="Q20" s="29"/>
      <c r="R20" s="29"/>
    </row>
    <row r="21" customFormat="false" ht="27.75" hidden="false" customHeight="true" outlineLevel="0" collapsed="false">
      <c r="B21" s="28" t="s">
        <v>97</v>
      </c>
      <c r="C21" s="28"/>
      <c r="D21" s="28"/>
      <c r="E21" s="29" t="s">
        <v>98</v>
      </c>
      <c r="F21" s="29"/>
      <c r="G21" s="29"/>
      <c r="H21" s="29"/>
      <c r="I21" s="29"/>
      <c r="J21" s="29"/>
      <c r="K21" s="29"/>
      <c r="L21" s="29"/>
      <c r="M21" s="29"/>
      <c r="N21" s="29"/>
      <c r="O21" s="29"/>
      <c r="P21" s="29"/>
      <c r="Q21" s="29"/>
      <c r="R21" s="29"/>
    </row>
    <row r="22" customFormat="false" ht="39.75" hidden="false" customHeight="true" outlineLevel="0" collapsed="false">
      <c r="B22" s="28" t="s">
        <v>99</v>
      </c>
      <c r="C22" s="28"/>
      <c r="D22" s="28"/>
      <c r="E22" s="29" t="s">
        <v>100</v>
      </c>
      <c r="F22" s="29"/>
      <c r="G22" s="29"/>
      <c r="H22" s="29"/>
      <c r="I22" s="29"/>
      <c r="J22" s="29"/>
      <c r="K22" s="29"/>
      <c r="L22" s="29"/>
      <c r="M22" s="29"/>
      <c r="N22" s="29"/>
      <c r="O22" s="29"/>
      <c r="P22" s="29"/>
      <c r="Q22" s="29"/>
      <c r="R22" s="29"/>
    </row>
    <row r="23" customFormat="false" ht="27.75" hidden="false" customHeight="true" outlineLevel="0" collapsed="false">
      <c r="B23" s="28" t="s">
        <v>101</v>
      </c>
      <c r="C23" s="28"/>
      <c r="D23" s="28"/>
      <c r="E23" s="29" t="s">
        <v>102</v>
      </c>
      <c r="F23" s="29"/>
      <c r="G23" s="29"/>
      <c r="H23" s="29"/>
      <c r="I23" s="29"/>
      <c r="J23" s="29"/>
      <c r="K23" s="29"/>
      <c r="L23" s="29"/>
      <c r="M23" s="29"/>
      <c r="N23" s="29"/>
      <c r="O23" s="29"/>
      <c r="P23" s="29"/>
      <c r="Q23" s="29"/>
      <c r="R23" s="29"/>
    </row>
    <row r="24" customFormat="false" ht="27.75" hidden="false" customHeight="true" outlineLevel="0" collapsed="false">
      <c r="B24" s="28" t="s">
        <v>103</v>
      </c>
      <c r="C24" s="28"/>
      <c r="D24" s="28"/>
      <c r="E24" s="29" t="s">
        <v>104</v>
      </c>
      <c r="F24" s="29"/>
      <c r="G24" s="29"/>
      <c r="H24" s="29"/>
      <c r="I24" s="29"/>
      <c r="J24" s="29"/>
      <c r="K24" s="29"/>
      <c r="L24" s="29"/>
      <c r="M24" s="29"/>
      <c r="N24" s="29"/>
      <c r="O24" s="29"/>
      <c r="P24" s="29"/>
      <c r="Q24" s="29"/>
      <c r="R24" s="29"/>
    </row>
    <row r="26" customFormat="false" ht="21.75" hidden="false" customHeight="true" outlineLevel="0" collapsed="false">
      <c r="B26" s="14" t="s">
        <v>105</v>
      </c>
      <c r="C26" s="14"/>
      <c r="D26" s="14"/>
      <c r="E26" s="14"/>
      <c r="F26" s="14"/>
      <c r="G26" s="14"/>
      <c r="H26" s="14"/>
      <c r="I26" s="14"/>
      <c r="J26" s="14"/>
      <c r="K26" s="14"/>
      <c r="L26" s="30" t="str">
        <f aca="false">"As of "&amp;TEXT(AsOfUTC+8/24,"dd-mmm-yy hh:mm")&amp;" MYT"</f>
        <v>As of 29-Sep-26 13:20 MYT</v>
      </c>
      <c r="M26" s="30"/>
      <c r="N26" s="30"/>
      <c r="O26" s="30"/>
      <c r="P26" s="30"/>
      <c r="Q26" s="30"/>
      <c r="R26" s="30"/>
    </row>
    <row r="27" customFormat="false" ht="27.75" hidden="false" customHeight="true" outlineLevel="0" collapsed="false">
      <c r="B27" s="19" t="s">
        <v>106</v>
      </c>
      <c r="C27" s="19" t="s">
        <v>107</v>
      </c>
      <c r="D27" s="19" t="s">
        <v>108</v>
      </c>
      <c r="E27" s="19" t="s">
        <v>109</v>
      </c>
      <c r="F27" s="19" t="s">
        <v>110</v>
      </c>
      <c r="G27" s="19" t="s">
        <v>111</v>
      </c>
      <c r="H27" s="19" t="s">
        <v>112</v>
      </c>
      <c r="I27" s="19" t="s">
        <v>81</v>
      </c>
      <c r="J27" s="19" t="s">
        <v>83</v>
      </c>
      <c r="K27" s="19" t="s">
        <v>85</v>
      </c>
      <c r="L27" s="19" t="s">
        <v>87</v>
      </c>
      <c r="M27" s="19" t="s">
        <v>113</v>
      </c>
      <c r="N27" s="19" t="s">
        <v>114</v>
      </c>
      <c r="O27" s="19" t="s">
        <v>115</v>
      </c>
      <c r="P27" s="19" t="s">
        <v>116</v>
      </c>
      <c r="Q27" s="19" t="s">
        <v>117</v>
      </c>
      <c r="R27" s="19" t="s">
        <v>118</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119</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120</v>
      </c>
      <c r="C52" s="14"/>
      <c r="D52" s="14"/>
      <c r="E52" s="14"/>
      <c r="F52" s="14"/>
      <c r="G52" s="14"/>
      <c r="H52" s="14"/>
      <c r="I52" s="14"/>
      <c r="J52" s="14"/>
      <c r="K52" s="14"/>
      <c r="L52" s="30" t="str">
        <f aca="false">"Showing "&amp;MIN(18,SUM(Checks!$AK$5:$AK$748))&amp;" of "&amp;SUM(Checks!$AK$5:$AK$748)&amp;"  •  as of "&amp;TEXT(AsOfUTC+8/24,"dd-mmm-yy hh:mm")&amp;" MYT"</f>
        <v>Showing 0 of 0  •  as of 29-Sep-26 13:20 MYT</v>
      </c>
      <c r="M52" s="30"/>
      <c r="N52" s="30"/>
      <c r="O52" s="30"/>
      <c r="P52" s="30"/>
      <c r="Q52" s="30"/>
      <c r="R52" s="30"/>
    </row>
    <row r="53" customFormat="false" ht="27.75" hidden="false" customHeight="true" outlineLevel="0" collapsed="false">
      <c r="B53" s="19" t="s">
        <v>121</v>
      </c>
      <c r="C53" s="19" t="s">
        <v>122</v>
      </c>
      <c r="D53" s="19"/>
      <c r="E53" s="19" t="s">
        <v>107</v>
      </c>
      <c r="F53" s="19" t="s">
        <v>73</v>
      </c>
      <c r="G53" s="19"/>
      <c r="H53" s="19" t="s">
        <v>123</v>
      </c>
      <c r="I53" s="19"/>
      <c r="J53" s="19"/>
      <c r="K53" s="19"/>
      <c r="L53" s="19"/>
      <c r="M53" s="19"/>
      <c r="N53" s="19" t="s">
        <v>124</v>
      </c>
      <c r="O53" s="19"/>
      <c r="P53" s="19" t="s">
        <v>125</v>
      </c>
      <c r="Q53" s="19"/>
      <c r="R53" s="19" t="s">
        <v>126</v>
      </c>
      <c r="T53" s="45" t="s">
        <v>127</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128</v>
      </c>
      <c r="C74" s="14"/>
      <c r="D74" s="14"/>
      <c r="E74" s="14"/>
      <c r="F74" s="14"/>
      <c r="G74" s="14"/>
      <c r="H74" s="14"/>
      <c r="I74" s="14"/>
      <c r="J74" s="14"/>
      <c r="K74" s="14"/>
      <c r="L74" s="30" t="str">
        <f aca="false">"Showing "&amp;MIN(18,SUM(Checks!$AL$5:$AL$748))&amp;" of "&amp;SUM(Checks!$AL$5:$AL$748)&amp;"  •  as of "&amp;TEXT(AsOfUTC+8/24,"dd-mmm-yy hh:mm")&amp;" MYT"</f>
        <v>Showing 0 of 0  •  as of 29-Sep-26 13:20 MYT</v>
      </c>
      <c r="M74" s="30"/>
      <c r="N74" s="30"/>
      <c r="O74" s="30"/>
      <c r="P74" s="30"/>
      <c r="Q74" s="30"/>
      <c r="R74" s="30"/>
    </row>
    <row r="75" customFormat="false" ht="27.75" hidden="false" customHeight="true" outlineLevel="0" collapsed="false">
      <c r="B75" s="19" t="s">
        <v>121</v>
      </c>
      <c r="C75" s="19" t="s">
        <v>122</v>
      </c>
      <c r="D75" s="19"/>
      <c r="E75" s="19" t="s">
        <v>107</v>
      </c>
      <c r="F75" s="19" t="s">
        <v>73</v>
      </c>
      <c r="G75" s="19"/>
      <c r="H75" s="19" t="s">
        <v>123</v>
      </c>
      <c r="I75" s="19"/>
      <c r="J75" s="19"/>
      <c r="K75" s="19"/>
      <c r="L75" s="19" t="s">
        <v>129</v>
      </c>
      <c r="M75" s="19" t="s">
        <v>130</v>
      </c>
      <c r="N75" s="19" t="s">
        <v>131</v>
      </c>
      <c r="O75" s="19" t="s">
        <v>132</v>
      </c>
      <c r="P75" s="19" t="s">
        <v>133</v>
      </c>
      <c r="Q75" s="19" t="s">
        <v>134</v>
      </c>
      <c r="R75" s="19"/>
      <c r="T75" s="45" t="s">
        <v>127</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{DA6C3B63-A058-455B-9AA6-FE23B63C2A31}</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{A13EC136-5778-4A8D-AACE-482F7A347EA4}</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DA6C3B63-A058-455B-9AA6-FE23B63C2A31}">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A13EC136-5778-4A8D-AACE-482F7A347EA4}">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135</v>
      </c>
    </row>
    <row r="2" customFormat="false" ht="28.5" hidden="false" customHeight="true" outlineLevel="0" collapsed="false">
      <c r="G2" s="55" t="s">
        <v>136</v>
      </c>
      <c r="H2" s="55"/>
      <c r="I2" s="55"/>
      <c r="J2" s="55"/>
      <c r="K2" s="55"/>
      <c r="L2" s="55"/>
      <c r="M2" s="55"/>
    </row>
    <row r="4" customFormat="false" ht="54" hidden="false" customHeight="true" outlineLevel="0" collapsed="false">
      <c r="A4" s="56" t="s">
        <v>137</v>
      </c>
      <c r="B4" s="56" t="s">
        <v>106</v>
      </c>
      <c r="C4" s="56" t="s">
        <v>138</v>
      </c>
      <c r="D4" s="56" t="s">
        <v>108</v>
      </c>
      <c r="E4" s="56" t="s">
        <v>139</v>
      </c>
      <c r="F4" s="56" t="s">
        <v>140</v>
      </c>
      <c r="G4" s="56" t="s">
        <v>141</v>
      </c>
      <c r="H4" s="56" t="s">
        <v>142</v>
      </c>
      <c r="I4" s="56" t="s">
        <v>112</v>
      </c>
      <c r="J4" s="56" t="s">
        <v>143</v>
      </c>
      <c r="K4" s="56" t="s">
        <v>144</v>
      </c>
      <c r="L4" s="56" t="s">
        <v>145</v>
      </c>
      <c r="M4" s="56" t="s">
        <v>146</v>
      </c>
      <c r="N4" s="56" t="s">
        <v>147</v>
      </c>
      <c r="O4" s="56" t="s">
        <v>148</v>
      </c>
      <c r="P4" s="56" t="s">
        <v>149</v>
      </c>
      <c r="Q4" s="56" t="s">
        <v>150</v>
      </c>
      <c r="R4" s="56" t="s">
        <v>151</v>
      </c>
      <c r="S4" s="56" t="s">
        <v>152</v>
      </c>
      <c r="T4" s="56" t="s">
        <v>153</v>
      </c>
      <c r="U4" s="56" t="s">
        <v>154</v>
      </c>
      <c r="V4" s="56" t="s">
        <v>155</v>
      </c>
      <c r="W4" s="56" t="s">
        <v>156</v>
      </c>
      <c r="X4" s="56" t="s">
        <v>157</v>
      </c>
      <c r="Y4" s="56" t="s">
        <v>158</v>
      </c>
      <c r="Z4" s="56" t="s">
        <v>159</v>
      </c>
      <c r="AA4" s="56" t="s">
        <v>160</v>
      </c>
      <c r="AB4" s="56" t="s">
        <v>161</v>
      </c>
      <c r="AC4" s="56" t="s">
        <v>162</v>
      </c>
      <c r="AD4" s="56" t="s">
        <v>163</v>
      </c>
      <c r="AE4" s="56" t="s">
        <v>164</v>
      </c>
      <c r="AF4" s="56" t="s">
        <v>165</v>
      </c>
      <c r="AG4" s="56" t="s">
        <v>166</v>
      </c>
      <c r="AH4" s="56" t="s">
        <v>167</v>
      </c>
      <c r="AI4" s="56" t="s">
        <v>168</v>
      </c>
      <c r="AJ4" s="56" t="s">
        <v>169</v>
      </c>
      <c r="AK4" s="56" t="s">
        <v>170</v>
      </c>
      <c r="AL4" s="56" t="s">
        <v>171</v>
      </c>
      <c r="AM4" s="56" t="s">
        <v>172</v>
      </c>
      <c r="AN4" s="56" t="s">
        <v>173</v>
      </c>
      <c r="AO4" s="56" t="s">
        <v>174</v>
      </c>
      <c r="AP4" s="56" t="s">
        <v>78</v>
      </c>
      <c r="AQ4" s="56" t="s">
        <v>62</v>
      </c>
      <c r="AR4" s="56" t="s">
        <v>63</v>
      </c>
      <c r="AS4" s="56" t="s">
        <v>64</v>
      </c>
      <c r="AT4" s="56" t="s">
        <v>175</v>
      </c>
      <c r="AU4" s="56" t="s">
        <v>65</v>
      </c>
      <c r="AV4" s="56" t="s">
        <v>176</v>
      </c>
      <c r="AW4" s="56" t="s">
        <v>177</v>
      </c>
      <c r="AX4" s="56" t="s">
        <v>178</v>
      </c>
      <c r="AY4" s="56" t="s">
        <v>179</v>
      </c>
      <c r="AZ4" s="56" t="s">
        <v>180</v>
      </c>
      <c r="BA4" s="56" t="s">
        <v>181</v>
      </c>
      <c r="BB4" s="56" t="s">
        <v>182</v>
      </c>
    </row>
    <row r="5" customFormat="false" ht="36" hidden="false" customHeight="true" outlineLevel="0" collapsed="false">
      <c r="A5" s="57" t="s">
        <v>183</v>
      </c>
      <c r="B5" s="57" t="n">
        <v>1</v>
      </c>
      <c r="C5" s="57" t="n">
        <v>1</v>
      </c>
      <c r="D5" s="58" t="n">
        <v>46303</v>
      </c>
      <c r="E5" s="57" t="s">
        <v>184</v>
      </c>
      <c r="F5" s="57" t="s">
        <v>185</v>
      </c>
      <c r="G5" s="57" t="s">
        <v>186</v>
      </c>
      <c r="H5" s="57" t="s">
        <v>187</v>
      </c>
      <c r="I5" s="59" t="n">
        <v>46303.8993055556</v>
      </c>
      <c r="J5" s="59" t="n">
        <v>46304.7430555556</v>
      </c>
      <c r="K5" s="57" t="s">
        <v>188</v>
      </c>
      <c r="L5" s="60" t="s">
        <v>189</v>
      </c>
      <c r="M5" s="57" t="s">
        <v>190</v>
      </c>
      <c r="N5" s="60"/>
      <c r="O5" s="57" t="s">
        <v>191</v>
      </c>
      <c r="P5" s="57" t="s">
        <v>192</v>
      </c>
      <c r="Q5" s="57"/>
      <c r="R5" s="57" t="s">
        <v>193</v>
      </c>
      <c r="S5" s="57" t="s">
        <v>194</v>
      </c>
      <c r="T5" s="57" t="s">
        <v>195</v>
      </c>
      <c r="U5" s="57" t="s">
        <v>196</v>
      </c>
      <c r="V5" s="57" t="s">
        <v>186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197</v>
      </c>
      <c r="AY5" s="62" t="s">
        <v>197</v>
      </c>
      <c r="AZ5" s="62" t="s">
        <v>197</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198</v>
      </c>
      <c r="B6" s="57" t="n">
        <v>1</v>
      </c>
      <c r="C6" s="57" t="n">
        <v>2</v>
      </c>
      <c r="D6" s="58" t="n">
        <v>46304</v>
      </c>
      <c r="E6" s="57" t="s">
        <v>199</v>
      </c>
      <c r="F6" s="57" t="s">
        <v>200</v>
      </c>
      <c r="G6" s="57" t="s">
        <v>187</v>
      </c>
      <c r="H6" s="57" t="s">
        <v>201</v>
      </c>
      <c r="I6" s="59" t="n">
        <v>46304.9097222222</v>
      </c>
      <c r="J6" s="59" t="n">
        <v>46304.9618055556</v>
      </c>
      <c r="K6" s="57" t="s">
        <v>202</v>
      </c>
      <c r="L6" s="60" t="s">
        <v>203</v>
      </c>
      <c r="M6" s="57" t="s">
        <v>204</v>
      </c>
      <c r="N6" s="60"/>
      <c r="O6" s="57" t="s">
        <v>205</v>
      </c>
      <c r="P6" s="57" t="s">
        <v>206</v>
      </c>
      <c r="Q6" s="57" t="s">
        <v>207</v>
      </c>
      <c r="R6" s="57" t="s">
        <v>208</v>
      </c>
      <c r="S6" s="57" t="s">
        <v>209</v>
      </c>
      <c r="T6" s="57" t="s">
        <v>210</v>
      </c>
      <c r="U6" s="57" t="s">
        <v>211</v>
      </c>
      <c r="V6" s="57" t="s">
        <v>187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197</v>
      </c>
      <c r="AY6" s="62" t="s">
        <v>197</v>
      </c>
      <c r="AZ6" s="62" t="s">
        <v>197</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212</v>
      </c>
      <c r="B7" s="57" t="n">
        <v>1</v>
      </c>
      <c r="C7" s="57" t="n">
        <v>3</v>
      </c>
      <c r="D7" s="58" t="n">
        <v>46305</v>
      </c>
      <c r="E7" s="57" t="s">
        <v>213</v>
      </c>
      <c r="F7" s="57" t="s">
        <v>214</v>
      </c>
      <c r="G7" s="57" t="s">
        <v>201</v>
      </c>
      <c r="H7" s="57" t="s">
        <v>187</v>
      </c>
      <c r="I7" s="59" t="n">
        <v>46305.6701388889</v>
      </c>
      <c r="J7" s="59" t="n">
        <v>46305.8090277778</v>
      </c>
      <c r="K7" s="57" t="s">
        <v>188</v>
      </c>
      <c r="L7" s="60" t="s">
        <v>215</v>
      </c>
      <c r="M7" s="57" t="s">
        <v>216</v>
      </c>
      <c r="N7" s="60"/>
      <c r="O7" s="57" t="s">
        <v>217</v>
      </c>
      <c r="P7" s="57" t="s">
        <v>192</v>
      </c>
      <c r="Q7" s="57"/>
      <c r="R7" s="57" t="s">
        <v>208</v>
      </c>
      <c r="S7" s="57" t="s">
        <v>209</v>
      </c>
      <c r="T7" s="57" t="s">
        <v>210</v>
      </c>
      <c r="U7" s="57" t="s">
        <v>211</v>
      </c>
      <c r="V7" s="57" t="s">
        <v>201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197</v>
      </c>
      <c r="AY7" s="62" t="s">
        <v>197</v>
      </c>
      <c r="AZ7" s="62" t="s">
        <v>197</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218</v>
      </c>
      <c r="B8" s="57" t="n">
        <v>1</v>
      </c>
      <c r="C8" s="57" t="n">
        <v>4</v>
      </c>
      <c r="D8" s="58" t="n">
        <v>46305</v>
      </c>
      <c r="E8" s="57" t="s">
        <v>213</v>
      </c>
      <c r="F8" s="57" t="s">
        <v>219</v>
      </c>
      <c r="G8" s="57" t="s">
        <v>187</v>
      </c>
      <c r="H8" s="57" t="s">
        <v>220</v>
      </c>
      <c r="I8" s="59" t="n">
        <v>46305.9791666667</v>
      </c>
      <c r="J8" s="59" t="n">
        <v>46306.3194444445</v>
      </c>
      <c r="K8" s="57" t="s">
        <v>202</v>
      </c>
      <c r="L8" s="60" t="s">
        <v>189</v>
      </c>
      <c r="M8" s="57" t="s">
        <v>190</v>
      </c>
      <c r="N8" s="60"/>
      <c r="O8" s="57" t="s">
        <v>221</v>
      </c>
      <c r="P8" s="57" t="s">
        <v>222</v>
      </c>
      <c r="Q8" s="57" t="s">
        <v>223</v>
      </c>
      <c r="R8" s="57" t="s">
        <v>224</v>
      </c>
      <c r="S8" s="57" t="s">
        <v>225</v>
      </c>
      <c r="T8" s="57" t="s">
        <v>226</v>
      </c>
      <c r="U8" s="57" t="s">
        <v>227</v>
      </c>
      <c r="V8" s="57" t="s">
        <v>187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197</v>
      </c>
      <c r="AY8" s="62" t="s">
        <v>197</v>
      </c>
      <c r="AZ8" s="62" t="s">
        <v>197</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228</v>
      </c>
      <c r="B9" s="57" t="n">
        <v>1</v>
      </c>
      <c r="C9" s="57" t="n">
        <v>5</v>
      </c>
      <c r="D9" s="58" t="n">
        <v>46310</v>
      </c>
      <c r="E9" s="57" t="s">
        <v>184</v>
      </c>
      <c r="F9" s="57" t="s">
        <v>229</v>
      </c>
      <c r="G9" s="57" t="s">
        <v>220</v>
      </c>
      <c r="H9" s="57" t="s">
        <v>187</v>
      </c>
      <c r="I9" s="59" t="n">
        <v>46310.4201388889</v>
      </c>
      <c r="J9" s="59" t="n">
        <v>46310.6979166667</v>
      </c>
      <c r="K9" s="57" t="s">
        <v>188</v>
      </c>
      <c r="L9" s="60" t="s">
        <v>189</v>
      </c>
      <c r="M9" s="57" t="s">
        <v>190</v>
      </c>
      <c r="N9" s="60"/>
      <c r="O9" s="57" t="s">
        <v>230</v>
      </c>
      <c r="P9" s="57" t="s">
        <v>192</v>
      </c>
      <c r="Q9" s="57"/>
      <c r="R9" s="57" t="s">
        <v>224</v>
      </c>
      <c r="S9" s="57" t="s">
        <v>225</v>
      </c>
      <c r="T9" s="57" t="s">
        <v>226</v>
      </c>
      <c r="U9" s="57" t="s">
        <v>227</v>
      </c>
      <c r="V9" s="57" t="s">
        <v>220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231</v>
      </c>
      <c r="B10" s="57" t="n">
        <v>1</v>
      </c>
      <c r="C10" s="57" t="n">
        <v>6</v>
      </c>
      <c r="D10" s="58" t="n">
        <v>46310</v>
      </c>
      <c r="E10" s="57" t="s">
        <v>184</v>
      </c>
      <c r="F10" s="57" t="s">
        <v>232</v>
      </c>
      <c r="G10" s="57" t="s">
        <v>187</v>
      </c>
      <c r="H10" s="57" t="s">
        <v>186</v>
      </c>
      <c r="I10" s="59" t="n">
        <v>46310.9722222222</v>
      </c>
      <c r="J10" s="59" t="n">
        <v>46311.2465277778</v>
      </c>
      <c r="K10" s="57" t="s">
        <v>202</v>
      </c>
      <c r="L10" s="60" t="s">
        <v>189</v>
      </c>
      <c r="M10" s="57" t="s">
        <v>190</v>
      </c>
      <c r="N10" s="60"/>
      <c r="O10" s="57" t="s">
        <v>233</v>
      </c>
      <c r="P10" s="57" t="s">
        <v>234</v>
      </c>
      <c r="Q10" s="57"/>
      <c r="R10" s="57" t="s">
        <v>193</v>
      </c>
      <c r="S10" s="57" t="s">
        <v>194</v>
      </c>
      <c r="T10" s="57" t="s">
        <v>195</v>
      </c>
      <c r="U10" s="57" t="s">
        <v>196</v>
      </c>
      <c r="V10" s="57" t="s">
        <v>187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197</v>
      </c>
      <c r="AY10" s="62" t="s">
        <v>197</v>
      </c>
      <c r="AZ10" s="62" t="s">
        <v>197</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235</v>
      </c>
      <c r="B11" s="57" t="n">
        <v>2</v>
      </c>
      <c r="C11" s="57" t="n">
        <v>7</v>
      </c>
      <c r="D11" s="58" t="n">
        <v>46304</v>
      </c>
      <c r="E11" s="57" t="s">
        <v>199</v>
      </c>
      <c r="F11" s="57" t="s">
        <v>236</v>
      </c>
      <c r="G11" s="57" t="s">
        <v>186</v>
      </c>
      <c r="H11" s="57" t="s">
        <v>187</v>
      </c>
      <c r="I11" s="59" t="n">
        <v>46304.4583333333</v>
      </c>
      <c r="J11" s="59" t="n">
        <v>46305.28125</v>
      </c>
      <c r="K11" s="57" t="s">
        <v>202</v>
      </c>
      <c r="L11" s="60" t="s">
        <v>189</v>
      </c>
      <c r="M11" s="57" t="s">
        <v>190</v>
      </c>
      <c r="N11" s="60"/>
      <c r="O11" s="57" t="s">
        <v>237</v>
      </c>
      <c r="P11" s="57" t="s">
        <v>192</v>
      </c>
      <c r="Q11" s="57"/>
      <c r="R11" s="57" t="s">
        <v>193</v>
      </c>
      <c r="S11" s="57" t="s">
        <v>194</v>
      </c>
      <c r="T11" s="57" t="s">
        <v>195</v>
      </c>
      <c r="U11" s="57" t="s">
        <v>196</v>
      </c>
      <c r="V11" s="57" t="s">
        <v>186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238</v>
      </c>
      <c r="B12" s="57" t="n">
        <v>2</v>
      </c>
      <c r="C12" s="57" t="n">
        <v>8</v>
      </c>
      <c r="D12" s="58" t="n">
        <v>46305</v>
      </c>
      <c r="E12" s="57" t="s">
        <v>213</v>
      </c>
      <c r="F12" s="57" t="s">
        <v>239</v>
      </c>
      <c r="G12" s="57" t="s">
        <v>187</v>
      </c>
      <c r="H12" s="57" t="s">
        <v>240</v>
      </c>
      <c r="I12" s="59" t="n">
        <v>46305.3993055556</v>
      </c>
      <c r="J12" s="59" t="n">
        <v>46305.5104166667</v>
      </c>
      <c r="K12" s="57" t="s">
        <v>188</v>
      </c>
      <c r="L12" s="60" t="s">
        <v>203</v>
      </c>
      <c r="M12" s="57" t="s">
        <v>204</v>
      </c>
      <c r="N12" s="60"/>
      <c r="O12" s="57" t="s">
        <v>241</v>
      </c>
      <c r="P12" s="57" t="s">
        <v>242</v>
      </c>
      <c r="Q12" s="57" t="s">
        <v>243</v>
      </c>
      <c r="R12" s="57" t="s">
        <v>244</v>
      </c>
      <c r="S12" s="57" t="s">
        <v>209</v>
      </c>
      <c r="T12" s="57" t="s">
        <v>210</v>
      </c>
      <c r="U12" s="57" t="s">
        <v>245</v>
      </c>
      <c r="V12" s="57" t="s">
        <v>187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197</v>
      </c>
      <c r="AY12" s="62" t="s">
        <v>197</v>
      </c>
      <c r="AZ12" s="62" t="s">
        <v>197</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246</v>
      </c>
      <c r="B13" s="57" t="n">
        <v>2</v>
      </c>
      <c r="C13" s="57" t="n">
        <v>9</v>
      </c>
      <c r="D13" s="58" t="n">
        <v>46306</v>
      </c>
      <c r="E13" s="57" t="s">
        <v>247</v>
      </c>
      <c r="F13" s="57" t="s">
        <v>248</v>
      </c>
      <c r="G13" s="57" t="s">
        <v>240</v>
      </c>
      <c r="H13" s="57" t="s">
        <v>187</v>
      </c>
      <c r="I13" s="59" t="n">
        <v>46306.5451388889</v>
      </c>
      <c r="J13" s="59" t="n">
        <v>46306.7291666667</v>
      </c>
      <c r="K13" s="57" t="s">
        <v>202</v>
      </c>
      <c r="L13" s="60" t="s">
        <v>203</v>
      </c>
      <c r="M13" s="57" t="s">
        <v>204</v>
      </c>
      <c r="N13" s="60"/>
      <c r="O13" s="57" t="s">
        <v>249</v>
      </c>
      <c r="P13" s="57" t="s">
        <v>192</v>
      </c>
      <c r="Q13" s="57" t="s">
        <v>250</v>
      </c>
      <c r="R13" s="57" t="s">
        <v>244</v>
      </c>
      <c r="S13" s="57" t="s">
        <v>209</v>
      </c>
      <c r="T13" s="57" t="s">
        <v>210</v>
      </c>
      <c r="U13" s="57" t="s">
        <v>245</v>
      </c>
      <c r="V13" s="57" t="s">
        <v>240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197</v>
      </c>
      <c r="AY13" s="62" t="s">
        <v>197</v>
      </c>
      <c r="AZ13" s="62" t="s">
        <v>197</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251</v>
      </c>
      <c r="B14" s="57" t="n">
        <v>2</v>
      </c>
      <c r="C14" s="57" t="n">
        <v>10</v>
      </c>
      <c r="D14" s="58" t="n">
        <v>46307</v>
      </c>
      <c r="E14" s="57" t="s">
        <v>252</v>
      </c>
      <c r="F14" s="57" t="s">
        <v>253</v>
      </c>
      <c r="G14" s="57" t="s">
        <v>187</v>
      </c>
      <c r="H14" s="57" t="s">
        <v>254</v>
      </c>
      <c r="I14" s="59" t="n">
        <v>46307.4895833333</v>
      </c>
      <c r="J14" s="59" t="n">
        <v>46307.53125</v>
      </c>
      <c r="K14" s="57" t="s">
        <v>202</v>
      </c>
      <c r="L14" s="60" t="s">
        <v>203</v>
      </c>
      <c r="M14" s="57" t="s">
        <v>204</v>
      </c>
      <c r="N14" s="60"/>
      <c r="O14" s="57" t="s">
        <v>249</v>
      </c>
      <c r="P14" s="57" t="s">
        <v>192</v>
      </c>
      <c r="Q14" s="57"/>
      <c r="R14" s="57" t="s">
        <v>255</v>
      </c>
      <c r="S14" s="57" t="s">
        <v>256</v>
      </c>
      <c r="T14" s="57" t="s">
        <v>257</v>
      </c>
      <c r="U14" s="57" t="s">
        <v>187</v>
      </c>
      <c r="V14" s="57" t="s">
        <v>187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197</v>
      </c>
      <c r="AY14" s="62" t="s">
        <v>197</v>
      </c>
      <c r="AZ14" s="62" t="s">
        <v>197</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258</v>
      </c>
      <c r="B15" s="57" t="n">
        <v>2</v>
      </c>
      <c r="C15" s="57" t="n">
        <v>11</v>
      </c>
      <c r="D15" s="58" t="n">
        <v>46307</v>
      </c>
      <c r="E15" s="57" t="s">
        <v>252</v>
      </c>
      <c r="F15" s="57" t="s">
        <v>259</v>
      </c>
      <c r="G15" s="57" t="s">
        <v>254</v>
      </c>
      <c r="H15" s="57" t="s">
        <v>187</v>
      </c>
      <c r="I15" s="59" t="n">
        <v>46307.6597222222</v>
      </c>
      <c r="J15" s="59" t="n">
        <v>46307.7048611111</v>
      </c>
      <c r="K15" s="57" t="s">
        <v>188</v>
      </c>
      <c r="L15" s="60" t="s">
        <v>203</v>
      </c>
      <c r="M15" s="57" t="s">
        <v>204</v>
      </c>
      <c r="N15" s="60"/>
      <c r="O15" s="57" t="s">
        <v>241</v>
      </c>
      <c r="P15" s="57" t="s">
        <v>260</v>
      </c>
      <c r="Q15" s="57"/>
      <c r="R15" s="57" t="s">
        <v>255</v>
      </c>
      <c r="S15" s="57" t="s">
        <v>256</v>
      </c>
      <c r="T15" s="57" t="s">
        <v>257</v>
      </c>
      <c r="U15" s="57" t="s">
        <v>187</v>
      </c>
      <c r="V15" s="57" t="s">
        <v>187</v>
      </c>
      <c r="W15" s="57" t="s">
        <v>251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261</v>
      </c>
      <c r="B16" s="57" t="n">
        <v>2</v>
      </c>
      <c r="C16" s="57" t="n">
        <v>12</v>
      </c>
      <c r="D16" s="58" t="n">
        <v>46307</v>
      </c>
      <c r="E16" s="57" t="s">
        <v>252</v>
      </c>
      <c r="F16" s="57" t="s">
        <v>262</v>
      </c>
      <c r="G16" s="57" t="s">
        <v>187</v>
      </c>
      <c r="H16" s="57" t="s">
        <v>263</v>
      </c>
      <c r="I16" s="59" t="n">
        <v>46307.9340277778</v>
      </c>
      <c r="J16" s="59" t="n">
        <v>46308.3333333333</v>
      </c>
      <c r="K16" s="57" t="s">
        <v>202</v>
      </c>
      <c r="L16" s="60" t="s">
        <v>264</v>
      </c>
      <c r="M16" s="57" t="s">
        <v>265</v>
      </c>
      <c r="N16" s="60"/>
      <c r="O16" s="57" t="s">
        <v>266</v>
      </c>
      <c r="P16" s="57" t="s">
        <v>267</v>
      </c>
      <c r="Q16" s="57" t="s">
        <v>268</v>
      </c>
      <c r="R16" s="57" t="s">
        <v>269</v>
      </c>
      <c r="S16" s="57" t="s">
        <v>270</v>
      </c>
      <c r="T16" s="57" t="s">
        <v>226</v>
      </c>
      <c r="U16" s="57" t="s">
        <v>271</v>
      </c>
      <c r="V16" s="57" t="s">
        <v>187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197</v>
      </c>
      <c r="AY16" s="62" t="s">
        <v>197</v>
      </c>
      <c r="AZ16" s="62" t="s">
        <v>197</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272</v>
      </c>
      <c r="B17" s="57" t="n">
        <v>2</v>
      </c>
      <c r="C17" s="57" t="n">
        <v>13</v>
      </c>
      <c r="D17" s="58" t="n">
        <v>46309</v>
      </c>
      <c r="E17" s="57" t="s">
        <v>273</v>
      </c>
      <c r="F17" s="57" t="s">
        <v>274</v>
      </c>
      <c r="G17" s="57" t="s">
        <v>263</v>
      </c>
      <c r="H17" s="57" t="s">
        <v>187</v>
      </c>
      <c r="I17" s="59" t="n">
        <v>46309.4479166667</v>
      </c>
      <c r="J17" s="59" t="n">
        <v>46309.6666666667</v>
      </c>
      <c r="K17" s="57" t="s">
        <v>188</v>
      </c>
      <c r="L17" s="60" t="s">
        <v>264</v>
      </c>
      <c r="M17" s="57" t="s">
        <v>265</v>
      </c>
      <c r="N17" s="60"/>
      <c r="O17" s="57" t="s">
        <v>275</v>
      </c>
      <c r="P17" s="57" t="s">
        <v>192</v>
      </c>
      <c r="Q17" s="57" t="s">
        <v>250</v>
      </c>
      <c r="R17" s="57" t="s">
        <v>269</v>
      </c>
      <c r="S17" s="57" t="s">
        <v>270</v>
      </c>
      <c r="T17" s="57" t="s">
        <v>226</v>
      </c>
      <c r="U17" s="57" t="s">
        <v>271</v>
      </c>
      <c r="V17" s="57" t="s">
        <v>263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276</v>
      </c>
      <c r="B18" s="57" t="n">
        <v>2</v>
      </c>
      <c r="C18" s="57" t="n">
        <v>14</v>
      </c>
      <c r="D18" s="58" t="n">
        <v>46310</v>
      </c>
      <c r="E18" s="57" t="s">
        <v>184</v>
      </c>
      <c r="F18" s="57" t="s">
        <v>277</v>
      </c>
      <c r="G18" s="57" t="s">
        <v>187</v>
      </c>
      <c r="H18" s="57" t="s">
        <v>186</v>
      </c>
      <c r="I18" s="59" t="n">
        <v>46310.4097222222</v>
      </c>
      <c r="J18" s="59" t="n">
        <v>46310.6909722222</v>
      </c>
      <c r="K18" s="57" t="s">
        <v>188</v>
      </c>
      <c r="L18" s="60" t="s">
        <v>189</v>
      </c>
      <c r="M18" s="57" t="s">
        <v>190</v>
      </c>
      <c r="N18" s="60"/>
      <c r="O18" s="57" t="s">
        <v>191</v>
      </c>
      <c r="P18" s="57" t="s">
        <v>192</v>
      </c>
      <c r="Q18" s="57"/>
      <c r="R18" s="57" t="s">
        <v>193</v>
      </c>
      <c r="S18" s="57" t="s">
        <v>194</v>
      </c>
      <c r="T18" s="57" t="s">
        <v>195</v>
      </c>
      <c r="U18" s="57" t="s">
        <v>196</v>
      </c>
      <c r="V18" s="57" t="s">
        <v>187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197</v>
      </c>
      <c r="AY18" s="62" t="s">
        <v>197</v>
      </c>
      <c r="AZ18" s="62" t="s">
        <v>197</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278</v>
      </c>
      <c r="B19" s="57" t="n">
        <v>3</v>
      </c>
      <c r="C19" s="57" t="n">
        <v>15</v>
      </c>
      <c r="D19" s="58" t="n">
        <v>46320</v>
      </c>
      <c r="E19" s="57" t="s">
        <v>247</v>
      </c>
      <c r="F19" s="57" t="s">
        <v>236</v>
      </c>
      <c r="G19" s="57" t="s">
        <v>186</v>
      </c>
      <c r="H19" s="57" t="s">
        <v>187</v>
      </c>
      <c r="I19" s="59" t="n">
        <v>46320.4583333333</v>
      </c>
      <c r="J19" s="59" t="n">
        <v>46321.28125</v>
      </c>
      <c r="K19" s="57" t="s">
        <v>188</v>
      </c>
      <c r="L19" s="60" t="s">
        <v>189</v>
      </c>
      <c r="M19" s="57" t="s">
        <v>190</v>
      </c>
      <c r="N19" s="60"/>
      <c r="O19" s="57" t="s">
        <v>279</v>
      </c>
      <c r="P19" s="57" t="s">
        <v>192</v>
      </c>
      <c r="Q19" s="57"/>
      <c r="R19" s="57" t="s">
        <v>193</v>
      </c>
      <c r="S19" s="57" t="s">
        <v>194</v>
      </c>
      <c r="T19" s="57" t="s">
        <v>195</v>
      </c>
      <c r="U19" s="57" t="s">
        <v>196</v>
      </c>
      <c r="V19" s="57" t="s">
        <v>186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197</v>
      </c>
      <c r="AY19" s="62" t="s">
        <v>197</v>
      </c>
      <c r="AZ19" s="62" t="s">
        <v>197</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280</v>
      </c>
      <c r="B20" s="57" t="n">
        <v>3</v>
      </c>
      <c r="C20" s="57" t="n">
        <v>16</v>
      </c>
      <c r="D20" s="58" t="n">
        <v>46321</v>
      </c>
      <c r="E20" s="57" t="s">
        <v>252</v>
      </c>
      <c r="F20" s="57" t="s">
        <v>281</v>
      </c>
      <c r="G20" s="57" t="s">
        <v>187</v>
      </c>
      <c r="H20" s="57" t="s">
        <v>282</v>
      </c>
      <c r="I20" s="59" t="n">
        <v>46321.3819444445</v>
      </c>
      <c r="J20" s="59" t="n">
        <v>46321.5520833333</v>
      </c>
      <c r="K20" s="57" t="s">
        <v>188</v>
      </c>
      <c r="L20" s="60" t="s">
        <v>203</v>
      </c>
      <c r="M20" s="57" t="s">
        <v>204</v>
      </c>
      <c r="N20" s="60"/>
      <c r="O20" s="57" t="s">
        <v>283</v>
      </c>
      <c r="P20" s="57" t="s">
        <v>284</v>
      </c>
      <c r="Q20" s="57" t="s">
        <v>285</v>
      </c>
      <c r="R20" s="57" t="s">
        <v>286</v>
      </c>
      <c r="S20" s="57" t="s">
        <v>287</v>
      </c>
      <c r="T20" s="57" t="s">
        <v>288</v>
      </c>
      <c r="U20" s="57" t="s">
        <v>289</v>
      </c>
      <c r="V20" s="57" t="s">
        <v>187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197</v>
      </c>
      <c r="AY20" s="62" t="s">
        <v>197</v>
      </c>
      <c r="AZ20" s="62" t="s">
        <v>197</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290</v>
      </c>
      <c r="B21" s="57" t="n">
        <v>3</v>
      </c>
      <c r="C21" s="57" t="n">
        <v>17</v>
      </c>
      <c r="D21" s="58" t="n">
        <v>46322</v>
      </c>
      <c r="E21" s="57" t="s">
        <v>291</v>
      </c>
      <c r="F21" s="57" t="s">
        <v>292</v>
      </c>
      <c r="G21" s="57" t="s">
        <v>282</v>
      </c>
      <c r="H21" s="57" t="s">
        <v>187</v>
      </c>
      <c r="I21" s="59" t="n">
        <v>46322.6180555556</v>
      </c>
      <c r="J21" s="59" t="n">
        <v>46322.7881944445</v>
      </c>
      <c r="K21" s="57" t="s">
        <v>202</v>
      </c>
      <c r="L21" s="60" t="s">
        <v>203</v>
      </c>
      <c r="M21" s="57" t="s">
        <v>204</v>
      </c>
      <c r="N21" s="60"/>
      <c r="O21" s="57" t="s">
        <v>205</v>
      </c>
      <c r="P21" s="57" t="s">
        <v>192</v>
      </c>
      <c r="Q21" s="57"/>
      <c r="R21" s="57" t="s">
        <v>286</v>
      </c>
      <c r="S21" s="57" t="s">
        <v>287</v>
      </c>
      <c r="T21" s="57" t="s">
        <v>288</v>
      </c>
      <c r="U21" s="57" t="s">
        <v>289</v>
      </c>
      <c r="V21" s="57" t="s">
        <v>282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293</v>
      </c>
      <c r="B22" s="57" t="n">
        <v>3</v>
      </c>
      <c r="C22" s="57" t="n">
        <v>18</v>
      </c>
      <c r="D22" s="58" t="n">
        <v>46322</v>
      </c>
      <c r="E22" s="57" t="s">
        <v>291</v>
      </c>
      <c r="F22" s="57" t="s">
        <v>294</v>
      </c>
      <c r="G22" s="57" t="s">
        <v>187</v>
      </c>
      <c r="H22" s="57" t="s">
        <v>295</v>
      </c>
      <c r="I22" s="59" t="n">
        <v>46322.9340277778</v>
      </c>
      <c r="J22" s="59" t="n">
        <v>46323.2465277778</v>
      </c>
      <c r="K22" s="57" t="s">
        <v>202</v>
      </c>
      <c r="L22" s="60" t="s">
        <v>215</v>
      </c>
      <c r="M22" s="57" t="s">
        <v>216</v>
      </c>
      <c r="N22" s="60"/>
      <c r="O22" s="57" t="s">
        <v>296</v>
      </c>
      <c r="P22" s="57" t="s">
        <v>297</v>
      </c>
      <c r="Q22" s="57" t="s">
        <v>298</v>
      </c>
      <c r="R22" s="57" t="s">
        <v>299</v>
      </c>
      <c r="S22" s="57" t="s">
        <v>225</v>
      </c>
      <c r="T22" s="57" t="s">
        <v>226</v>
      </c>
      <c r="U22" s="57" t="s">
        <v>300</v>
      </c>
      <c r="V22" s="57" t="s">
        <v>187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197</v>
      </c>
      <c r="AY22" s="62" t="s">
        <v>197</v>
      </c>
      <c r="AZ22" s="62" t="s">
        <v>197</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301</v>
      </c>
      <c r="B23" s="57" t="n">
        <v>3</v>
      </c>
      <c r="C23" s="57" t="n">
        <v>19</v>
      </c>
      <c r="D23" s="58" t="n">
        <v>46324</v>
      </c>
      <c r="E23" s="57" t="s">
        <v>184</v>
      </c>
      <c r="F23" s="57" t="s">
        <v>302</v>
      </c>
      <c r="G23" s="57" t="s">
        <v>295</v>
      </c>
      <c r="H23" s="57" t="s">
        <v>187</v>
      </c>
      <c r="I23" s="59" t="n">
        <v>46324.4027777778</v>
      </c>
      <c r="J23" s="59" t="n">
        <v>46324.6979166667</v>
      </c>
      <c r="K23" s="57" t="s">
        <v>188</v>
      </c>
      <c r="L23" s="60" t="s">
        <v>215</v>
      </c>
      <c r="M23" s="57" t="s">
        <v>216</v>
      </c>
      <c r="N23" s="60"/>
      <c r="O23" s="57" t="s">
        <v>303</v>
      </c>
      <c r="P23" s="57" t="s">
        <v>192</v>
      </c>
      <c r="Q23" s="57"/>
      <c r="R23" s="57" t="s">
        <v>299</v>
      </c>
      <c r="S23" s="57" t="s">
        <v>225</v>
      </c>
      <c r="T23" s="57" t="s">
        <v>226</v>
      </c>
      <c r="U23" s="57" t="s">
        <v>300</v>
      </c>
      <c r="V23" s="57" t="s">
        <v>295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197</v>
      </c>
      <c r="AY23" s="62" t="s">
        <v>197</v>
      </c>
      <c r="AZ23" s="62" t="s">
        <v>197</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304</v>
      </c>
      <c r="B24" s="57" t="n">
        <v>3</v>
      </c>
      <c r="C24" s="57" t="n">
        <v>20</v>
      </c>
      <c r="D24" s="58" t="n">
        <v>46324</v>
      </c>
      <c r="E24" s="57" t="s">
        <v>184</v>
      </c>
      <c r="F24" s="57" t="s">
        <v>305</v>
      </c>
      <c r="G24" s="57" t="s">
        <v>187</v>
      </c>
      <c r="H24" s="57" t="s">
        <v>306</v>
      </c>
      <c r="I24" s="59" t="n">
        <v>46324.7708333333</v>
      </c>
      <c r="J24" s="59" t="n">
        <v>46324.8333333333</v>
      </c>
      <c r="K24" s="57" t="s">
        <v>188</v>
      </c>
      <c r="L24" s="60" t="s">
        <v>203</v>
      </c>
      <c r="M24" s="57" t="s">
        <v>204</v>
      </c>
      <c r="N24" s="60"/>
      <c r="O24" s="57" t="s">
        <v>241</v>
      </c>
      <c r="P24" s="57" t="s">
        <v>307</v>
      </c>
      <c r="Q24" s="57" t="s">
        <v>308</v>
      </c>
      <c r="R24" s="57" t="s">
        <v>309</v>
      </c>
      <c r="S24" s="57" t="s">
        <v>256</v>
      </c>
      <c r="T24" s="57" t="s">
        <v>257</v>
      </c>
      <c r="U24" s="57" t="s">
        <v>187</v>
      </c>
      <c r="V24" s="57" t="s">
        <v>187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197</v>
      </c>
      <c r="AY24" s="62" t="s">
        <v>197</v>
      </c>
      <c r="AZ24" s="62" t="s">
        <v>197</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310</v>
      </c>
      <c r="B25" s="57" t="n">
        <v>3</v>
      </c>
      <c r="C25" s="57" t="n">
        <v>21</v>
      </c>
      <c r="D25" s="58" t="n">
        <v>46325</v>
      </c>
      <c r="E25" s="57" t="s">
        <v>199</v>
      </c>
      <c r="F25" s="57" t="s">
        <v>311</v>
      </c>
      <c r="G25" s="57" t="s">
        <v>306</v>
      </c>
      <c r="H25" s="57" t="s">
        <v>187</v>
      </c>
      <c r="I25" s="59" t="n">
        <v>46325.6145833333</v>
      </c>
      <c r="J25" s="59" t="n">
        <v>46325.6701388889</v>
      </c>
      <c r="K25" s="57" t="s">
        <v>202</v>
      </c>
      <c r="L25" s="60" t="s">
        <v>203</v>
      </c>
      <c r="M25" s="57" t="s">
        <v>204</v>
      </c>
      <c r="N25" s="60"/>
      <c r="O25" s="57" t="s">
        <v>205</v>
      </c>
      <c r="P25" s="57" t="s">
        <v>192</v>
      </c>
      <c r="Q25" s="57"/>
      <c r="R25" s="57" t="s">
        <v>309</v>
      </c>
      <c r="S25" s="57" t="s">
        <v>256</v>
      </c>
      <c r="T25" s="57" t="s">
        <v>257</v>
      </c>
      <c r="U25" s="57" t="s">
        <v>187</v>
      </c>
      <c r="V25" s="57" t="s">
        <v>187</v>
      </c>
      <c r="W25" s="57" t="s">
        <v>304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312</v>
      </c>
      <c r="B26" s="57" t="n">
        <v>3</v>
      </c>
      <c r="C26" s="57" t="n">
        <v>22</v>
      </c>
      <c r="D26" s="58" t="n">
        <v>46325</v>
      </c>
      <c r="E26" s="57" t="s">
        <v>199</v>
      </c>
      <c r="F26" s="57" t="s">
        <v>232</v>
      </c>
      <c r="G26" s="57" t="s">
        <v>187</v>
      </c>
      <c r="H26" s="57" t="s">
        <v>186</v>
      </c>
      <c r="I26" s="59" t="n">
        <v>46325.9722222222</v>
      </c>
      <c r="J26" s="59" t="n">
        <v>46326.2465277778</v>
      </c>
      <c r="K26" s="57" t="s">
        <v>202</v>
      </c>
      <c r="L26" s="60" t="s">
        <v>189</v>
      </c>
      <c r="M26" s="57" t="s">
        <v>190</v>
      </c>
      <c r="N26" s="60"/>
      <c r="O26" s="57" t="s">
        <v>313</v>
      </c>
      <c r="P26" s="57" t="s">
        <v>314</v>
      </c>
      <c r="Q26" s="57"/>
      <c r="R26" s="57" t="s">
        <v>193</v>
      </c>
      <c r="S26" s="57" t="s">
        <v>194</v>
      </c>
      <c r="T26" s="57" t="s">
        <v>195</v>
      </c>
      <c r="U26" s="57" t="s">
        <v>196</v>
      </c>
      <c r="V26" s="57" t="s">
        <v>187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197</v>
      </c>
      <c r="AY26" s="62" t="s">
        <v>197</v>
      </c>
      <c r="AZ26" s="62" t="s">
        <v>197</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X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 collapsed="false" customWidth="true" hidden="true" outlineLevel="0" max="73" min="70" style="0" width="10"/>
    <col collapsed="false" customWidth="true" hidden="true" outlineLevel="0" max="74" min="74" style="0" width="8"/>
    <col collapsed="false" customWidth="true" hidden="true" outlineLevel="0" max="76" min="75" style="0" width="10"/>
  </cols>
  <sheetData>
    <row r="1" customFormat="false" ht="24" hidden="false" customHeight="true" outlineLevel="0" collapsed="false">
      <c r="A1" s="54" t="s">
        <v>315</v>
      </c>
    </row>
    <row r="2" customFormat="false" ht="41.25" hidden="false" customHeight="true" outlineLevel="0" collapsed="false">
      <c r="D2" s="55" t="s">
        <v>316</v>
      </c>
      <c r="E2" s="55"/>
      <c r="F2" s="55"/>
      <c r="G2" s="55"/>
      <c r="H2" s="55"/>
      <c r="I2" s="55"/>
      <c r="J2" s="55"/>
    </row>
    <row r="4" customFormat="false" ht="54" hidden="false" customHeight="true" outlineLevel="0" collapsed="false">
      <c r="A4" s="56" t="s">
        <v>317</v>
      </c>
      <c r="B4" s="56" t="s">
        <v>137</v>
      </c>
      <c r="C4" s="56" t="s">
        <v>140</v>
      </c>
      <c r="D4" s="56" t="s">
        <v>108</v>
      </c>
      <c r="E4" s="56" t="s">
        <v>109</v>
      </c>
      <c r="F4" s="56" t="s">
        <v>318</v>
      </c>
      <c r="G4" s="56" t="s">
        <v>73</v>
      </c>
      <c r="H4" s="56" t="s">
        <v>319</v>
      </c>
      <c r="I4" s="56" t="s">
        <v>320</v>
      </c>
      <c r="J4" s="56" t="s">
        <v>123</v>
      </c>
      <c r="K4" s="56" t="s">
        <v>321</v>
      </c>
      <c r="L4" s="56" t="s">
        <v>322</v>
      </c>
      <c r="M4" s="56" t="s">
        <v>323</v>
      </c>
      <c r="N4" s="56" t="s">
        <v>324</v>
      </c>
      <c r="O4" s="56" t="s">
        <v>325</v>
      </c>
      <c r="P4" s="56" t="s">
        <v>326</v>
      </c>
      <c r="Q4" s="56" t="s">
        <v>327</v>
      </c>
      <c r="R4" s="56" t="s">
        <v>328</v>
      </c>
      <c r="S4" s="56" t="s">
        <v>329</v>
      </c>
      <c r="T4" s="56" t="s">
        <v>125</v>
      </c>
      <c r="U4" s="56" t="s">
        <v>129</v>
      </c>
      <c r="V4" s="56" t="s">
        <v>330</v>
      </c>
      <c r="W4" s="56" t="s">
        <v>331</v>
      </c>
      <c r="X4" s="56" t="s">
        <v>332</v>
      </c>
      <c r="Y4" s="56" t="s">
        <v>333</v>
      </c>
      <c r="Z4" s="56" t="s">
        <v>334</v>
      </c>
      <c r="AA4" s="56" t="s">
        <v>134</v>
      </c>
      <c r="AB4" s="56" t="s">
        <v>133</v>
      </c>
      <c r="AC4" s="56" t="s">
        <v>335</v>
      </c>
      <c r="AD4" s="56" t="s">
        <v>336</v>
      </c>
      <c r="AE4" s="56" t="s">
        <v>337</v>
      </c>
      <c r="AF4" s="56" t="s">
        <v>338</v>
      </c>
      <c r="AG4" s="56" t="s">
        <v>339</v>
      </c>
      <c r="AH4" s="56" t="s">
        <v>340</v>
      </c>
      <c r="AI4" s="56" t="s">
        <v>74</v>
      </c>
      <c r="AJ4" s="56" t="s">
        <v>75</v>
      </c>
      <c r="AK4" s="56" t="s">
        <v>78</v>
      </c>
      <c r="AL4" s="56" t="s">
        <v>341</v>
      </c>
      <c r="AM4" s="56" t="s">
        <v>342</v>
      </c>
      <c r="AN4" s="56" t="s">
        <v>343</v>
      </c>
      <c r="AO4" s="56" t="s">
        <v>344</v>
      </c>
      <c r="AP4" s="56" t="s">
        <v>345</v>
      </c>
      <c r="AQ4" s="56" t="s">
        <v>346</v>
      </c>
      <c r="AR4" s="56" t="s">
        <v>347</v>
      </c>
      <c r="AS4" s="56" t="s">
        <v>348</v>
      </c>
      <c r="AT4" s="56" t="s">
        <v>349</v>
      </c>
      <c r="AU4" s="56" t="s">
        <v>350</v>
      </c>
      <c r="AV4" s="56" t="s">
        <v>351</v>
      </c>
      <c r="AW4" s="56" t="s">
        <v>352</v>
      </c>
      <c r="AX4" s="56" t="s">
        <v>353</v>
      </c>
      <c r="AY4" s="56" t="s">
        <v>354</v>
      </c>
      <c r="AZ4" s="56" t="s">
        <v>355</v>
      </c>
      <c r="BA4" s="56" t="s">
        <v>356</v>
      </c>
      <c r="BB4" s="56" t="s">
        <v>357</v>
      </c>
      <c r="BC4" s="56" t="s">
        <v>358</v>
      </c>
      <c r="BD4" s="56" t="s">
        <v>359</v>
      </c>
      <c r="BE4" s="56" t="s">
        <v>360</v>
      </c>
      <c r="BF4" s="56" t="s">
        <v>361</v>
      </c>
      <c r="BG4" s="56" t="s">
        <v>362</v>
      </c>
      <c r="BH4" s="56" t="s">
        <v>363</v>
      </c>
      <c r="BI4" s="56" t="s">
        <v>364</v>
      </c>
      <c r="BJ4" s="56" t="s">
        <v>365</v>
      </c>
      <c r="BK4" s="56" t="s">
        <v>366</v>
      </c>
      <c r="BL4" s="56" t="s">
        <v>367</v>
      </c>
      <c r="BM4" s="56" t="s">
        <v>368</v>
      </c>
      <c r="BN4" s="56" t="s">
        <v>369</v>
      </c>
      <c r="BO4" s="56" t="s">
        <v>370</v>
      </c>
      <c r="BP4" s="56" t="s">
        <v>371</v>
      </c>
      <c r="BQ4" s="56" t="s">
        <v>372</v>
      </c>
      <c r="BR4" s="56" t="s">
        <v>373</v>
      </c>
      <c r="BS4" s="56" t="s">
        <v>374</v>
      </c>
      <c r="BT4" s="56" t="s">
        <v>375</v>
      </c>
      <c r="BU4" s="56" t="s">
        <v>376</v>
      </c>
      <c r="BV4" s="56" t="s">
        <v>377</v>
      </c>
      <c r="BW4" s="56" t="s">
        <v>378</v>
      </c>
      <c r="BX4" s="56" t="s">
        <v>379</v>
      </c>
    </row>
    <row r="5" customFormat="false" ht="39.75" hidden="false" customHeight="true" outlineLevel="0" collapsed="false">
      <c r="A5" s="57" t="s">
        <v>380</v>
      </c>
      <c r="B5" s="57" t="s">
        <v>183</v>
      </c>
      <c r="C5" s="57" t="str">
        <f aca="false">Flights!$F$5</f>
        <v>MH0001</v>
      </c>
      <c r="D5" s="58" t="n">
        <f aca="false">Flights!$D$5</f>
        <v>46303</v>
      </c>
      <c r="E5" s="57" t="str">
        <f aca="false">Flights!$G$5&amp;"-"&amp;Flights!$H$5</f>
        <v>LHR-KUL</v>
      </c>
      <c r="F5" s="57" t="str">
        <f aca="false">Flights!$K$5</f>
        <v>EY</v>
      </c>
      <c r="G5" s="57" t="s">
        <v>81</v>
      </c>
      <c r="H5" s="57" t="s">
        <v>381</v>
      </c>
      <c r="I5" s="57" t="s">
        <v>382</v>
      </c>
      <c r="J5" s="57" t="s">
        <v>383</v>
      </c>
      <c r="K5" s="67" t="s">
        <v>384</v>
      </c>
      <c r="L5" s="67" t="s">
        <v>385</v>
      </c>
      <c r="M5" s="67"/>
      <c r="N5" s="67" t="s">
        <v>386</v>
      </c>
      <c r="O5" s="67"/>
      <c r="P5" s="57" t="s">
        <v>186</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open",IF(AND(NOT(OR(LEN(AZ5)&lt;15,ISNUMBER(MATCH(AZ5,L_Placeholder,0)))),BK5=0,NOT(OR(LEN(AU5)&lt;2,ISNUMBER(MATCH(AU5,L_Placeholder,0)))),NOT(OR(LEN(AX5)&lt;2,ISNUMBER(MATCH(AX5,L_Placeholder,0)))),TRIM(AE5)&lt;&gt;TRIM(T5)),"N/A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missing",IF(OR(LEN(AU5)&lt;2,ISNUMBER(MATCH(AU5,L_Placeholder,0))),"INVALID – PIC missing",IF(OR(LEN(AV5)&lt;2,ISNUMBER(MATCH(AV5,L_Placeholder,0))),"INVALID – result / assessment missing",IF(OR(OR(LEN(AW5)&lt;3,ISNUMBER(MATCH(AW5,L_Placeholder,0))),SUMPRODUCT(--ISNUMBER(SEARCH(" "&amp;L_EvidencePhrase&amp;" ",BD5)))&gt;0,BI5=1),"INVALID – evidence missing, placeholder or not yet on file",IF(BL5=0,"INVALID – evidence needs a traceable reference (number, file name or link)",IF(OR(LEN(AX5)&lt;2,ISNUMBER(MATCH(AX5,L_Placeholder,0))),"INVALID – verifier missing",IF(AX5=AU5,"INVALID – verifier must be someone other than the PIC",IF(BH5=1,"INVALID – result not yet available (awaiting / TBC)",IF(BV5=1,"INVALID – wording says not on board: an on-board confirmation needs the item loaded",IF(AND(AQ5=1,OR(OR(LEN(AY5)&lt;3,ISNUMBER(MATCH(AY5,L_Placeholder,0))),BJ5=1,BQ5=0)),"INVALID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LATE","COMPLETE")&amp;IF(BG5=1," – CHECK WORDING",""))))))))))))))))))))))),IF(TRIM(U5)="Fail","FAIL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t="str">
        <f aca="false">" "&amp;TRIM(SUBSTITUTE(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 "))&amp;" "</f>
        <v>  </v>
      </c>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IFERROR(IF(AND(TRIM(U5)="Pass",SUMPRODUCT((LEN(BC5)-LEN(SUBSTITUTE(BC5,"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")))/(LEN(L_PendNeg)+1))+SUMPRODUCT((LEN(BC5)-LEN(SUBSTITUTE(BC5," "&amp;L_PendPrep&amp;" "," ")))/(LEN(L_PendPrep)+1)),1,0),1)</f>
        <v>0</v>
      </c>
      <c r="BI5" s="61" t="n">
        <f aca="false">IFERROR(IF(SUMPRODUCT((LEN(BD5)-LEN(SUBSTITUTE(BD5," "&amp;L_PendStrict&amp;" "," ")))/(LEN(L_PendStrict)+1))&gt;SUMPRODUCT((LEN(BD5)-LEN(SUBSTITUTE(BD5," "&amp;L_PendNeg&amp;" "," ")))/(LEN(L_PendNeg)+1)),1,0),1)</f>
        <v>0</v>
      </c>
      <c r="BJ5" s="61" t="n">
        <f aca="false">IFERROR(IF(SUMPRODUCT((LEN(BE5)-LEN(SUBSTITUTE(BE5," "&amp;L_Pending&amp;" "," ")))/(LEN(L_Pending)+1))&gt;SUMPRODUCT((LEN(BE5)-LEN(SUBSTITUTE(BE5," "&amp;L_PendNeg&amp;" "," ")))/(LEN(L_PendNeg)+1))+SUMPRODUCT((LEN(BE5)-LEN(SUBSTITUTE(BE5," "&amp;L_PendPrep&amp;" "," ")))/(LEN(L_PendPrep)+1)),1,0),1)</f>
        <v>0</v>
      </c>
      <c r="BK5" s="61" t="n">
        <f aca="false">IFERROR(IF(SUMPRODUCT((LEN(BF5)-LEN(SUBSTITUTE(BF5," "&amp;L_PendStrict&amp;" "," ")))/(LEN(L_PendStrict)+1))&gt;SUMPRODUCT((LEN(BF5)-LEN(SUBSTITUTE(BF5," "&amp;L_PendNeg&amp;" "," ")))/(LEN(L_PendNeg)+1)),1,0),1)</f>
        <v>0</v>
      </c>
      <c r="BL5" s="61" t="n">
        <f aca="false">IFERROR(IF(OR(SUMPRODUCT(--ISNUMBER(SEARCH({"aa000"," aa 000"," aaa 000"," aaaa 000"," a 0000"," a000 000"," aa 00 000"," aaa 00 000"},BN5)))&gt;0,SUMPRODUCT(--ISNUMBER(SEARCH({"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gt;0,SUMPRODUCT(--ISNUMBER(SEARCH({"http","www.","\",".pdf",".jpg",".jpeg",".png",".heic",".xls",".doc",".msg",".eml"},Z5)))&gt;0,AND(SUMPRODUCT(--ISNUMBER(SEARCH({"sharepoint","onedrive","teams","dms","q-pulse","qpulse"},Z5)))&gt;0,ISNUMBER(SEARCH("0",BM5)))),1,0),0)</f>
        <v>0</v>
      </c>
      <c r="BM5" s="61" t="str">
        <f aca="false">SUBSTITUTE(SUBSTITUTE(SUBSTITUTE(SUBSTITUTE(SUBSTITUTE(SUBSTITUTE(SUBSTITUTE(SUBSTITUTE(SUBSTITUTE(LOWER(BW5&amp;""),"1","0"),"2","0"),"3","0"),"4","0"),"5","0"),"6","0"),"7","0"),"8","0"),"9","0")</f>
        <v>  </v>
      </c>
      <c r="BN5" s="61" t="str">
        <f aca="false">SUBSTITUTE(SUBSTITUTE(SUBSTITUTE(SUBSTITUTE(SUBSTITUTE(SUBSTITUTE(SUBSTITUTE(SUBSTITUTE(SUBSTITUTE(SUBSTITUTE(SUBSTITUTE(SUBSTITUTE(SUBSTITUTE(SUBSTITUTE(SUBSTITUTE(SUBSTITUTE(SUBSTITUTE(SUBSTITUTE(SUBSTITUTE(SUBSTITUTE(SUBSTITUTE(SUBSTITUTE(SUBSTITUTE(SUBSTITUTE(SUBSTITUTE(BM5,"b","a"),"c","a"),"d","a"),"e","a"),"f","a"),"g","a"),"h","a"),"i","a"),"j","a"),"k","a"),"l","a"),"m","a"),"n","a"),"o","a"),"p","a"),"q","a"),"r","a"),"s","a"),"t","a"),"u","a"),"v","a"),"w","a"),"x","a"),"y","a"),"z","a")</f>
        <v>  </v>
      </c>
      <c r="BO5" s="61" t="str">
        <f aca="false">SUBSTITUTE(SUBSTITUTE(SUBSTITUTE(SUBSTITUTE(SUBSTITUTE(SUBSTITUTE(SUBSTITUTE(SUBSTITUTE(SUBSTITUTE(LOWER(BX5&amp;""),"1","0"),"2","0"),"3","0"),"4","0"),"5","0"),"6","0"),"7","0"),"8","0"),"9","0")</f>
        <v>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v>
      </c>
      <c r="BQ5" s="61" t="n">
        <f aca="false">IFERROR(IF(OR(SUMPRODUCT(--ISNUMBER(SEARCH({"aa000"," aa 000"," aaa 000"," aaaa 000"," a 0000"," a000 000"," aa 00 000"," aaa 00 000"},BP5)))&gt;0,SUMPRODUCT(--ISNUMBER(SEARCH({"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gt;0,SUMPRODUCT(--ISNUMBER(SEARCH({"http","www.","\",".pdf",".jpg",".jpeg",".png",".heic",".xls",".doc",".msg",".eml"},W5)))&gt;0,ISNUMBER(SEARCH("0000",BO5)),AND(SUMPRODUCT(--ISNUMBER(SEARCH({"sharepoint","onedrive","teams","dms","q-pulse","qpulse"},W5)))&gt;0,ISNUMBER(SEARCH("0",BO5)))),1,0),0)</f>
        <v>0</v>
      </c>
      <c r="BR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 "&amp;LOWER(Flights!$F$5)&amp;" "," ~ ")," mh"," ~")," at "," ~ ")," by "," ~ ")," on "," ~ ")," to "," ~ ")," from "," ~ ")," until "," ~ ")," till "," ~ ")," before "," ~ ")," after "," ~ ")," around "," ~ ")," approx "," ~ ")," about "," ~ ")," since "," ~ ")," hrs "," ~ ")," hr "," ~ ")," hours "," ~ ")," time "," ~ ")," jan "," ~ ")," feb "," ~ ")," mar "," ~ ")," apr "," ~ ")," may "," ~ ")," jun "," ~ ")," jul "," ~ ")," aug "," ~ ")," sep "," ~ ")," sept "," ~ ")," oct "," ~ ")</f>
        <v>  </v>
      </c>
      <c r="BS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 "&amp;LOWER(Flights!$F$5)&amp;" "," ~ ")," mh"," ~")," at "," ~ ")," by "," ~ ")," on "," ~ ")," to "," ~ ")," from "," ~ ")," until "," ~ ")," till "," ~ ")," before "," ~ ")," after "," ~ ")," around "," ~ ")," approx "," ~ ")," about "," ~ ")," since "," ~ ")," hrs "," ~ ")," hr "," ~ ")," hours "," ~ ")," time "," ~ ")," jan "," ~ ")," feb "," ~ ")," mar "," ~ ")," apr "," ~ ")," may "," ~ ")," jun "," ~ ")," jul "," ~ ")," aug "," ~ ")," sep "," ~ ")," sept "," ~ ")," oct "," ~ ")</f>
        <v>  </v>
      </c>
      <c r="BT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jan","~"),"feb","~"),"mar","~"),"apr","~"),"may","~"),"jun","~"),"jul","~"),"aug","~"),"sep","~"),"oct","~"),"nov","~"),"dec","~")," nov "," ~ ")," dec "," ~ ")," mon "," ~ ")," tue "," ~ ")," wed "," ~ ")," thu "," ~ ")," fri "," ~ ")," sat "," ~ ")," sun "," ~ ")," gate "," ~ ")," bay "," ~ ")," stand "," ~ ")," position "," ~ ")," galley "," ~ ")," flight "," ~ ")," flt "," ~ ")," day "," ~ ")," date "," ~ ")," dated "," ~ ")," the "," ~ ")," and "," ~ ")," of "," ~ ")," in "," ~ ")," for "," ~ ")," with "," ~ ")</f>
        <v>  </v>
      </c>
      <c r="BU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jan","~"),"feb","~"),"mar","~"),"apr","~"),"may","~"),"jun","~"),"jul","~"),"aug","~"),"sep","~"),"oct","~"),"nov","~"),"dec","~")," nov "," ~ ")," dec "," ~ ")," mon "," ~ ")," tue "," ~ ")," wed "," ~ ")," thu "," ~ ")," fri "," ~ ")," sat "," ~ ")," sun "," ~ ")," gate "," ~ ")," bay "," ~ ")," stand "," ~ ")," position "," ~ ")," galley "," ~ ")," flight "," ~ ")," flt "," ~ ")," day "," ~ ")," date "," ~ ")," dated "," ~ ")," the "," ~ ")," and "," ~ ")," of "," ~ ")," in "," ~ ")," for "," ~ ")," with "," ~ ")</f>
        <v>  </v>
      </c>
      <c r="BV5" s="61" t="n">
        <f aca="false">0</f>
        <v>0</v>
      </c>
      <c r="BW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 pax "," ~ ")," etd "," ~ ")," eta "," ~ ")," std "," ~ ")," sta "," ~ ")," atd "," ~ ")," ata "," ~ ")," lt "," ~ ")," utc "," ~ ")," local "," ~ ")," ok "," ~ ")," done "," ~ ")," seen "," ~ ")," chk "," ~ ")," chkd "," ~ ")," checked "," ~ ")," rcvd "," ~ ")," recd "," ~ ")," dep "," ~ ")," arr "," ~ ")," qty "," ~ ")," all "," ~ ")," ttl "," ~ ")," total "," ~ ")," via "," ~ ")," per "," ~ ")," call "," ~ ")," inbound "," ~ ")," outbound "," ~ ")," approx "," ~ ")</f>
        <v>  </v>
      </c>
      <c r="BX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 pax "," ~ ")," etd "," ~ ")," eta "," ~ ")," std "," ~ ")," sta "," ~ ")," atd "," ~ ")," ata "," ~ ")," lt "," ~ ")," utc "," ~ ")," local "," ~ ")," ok "," ~ ")," done "," ~ ")," seen "," ~ ")," chk "," ~ ")," chkd "," ~ ")," checked "," ~ ")," rcvd "," ~ ")," recd "," ~ ")," dep "," ~ ")," arr "," ~ ")," qty "," ~ ")," all "," ~ ")," ttl "," ~ ")," total "," ~ ")," via "," ~ ")," per "," ~ ")," call "," ~ ")," inbound "," ~ ")," outbound "," ~ ")," approx "," ~ ")</f>
        <v>  </v>
      </c>
    </row>
    <row r="6" customFormat="false" ht="39.75" hidden="false" customHeight="true" outlineLevel="0" collapsed="false">
      <c r="A6" s="57" t="s">
        <v>387</v>
      </c>
      <c r="B6" s="57" t="s">
        <v>183</v>
      </c>
      <c r="C6" s="57" t="str">
        <f aca="false">Flights!$F$5</f>
        <v>MH0001</v>
      </c>
      <c r="D6" s="58" t="n">
        <f aca="false">Flights!$D$5</f>
        <v>46303</v>
      </c>
      <c r="E6" s="57" t="str">
        <f aca="false">Flights!$G$5&amp;"-"&amp;Flights!$H$5</f>
        <v>LHR-KUL</v>
      </c>
      <c r="F6" s="57" t="str">
        <f aca="false">Flights!$K$5</f>
        <v>EY</v>
      </c>
      <c r="G6" s="57" t="s">
        <v>81</v>
      </c>
      <c r="H6" s="57" t="s">
        <v>381</v>
      </c>
      <c r="I6" s="57" t="s">
        <v>388</v>
      </c>
      <c r="J6" s="57" t="s">
        <v>389</v>
      </c>
      <c r="K6" s="67" t="s">
        <v>390</v>
      </c>
      <c r="L6" s="67" t="s">
        <v>385</v>
      </c>
      <c r="M6" s="67"/>
      <c r="N6" s="67" t="s">
        <v>386</v>
      </c>
      <c r="O6" s="67"/>
      <c r="P6" s="57" t="s">
        <v>186</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open",IF(AND(NOT(OR(LEN(AZ6)&lt;15,ISNUMBER(MATCH(AZ6,L_Placeholder,0)))),BK6=0,NOT(OR(LEN(AU6)&lt;2,ISNUMBER(MATCH(AU6,L_Placeholder,0)))),NOT(OR(LEN(AX6)&lt;2,ISNUMBER(MATCH(AX6,L_Placeholder,0)))),TRIM(AE6)&lt;&gt;TRIM(T6)),"N/A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missing",IF(OR(LEN(AU6)&lt;2,ISNUMBER(MATCH(AU6,L_Placeholder,0))),"INVALID – PIC missing",IF(OR(LEN(AV6)&lt;2,ISNUMBER(MATCH(AV6,L_Placeholder,0))),"INVALID – result / assessment missing",IF(OR(OR(LEN(AW6)&lt;3,ISNUMBER(MATCH(AW6,L_Placeholder,0))),SUMPRODUCT(--ISNUMBER(SEARCH(" "&amp;L_EvidencePhrase&amp;" ",BD6)))&gt;0,BI6=1),"INVALID – evidence missing, placeholder or not yet on file",IF(BL6=0,"INVALID – evidence needs a traceable reference (number, file name or link)",IF(OR(LEN(AX6)&lt;2,ISNUMBER(MATCH(AX6,L_Placeholder,0))),"INVALID – verifier missing",IF(AX6=AU6,"INVALID – verifier must be someone other than the PIC",IF(BH6=1,"INVALID – result not yet available (awaiting / TBC)",IF(BV6=1,"INVALID – wording says not on board: an on-board confirmation needs the item loaded",IF(AND(AQ6=1,OR(OR(LEN(AY6)&lt;3,ISNUMBER(MATCH(AY6,L_Placeholder,0))),BJ6=1,BQ6=0)),"INVALID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LATE","COMPLETE")&amp;IF(BG6=1," – CHECK WORDING",""))))))))))))))))))))))),IF(TRIM(U6)="Fail","FAIL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t="str">
        <f aca="false">" "&amp;TRIM(SUBSTITUTE(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 "))&amp;" "</f>
        <v>  </v>
      </c>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IFERROR(IF(AND(TRIM(U6)="Pass",SUMPRODUCT((LEN(BC6)-LEN(SUBSTITUTE(BC6,"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")))/(LEN(L_PendNeg)+1))+SUMPRODUCT((LEN(BC6)-LEN(SUBSTITUTE(BC6," "&amp;L_PendPrep&amp;" "," ")))/(LEN(L_PendPrep)+1)),1,0),1)</f>
        <v>0</v>
      </c>
      <c r="BI6" s="61" t="n">
        <f aca="false">IFERROR(IF(SUMPRODUCT((LEN(BD6)-LEN(SUBSTITUTE(BD6," "&amp;L_PendStrict&amp;" "," ")))/(LEN(L_PendStrict)+1))&gt;SUMPRODUCT((LEN(BD6)-LEN(SUBSTITUTE(BD6," "&amp;L_PendNeg&amp;" "," ")))/(LEN(L_PendNeg)+1)),1,0),1)</f>
        <v>0</v>
      </c>
      <c r="BJ6" s="61" t="n">
        <f aca="false">IFERROR(IF(SUMPRODUCT((LEN(BE6)-LEN(SUBSTITUTE(BE6," "&amp;L_Pending&amp;" "," ")))/(LEN(L_Pending)+1))&gt;SUMPRODUCT((LEN(BE6)-LEN(SUBSTITUTE(BE6," "&amp;L_PendNeg&amp;" "," ")))/(LEN(L_PendNeg)+1))+SUMPRODUCT((LEN(BE6)-LEN(SUBSTITUTE(BE6," "&amp;L_PendPrep&amp;" "," ")))/(LEN(L_PendPrep)+1)),1,0),1)</f>
        <v>0</v>
      </c>
      <c r="BK6" s="61" t="n">
        <f aca="false">IFERROR(IF(SUMPRODUCT((LEN(BF6)-LEN(SUBSTITUTE(BF6," "&amp;L_PendStrict&amp;" "," ")))/(LEN(L_PendStrict)+1))&gt;SUMPRODUCT((LEN(BF6)-LEN(SUBSTITUTE(BF6," "&amp;L_PendNeg&amp;" "," ")))/(LEN(L_PendNeg)+1)),1,0),1)</f>
        <v>0</v>
      </c>
      <c r="BL6" s="61" t="n">
        <f aca="false">IFERROR(IF(OR(SUMPRODUCT(--ISNUMBER(SEARCH({"aa000"," aa 000"," aaa 000"," aaaa 000"," a 0000"," a000 000"," aa 00 000"," aaa 00 000"},BN6)))&gt;0,SUMPRODUCT(--ISNUMBER(SEARCH({"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gt;0,SUMPRODUCT(--ISNUMBER(SEARCH({"http","www.","\",".pdf",".jpg",".jpeg",".png",".heic",".xls",".doc",".msg",".eml"},Z6)))&gt;0,AND(SUMPRODUCT(--ISNUMBER(SEARCH({"sharepoint","onedrive","teams","dms","q-pulse","qpulse"},Z6)))&gt;0,ISNUMBER(SEARCH("0",BM6)))),1,0),0)</f>
        <v>0</v>
      </c>
      <c r="BM6" s="61" t="str">
        <f aca="false">SUBSTITUTE(SUBSTITUTE(SUBSTITUTE(SUBSTITUTE(SUBSTITUTE(SUBSTITUTE(SUBSTITUTE(SUBSTITUTE(SUBSTITUTE(LOWER(BW6&amp;""),"1","0"),"2","0"),"3","0"),"4","0"),"5","0"),"6","0"),"7","0"),"8","0"),"9","0")</f>
        <v>  </v>
      </c>
      <c r="BN6" s="61" t="str">
        <f aca="false">SUBSTITUTE(SUBSTITUTE(SUBSTITUTE(SUBSTITUTE(SUBSTITUTE(SUBSTITUTE(SUBSTITUTE(SUBSTITUTE(SUBSTITUTE(SUBSTITUTE(SUBSTITUTE(SUBSTITUTE(SUBSTITUTE(SUBSTITUTE(SUBSTITUTE(SUBSTITUTE(SUBSTITUTE(SUBSTITUTE(SUBSTITUTE(SUBSTITUTE(SUBSTITUTE(SUBSTITUTE(SUBSTITUTE(SUBSTITUTE(SUBSTITUTE(BM6,"b","a"),"c","a"),"d","a"),"e","a"),"f","a"),"g","a"),"h","a"),"i","a"),"j","a"),"k","a"),"l","a"),"m","a"),"n","a"),"o","a"),"p","a"),"q","a"),"r","a"),"s","a"),"t","a"),"u","a"),"v","a"),"w","a"),"x","a"),"y","a"),"z","a")</f>
        <v>  </v>
      </c>
      <c r="BO6" s="61" t="str">
        <f aca="false">SUBSTITUTE(SUBSTITUTE(SUBSTITUTE(SUBSTITUTE(SUBSTITUTE(SUBSTITUTE(SUBSTITUTE(SUBSTITUTE(SUBSTITUTE(LOWER(BX6&amp;""),"1","0"),"2","0"),"3","0"),"4","0"),"5","0"),"6","0"),"7","0"),"8","0"),"9","0")</f>
        <v>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v>
      </c>
      <c r="BQ6" s="61" t="n">
        <f aca="false">IFERROR(IF(OR(SUMPRODUCT(--ISNUMBER(SEARCH({"aa000"," aa 000"," aaa 000"," aaaa 000"," a 0000"," a000 000"," aa 00 000"," aaa 00 000"},BP6)))&gt;0,SUMPRODUCT(--ISNUMBER(SEARCH({"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gt;0,SUMPRODUCT(--ISNUMBER(SEARCH({"http","www.","\",".pdf",".jpg",".jpeg",".png",".heic",".xls",".doc",".msg",".eml"},W6)))&gt;0,ISNUMBER(SEARCH("0000",BO6)),AND(SUMPRODUCT(--ISNUMBER(SEARCH({"sharepoint","onedrive","teams","dms","q-pulse","qpulse"},W6)))&gt;0,ISNUMBER(SEARCH("0",BO6)))),1,0),0)</f>
        <v>0</v>
      </c>
      <c r="BR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 "&amp;LOWER(Flights!$F$5)&amp;" "," ~ ")," mh"," ~")," at "," ~ ")," by "," ~ ")," on "," ~ ")," to "," ~ ")," from "," ~ ")," until "," ~ ")," till "," ~ ")," before "," ~ ")," after "," ~ ")," around "," ~ ")," approx "," ~ ")," about "," ~ ")," since "," ~ ")," hrs "," ~ ")," hr "," ~ ")," hours "," ~ ")," time "," ~ ")," jan "," ~ ")," feb "," ~ ")," mar "," ~ ")," apr "," ~ ")," may "," ~ ")," jun "," ~ ")," jul "," ~ ")," aug "," ~ ")," sep "," ~ ")," sept "," ~ ")," oct "," ~ ")</f>
        <v>  </v>
      </c>
      <c r="BS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 "&amp;LOWER(Flights!$F$5)&amp;" "," ~ ")," mh"," ~")," at "," ~ ")," by "," ~ ")," on "," ~ ")," to "," ~ ")," from "," ~ ")," until "," ~ ")," till "," ~ ")," before "," ~ ")," after "," ~ ")," around "," ~ ")," approx "," ~ ")," about "," ~ ")," since "," ~ ")," hrs "," ~ ")," hr "," ~ ")," hours "," ~ ")," time "," ~ ")," jan "," ~ ")," feb "," ~ ")," mar "," ~ ")," apr "," ~ ")," may "," ~ ")," jun "," ~ ")," jul "," ~ ")," aug "," ~ ")," sep "," ~ ")," sept "," ~ ")," oct "," ~ ")</f>
        <v>  </v>
      </c>
      <c r="BT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jan","~"),"feb","~"),"mar","~"),"apr","~"),"may","~"),"jun","~"),"jul","~"),"aug","~"),"sep","~"),"oct","~"),"nov","~"),"dec","~")," nov "," ~ ")," dec "," ~ ")," mon "," ~ ")," tue "," ~ ")," wed "," ~ ")," thu "," ~ ")," fri "," ~ ")," sat "," ~ ")," sun "," ~ ")," gate "," ~ ")," bay "," ~ ")," stand "," ~ ")," position "," ~ ")," galley "," ~ ")," flight "," ~ ")," flt "," ~ ")," day "," ~ ")," date "," ~ ")," dated "," ~ ")," the "," ~ ")," and "," ~ ")," of "," ~ ")," in "," ~ ")," for "," ~ ")," with "," ~ ")</f>
        <v>  </v>
      </c>
      <c r="BU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jan","~"),"feb","~"),"mar","~"),"apr","~"),"may","~"),"jun","~"),"jul","~"),"aug","~"),"sep","~"),"oct","~"),"nov","~"),"dec","~")," nov "," ~ ")," dec "," ~ ")," mon "," ~ ")," tue "," ~ ")," wed "," ~ ")," thu "," ~ ")," fri "," ~ ")," sat "," ~ ")," sun "," ~ ")," gate "," ~ ")," bay "," ~ ")," stand "," ~ ")," position "," ~ ")," galley "," ~ ")," flight "," ~ ")," flt "," ~ ")," day "," ~ ")," date "," ~ ")," dated "," ~ ")," the "," ~ ")," and "," ~ ")," of "," ~ ")," in "," ~ ")," for "," ~ ")," with "," ~ ")</f>
        <v>  </v>
      </c>
      <c r="BV6" s="61" t="n">
        <f aca="false">0</f>
        <v>0</v>
      </c>
      <c r="BW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 pax "," ~ ")," etd "," ~ ")," eta "," ~ ")," std "," ~ ")," sta "," ~ ")," atd "," ~ ")," ata "," ~ ")," lt "," ~ ")," utc "," ~ ")," local "," ~ ")," ok "," ~ ")," done "," ~ ")," seen "," ~ ")," chk "," ~ ")," chkd "," ~ ")," checked "," ~ ")," rcvd "," ~ ")," recd "," ~ ")," dep "," ~ ")," arr "," ~ ")," qty "," ~ ")," all "," ~ ")," ttl "," ~ ")," total "," ~ ")," via "," ~ ")," per "," ~ ")," call "," ~ ")," inbound "," ~ ")," outbound "," ~ ")," approx "," ~ ")</f>
        <v>  </v>
      </c>
      <c r="BX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 pax "," ~ ")," etd "," ~ ")," eta "," ~ ")," std "," ~ ")," sta "," ~ ")," atd "," ~ ")," ata "," ~ ")," lt "," ~ ")," utc "," ~ ")," local "," ~ ")," ok "," ~ ")," done "," ~ ")," seen "," ~ ")," chk "," ~ ")," chkd "," ~ ")," checked "," ~ ")," rcvd "," ~ ")," recd "," ~ ")," dep "," ~ ")," arr "," ~ ")," qty "," ~ ")," all "," ~ ")," ttl "," ~ ")," total "," ~ ")," via "," ~ ")," per "," ~ ")," call "," ~ ")," inbound "," ~ ")," outbound "," ~ ")," approx "," ~ ")</f>
        <v>  </v>
      </c>
    </row>
    <row r="7" customFormat="false" ht="41.25" hidden="false" customHeight="true" outlineLevel="0" collapsed="false">
      <c r="A7" s="57" t="s">
        <v>391</v>
      </c>
      <c r="B7" s="57" t="s">
        <v>183</v>
      </c>
      <c r="C7" s="57" t="str">
        <f aca="false">Flights!$F$5</f>
        <v>MH0001</v>
      </c>
      <c r="D7" s="58" t="n">
        <f aca="false">Flights!$D$5</f>
        <v>46303</v>
      </c>
      <c r="E7" s="57" t="str">
        <f aca="false">Flights!$G$5&amp;"-"&amp;Flights!$H$5</f>
        <v>LHR-KUL</v>
      </c>
      <c r="F7" s="57" t="str">
        <f aca="false">Flights!$K$5</f>
        <v>EY</v>
      </c>
      <c r="G7" s="57" t="s">
        <v>81</v>
      </c>
      <c r="H7" s="57" t="s">
        <v>381</v>
      </c>
      <c r="I7" s="57" t="s">
        <v>392</v>
      </c>
      <c r="J7" s="57" t="s">
        <v>393</v>
      </c>
      <c r="K7" s="67" t="s">
        <v>394</v>
      </c>
      <c r="L7" s="67" t="s">
        <v>385</v>
      </c>
      <c r="M7" s="67"/>
      <c r="N7" s="67" t="str">
        <f aca="false">IF(TRIM(Flights!$L$5)="A339","Required","N/A – rule")</f>
        <v>N/A – rule</v>
      </c>
      <c r="O7" s="67" t="s">
        <v>395</v>
      </c>
      <c r="P7" s="57" t="s">
        <v>186</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open",IF(AND(NOT(OR(LEN(AZ7)&lt;15,ISNUMBER(MATCH(AZ7,L_Placeholder,0)))),BK7=0,NOT(OR(LEN(AU7)&lt;2,ISNUMBER(MATCH(AU7,L_Placeholder,0)))),NOT(OR(LEN(AX7)&lt;2,ISNUMBER(MATCH(AX7,L_Placeholder,0)))),TRIM(AE7)&lt;&gt;TRIM(T7)),"N/A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missing",IF(OR(LEN(AU7)&lt;2,ISNUMBER(MATCH(AU7,L_Placeholder,0))),"INVALID – PIC missing",IF(OR(LEN(AV7)&lt;2,ISNUMBER(MATCH(AV7,L_Placeholder,0))),"INVALID – result / assessment missing",IF(OR(OR(LEN(AW7)&lt;3,ISNUMBER(MATCH(AW7,L_Placeholder,0))),SUMPRODUCT(--ISNUMBER(SEARCH(" "&amp;L_EvidencePhrase&amp;" ",BD7)))&gt;0,BI7=1),"INVALID – evidence missing, placeholder or not yet on file",IF(BL7=0,"INVALID – evidence needs a traceable reference (number, file name or link)",IF(OR(LEN(AX7)&lt;2,ISNUMBER(MATCH(AX7,L_Placeholder,0))),"INVALID – verifier missing",IF(AX7=AU7,"INVALID – verifier must be someone other than the PIC",IF(BH7=1,"INVALID – result not yet available (awaiting / TBC)",IF(BV7=1,"INVALID – wording says not on board: an on-board confirmation needs the item loaded",IF(AND(AQ7=1,OR(OR(LEN(AY7)&lt;3,ISNUMBER(MATCH(AY7,L_Placeholder,0))),BJ7=1,BQ7=0)),"INVALID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LATE","COMPLETE")&amp;IF(BG7=1," – CHECK WORDING",""))))))))))))))))))))))),IF(TRIM(U7)="Fail","FAIL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t="str">
        <f aca="false">" "&amp;TRIM(SUBSTITUTE(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 "))&amp;" "</f>
        <v>  </v>
      </c>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IFERROR(IF(AND(TRIM(U7)="Pass",SUMPRODUCT((LEN(BC7)-LEN(SUBSTITUTE(BC7,"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")))/(LEN(L_PendNeg)+1))+SUMPRODUCT((LEN(BC7)-LEN(SUBSTITUTE(BC7," "&amp;L_PendPrep&amp;" "," ")))/(LEN(L_PendPrep)+1)),1,0),1)</f>
        <v>0</v>
      </c>
      <c r="BI7" s="61" t="n">
        <f aca="false">IFERROR(IF(SUMPRODUCT((LEN(BD7)-LEN(SUBSTITUTE(BD7," "&amp;L_PendStrict&amp;" "," ")))/(LEN(L_PendStrict)+1))&gt;SUMPRODUCT((LEN(BD7)-LEN(SUBSTITUTE(BD7," "&amp;L_PendNeg&amp;" "," ")))/(LEN(L_PendNeg)+1)),1,0),1)</f>
        <v>0</v>
      </c>
      <c r="BJ7" s="61" t="n">
        <f aca="false">IFERROR(IF(SUMPRODUCT((LEN(BE7)-LEN(SUBSTITUTE(BE7," "&amp;L_Pending&amp;" "," ")))/(LEN(L_Pending)+1))&gt;SUMPRODUCT((LEN(BE7)-LEN(SUBSTITUTE(BE7," "&amp;L_PendNeg&amp;" "," ")))/(LEN(L_PendNeg)+1))+SUMPRODUCT((LEN(BE7)-LEN(SUBSTITUTE(BE7," "&amp;L_PendPrep&amp;" "," ")))/(LEN(L_PendPrep)+1)),1,0),1)</f>
        <v>0</v>
      </c>
      <c r="BK7" s="61" t="n">
        <f aca="false">IFERROR(IF(SUMPRODUCT((LEN(BF7)-LEN(SUBSTITUTE(BF7," "&amp;L_PendStrict&amp;" "," ")))/(LEN(L_PendStrict)+1))&gt;SUMPRODUCT((LEN(BF7)-LEN(SUBSTITUTE(BF7," "&amp;L_PendNeg&amp;" "," ")))/(LEN(L_PendNeg)+1)),1,0),1)</f>
        <v>0</v>
      </c>
      <c r="BL7" s="61" t="n">
        <f aca="false">IFERROR(IF(OR(SUMPRODUCT(--ISNUMBER(SEARCH({"aa000"," aa 000"," aaa 000"," aaaa 000"," a 0000"," a000 000"," aa 00 000"," aaa 00 000"},BN7)))&gt;0,SUMPRODUCT(--ISNUMBER(SEARCH({"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gt;0,SUMPRODUCT(--ISNUMBER(SEARCH({"http","www.","\",".pdf",".jpg",".jpeg",".png",".heic",".xls",".doc",".msg",".eml"},Z7)))&gt;0,AND(SUMPRODUCT(--ISNUMBER(SEARCH({"sharepoint","onedrive","teams","dms","q-pulse","qpulse"},Z7)))&gt;0,ISNUMBER(SEARCH("0",BM7)))),1,0),0)</f>
        <v>0</v>
      </c>
      <c r="BM7" s="61" t="str">
        <f aca="false">SUBSTITUTE(SUBSTITUTE(SUBSTITUTE(SUBSTITUTE(SUBSTITUTE(SUBSTITUTE(SUBSTITUTE(SUBSTITUTE(SUBSTITUTE(LOWER(BW7&amp;""),"1","0"),"2","0"),"3","0"),"4","0"),"5","0"),"6","0"),"7","0"),"8","0"),"9","0")</f>
        <v>  </v>
      </c>
      <c r="BN7" s="61" t="str">
        <f aca="false">SUBSTITUTE(SUBSTITUTE(SUBSTITUTE(SUBSTITUTE(SUBSTITUTE(SUBSTITUTE(SUBSTITUTE(SUBSTITUTE(SUBSTITUTE(SUBSTITUTE(SUBSTITUTE(SUBSTITUTE(SUBSTITUTE(SUBSTITUTE(SUBSTITUTE(SUBSTITUTE(SUBSTITUTE(SUBSTITUTE(SUBSTITUTE(SUBSTITUTE(SUBSTITUTE(SUBSTITUTE(SUBSTITUTE(SUBSTITUTE(SUBSTITUTE(BM7,"b","a"),"c","a"),"d","a"),"e","a"),"f","a"),"g","a"),"h","a"),"i","a"),"j","a"),"k","a"),"l","a"),"m","a"),"n","a"),"o","a"),"p","a"),"q","a"),"r","a"),"s","a"),"t","a"),"u","a"),"v","a"),"w","a"),"x","a"),"y","a"),"z","a")</f>
        <v>  </v>
      </c>
      <c r="BO7" s="61" t="str">
        <f aca="false">SUBSTITUTE(SUBSTITUTE(SUBSTITUTE(SUBSTITUTE(SUBSTITUTE(SUBSTITUTE(SUBSTITUTE(SUBSTITUTE(SUBSTITUTE(LOWER(BX7&amp;""),"1","0"),"2","0"),"3","0"),"4","0"),"5","0"),"6","0"),"7","0"),"8","0"),"9","0")</f>
        <v>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v>
      </c>
      <c r="BQ7" s="61" t="n">
        <f aca="false">IFERROR(IF(OR(SUMPRODUCT(--ISNUMBER(SEARCH({"aa000"," aa 000"," aaa 000"," aaaa 000"," a 0000"," a000 000"," aa 00 000"," aaa 00 000"},BP7)))&gt;0,SUMPRODUCT(--ISNUMBER(SEARCH({"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gt;0,SUMPRODUCT(--ISNUMBER(SEARCH({"http","www.","\",".pdf",".jpg",".jpeg",".png",".heic",".xls",".doc",".msg",".eml"},W7)))&gt;0,ISNUMBER(SEARCH("0000",BO7)),AND(SUMPRODUCT(--ISNUMBER(SEARCH({"sharepoint","onedrive","teams","dms","q-pulse","qpulse"},W7)))&gt;0,ISNUMBER(SEARCH("0",BO7)))),1,0),0)</f>
        <v>0</v>
      </c>
      <c r="BR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 "&amp;LOWER(Flights!$F$5)&amp;" "," ~ ")," mh"," ~")," at "," ~ ")," by "," ~ ")," on "," ~ ")," to "," ~ ")," from "," ~ ")," until "," ~ ")," till "," ~ ")," before "," ~ ")," after "," ~ ")," around "," ~ ")," approx "," ~ ")," about "," ~ ")," since "," ~ ")," hrs "," ~ ")," hr "," ~ ")," hours "," ~ ")," time "," ~ ")," jan "," ~ ")," feb "," ~ ")," mar "," ~ ")," apr "," ~ ")," may "," ~ ")," jun "," ~ ")," jul "," ~ ")," aug "," ~ ")," sep "," ~ ")," sept "," ~ ")," oct "," ~ ")</f>
        <v>  </v>
      </c>
      <c r="BS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 "&amp;LOWER(Flights!$F$5)&amp;" "," ~ ")," mh"," ~")," at "," ~ ")," by "," ~ ")," on "," ~ ")," to "," ~ ")," from "," ~ ")," until "," ~ ")," till "," ~ ")," before "," ~ ")," after "," ~ ")," around "," ~ ")," approx "," ~ ")," about "," ~ ")," since "," ~ ")," hrs "," ~ ")," hr "," ~ ")," hours "," ~ ")," time "," ~ ")," jan "," ~ ")," feb "," ~ ")," mar "," ~ ")," apr "," ~ ")," may "," ~ ")," jun "," ~ ")," jul "," ~ ")," aug "," ~ ")," sep "," ~ ")," sept "," ~ ")," oct "," ~ ")</f>
        <v>  </v>
      </c>
      <c r="BT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jan","~"),"feb","~"),"mar","~"),"apr","~"),"may","~"),"jun","~"),"jul","~"),"aug","~"),"sep","~"),"oct","~"),"nov","~"),"dec","~")," nov "," ~ ")," dec "," ~ ")," mon "," ~ ")," tue "," ~ ")," wed "," ~ ")," thu "," ~ ")," fri "," ~ ")," sat "," ~ ")," sun "," ~ ")," gate "," ~ ")," bay "," ~ ")," stand "," ~ ")," position "," ~ ")," galley "," ~ ")," flight "," ~ ")," flt "," ~ ")," day "," ~ ")," date "," ~ ")," dated "," ~ ")," the "," ~ ")," and "," ~ ")," of "," ~ ")," in "," ~ ")," for "," ~ ")," with "," ~ ")</f>
        <v>  </v>
      </c>
      <c r="BU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jan","~"),"feb","~"),"mar","~"),"apr","~"),"may","~"),"jun","~"),"jul","~"),"aug","~"),"sep","~"),"oct","~"),"nov","~"),"dec","~")," nov "," ~ ")," dec "," ~ ")," mon "," ~ ")," tue "," ~ ")," wed "," ~ ")," thu "," ~ ")," fri "," ~ ")," sat "," ~ ")," sun "," ~ ")," gate "," ~ ")," bay "," ~ ")," stand "," ~ ")," position "," ~ ")," galley "," ~ ")," flight "," ~ ")," flt "," ~ ")," day "," ~ ")," date "," ~ ")," dated "," ~ ")," the "," ~ ")," and "," ~ ")," of "," ~ ")," in "," ~ ")," for "," ~ ")," with "," ~ ")</f>
        <v>  </v>
      </c>
      <c r="BV7" s="61" t="n">
        <f aca="false">0</f>
        <v>0</v>
      </c>
      <c r="BW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 pax "," ~ ")," etd "," ~ ")," eta "," ~ ")," std "," ~ ")," sta "," ~ ")," atd "," ~ ")," ata "," ~ ")," lt "," ~ ")," utc "," ~ ")," local "," ~ ")," ok "," ~ ")," done "," ~ ")," seen "," ~ ")," chk "," ~ ")," chkd "," ~ ")," checked "," ~ ")," rcvd "," ~ ")," recd "," ~ ")," dep "," ~ ")," arr "," ~ ")," qty "," ~ ")," all "," ~ ")," ttl "," ~ ")," total "," ~ ")," via "," ~ ")," per "," ~ ")," call "," ~ ")," inbound "," ~ ")," outbound "," ~ ")," approx "," ~ ")</f>
        <v>  </v>
      </c>
      <c r="BX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 pax "," ~ ")," etd "," ~ ")," eta "," ~ ")," std "," ~ ")," sta "," ~ ")," atd "," ~ ")," ata "," ~ ")," lt "," ~ ")," utc "," ~ ")," local "," ~ ")," ok "," ~ ")," done "," ~ ")," seen "," ~ ")," chk "," ~ ")," chkd "," ~ ")," checked "," ~ ")," rcvd "," ~ ")," recd "," ~ ")," dep "," ~ ")," arr "," ~ ")," qty "," ~ ")," all "," ~ ")," ttl "," ~ ")," total "," ~ ")," via "," ~ ")," per "," ~ ")," call "," ~ ")," inbound "," ~ ")," outbound "," ~ ")," approx "," ~ ")</f>
        <v>  </v>
      </c>
    </row>
    <row r="8" customFormat="false" ht="39.75" hidden="false" customHeight="true" outlineLevel="0" collapsed="false">
      <c r="A8" s="57" t="s">
        <v>396</v>
      </c>
      <c r="B8" s="57" t="s">
        <v>183</v>
      </c>
      <c r="C8" s="57" t="str">
        <f aca="false">Flights!$F$5</f>
        <v>MH0001</v>
      </c>
      <c r="D8" s="58" t="n">
        <f aca="false">Flights!$D$5</f>
        <v>46303</v>
      </c>
      <c r="E8" s="57" t="str">
        <f aca="false">Flights!$G$5&amp;"-"&amp;Flights!$H$5</f>
        <v>LHR-KUL</v>
      </c>
      <c r="F8" s="57" t="str">
        <f aca="false">Flights!$K$5</f>
        <v>EY</v>
      </c>
      <c r="G8" s="57" t="s">
        <v>81</v>
      </c>
      <c r="H8" s="57" t="s">
        <v>381</v>
      </c>
      <c r="I8" s="57" t="s">
        <v>397</v>
      </c>
      <c r="J8" s="57" t="s">
        <v>398</v>
      </c>
      <c r="K8" s="67" t="s">
        <v>399</v>
      </c>
      <c r="L8" s="67" t="s">
        <v>385</v>
      </c>
      <c r="M8" s="67"/>
      <c r="N8" s="67" t="s">
        <v>386</v>
      </c>
      <c r="O8" s="67"/>
      <c r="P8" s="57" t="s">
        <v>186</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open",IF(AND(NOT(OR(LEN(AZ8)&lt;15,ISNUMBER(MATCH(AZ8,L_Placeholder,0)))),BK8=0,NOT(OR(LEN(AU8)&lt;2,ISNUMBER(MATCH(AU8,L_Placeholder,0)))),NOT(OR(LEN(AX8)&lt;2,ISNUMBER(MATCH(AX8,L_Placeholder,0)))),TRIM(AE8)&lt;&gt;TRIM(T8)),"N/A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missing",IF(OR(LEN(AU8)&lt;2,ISNUMBER(MATCH(AU8,L_Placeholder,0))),"INVALID – PIC missing",IF(OR(LEN(AV8)&lt;2,ISNUMBER(MATCH(AV8,L_Placeholder,0))),"INVALID – result / assessment missing",IF(OR(OR(LEN(AW8)&lt;3,ISNUMBER(MATCH(AW8,L_Placeholder,0))),SUMPRODUCT(--ISNUMBER(SEARCH(" "&amp;L_EvidencePhrase&amp;" ",BD8)))&gt;0,BI8=1),"INVALID – evidence missing, placeholder or not yet on file",IF(BL8=0,"INVALID – evidence needs a traceable reference (number, file name or link)",IF(OR(LEN(AX8)&lt;2,ISNUMBER(MATCH(AX8,L_Placeholder,0))),"INVALID – verifier missing",IF(AX8=AU8,"INVALID – verifier must be someone other than the PIC",IF(BH8=1,"INVALID – result not yet available (awaiting / TBC)",IF(BV8=1,"INVALID – wording says not on board: an on-board confirmation needs the item loaded",IF(AND(AQ8=1,OR(OR(LEN(AY8)&lt;3,ISNUMBER(MATCH(AY8,L_Placeholder,0))),BJ8=1,BQ8=0)),"INVALID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LATE","COMPLETE")&amp;IF(BG8=1," – CHECK WORDING",""))))))))))))))))))))))),IF(TRIM(U8)="Fail","FAIL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t="str">
        <f aca="false">" "&amp;TRIM(SUBSTITUTE(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 "))&amp;" "</f>
        <v>  </v>
      </c>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IFERROR(IF(AND(TRIM(U8)="Pass",SUMPRODUCT((LEN(BC8)-LEN(SUBSTITUTE(BC8,"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")))/(LEN(L_PendNeg)+1))+SUMPRODUCT((LEN(BC8)-LEN(SUBSTITUTE(BC8," "&amp;L_PendPrep&amp;" "," ")))/(LEN(L_PendPrep)+1)),1,0),1)</f>
        <v>0</v>
      </c>
      <c r="BI8" s="61" t="n">
        <f aca="false">IFERROR(IF(SUMPRODUCT((LEN(BD8)-LEN(SUBSTITUTE(BD8," "&amp;L_PendStrict&amp;" "," ")))/(LEN(L_PendStrict)+1))&gt;SUMPRODUCT((LEN(BD8)-LEN(SUBSTITUTE(BD8," "&amp;L_PendNeg&amp;" "," ")))/(LEN(L_PendNeg)+1)),1,0),1)</f>
        <v>0</v>
      </c>
      <c r="BJ8" s="61" t="n">
        <f aca="false">IFERROR(IF(SUMPRODUCT((LEN(BE8)-LEN(SUBSTITUTE(BE8," "&amp;L_Pending&amp;" "," ")))/(LEN(L_Pending)+1))&gt;SUMPRODUCT((LEN(BE8)-LEN(SUBSTITUTE(BE8," "&amp;L_PendNeg&amp;" "," ")))/(LEN(L_PendNeg)+1))+SUMPRODUCT((LEN(BE8)-LEN(SUBSTITUTE(BE8," "&amp;L_PendPrep&amp;" "," ")))/(LEN(L_PendPrep)+1)),1,0),1)</f>
        <v>0</v>
      </c>
      <c r="BK8" s="61" t="n">
        <f aca="false">IFERROR(IF(SUMPRODUCT((LEN(BF8)-LEN(SUBSTITUTE(BF8," "&amp;L_PendStrict&amp;" "," ")))/(LEN(L_PendStrict)+1))&gt;SUMPRODUCT((LEN(BF8)-LEN(SUBSTITUTE(BF8," "&amp;L_PendNeg&amp;" "," ")))/(LEN(L_PendNeg)+1)),1,0),1)</f>
        <v>0</v>
      </c>
      <c r="BL8" s="61" t="n">
        <f aca="false">IFERROR(IF(OR(SUMPRODUCT(--ISNUMBER(SEARCH({"aa000"," aa 000"," aaa 000"," aaaa 000"," a 0000"," a000 000"," aa 00 000"," aaa 00 000"},BN8)))&gt;0,SUMPRODUCT(--ISNUMBER(SEARCH({"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8)))&gt;0,SUMPRODUCT(--ISNUMBER(SEARCH({"http","www.","\",".pdf",".jpg",".jpeg",".png",".heic",".xls",".doc",".msg",".eml"},Z8)))&gt;0,AND(SUMPRODUCT(--ISNUMBER(SEARCH({"sharepoint","onedrive","teams","dms","q-pulse","qpulse"},Z8)))&gt;0,ISNUMBER(SEARCH("0",BM8)))),1,0),0)</f>
        <v>0</v>
      </c>
      <c r="BM8" s="61" t="str">
        <f aca="false">SUBSTITUTE(SUBSTITUTE(SUBSTITUTE(SUBSTITUTE(SUBSTITUTE(SUBSTITUTE(SUBSTITUTE(SUBSTITUTE(SUBSTITUTE(LOWER(BW8&amp;""),"1","0"),"2","0"),"3","0"),"4","0"),"5","0"),"6","0"),"7","0"),"8","0"),"9","0")</f>
        <v>  </v>
      </c>
      <c r="BN8" s="61" t="str">
        <f aca="false">SUBSTITUTE(SUBSTITUTE(SUBSTITUTE(SUBSTITUTE(SUBSTITUTE(SUBSTITUTE(SUBSTITUTE(SUBSTITUTE(SUBSTITUTE(SUBSTITUTE(SUBSTITUTE(SUBSTITUTE(SUBSTITUTE(SUBSTITUTE(SUBSTITUTE(SUBSTITUTE(SUBSTITUTE(SUBSTITUTE(SUBSTITUTE(SUBSTITUTE(SUBSTITUTE(SUBSTITUTE(SUBSTITUTE(SUBSTITUTE(SUBSTITUTE(BM8,"b","a"),"c","a"),"d","a"),"e","a"),"f","a"),"g","a"),"h","a"),"i","a"),"j","a"),"k","a"),"l","a"),"m","a"),"n","a"),"o","a"),"p","a"),"q","a"),"r","a"),"s","a"),"t","a"),"u","a"),"v","a"),"w","a"),"x","a"),"y","a"),"z","a")</f>
        <v>  </v>
      </c>
      <c r="BO8" s="61" t="str">
        <f aca="false">SUBSTITUTE(SUBSTITUTE(SUBSTITUTE(SUBSTITUTE(SUBSTITUTE(SUBSTITUTE(SUBSTITUTE(SUBSTITUTE(SUBSTITUTE(LOWER(BX8&amp;""),"1","0"),"2","0"),"3","0"),"4","0"),"5","0"),"6","0"),"7","0"),"8","0"),"9","0")</f>
        <v>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v>
      </c>
      <c r="BQ8" s="61" t="n">
        <f aca="false">IFERROR(IF(OR(SUMPRODUCT(--ISNUMBER(SEARCH({"aa000"," aa 000"," aaa 000"," aaaa 000"," a 0000"," a000 000"," aa 00 000"," aaa 00 000"},BP8)))&gt;0,SUMPRODUCT(--ISNUMBER(SEARCH({"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8)))&gt;0,SUMPRODUCT(--ISNUMBER(SEARCH({"http","www.","\",".pdf",".jpg",".jpeg",".png",".heic",".xls",".doc",".msg",".eml"},W8)))&gt;0,ISNUMBER(SEARCH("0000",BO8)),AND(SUMPRODUCT(--ISNUMBER(SEARCH({"sharepoint","onedrive","teams","dms","q-pulse","qpulse"},W8)))&gt;0,ISNUMBER(SEARCH("0",BO8)))),1,0),0)</f>
        <v>0</v>
      </c>
      <c r="BR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 "&amp;LOWER(Flights!$F$5)&amp;" "," ~ ")," mh"," ~")," at "," ~ ")," by "," ~ ")," on "," ~ ")," to "," ~ ")," from "," ~ ")," until "," ~ ")," till "," ~ ")," before "," ~ ")," after "," ~ ")," around "," ~ ")," approx "," ~ ")," about "," ~ ")," since "," ~ ")," hrs "," ~ ")," hr "," ~ ")," hours "," ~ ")," time "," ~ ")," jan "," ~ ")," feb "," ~ ")," mar "," ~ ")," apr "," ~ ")," may "," ~ ")," jun "," ~ ")," jul "," ~ ")," aug "," ~ ")," sep "," ~ ")," sept "," ~ ")," oct "," ~ ")</f>
        <v>  </v>
      </c>
      <c r="BS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 "&amp;LOWER(Flights!$F$5)&amp;" "," ~ ")," mh"," ~")," at "," ~ ")," by "," ~ ")," on "," ~ ")," to "," ~ ")," from "," ~ ")," until "," ~ ")," till "," ~ ")," before "," ~ ")," after "," ~ ")," around "," ~ ")," approx "," ~ ")," about "," ~ ")," since "," ~ ")," hrs "," ~ ")," hr "," ~ ")," hours "," ~ ")," time "," ~ ")," jan "," ~ ")," feb "," ~ ")," mar "," ~ ")," apr "," ~ ")," may "," ~ ")," jun "," ~ ")," jul "," ~ ")," aug "," ~ ")," sep "," ~ ")," sept "," ~ ")," oct "," ~ ")</f>
        <v>  </v>
      </c>
      <c r="BT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jan","~"),"feb","~"),"mar","~"),"apr","~"),"may","~"),"jun","~"),"jul","~"),"aug","~"),"sep","~"),"oct","~"),"nov","~"),"dec","~")," nov "," ~ ")," dec "," ~ ")," mon "," ~ ")," tue "," ~ ")," wed "," ~ ")," thu "," ~ ")," fri "," ~ ")," sat "," ~ ")," sun "," ~ ")," gate "," ~ ")," bay "," ~ ")," stand "," ~ ")," position "," ~ ")," galley "," ~ ")," flight "," ~ ")," flt "," ~ ")," day "," ~ ")," date "," ~ ")," dated "," ~ ")," the "," ~ ")," and "," ~ ")," of "," ~ ")," in "," ~ ")," for "," ~ ")," with "," ~ ")</f>
        <v>  </v>
      </c>
      <c r="BU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jan","~"),"feb","~"),"mar","~"),"apr","~"),"may","~"),"jun","~"),"jul","~"),"aug","~"),"sep","~"),"oct","~"),"nov","~"),"dec","~")," nov "," ~ ")," dec "," ~ ")," mon "," ~ ")," tue "," ~ ")," wed "," ~ ")," thu "," ~ ")," fri "," ~ ")," sat "," ~ ")," sun "," ~ ")," gate "," ~ ")," bay "," ~ ")," stand "," ~ ")," position "," ~ ")," galley "," ~ ")," flight "," ~ ")," flt "," ~ ")," day "," ~ ")," date "," ~ ")," dated "," ~ ")," the "," ~ ")," and "," ~ ")," of "," ~ ")," in "," ~ ")," for "," ~ ")," with "," ~ ")</f>
        <v>  </v>
      </c>
      <c r="BV8" s="61" t="n">
        <f aca="false">0</f>
        <v>0</v>
      </c>
      <c r="BW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8," pax "," ~ ")," etd "," ~ ")," eta "," ~ ")," std "," ~ ")," sta "," ~ ")," atd "," ~ ")," ata "," ~ ")," lt "," ~ ")," utc "," ~ ")," local "," ~ ")," ok "," ~ ")," done "," ~ ")," seen "," ~ ")," chk "," ~ ")," chkd "," ~ ")," checked "," ~ ")," rcvd "," ~ ")," recd "," ~ ")," dep "," ~ ")," arr "," ~ ")," qty "," ~ ")," all "," ~ ")," ttl "," ~ ")," total "," ~ ")," via "," ~ ")," per "," ~ ")," call "," ~ ")," inbound "," ~ ")," outbound "," ~ ")," approx "," ~ ")</f>
        <v>  </v>
      </c>
      <c r="BX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8," pax "," ~ ")," etd "," ~ ")," eta "," ~ ")," std "," ~ ")," sta "," ~ ")," atd "," ~ ")," ata "," ~ ")," lt "," ~ ")," utc "," ~ ")," local "," ~ ")," ok "," ~ ")," done "," ~ ")," seen "," ~ ")," chk "," ~ ")," chkd "," ~ ")," checked "," ~ ")," rcvd "," ~ ")," recd "," ~ ")," dep "," ~ ")," arr "," ~ ")," qty "," ~ ")," all "," ~ ")," ttl "," ~ ")," total "," ~ ")," via "," ~ ")," per "," ~ ")," call "," ~ ")," inbound "," ~ ")," outbound "," ~ ")," approx "," ~ ")</f>
        <v>  </v>
      </c>
    </row>
    <row r="9" customFormat="false" ht="39.75" hidden="false" customHeight="true" outlineLevel="0" collapsed="false">
      <c r="A9" s="57" t="s">
        <v>400</v>
      </c>
      <c r="B9" s="57" t="s">
        <v>183</v>
      </c>
      <c r="C9" s="57" t="str">
        <f aca="false">Flights!$F$5</f>
        <v>MH0001</v>
      </c>
      <c r="D9" s="58" t="n">
        <f aca="false">Flights!$D$5</f>
        <v>46303</v>
      </c>
      <c r="E9" s="57" t="str">
        <f aca="false">Flights!$G$5&amp;"-"&amp;Flights!$H$5</f>
        <v>LHR-KUL</v>
      </c>
      <c r="F9" s="57" t="str">
        <f aca="false">Flights!$K$5</f>
        <v>EY</v>
      </c>
      <c r="G9" s="57" t="s">
        <v>81</v>
      </c>
      <c r="H9" s="57" t="s">
        <v>381</v>
      </c>
      <c r="I9" s="57" t="s">
        <v>401</v>
      </c>
      <c r="J9" s="57" t="s">
        <v>402</v>
      </c>
      <c r="K9" s="67" t="s">
        <v>403</v>
      </c>
      <c r="L9" s="67" t="s">
        <v>385</v>
      </c>
      <c r="M9" s="67"/>
      <c r="N9" s="67" t="s">
        <v>386</v>
      </c>
      <c r="O9" s="67"/>
      <c r="P9" s="57" t="s">
        <v>186</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open",IF(AND(NOT(OR(LEN(AZ9)&lt;15,ISNUMBER(MATCH(AZ9,L_Placeholder,0)))),BK9=0,NOT(OR(LEN(AU9)&lt;2,ISNUMBER(MATCH(AU9,L_Placeholder,0)))),NOT(OR(LEN(AX9)&lt;2,ISNUMBER(MATCH(AX9,L_Placeholder,0)))),TRIM(AE9)&lt;&gt;TRIM(T9)),"N/A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missing",IF(OR(LEN(AU9)&lt;2,ISNUMBER(MATCH(AU9,L_Placeholder,0))),"INVALID – PIC missing",IF(OR(LEN(AV9)&lt;2,ISNUMBER(MATCH(AV9,L_Placeholder,0))),"INVALID – result / assessment missing",IF(OR(OR(LEN(AW9)&lt;3,ISNUMBER(MATCH(AW9,L_Placeholder,0))),SUMPRODUCT(--ISNUMBER(SEARCH(" "&amp;L_EvidencePhrase&amp;" ",BD9)))&gt;0,BI9=1),"INVALID – evidence missing, placeholder or not yet on file",IF(BL9=0,"INVALID – evidence needs a traceable reference (number, file name or link)",IF(OR(LEN(AX9)&lt;2,ISNUMBER(MATCH(AX9,L_Placeholder,0))),"INVALID – verifier missing",IF(AX9=AU9,"INVALID – verifier must be someone other than the PIC",IF(BH9=1,"INVALID – result not yet available (awaiting / TBC)",IF(BV9=1,"INVALID – wording says not on board: an on-board confirmation needs the item loaded",IF(AND(AQ9=1,OR(OR(LEN(AY9)&lt;3,ISNUMBER(MATCH(AY9,L_Placeholder,0))),BJ9=1,BQ9=0)),"INVALID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LATE","COMPLETE")&amp;IF(BG9=1," – CHECK WORDING",""))))))))))))))))))))))),IF(TRIM(U9)="Fail","FAIL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t="str">
        <f aca="false">" "&amp;TRIM(SUBSTITUTE(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 "))&amp;" "</f>
        <v>  </v>
      </c>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IFERROR(IF(AND(TRIM(U9)="Pass",SUMPRODUCT((LEN(BC9)-LEN(SUBSTITUTE(BC9,"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")))/(LEN(L_PendNeg)+1))+SUMPRODUCT((LEN(BC9)-LEN(SUBSTITUTE(BC9," "&amp;L_PendPrep&amp;" "," ")))/(LEN(L_PendPrep)+1)),1,0),1)</f>
        <v>0</v>
      </c>
      <c r="BI9" s="61" t="n">
        <f aca="false">IFERROR(IF(SUMPRODUCT((LEN(BD9)-LEN(SUBSTITUTE(BD9," "&amp;L_PendStrict&amp;" "," ")))/(LEN(L_PendStrict)+1))&gt;SUMPRODUCT((LEN(BD9)-LEN(SUBSTITUTE(BD9," "&amp;L_PendNeg&amp;" "," ")))/(LEN(L_PendNeg)+1)),1,0),1)</f>
        <v>0</v>
      </c>
      <c r="BJ9" s="61" t="n">
        <f aca="false">IFERROR(IF(SUMPRODUCT((LEN(BE9)-LEN(SUBSTITUTE(BE9," "&amp;L_Pending&amp;" "," ")))/(LEN(L_Pending)+1))&gt;SUMPRODUCT((LEN(BE9)-LEN(SUBSTITUTE(BE9," "&amp;L_PendNeg&amp;" "," ")))/(LEN(L_PendNeg)+1))+SUMPRODUCT((LEN(BE9)-LEN(SUBSTITUTE(BE9," "&amp;L_PendPrep&amp;" "," ")))/(LEN(L_PendPrep)+1)),1,0),1)</f>
        <v>0</v>
      </c>
      <c r="BK9" s="61" t="n">
        <f aca="false">IFERROR(IF(SUMPRODUCT((LEN(BF9)-LEN(SUBSTITUTE(BF9," "&amp;L_PendStrict&amp;" "," ")))/(LEN(L_PendStrict)+1))&gt;SUMPRODUCT((LEN(BF9)-LEN(SUBSTITUTE(BF9," "&amp;L_PendNeg&amp;" "," ")))/(LEN(L_PendNeg)+1)),1,0),1)</f>
        <v>0</v>
      </c>
      <c r="BL9" s="61" t="n">
        <f aca="false">IFERROR(IF(OR(SUMPRODUCT(--ISNUMBER(SEARCH({"aa000"," aa 000"," aaa 000"," aaaa 000"," a 0000"," a000 000"," aa 00 000"," aaa 00 000"},BN9)))&gt;0,SUMPRODUCT(--ISNUMBER(SEARCH({"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9)))&gt;0,SUMPRODUCT(--ISNUMBER(SEARCH({"http","www.","\",".pdf",".jpg",".jpeg",".png",".heic",".xls",".doc",".msg",".eml"},Z9)))&gt;0,AND(SUMPRODUCT(--ISNUMBER(SEARCH({"sharepoint","onedrive","teams","dms","q-pulse","qpulse"},Z9)))&gt;0,ISNUMBER(SEARCH("0",BM9)))),1,0),0)</f>
        <v>0</v>
      </c>
      <c r="BM9" s="61" t="str">
        <f aca="false">SUBSTITUTE(SUBSTITUTE(SUBSTITUTE(SUBSTITUTE(SUBSTITUTE(SUBSTITUTE(SUBSTITUTE(SUBSTITUTE(SUBSTITUTE(LOWER(BW9&amp;""),"1","0"),"2","0"),"3","0"),"4","0"),"5","0"),"6","0"),"7","0"),"8","0"),"9","0")</f>
        <v>  </v>
      </c>
      <c r="BN9" s="61" t="str">
        <f aca="false">SUBSTITUTE(SUBSTITUTE(SUBSTITUTE(SUBSTITUTE(SUBSTITUTE(SUBSTITUTE(SUBSTITUTE(SUBSTITUTE(SUBSTITUTE(SUBSTITUTE(SUBSTITUTE(SUBSTITUTE(SUBSTITUTE(SUBSTITUTE(SUBSTITUTE(SUBSTITUTE(SUBSTITUTE(SUBSTITUTE(SUBSTITUTE(SUBSTITUTE(SUBSTITUTE(SUBSTITUTE(SUBSTITUTE(SUBSTITUTE(SUBSTITUTE(BM9,"b","a"),"c","a"),"d","a"),"e","a"),"f","a"),"g","a"),"h","a"),"i","a"),"j","a"),"k","a"),"l","a"),"m","a"),"n","a"),"o","a"),"p","a"),"q","a"),"r","a"),"s","a"),"t","a"),"u","a"),"v","a"),"w","a"),"x","a"),"y","a"),"z","a")</f>
        <v>  </v>
      </c>
      <c r="BO9" s="61" t="str">
        <f aca="false">SUBSTITUTE(SUBSTITUTE(SUBSTITUTE(SUBSTITUTE(SUBSTITUTE(SUBSTITUTE(SUBSTITUTE(SUBSTITUTE(SUBSTITUTE(LOWER(BX9&amp;""),"1","0"),"2","0"),"3","0"),"4","0"),"5","0"),"6","0"),"7","0"),"8","0"),"9","0")</f>
        <v>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v>
      </c>
      <c r="BQ9" s="61" t="n">
        <f aca="false">IFERROR(IF(OR(SUMPRODUCT(--ISNUMBER(SEARCH({"aa000"," aa 000"," aaa 000"," aaaa 000"," a 0000"," a000 000"," aa 00 000"," aaa 00 000"},BP9)))&gt;0,SUMPRODUCT(--ISNUMBER(SEARCH({"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9)))&gt;0,SUMPRODUCT(--ISNUMBER(SEARCH({"http","www.","\",".pdf",".jpg",".jpeg",".png",".heic",".xls",".doc",".msg",".eml"},W9)))&gt;0,ISNUMBER(SEARCH("0000",BO9)),AND(SUMPRODUCT(--ISNUMBER(SEARCH({"sharepoint","onedrive","teams","dms","q-pulse","qpulse"},W9)))&gt;0,ISNUMBER(SEARCH("0",BO9)))),1,0),0)</f>
        <v>0</v>
      </c>
      <c r="BR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 "&amp;LOWER(Flights!$F$5)&amp;" "," ~ ")," mh"," ~")," at "," ~ ")," by "," ~ ")," on "," ~ ")," to "," ~ ")," from "," ~ ")," until "," ~ ")," till "," ~ ")," before "," ~ ")," after "," ~ ")," around "," ~ ")," approx "," ~ ")," about "," ~ ")," since "," ~ ")," hrs "," ~ ")," hr "," ~ ")," hours "," ~ ")," time "," ~ ")," jan "," ~ ")," feb "," ~ ")," mar "," ~ ")," apr "," ~ ")," may "," ~ ")," jun "," ~ ")," jul "," ~ ")," aug "," ~ ")," sep "," ~ ")," sept "," ~ ")," oct "," ~ ")</f>
        <v>  </v>
      </c>
      <c r="BS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 "&amp;LOWER(Flights!$F$5)&amp;" "," ~ ")," mh"," ~")," at "," ~ ")," by "," ~ ")," on "," ~ ")," to "," ~ ")," from "," ~ ")," until "," ~ ")," till "," ~ ")," before "," ~ ")," after "," ~ ")," around "," ~ ")," approx "," ~ ")," about "," ~ ")," since "," ~ ")," hrs "," ~ ")," hr "," ~ ")," hours "," ~ ")," time "," ~ ")," jan "," ~ ")," feb "," ~ ")," mar "," ~ ")," apr "," ~ ")," may "," ~ ")," jun "," ~ ")," jul "," ~ ")," aug "," ~ ")," sep "," ~ ")," sept "," ~ ")," oct "," ~ ")</f>
        <v>  </v>
      </c>
      <c r="BT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jan","~"),"feb","~"),"mar","~"),"apr","~"),"may","~"),"jun","~"),"jul","~"),"aug","~"),"sep","~"),"oct","~"),"nov","~"),"dec","~")," nov "," ~ ")," dec "," ~ ")," mon "," ~ ")," tue "," ~ ")," wed "," ~ ")," thu "," ~ ")," fri "," ~ ")," sat "," ~ ")," sun "," ~ ")," gate "," ~ ")," bay "," ~ ")," stand "," ~ ")," position "," ~ ")," galley "," ~ ")," flight "," ~ ")," flt "," ~ ")," day "," ~ ")," date "," ~ ")," dated "," ~ ")," the "," ~ ")," and "," ~ ")," of "," ~ ")," in "," ~ ")," for "," ~ ")," with "," ~ ")</f>
        <v>  </v>
      </c>
      <c r="BU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jan","~"),"feb","~"),"mar","~"),"apr","~"),"may","~"),"jun","~"),"jul","~"),"aug","~"),"sep","~"),"oct","~"),"nov","~"),"dec","~")," nov "," ~ ")," dec "," ~ ")," mon "," ~ ")," tue "," ~ ")," wed "," ~ ")," thu "," ~ ")," fri "," ~ ")," sat "," ~ ")," sun "," ~ ")," gate "," ~ ")," bay "," ~ ")," stand "," ~ ")," position "," ~ ")," galley "," ~ ")," flight "," ~ ")," flt "," ~ ")," day "," ~ ")," date "," ~ ")," dated "," ~ ")," the "," ~ ")," and "," ~ ")," of "," ~ ")," in "," ~ ")," for "," ~ ")," with "," ~ ")</f>
        <v>  </v>
      </c>
      <c r="BV9" s="61" t="n">
        <f aca="false">0</f>
        <v>0</v>
      </c>
      <c r="BW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9," pax "," ~ ")," etd "," ~ ")," eta "," ~ ")," std "," ~ ")," sta "," ~ ")," atd "," ~ ")," ata "," ~ ")," lt "," ~ ")," utc "," ~ ")," local "," ~ ")," ok "," ~ ")," done "," ~ ")," seen "," ~ ")," chk "," ~ ")," chkd "," ~ ")," checked "," ~ ")," rcvd "," ~ ")," recd "," ~ ")," dep "," ~ ")," arr "," ~ ")," qty "," ~ ")," all "," ~ ")," ttl "," ~ ")," total "," ~ ")," via "," ~ ")," per "," ~ ")," call "," ~ ")," inbound "," ~ ")," outbound "," ~ ")," approx "," ~ ")</f>
        <v>  </v>
      </c>
      <c r="BX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9," pax "," ~ ")," etd "," ~ ")," eta "," ~ ")," std "," ~ ")," sta "," ~ ")," atd "," ~ ")," ata "," ~ ")," lt "," ~ ")," utc "," ~ ")," local "," ~ ")," ok "," ~ ")," done "," ~ ")," seen "," ~ ")," chk "," ~ ")," chkd "," ~ ")," checked "," ~ ")," rcvd "," ~ ")," recd "," ~ ")," dep "," ~ ")," arr "," ~ ")," qty "," ~ ")," all "," ~ ")," ttl "," ~ ")," total "," ~ ")," via "," ~ ")," per "," ~ ")," call "," ~ ")," inbound "," ~ ")," outbound "," ~ ")," approx "," ~ ")</f>
        <v>  </v>
      </c>
    </row>
    <row r="10" customFormat="false" ht="39.75" hidden="false" customHeight="true" outlineLevel="0" collapsed="false">
      <c r="A10" s="57" t="s">
        <v>404</v>
      </c>
      <c r="B10" s="57" t="s">
        <v>183</v>
      </c>
      <c r="C10" s="57" t="str">
        <f aca="false">Flights!$F$5</f>
        <v>MH0001</v>
      </c>
      <c r="D10" s="58" t="n">
        <f aca="false">Flights!$D$5</f>
        <v>46303</v>
      </c>
      <c r="E10" s="57" t="str">
        <f aca="false">Flights!$G$5&amp;"-"&amp;Flights!$H$5</f>
        <v>LHR-KUL</v>
      </c>
      <c r="F10" s="57" t="str">
        <f aca="false">Flights!$K$5</f>
        <v>EY</v>
      </c>
      <c r="G10" s="57" t="s">
        <v>81</v>
      </c>
      <c r="H10" s="57" t="s">
        <v>381</v>
      </c>
      <c r="I10" s="57" t="s">
        <v>401</v>
      </c>
      <c r="J10" s="57" t="s">
        <v>405</v>
      </c>
      <c r="K10" s="67" t="s">
        <v>406</v>
      </c>
      <c r="L10" s="67" t="s">
        <v>385</v>
      </c>
      <c r="M10" s="67"/>
      <c r="N10" s="67" t="s">
        <v>386</v>
      </c>
      <c r="O10" s="67"/>
      <c r="P10" s="57" t="s">
        <v>186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open",IF(AND(NOT(OR(LEN(AZ10)&lt;15,ISNUMBER(MATCH(AZ10,L_Placeholder,0)))),BK10=0,NOT(OR(LEN(AU10)&lt;2,ISNUMBER(MATCH(AU10,L_Placeholder,0)))),NOT(OR(LEN(AX10)&lt;2,ISNUMBER(MATCH(AX10,L_Placeholder,0)))),TRIM(AE10)&lt;&gt;TRIM(T10)),"N/A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missing",IF(OR(LEN(AU10)&lt;2,ISNUMBER(MATCH(AU10,L_Placeholder,0))),"INVALID – PIC missing",IF(OR(LEN(AV10)&lt;2,ISNUMBER(MATCH(AV10,L_Placeholder,0))),"INVALID – result / assessment missing",IF(OR(OR(LEN(AW10)&lt;3,ISNUMBER(MATCH(AW10,L_Placeholder,0))),SUMPRODUCT(--ISNUMBER(SEARCH(" "&amp;L_EvidencePhrase&amp;" ",BD10)))&gt;0,BI10=1),"INVALID – evidence missing, placeholder or not yet on file",IF(BL10=0,"INVALID – evidence needs a traceable reference (number, file name or link)",IF(OR(LEN(AX10)&lt;2,ISNUMBER(MATCH(AX10,L_Placeholder,0))),"INVALID – verifier missing",IF(AX10=AU10,"INVALID – verifier must be someone other than the PIC",IF(BH10=1,"INVALID – result not yet available (awaiting / TBC)",IF(BV10=1,"INVALID – wording says not on board: an on-board confirmation needs the item loaded",IF(AND(AQ10=1,OR(OR(LEN(AY10)&lt;3,ISNUMBER(MATCH(AY10,L_Placeholder,0))),BJ10=1,BQ10=0)),"INVALID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LATE","COMPLETE")&amp;IF(BG10=1," – CHECK WORDING",""))))))))))))))))))))))),IF(TRIM(U10)="Fail","FAIL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t="str">
        <f aca="false">" "&amp;TRIM(SUBSTITUTE(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 "))&amp;" "</f>
        <v>  </v>
      </c>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IFERROR(IF(AND(TRIM(U10)="Pass",SUMPRODUCT((LEN(BC10)-LEN(SUBSTITUTE(BC10,"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")))/(LEN(L_PendNeg)+1))+SUMPRODUCT((LEN(BC10)-LEN(SUBSTITUTE(BC10," "&amp;L_PendPrep&amp;" "," ")))/(LEN(L_PendPrep)+1)),1,0),1)</f>
        <v>0</v>
      </c>
      <c r="BI10" s="61" t="n">
        <f aca="false">IFERROR(IF(SUMPRODUCT((LEN(BD10)-LEN(SUBSTITUTE(BD10," "&amp;L_PendStrict&amp;" "," ")))/(LEN(L_PendStrict)+1))&gt;SUMPRODUCT((LEN(BD10)-LEN(SUBSTITUTE(BD10," "&amp;L_PendNeg&amp;" "," ")))/(LEN(L_PendNeg)+1)),1,0),1)</f>
        <v>0</v>
      </c>
      <c r="BJ10" s="61" t="n">
        <f aca="false">IFERROR(IF(SUMPRODUCT((LEN(BE10)-LEN(SUBSTITUTE(BE10," "&amp;L_Pending&amp;" "," ")))/(LEN(L_Pending)+1))&gt;SUMPRODUCT((LEN(BE10)-LEN(SUBSTITUTE(BE10," "&amp;L_PendNeg&amp;" "," ")))/(LEN(L_PendNeg)+1))+SUMPRODUCT((LEN(BE10)-LEN(SUBSTITUTE(BE10," "&amp;L_PendPrep&amp;" "," ")))/(LEN(L_PendPrep)+1)),1,0),1)</f>
        <v>0</v>
      </c>
      <c r="BK10" s="61" t="n">
        <f aca="false">IFERROR(IF(SUMPRODUCT((LEN(BF10)-LEN(SUBSTITUTE(BF10," "&amp;L_PendStrict&amp;" "," ")))/(LEN(L_PendStrict)+1))&gt;SUMPRODUCT((LEN(BF10)-LEN(SUBSTITUTE(BF10," "&amp;L_PendNeg&amp;" "," ")))/(LEN(L_PendNeg)+1)),1,0),1)</f>
        <v>0</v>
      </c>
      <c r="BL10" s="61" t="n">
        <f aca="false">IFERROR(IF(OR(SUMPRODUCT(--ISNUMBER(SEARCH({"aa000"," aa 000"," aaa 000"," aaaa 000"," a 0000"," a000 000"," aa 00 000"," aaa 00 000"},BN10)))&gt;0,SUMPRODUCT(--ISNUMBER(SEARCH({"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10)))&gt;0,SUMPRODUCT(--ISNUMBER(SEARCH({"http","www.","\",".pdf",".jpg",".jpeg",".png",".heic",".xls",".doc",".msg",".eml"},Z10)))&gt;0,AND(SUMPRODUCT(--ISNUMBER(SEARCH({"sharepoint","onedrive","teams","dms","q-pulse","qpulse"},Z10)))&gt;0,ISNUMBER(SEARCH("0",BM10)))),1,0),0)</f>
        <v>0</v>
      </c>
      <c r="BM10" s="61" t="str">
        <f aca="false">SUBSTITUTE(SUBSTITUTE(SUBSTITUTE(SUBSTITUTE(SUBSTITUTE(SUBSTITUTE(SUBSTITUTE(SUBSTITUTE(SUBSTITUTE(LOWER(BW10&amp;""),"1","0"),"2","0"),"3","0"),"4","0"),"5","0"),"6","0"),"7","0"),"8","0"),"9","0")</f>
        <v>  </v>
      </c>
      <c r="BN10" s="61" t="str">
        <f aca="false">SUBSTITUTE(SUBSTITUTE(SUBSTITUTE(SUBSTITUTE(SUBSTITUTE(SUBSTITUTE(SUBSTITUTE(SUBSTITUTE(SUBSTITUTE(SUBSTITUTE(SUBSTITUTE(SUBSTITUTE(SUBSTITUTE(SUBSTITUTE(SUBSTITUTE(SUBSTITUTE(SUBSTITUTE(SUBSTITUTE(SUBSTITUTE(SUBSTITUTE(SUBSTITUTE(SUBSTITUTE(SUBSTITUTE(SUBSTITUTE(SUBSTITUTE(BM10,"b","a"),"c","a"),"d","a"),"e","a"),"f","a"),"g","a"),"h","a"),"i","a"),"j","a"),"k","a"),"l","a"),"m","a"),"n","a"),"o","a"),"p","a"),"q","a"),"r","a"),"s","a"),"t","a"),"u","a"),"v","a"),"w","a"),"x","a"),"y","a"),"z","a")</f>
        <v>  </v>
      </c>
      <c r="BO10" s="61" t="str">
        <f aca="false">SUBSTITUTE(SUBSTITUTE(SUBSTITUTE(SUBSTITUTE(SUBSTITUTE(SUBSTITUTE(SUBSTITUTE(SUBSTITUTE(SUBSTITUTE(LOWER(BX10&amp;""),"1","0"),"2","0"),"3","0"),"4","0"),"5","0"),"6","0"),"7","0"),"8","0"),"9","0")</f>
        <v>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v>
      </c>
      <c r="BQ10" s="61" t="n">
        <f aca="false">IFERROR(IF(OR(SUMPRODUCT(--ISNUMBER(SEARCH({"aa000"," aa 000"," aaa 000"," aaaa 000"," a 0000"," a000 000"," aa 00 000"," aaa 00 000"},BP10)))&gt;0,SUMPRODUCT(--ISNUMBER(SEARCH({"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10)))&gt;0,SUMPRODUCT(--ISNUMBER(SEARCH({"http","www.","\",".pdf",".jpg",".jpeg",".png",".heic",".xls",".doc",".msg",".eml"},W10)))&gt;0,ISNUMBER(SEARCH("0000",BO10)),AND(SUMPRODUCT(--ISNUMBER(SEARCH({"sharepoint","onedrive","teams","dms","q-pulse","qpulse"},W10)))&gt;0,ISNUMBER(SEARCH("0",BO10)))),1,0),0)</f>
        <v>0</v>
      </c>
      <c r="BR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 "&amp;LOWER(Flights!$F$5)&amp;" "," ~ ")," mh"," ~")," at "," ~ ")," by "," ~ ")," on "," ~ ")," to "," ~ ")," from "," ~ ")," until "," ~ ")," till "," ~ ")," before "," ~ ")," after "," ~ ")," around "," ~ ")," approx "," ~ ")," about "," ~ ")," since "," ~ ")," hrs "," ~ ")," hr "," ~ ")," hours "," ~ ")," time "," ~ ")," jan "," ~ ")," feb "," ~ ")," mar "," ~ ")," apr "," ~ ")," may "," ~ ")," jun "," ~ ")," jul "," ~ ")," aug "," ~ ")," sep "," ~ ")," sept "," ~ ")," oct "," ~ ")</f>
        <v>  </v>
      </c>
      <c r="BS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 "&amp;LOWER(Flights!$F$5)&amp;" "," ~ ")," mh"," ~")," at "," ~ ")," by "," ~ ")," on "," ~ ")," to "," ~ ")," from "," ~ ")," until "," ~ ")," till "," ~ ")," before "," ~ ")," after "," ~ ")," around "," ~ ")," approx "," ~ ")," about "," ~ ")," since "," ~ ")," hrs "," ~ ")," hr "," ~ ")," hours "," ~ ")," time "," ~ ")," jan "," ~ ")," feb "," ~ ")," mar "," ~ ")," apr "," ~ ")," may "," ~ ")," jun "," ~ ")," jul "," ~ ")," aug "," ~ ")," sep "," ~ ")," sept "," ~ ")," oct "," ~ ")</f>
        <v>  </v>
      </c>
      <c r="BT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jan","~"),"feb","~"),"mar","~"),"apr","~"),"may","~"),"jun","~"),"jul","~"),"aug","~"),"sep","~"),"oct","~"),"nov","~"),"dec","~")," nov "," ~ ")," dec "," ~ ")," mon "," ~ ")," tue "," ~ ")," wed "," ~ ")," thu "," ~ ")," fri "," ~ ")," sat "," ~ ")," sun "," ~ ")," gate "," ~ ")," bay "," ~ ")," stand "," ~ ")," position "," ~ ")," galley "," ~ ")," flight "," ~ ")," flt "," ~ ")," day "," ~ ")," date "," ~ ")," dated "," ~ ")," the "," ~ ")," and "," ~ ")," of "," ~ ")," in "," ~ ")," for "," ~ ")," with "," ~ ")</f>
        <v>  </v>
      </c>
      <c r="BU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jan","~"),"feb","~"),"mar","~"),"apr","~"),"may","~"),"jun","~"),"jul","~"),"aug","~"),"sep","~"),"oct","~"),"nov","~"),"dec","~")," nov "," ~ ")," dec "," ~ ")," mon "," ~ ")," tue "," ~ ")," wed "," ~ ")," thu "," ~ ")," fri "," ~ ")," sat "," ~ ")," sun "," ~ ")," gate "," ~ ")," bay "," ~ ")," stand "," ~ ")," position "," ~ ")," galley "," ~ ")," flight "," ~ ")," flt "," ~ ")," day "," ~ ")," date "," ~ ")," dated "," ~ ")," the "," ~ ")," and "," ~ ")," of "," ~ ")," in "," ~ ")," for "," ~ ")," with "," ~ ")</f>
        <v>  </v>
      </c>
      <c r="BV10" s="61" t="n">
        <f aca="false">0</f>
        <v>0</v>
      </c>
      <c r="BW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10," pax "," ~ ")," etd "," ~ ")," eta "," ~ ")," std "," ~ ")," sta "," ~ ")," atd "," ~ ")," ata "," ~ ")," lt "," ~ ")," utc "," ~ ")," local "," ~ ")," ok "," ~ ")," done "," ~ ")," seen "," ~ ")," chk "," ~ ")," chkd "," ~ ")," checked "," ~ ")," rcvd "," ~ ")," recd "," ~ ")," dep "," ~ ")," arr "," ~ ")," qty "," ~ ")," all "," ~ ")," ttl "," ~ ")," total "," ~ ")," via "," ~ ")," per "," ~ ")," call "," ~ ")," inbound "," ~ ")," outbound "," ~ ")," approx "," ~ ")</f>
        <v>  </v>
      </c>
      <c r="BX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10," pax "," ~ ")," etd "," ~ ")," eta "," ~ ")," std "," ~ ")," sta "," ~ ")," atd "," ~ ")," ata "," ~ ")," lt "," ~ ")," utc "," ~ ")," local "," ~ ")," ok "," ~ ")," done "," ~ ")," seen "," ~ ")," chk "," ~ ")," chkd "," ~ ")," checked "," ~ ")," rcvd "," ~ ")," recd "," ~ ")," dep "," ~ ")," arr "," ~ ")," qty "," ~ ")," all "," ~ ")," ttl "," ~ ")," total "," ~ ")," via "," ~ ")," per "," ~ ")," call "," ~ ")," inbound "," ~ ")," outbound "," ~ ")," approx "," ~ ")</f>
        <v>  </v>
      </c>
    </row>
    <row r="11" customFormat="false" ht="39.75" hidden="false" customHeight="true" outlineLevel="0" collapsed="false">
      <c r="A11" s="57" t="s">
        <v>407</v>
      </c>
      <c r="B11" s="57" t="s">
        <v>183</v>
      </c>
      <c r="C11" s="57" t="str">
        <f aca="false">Flights!$F$5</f>
        <v>MH0001</v>
      </c>
      <c r="D11" s="58" t="n">
        <f aca="false">Flights!$D$5</f>
        <v>46303</v>
      </c>
      <c r="E11" s="57" t="str">
        <f aca="false">Flights!$G$5&amp;"-"&amp;Flights!$H$5</f>
        <v>LHR-KUL</v>
      </c>
      <c r="F11" s="57" t="str">
        <f aca="false">Flights!$K$5</f>
        <v>EY</v>
      </c>
      <c r="G11" s="57" t="s">
        <v>81</v>
      </c>
      <c r="H11" s="57" t="s">
        <v>381</v>
      </c>
      <c r="I11" s="57" t="s">
        <v>408</v>
      </c>
      <c r="J11" s="57" t="s">
        <v>409</v>
      </c>
      <c r="K11" s="67" t="s">
        <v>410</v>
      </c>
      <c r="L11" s="67" t="s">
        <v>385</v>
      </c>
      <c r="M11" s="67"/>
      <c r="N11" s="67" t="s">
        <v>386</v>
      </c>
      <c r="O11" s="67"/>
      <c r="P11" s="57" t="s">
        <v>186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open",IF(AND(NOT(OR(LEN(AZ11)&lt;15,ISNUMBER(MATCH(AZ11,L_Placeholder,0)))),BK11=0,NOT(OR(LEN(AU11)&lt;2,ISNUMBER(MATCH(AU11,L_Placeholder,0)))),NOT(OR(LEN(AX11)&lt;2,ISNUMBER(MATCH(AX11,L_Placeholder,0)))),TRIM(AE11)&lt;&gt;TRIM(T11)),"N/A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missing",IF(OR(LEN(AU11)&lt;2,ISNUMBER(MATCH(AU11,L_Placeholder,0))),"INVALID – PIC missing",IF(OR(LEN(AV11)&lt;2,ISNUMBER(MATCH(AV11,L_Placeholder,0))),"INVALID – result / assessment missing",IF(OR(OR(LEN(AW11)&lt;3,ISNUMBER(MATCH(AW11,L_Placeholder,0))),SUMPRODUCT(--ISNUMBER(SEARCH(" "&amp;L_EvidencePhrase&amp;" ",BD11)))&gt;0,BI11=1),"INVALID – evidence missing, placeholder or not yet on file",IF(BL11=0,"INVALID – evidence needs a traceable reference (number, file name or link)",IF(OR(LEN(AX11)&lt;2,ISNUMBER(MATCH(AX11,L_Placeholder,0))),"INVALID – verifier missing",IF(AX11=AU11,"INVALID – verifier must be someone other than the PIC",IF(BH11=1,"INVALID – result not yet available (awaiting / TBC)",IF(BV11=1,"INVALID – wording says not on board: an on-board confirmation needs the item loaded",IF(AND(AQ11=1,OR(OR(LEN(AY11)&lt;3,ISNUMBER(MATCH(AY11,L_Placeholder,0))),BJ11=1,BQ11=0)),"INVALID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LATE","COMPLETE")&amp;IF(BG11=1," – CHECK WORDING",""))))))))))))))))))))))),IF(TRIM(U11)="Fail","FAIL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t="str">
        <f aca="false">" "&amp;TRIM(SUBSTITUTE(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 "))&amp;" "</f>
        <v>  </v>
      </c>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IFERROR(IF(AND(TRIM(U11)="Pass",SUMPRODUCT((LEN(BC11)-LEN(SUBSTITUTE(BC11,"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")))/(LEN(L_PendNeg)+1))+SUMPRODUCT((LEN(BC11)-LEN(SUBSTITUTE(BC11," "&amp;L_PendPrep&amp;" "," ")))/(LEN(L_PendPrep)+1)),1,0),1)</f>
        <v>0</v>
      </c>
      <c r="BI11" s="61" t="n">
        <f aca="false">IFERROR(IF(SUMPRODUCT((LEN(BD11)-LEN(SUBSTITUTE(BD11," "&amp;L_PendStrict&amp;" "," ")))/(LEN(L_PendStrict)+1))&gt;SUMPRODUCT((LEN(BD11)-LEN(SUBSTITUTE(BD11," "&amp;L_PendNeg&amp;" "," ")))/(LEN(L_PendNeg)+1)),1,0),1)</f>
        <v>0</v>
      </c>
      <c r="BJ11" s="61" t="n">
        <f aca="false">IFERROR(IF(SUMPRODUCT((LEN(BE11)-LEN(SUBSTITUTE(BE11," "&amp;L_Pending&amp;" "," ")))/(LEN(L_Pending)+1))&gt;SUMPRODUCT((LEN(BE11)-LEN(SUBSTITUTE(BE11," "&amp;L_PendNeg&amp;" "," ")))/(LEN(L_PendNeg)+1))+SUMPRODUCT((LEN(BE11)-LEN(SUBSTITUTE(BE11," "&amp;L_PendPrep&amp;" "," ")))/(LEN(L_PendPrep)+1)),1,0),1)</f>
        <v>0</v>
      </c>
      <c r="BK11" s="61" t="n">
        <f aca="false">IFERROR(IF(SUMPRODUCT((LEN(BF11)-LEN(SUBSTITUTE(BF11," "&amp;L_PendStrict&amp;" "," ")))/(LEN(L_PendStrict)+1))&gt;SUMPRODUCT((LEN(BF11)-LEN(SUBSTITUTE(BF11," "&amp;L_PendNeg&amp;" "," ")))/(LEN(L_PendNeg)+1)),1,0),1)</f>
        <v>0</v>
      </c>
      <c r="BL11" s="61" t="n">
        <f aca="false">IFERROR(IF(OR(SUMPRODUCT(--ISNUMBER(SEARCH({"aa000"," aa 000"," aaa 000"," aaaa 000"," a 0000"," a000 000"," aa 00 000"," aaa 00 000"},BN11)))&gt;0,SUMPRODUCT(--ISNUMBER(SEARCH({"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11)))&gt;0,SUMPRODUCT(--ISNUMBER(SEARCH({"http","www.","\",".pdf",".jpg",".jpeg",".png",".heic",".xls",".doc",".msg",".eml"},Z11)))&gt;0,AND(SUMPRODUCT(--ISNUMBER(SEARCH({"sharepoint","onedrive","teams","dms","q-pulse","qpulse"},Z11)))&gt;0,ISNUMBER(SEARCH("0",BM11)))),1,0),0)</f>
        <v>0</v>
      </c>
      <c r="BM11" s="61" t="str">
        <f aca="false">SUBSTITUTE(SUBSTITUTE(SUBSTITUTE(SUBSTITUTE(SUBSTITUTE(SUBSTITUTE(SUBSTITUTE(SUBSTITUTE(SUBSTITUTE(LOWER(BW11&amp;""),"1","0"),"2","0"),"3","0"),"4","0"),"5","0"),"6","0"),"7","0"),"8","0"),"9","0")</f>
        <v>  </v>
      </c>
      <c r="BN11" s="61" t="str">
        <f aca="false">SUBSTITUTE(SUBSTITUTE(SUBSTITUTE(SUBSTITUTE(SUBSTITUTE(SUBSTITUTE(SUBSTITUTE(SUBSTITUTE(SUBSTITUTE(SUBSTITUTE(SUBSTITUTE(SUBSTITUTE(SUBSTITUTE(SUBSTITUTE(SUBSTITUTE(SUBSTITUTE(SUBSTITUTE(SUBSTITUTE(SUBSTITUTE(SUBSTITUTE(SUBSTITUTE(SUBSTITUTE(SUBSTITUTE(SUBSTITUTE(SUBSTITUTE(BM11,"b","a"),"c","a"),"d","a"),"e","a"),"f","a"),"g","a"),"h","a"),"i","a"),"j","a"),"k","a"),"l","a"),"m","a"),"n","a"),"o","a"),"p","a"),"q","a"),"r","a"),"s","a"),"t","a"),"u","a"),"v","a"),"w","a"),"x","a"),"y","a"),"z","a")</f>
        <v>  </v>
      </c>
      <c r="BO11" s="61" t="str">
        <f aca="false">SUBSTITUTE(SUBSTITUTE(SUBSTITUTE(SUBSTITUTE(SUBSTITUTE(SUBSTITUTE(SUBSTITUTE(SUBSTITUTE(SUBSTITUTE(LOWER(BX11&amp;""),"1","0"),"2","0"),"3","0"),"4","0"),"5","0"),"6","0"),"7","0"),"8","0"),"9","0")</f>
        <v>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v>
      </c>
      <c r="BQ11" s="61" t="n">
        <f aca="false">IFERROR(IF(OR(SUMPRODUCT(--ISNUMBER(SEARCH({"aa000"," aa 000"," aaa 000"," aaaa 000"," a 0000"," a000 000"," aa 00 000"," aaa 00 000"},BP11)))&gt;0,SUMPRODUCT(--ISNUMBER(SEARCH({"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11)))&gt;0,SUMPRODUCT(--ISNUMBER(SEARCH({"http","www.","\",".pdf",".jpg",".jpeg",".png",".heic",".xls",".doc",".msg",".eml"},W11)))&gt;0,ISNUMBER(SEARCH("0000",BO11)),AND(SUMPRODUCT(--ISNUMBER(SEARCH({"sharepoint","onedrive","teams","dms","q-pulse","qpulse"},W11)))&gt;0,ISNUMBER(SEARCH("0",BO11)))),1,0),0)</f>
        <v>0</v>
      </c>
      <c r="BR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 "&amp;LOWER(Flights!$F$5)&amp;" "," ~ ")," mh"," ~")," at "," ~ ")," by "," ~ ")," on "," ~ ")," to "," ~ ")," from "," ~ ")," until "," ~ ")," till "," ~ ")," before "," ~ ")," after "," ~ ")," around "," ~ ")," approx "," ~ ")," about "," ~ ")," since "," ~ ")," hrs "," ~ ")," hr "," ~ ")," hours "," ~ ")," time "," ~ ")," jan "," ~ ")," feb "," ~ ")," mar "," ~ ")," apr "," ~ ")," may "," ~ ")," jun "," ~ ")," jul "," ~ ")," aug "," ~ ")," sep "," ~ ")," sept "," ~ ")," oct "," ~ ")</f>
        <v>  </v>
      </c>
      <c r="BS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 "&amp;LOWER(Flights!$F$5)&amp;" "," ~ ")," mh"," ~")," at "," ~ ")," by "," ~ ")," on "," ~ ")," to "," ~ ")," from "," ~ ")," until "," ~ ")," till "," ~ ")," before "," ~ ")," after "," ~ ")," around "," ~ ")," approx "," ~ ")," about "," ~ ")," since "," ~ ")," hrs "," ~ ")," hr "," ~ ")," hours "," ~ ")," time "," ~ ")," jan "," ~ ")," feb "," ~ ")," mar "," ~ ")," apr "," ~ ")," may "," ~ ")," jun "," ~ ")," jul "," ~ ")," aug "," ~ ")," sep "," ~ ")," sept "," ~ ")," oct "," ~ ")</f>
        <v>  </v>
      </c>
      <c r="BT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jan","~"),"feb","~"),"mar","~"),"apr","~"),"may","~"),"jun","~"),"jul","~"),"aug","~"),"sep","~"),"oct","~"),"nov","~"),"dec","~")," nov "," ~ ")," dec "," ~ ")," mon "," ~ ")," tue "," ~ ")," wed "," ~ ")," thu "," ~ ")," fri "," ~ ")," sat "," ~ ")," sun "," ~ ")," gate "," ~ ")," bay "," ~ ")," stand "," ~ ")," position "," ~ ")," galley "," ~ ")," flight "," ~ ")," flt "," ~ ")," day "," ~ ")," date "," ~ ")," dated "," ~ ")," the "," ~ ")," and "," ~ ")," of "," ~ ")," in "," ~ ")," for "," ~ ")," with "," ~ ")</f>
        <v>  </v>
      </c>
      <c r="BU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jan","~"),"feb","~"),"mar","~"),"apr","~"),"may","~"),"jun","~"),"jul","~"),"aug","~"),"sep","~"),"oct","~"),"nov","~"),"dec","~")," nov "," ~ ")," dec "," ~ ")," mon "," ~ ")," tue "," ~ ")," wed "," ~ ")," thu "," ~ ")," fri "," ~ ")," sat "," ~ ")," sun "," ~ ")," gate "," ~ ")," bay "," ~ ")," stand "," ~ ")," position "," ~ ")," galley "," ~ ")," flight "," ~ ")," flt "," ~ ")," day "," ~ ")," date "," ~ ")," dated "," ~ ")," the "," ~ ")," and "," ~ ")," of "," ~ ")," in "," ~ ")," for "," ~ ")," with "," ~ ")</f>
        <v>  </v>
      </c>
      <c r="BV11" s="61" t="n">
        <f aca="false">0</f>
        <v>0</v>
      </c>
      <c r="BW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11," pax "," ~ ")," etd "," ~ ")," eta "," ~ ")," std "," ~ ")," sta "," ~ ")," atd "," ~ ")," ata "," ~ ")," lt "," ~ ")," utc "," ~ ")," local "," ~ ")," ok "," ~ ")," done "," ~ ")," seen "," ~ ")," chk "," ~ ")," chkd "," ~ ")," checked "," ~ ")," rcvd "," ~ ")," recd "," ~ ")," dep "," ~ ")," arr "," ~ ")," qty "," ~ ")," all "," ~ ")," ttl "," ~ ")," total "," ~ ")," via "," ~ ")," per "," ~ ")," call "," ~ ")," inbound "," ~ ")," outbound "," ~ ")," approx "," ~ ")</f>
        <v>  </v>
      </c>
      <c r="BX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11," pax "," ~ ")," etd "," ~ ")," eta "," ~ ")," std "," ~ ")," sta "," ~ ")," atd "," ~ ")," ata "," ~ ")," lt "," ~ ")," utc "," ~ ")," local "," ~ ")," ok "," ~ ")," done "," ~ ")," seen "," ~ ")," chk "," ~ ")," chkd "," ~ ")," checked "," ~ ")," rcvd "," ~ ")," recd "," ~ ")," dep "," ~ ")," arr "," ~ ")," qty "," ~ ")," all "," ~ ")," ttl "," ~ ")," total "," ~ ")," via "," ~ ")," per "," ~ ")," call "," ~ ")," inbound "," ~ ")," outbound "," ~ ")," approx "," ~ ")</f>
        <v>  </v>
      </c>
    </row>
    <row r="12" customFormat="false" ht="39.75" hidden="false" customHeight="true" outlineLevel="0" collapsed="false">
      <c r="A12" s="57" t="s">
        <v>411</v>
      </c>
      <c r="B12" s="57" t="s">
        <v>183</v>
      </c>
      <c r="C12" s="57" t="str">
        <f aca="false">Flights!$F$5</f>
        <v>MH0001</v>
      </c>
      <c r="D12" s="58" t="n">
        <f aca="false">Flights!$D$5</f>
        <v>46303</v>
      </c>
      <c r="E12" s="57" t="str">
        <f aca="false">Flights!$G$5&amp;"-"&amp;Flights!$H$5</f>
        <v>LHR-KUL</v>
      </c>
      <c r="F12" s="57" t="str">
        <f aca="false">Flights!$K$5</f>
        <v>EY</v>
      </c>
      <c r="G12" s="57" t="s">
        <v>81</v>
      </c>
      <c r="H12" s="57" t="s">
        <v>381</v>
      </c>
      <c r="I12" s="57" t="s">
        <v>408</v>
      </c>
      <c r="J12" s="57" t="s">
        <v>412</v>
      </c>
      <c r="K12" s="67" t="s">
        <v>410</v>
      </c>
      <c r="L12" s="67" t="s">
        <v>385</v>
      </c>
      <c r="M12" s="67"/>
      <c r="N12" s="67" t="s">
        <v>386</v>
      </c>
      <c r="O12" s="67"/>
      <c r="P12" s="57" t="s">
        <v>186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open",IF(AND(NOT(OR(LEN(AZ12)&lt;15,ISNUMBER(MATCH(AZ12,L_Placeholder,0)))),BK12=0,NOT(OR(LEN(AU12)&lt;2,ISNUMBER(MATCH(AU12,L_Placeholder,0)))),NOT(OR(LEN(AX12)&lt;2,ISNUMBER(MATCH(AX12,L_Placeholder,0)))),TRIM(AE12)&lt;&gt;TRIM(T12)),"N/A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missing",IF(OR(LEN(AU12)&lt;2,ISNUMBER(MATCH(AU12,L_Placeholder,0))),"INVALID – PIC missing",IF(OR(LEN(AV12)&lt;2,ISNUMBER(MATCH(AV12,L_Placeholder,0))),"INVALID – result / assessment missing",IF(OR(OR(LEN(AW12)&lt;3,ISNUMBER(MATCH(AW12,L_Placeholder,0))),SUMPRODUCT(--ISNUMBER(SEARCH(" "&amp;L_EvidencePhrase&amp;" ",BD12)))&gt;0,BI12=1),"INVALID – evidence missing, placeholder or not yet on file",IF(BL12=0,"INVALID – evidence needs a traceable reference (number, file name or link)",IF(OR(LEN(AX12)&lt;2,ISNUMBER(MATCH(AX12,L_Placeholder,0))),"INVALID – verifier missing",IF(AX12=AU12,"INVALID – verifier must be someone other than the PIC",IF(BH12=1,"INVALID – result not yet available (awaiting / TBC)",IF(BV12=1,"INVALID – wording says not on board: an on-board confirmation needs the item loaded",IF(AND(AQ12=1,OR(OR(LEN(AY12)&lt;3,ISNUMBER(MATCH(AY12,L_Placeholder,0))),BJ12=1,BQ12=0)),"INVALID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LATE","COMPLETE")&amp;IF(BG12=1," – CHECK WORDING",""))))))))))))))))))))))),IF(TRIM(U12)="Fail","FAIL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t="str">
        <f aca="false">" "&amp;TRIM(SUBSTITUTE(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 "))&amp;" "</f>
        <v>  </v>
      </c>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IFERROR(IF(AND(TRIM(U12)="Pass",SUMPRODUCT((LEN(BC12)-LEN(SUBSTITUTE(BC12,"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")))/(LEN(L_PendNeg)+1))+SUMPRODUCT((LEN(BC12)-LEN(SUBSTITUTE(BC12," "&amp;L_PendPrep&amp;" "," ")))/(LEN(L_PendPrep)+1)),1,0),1)</f>
        <v>0</v>
      </c>
      <c r="BI12" s="61" t="n">
        <f aca="false">IFERROR(IF(SUMPRODUCT((LEN(BD12)-LEN(SUBSTITUTE(BD12," "&amp;L_PendStrict&amp;" "," ")))/(LEN(L_PendStrict)+1))&gt;SUMPRODUCT((LEN(BD12)-LEN(SUBSTITUTE(BD12," "&amp;L_PendNeg&amp;" "," ")))/(LEN(L_PendNeg)+1)),1,0),1)</f>
        <v>0</v>
      </c>
      <c r="BJ12" s="61" t="n">
        <f aca="false">IFERROR(IF(SUMPRODUCT((LEN(BE12)-LEN(SUBSTITUTE(BE12," "&amp;L_Pending&amp;" "," ")))/(LEN(L_Pending)+1))&gt;SUMPRODUCT((LEN(BE12)-LEN(SUBSTITUTE(BE12," "&amp;L_PendNeg&amp;" "," ")))/(LEN(L_PendNeg)+1))+SUMPRODUCT((LEN(BE12)-LEN(SUBSTITUTE(BE12," "&amp;L_PendPrep&amp;" "," ")))/(LEN(L_PendPrep)+1)),1,0),1)</f>
        <v>0</v>
      </c>
      <c r="BK12" s="61" t="n">
        <f aca="false">IFERROR(IF(SUMPRODUCT((LEN(BF12)-LEN(SUBSTITUTE(BF12," "&amp;L_PendStrict&amp;" "," ")))/(LEN(L_PendStrict)+1))&gt;SUMPRODUCT((LEN(BF12)-LEN(SUBSTITUTE(BF12," "&amp;L_PendNeg&amp;" "," ")))/(LEN(L_PendNeg)+1)),1,0),1)</f>
        <v>0</v>
      </c>
      <c r="BL12" s="61" t="n">
        <f aca="false">IFERROR(IF(OR(SUMPRODUCT(--ISNUMBER(SEARCH({"aa000"," aa 000"," aaa 000"," aaaa 000"," a 0000"," a000 000"," aa 00 000"," aaa 00 000"},BN12)))&gt;0,SUMPRODUCT(--ISNUMBER(SEARCH({"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12)))&gt;0,SUMPRODUCT(--ISNUMBER(SEARCH({"http","www.","\",".pdf",".jpg",".jpeg",".png",".heic",".xls",".doc",".msg",".eml"},Z12)))&gt;0,AND(SUMPRODUCT(--ISNUMBER(SEARCH({"sharepoint","onedrive","teams","dms","q-pulse","qpulse"},Z12)))&gt;0,ISNUMBER(SEARCH("0",BM12)))),1,0),0)</f>
        <v>0</v>
      </c>
      <c r="BM12" s="61" t="str">
        <f aca="false">SUBSTITUTE(SUBSTITUTE(SUBSTITUTE(SUBSTITUTE(SUBSTITUTE(SUBSTITUTE(SUBSTITUTE(SUBSTITUTE(SUBSTITUTE(LOWER(BW12&amp;""),"1","0"),"2","0"),"3","0"),"4","0"),"5","0"),"6","0"),"7","0"),"8","0"),"9","0")</f>
        <v>  </v>
      </c>
      <c r="BN12" s="61" t="str">
        <f aca="false">SUBSTITUTE(SUBSTITUTE(SUBSTITUTE(SUBSTITUTE(SUBSTITUTE(SUBSTITUTE(SUBSTITUTE(SUBSTITUTE(SUBSTITUTE(SUBSTITUTE(SUBSTITUTE(SUBSTITUTE(SUBSTITUTE(SUBSTITUTE(SUBSTITUTE(SUBSTITUTE(SUBSTITUTE(SUBSTITUTE(SUBSTITUTE(SUBSTITUTE(SUBSTITUTE(SUBSTITUTE(SUBSTITUTE(SUBSTITUTE(SUBSTITUTE(BM12,"b","a"),"c","a"),"d","a"),"e","a"),"f","a"),"g","a"),"h","a"),"i","a"),"j","a"),"k","a"),"l","a"),"m","a"),"n","a"),"o","a"),"p","a"),"q","a"),"r","a"),"s","a"),"t","a"),"u","a"),"v","a"),"w","a"),"x","a"),"y","a"),"z","a")</f>
        <v>  </v>
      </c>
      <c r="BO12" s="61" t="str">
        <f aca="false">SUBSTITUTE(SUBSTITUTE(SUBSTITUTE(SUBSTITUTE(SUBSTITUTE(SUBSTITUTE(SUBSTITUTE(SUBSTITUTE(SUBSTITUTE(LOWER(BX12&amp;""),"1","0"),"2","0"),"3","0"),"4","0"),"5","0"),"6","0"),"7","0"),"8","0"),"9","0")</f>
        <v>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v>
      </c>
      <c r="BQ12" s="61" t="n">
        <f aca="false">IFERROR(IF(OR(SUMPRODUCT(--ISNUMBER(SEARCH({"aa000"," aa 000"," aaa 000"," aaaa 000"," a 0000"," a000 000"," aa 00 000"," aaa 00 000"},BP12)))&gt;0,SUMPRODUCT(--ISNUMBER(SEARCH({"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12)))&gt;0,SUMPRODUCT(--ISNUMBER(SEARCH({"http","www.","\",".pdf",".jpg",".jpeg",".png",".heic",".xls",".doc",".msg",".eml"},W12)))&gt;0,ISNUMBER(SEARCH("0000",BO12)),AND(SUMPRODUCT(--ISNUMBER(SEARCH({"sharepoint","onedrive","teams","dms","q-pulse","qpulse"},W12)))&gt;0,ISNUMBER(SEARCH("0",BO12)))),1,0),0)</f>
        <v>0</v>
      </c>
      <c r="BR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 "&amp;LOWER(Flights!$F$5)&amp;" "," ~ ")," mh"," ~")," at "," ~ ")," by "," ~ ")," on "," ~ ")," to "," ~ ")," from "," ~ ")," until "," ~ ")," till "," ~ ")," before "," ~ ")," after "," ~ ")," around "," ~ ")," approx "," ~ ")," about "," ~ ")," since "," ~ ")," hrs "," ~ ")," hr "," ~ ")," hours "," ~ ")," time "," ~ ")," jan "," ~ ")," feb "," ~ ")," mar "," ~ ")," apr "," ~ ")," may "," ~ ")," jun "," ~ ")," jul "," ~ ")," aug "," ~ ")," sep "," ~ ")," sept "," ~ ")," oct "," ~ ")</f>
        <v>  </v>
      </c>
      <c r="BS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 "&amp;LOWER(Flights!$F$5)&amp;" "," ~ ")," mh"," ~")," at "," ~ ")," by "," ~ ")," on "," ~ ")," to "," ~ ")," from "," ~ ")," until "," ~ ")," till "," ~ ")," before "," ~ ")," after "," ~ ")," around "," ~ ")," approx "," ~ ")," about "," ~ ")," since "," ~ ")," hrs "," ~ ")," hr "," ~ ")," hours "," ~ ")," time "," ~ ")," jan "," ~ ")," feb "," ~ ")," mar "," ~ ")," apr "," ~ ")," may "," ~ ")," jun "," ~ ")," jul "," ~ ")," aug "," ~ ")," sep "," ~ ")," sept "," ~ ")," oct "," ~ ")</f>
        <v>  </v>
      </c>
      <c r="BT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jan","~"),"feb","~"),"mar","~"),"apr","~"),"may","~"),"jun","~"),"jul","~"),"aug","~"),"sep","~"),"oct","~"),"nov","~"),"dec","~")," nov "," ~ ")," dec "," ~ ")," mon "," ~ ")," tue "," ~ ")," wed "," ~ ")," thu "," ~ ")," fri "," ~ ")," sat "," ~ ")," sun "," ~ ")," gate "," ~ ")," bay "," ~ ")," stand "," ~ ")," position "," ~ ")," galley "," ~ ")," flight "," ~ ")," flt "," ~ ")," day "," ~ ")," date "," ~ ")," dated "," ~ ")," the "," ~ ")," and "," ~ ")," of "," ~ ")," in "," ~ ")," for "," ~ ")," with "," ~ ")</f>
        <v>  </v>
      </c>
      <c r="BU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jan","~"),"feb","~"),"mar","~"),"apr","~"),"may","~"),"jun","~"),"jul","~"),"aug","~"),"sep","~"),"oct","~"),"nov","~"),"dec","~")," nov "," ~ ")," dec "," ~ ")," mon "," ~ ")," tue "," ~ ")," wed "," ~ ")," thu "," ~ ")," fri "," ~ ")," sat "," ~ ")," sun "," ~ ")," gate "," ~ ")," bay "," ~ ")," stand "," ~ ")," position "," ~ ")," galley "," ~ ")," flight "," ~ ")," flt "," ~ ")," day "," ~ ")," date "," ~ ")," dated "," ~ ")," the "," ~ ")," and "," ~ ")," of "," ~ ")," in "," ~ ")," for "," ~ ")," with "," ~ ")</f>
        <v>  </v>
      </c>
      <c r="BV12" s="61" t="n">
        <f aca="false">0</f>
        <v>0</v>
      </c>
      <c r="BW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12," pax "," ~ ")," etd "," ~ ")," eta "," ~ ")," std "," ~ ")," sta "," ~ ")," atd "," ~ ")," ata "," ~ ")," lt "," ~ ")," utc "," ~ ")," local "," ~ ")," ok "," ~ ")," done "," ~ ")," seen "," ~ ")," chk "," ~ ")," chkd "," ~ ")," checked "," ~ ")," rcvd "," ~ ")," recd "," ~ ")," dep "," ~ ")," arr "," ~ ")," qty "," ~ ")," all "," ~ ")," ttl "," ~ ")," total "," ~ ")," via "," ~ ")," per "," ~ ")," call "," ~ ")," inbound "," ~ ")," outbound "," ~ ")," approx "," ~ ")</f>
        <v>  </v>
      </c>
      <c r="BX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12," pax "," ~ ")," etd "," ~ ")," eta "," ~ ")," std "," ~ ")," sta "," ~ ")," atd "," ~ ")," ata "," ~ ")," lt "," ~ ")," utc "," ~ ")," local "," ~ ")," ok "," ~ ")," done "," ~ ")," seen "," ~ ")," chk "," ~ ")," chkd "," ~ ")," checked "," ~ ")," rcvd "," ~ ")," recd "," ~ ")," dep "," ~ ")," arr "," ~ ")," qty "," ~ ")," all "," ~ ")," ttl "," ~ ")," total "," ~ ")," via "," ~ ")," per "," ~ ")," call "," ~ ")," inbound "," ~ ")," outbound "," ~ ")," approx "," ~ ")</f>
        <v>  </v>
      </c>
    </row>
    <row r="13" customFormat="false" ht="39.75" hidden="false" customHeight="true" outlineLevel="0" collapsed="false">
      <c r="A13" s="57" t="s">
        <v>413</v>
      </c>
      <c r="B13" s="57" t="s">
        <v>183</v>
      </c>
      <c r="C13" s="57" t="str">
        <f aca="false">Flights!$F$5</f>
        <v>MH0001</v>
      </c>
      <c r="D13" s="58" t="n">
        <f aca="false">Flights!$D$5</f>
        <v>46303</v>
      </c>
      <c r="E13" s="57" t="str">
        <f aca="false">Flights!$G$5&amp;"-"&amp;Flights!$H$5</f>
        <v>LHR-KUL</v>
      </c>
      <c r="F13" s="57" t="str">
        <f aca="false">Flights!$K$5</f>
        <v>EY</v>
      </c>
      <c r="G13" s="57" t="s">
        <v>81</v>
      </c>
      <c r="H13" s="57" t="s">
        <v>381</v>
      </c>
      <c r="I13" s="57" t="s">
        <v>414</v>
      </c>
      <c r="J13" s="57" t="s">
        <v>415</v>
      </c>
      <c r="K13" s="67" t="s">
        <v>416</v>
      </c>
      <c r="L13" s="67" t="s">
        <v>417</v>
      </c>
      <c r="M13" s="67"/>
      <c r="N13" s="67" t="s">
        <v>386</v>
      </c>
      <c r="O13" s="67"/>
      <c r="P13" s="57" t="s">
        <v>186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open",IF(AND(NOT(OR(LEN(AZ13)&lt;15,ISNUMBER(MATCH(AZ13,L_Placeholder,0)))),BK13=0,NOT(OR(LEN(AU13)&lt;2,ISNUMBER(MATCH(AU13,L_Placeholder,0)))),NOT(OR(LEN(AX13)&lt;2,ISNUMBER(MATCH(AX13,L_Placeholder,0)))),TRIM(AE13)&lt;&gt;TRIM(T13)),"N/A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missing",IF(OR(LEN(AU13)&lt;2,ISNUMBER(MATCH(AU13,L_Placeholder,0))),"INVALID – PIC missing",IF(OR(LEN(AV13)&lt;2,ISNUMBER(MATCH(AV13,L_Placeholder,0))),"INVALID – result / assessment missing",IF(OR(OR(LEN(AW13)&lt;3,ISNUMBER(MATCH(AW13,L_Placeholder,0))),SUMPRODUCT(--ISNUMBER(SEARCH(" "&amp;L_EvidencePhrase&amp;" ",BD13)))&gt;0,BI13=1),"INVALID – evidence missing, placeholder or not yet on file",IF(BL13=0,"INVALID – evidence needs a traceable reference (number, file name or link)",IF(OR(LEN(AX13)&lt;2,ISNUMBER(MATCH(AX13,L_Placeholder,0))),"INVALID – verifier missing",IF(AX13=AU13,"INVALID – verifier must be someone other than the PIC",IF(BH13=1,"INVALID – result not yet available (awaiting / TBC)",IF(BV13=1,"INVALID – wording says not on board: an on-board confirmation needs the item loaded",IF(AND(AQ13=1,OR(OR(LEN(AY13)&lt;3,ISNUMBER(MATCH(AY13,L_Placeholder,0))),BJ13=1,BQ13=0)),"INVALID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LATE","COMPLETE")&amp;IF(BG13=1," – CHECK WORDING",""))))))))))))))))))))))),IF(TRIM(U13)="Fail","FAIL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t="str">
        <f aca="false">" "&amp;TRIM(SUBSTITUTE(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 "))&amp;" "</f>
        <v>  </v>
      </c>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IFERROR(IF(AND(TRIM(U13)="Pass",SUMPRODUCT((LEN(BC13)-LEN(SUBSTITUTE(BC13,"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")))/(LEN(L_PendNeg)+1))+SUMPRODUCT((LEN(BC13)-LEN(SUBSTITUTE(BC13," "&amp;L_PendPrep&amp;" "," ")))/(LEN(L_PendPrep)+1)),1,0),1)</f>
        <v>0</v>
      </c>
      <c r="BI13" s="61" t="n">
        <f aca="false">IFERROR(IF(SUMPRODUCT((LEN(BD13)-LEN(SUBSTITUTE(BD13," "&amp;L_PendStrict&amp;" "," ")))/(LEN(L_PendStrict)+1))&gt;SUMPRODUCT((LEN(BD13)-LEN(SUBSTITUTE(BD13," "&amp;L_PendNeg&amp;" "," ")))/(LEN(L_PendNeg)+1)),1,0),1)</f>
        <v>0</v>
      </c>
      <c r="BJ13" s="61" t="n">
        <f aca="false">IFERROR(IF(SUMPRODUCT((LEN(BE13)-LEN(SUBSTITUTE(BE13," "&amp;L_Pending&amp;" "," ")))/(LEN(L_Pending)+1))&gt;SUMPRODUCT((LEN(BE13)-LEN(SUBSTITUTE(BE13," "&amp;L_PendNeg&amp;" "," ")))/(LEN(L_PendNeg)+1))+SUMPRODUCT((LEN(BE13)-LEN(SUBSTITUTE(BE13," "&amp;L_PendPrep&amp;" "," ")))/(LEN(L_PendPrep)+1)),1,0),1)</f>
        <v>0</v>
      </c>
      <c r="BK13" s="61" t="n">
        <f aca="false">IFERROR(IF(SUMPRODUCT((LEN(BF13)-LEN(SUBSTITUTE(BF13," "&amp;L_PendStrict&amp;" "," ")))/(LEN(L_PendStrict)+1))&gt;SUMPRODUCT((LEN(BF13)-LEN(SUBSTITUTE(BF13," "&amp;L_PendNeg&amp;" "," ")))/(LEN(L_PendNeg)+1)),1,0),1)</f>
        <v>0</v>
      </c>
      <c r="BL13" s="61" t="n">
        <f aca="false">IFERROR(IF(OR(SUMPRODUCT(--ISNUMBER(SEARCH({"aa000"," aa 000"," aaa 000"," aaaa 000"," a 0000"," a000 000"," aa 00 000"," aaa 00 000"},BN13)))&gt;0,SUMPRODUCT(--ISNUMBER(SEARCH({"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13)))&gt;0,SUMPRODUCT(--ISNUMBER(SEARCH({"http","www.","\",".pdf",".jpg",".jpeg",".png",".heic",".xls",".doc",".msg",".eml"},Z13)))&gt;0,AND(SUMPRODUCT(--ISNUMBER(SEARCH({"sharepoint","onedrive","teams","dms","q-pulse","qpulse"},Z13)))&gt;0,ISNUMBER(SEARCH("0",BM13)))),1,0),0)</f>
        <v>0</v>
      </c>
      <c r="BM13" s="61" t="str">
        <f aca="false">SUBSTITUTE(SUBSTITUTE(SUBSTITUTE(SUBSTITUTE(SUBSTITUTE(SUBSTITUTE(SUBSTITUTE(SUBSTITUTE(SUBSTITUTE(LOWER(BW13&amp;""),"1","0"),"2","0"),"3","0"),"4","0"),"5","0"),"6","0"),"7","0"),"8","0"),"9","0")</f>
        <v>  </v>
      </c>
      <c r="BN13" s="61" t="str">
        <f aca="false">SUBSTITUTE(SUBSTITUTE(SUBSTITUTE(SUBSTITUTE(SUBSTITUTE(SUBSTITUTE(SUBSTITUTE(SUBSTITUTE(SUBSTITUTE(SUBSTITUTE(SUBSTITUTE(SUBSTITUTE(SUBSTITUTE(SUBSTITUTE(SUBSTITUTE(SUBSTITUTE(SUBSTITUTE(SUBSTITUTE(SUBSTITUTE(SUBSTITUTE(SUBSTITUTE(SUBSTITUTE(SUBSTITUTE(SUBSTITUTE(SUBSTITUTE(BM13,"b","a"),"c","a"),"d","a"),"e","a"),"f","a"),"g","a"),"h","a"),"i","a"),"j","a"),"k","a"),"l","a"),"m","a"),"n","a"),"o","a"),"p","a"),"q","a"),"r","a"),"s","a"),"t","a"),"u","a"),"v","a"),"w","a"),"x","a"),"y","a"),"z","a")</f>
        <v>  </v>
      </c>
      <c r="BO13" s="61" t="str">
        <f aca="false">SUBSTITUTE(SUBSTITUTE(SUBSTITUTE(SUBSTITUTE(SUBSTITUTE(SUBSTITUTE(SUBSTITUTE(SUBSTITUTE(SUBSTITUTE(LOWER(BX13&amp;""),"1","0"),"2","0"),"3","0"),"4","0"),"5","0"),"6","0"),"7","0"),"8","0"),"9","0")</f>
        <v>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v>
      </c>
      <c r="BQ13" s="61" t="n">
        <f aca="false">IFERROR(IF(OR(SUMPRODUCT(--ISNUMBER(SEARCH({"aa000"," aa 000"," aaa 000"," aaaa 000"," a 0000"," a000 000"," aa 00 000"," aaa 00 000"},BP13)))&gt;0,SUMPRODUCT(--ISNUMBER(SEARCH({"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13)))&gt;0,SUMPRODUCT(--ISNUMBER(SEARCH({"http","www.","\",".pdf",".jpg",".jpeg",".png",".heic",".xls",".doc",".msg",".eml"},W13)))&gt;0,ISNUMBER(SEARCH("0000",BO13)),AND(SUMPRODUCT(--ISNUMBER(SEARCH({"sharepoint","onedrive","teams","dms","q-pulse","qpulse"},W13)))&gt;0,ISNUMBER(SEARCH("0",BO13)))),1,0),0)</f>
        <v>0</v>
      </c>
      <c r="BR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 "&amp;LOWER(Flights!$F$5)&amp;" "," ~ ")," mh"," ~")," at "," ~ ")," by "," ~ ")," on "," ~ ")," to "," ~ ")," from "," ~ ")," until "," ~ ")," till "," ~ ")," before "," ~ ")," after "," ~ ")," around "," ~ ")," approx "," ~ ")," about "," ~ ")," since "," ~ ")," hrs "," ~ ")," hr "," ~ ")," hours "," ~ ")," time "," ~ ")," jan "," ~ ")," feb "," ~ ")," mar "," ~ ")," apr "," ~ ")," may "," ~ ")," jun "," ~ ")," jul "," ~ ")," aug "," ~ ")," sep "," ~ ")," sept "," ~ ")," oct "," ~ ")</f>
        <v>  </v>
      </c>
      <c r="BS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 "&amp;LOWER(Flights!$F$5)&amp;" "," ~ ")," mh"," ~")," at "," ~ ")," by "," ~ ")," on "," ~ ")," to "," ~ ")," from "," ~ ")," until "," ~ ")," till "," ~ ")," before "," ~ ")," after "," ~ ")," around "," ~ ")," approx "," ~ ")," about "," ~ ")," since "," ~ ")," hrs "," ~ ")," hr "," ~ ")," hours "," ~ ")," time "," ~ ")," jan "," ~ ")," feb "," ~ ")," mar "," ~ ")," apr "," ~ ")," may "," ~ ")," jun "," ~ ")," jul "," ~ ")," aug "," ~ ")," sep "," ~ ")," sept "," ~ ")," oct "," ~ ")</f>
        <v>  </v>
      </c>
      <c r="BT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jan","~"),"feb","~"),"mar","~"),"apr","~"),"may","~"),"jun","~"),"jul","~"),"aug","~"),"sep","~"),"oct","~"),"nov","~"),"dec","~")," nov "," ~ ")," dec "," ~ ")," mon "," ~ ")," tue "," ~ ")," wed "," ~ ")," thu "," ~ ")," fri "," ~ ")," sat "," ~ ")," sun "," ~ ")," gate "," ~ ")," bay "," ~ ")," stand "," ~ ")," position "," ~ ")," galley "," ~ ")," flight "," ~ ")," flt "," ~ ")," day "," ~ ")," date "," ~ ")," dated "," ~ ")," the "," ~ ")," and "," ~ ")," of "," ~ ")," in "," ~ ")," for "," ~ ")," with "," ~ ")</f>
        <v>  </v>
      </c>
      <c r="BU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jan","~"),"feb","~"),"mar","~"),"apr","~"),"may","~"),"jun","~"),"jul","~"),"aug","~"),"sep","~"),"oct","~"),"nov","~"),"dec","~")," nov "," ~ ")," dec "," ~ ")," mon "," ~ ")," tue "," ~ ")," wed "," ~ ")," thu "," ~ ")," fri "," ~ ")," sat "," ~ ")," sun "," ~ ")," gate "," ~ ")," bay "," ~ ")," stand "," ~ ")," position "," ~ ")," galley "," ~ ")," flight "," ~ ")," flt "," ~ ")," day "," ~ ")," date "," ~ ")," dated "," ~ ")," the "," ~ ")," and "," ~ ")," of "," ~ ")," in "," ~ ")," for "," ~ ")," with "," ~ ")</f>
        <v>  </v>
      </c>
      <c r="BV13" s="61" t="n">
        <f aca="false">0</f>
        <v>0</v>
      </c>
      <c r="BW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13," pax "," ~ ")," etd "," ~ ")," eta "," ~ ")," std "," ~ ")," sta "," ~ ")," atd "," ~ ")," ata "," ~ ")," lt "," ~ ")," utc "," ~ ")," local "," ~ ")," ok "," ~ ")," done "," ~ ")," seen "," ~ ")," chk "," ~ ")," chkd "," ~ ")," checked "," ~ ")," rcvd "," ~ ")," recd "," ~ ")," dep "," ~ ")," arr "," ~ ")," qty "," ~ ")," all "," ~ ")," ttl "," ~ ")," total "," ~ ")," via "," ~ ")," per "," ~ ")," call "," ~ ")," inbound "," ~ ")," outbound "," ~ ")," approx "," ~ ")</f>
        <v>  </v>
      </c>
      <c r="BX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13," pax "," ~ ")," etd "," ~ ")," eta "," ~ ")," std "," ~ ")," sta "," ~ ")," atd "," ~ ")," ata "," ~ ")," lt "," ~ ")," utc "," ~ ")," local "," ~ ")," ok "," ~ ")," done "," ~ ")," seen "," ~ ")," chk "," ~ ")," chkd "," ~ ")," checked "," ~ ")," rcvd "," ~ ")," recd "," ~ ")," dep "," ~ ")," arr "," ~ ")," qty "," ~ ")," all "," ~ ")," ttl "," ~ ")," total "," ~ ")," via "," ~ ")," per "," ~ ")," call "," ~ ")," inbound "," ~ ")," outbound "," ~ ")," approx "," ~ ")</f>
        <v>  </v>
      </c>
    </row>
    <row r="14" customFormat="false" ht="39.75" hidden="false" customHeight="true" outlineLevel="0" collapsed="false">
      <c r="A14" s="57" t="s">
        <v>418</v>
      </c>
      <c r="B14" s="57" t="s">
        <v>183</v>
      </c>
      <c r="C14" s="57" t="str">
        <f aca="false">Flights!$F$5</f>
        <v>MH0001</v>
      </c>
      <c r="D14" s="58" t="n">
        <f aca="false">Flights!$D$5</f>
        <v>46303</v>
      </c>
      <c r="E14" s="57" t="str">
        <f aca="false">Flights!$G$5&amp;"-"&amp;Flights!$H$5</f>
        <v>LHR-KUL</v>
      </c>
      <c r="F14" s="57" t="str">
        <f aca="false">Flights!$K$5</f>
        <v>EY</v>
      </c>
      <c r="G14" s="57" t="s">
        <v>83</v>
      </c>
      <c r="H14" s="57" t="s">
        <v>381</v>
      </c>
      <c r="I14" s="57" t="s">
        <v>382</v>
      </c>
      <c r="J14" s="57" t="s">
        <v>419</v>
      </c>
      <c r="K14" s="67" t="s">
        <v>420</v>
      </c>
      <c r="L14" s="67" t="s">
        <v>421</v>
      </c>
      <c r="M14" s="67"/>
      <c r="N14" s="67" t="s">
        <v>386</v>
      </c>
      <c r="O14" s="67"/>
      <c r="P14" s="57" t="s">
        <v>186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open",IF(AND(NOT(OR(LEN(AZ14)&lt;15,ISNUMBER(MATCH(AZ14,L_Placeholder,0)))),BK14=0,NOT(OR(LEN(AU14)&lt;2,ISNUMBER(MATCH(AU14,L_Placeholder,0)))),NOT(OR(LEN(AX14)&lt;2,ISNUMBER(MATCH(AX14,L_Placeholder,0)))),TRIM(AE14)&lt;&gt;TRIM(T14)),"N/A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missing",IF(OR(LEN(AU14)&lt;2,ISNUMBER(MATCH(AU14,L_Placeholder,0))),"INVALID – PIC missing",IF(OR(LEN(AV14)&lt;2,ISNUMBER(MATCH(AV14,L_Placeholder,0))),"INVALID – result / assessment missing",IF(OR(OR(LEN(AW14)&lt;3,ISNUMBER(MATCH(AW14,L_Placeholder,0))),SUMPRODUCT(--ISNUMBER(SEARCH(" "&amp;L_EvidencePhrase&amp;" ",BD14)))&gt;0,BI14=1),"INVALID – evidence missing, placeholder or not yet on file",IF(BL14=0,"INVALID – evidence needs a traceable reference (number, file name or link)",IF(OR(LEN(AX14)&lt;2,ISNUMBER(MATCH(AX14,L_Placeholder,0))),"INVALID – verifier missing",IF(AX14=AU14,"INVALID – verifier must be someone other than the PIC",IF(BH14=1,"INVALID – result not yet available (awaiting / TBC)",IF(BV14=1,"INVALID – wording says not on board: an on-board confirmation needs the item loaded",IF(AND(AQ14=1,OR(OR(LEN(AY14)&lt;3,ISNUMBER(MATCH(AY14,L_Placeholder,0))),BJ14=1,BQ14=0)),"INVALID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LATE","COMPLETE")&amp;IF(BG14=1," – CHECK WORDING",""))))))))))))))))))))))),IF(TRIM(U14)="Fail","FAIL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t="str">
        <f aca="false">" "&amp;TRIM(SUBSTITUTE(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 "))&amp;" "</f>
        <v>  </v>
      </c>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IFERROR(IF(AND(TRIM(U14)="Pass",SUMPRODUCT((LEN(BC14)-LEN(SUBSTITUTE(BC14,"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")))/(LEN(L_PendNeg)+1))+SUMPRODUCT((LEN(BC14)-LEN(SUBSTITUTE(BC14," "&amp;L_PendPrep&amp;" "," ")))/(LEN(L_PendPrep)+1)),1,0),1)</f>
        <v>0</v>
      </c>
      <c r="BI14" s="61" t="n">
        <f aca="false">IFERROR(IF(SUMPRODUCT((LEN(BD14)-LEN(SUBSTITUTE(BD14," "&amp;L_PendStrict&amp;" "," ")))/(LEN(L_PendStrict)+1))&gt;SUMPRODUCT((LEN(BD14)-LEN(SUBSTITUTE(BD14," "&amp;L_PendNeg&amp;" "," ")))/(LEN(L_PendNeg)+1)),1,0),1)</f>
        <v>0</v>
      </c>
      <c r="BJ14" s="61" t="n">
        <f aca="false">IFERROR(IF(SUMPRODUCT((LEN(BE14)-LEN(SUBSTITUTE(BE14," "&amp;L_Pending&amp;" "," ")))/(LEN(L_Pending)+1))&gt;SUMPRODUCT((LEN(BE14)-LEN(SUBSTITUTE(BE14," "&amp;L_PendNeg&amp;" "," ")))/(LEN(L_PendNeg)+1))+SUMPRODUCT((LEN(BE14)-LEN(SUBSTITUTE(BE14," "&amp;L_PendPrep&amp;" "," ")))/(LEN(L_PendPrep)+1)),1,0),1)</f>
        <v>0</v>
      </c>
      <c r="BK14" s="61" t="n">
        <f aca="false">IFERROR(IF(SUMPRODUCT((LEN(BF14)-LEN(SUBSTITUTE(BF14," "&amp;L_PendStrict&amp;" "," ")))/(LEN(L_PendStrict)+1))&gt;SUMPRODUCT((LEN(BF14)-LEN(SUBSTITUTE(BF14," "&amp;L_PendNeg&amp;" "," ")))/(LEN(L_PendNeg)+1)),1,0),1)</f>
        <v>0</v>
      </c>
      <c r="BL14" s="61" t="n">
        <f aca="false">IFERROR(IF(OR(SUMPRODUCT(--ISNUMBER(SEARCH({"aa000"," aa 000"," aaa 000"," aaaa 000"," a 0000"," a000 000"," aa 00 000"," aaa 00 000"},BN14)))&gt;0,SUMPRODUCT(--ISNUMBER(SEARCH({"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14)))&gt;0,SUMPRODUCT(--ISNUMBER(SEARCH({"http","www.","\",".pdf",".jpg",".jpeg",".png",".heic",".xls",".doc",".msg",".eml"},Z14)))&gt;0,AND(SUMPRODUCT(--ISNUMBER(SEARCH({"sharepoint","onedrive","teams","dms","q-pulse","qpulse"},Z14)))&gt;0,ISNUMBER(SEARCH("0",BM14)))),1,0),0)</f>
        <v>0</v>
      </c>
      <c r="BM14" s="61" t="str">
        <f aca="false">SUBSTITUTE(SUBSTITUTE(SUBSTITUTE(SUBSTITUTE(SUBSTITUTE(SUBSTITUTE(SUBSTITUTE(SUBSTITUTE(SUBSTITUTE(LOWER(BW14&amp;""),"1","0"),"2","0"),"3","0"),"4","0"),"5","0"),"6","0"),"7","0"),"8","0"),"9","0")</f>
        <v>  </v>
      </c>
      <c r="BN14" s="61" t="str">
        <f aca="false">SUBSTITUTE(SUBSTITUTE(SUBSTITUTE(SUBSTITUTE(SUBSTITUTE(SUBSTITUTE(SUBSTITUTE(SUBSTITUTE(SUBSTITUTE(SUBSTITUTE(SUBSTITUTE(SUBSTITUTE(SUBSTITUTE(SUBSTITUTE(SUBSTITUTE(SUBSTITUTE(SUBSTITUTE(SUBSTITUTE(SUBSTITUTE(SUBSTITUTE(SUBSTITUTE(SUBSTITUTE(SUBSTITUTE(SUBSTITUTE(SUBSTITUTE(BM14,"b","a"),"c","a"),"d","a"),"e","a"),"f","a"),"g","a"),"h","a"),"i","a"),"j","a"),"k","a"),"l","a"),"m","a"),"n","a"),"o","a"),"p","a"),"q","a"),"r","a"),"s","a"),"t","a"),"u","a"),"v","a"),"w","a"),"x","a"),"y","a"),"z","a")</f>
        <v>  </v>
      </c>
      <c r="BO14" s="61" t="str">
        <f aca="false">SUBSTITUTE(SUBSTITUTE(SUBSTITUTE(SUBSTITUTE(SUBSTITUTE(SUBSTITUTE(SUBSTITUTE(SUBSTITUTE(SUBSTITUTE(LOWER(BX14&amp;""),"1","0"),"2","0"),"3","0"),"4","0"),"5","0"),"6","0"),"7","0"),"8","0"),"9","0")</f>
        <v>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v>
      </c>
      <c r="BQ14" s="61" t="n">
        <f aca="false">IFERROR(IF(OR(SUMPRODUCT(--ISNUMBER(SEARCH({"aa000"," aa 000"," aaa 000"," aaaa 000"," a 0000"," a000 000"," aa 00 000"," aaa 00 000"},BP14)))&gt;0,SUMPRODUCT(--ISNUMBER(SEARCH({"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14)))&gt;0,SUMPRODUCT(--ISNUMBER(SEARCH({"http","www.","\",".pdf",".jpg",".jpeg",".png",".heic",".xls",".doc",".msg",".eml"},W14)))&gt;0,ISNUMBER(SEARCH("0000",BO14)),AND(SUMPRODUCT(--ISNUMBER(SEARCH({"sharepoint","onedrive","teams","dms","q-pulse","qpulse"},W14)))&gt;0,ISNUMBER(SEARCH("0",BO14)))),1,0),0)</f>
        <v>0</v>
      </c>
      <c r="BR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 "&amp;LOWER(Flights!$F$5)&amp;" "," ~ ")," mh"," ~")," at "," ~ ")," by "," ~ ")," on "," ~ ")," to "," ~ ")," from "," ~ ")," until "," ~ ")," till "," ~ ")," before "," ~ ")," after "," ~ ")," around "," ~ ")," approx "," ~ ")," about "," ~ ")," since "," ~ ")," hrs "," ~ ")," hr "," ~ ")," hours "," ~ ")," time "," ~ ")," jan "," ~ ")," feb "," ~ ")," mar "," ~ ")," apr "," ~ ")," may "," ~ ")," jun "," ~ ")," jul "," ~ ")," aug "," ~ ")," sep "," ~ ")," sept "," ~ ")," oct "," ~ ")</f>
        <v>  </v>
      </c>
      <c r="BS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 "&amp;LOWER(Flights!$F$5)&amp;" "," ~ ")," mh"," ~")," at "," ~ ")," by "," ~ ")," on "," ~ ")," to "," ~ ")," from "," ~ ")," until "," ~ ")," till "," ~ ")," before "," ~ ")," after "," ~ ")," around "," ~ ")," approx "," ~ ")," about "," ~ ")," since "," ~ ")," hrs "," ~ ")," hr "," ~ ")," hours "," ~ ")," time "," ~ ")," jan "," ~ ")," feb "," ~ ")," mar "," ~ ")," apr "," ~ ")," may "," ~ ")," jun "," ~ ")," jul "," ~ ")," aug "," ~ ")," sep "," ~ ")," sept "," ~ ")," oct "," ~ ")</f>
        <v>  </v>
      </c>
      <c r="BT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jan","~"),"feb","~"),"mar","~"),"apr","~"),"may","~"),"jun","~"),"jul","~"),"aug","~"),"sep","~"),"oct","~"),"nov","~"),"dec","~")," nov "," ~ ")," dec "," ~ ")," mon "," ~ ")," tue "," ~ ")," wed "," ~ ")," thu "," ~ ")," fri "," ~ ")," sat "," ~ ")," sun "," ~ ")," gate "," ~ ")," bay "," ~ ")," stand "," ~ ")," position "," ~ ")," galley "," ~ ")," flight "," ~ ")," flt "," ~ ")," day "," ~ ")," date "," ~ ")," dated "," ~ ")," the "," ~ ")," and "," ~ ")," of "," ~ ")," in "," ~ ")," for "," ~ ")," with "," ~ ")</f>
        <v>  </v>
      </c>
      <c r="BU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jan","~"),"feb","~"),"mar","~"),"apr","~"),"may","~"),"jun","~"),"jul","~"),"aug","~"),"sep","~"),"oct","~"),"nov","~"),"dec","~")," nov "," ~ ")," dec "," ~ ")," mon "," ~ ")," tue "," ~ ")," wed "," ~ ")," thu "," ~ ")," fri "," ~ ")," sat "," ~ ")," sun "," ~ ")," gate "," ~ ")," bay "," ~ ")," stand "," ~ ")," position "," ~ ")," galley "," ~ ")," flight "," ~ ")," flt "," ~ ")," day "," ~ ")," date "," ~ ")," dated "," ~ ")," the "," ~ ")," and "," ~ ")," of "," ~ ")," in "," ~ ")," for "," ~ ")," with "," ~ ")</f>
        <v>  </v>
      </c>
      <c r="BV14" s="61" t="n">
        <f aca="false">0</f>
        <v>0</v>
      </c>
      <c r="BW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14," pax "," ~ ")," etd "," ~ ")," eta "," ~ ")," std "," ~ ")," sta "," ~ ")," atd "," ~ ")," ata "," ~ ")," lt "," ~ ")," utc "," ~ ")," local "," ~ ")," ok "," ~ ")," done "," ~ ")," seen "," ~ ")," chk "," ~ ")," chkd "," ~ ")," checked "," ~ ")," rcvd "," ~ ")," recd "," ~ ")," dep "," ~ ")," arr "," ~ ")," qty "," ~ ")," all "," ~ ")," ttl "," ~ ")," total "," ~ ")," via "," ~ ")," per "," ~ ")," call "," ~ ")," inbound "," ~ ")," outbound "," ~ ")," approx "," ~ ")</f>
        <v>  </v>
      </c>
      <c r="BX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14," pax "," ~ ")," etd "," ~ ")," eta "," ~ ")," std "," ~ ")," sta "," ~ ")," atd "," ~ ")," ata "," ~ ")," lt "," ~ ")," utc "," ~ ")," local "," ~ ")," ok "," ~ ")," done "," ~ ")," seen "," ~ ")," chk "," ~ ")," chkd "," ~ ")," checked "," ~ ")," rcvd "," ~ ")," recd "," ~ ")," dep "," ~ ")," arr "," ~ ")," qty "," ~ ")," all "," ~ ")," ttl "," ~ ")," total "," ~ ")," via "," ~ ")," per "," ~ ")," call "," ~ ")," inbound "," ~ ")," outbound "," ~ ")," approx "," ~ ")</f>
        <v>  </v>
      </c>
    </row>
    <row r="15" customFormat="false" ht="39.75" hidden="false" customHeight="true" outlineLevel="0" collapsed="false">
      <c r="A15" s="57" t="s">
        <v>422</v>
      </c>
      <c r="B15" s="57" t="s">
        <v>183</v>
      </c>
      <c r="C15" s="57" t="str">
        <f aca="false">Flights!$F$5</f>
        <v>MH0001</v>
      </c>
      <c r="D15" s="58" t="n">
        <f aca="false">Flights!$D$5</f>
        <v>46303</v>
      </c>
      <c r="E15" s="57" t="str">
        <f aca="false">Flights!$G$5&amp;"-"&amp;Flights!$H$5</f>
        <v>LHR-KUL</v>
      </c>
      <c r="F15" s="57" t="str">
        <f aca="false">Flights!$K$5</f>
        <v>EY</v>
      </c>
      <c r="G15" s="57" t="s">
        <v>423</v>
      </c>
      <c r="H15" s="57" t="s">
        <v>381</v>
      </c>
      <c r="I15" s="57" t="s">
        <v>382</v>
      </c>
      <c r="J15" s="57" t="s">
        <v>424</v>
      </c>
      <c r="K15" s="67"/>
      <c r="L15" s="67" t="s">
        <v>425</v>
      </c>
      <c r="M15" s="67"/>
      <c r="N15" s="67" t="s">
        <v>386</v>
      </c>
      <c r="O15" s="67" t="s">
        <v>426</v>
      </c>
      <c r="P15" s="57" t="s">
        <v>186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open",IF(AND(NOT(OR(LEN(AZ15)&lt;15,ISNUMBER(MATCH(AZ15,L_Placeholder,0)))),BK15=0,NOT(OR(LEN(AU15)&lt;2,ISNUMBER(MATCH(AU15,L_Placeholder,0)))),NOT(OR(LEN(AX15)&lt;2,ISNUMBER(MATCH(AX15,L_Placeholder,0)))),TRIM(AE15)&lt;&gt;TRIM(T15)),"N/A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missing",IF(OR(LEN(AU15)&lt;2,ISNUMBER(MATCH(AU15,L_Placeholder,0))),"INVALID – PIC missing",IF(OR(LEN(AV15)&lt;2,ISNUMBER(MATCH(AV15,L_Placeholder,0))),"INVALID – result / assessment missing",IF(OR(OR(LEN(AW15)&lt;3,ISNUMBER(MATCH(AW15,L_Placeholder,0))),SUMPRODUCT(--ISNUMBER(SEARCH(" "&amp;L_EvidencePhrase&amp;" ",BD15)))&gt;0,BI15=1),"INVALID – evidence missing, placeholder or not yet on file",IF(BL15=0,"INVALID – evidence needs a traceable reference (number, file name or link)",IF(OR(LEN(AX15)&lt;2,ISNUMBER(MATCH(AX15,L_Placeholder,0))),"INVALID – verifier missing",IF(AX15=AU15,"INVALID – verifier must be someone other than the PIC",IF(BH15=1,"INVALID – result not yet available (awaiting / TBC)",IF(BV15=1,"INVALID – wording says not on board: an on-board confirmation needs the item loaded",IF(AND(AQ15=1,OR(OR(LEN(AY15)&lt;3,ISNUMBER(MATCH(AY15,L_Placeholder,0))),BJ15=1,BQ15=0)),"INVALID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LATE","COMPLETE")&amp;IF(BG15=1," – CHECK WORDING",""))))))))))))))))))))))),IF(TRIM(U15)="Fail","FAIL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t="str">
        <f aca="false">" "&amp;TRIM(SUBSTITUTE(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 "))&amp;" "</f>
        <v>  </v>
      </c>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IFERROR(IF(AND(TRIM(U15)="Pass",SUMPRODUCT((LEN(BC15)-LEN(SUBSTITUTE(BC15,"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")))/(LEN(L_PendNeg)+1))+SUMPRODUCT((LEN(BC15)-LEN(SUBSTITUTE(BC15," "&amp;L_PendPrep&amp;" "," ")))/(LEN(L_PendPrep)+1)),1,0),1)</f>
        <v>0</v>
      </c>
      <c r="BI15" s="61" t="n">
        <f aca="false">IFERROR(IF(SUMPRODUCT((LEN(BD15)-LEN(SUBSTITUTE(BD15," "&amp;L_PendStrict&amp;" "," ")))/(LEN(L_PendStrict)+1))&gt;SUMPRODUCT((LEN(BD15)-LEN(SUBSTITUTE(BD15," "&amp;L_PendNeg&amp;" "," ")))/(LEN(L_PendNeg)+1)),1,0),1)</f>
        <v>0</v>
      </c>
      <c r="BJ15" s="61" t="n">
        <f aca="false">IFERROR(IF(SUMPRODUCT((LEN(BE15)-LEN(SUBSTITUTE(BE15," "&amp;L_Pending&amp;" "," ")))/(LEN(L_Pending)+1))&gt;SUMPRODUCT((LEN(BE15)-LEN(SUBSTITUTE(BE15," "&amp;L_PendNeg&amp;" "," ")))/(LEN(L_PendNeg)+1))+SUMPRODUCT((LEN(BE15)-LEN(SUBSTITUTE(BE15," "&amp;L_PendPrep&amp;" "," ")))/(LEN(L_PendPrep)+1)),1,0),1)</f>
        <v>0</v>
      </c>
      <c r="BK15" s="61" t="n">
        <f aca="false">IFERROR(IF(SUMPRODUCT((LEN(BF15)-LEN(SUBSTITUTE(BF15," "&amp;L_PendStrict&amp;" "," ")))/(LEN(L_PendStrict)+1))&gt;SUMPRODUCT((LEN(BF15)-LEN(SUBSTITUTE(BF15," "&amp;L_PendNeg&amp;" "," ")))/(LEN(L_PendNeg)+1)),1,0),1)</f>
        <v>0</v>
      </c>
      <c r="BL15" s="61" t="n">
        <f aca="false">IFERROR(IF(OR(SUMPRODUCT(--ISNUMBER(SEARCH({"aa000"," aa 000"," aaa 000"," aaaa 000"," a 0000"," a000 000"," aa 00 000"," aaa 00 000"},BN15)))&gt;0,SUMPRODUCT(--ISNUMBER(SEARCH({"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15)))&gt;0,SUMPRODUCT(--ISNUMBER(SEARCH({"http","www.","\",".pdf",".jpg",".jpeg",".png",".heic",".xls",".doc",".msg",".eml"},Z15)))&gt;0,AND(SUMPRODUCT(--ISNUMBER(SEARCH({"sharepoint","onedrive","teams","dms","q-pulse","qpulse"},Z15)))&gt;0,ISNUMBER(SEARCH("0",BM15)))),1,0),0)</f>
        <v>0</v>
      </c>
      <c r="BM15" s="61" t="str">
        <f aca="false">SUBSTITUTE(SUBSTITUTE(SUBSTITUTE(SUBSTITUTE(SUBSTITUTE(SUBSTITUTE(SUBSTITUTE(SUBSTITUTE(SUBSTITUTE(LOWER(BW15&amp;""),"1","0"),"2","0"),"3","0"),"4","0"),"5","0"),"6","0"),"7","0"),"8","0"),"9","0")</f>
        <v>  </v>
      </c>
      <c r="BN15" s="61" t="str">
        <f aca="false">SUBSTITUTE(SUBSTITUTE(SUBSTITUTE(SUBSTITUTE(SUBSTITUTE(SUBSTITUTE(SUBSTITUTE(SUBSTITUTE(SUBSTITUTE(SUBSTITUTE(SUBSTITUTE(SUBSTITUTE(SUBSTITUTE(SUBSTITUTE(SUBSTITUTE(SUBSTITUTE(SUBSTITUTE(SUBSTITUTE(SUBSTITUTE(SUBSTITUTE(SUBSTITUTE(SUBSTITUTE(SUBSTITUTE(SUBSTITUTE(SUBSTITUTE(BM15,"b","a"),"c","a"),"d","a"),"e","a"),"f","a"),"g","a"),"h","a"),"i","a"),"j","a"),"k","a"),"l","a"),"m","a"),"n","a"),"o","a"),"p","a"),"q","a"),"r","a"),"s","a"),"t","a"),"u","a"),"v","a"),"w","a"),"x","a"),"y","a"),"z","a")</f>
        <v>  </v>
      </c>
      <c r="BO15" s="61" t="str">
        <f aca="false">SUBSTITUTE(SUBSTITUTE(SUBSTITUTE(SUBSTITUTE(SUBSTITUTE(SUBSTITUTE(SUBSTITUTE(SUBSTITUTE(SUBSTITUTE(LOWER(BX15&amp;""),"1","0"),"2","0"),"3","0"),"4","0"),"5","0"),"6","0"),"7","0"),"8","0"),"9","0")</f>
        <v>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v>
      </c>
      <c r="BQ15" s="61" t="n">
        <f aca="false">IFERROR(IF(OR(SUMPRODUCT(--ISNUMBER(SEARCH({"aa000"," aa 000"," aaa 000"," aaaa 000"," a 0000"," a000 000"," aa 00 000"," aaa 00 000"},BP15)))&gt;0,SUMPRODUCT(--ISNUMBER(SEARCH({"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15)))&gt;0,SUMPRODUCT(--ISNUMBER(SEARCH({"http","www.","\",".pdf",".jpg",".jpeg",".png",".heic",".xls",".doc",".msg",".eml"},W15)))&gt;0,ISNUMBER(SEARCH("0000",BO15)),AND(SUMPRODUCT(--ISNUMBER(SEARCH({"sharepoint","onedrive","teams","dms","q-pulse","qpulse"},W15)))&gt;0,ISNUMBER(SEARCH("0",BO15)))),1,0),0)</f>
        <v>0</v>
      </c>
      <c r="BR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 "&amp;LOWER(Flights!$F$5)&amp;" "," ~ ")," mh"," ~")," at "," ~ ")," by "," ~ ")," on "," ~ ")," to "," ~ ")," from "," ~ ")," until "," ~ ")," till "," ~ ")," before "," ~ ")," after "," ~ ")," around "," ~ ")," approx "," ~ ")," about "," ~ ")," since "," ~ ")," hrs "," ~ ")," hr "," ~ ")," hours "," ~ ")," time "," ~ ")," jan "," ~ ")," feb "," ~ ")," mar "," ~ ")," apr "," ~ ")," may "," ~ ")," jun "," ~ ")," jul "," ~ ")," aug "," ~ ")," sep "," ~ ")," sept "," ~ ")," oct "," ~ ")</f>
        <v>  </v>
      </c>
      <c r="BS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 "&amp;LOWER(Flights!$F$5)&amp;" "," ~ ")," mh"," ~")," at "," ~ ")," by "," ~ ")," on "," ~ ")," to "," ~ ")," from "," ~ ")," until "," ~ ")," till "," ~ ")," before "," ~ ")," after "," ~ ")," around "," ~ ")," approx "," ~ ")," about "," ~ ")," since "," ~ ")," hrs "," ~ ")," hr "," ~ ")," hours "," ~ ")," time "," ~ ")," jan "," ~ ")," feb "," ~ ")," mar "," ~ ")," apr "," ~ ")," may "," ~ ")," jun "," ~ ")," jul "," ~ ")," aug "," ~ ")," sep "," ~ ")," sept "," ~ ")," oct "," ~ ")</f>
        <v>  </v>
      </c>
      <c r="BT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jan","~"),"feb","~"),"mar","~"),"apr","~"),"may","~"),"jun","~"),"jul","~"),"aug","~"),"sep","~"),"oct","~"),"nov","~"),"dec","~")," nov "," ~ ")," dec "," ~ ")," mon "," ~ ")," tue "," ~ ")," wed "," ~ ")," thu "," ~ ")," fri "," ~ ")," sat "," ~ ")," sun "," ~ ")," gate "," ~ ")," bay "," ~ ")," stand "," ~ ")," position "," ~ ")," galley "," ~ ")," flight "," ~ ")," flt "," ~ ")," day "," ~ ")," date "," ~ ")," dated "," ~ ")," the "," ~ ")," and "," ~ ")," of "," ~ ")," in "," ~ ")," for "," ~ ")," with "," ~ ")</f>
        <v>  </v>
      </c>
      <c r="BU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jan","~"),"feb","~"),"mar","~"),"apr","~"),"may","~"),"jun","~"),"jul","~"),"aug","~"),"sep","~"),"oct","~"),"nov","~"),"dec","~")," nov "," ~ ")," dec "," ~ ")," mon "," ~ ")," tue "," ~ ")," wed "," ~ ")," thu "," ~ ")," fri "," ~ ")," sat "," ~ ")," sun "," ~ ")," gate "," ~ ")," bay "," ~ ")," stand "," ~ ")," position "," ~ ")," galley "," ~ ")," flight "," ~ ")," flt "," ~ ")," day "," ~ ")," date "," ~ ")," dated "," ~ ")," the "," ~ ")," and "," ~ ")," of "," ~ ")," in "," ~ ")," for "," ~ ")," with "," ~ ")</f>
        <v>  </v>
      </c>
      <c r="BV15" s="61" t="n">
        <f aca="false">0</f>
        <v>0</v>
      </c>
      <c r="BW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15," pax "," ~ ")," etd "," ~ ")," eta "," ~ ")," std "," ~ ")," sta "," ~ ")," atd "," ~ ")," ata "," ~ ")," lt "," ~ ")," utc "," ~ ")," local "," ~ ")," ok "," ~ ")," done "," ~ ")," seen "," ~ ")," chk "," ~ ")," chkd "," ~ ")," checked "," ~ ")," rcvd "," ~ ")," recd "," ~ ")," dep "," ~ ")," arr "," ~ ")," qty "," ~ ")," all "," ~ ")," ttl "," ~ ")," total "," ~ ")," via "," ~ ")," per "," ~ ")," call "," ~ ")," inbound "," ~ ")," outbound "," ~ ")," approx "," ~ ")</f>
        <v>  </v>
      </c>
      <c r="BX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15," pax "," ~ ")," etd "," ~ ")," eta "," ~ ")," std "," ~ ")," sta "," ~ ")," atd "," ~ ")," ata "," ~ ")," lt "," ~ ")," utc "," ~ ")," local "," ~ ")," ok "," ~ ")," done "," ~ ")," seen "," ~ ")," chk "," ~ ")," chkd "," ~ ")," checked "," ~ ")," rcvd "," ~ ")," recd "," ~ ")," dep "," ~ ")," arr "," ~ ")," qty "," ~ ")," all "," ~ ")," ttl "," ~ ")," total "," ~ ")," via "," ~ ")," per "," ~ ")," call "," ~ ")," inbound "," ~ ")," outbound "," ~ ")," approx "," ~ ")</f>
        <v>  </v>
      </c>
    </row>
    <row r="16" customFormat="false" ht="39.75" hidden="false" customHeight="true" outlineLevel="0" collapsed="false">
      <c r="A16" s="57" t="s">
        <v>427</v>
      </c>
      <c r="B16" s="57" t="s">
        <v>183</v>
      </c>
      <c r="C16" s="57" t="str">
        <f aca="false">Flights!$F$5</f>
        <v>MH0001</v>
      </c>
      <c r="D16" s="58" t="n">
        <f aca="false">Flights!$D$5</f>
        <v>46303</v>
      </c>
      <c r="E16" s="57" t="str">
        <f aca="false">Flights!$G$5&amp;"-"&amp;Flights!$H$5</f>
        <v>LHR-KUL</v>
      </c>
      <c r="F16" s="57" t="str">
        <f aca="false">Flights!$K$5</f>
        <v>EY</v>
      </c>
      <c r="G16" s="57" t="s">
        <v>423</v>
      </c>
      <c r="H16" s="57" t="s">
        <v>381</v>
      </c>
      <c r="I16" s="57" t="s">
        <v>382</v>
      </c>
      <c r="J16" s="57" t="s">
        <v>428</v>
      </c>
      <c r="K16" s="67" t="s">
        <v>429</v>
      </c>
      <c r="L16" s="67" t="s">
        <v>425</v>
      </c>
      <c r="M16" s="67"/>
      <c r="N16" s="67" t="s">
        <v>386</v>
      </c>
      <c r="O16" s="67" t="s">
        <v>426</v>
      </c>
      <c r="P16" s="57" t="s">
        <v>186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open",IF(AND(NOT(OR(LEN(AZ16)&lt;15,ISNUMBER(MATCH(AZ16,L_Placeholder,0)))),BK16=0,NOT(OR(LEN(AU16)&lt;2,ISNUMBER(MATCH(AU16,L_Placeholder,0)))),NOT(OR(LEN(AX16)&lt;2,ISNUMBER(MATCH(AX16,L_Placeholder,0)))),TRIM(AE16)&lt;&gt;TRIM(T16)),"N/A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missing",IF(OR(LEN(AU16)&lt;2,ISNUMBER(MATCH(AU16,L_Placeholder,0))),"INVALID – PIC missing",IF(OR(LEN(AV16)&lt;2,ISNUMBER(MATCH(AV16,L_Placeholder,0))),"INVALID – result / assessment missing",IF(OR(OR(LEN(AW16)&lt;3,ISNUMBER(MATCH(AW16,L_Placeholder,0))),SUMPRODUCT(--ISNUMBER(SEARCH(" "&amp;L_EvidencePhrase&amp;" ",BD16)))&gt;0,BI16=1),"INVALID – evidence missing, placeholder or not yet on file",IF(BL16=0,"INVALID – evidence needs a traceable reference (number, file name or link)",IF(OR(LEN(AX16)&lt;2,ISNUMBER(MATCH(AX16,L_Placeholder,0))),"INVALID – verifier missing",IF(AX16=AU16,"INVALID – verifier must be someone other than the PIC",IF(BH16=1,"INVALID – result not yet available (awaiting / TBC)",IF(BV16=1,"INVALID – wording says not on board: an on-board confirmation needs the item loaded",IF(AND(AQ16=1,OR(OR(LEN(AY16)&lt;3,ISNUMBER(MATCH(AY16,L_Placeholder,0))),BJ16=1,BQ16=0)),"INVALID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LATE","COMPLETE")&amp;IF(BG16=1," – CHECK WORDING",""))))))))))))))))))))))),IF(TRIM(U16)="Fail","FAIL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t="str">
        <f aca="false">" "&amp;TRIM(SUBSTITUTE(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 "))&amp;" "</f>
        <v>  </v>
      </c>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IFERROR(IF(AND(TRIM(U16)="Pass",SUMPRODUCT((LEN(BC16)-LEN(SUBSTITUTE(BC16,"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")))/(LEN(L_PendNeg)+1))+SUMPRODUCT((LEN(BC16)-LEN(SUBSTITUTE(BC16," "&amp;L_PendPrep&amp;" "," ")))/(LEN(L_PendPrep)+1)),1,0),1)</f>
        <v>0</v>
      </c>
      <c r="BI16" s="61" t="n">
        <f aca="false">IFERROR(IF(SUMPRODUCT((LEN(BD16)-LEN(SUBSTITUTE(BD16," "&amp;L_PendStrict&amp;" "," ")))/(LEN(L_PendStrict)+1))&gt;SUMPRODUCT((LEN(BD16)-LEN(SUBSTITUTE(BD16," "&amp;L_PendNeg&amp;" "," ")))/(LEN(L_PendNeg)+1)),1,0),1)</f>
        <v>0</v>
      </c>
      <c r="BJ16" s="61" t="n">
        <f aca="false">IFERROR(IF(SUMPRODUCT((LEN(BE16)-LEN(SUBSTITUTE(BE16," "&amp;L_Pending&amp;" "," ")))/(LEN(L_Pending)+1))&gt;SUMPRODUCT((LEN(BE16)-LEN(SUBSTITUTE(BE16," "&amp;L_PendNeg&amp;" "," ")))/(LEN(L_PendNeg)+1))+SUMPRODUCT((LEN(BE16)-LEN(SUBSTITUTE(BE16," "&amp;L_PendPrep&amp;" "," ")))/(LEN(L_PendPrep)+1)),1,0),1)</f>
        <v>0</v>
      </c>
      <c r="BK16" s="61" t="n">
        <f aca="false">IFERROR(IF(SUMPRODUCT((LEN(BF16)-LEN(SUBSTITUTE(BF16," "&amp;L_PendStrict&amp;" "," ")))/(LEN(L_PendStrict)+1))&gt;SUMPRODUCT((LEN(BF16)-LEN(SUBSTITUTE(BF16," "&amp;L_PendNeg&amp;" "," ")))/(LEN(L_PendNeg)+1)),1,0),1)</f>
        <v>0</v>
      </c>
      <c r="BL16" s="61" t="n">
        <f aca="false">IFERROR(IF(OR(SUMPRODUCT(--ISNUMBER(SEARCH({"aa000"," aa 000"," aaa 000"," aaaa 000"," a 0000"," a000 000"," aa 00 000"," aaa 00 000"},BN16)))&gt;0,SUMPRODUCT(--ISNUMBER(SEARCH({"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16)))&gt;0,SUMPRODUCT(--ISNUMBER(SEARCH({"http","www.","\",".pdf",".jpg",".jpeg",".png",".heic",".xls",".doc",".msg",".eml"},Z16)))&gt;0,AND(SUMPRODUCT(--ISNUMBER(SEARCH({"sharepoint","onedrive","teams","dms","q-pulse","qpulse"},Z16)))&gt;0,ISNUMBER(SEARCH("0",BM16)))),1,0),0)</f>
        <v>0</v>
      </c>
      <c r="BM16" s="61" t="str">
        <f aca="false">SUBSTITUTE(SUBSTITUTE(SUBSTITUTE(SUBSTITUTE(SUBSTITUTE(SUBSTITUTE(SUBSTITUTE(SUBSTITUTE(SUBSTITUTE(LOWER(BW16&amp;""),"1","0"),"2","0"),"3","0"),"4","0"),"5","0"),"6","0"),"7","0"),"8","0"),"9","0")</f>
        <v>  </v>
      </c>
      <c r="BN16" s="61" t="str">
        <f aca="false">SUBSTITUTE(SUBSTITUTE(SUBSTITUTE(SUBSTITUTE(SUBSTITUTE(SUBSTITUTE(SUBSTITUTE(SUBSTITUTE(SUBSTITUTE(SUBSTITUTE(SUBSTITUTE(SUBSTITUTE(SUBSTITUTE(SUBSTITUTE(SUBSTITUTE(SUBSTITUTE(SUBSTITUTE(SUBSTITUTE(SUBSTITUTE(SUBSTITUTE(SUBSTITUTE(SUBSTITUTE(SUBSTITUTE(SUBSTITUTE(SUBSTITUTE(BM16,"b","a"),"c","a"),"d","a"),"e","a"),"f","a"),"g","a"),"h","a"),"i","a"),"j","a"),"k","a"),"l","a"),"m","a"),"n","a"),"o","a"),"p","a"),"q","a"),"r","a"),"s","a"),"t","a"),"u","a"),"v","a"),"w","a"),"x","a"),"y","a"),"z","a")</f>
        <v>  </v>
      </c>
      <c r="BO16" s="61" t="str">
        <f aca="false">SUBSTITUTE(SUBSTITUTE(SUBSTITUTE(SUBSTITUTE(SUBSTITUTE(SUBSTITUTE(SUBSTITUTE(SUBSTITUTE(SUBSTITUTE(LOWER(BX16&amp;""),"1","0"),"2","0"),"3","0"),"4","0"),"5","0"),"6","0"),"7","0"),"8","0"),"9","0")</f>
        <v>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v>
      </c>
      <c r="BQ16" s="61" t="n">
        <f aca="false">IFERROR(IF(OR(SUMPRODUCT(--ISNUMBER(SEARCH({"aa000"," aa 000"," aaa 000"," aaaa 000"," a 0000"," a000 000"," aa 00 000"," aaa 00 000"},BP16)))&gt;0,SUMPRODUCT(--ISNUMBER(SEARCH({"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16)))&gt;0,SUMPRODUCT(--ISNUMBER(SEARCH({"http","www.","\",".pdf",".jpg",".jpeg",".png",".heic",".xls",".doc",".msg",".eml"},W16)))&gt;0,ISNUMBER(SEARCH("0000",BO16)),AND(SUMPRODUCT(--ISNUMBER(SEARCH({"sharepoint","onedrive","teams","dms","q-pulse","qpulse"},W16)))&gt;0,ISNUMBER(SEARCH("0",BO16)))),1,0),0)</f>
        <v>0</v>
      </c>
      <c r="BR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 "&amp;LOWER(Flights!$F$5)&amp;" "," ~ ")," mh"," ~")," at "," ~ ")," by "," ~ ")," on "," ~ ")," to "," ~ ")," from "," ~ ")," until "," ~ ")," till "," ~ ")," before "," ~ ")," after "," ~ ")," around "," ~ ")," approx "," ~ ")," about "," ~ ")," since "," ~ ")," hrs "," ~ ")," hr "," ~ ")," hours "," ~ ")," time "," ~ ")," jan "," ~ ")," feb "," ~ ")," mar "," ~ ")," apr "," ~ ")," may "," ~ ")," jun "," ~ ")," jul "," ~ ")," aug "," ~ ")," sep "," ~ ")," sept "," ~ ")," oct "," ~ ")</f>
        <v>  </v>
      </c>
      <c r="BS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 "&amp;LOWER(Flights!$F$5)&amp;" "," ~ ")," mh"," ~")," at "," ~ ")," by "," ~ ")," on "," ~ ")," to "," ~ ")," from "," ~ ")," until "," ~ ")," till "," ~ ")," before "," ~ ")," after "," ~ ")," around "," ~ ")," approx "," ~ ")," about "," ~ ")," since "," ~ ")," hrs "," ~ ")," hr "," ~ ")," hours "," ~ ")," time "," ~ ")," jan "," ~ ")," feb "," ~ ")," mar "," ~ ")," apr "," ~ ")," may "," ~ ")," jun "," ~ ")," jul "," ~ ")," aug "," ~ ")," sep "," ~ ")," sept "," ~ ")," oct "," ~ ")</f>
        <v>  </v>
      </c>
      <c r="BT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jan","~"),"feb","~"),"mar","~"),"apr","~"),"may","~"),"jun","~"),"jul","~"),"aug","~"),"sep","~"),"oct","~"),"nov","~"),"dec","~")," nov "," ~ ")," dec "," ~ ")," mon "," ~ ")," tue "," ~ ")," wed "," ~ ")," thu "," ~ ")," fri "," ~ ")," sat "," ~ ")," sun "," ~ ")," gate "," ~ ")," bay "," ~ ")," stand "," ~ ")," position "," ~ ")," galley "," ~ ")," flight "," ~ ")," flt "," ~ ")," day "," ~ ")," date "," ~ ")," dated "," ~ ")," the "," ~ ")," and "," ~ ")," of "," ~ ")," in "," ~ ")," for "," ~ ")," with "," ~ ")</f>
        <v>  </v>
      </c>
      <c r="BU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jan","~"),"feb","~"),"mar","~"),"apr","~"),"may","~"),"jun","~"),"jul","~"),"aug","~"),"sep","~"),"oct","~"),"nov","~"),"dec","~")," nov "," ~ ")," dec "," ~ ")," mon "," ~ ")," tue "," ~ ")," wed "," ~ ")," thu "," ~ ")," fri "," ~ ")," sat "," ~ ")," sun "," ~ ")," gate "," ~ ")," bay "," ~ ")," stand "," ~ ")," position "," ~ ")," galley "," ~ ")," flight "," ~ ")," flt "," ~ ")," day "," ~ ")," date "," ~ ")," dated "," ~ ")," the "," ~ ")," and "," ~ ")," of "," ~ ")," in "," ~ ")," for "," ~ ")," with "," ~ ")</f>
        <v>  </v>
      </c>
      <c r="BV16" s="61" t="n">
        <f aca="false">0</f>
        <v>0</v>
      </c>
      <c r="BW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16," pax "," ~ ")," etd "," ~ ")," eta "," ~ ")," std "," ~ ")," sta "," ~ ")," atd "," ~ ")," ata "," ~ ")," lt "," ~ ")," utc "," ~ ")," local "," ~ ")," ok "," ~ ")," done "," ~ ")," seen "," ~ ")," chk "," ~ ")," chkd "," ~ ")," checked "," ~ ")," rcvd "," ~ ")," recd "," ~ ")," dep "," ~ ")," arr "," ~ ")," qty "," ~ ")," all "," ~ ")," ttl "," ~ ")," total "," ~ ")," via "," ~ ")," per "," ~ ")," call "," ~ ")," inbound "," ~ ")," outbound "," ~ ")," approx "," ~ ")</f>
        <v>  </v>
      </c>
      <c r="BX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16," pax "," ~ ")," etd "," ~ ")," eta "," ~ ")," std "," ~ ")," sta "," ~ ")," atd "," ~ ")," ata "," ~ ")," lt "," ~ ")," utc "," ~ ")," local "," ~ ")," ok "," ~ ")," done "," ~ ")," seen "," ~ ")," chk "," ~ ")," chkd "," ~ ")," checked "," ~ ")," rcvd "," ~ ")," recd "," ~ ")," dep "," ~ ")," arr "," ~ ")," qty "," ~ ")," all "," ~ ")," ttl "," ~ ")," total "," ~ ")," via "," ~ ")," per "," ~ ")," call "," ~ ")," inbound "," ~ ")," outbound "," ~ ")," approx "," ~ ")</f>
        <v>  </v>
      </c>
    </row>
    <row r="17" customFormat="false" ht="39.75" hidden="false" customHeight="true" outlineLevel="0" collapsed="false">
      <c r="A17" s="57" t="s">
        <v>430</v>
      </c>
      <c r="B17" s="57" t="s">
        <v>183</v>
      </c>
      <c r="C17" s="57" t="str">
        <f aca="false">Flights!$F$5</f>
        <v>MH0001</v>
      </c>
      <c r="D17" s="58" t="n">
        <f aca="false">Flights!$D$5</f>
        <v>46303</v>
      </c>
      <c r="E17" s="57" t="str">
        <f aca="false">Flights!$G$5&amp;"-"&amp;Flights!$H$5</f>
        <v>LHR-KUL</v>
      </c>
      <c r="F17" s="57" t="str">
        <f aca="false">Flights!$K$5</f>
        <v>EY</v>
      </c>
      <c r="G17" s="57" t="s">
        <v>423</v>
      </c>
      <c r="H17" s="57" t="s">
        <v>381</v>
      </c>
      <c r="I17" s="57" t="s">
        <v>431</v>
      </c>
      <c r="J17" s="57" t="s">
        <v>432</v>
      </c>
      <c r="K17" s="67"/>
      <c r="L17" s="67" t="s">
        <v>425</v>
      </c>
      <c r="M17" s="67"/>
      <c r="N17" s="67" t="s">
        <v>386</v>
      </c>
      <c r="O17" s="67" t="s">
        <v>426</v>
      </c>
      <c r="P17" s="57" t="s">
        <v>186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open",IF(AND(NOT(OR(LEN(AZ17)&lt;15,ISNUMBER(MATCH(AZ17,L_Placeholder,0)))),BK17=0,NOT(OR(LEN(AU17)&lt;2,ISNUMBER(MATCH(AU17,L_Placeholder,0)))),NOT(OR(LEN(AX17)&lt;2,ISNUMBER(MATCH(AX17,L_Placeholder,0)))),TRIM(AE17)&lt;&gt;TRIM(T17)),"N/A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missing",IF(OR(LEN(AU17)&lt;2,ISNUMBER(MATCH(AU17,L_Placeholder,0))),"INVALID – PIC missing",IF(OR(LEN(AV17)&lt;2,ISNUMBER(MATCH(AV17,L_Placeholder,0))),"INVALID – result / assessment missing",IF(OR(OR(LEN(AW17)&lt;3,ISNUMBER(MATCH(AW17,L_Placeholder,0))),SUMPRODUCT(--ISNUMBER(SEARCH(" "&amp;L_EvidencePhrase&amp;" ",BD17)))&gt;0,BI17=1),"INVALID – evidence missing, placeholder or not yet on file",IF(BL17=0,"INVALID – evidence needs a traceable reference (number, file name or link)",IF(OR(LEN(AX17)&lt;2,ISNUMBER(MATCH(AX17,L_Placeholder,0))),"INVALID – verifier missing",IF(AX17=AU17,"INVALID – verifier must be someone other than the PIC",IF(BH17=1,"INVALID – result not yet available (awaiting / TBC)",IF(BV17=1,"INVALID – wording says not on board: an on-board confirmation needs the item loaded",IF(AND(AQ17=1,OR(OR(LEN(AY17)&lt;3,ISNUMBER(MATCH(AY17,L_Placeholder,0))),BJ17=1,BQ17=0)),"INVALID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LATE","COMPLETE")&amp;IF(BG17=1," – CHECK WORDING",""))))))))))))))))))))))),IF(TRIM(U17)="Fail","FAIL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t="str">
        <f aca="false">" "&amp;TRIM(SUBSTITUTE(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 "))&amp;" "</f>
        <v>  </v>
      </c>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IFERROR(IF(AND(TRIM(U17)="Pass",SUMPRODUCT((LEN(BC17)-LEN(SUBSTITUTE(BC17,"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")))/(LEN(L_PendNeg)+1))+SUMPRODUCT((LEN(BC17)-LEN(SUBSTITUTE(BC17," "&amp;L_PendPrep&amp;" "," ")))/(LEN(L_PendPrep)+1)),1,0),1)</f>
        <v>0</v>
      </c>
      <c r="BI17" s="61" t="n">
        <f aca="false">IFERROR(IF(SUMPRODUCT((LEN(BD17)-LEN(SUBSTITUTE(BD17," "&amp;L_PendStrict&amp;" "," ")))/(LEN(L_PendStrict)+1))&gt;SUMPRODUCT((LEN(BD17)-LEN(SUBSTITUTE(BD17," "&amp;L_PendNeg&amp;" "," ")))/(LEN(L_PendNeg)+1)),1,0),1)</f>
        <v>0</v>
      </c>
      <c r="BJ17" s="61" t="n">
        <f aca="false">IFERROR(IF(SUMPRODUCT((LEN(BE17)-LEN(SUBSTITUTE(BE17," "&amp;L_Pending&amp;" "," ")))/(LEN(L_Pending)+1))&gt;SUMPRODUCT((LEN(BE17)-LEN(SUBSTITUTE(BE17," "&amp;L_PendNeg&amp;" "," ")))/(LEN(L_PendNeg)+1))+SUMPRODUCT((LEN(BE17)-LEN(SUBSTITUTE(BE17," "&amp;L_PendPrep&amp;" "," ")))/(LEN(L_PendPrep)+1)),1,0),1)</f>
        <v>0</v>
      </c>
      <c r="BK17" s="61" t="n">
        <f aca="false">IFERROR(IF(SUMPRODUCT((LEN(BF17)-LEN(SUBSTITUTE(BF17," "&amp;L_PendStrict&amp;" "," ")))/(LEN(L_PendStrict)+1))&gt;SUMPRODUCT((LEN(BF17)-LEN(SUBSTITUTE(BF17," "&amp;L_PendNeg&amp;" "," ")))/(LEN(L_PendNeg)+1)),1,0),1)</f>
        <v>0</v>
      </c>
      <c r="BL17" s="61" t="n">
        <f aca="false">IFERROR(IF(OR(SUMPRODUCT(--ISNUMBER(SEARCH({"aa000"," aa 000"," aaa 000"," aaaa 000"," a 0000"," a000 000"," aa 00 000"," aaa 00 000"},BN17)))&gt;0,SUMPRODUCT(--ISNUMBER(SEARCH({"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17)))&gt;0,SUMPRODUCT(--ISNUMBER(SEARCH({"http","www.","\",".pdf",".jpg",".jpeg",".png",".heic",".xls",".doc",".msg",".eml"},Z17)))&gt;0,AND(SUMPRODUCT(--ISNUMBER(SEARCH({"sharepoint","onedrive","teams","dms","q-pulse","qpulse"},Z17)))&gt;0,ISNUMBER(SEARCH("0",BM17)))),1,0),0)</f>
        <v>0</v>
      </c>
      <c r="BM17" s="61" t="str">
        <f aca="false">SUBSTITUTE(SUBSTITUTE(SUBSTITUTE(SUBSTITUTE(SUBSTITUTE(SUBSTITUTE(SUBSTITUTE(SUBSTITUTE(SUBSTITUTE(LOWER(BW17&amp;""),"1","0"),"2","0"),"3","0"),"4","0"),"5","0"),"6","0"),"7","0"),"8","0"),"9","0")</f>
        <v>  </v>
      </c>
      <c r="BN17" s="61" t="str">
        <f aca="false">SUBSTITUTE(SUBSTITUTE(SUBSTITUTE(SUBSTITUTE(SUBSTITUTE(SUBSTITUTE(SUBSTITUTE(SUBSTITUTE(SUBSTITUTE(SUBSTITUTE(SUBSTITUTE(SUBSTITUTE(SUBSTITUTE(SUBSTITUTE(SUBSTITUTE(SUBSTITUTE(SUBSTITUTE(SUBSTITUTE(SUBSTITUTE(SUBSTITUTE(SUBSTITUTE(SUBSTITUTE(SUBSTITUTE(SUBSTITUTE(SUBSTITUTE(BM17,"b","a"),"c","a"),"d","a"),"e","a"),"f","a"),"g","a"),"h","a"),"i","a"),"j","a"),"k","a"),"l","a"),"m","a"),"n","a"),"o","a"),"p","a"),"q","a"),"r","a"),"s","a"),"t","a"),"u","a"),"v","a"),"w","a"),"x","a"),"y","a"),"z","a")</f>
        <v>  </v>
      </c>
      <c r="BO17" s="61" t="str">
        <f aca="false">SUBSTITUTE(SUBSTITUTE(SUBSTITUTE(SUBSTITUTE(SUBSTITUTE(SUBSTITUTE(SUBSTITUTE(SUBSTITUTE(SUBSTITUTE(LOWER(BX17&amp;""),"1","0"),"2","0"),"3","0"),"4","0"),"5","0"),"6","0"),"7","0"),"8","0"),"9","0")</f>
        <v>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v>
      </c>
      <c r="BQ17" s="61" t="n">
        <f aca="false">IFERROR(IF(OR(SUMPRODUCT(--ISNUMBER(SEARCH({"aa000"," aa 000"," aaa 000"," aaaa 000"," a 0000"," a000 000"," aa 00 000"," aaa 00 000"},BP17)))&gt;0,SUMPRODUCT(--ISNUMBER(SEARCH({"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17)))&gt;0,SUMPRODUCT(--ISNUMBER(SEARCH({"http","www.","\",".pdf",".jpg",".jpeg",".png",".heic",".xls",".doc",".msg",".eml"},W17)))&gt;0,ISNUMBER(SEARCH("0000",BO17)),AND(SUMPRODUCT(--ISNUMBER(SEARCH({"sharepoint","onedrive","teams","dms","q-pulse","qpulse"},W17)))&gt;0,ISNUMBER(SEARCH("0",BO17)))),1,0),0)</f>
        <v>0</v>
      </c>
      <c r="BR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 "&amp;LOWER(Flights!$F$5)&amp;" "," ~ ")," mh"," ~")," at "," ~ ")," by "," ~ ")," on "," ~ ")," to "," ~ ")," from "," ~ ")," until "," ~ ")," till "," ~ ")," before "," ~ ")," after "," ~ ")," around "," ~ ")," approx "," ~ ")," about "," ~ ")," since "," ~ ")," hrs "," ~ ")," hr "," ~ ")," hours "," ~ ")," time "," ~ ")," jan "," ~ ")," feb "," ~ ")," mar "," ~ ")," apr "," ~ ")," may "," ~ ")," jun "," ~ ")," jul "," ~ ")," aug "," ~ ")," sep "," ~ ")," sept "," ~ ")," oct "," ~ ")</f>
        <v>  </v>
      </c>
      <c r="BS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 "&amp;LOWER(Flights!$F$5)&amp;" "," ~ ")," mh"," ~")," at "," ~ ")," by "," ~ ")," on "," ~ ")," to "," ~ ")," from "," ~ ")," until "," ~ ")," till "," ~ ")," before "," ~ ")," after "," ~ ")," around "," ~ ")," approx "," ~ ")," about "," ~ ")," since "," ~ ")," hrs "," ~ ")," hr "," ~ ")," hours "," ~ ")," time "," ~ ")," jan "," ~ ")," feb "," ~ ")," mar "," ~ ")," apr "," ~ ")," may "," ~ ")," jun "," ~ ")," jul "," ~ ")," aug "," ~ ")," sep "," ~ ")," sept "," ~ ")," oct "," ~ ")</f>
        <v>  </v>
      </c>
      <c r="BT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jan","~"),"feb","~"),"mar","~"),"apr","~"),"may","~"),"jun","~"),"jul","~"),"aug","~"),"sep","~"),"oct","~"),"nov","~"),"dec","~")," nov "," ~ ")," dec "," ~ ")," mon "," ~ ")," tue "," ~ ")," wed "," ~ ")," thu "," ~ ")," fri "," ~ ")," sat "," ~ ")," sun "," ~ ")," gate "," ~ ")," bay "," ~ ")," stand "," ~ ")," position "," ~ ")," galley "," ~ ")," flight "," ~ ")," flt "," ~ ")," day "," ~ ")," date "," ~ ")," dated "," ~ ")," the "," ~ ")," and "," ~ ")," of "," ~ ")," in "," ~ ")," for "," ~ ")," with "," ~ ")</f>
        <v>  </v>
      </c>
      <c r="BU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jan","~"),"feb","~"),"mar","~"),"apr","~"),"may","~"),"jun","~"),"jul","~"),"aug","~"),"sep","~"),"oct","~"),"nov","~"),"dec","~")," nov "," ~ ")," dec "," ~ ")," mon "," ~ ")," tue "," ~ ")," wed "," ~ ")," thu "," ~ ")," fri "," ~ ")," sat "," ~ ")," sun "," ~ ")," gate "," ~ ")," bay "," ~ ")," stand "," ~ ")," position "," ~ ")," galley "," ~ ")," flight "," ~ ")," flt "," ~ ")," day "," ~ ")," date "," ~ ")," dated "," ~ ")," the "," ~ ")," and "," ~ ")," of "," ~ ")," in "," ~ ")," for "," ~ ")," with "," ~ ")</f>
        <v>  </v>
      </c>
      <c r="BV17" s="61" t="n">
        <f aca="false">0</f>
        <v>0</v>
      </c>
      <c r="BW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17," pax "," ~ ")," etd "," ~ ")," eta "," ~ ")," std "," ~ ")," sta "," ~ ")," atd "," ~ ")," ata "," ~ ")," lt "," ~ ")," utc "," ~ ")," local "," ~ ")," ok "," ~ ")," done "," ~ ")," seen "," ~ ")," chk "," ~ ")," chkd "," ~ ")," checked "," ~ ")," rcvd "," ~ ")," recd "," ~ ")," dep "," ~ ")," arr "," ~ ")," qty "," ~ ")," all "," ~ ")," ttl "," ~ ")," total "," ~ ")," via "," ~ ")," per "," ~ ")," call "," ~ ")," inbound "," ~ ")," outbound "," ~ ")," approx "," ~ ")</f>
        <v>  </v>
      </c>
      <c r="BX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17," pax "," ~ ")," etd "," ~ ")," eta "," ~ ")," std "," ~ ")," sta "," ~ ")," atd "," ~ ")," ata "," ~ ")," lt "," ~ ")," utc "," ~ ")," local "," ~ ")," ok "," ~ ")," done "," ~ ")," seen "," ~ ")," chk "," ~ ")," chkd "," ~ ")," checked "," ~ ")," rcvd "," ~ ")," recd "," ~ ")," dep "," ~ ")," arr "," ~ ")," qty "," ~ ")," all "," ~ ")," ttl "," ~ ")," total "," ~ ")," via "," ~ ")," per "," ~ ")," call "," ~ ")," inbound "," ~ ")," outbound "," ~ ")," approx "," ~ ")</f>
        <v>  </v>
      </c>
    </row>
    <row r="18" customFormat="false" ht="39.75" hidden="false" customHeight="true" outlineLevel="0" collapsed="false">
      <c r="A18" s="57" t="s">
        <v>433</v>
      </c>
      <c r="B18" s="57" t="s">
        <v>183</v>
      </c>
      <c r="C18" s="57" t="str">
        <f aca="false">Flights!$F$5</f>
        <v>MH0001</v>
      </c>
      <c r="D18" s="58" t="n">
        <f aca="false">Flights!$D$5</f>
        <v>46303</v>
      </c>
      <c r="E18" s="57" t="str">
        <f aca="false">Flights!$G$5&amp;"-"&amp;Flights!$H$5</f>
        <v>LHR-KUL</v>
      </c>
      <c r="F18" s="57" t="str">
        <f aca="false">Flights!$K$5</f>
        <v>EY</v>
      </c>
      <c r="G18" s="57" t="s">
        <v>423</v>
      </c>
      <c r="H18" s="57" t="s">
        <v>381</v>
      </c>
      <c r="I18" s="57" t="s">
        <v>431</v>
      </c>
      <c r="J18" s="57" t="s">
        <v>434</v>
      </c>
      <c r="K18" s="67"/>
      <c r="L18" s="67" t="s">
        <v>425</v>
      </c>
      <c r="M18" s="67"/>
      <c r="N18" s="67" t="s">
        <v>386</v>
      </c>
      <c r="O18" s="67" t="s">
        <v>426</v>
      </c>
      <c r="P18" s="57" t="s">
        <v>186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open",IF(AND(NOT(OR(LEN(AZ18)&lt;15,ISNUMBER(MATCH(AZ18,L_Placeholder,0)))),BK18=0,NOT(OR(LEN(AU18)&lt;2,ISNUMBER(MATCH(AU18,L_Placeholder,0)))),NOT(OR(LEN(AX18)&lt;2,ISNUMBER(MATCH(AX18,L_Placeholder,0)))),TRIM(AE18)&lt;&gt;TRIM(T18)),"N/A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missing",IF(OR(LEN(AU18)&lt;2,ISNUMBER(MATCH(AU18,L_Placeholder,0))),"INVALID – PIC missing",IF(OR(LEN(AV18)&lt;2,ISNUMBER(MATCH(AV18,L_Placeholder,0))),"INVALID – result / assessment missing",IF(OR(OR(LEN(AW18)&lt;3,ISNUMBER(MATCH(AW18,L_Placeholder,0))),SUMPRODUCT(--ISNUMBER(SEARCH(" "&amp;L_EvidencePhrase&amp;" ",BD18)))&gt;0,BI18=1),"INVALID – evidence missing, placeholder or not yet on file",IF(BL18=0,"INVALID – evidence needs a traceable reference (number, file name or link)",IF(OR(LEN(AX18)&lt;2,ISNUMBER(MATCH(AX18,L_Placeholder,0))),"INVALID – verifier missing",IF(AX18=AU18,"INVALID – verifier must be someone other than the PIC",IF(BH18=1,"INVALID – result not yet available (awaiting / TBC)",IF(BV18=1,"INVALID – wording says not on board: an on-board confirmation needs the item loaded",IF(AND(AQ18=1,OR(OR(LEN(AY18)&lt;3,ISNUMBER(MATCH(AY18,L_Placeholder,0))),BJ18=1,BQ18=0)),"INVALID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LATE","COMPLETE")&amp;IF(BG18=1," – CHECK WORDING",""))))))))))))))))))))))),IF(TRIM(U18)="Fail","FAIL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t="str">
        <f aca="false">" "&amp;TRIM(SUBSTITUTE(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 "))&amp;" "</f>
        <v>  </v>
      </c>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IFERROR(IF(AND(TRIM(U18)="Pass",SUMPRODUCT((LEN(BC18)-LEN(SUBSTITUTE(BC18,"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")))/(LEN(L_PendNeg)+1))+SUMPRODUCT((LEN(BC18)-LEN(SUBSTITUTE(BC18," "&amp;L_PendPrep&amp;" "," ")))/(LEN(L_PendPrep)+1)),1,0),1)</f>
        <v>0</v>
      </c>
      <c r="BI18" s="61" t="n">
        <f aca="false">IFERROR(IF(SUMPRODUCT((LEN(BD18)-LEN(SUBSTITUTE(BD18," "&amp;L_PendStrict&amp;" "," ")))/(LEN(L_PendStrict)+1))&gt;SUMPRODUCT((LEN(BD18)-LEN(SUBSTITUTE(BD18," "&amp;L_PendNeg&amp;" "," ")))/(LEN(L_PendNeg)+1)),1,0),1)</f>
        <v>0</v>
      </c>
      <c r="BJ18" s="61" t="n">
        <f aca="false">IFERROR(IF(SUMPRODUCT((LEN(BE18)-LEN(SUBSTITUTE(BE18," "&amp;L_Pending&amp;" "," ")))/(LEN(L_Pending)+1))&gt;SUMPRODUCT((LEN(BE18)-LEN(SUBSTITUTE(BE18," "&amp;L_PendNeg&amp;" "," ")))/(LEN(L_PendNeg)+1))+SUMPRODUCT((LEN(BE18)-LEN(SUBSTITUTE(BE18," "&amp;L_PendPrep&amp;" "," ")))/(LEN(L_PendPrep)+1)),1,0),1)</f>
        <v>0</v>
      </c>
      <c r="BK18" s="61" t="n">
        <f aca="false">IFERROR(IF(SUMPRODUCT((LEN(BF18)-LEN(SUBSTITUTE(BF18," "&amp;L_PendStrict&amp;" "," ")))/(LEN(L_PendStrict)+1))&gt;SUMPRODUCT((LEN(BF18)-LEN(SUBSTITUTE(BF18," "&amp;L_PendNeg&amp;" "," ")))/(LEN(L_PendNeg)+1)),1,0),1)</f>
        <v>0</v>
      </c>
      <c r="BL18" s="61" t="n">
        <f aca="false">IFERROR(IF(OR(SUMPRODUCT(--ISNUMBER(SEARCH({"aa000"," aa 000"," aaa 000"," aaaa 000"," a 0000"," a000 000"," aa 00 000"," aaa 00 000"},BN18)))&gt;0,SUMPRODUCT(--ISNUMBER(SEARCH({"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18)))&gt;0,SUMPRODUCT(--ISNUMBER(SEARCH({"http","www.","\",".pdf",".jpg",".jpeg",".png",".heic",".xls",".doc",".msg",".eml"},Z18)))&gt;0,AND(SUMPRODUCT(--ISNUMBER(SEARCH({"sharepoint","onedrive","teams","dms","q-pulse","qpulse"},Z18)))&gt;0,ISNUMBER(SEARCH("0",BM18)))),1,0),0)</f>
        <v>0</v>
      </c>
      <c r="BM18" s="61" t="str">
        <f aca="false">SUBSTITUTE(SUBSTITUTE(SUBSTITUTE(SUBSTITUTE(SUBSTITUTE(SUBSTITUTE(SUBSTITUTE(SUBSTITUTE(SUBSTITUTE(LOWER(BW18&amp;""),"1","0"),"2","0"),"3","0"),"4","0"),"5","0"),"6","0"),"7","0"),"8","0"),"9","0")</f>
        <v>  </v>
      </c>
      <c r="BN18" s="61" t="str">
        <f aca="false">SUBSTITUTE(SUBSTITUTE(SUBSTITUTE(SUBSTITUTE(SUBSTITUTE(SUBSTITUTE(SUBSTITUTE(SUBSTITUTE(SUBSTITUTE(SUBSTITUTE(SUBSTITUTE(SUBSTITUTE(SUBSTITUTE(SUBSTITUTE(SUBSTITUTE(SUBSTITUTE(SUBSTITUTE(SUBSTITUTE(SUBSTITUTE(SUBSTITUTE(SUBSTITUTE(SUBSTITUTE(SUBSTITUTE(SUBSTITUTE(SUBSTITUTE(BM18,"b","a"),"c","a"),"d","a"),"e","a"),"f","a"),"g","a"),"h","a"),"i","a"),"j","a"),"k","a"),"l","a"),"m","a"),"n","a"),"o","a"),"p","a"),"q","a"),"r","a"),"s","a"),"t","a"),"u","a"),"v","a"),"w","a"),"x","a"),"y","a"),"z","a")</f>
        <v>  </v>
      </c>
      <c r="BO18" s="61" t="str">
        <f aca="false">SUBSTITUTE(SUBSTITUTE(SUBSTITUTE(SUBSTITUTE(SUBSTITUTE(SUBSTITUTE(SUBSTITUTE(SUBSTITUTE(SUBSTITUTE(LOWER(BX18&amp;""),"1","0"),"2","0"),"3","0"),"4","0"),"5","0"),"6","0"),"7","0"),"8","0"),"9","0")</f>
        <v>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v>
      </c>
      <c r="BQ18" s="61" t="n">
        <f aca="false">IFERROR(IF(OR(SUMPRODUCT(--ISNUMBER(SEARCH({"aa000"," aa 000"," aaa 000"," aaaa 000"," a 0000"," a000 000"," aa 00 000"," aaa 00 000"},BP18)))&gt;0,SUMPRODUCT(--ISNUMBER(SEARCH({"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18)))&gt;0,SUMPRODUCT(--ISNUMBER(SEARCH({"http","www.","\",".pdf",".jpg",".jpeg",".png",".heic",".xls",".doc",".msg",".eml"},W18)))&gt;0,ISNUMBER(SEARCH("0000",BO18)),AND(SUMPRODUCT(--ISNUMBER(SEARCH({"sharepoint","onedrive","teams","dms","q-pulse","qpulse"},W18)))&gt;0,ISNUMBER(SEARCH("0",BO18)))),1,0),0)</f>
        <v>0</v>
      </c>
      <c r="BR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 "&amp;LOWER(Flights!$F$5)&amp;" "," ~ ")," mh"," ~")," at "," ~ ")," by "," ~ ")," on "," ~ ")," to "," ~ ")," from "," ~ ")," until "," ~ ")," till "," ~ ")," before "," ~ ")," after "," ~ ")," around "," ~ ")," approx "," ~ ")," about "," ~ ")," since "," ~ ")," hrs "," ~ ")," hr "," ~ ")," hours "," ~ ")," time "," ~ ")," jan "," ~ ")," feb "," ~ ")," mar "," ~ ")," apr "," ~ ")," may "," ~ ")," jun "," ~ ")," jul "," ~ ")," aug "," ~ ")," sep "," ~ ")," sept "," ~ ")," oct "," ~ ")</f>
        <v>  </v>
      </c>
      <c r="BS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 "&amp;LOWER(Flights!$F$5)&amp;" "," ~ ")," mh"," ~")," at "," ~ ")," by "," ~ ")," on "," ~ ")," to "," ~ ")," from "," ~ ")," until "," ~ ")," till "," ~ ")," before "," ~ ")," after "," ~ ")," around "," ~ ")," approx "," ~ ")," about "," ~ ")," since "," ~ ")," hrs "," ~ ")," hr "," ~ ")," hours "," ~ ")," time "," ~ ")," jan "," ~ ")," feb "," ~ ")," mar "," ~ ")," apr "," ~ ")," may "," ~ ")," jun "," ~ ")," jul "," ~ ")," aug "," ~ ")," sep "," ~ ")," sept "," ~ ")," oct "," ~ ")</f>
        <v>  </v>
      </c>
      <c r="BT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jan","~"),"feb","~"),"mar","~"),"apr","~"),"may","~"),"jun","~"),"jul","~"),"aug","~"),"sep","~"),"oct","~"),"nov","~"),"dec","~")," nov "," ~ ")," dec "," ~ ")," mon "," ~ ")," tue "," ~ ")," wed "," ~ ")," thu "," ~ ")," fri "," ~ ")," sat "," ~ ")," sun "," ~ ")," gate "," ~ ")," bay "," ~ ")," stand "," ~ ")," position "," ~ ")," galley "," ~ ")," flight "," ~ ")," flt "," ~ ")," day "," ~ ")," date "," ~ ")," dated "," ~ ")," the "," ~ ")," and "," ~ ")," of "," ~ ")," in "," ~ ")," for "," ~ ")," with "," ~ ")</f>
        <v>  </v>
      </c>
      <c r="BU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jan","~"),"feb","~"),"mar","~"),"apr","~"),"may","~"),"jun","~"),"jul","~"),"aug","~"),"sep","~"),"oct","~"),"nov","~"),"dec","~")," nov "," ~ ")," dec "," ~ ")," mon "," ~ ")," tue "," ~ ")," wed "," ~ ")," thu "," ~ ")," fri "," ~ ")," sat "," ~ ")," sun "," ~ ")," gate "," ~ ")," bay "," ~ ")," stand "," ~ ")," position "," ~ ")," galley "," ~ ")," flight "," ~ ")," flt "," ~ ")," day "," ~ ")," date "," ~ ")," dated "," ~ ")," the "," ~ ")," and "," ~ ")," of "," ~ ")," in "," ~ ")," for "," ~ ")," with "," ~ ")</f>
        <v>  </v>
      </c>
      <c r="BV18" s="61" t="n">
        <f aca="false">0</f>
        <v>0</v>
      </c>
      <c r="BW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18," pax "," ~ ")," etd "," ~ ")," eta "," ~ ")," std "," ~ ")," sta "," ~ ")," atd "," ~ ")," ata "," ~ ")," lt "," ~ ")," utc "," ~ ")," local "," ~ ")," ok "," ~ ")," done "," ~ ")," seen "," ~ ")," chk "," ~ ")," chkd "," ~ ")," checked "," ~ ")," rcvd "," ~ ")," recd "," ~ ")," dep "," ~ ")," arr "," ~ ")," qty "," ~ ")," all "," ~ ")," ttl "," ~ ")," total "," ~ ")," via "," ~ ")," per "," ~ ")," call "," ~ ")," inbound "," ~ ")," outbound "," ~ ")," approx "," ~ ")</f>
        <v>  </v>
      </c>
      <c r="BX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18," pax "," ~ ")," etd "," ~ ")," eta "," ~ ")," std "," ~ ")," sta "," ~ ")," atd "," ~ ")," ata "," ~ ")," lt "," ~ ")," utc "," ~ ")," local "," ~ ")," ok "," ~ ")," done "," ~ ")," seen "," ~ ")," chk "," ~ ")," chkd "," ~ ")," checked "," ~ ")," rcvd "," ~ ")," recd "," ~ ")," dep "," ~ ")," arr "," ~ ")," qty "," ~ ")," all "," ~ ")," ttl "," ~ ")," total "," ~ ")," via "," ~ ")," per "," ~ ")," call "," ~ ")," inbound "," ~ ")," outbound "," ~ ")," approx "," ~ ")</f>
        <v>  </v>
      </c>
    </row>
    <row r="19" customFormat="false" ht="39.75" hidden="false" customHeight="true" outlineLevel="0" collapsed="false">
      <c r="A19" s="57" t="s">
        <v>435</v>
      </c>
      <c r="B19" s="57" t="s">
        <v>183</v>
      </c>
      <c r="C19" s="57" t="str">
        <f aca="false">Flights!$F$5</f>
        <v>MH0001</v>
      </c>
      <c r="D19" s="58" t="n">
        <f aca="false">Flights!$D$5</f>
        <v>46303</v>
      </c>
      <c r="E19" s="57" t="str">
        <f aca="false">Flights!$G$5&amp;"-"&amp;Flights!$H$5</f>
        <v>LHR-KUL</v>
      </c>
      <c r="F19" s="57" t="str">
        <f aca="false">Flights!$K$5</f>
        <v>EY</v>
      </c>
      <c r="G19" s="57" t="s">
        <v>423</v>
      </c>
      <c r="H19" s="57" t="s">
        <v>381</v>
      </c>
      <c r="I19" s="57" t="s">
        <v>431</v>
      </c>
      <c r="J19" s="57" t="s">
        <v>436</v>
      </c>
      <c r="K19" s="67"/>
      <c r="L19" s="67" t="s">
        <v>425</v>
      </c>
      <c r="M19" s="67"/>
      <c r="N19" s="67" t="s">
        <v>386</v>
      </c>
      <c r="O19" s="67" t="s">
        <v>426</v>
      </c>
      <c r="P19" s="57" t="s">
        <v>186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open",IF(AND(NOT(OR(LEN(AZ19)&lt;15,ISNUMBER(MATCH(AZ19,L_Placeholder,0)))),BK19=0,NOT(OR(LEN(AU19)&lt;2,ISNUMBER(MATCH(AU19,L_Placeholder,0)))),NOT(OR(LEN(AX19)&lt;2,ISNUMBER(MATCH(AX19,L_Placeholder,0)))),TRIM(AE19)&lt;&gt;TRIM(T19)),"N/A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missing",IF(OR(LEN(AU19)&lt;2,ISNUMBER(MATCH(AU19,L_Placeholder,0))),"INVALID – PIC missing",IF(OR(LEN(AV19)&lt;2,ISNUMBER(MATCH(AV19,L_Placeholder,0))),"INVALID – result / assessment missing",IF(OR(OR(LEN(AW19)&lt;3,ISNUMBER(MATCH(AW19,L_Placeholder,0))),SUMPRODUCT(--ISNUMBER(SEARCH(" "&amp;L_EvidencePhrase&amp;" ",BD19)))&gt;0,BI19=1),"INVALID – evidence missing, placeholder or not yet on file",IF(BL19=0,"INVALID – evidence needs a traceable reference (number, file name or link)",IF(OR(LEN(AX19)&lt;2,ISNUMBER(MATCH(AX19,L_Placeholder,0))),"INVALID – verifier missing",IF(AX19=AU19,"INVALID – verifier must be someone other than the PIC",IF(BH19=1,"INVALID – result not yet available (awaiting / TBC)",IF(BV19=1,"INVALID – wording says not on board: an on-board confirmation needs the item loaded",IF(AND(AQ19=1,OR(OR(LEN(AY19)&lt;3,ISNUMBER(MATCH(AY19,L_Placeholder,0))),BJ19=1,BQ19=0)),"INVALID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LATE","COMPLETE")&amp;IF(BG19=1," – CHECK WORDING",""))))))))))))))))))))))),IF(TRIM(U19)="Fail","FAIL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t="str">
        <f aca="false">" "&amp;TRIM(SUBSTITUTE(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 "))&amp;" "</f>
        <v>  </v>
      </c>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IFERROR(IF(AND(TRIM(U19)="Pass",SUMPRODUCT((LEN(BC19)-LEN(SUBSTITUTE(BC19,"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")))/(LEN(L_PendNeg)+1))+SUMPRODUCT((LEN(BC19)-LEN(SUBSTITUTE(BC19," "&amp;L_PendPrep&amp;" "," ")))/(LEN(L_PendPrep)+1)),1,0),1)</f>
        <v>0</v>
      </c>
      <c r="BI19" s="61" t="n">
        <f aca="false">IFERROR(IF(SUMPRODUCT((LEN(BD19)-LEN(SUBSTITUTE(BD19," "&amp;L_PendStrict&amp;" "," ")))/(LEN(L_PendStrict)+1))&gt;SUMPRODUCT((LEN(BD19)-LEN(SUBSTITUTE(BD19," "&amp;L_PendNeg&amp;" "," ")))/(LEN(L_PendNeg)+1)),1,0),1)</f>
        <v>0</v>
      </c>
      <c r="BJ19" s="61" t="n">
        <f aca="false">IFERROR(IF(SUMPRODUCT((LEN(BE19)-LEN(SUBSTITUTE(BE19," "&amp;L_Pending&amp;" "," ")))/(LEN(L_Pending)+1))&gt;SUMPRODUCT((LEN(BE19)-LEN(SUBSTITUTE(BE19," "&amp;L_PendNeg&amp;" "," ")))/(LEN(L_PendNeg)+1))+SUMPRODUCT((LEN(BE19)-LEN(SUBSTITUTE(BE19," "&amp;L_PendPrep&amp;" "," ")))/(LEN(L_PendPrep)+1)),1,0),1)</f>
        <v>0</v>
      </c>
      <c r="BK19" s="61" t="n">
        <f aca="false">IFERROR(IF(SUMPRODUCT((LEN(BF19)-LEN(SUBSTITUTE(BF19," "&amp;L_PendStrict&amp;" "," ")))/(LEN(L_PendStrict)+1))&gt;SUMPRODUCT((LEN(BF19)-LEN(SUBSTITUTE(BF19," "&amp;L_PendNeg&amp;" "," ")))/(LEN(L_PendNeg)+1)),1,0),1)</f>
        <v>0</v>
      </c>
      <c r="BL19" s="61" t="n">
        <f aca="false">IFERROR(IF(OR(SUMPRODUCT(--ISNUMBER(SEARCH({"aa000"," aa 000"," aaa 000"," aaaa 000"," a 0000"," a000 000"," aa 00 000"," aaa 00 000"},BN19)))&gt;0,SUMPRODUCT(--ISNUMBER(SEARCH({"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19)))&gt;0,SUMPRODUCT(--ISNUMBER(SEARCH({"http","www.","\",".pdf",".jpg",".jpeg",".png",".heic",".xls",".doc",".msg",".eml"},Z19)))&gt;0,AND(SUMPRODUCT(--ISNUMBER(SEARCH({"sharepoint","onedrive","teams","dms","q-pulse","qpulse"},Z19)))&gt;0,ISNUMBER(SEARCH("0",BM19)))),1,0),0)</f>
        <v>0</v>
      </c>
      <c r="BM19" s="61" t="str">
        <f aca="false">SUBSTITUTE(SUBSTITUTE(SUBSTITUTE(SUBSTITUTE(SUBSTITUTE(SUBSTITUTE(SUBSTITUTE(SUBSTITUTE(SUBSTITUTE(LOWER(BW19&amp;""),"1","0"),"2","0"),"3","0"),"4","0"),"5","0"),"6","0"),"7","0"),"8","0"),"9","0")</f>
        <v>  </v>
      </c>
      <c r="BN19" s="61" t="str">
        <f aca="false">SUBSTITUTE(SUBSTITUTE(SUBSTITUTE(SUBSTITUTE(SUBSTITUTE(SUBSTITUTE(SUBSTITUTE(SUBSTITUTE(SUBSTITUTE(SUBSTITUTE(SUBSTITUTE(SUBSTITUTE(SUBSTITUTE(SUBSTITUTE(SUBSTITUTE(SUBSTITUTE(SUBSTITUTE(SUBSTITUTE(SUBSTITUTE(SUBSTITUTE(SUBSTITUTE(SUBSTITUTE(SUBSTITUTE(SUBSTITUTE(SUBSTITUTE(BM19,"b","a"),"c","a"),"d","a"),"e","a"),"f","a"),"g","a"),"h","a"),"i","a"),"j","a"),"k","a"),"l","a"),"m","a"),"n","a"),"o","a"),"p","a"),"q","a"),"r","a"),"s","a"),"t","a"),"u","a"),"v","a"),"w","a"),"x","a"),"y","a"),"z","a")</f>
        <v>  </v>
      </c>
      <c r="BO19" s="61" t="str">
        <f aca="false">SUBSTITUTE(SUBSTITUTE(SUBSTITUTE(SUBSTITUTE(SUBSTITUTE(SUBSTITUTE(SUBSTITUTE(SUBSTITUTE(SUBSTITUTE(LOWER(BX19&amp;""),"1","0"),"2","0"),"3","0"),"4","0"),"5","0"),"6","0"),"7","0"),"8","0"),"9","0")</f>
        <v>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v>
      </c>
      <c r="BQ19" s="61" t="n">
        <f aca="false">IFERROR(IF(OR(SUMPRODUCT(--ISNUMBER(SEARCH({"aa000"," aa 000"," aaa 000"," aaaa 000"," a 0000"," a000 000"," aa 00 000"," aaa 00 000"},BP19)))&gt;0,SUMPRODUCT(--ISNUMBER(SEARCH({"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19)))&gt;0,SUMPRODUCT(--ISNUMBER(SEARCH({"http","www.","\",".pdf",".jpg",".jpeg",".png",".heic",".xls",".doc",".msg",".eml"},W19)))&gt;0,ISNUMBER(SEARCH("0000",BO19)),AND(SUMPRODUCT(--ISNUMBER(SEARCH({"sharepoint","onedrive","teams","dms","q-pulse","qpulse"},W19)))&gt;0,ISNUMBER(SEARCH("0",BO19)))),1,0),0)</f>
        <v>0</v>
      </c>
      <c r="BR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 "&amp;LOWER(Flights!$F$5)&amp;" "," ~ ")," mh"," ~")," at "," ~ ")," by "," ~ ")," on "," ~ ")," to "," ~ ")," from "," ~ ")," until "," ~ ")," till "," ~ ")," before "," ~ ")," after "," ~ ")," around "," ~ ")," approx "," ~ ")," about "," ~ ")," since "," ~ ")," hrs "," ~ ")," hr "," ~ ")," hours "," ~ ")," time "," ~ ")," jan "," ~ ")," feb "," ~ ")," mar "," ~ ")," apr "," ~ ")," may "," ~ ")," jun "," ~ ")," jul "," ~ ")," aug "," ~ ")," sep "," ~ ")," sept "," ~ ")," oct "," ~ ")</f>
        <v>  </v>
      </c>
      <c r="BS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 "&amp;LOWER(Flights!$F$5)&amp;" "," ~ ")," mh"," ~")," at "," ~ ")," by "," ~ ")," on "," ~ ")," to "," ~ ")," from "," ~ ")," until "," ~ ")," till "," ~ ")," before "," ~ ")," after "," ~ ")," around "," ~ ")," approx "," ~ ")," about "," ~ ")," since "," ~ ")," hrs "," ~ ")," hr "," ~ ")," hours "," ~ ")," time "," ~ ")," jan "," ~ ")," feb "," ~ ")," mar "," ~ ")," apr "," ~ ")," may "," ~ ")," jun "," ~ ")," jul "," ~ ")," aug "," ~ ")," sep "," ~ ")," sept "," ~ ")," oct "," ~ ")</f>
        <v>  </v>
      </c>
      <c r="BT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jan","~"),"feb","~"),"mar","~"),"apr","~"),"may","~"),"jun","~"),"jul","~"),"aug","~"),"sep","~"),"oct","~"),"nov","~"),"dec","~")," nov "," ~ ")," dec "," ~ ")," mon "," ~ ")," tue "," ~ ")," wed "," ~ ")," thu "," ~ ")," fri "," ~ ")," sat "," ~ ")," sun "," ~ ")," gate "," ~ ")," bay "," ~ ")," stand "," ~ ")," position "," ~ ")," galley "," ~ ")," flight "," ~ ")," flt "," ~ ")," day "," ~ ")," date "," ~ ")," dated "," ~ ")," the "," ~ ")," and "," ~ ")," of "," ~ ")," in "," ~ ")," for "," ~ ")," with "," ~ ")</f>
        <v>  </v>
      </c>
      <c r="BU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jan","~"),"feb","~"),"mar","~"),"apr","~"),"may","~"),"jun","~"),"jul","~"),"aug","~"),"sep","~"),"oct","~"),"nov","~"),"dec","~")," nov "," ~ ")," dec "," ~ ")," mon "," ~ ")," tue "," ~ ")," wed "," ~ ")," thu "," ~ ")," fri "," ~ ")," sat "," ~ ")," sun "," ~ ")," gate "," ~ ")," bay "," ~ ")," stand "," ~ ")," position "," ~ ")," galley "," ~ ")," flight "," ~ ")," flt "," ~ ")," day "," ~ ")," date "," ~ ")," dated "," ~ ")," the "," ~ ")," and "," ~ ")," of "," ~ ")," in "," ~ ")," for "," ~ ")," with "," ~ ")</f>
        <v>  </v>
      </c>
      <c r="BV19" s="61" t="n">
        <f aca="false">0</f>
        <v>0</v>
      </c>
      <c r="BW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19," pax "," ~ ")," etd "," ~ ")," eta "," ~ ")," std "," ~ ")," sta "," ~ ")," atd "," ~ ")," ata "," ~ ")," lt "," ~ ")," utc "," ~ ")," local "," ~ ")," ok "," ~ ")," done "," ~ ")," seen "," ~ ")," chk "," ~ ")," chkd "," ~ ")," checked "," ~ ")," rcvd "," ~ ")," recd "," ~ ")," dep "," ~ ")," arr "," ~ ")," qty "," ~ ")," all "," ~ ")," ttl "," ~ ")," total "," ~ ")," via "," ~ ")," per "," ~ ")," call "," ~ ")," inbound "," ~ ")," outbound "," ~ ")," approx "," ~ ")</f>
        <v>  </v>
      </c>
      <c r="BX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19," pax "," ~ ")," etd "," ~ ")," eta "," ~ ")," std "," ~ ")," sta "," ~ ")," atd "," ~ ")," ata "," ~ ")," lt "," ~ ")," utc "," ~ ")," local "," ~ ")," ok "," ~ ")," done "," ~ ")," seen "," ~ ")," chk "," ~ ")," chkd "," ~ ")," checked "," ~ ")," rcvd "," ~ ")," recd "," ~ ")," dep "," ~ ")," arr "," ~ ")," qty "," ~ ")," all "," ~ ")," ttl "," ~ ")," total "," ~ ")," via "," ~ ")," per "," ~ ")," call "," ~ ")," inbound "," ~ ")," outbound "," ~ ")," approx "," ~ ")</f>
        <v>  </v>
      </c>
    </row>
    <row r="20" customFormat="false" ht="141" hidden="false" customHeight="true" outlineLevel="0" collapsed="false">
      <c r="A20" s="57" t="s">
        <v>437</v>
      </c>
      <c r="B20" s="57" t="s">
        <v>183</v>
      </c>
      <c r="C20" s="57" t="str">
        <f aca="false">Flights!$F$5</f>
        <v>MH0001</v>
      </c>
      <c r="D20" s="58" t="n">
        <f aca="false">Flights!$D$5</f>
        <v>46303</v>
      </c>
      <c r="E20" s="57" t="str">
        <f aca="false">Flights!$G$5&amp;"-"&amp;Flights!$H$5</f>
        <v>LHR-KUL</v>
      </c>
      <c r="F20" s="57" t="str">
        <f aca="false">Flights!$K$5</f>
        <v>EY</v>
      </c>
      <c r="G20" s="57" t="s">
        <v>423</v>
      </c>
      <c r="H20" s="57" t="s">
        <v>381</v>
      </c>
      <c r="I20" s="57" t="s">
        <v>431</v>
      </c>
      <c r="J20" s="57" t="s">
        <v>438</v>
      </c>
      <c r="K20" s="67" t="s">
        <v>439</v>
      </c>
      <c r="L20" s="67" t="s">
        <v>425</v>
      </c>
      <c r="M20" s="67"/>
      <c r="N20" s="67" t="s">
        <v>386</v>
      </c>
      <c r="O20" s="67" t="s">
        <v>426</v>
      </c>
      <c r="P20" s="57" t="s">
        <v>186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open",IF(AND(NOT(OR(LEN(AZ20)&lt;15,ISNUMBER(MATCH(AZ20,L_Placeholder,0)))),BK20=0,NOT(OR(LEN(AU20)&lt;2,ISNUMBER(MATCH(AU20,L_Placeholder,0)))),NOT(OR(LEN(AX20)&lt;2,ISNUMBER(MATCH(AX20,L_Placeholder,0)))),TRIM(AE20)&lt;&gt;TRIM(T20)),"N/A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missing",IF(OR(LEN(AU20)&lt;2,ISNUMBER(MATCH(AU20,L_Placeholder,0))),"INVALID – PIC missing",IF(OR(LEN(AV20)&lt;2,ISNUMBER(MATCH(AV20,L_Placeholder,0))),"INVALID – result / assessment missing",IF(OR(OR(LEN(AW20)&lt;3,ISNUMBER(MATCH(AW20,L_Placeholder,0))),SUMPRODUCT(--ISNUMBER(SEARCH(" "&amp;L_EvidencePhrase&amp;" ",BD20)))&gt;0,BI20=1),"INVALID – evidence missing, placeholder or not yet on file",IF(BL20=0,"INVALID – evidence needs a traceable reference (number, file name or link)",IF(OR(LEN(AX20)&lt;2,ISNUMBER(MATCH(AX20,L_Placeholder,0))),"INVALID – verifier missing",IF(AX20=AU20,"INVALID – verifier must be someone other than the PIC",IF(BH20=1,"INVALID – result not yet available (awaiting / TBC)",IF(BV20=1,"INVALID – wording says not on board: an on-board confirmation needs the item loaded",IF(AND(AQ20=1,OR(OR(LEN(AY20)&lt;3,ISNUMBER(MATCH(AY20,L_Placeholder,0))),BJ20=1,BQ20=0)),"INVALID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LATE","COMPLETE")&amp;IF(BG20=1," – CHECK WORDING",""))))))))))))))))))))))),IF(TRIM(U20)="Fail","FAIL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t="str">
        <f aca="false">" "&amp;TRIM(SUBSTITUTE(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 "))&amp;" "</f>
        <v>  </v>
      </c>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IFERROR(IF(AND(TRIM(U20)="Pass",SUMPRODUCT((LEN(BC20)-LEN(SUBSTITUTE(BC20,"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")))/(LEN(L_PendNeg)+1))+SUMPRODUCT((LEN(BC20)-LEN(SUBSTITUTE(BC20," "&amp;L_PendPrep&amp;" "," ")))/(LEN(L_PendPrep)+1)),1,0),1)</f>
        <v>0</v>
      </c>
      <c r="BI20" s="61" t="n">
        <f aca="false">IFERROR(IF(SUMPRODUCT((LEN(BD20)-LEN(SUBSTITUTE(BD20," "&amp;L_PendStrict&amp;" "," ")))/(LEN(L_PendStrict)+1))&gt;SUMPRODUCT((LEN(BD20)-LEN(SUBSTITUTE(BD20," "&amp;L_PendNeg&amp;" "," ")))/(LEN(L_PendNeg)+1)),1,0),1)</f>
        <v>0</v>
      </c>
      <c r="BJ20" s="61" t="n">
        <f aca="false">IFERROR(IF(SUMPRODUCT((LEN(BE20)-LEN(SUBSTITUTE(BE20," "&amp;L_Pending&amp;" "," ")))/(LEN(L_Pending)+1))&gt;SUMPRODUCT((LEN(BE20)-LEN(SUBSTITUTE(BE20," "&amp;L_PendNeg&amp;" "," ")))/(LEN(L_PendNeg)+1))+SUMPRODUCT((LEN(BE20)-LEN(SUBSTITUTE(BE20," "&amp;L_PendPrep&amp;" "," ")))/(LEN(L_PendPrep)+1)),1,0),1)</f>
        <v>0</v>
      </c>
      <c r="BK20" s="61" t="n">
        <f aca="false">IFERROR(IF(SUMPRODUCT((LEN(BF20)-LEN(SUBSTITUTE(BF20," "&amp;L_PendStrict&amp;" "," ")))/(LEN(L_PendStrict)+1))&gt;SUMPRODUCT((LEN(BF20)-LEN(SUBSTITUTE(BF20," "&amp;L_PendNeg&amp;" "," ")))/(LEN(L_PendNeg)+1)),1,0),1)</f>
        <v>0</v>
      </c>
      <c r="BL20" s="61" t="n">
        <f aca="false">IFERROR(IF(OR(SUMPRODUCT(--ISNUMBER(SEARCH({"aa000"," aa 000"," aaa 000"," aaaa 000"," a 0000"," a000 000"," aa 00 000"," aaa 00 000"},BN20)))&gt;0,SUMPRODUCT(--ISNUMBER(SEARCH({"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20)))&gt;0,SUMPRODUCT(--ISNUMBER(SEARCH({"http","www.","\",".pdf",".jpg",".jpeg",".png",".heic",".xls",".doc",".msg",".eml"},Z20)))&gt;0,AND(SUMPRODUCT(--ISNUMBER(SEARCH({"sharepoint","onedrive","teams","dms","q-pulse","qpulse"},Z20)))&gt;0,ISNUMBER(SEARCH("0",BM20)))),1,0),0)</f>
        <v>0</v>
      </c>
      <c r="BM20" s="61" t="str">
        <f aca="false">SUBSTITUTE(SUBSTITUTE(SUBSTITUTE(SUBSTITUTE(SUBSTITUTE(SUBSTITUTE(SUBSTITUTE(SUBSTITUTE(SUBSTITUTE(LOWER(BW20&amp;""),"1","0"),"2","0"),"3","0"),"4","0"),"5","0"),"6","0"),"7","0"),"8","0"),"9","0")</f>
        <v>  </v>
      </c>
      <c r="BN20" s="61" t="str">
        <f aca="false">SUBSTITUTE(SUBSTITUTE(SUBSTITUTE(SUBSTITUTE(SUBSTITUTE(SUBSTITUTE(SUBSTITUTE(SUBSTITUTE(SUBSTITUTE(SUBSTITUTE(SUBSTITUTE(SUBSTITUTE(SUBSTITUTE(SUBSTITUTE(SUBSTITUTE(SUBSTITUTE(SUBSTITUTE(SUBSTITUTE(SUBSTITUTE(SUBSTITUTE(SUBSTITUTE(SUBSTITUTE(SUBSTITUTE(SUBSTITUTE(SUBSTITUTE(BM20,"b","a"),"c","a"),"d","a"),"e","a"),"f","a"),"g","a"),"h","a"),"i","a"),"j","a"),"k","a"),"l","a"),"m","a"),"n","a"),"o","a"),"p","a"),"q","a"),"r","a"),"s","a"),"t","a"),"u","a"),"v","a"),"w","a"),"x","a"),"y","a"),"z","a")</f>
        <v>  </v>
      </c>
      <c r="BO20" s="61" t="str">
        <f aca="false">SUBSTITUTE(SUBSTITUTE(SUBSTITUTE(SUBSTITUTE(SUBSTITUTE(SUBSTITUTE(SUBSTITUTE(SUBSTITUTE(SUBSTITUTE(LOWER(BX20&amp;""),"1","0"),"2","0"),"3","0"),"4","0"),"5","0"),"6","0"),"7","0"),"8","0"),"9","0")</f>
        <v>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v>
      </c>
      <c r="BQ20" s="61" t="n">
        <f aca="false">IFERROR(IF(OR(SUMPRODUCT(--ISNUMBER(SEARCH({"aa000"," aa 000"," aaa 000"," aaaa 000"," a 0000"," a000 000"," aa 00 000"," aaa 00 000"},BP20)))&gt;0,SUMPRODUCT(--ISNUMBER(SEARCH({"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20)))&gt;0,SUMPRODUCT(--ISNUMBER(SEARCH({"http","www.","\",".pdf",".jpg",".jpeg",".png",".heic",".xls",".doc",".msg",".eml"},W20)))&gt;0,ISNUMBER(SEARCH("0000",BO20)),AND(SUMPRODUCT(--ISNUMBER(SEARCH({"sharepoint","onedrive","teams","dms","q-pulse","qpulse"},W20)))&gt;0,ISNUMBER(SEARCH("0",BO20)))),1,0),0)</f>
        <v>0</v>
      </c>
      <c r="BR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 "&amp;LOWER(Flights!$F$5)&amp;" "," ~ ")," mh"," ~")," at "," ~ ")," by "," ~ ")," on "," ~ ")," to "," ~ ")," from "," ~ ")," until "," ~ ")," till "," ~ ")," before "," ~ ")," after "," ~ ")," around "," ~ ")," approx "," ~ ")," about "," ~ ")," since "," ~ ")," hrs "," ~ ")," hr "," ~ ")," hours "," ~ ")," time "," ~ ")," jan "," ~ ")," feb "," ~ ")," mar "," ~ ")," apr "," ~ ")," may "," ~ ")," jun "," ~ ")," jul "," ~ ")," aug "," ~ ")," sep "," ~ ")," sept "," ~ ")," oct "," ~ ")</f>
        <v>  </v>
      </c>
      <c r="BS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 "&amp;LOWER(Flights!$F$5)&amp;" "," ~ ")," mh"," ~")," at "," ~ ")," by "," ~ ")," on "," ~ ")," to "," ~ ")," from "," ~ ")," until "," ~ ")," till "," ~ ")," before "," ~ ")," after "," ~ ")," around "," ~ ")," approx "," ~ ")," about "," ~ ")," since "," ~ ")," hrs "," ~ ")," hr "," ~ ")," hours "," ~ ")," time "," ~ ")," jan "," ~ ")," feb "," ~ ")," mar "," ~ ")," apr "," ~ ")," may "," ~ ")," jun "," ~ ")," jul "," ~ ")," aug "," ~ ")," sep "," ~ ")," sept "," ~ ")," oct "," ~ ")</f>
        <v>  </v>
      </c>
      <c r="BT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jan","~"),"feb","~"),"mar","~"),"apr","~"),"may","~"),"jun","~"),"jul","~"),"aug","~"),"sep","~"),"oct","~"),"nov","~"),"dec","~")," nov "," ~ ")," dec "," ~ ")," mon "," ~ ")," tue "," ~ ")," wed "," ~ ")," thu "," ~ ")," fri "," ~ ")," sat "," ~ ")," sun "," ~ ")," gate "," ~ ")," bay "," ~ ")," stand "," ~ ")," position "," ~ ")," galley "," ~ ")," flight "," ~ ")," flt "," ~ ")," day "," ~ ")," date "," ~ ")," dated "," ~ ")," the "," ~ ")," and "," ~ ")," of "," ~ ")," in "," ~ ")," for "," ~ ")," with "," ~ ")</f>
        <v>  </v>
      </c>
      <c r="BU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jan","~"),"feb","~"),"mar","~"),"apr","~"),"may","~"),"jun","~"),"jul","~"),"aug","~"),"sep","~"),"oct","~"),"nov","~"),"dec","~")," nov "," ~ ")," dec "," ~ ")," mon "," ~ ")," tue "," ~ ")," wed "," ~ ")," thu "," ~ ")," fri "," ~ ")," sat "," ~ ")," sun "," ~ ")," gate "," ~ ")," bay "," ~ ")," stand "," ~ ")," position "," ~ ")," galley "," ~ ")," flight "," ~ ")," flt "," ~ ")," day "," ~ ")," date "," ~ ")," dated "," ~ ")," the "," ~ ")," and "," ~ ")," of "," ~ ")," in "," ~ ")," for "," ~ ")," with "," ~ ")</f>
        <v>  </v>
      </c>
      <c r="BV20" s="61" t="n">
        <f aca="false">0</f>
        <v>0</v>
      </c>
      <c r="BW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20," pax "," ~ ")," etd "," ~ ")," eta "," ~ ")," std "," ~ ")," sta "," ~ ")," atd "," ~ ")," ata "," ~ ")," lt "," ~ ")," utc "," ~ ")," local "," ~ ")," ok "," ~ ")," done "," ~ ")," seen "," ~ ")," chk "," ~ ")," chkd "," ~ ")," checked "," ~ ")," rcvd "," ~ ")," recd "," ~ ")," dep "," ~ ")," arr "," ~ ")," qty "," ~ ")," all "," ~ ")," ttl "," ~ ")," total "," ~ ")," via "," ~ ")," per "," ~ ")," call "," ~ ")," inbound "," ~ ")," outbound "," ~ ")," approx "," ~ ")</f>
        <v>  </v>
      </c>
      <c r="BX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20," pax "," ~ ")," etd "," ~ ")," eta "," ~ ")," std "," ~ ")," sta "," ~ ")," atd "," ~ ")," ata "," ~ ")," lt "," ~ ")," utc "," ~ ")," local "," ~ ")," ok "," ~ ")," done "," ~ ")," seen "," ~ ")," chk "," ~ ")," chkd "," ~ ")," checked "," ~ ")," rcvd "," ~ ")," recd "," ~ ")," dep "," ~ ")," arr "," ~ ")," qty "," ~ ")," all "," ~ ")," ttl "," ~ ")," total "," ~ ")," via "," ~ ")," per "," ~ ")," call "," ~ ")," inbound "," ~ ")," outbound "," ~ ")," approx "," ~ ")</f>
        <v>  </v>
      </c>
    </row>
    <row r="21" customFormat="false" ht="39.75" hidden="false" customHeight="true" outlineLevel="0" collapsed="false">
      <c r="A21" s="57" t="s">
        <v>440</v>
      </c>
      <c r="B21" s="57" t="s">
        <v>183</v>
      </c>
      <c r="C21" s="57" t="str">
        <f aca="false">Flights!$F$5</f>
        <v>MH0001</v>
      </c>
      <c r="D21" s="58" t="n">
        <f aca="false">Flights!$D$5</f>
        <v>46303</v>
      </c>
      <c r="E21" s="57" t="str">
        <f aca="false">Flights!$G$5&amp;"-"&amp;Flights!$H$5</f>
        <v>LHR-KUL</v>
      </c>
      <c r="F21" s="57" t="str">
        <f aca="false">Flights!$K$5</f>
        <v>EY</v>
      </c>
      <c r="G21" s="57" t="s">
        <v>423</v>
      </c>
      <c r="H21" s="57" t="s">
        <v>381</v>
      </c>
      <c r="I21" s="57" t="s">
        <v>431</v>
      </c>
      <c r="J21" s="57" t="s">
        <v>441</v>
      </c>
      <c r="K21" s="67"/>
      <c r="L21" s="67" t="s">
        <v>425</v>
      </c>
      <c r="M21" s="67"/>
      <c r="N21" s="67" t="s">
        <v>386</v>
      </c>
      <c r="O21" s="67" t="s">
        <v>426</v>
      </c>
      <c r="P21" s="57" t="s">
        <v>186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open",IF(AND(NOT(OR(LEN(AZ21)&lt;15,ISNUMBER(MATCH(AZ21,L_Placeholder,0)))),BK21=0,NOT(OR(LEN(AU21)&lt;2,ISNUMBER(MATCH(AU21,L_Placeholder,0)))),NOT(OR(LEN(AX21)&lt;2,ISNUMBER(MATCH(AX21,L_Placeholder,0)))),TRIM(AE21)&lt;&gt;TRIM(T21)),"N/A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missing",IF(OR(LEN(AU21)&lt;2,ISNUMBER(MATCH(AU21,L_Placeholder,0))),"INVALID – PIC missing",IF(OR(LEN(AV21)&lt;2,ISNUMBER(MATCH(AV21,L_Placeholder,0))),"INVALID – result / assessment missing",IF(OR(OR(LEN(AW21)&lt;3,ISNUMBER(MATCH(AW21,L_Placeholder,0))),SUMPRODUCT(--ISNUMBER(SEARCH(" "&amp;L_EvidencePhrase&amp;" ",BD21)))&gt;0,BI21=1),"INVALID – evidence missing, placeholder or not yet on file",IF(BL21=0,"INVALID – evidence needs a traceable reference (number, file name or link)",IF(OR(LEN(AX21)&lt;2,ISNUMBER(MATCH(AX21,L_Placeholder,0))),"INVALID – verifier missing",IF(AX21=AU21,"INVALID – verifier must be someone other than the PIC",IF(BH21=1,"INVALID – result not yet available (awaiting / TBC)",IF(BV21=1,"INVALID – wording says not on board: an on-board confirmation needs the item loaded",IF(AND(AQ21=1,OR(OR(LEN(AY21)&lt;3,ISNUMBER(MATCH(AY21,L_Placeholder,0))),BJ21=1,BQ21=0)),"INVALID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LATE","COMPLETE")&amp;IF(BG21=1," – CHECK WORDING",""))))))))))))))))))))))),IF(TRIM(U21)="Fail","FAIL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t="str">
        <f aca="false">" "&amp;TRIM(SUBSTITUTE(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 "))&amp;" "</f>
        <v>  </v>
      </c>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IFERROR(IF(AND(TRIM(U21)="Pass",SUMPRODUCT((LEN(BC21)-LEN(SUBSTITUTE(BC21,"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")))/(LEN(L_PendNeg)+1))+SUMPRODUCT((LEN(BC21)-LEN(SUBSTITUTE(BC21," "&amp;L_PendPrep&amp;" "," ")))/(LEN(L_PendPrep)+1)),1,0),1)</f>
        <v>0</v>
      </c>
      <c r="BI21" s="61" t="n">
        <f aca="false">IFERROR(IF(SUMPRODUCT((LEN(BD21)-LEN(SUBSTITUTE(BD21," "&amp;L_PendStrict&amp;" "," ")))/(LEN(L_PendStrict)+1))&gt;SUMPRODUCT((LEN(BD21)-LEN(SUBSTITUTE(BD21," "&amp;L_PendNeg&amp;" "," ")))/(LEN(L_PendNeg)+1)),1,0),1)</f>
        <v>0</v>
      </c>
      <c r="BJ21" s="61" t="n">
        <f aca="false">IFERROR(IF(SUMPRODUCT((LEN(BE21)-LEN(SUBSTITUTE(BE21," "&amp;L_Pending&amp;" "," ")))/(LEN(L_Pending)+1))&gt;SUMPRODUCT((LEN(BE21)-LEN(SUBSTITUTE(BE21," "&amp;L_PendNeg&amp;" "," ")))/(LEN(L_PendNeg)+1))+SUMPRODUCT((LEN(BE21)-LEN(SUBSTITUTE(BE21," "&amp;L_PendPrep&amp;" "," ")))/(LEN(L_PendPrep)+1)),1,0),1)</f>
        <v>0</v>
      </c>
      <c r="BK21" s="61" t="n">
        <f aca="false">IFERROR(IF(SUMPRODUCT((LEN(BF21)-LEN(SUBSTITUTE(BF21," "&amp;L_PendStrict&amp;" "," ")))/(LEN(L_PendStrict)+1))&gt;SUMPRODUCT((LEN(BF21)-LEN(SUBSTITUTE(BF21," "&amp;L_PendNeg&amp;" "," ")))/(LEN(L_PendNeg)+1)),1,0),1)</f>
        <v>0</v>
      </c>
      <c r="BL21" s="61" t="n">
        <f aca="false">IFERROR(IF(OR(SUMPRODUCT(--ISNUMBER(SEARCH({"aa000"," aa 000"," aaa 000"," aaaa 000"," a 0000"," a000 000"," aa 00 000"," aaa 00 000"},BN21)))&gt;0,SUMPRODUCT(--ISNUMBER(SEARCH({"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21)))&gt;0,SUMPRODUCT(--ISNUMBER(SEARCH({"http","www.","\",".pdf",".jpg",".jpeg",".png",".heic",".xls",".doc",".msg",".eml"},Z21)))&gt;0,AND(SUMPRODUCT(--ISNUMBER(SEARCH({"sharepoint","onedrive","teams","dms","q-pulse","qpulse"},Z21)))&gt;0,ISNUMBER(SEARCH("0",BM21)))),1,0),0)</f>
        <v>0</v>
      </c>
      <c r="BM21" s="61" t="str">
        <f aca="false">SUBSTITUTE(SUBSTITUTE(SUBSTITUTE(SUBSTITUTE(SUBSTITUTE(SUBSTITUTE(SUBSTITUTE(SUBSTITUTE(SUBSTITUTE(LOWER(BW21&amp;""),"1","0"),"2","0"),"3","0"),"4","0"),"5","0"),"6","0"),"7","0"),"8","0"),"9","0")</f>
        <v>  </v>
      </c>
      <c r="BN21" s="61" t="str">
        <f aca="false">SUBSTITUTE(SUBSTITUTE(SUBSTITUTE(SUBSTITUTE(SUBSTITUTE(SUBSTITUTE(SUBSTITUTE(SUBSTITUTE(SUBSTITUTE(SUBSTITUTE(SUBSTITUTE(SUBSTITUTE(SUBSTITUTE(SUBSTITUTE(SUBSTITUTE(SUBSTITUTE(SUBSTITUTE(SUBSTITUTE(SUBSTITUTE(SUBSTITUTE(SUBSTITUTE(SUBSTITUTE(SUBSTITUTE(SUBSTITUTE(SUBSTITUTE(BM21,"b","a"),"c","a"),"d","a"),"e","a"),"f","a"),"g","a"),"h","a"),"i","a"),"j","a"),"k","a"),"l","a"),"m","a"),"n","a"),"o","a"),"p","a"),"q","a"),"r","a"),"s","a"),"t","a"),"u","a"),"v","a"),"w","a"),"x","a"),"y","a"),"z","a")</f>
        <v>  </v>
      </c>
      <c r="BO21" s="61" t="str">
        <f aca="false">SUBSTITUTE(SUBSTITUTE(SUBSTITUTE(SUBSTITUTE(SUBSTITUTE(SUBSTITUTE(SUBSTITUTE(SUBSTITUTE(SUBSTITUTE(LOWER(BX21&amp;""),"1","0"),"2","0"),"3","0"),"4","0"),"5","0"),"6","0"),"7","0"),"8","0"),"9","0")</f>
        <v>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v>
      </c>
      <c r="BQ21" s="61" t="n">
        <f aca="false">IFERROR(IF(OR(SUMPRODUCT(--ISNUMBER(SEARCH({"aa000"," aa 000"," aaa 000"," aaaa 000"," a 0000"," a000 000"," aa 00 000"," aaa 00 000"},BP21)))&gt;0,SUMPRODUCT(--ISNUMBER(SEARCH({"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21)))&gt;0,SUMPRODUCT(--ISNUMBER(SEARCH({"http","www.","\",".pdf",".jpg",".jpeg",".png",".heic",".xls",".doc",".msg",".eml"},W21)))&gt;0,ISNUMBER(SEARCH("0000",BO21)),AND(SUMPRODUCT(--ISNUMBER(SEARCH({"sharepoint","onedrive","teams","dms","q-pulse","qpulse"},W21)))&gt;0,ISNUMBER(SEARCH("0",BO21)))),1,0),0)</f>
        <v>0</v>
      </c>
      <c r="BR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 "&amp;LOWER(Flights!$F$5)&amp;" "," ~ ")," mh"," ~")," at "," ~ ")," by "," ~ ")," on "," ~ ")," to "," ~ ")," from "," ~ ")," until "," ~ ")," till "," ~ ")," before "," ~ ")," after "," ~ ")," around "," ~ ")," approx "," ~ ")," about "," ~ ")," since "," ~ ")," hrs "," ~ ")," hr "," ~ ")," hours "," ~ ")," time "," ~ ")," jan "," ~ ")," feb "," ~ ")," mar "," ~ ")," apr "," ~ ")," may "," ~ ")," jun "," ~ ")," jul "," ~ ")," aug "," ~ ")," sep "," ~ ")," sept "," ~ ")," oct "," ~ ")</f>
        <v>  </v>
      </c>
      <c r="BS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 "&amp;LOWER(Flights!$F$5)&amp;" "," ~ ")," mh"," ~")," at "," ~ ")," by "," ~ ")," on "," ~ ")," to "," ~ ")," from "," ~ ")," until "," ~ ")," till "," ~ ")," before "," ~ ")," after "," ~ ")," around "," ~ ")," approx "," ~ ")," about "," ~ ")," since "," ~ ")," hrs "," ~ ")," hr "," ~ ")," hours "," ~ ")," time "," ~ ")," jan "," ~ ")," feb "," ~ ")," mar "," ~ ")," apr "," ~ ")," may "," ~ ")," jun "," ~ ")," jul "," ~ ")," aug "," ~ ")," sep "," ~ ")," sept "," ~ ")," oct "," ~ ")</f>
        <v>  </v>
      </c>
      <c r="BT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jan","~"),"feb","~"),"mar","~"),"apr","~"),"may","~"),"jun","~"),"jul","~"),"aug","~"),"sep","~"),"oct","~"),"nov","~"),"dec","~")," nov "," ~ ")," dec "," ~ ")," mon "," ~ ")," tue "," ~ ")," wed "," ~ ")," thu "," ~ ")," fri "," ~ ")," sat "," ~ ")," sun "," ~ ")," gate "," ~ ")," bay "," ~ ")," stand "," ~ ")," position "," ~ ")," galley "," ~ ")," flight "," ~ ")," flt "," ~ ")," day "," ~ ")," date "," ~ ")," dated "," ~ ")," the "," ~ ")," and "," ~ ")," of "," ~ ")," in "," ~ ")," for "," ~ ")," with "," ~ ")</f>
        <v>  </v>
      </c>
      <c r="BU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jan","~"),"feb","~"),"mar","~"),"apr","~"),"may","~"),"jun","~"),"jul","~"),"aug","~"),"sep","~"),"oct","~"),"nov","~"),"dec","~")," nov "," ~ ")," dec "," ~ ")," mon "," ~ ")," tue "," ~ ")," wed "," ~ ")," thu "," ~ ")," fri "," ~ ")," sat "," ~ ")," sun "," ~ ")," gate "," ~ ")," bay "," ~ ")," stand "," ~ ")," position "," ~ ")," galley "," ~ ")," flight "," ~ ")," flt "," ~ ")," day "," ~ ")," date "," ~ ")," dated "," ~ ")," the "," ~ ")," and "," ~ ")," of "," ~ ")," in "," ~ ")," for "," ~ ")," with "," ~ ")</f>
        <v>  </v>
      </c>
      <c r="BV21" s="61" t="n">
        <f aca="false">0</f>
        <v>0</v>
      </c>
      <c r="BW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21," pax "," ~ ")," etd "," ~ ")," eta "," ~ ")," std "," ~ ")," sta "," ~ ")," atd "," ~ ")," ata "," ~ ")," lt "," ~ ")," utc "," ~ ")," local "," ~ ")," ok "," ~ ")," done "," ~ ")," seen "," ~ ")," chk "," ~ ")," chkd "," ~ ")," checked "," ~ ")," rcvd "," ~ ")," recd "," ~ ")," dep "," ~ ")," arr "," ~ ")," qty "," ~ ")," all "," ~ ")," ttl "," ~ ")," total "," ~ ")," via "," ~ ")," per "," ~ ")," call "," ~ ")," inbound "," ~ ")," outbound "," ~ ")," approx "," ~ ")</f>
        <v>  </v>
      </c>
      <c r="BX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21," pax "," ~ ")," etd "," ~ ")," eta "," ~ ")," std "," ~ ")," sta "," ~ ")," atd "," ~ ")," ata "," ~ ")," lt "," ~ ")," utc "," ~ ")," local "," ~ ")," ok "," ~ ")," done "," ~ ")," seen "," ~ ")," chk "," ~ ")," chkd "," ~ ")," checked "," ~ ")," rcvd "," ~ ")," recd "," ~ ")," dep "," ~ ")," arr "," ~ ")," qty "," ~ ")," all "," ~ ")," ttl "," ~ ")," total "," ~ ")," via "," ~ ")," per "," ~ ")," call "," ~ ")," inbound "," ~ ")," outbound "," ~ ")," approx "," ~ ")</f>
        <v>  </v>
      </c>
    </row>
    <row r="22" customFormat="false" ht="54" hidden="false" customHeight="true" outlineLevel="0" collapsed="false">
      <c r="A22" s="57" t="s">
        <v>442</v>
      </c>
      <c r="B22" s="57" t="s">
        <v>183</v>
      </c>
      <c r="C22" s="57" t="str">
        <f aca="false">Flights!$F$5</f>
        <v>MH0001</v>
      </c>
      <c r="D22" s="58" t="n">
        <f aca="false">Flights!$D$5</f>
        <v>46303</v>
      </c>
      <c r="E22" s="57" t="str">
        <f aca="false">Flights!$G$5&amp;"-"&amp;Flights!$H$5</f>
        <v>LHR-KUL</v>
      </c>
      <c r="F22" s="57" t="str">
        <f aca="false">Flights!$K$5</f>
        <v>EY</v>
      </c>
      <c r="G22" s="57" t="s">
        <v>423</v>
      </c>
      <c r="H22" s="57" t="s">
        <v>381</v>
      </c>
      <c r="I22" s="57" t="s">
        <v>443</v>
      </c>
      <c r="J22" s="57" t="s">
        <v>444</v>
      </c>
      <c r="K22" s="67" t="s">
        <v>445</v>
      </c>
      <c r="L22" s="67" t="s">
        <v>446</v>
      </c>
      <c r="M22" s="67" t="s">
        <v>186</v>
      </c>
      <c r="N22" s="67" t="s">
        <v>447</v>
      </c>
      <c r="O22" s="67" t="s">
        <v>448</v>
      </c>
      <c r="P22" s="57" t="s">
        <v>186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open",IF(AND(NOT(OR(LEN(AZ22)&lt;15,ISNUMBER(MATCH(AZ22,L_Placeholder,0)))),BK22=0,NOT(OR(LEN(AU22)&lt;2,ISNUMBER(MATCH(AU22,L_Placeholder,0)))),NOT(OR(LEN(AX22)&lt;2,ISNUMBER(MATCH(AX22,L_Placeholder,0)))),TRIM(AE22)&lt;&gt;TRIM(T22)),"N/A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missing",IF(OR(LEN(AU22)&lt;2,ISNUMBER(MATCH(AU22,L_Placeholder,0))),"INVALID – PIC missing",IF(OR(LEN(AV22)&lt;2,ISNUMBER(MATCH(AV22,L_Placeholder,0))),"INVALID – result / assessment missing",IF(OR(OR(LEN(AW22)&lt;3,ISNUMBER(MATCH(AW22,L_Placeholder,0))),SUMPRODUCT(--ISNUMBER(SEARCH(" "&amp;L_EvidencePhrase&amp;" ",BD22)))&gt;0,BI22=1),"INVALID – evidence missing, placeholder or not yet on file",IF(BL22=0,"INVALID – evidence needs a traceable reference (number, file name or link)",IF(OR(LEN(AX22)&lt;2,ISNUMBER(MATCH(AX22,L_Placeholder,0))),"INVALID – verifier missing",IF(AX22=AU22,"INVALID – verifier must be someone other than the PIC",IF(BH22=1,"INVALID – result not yet available (awaiting / TBC)",IF(BV22=1,"INVALID – wording says not on board: an on-board confirmation needs the item loaded",IF(AND(AQ22=1,OR(OR(LEN(AY22)&lt;3,ISNUMBER(MATCH(AY22,L_Placeholder,0))),BJ22=1,BQ22=0)),"INVALID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LATE","COMPLETE")&amp;IF(BG22=1," – CHECK WORDING",""))))))))))))))))))))))),IF(TRIM(U22)="Fail","FAIL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t="str">
        <f aca="false">" "&amp;TRIM(SUBSTITUTE(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 "))&amp;" "</f>
        <v>  </v>
      </c>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IFERROR(IF(AND(TRIM(U22)="Pass",SUMPRODUCT((LEN(BC22)-LEN(SUBSTITUTE(BC22,"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")))/(LEN(L_PendNeg)+1))+SUMPRODUCT((LEN(BC22)-LEN(SUBSTITUTE(BC22," "&amp;L_PendPrep&amp;" "," ")))/(LEN(L_PendPrep)+1)),1,0),1)</f>
        <v>0</v>
      </c>
      <c r="BI22" s="61" t="n">
        <f aca="false">IFERROR(IF(SUMPRODUCT((LEN(BD22)-LEN(SUBSTITUTE(BD22," "&amp;L_PendStrict&amp;" "," ")))/(LEN(L_PendStrict)+1))&gt;SUMPRODUCT((LEN(BD22)-LEN(SUBSTITUTE(BD22," "&amp;L_PendNeg&amp;" "," ")))/(LEN(L_PendNeg)+1)),1,0),1)</f>
        <v>0</v>
      </c>
      <c r="BJ22" s="61" t="n">
        <f aca="false">IFERROR(IF(SUMPRODUCT((LEN(BE22)-LEN(SUBSTITUTE(BE22," "&amp;L_Pending&amp;" "," ")))/(LEN(L_Pending)+1))&gt;SUMPRODUCT((LEN(BE22)-LEN(SUBSTITUTE(BE22," "&amp;L_PendNeg&amp;" "," ")))/(LEN(L_PendNeg)+1))+SUMPRODUCT((LEN(BE22)-LEN(SUBSTITUTE(BE22," "&amp;L_PendPrep&amp;" "," ")))/(LEN(L_PendPrep)+1)),1,0),1)</f>
        <v>0</v>
      </c>
      <c r="BK22" s="61" t="n">
        <f aca="false">IFERROR(IF(SUMPRODUCT((LEN(BF22)-LEN(SUBSTITUTE(BF22," "&amp;L_PendStrict&amp;" "," ")))/(LEN(L_PendStrict)+1))&gt;SUMPRODUCT((LEN(BF22)-LEN(SUBSTITUTE(BF22," "&amp;L_PendNeg&amp;" "," ")))/(LEN(L_PendNeg)+1)),1,0),1)</f>
        <v>0</v>
      </c>
      <c r="BL22" s="61" t="n">
        <f aca="false">IFERROR(IF(OR(SUMPRODUCT(--ISNUMBER(SEARCH({"aa000"," aa 000"," aaa 000"," aaaa 000"," a 0000"," a000 000"," aa 00 000"," aaa 00 000"},BN22)))&gt;0,SUMPRODUCT(--ISNUMBER(SEARCH({"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22)))&gt;0,SUMPRODUCT(--ISNUMBER(SEARCH({"http","www.","\",".pdf",".jpg",".jpeg",".png",".heic",".xls",".doc",".msg",".eml"},Z22)))&gt;0,AND(SUMPRODUCT(--ISNUMBER(SEARCH({"sharepoint","onedrive","teams","dms","q-pulse","qpulse"},Z22)))&gt;0,ISNUMBER(SEARCH("0",BM22)))),1,0),0)</f>
        <v>0</v>
      </c>
      <c r="BM22" s="61" t="str">
        <f aca="false">SUBSTITUTE(SUBSTITUTE(SUBSTITUTE(SUBSTITUTE(SUBSTITUTE(SUBSTITUTE(SUBSTITUTE(SUBSTITUTE(SUBSTITUTE(LOWER(BW22&amp;""),"1","0"),"2","0"),"3","0"),"4","0"),"5","0"),"6","0"),"7","0"),"8","0"),"9","0")</f>
        <v>  </v>
      </c>
      <c r="BN22" s="61" t="str">
        <f aca="false">SUBSTITUTE(SUBSTITUTE(SUBSTITUTE(SUBSTITUTE(SUBSTITUTE(SUBSTITUTE(SUBSTITUTE(SUBSTITUTE(SUBSTITUTE(SUBSTITUTE(SUBSTITUTE(SUBSTITUTE(SUBSTITUTE(SUBSTITUTE(SUBSTITUTE(SUBSTITUTE(SUBSTITUTE(SUBSTITUTE(SUBSTITUTE(SUBSTITUTE(SUBSTITUTE(SUBSTITUTE(SUBSTITUTE(SUBSTITUTE(SUBSTITUTE(BM22,"b","a"),"c","a"),"d","a"),"e","a"),"f","a"),"g","a"),"h","a"),"i","a"),"j","a"),"k","a"),"l","a"),"m","a"),"n","a"),"o","a"),"p","a"),"q","a"),"r","a"),"s","a"),"t","a"),"u","a"),"v","a"),"w","a"),"x","a"),"y","a"),"z","a")</f>
        <v>  </v>
      </c>
      <c r="BO22" s="61" t="str">
        <f aca="false">SUBSTITUTE(SUBSTITUTE(SUBSTITUTE(SUBSTITUTE(SUBSTITUTE(SUBSTITUTE(SUBSTITUTE(SUBSTITUTE(SUBSTITUTE(LOWER(BX22&amp;""),"1","0"),"2","0"),"3","0"),"4","0"),"5","0"),"6","0"),"7","0"),"8","0"),"9","0")</f>
        <v>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v>
      </c>
      <c r="BQ22" s="61" t="n">
        <f aca="false">IFERROR(IF(OR(SUMPRODUCT(--ISNUMBER(SEARCH({"aa000"," aa 000"," aaa 000"," aaaa 000"," a 0000"," a000 000"," aa 00 000"," aaa 00 000"},BP22)))&gt;0,SUMPRODUCT(--ISNUMBER(SEARCH({"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22)))&gt;0,SUMPRODUCT(--ISNUMBER(SEARCH({"http","www.","\",".pdf",".jpg",".jpeg",".png",".heic",".xls",".doc",".msg",".eml"},W22)))&gt;0,ISNUMBER(SEARCH("0000",BO22)),AND(SUMPRODUCT(--ISNUMBER(SEARCH({"sharepoint","onedrive","teams","dms","q-pulse","qpulse"},W22)))&gt;0,ISNUMBER(SEARCH("0",BO22)))),1,0),0)</f>
        <v>0</v>
      </c>
      <c r="BR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 "&amp;LOWER(Flights!$F$5)&amp;" "," ~ ")," mh"," ~")," at "," ~ ")," by "," ~ ")," on "," ~ ")," to "," ~ ")," from "," ~ ")," until "," ~ ")," till "," ~ ")," before "," ~ ")," after "," ~ ")," around "," ~ ")," approx "," ~ ")," about "," ~ ")," since "," ~ ")," hrs "," ~ ")," hr "," ~ ")," hours "," ~ ")," time "," ~ ")," jan "," ~ ")," feb "," ~ ")," mar "," ~ ")," apr "," ~ ")," may "," ~ ")," jun "," ~ ")," jul "," ~ ")," aug "," ~ ")," sep "," ~ ")," sept "," ~ ")," oct "," ~ ")</f>
        <v>  </v>
      </c>
      <c r="BS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 "&amp;LOWER(Flights!$F$5)&amp;" "," ~ ")," mh"," ~")," at "," ~ ")," by "," ~ ")," on "," ~ ")," to "," ~ ")," from "," ~ ")," until "," ~ ")," till "," ~ ")," before "," ~ ")," after "," ~ ")," around "," ~ ")," approx "," ~ ")," about "," ~ ")," since "," ~ ")," hrs "," ~ ")," hr "," ~ ")," hours "," ~ ")," time "," ~ ")," jan "," ~ ")," feb "," ~ ")," mar "," ~ ")," apr "," ~ ")," may "," ~ ")," jun "," ~ ")," jul "," ~ ")," aug "," ~ ")," sep "," ~ ")," sept "," ~ ")," oct "," ~ ")</f>
        <v>  </v>
      </c>
      <c r="BT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jan","~"),"feb","~"),"mar","~"),"apr","~"),"may","~"),"jun","~"),"jul","~"),"aug","~"),"sep","~"),"oct","~"),"nov","~"),"dec","~")," nov "," ~ ")," dec "," ~ ")," mon "," ~ ")," tue "," ~ ")," wed "," ~ ")," thu "," ~ ")," fri "," ~ ")," sat "," ~ ")," sun "," ~ ")," gate "," ~ ")," bay "," ~ ")," stand "," ~ ")," position "," ~ ")," galley "," ~ ")," flight "," ~ ")," flt "," ~ ")," day "," ~ ")," date "," ~ ")," dated "," ~ ")," the "," ~ ")," and "," ~ ")," of "," ~ ")," in "," ~ ")," for "," ~ ")," with "," ~ ")</f>
        <v>  </v>
      </c>
      <c r="BU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jan","~"),"feb","~"),"mar","~"),"apr","~"),"may","~"),"jun","~"),"jul","~"),"aug","~"),"sep","~"),"oct","~"),"nov","~"),"dec","~")," nov "," ~ ")," dec "," ~ ")," mon "," ~ ")," tue "," ~ ")," wed "," ~ ")," thu "," ~ ")," fri "," ~ ")," sat "," ~ ")," sun "," ~ ")," gate "," ~ ")," bay "," ~ ")," stand "," ~ ")," position "," ~ ")," galley "," ~ ")," flight "," ~ ")," flt "," ~ ")," day "," ~ ")," date "," ~ ")," dated "," ~ ")," the "," ~ ")," and "," ~ ")," of "," ~ ")," in "," ~ ")," for "," ~ ")," with "," ~ ")</f>
        <v>  </v>
      </c>
      <c r="BV22" s="61" t="n">
        <f aca="false">0</f>
        <v>0</v>
      </c>
      <c r="BW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22," pax "," ~ ")," etd "," ~ ")," eta "," ~ ")," std "," ~ ")," sta "," ~ ")," atd "," ~ ")," ata "," ~ ")," lt "," ~ ")," utc "," ~ ")," local "," ~ ")," ok "," ~ ")," done "," ~ ")," seen "," ~ ")," chk "," ~ ")," chkd "," ~ ")," checked "," ~ ")," rcvd "," ~ ")," recd "," ~ ")," dep "," ~ ")," arr "," ~ ")," qty "," ~ ")," all "," ~ ")," ttl "," ~ ")," total "," ~ ")," via "," ~ ")," per "," ~ ")," call "," ~ ")," inbound "," ~ ")," outbound "," ~ ")," approx "," ~ ")</f>
        <v>  </v>
      </c>
      <c r="BX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22," pax "," ~ ")," etd "," ~ ")," eta "," ~ ")," std "," ~ ")," sta "," ~ ")," atd "," ~ ")," ata "," ~ ")," lt "," ~ ")," utc "," ~ ")," local "," ~ ")," ok "," ~ ")," done "," ~ ")," seen "," ~ ")," chk "," ~ ")," chkd "," ~ ")," checked "," ~ ")," rcvd "," ~ ")," recd "," ~ ")," dep "," ~ ")," arr "," ~ ")," qty "," ~ ")," all "," ~ ")," ttl "," ~ ")," total "," ~ ")," via "," ~ ")," per "," ~ ")," call "," ~ ")," inbound "," ~ ")," outbound "," ~ ")," approx "," ~ ")</f>
        <v>  </v>
      </c>
    </row>
    <row r="23" customFormat="false" ht="41.25" hidden="false" customHeight="true" outlineLevel="0" collapsed="false">
      <c r="A23" s="57" t="s">
        <v>449</v>
      </c>
      <c r="B23" s="57" t="s">
        <v>183</v>
      </c>
      <c r="C23" s="57" t="str">
        <f aca="false">Flights!$F$5</f>
        <v>MH0001</v>
      </c>
      <c r="D23" s="58" t="n">
        <f aca="false">Flights!$D$5</f>
        <v>46303</v>
      </c>
      <c r="E23" s="57" t="str">
        <f aca="false">Flights!$G$5&amp;"-"&amp;Flights!$H$5</f>
        <v>LHR-KUL</v>
      </c>
      <c r="F23" s="57" t="str">
        <f aca="false">Flights!$K$5</f>
        <v>EY</v>
      </c>
      <c r="G23" s="57" t="s">
        <v>423</v>
      </c>
      <c r="H23" s="57" t="s">
        <v>381</v>
      </c>
      <c r="I23" s="57" t="s">
        <v>450</v>
      </c>
      <c r="J23" s="57" t="s">
        <v>451</v>
      </c>
      <c r="K23" s="67" t="s">
        <v>452</v>
      </c>
      <c r="L23" s="67" t="s">
        <v>453</v>
      </c>
      <c r="M23" s="67" t="s">
        <v>454</v>
      </c>
      <c r="N23" s="67" t="s">
        <v>386</v>
      </c>
      <c r="O23" s="67" t="s">
        <v>455</v>
      </c>
      <c r="P23" s="57" t="s">
        <v>186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open",IF(AND(NOT(OR(LEN(AZ23)&lt;15,ISNUMBER(MATCH(AZ23,L_Placeholder,0)))),BK23=0,NOT(OR(LEN(AU23)&lt;2,ISNUMBER(MATCH(AU23,L_Placeholder,0)))),NOT(OR(LEN(AX23)&lt;2,ISNUMBER(MATCH(AX23,L_Placeholder,0)))),TRIM(AE23)&lt;&gt;TRIM(T23)),"N/A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missing",IF(OR(LEN(AU23)&lt;2,ISNUMBER(MATCH(AU23,L_Placeholder,0))),"INVALID – PIC missing",IF(OR(LEN(AV23)&lt;2,ISNUMBER(MATCH(AV23,L_Placeholder,0))),"INVALID – result / assessment missing",IF(OR(OR(LEN(AW23)&lt;3,ISNUMBER(MATCH(AW23,L_Placeholder,0))),SUMPRODUCT(--ISNUMBER(SEARCH(" "&amp;L_EvidencePhrase&amp;" ",BD23)))&gt;0,BI23=1),"INVALID – evidence missing, placeholder or not yet on file",IF(BL23=0,"INVALID – evidence needs a traceable reference (number, file name or link)",IF(OR(LEN(AX23)&lt;2,ISNUMBER(MATCH(AX23,L_Placeholder,0))),"INVALID – verifier missing",IF(AX23=AU23,"INVALID – verifier must be someone other than the PIC",IF(BH23=1,"INVALID – result not yet available (awaiting / TBC)",IF(BV23=1,"INVALID – wording says not on board: an on-board confirmation needs the item loaded",IF(AND(AQ23=1,OR(OR(LEN(AY23)&lt;3,ISNUMBER(MATCH(AY23,L_Placeholder,0))),BJ23=1,BQ23=0)),"INVALID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LATE","COMPLETE")&amp;IF(BG23=1," – CHECK WORDING",""))))))))))))))))))))))),IF(TRIM(U23)="Fail","FAIL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t="str">
        <f aca="false">" "&amp;TRIM(SUBSTITUTE(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 "))&amp;" "</f>
        <v>  </v>
      </c>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IFERROR(IF(AND(TRIM(U23)="Pass",SUMPRODUCT((LEN(BC23)-LEN(SUBSTITUTE(BC23,"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")))/(LEN(L_PendNeg)+1))+SUMPRODUCT((LEN(BC23)-LEN(SUBSTITUTE(BC23," "&amp;L_PendPrep&amp;" "," ")))/(LEN(L_PendPrep)+1)),1,0),1)</f>
        <v>0</v>
      </c>
      <c r="BI23" s="61" t="n">
        <f aca="false">IFERROR(IF(SUMPRODUCT((LEN(BD23)-LEN(SUBSTITUTE(BD23," "&amp;L_PendStrict&amp;" "," ")))/(LEN(L_PendStrict)+1))&gt;SUMPRODUCT((LEN(BD23)-LEN(SUBSTITUTE(BD23," "&amp;L_PendNeg&amp;" "," ")))/(LEN(L_PendNeg)+1)),1,0),1)</f>
        <v>0</v>
      </c>
      <c r="BJ23" s="61" t="n">
        <f aca="false">IFERROR(IF(SUMPRODUCT((LEN(BE23)-LEN(SUBSTITUTE(BE23," "&amp;L_Pending&amp;" "," ")))/(LEN(L_Pending)+1))&gt;SUMPRODUCT((LEN(BE23)-LEN(SUBSTITUTE(BE23," "&amp;L_PendNeg&amp;" "," ")))/(LEN(L_PendNeg)+1))+SUMPRODUCT((LEN(BE23)-LEN(SUBSTITUTE(BE23," "&amp;L_PendPrep&amp;" "," ")))/(LEN(L_PendPrep)+1)),1,0),1)</f>
        <v>0</v>
      </c>
      <c r="BK23" s="61" t="n">
        <f aca="false">IFERROR(IF(SUMPRODUCT((LEN(BF23)-LEN(SUBSTITUTE(BF23," "&amp;L_PendStrict&amp;" "," ")))/(LEN(L_PendStrict)+1))&gt;SUMPRODUCT((LEN(BF23)-LEN(SUBSTITUTE(BF23," "&amp;L_PendNeg&amp;" "," ")))/(LEN(L_PendNeg)+1)),1,0),1)</f>
        <v>0</v>
      </c>
      <c r="BL23" s="61" t="n">
        <f aca="false">IFERROR(IF(OR(SUMPRODUCT(--ISNUMBER(SEARCH({"aa000"," aa 000"," aaa 000"," aaaa 000"," a 0000"," a000 000"," aa 00 000"," aaa 00 000"},BN23)))&gt;0,SUMPRODUCT(--ISNUMBER(SEARCH({"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23)))&gt;0,SUMPRODUCT(--ISNUMBER(SEARCH({"http","www.","\",".pdf",".jpg",".jpeg",".png",".heic",".xls",".doc",".msg",".eml"},Z23)))&gt;0,AND(SUMPRODUCT(--ISNUMBER(SEARCH({"sharepoint","onedrive","teams","dms","q-pulse","qpulse"},Z23)))&gt;0,ISNUMBER(SEARCH("0",BM23)))),1,0),0)</f>
        <v>0</v>
      </c>
      <c r="BM23" s="61" t="str">
        <f aca="false">SUBSTITUTE(SUBSTITUTE(SUBSTITUTE(SUBSTITUTE(SUBSTITUTE(SUBSTITUTE(SUBSTITUTE(SUBSTITUTE(SUBSTITUTE(LOWER(BW23&amp;""),"1","0"),"2","0"),"3","0"),"4","0"),"5","0"),"6","0"),"7","0"),"8","0"),"9","0")</f>
        <v>  </v>
      </c>
      <c r="BN23" s="61" t="str">
        <f aca="false">SUBSTITUTE(SUBSTITUTE(SUBSTITUTE(SUBSTITUTE(SUBSTITUTE(SUBSTITUTE(SUBSTITUTE(SUBSTITUTE(SUBSTITUTE(SUBSTITUTE(SUBSTITUTE(SUBSTITUTE(SUBSTITUTE(SUBSTITUTE(SUBSTITUTE(SUBSTITUTE(SUBSTITUTE(SUBSTITUTE(SUBSTITUTE(SUBSTITUTE(SUBSTITUTE(SUBSTITUTE(SUBSTITUTE(SUBSTITUTE(SUBSTITUTE(BM23,"b","a"),"c","a"),"d","a"),"e","a"),"f","a"),"g","a"),"h","a"),"i","a"),"j","a"),"k","a"),"l","a"),"m","a"),"n","a"),"o","a"),"p","a"),"q","a"),"r","a"),"s","a"),"t","a"),"u","a"),"v","a"),"w","a"),"x","a"),"y","a"),"z","a")</f>
        <v>  </v>
      </c>
      <c r="BO23" s="61" t="str">
        <f aca="false">SUBSTITUTE(SUBSTITUTE(SUBSTITUTE(SUBSTITUTE(SUBSTITUTE(SUBSTITUTE(SUBSTITUTE(SUBSTITUTE(SUBSTITUTE(LOWER(BX23&amp;""),"1","0"),"2","0"),"3","0"),"4","0"),"5","0"),"6","0"),"7","0"),"8","0"),"9","0")</f>
        <v>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v>
      </c>
      <c r="BQ23" s="61" t="n">
        <f aca="false">IFERROR(IF(OR(SUMPRODUCT(--ISNUMBER(SEARCH({"aa000"," aa 000"," aaa 000"," aaaa 000"," a 0000"," a000 000"," aa 00 000"," aaa 00 000"},BP23)))&gt;0,SUMPRODUCT(--ISNUMBER(SEARCH({"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23)))&gt;0,SUMPRODUCT(--ISNUMBER(SEARCH({"http","www.","\",".pdf",".jpg",".jpeg",".png",".heic",".xls",".doc",".msg",".eml"},W23)))&gt;0,ISNUMBER(SEARCH("0000",BO23)),AND(SUMPRODUCT(--ISNUMBER(SEARCH({"sharepoint","onedrive","teams","dms","q-pulse","qpulse"},W23)))&gt;0,ISNUMBER(SEARCH("0",BO23)))),1,0),0)</f>
        <v>0</v>
      </c>
      <c r="BR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 "&amp;LOWER(Flights!$F$5)&amp;" "," ~ ")," mh"," ~")," at "," ~ ")," by "," ~ ")," on "," ~ ")," to "," ~ ")," from "," ~ ")," until "," ~ ")," till "," ~ ")," before "," ~ ")," after "," ~ ")," around "," ~ ")," approx "," ~ ")," about "," ~ ")," since "," ~ ")," hrs "," ~ ")," hr "," ~ ")," hours "," ~ ")," time "," ~ ")," jan "," ~ ")," feb "," ~ ")," mar "," ~ ")," apr "," ~ ")," may "," ~ ")," jun "," ~ ")," jul "," ~ ")," aug "," ~ ")," sep "," ~ ")," sept "," ~ ")," oct "," ~ ")</f>
        <v>  </v>
      </c>
      <c r="BS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 "&amp;LOWER(Flights!$F$5)&amp;" "," ~ ")," mh"," ~")," at "," ~ ")," by "," ~ ")," on "," ~ ")," to "," ~ ")," from "," ~ ")," until "," ~ ")," till "," ~ ")," before "," ~ ")," after "," ~ ")," around "," ~ ")," approx "," ~ ")," about "," ~ ")," since "," ~ ")," hrs "," ~ ")," hr "," ~ ")," hours "," ~ ")," time "," ~ ")," jan "," ~ ")," feb "," ~ ")," mar "," ~ ")," apr "," ~ ")," may "," ~ ")," jun "," ~ ")," jul "," ~ ")," aug "," ~ ")," sep "," ~ ")," sept "," ~ ")," oct "," ~ ")</f>
        <v>  </v>
      </c>
      <c r="BT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jan","~"),"feb","~"),"mar","~"),"apr","~"),"may","~"),"jun","~"),"jul","~"),"aug","~"),"sep","~"),"oct","~"),"nov","~"),"dec","~")," nov "," ~ ")," dec "," ~ ")," mon "," ~ ")," tue "," ~ ")," wed "," ~ ")," thu "," ~ ")," fri "," ~ ")," sat "," ~ ")," sun "," ~ ")," gate "," ~ ")," bay "," ~ ")," stand "," ~ ")," position "," ~ ")," galley "," ~ ")," flight "," ~ ")," flt "," ~ ")," day "," ~ ")," date "," ~ ")," dated "," ~ ")," the "," ~ ")," and "," ~ ")," of "," ~ ")," in "," ~ ")," for "," ~ ")," with "," ~ ")</f>
        <v>  </v>
      </c>
      <c r="BU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jan","~"),"feb","~"),"mar","~"),"apr","~"),"may","~"),"jun","~"),"jul","~"),"aug","~"),"sep","~"),"oct","~"),"nov","~"),"dec","~")," nov "," ~ ")," dec "," ~ ")," mon "," ~ ")," tue "," ~ ")," wed "," ~ ")," thu "," ~ ")," fri "," ~ ")," sat "," ~ ")," sun "," ~ ")," gate "," ~ ")," bay "," ~ ")," stand "," ~ ")," position "," ~ ")," galley "," ~ ")," flight "," ~ ")," flt "," ~ ")," day "," ~ ")," date "," ~ ")," dated "," ~ ")," the "," ~ ")," and "," ~ ")," of "," ~ ")," in "," ~ ")," for "," ~ ")," with "," ~ ")</f>
        <v>  </v>
      </c>
      <c r="BV23" s="61" t="n">
        <f aca="false">0</f>
        <v>0</v>
      </c>
      <c r="BW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23," pax "," ~ ")," etd "," ~ ")," eta "," ~ ")," std "," ~ ")," sta "," ~ ")," atd "," ~ ")," ata "," ~ ")," lt "," ~ ")," utc "," ~ ")," local "," ~ ")," ok "," ~ ")," done "," ~ ")," seen "," ~ ")," chk "," ~ ")," chkd "," ~ ")," checked "," ~ ")," rcvd "," ~ ")," recd "," ~ ")," dep "," ~ ")," arr "," ~ ")," qty "," ~ ")," all "," ~ ")," ttl "," ~ ")," total "," ~ ")," via "," ~ ")," per "," ~ ")," call "," ~ ")," inbound "," ~ ")," outbound "," ~ ")," approx "," ~ ")</f>
        <v>  </v>
      </c>
      <c r="BX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23," pax "," ~ ")," etd "," ~ ")," eta "," ~ ")," std "," ~ ")," sta "," ~ ")," atd "," ~ ")," ata "," ~ ")," lt "," ~ ")," utc "," ~ ")," local "," ~ ")," ok "," ~ ")," done "," ~ ")," seen "," ~ ")," chk "," ~ ")," chkd "," ~ ")," checked "," ~ ")," rcvd "," ~ ")," recd "," ~ ")," dep "," ~ ")," arr "," ~ ")," qty "," ~ ")," all "," ~ ")," ttl "," ~ ")," total "," ~ ")," via "," ~ ")," per "," ~ ")," call "," ~ ")," inbound "," ~ ")," outbound "," ~ ")," approx "," ~ ")</f>
        <v>  </v>
      </c>
    </row>
    <row r="24" customFormat="false" ht="91.5" hidden="false" customHeight="true" outlineLevel="0" collapsed="false">
      <c r="A24" s="57" t="s">
        <v>456</v>
      </c>
      <c r="B24" s="57" t="s">
        <v>183</v>
      </c>
      <c r="C24" s="57" t="str">
        <f aca="false">Flights!$F$5</f>
        <v>MH0001</v>
      </c>
      <c r="D24" s="58" t="n">
        <f aca="false">Flights!$D$5</f>
        <v>46303</v>
      </c>
      <c r="E24" s="57" t="str">
        <f aca="false">Flights!$G$5&amp;"-"&amp;Flights!$H$5</f>
        <v>LHR-KUL</v>
      </c>
      <c r="F24" s="57" t="str">
        <f aca="false">Flights!$K$5</f>
        <v>EY</v>
      </c>
      <c r="G24" s="57" t="s">
        <v>423</v>
      </c>
      <c r="H24" s="57" t="s">
        <v>381</v>
      </c>
      <c r="I24" s="57" t="s">
        <v>450</v>
      </c>
      <c r="J24" s="57" t="s">
        <v>457</v>
      </c>
      <c r="K24" s="67" t="s">
        <v>458</v>
      </c>
      <c r="L24" s="67" t="s">
        <v>459</v>
      </c>
      <c r="M24" s="67" t="s">
        <v>454</v>
      </c>
      <c r="N24" s="67" t="s">
        <v>386</v>
      </c>
      <c r="O24" s="67" t="s">
        <v>460</v>
      </c>
      <c r="P24" s="57" t="s">
        <v>186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open",IF(AND(NOT(OR(LEN(AZ24)&lt;15,ISNUMBER(MATCH(AZ24,L_Placeholder,0)))),BK24=0,NOT(OR(LEN(AU24)&lt;2,ISNUMBER(MATCH(AU24,L_Placeholder,0)))),NOT(OR(LEN(AX24)&lt;2,ISNUMBER(MATCH(AX24,L_Placeholder,0)))),TRIM(AE24)&lt;&gt;TRIM(T24)),"N/A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missing",IF(OR(LEN(AU24)&lt;2,ISNUMBER(MATCH(AU24,L_Placeholder,0))),"INVALID – PIC missing",IF(OR(LEN(AV24)&lt;2,ISNUMBER(MATCH(AV24,L_Placeholder,0))),"INVALID – result / assessment missing",IF(OR(OR(LEN(AW24)&lt;3,ISNUMBER(MATCH(AW24,L_Placeholder,0))),SUMPRODUCT(--ISNUMBER(SEARCH(" "&amp;L_EvidencePhrase&amp;" ",BD24)))&gt;0,BI24=1),"INVALID – evidence missing, placeholder or not yet on file",IF(BL24=0,"INVALID – evidence needs a traceable reference (number, file name or link)",IF(OR(LEN(AX24)&lt;2,ISNUMBER(MATCH(AX24,L_Placeholder,0))),"INVALID – verifier missing",IF(AX24=AU24,"INVALID – verifier must be someone other than the PIC",IF(BH24=1,"INVALID – result not yet available (awaiting / TBC)",IF(BV24=1,"INVALID – wording says not on board: an on-board confirmation needs the item loaded",IF(AND(AQ24=1,OR(OR(LEN(AY24)&lt;3,ISNUMBER(MATCH(AY24,L_Placeholder,0))),BJ24=1,BQ24=0)),"INVALID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LATE","COMPLETE")&amp;IF(BG24=1," – CHECK WORDING",""))))))))))))))))))))))),IF(TRIM(U24)="Fail","FAIL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t="str">
        <f aca="false">" "&amp;TRIM(SUBSTITUTE(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 "))&amp;" "</f>
        <v>  </v>
      </c>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IFERROR(IF(AND(TRIM(U24)="Pass",SUMPRODUCT((LEN(BC24)-LEN(SUBSTITUTE(BC24,"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")))/(LEN(L_PendNeg)+1))+SUMPRODUCT((LEN(BC24)-LEN(SUBSTITUTE(BC24," "&amp;L_PendPrep&amp;" "," ")))/(LEN(L_PendPrep)+1)),1,0),1)</f>
        <v>0</v>
      </c>
      <c r="BI24" s="61" t="n">
        <f aca="false">IFERROR(IF(SUMPRODUCT((LEN(BD24)-LEN(SUBSTITUTE(BD24," "&amp;L_PendStrict&amp;" "," ")))/(LEN(L_PendStrict)+1))&gt;SUMPRODUCT((LEN(BD24)-LEN(SUBSTITUTE(BD24," "&amp;L_PendNeg&amp;" "," ")))/(LEN(L_PendNeg)+1)),1,0),1)</f>
        <v>0</v>
      </c>
      <c r="BJ24" s="61" t="n">
        <f aca="false">IFERROR(IF(SUMPRODUCT((LEN(BE24)-LEN(SUBSTITUTE(BE24," "&amp;L_Pending&amp;" "," ")))/(LEN(L_Pending)+1))&gt;SUMPRODUCT((LEN(BE24)-LEN(SUBSTITUTE(BE24," "&amp;L_PendNeg&amp;" "," ")))/(LEN(L_PendNeg)+1))+SUMPRODUCT((LEN(BE24)-LEN(SUBSTITUTE(BE24," "&amp;L_PendPrep&amp;" "," ")))/(LEN(L_PendPrep)+1)),1,0),1)</f>
        <v>0</v>
      </c>
      <c r="BK24" s="61" t="n">
        <f aca="false">IFERROR(IF(SUMPRODUCT((LEN(BF24)-LEN(SUBSTITUTE(BF24," "&amp;L_PendStrict&amp;" "," ")))/(LEN(L_PendStrict)+1))&gt;SUMPRODUCT((LEN(BF24)-LEN(SUBSTITUTE(BF24," "&amp;L_PendNeg&amp;" "," ")))/(LEN(L_PendNeg)+1)),1,0),1)</f>
        <v>0</v>
      </c>
      <c r="BL24" s="61" t="n">
        <f aca="false">IFERROR(IF(OR(SUMPRODUCT(--ISNUMBER(SEARCH({"aa000"," aa 000"," aaa 000"," aaaa 000"," a 0000"," a000 000"," aa 00 000"," aaa 00 000"},BN24)))&gt;0,SUMPRODUCT(--ISNUMBER(SEARCH({"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24)))&gt;0,SUMPRODUCT(--ISNUMBER(SEARCH({"http","www.","\",".pdf",".jpg",".jpeg",".png",".heic",".xls",".doc",".msg",".eml"},Z24)))&gt;0,AND(SUMPRODUCT(--ISNUMBER(SEARCH({"sharepoint","onedrive","teams","dms","q-pulse","qpulse"},Z24)))&gt;0,ISNUMBER(SEARCH("0",BM24)))),1,0),0)</f>
        <v>0</v>
      </c>
      <c r="BM24" s="61" t="str">
        <f aca="false">SUBSTITUTE(SUBSTITUTE(SUBSTITUTE(SUBSTITUTE(SUBSTITUTE(SUBSTITUTE(SUBSTITUTE(SUBSTITUTE(SUBSTITUTE(LOWER(BW24&amp;""),"1","0"),"2","0"),"3","0"),"4","0"),"5","0"),"6","0"),"7","0"),"8","0"),"9","0")</f>
        <v>  </v>
      </c>
      <c r="BN24" s="61" t="str">
        <f aca="false">SUBSTITUTE(SUBSTITUTE(SUBSTITUTE(SUBSTITUTE(SUBSTITUTE(SUBSTITUTE(SUBSTITUTE(SUBSTITUTE(SUBSTITUTE(SUBSTITUTE(SUBSTITUTE(SUBSTITUTE(SUBSTITUTE(SUBSTITUTE(SUBSTITUTE(SUBSTITUTE(SUBSTITUTE(SUBSTITUTE(SUBSTITUTE(SUBSTITUTE(SUBSTITUTE(SUBSTITUTE(SUBSTITUTE(SUBSTITUTE(SUBSTITUTE(BM24,"b","a"),"c","a"),"d","a"),"e","a"),"f","a"),"g","a"),"h","a"),"i","a"),"j","a"),"k","a"),"l","a"),"m","a"),"n","a"),"o","a"),"p","a"),"q","a"),"r","a"),"s","a"),"t","a"),"u","a"),"v","a"),"w","a"),"x","a"),"y","a"),"z","a")</f>
        <v>  </v>
      </c>
      <c r="BO24" s="61" t="str">
        <f aca="false">SUBSTITUTE(SUBSTITUTE(SUBSTITUTE(SUBSTITUTE(SUBSTITUTE(SUBSTITUTE(SUBSTITUTE(SUBSTITUTE(SUBSTITUTE(LOWER(BX24&amp;""),"1","0"),"2","0"),"3","0"),"4","0"),"5","0"),"6","0"),"7","0"),"8","0"),"9","0")</f>
        <v>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v>
      </c>
      <c r="BQ24" s="61" t="n">
        <f aca="false">IFERROR(IF(OR(SUMPRODUCT(--ISNUMBER(SEARCH({"aa000"," aa 000"," aaa 000"," aaaa 000"," a 0000"," a000 000"," aa 00 000"," aaa 00 000"},BP24)))&gt;0,SUMPRODUCT(--ISNUMBER(SEARCH({"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24)))&gt;0,SUMPRODUCT(--ISNUMBER(SEARCH({"http","www.","\",".pdf",".jpg",".jpeg",".png",".heic",".xls",".doc",".msg",".eml"},W24)))&gt;0,ISNUMBER(SEARCH("0000",BO24)),AND(SUMPRODUCT(--ISNUMBER(SEARCH({"sharepoint","onedrive","teams","dms","q-pulse","qpulse"},W24)))&gt;0,ISNUMBER(SEARCH("0",BO24)))),1,0),0)</f>
        <v>0</v>
      </c>
      <c r="BR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 "&amp;LOWER(Flights!$F$5)&amp;" "," ~ ")," mh"," ~")," at "," ~ ")," by "," ~ ")," on "," ~ ")," to "," ~ ")," from "," ~ ")," until "," ~ ")," till "," ~ ")," before "," ~ ")," after "," ~ ")," around "," ~ ")," approx "," ~ ")," about "," ~ ")," since "," ~ ")," hrs "," ~ ")," hr "," ~ ")," hours "," ~ ")," time "," ~ ")," jan "," ~ ")," feb "," ~ ")," mar "," ~ ")," apr "," ~ ")," may "," ~ ")," jun "," ~ ")," jul "," ~ ")," aug "," ~ ")," sep "," ~ ")," sept "," ~ ")," oct "," ~ ")</f>
        <v>  </v>
      </c>
      <c r="BS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 "&amp;LOWER(Flights!$F$5)&amp;" "," ~ ")," mh"," ~")," at "," ~ ")," by "," ~ ")," on "," ~ ")," to "," ~ ")," from "," ~ ")," until "," ~ ")," till "," ~ ")," before "," ~ ")," after "," ~ ")," around "," ~ ")," approx "," ~ ")," about "," ~ ")," since "," ~ ")," hrs "," ~ ")," hr "," ~ ")," hours "," ~ ")," time "," ~ ")," jan "," ~ ")," feb "," ~ ")," mar "," ~ ")," apr "," ~ ")," may "," ~ ")," jun "," ~ ")," jul "," ~ ")," aug "," ~ ")," sep "," ~ ")," sept "," ~ ")," oct "," ~ ")</f>
        <v>  </v>
      </c>
      <c r="BT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jan","~"),"feb","~"),"mar","~"),"apr","~"),"may","~"),"jun","~"),"jul","~"),"aug","~"),"sep","~"),"oct","~"),"nov","~"),"dec","~")," nov "," ~ ")," dec "," ~ ")," mon "," ~ ")," tue "," ~ ")," wed "," ~ ")," thu "," ~ ")," fri "," ~ ")," sat "," ~ ")," sun "," ~ ")," gate "," ~ ")," bay "," ~ ")," stand "," ~ ")," position "," ~ ")," galley "," ~ ")," flight "," ~ ")," flt "," ~ ")," day "," ~ ")," date "," ~ ")," dated "," ~ ")," the "," ~ ")," and "," ~ ")," of "," ~ ")," in "," ~ ")," for "," ~ ")," with "," ~ ")</f>
        <v>  </v>
      </c>
      <c r="BU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jan","~"),"feb","~"),"mar","~"),"apr","~"),"may","~"),"jun","~"),"jul","~"),"aug","~"),"sep","~"),"oct","~"),"nov","~"),"dec","~")," nov "," ~ ")," dec "," ~ ")," mon "," ~ ")," tue "," ~ ")," wed "," ~ ")," thu "," ~ ")," fri "," ~ ")," sat "," ~ ")," sun "," ~ ")," gate "," ~ ")," bay "," ~ ")," stand "," ~ ")," position "," ~ ")," galley "," ~ ")," flight "," ~ ")," flt "," ~ ")," day "," ~ ")," date "," ~ ")," dated "," ~ ")," the "," ~ ")," and "," ~ ")," of "," ~ ")," in "," ~ ")," for "," ~ ")," with "," ~ ")</f>
        <v>  </v>
      </c>
      <c r="BV24" s="61" t="n">
        <f aca="false">0</f>
        <v>0</v>
      </c>
      <c r="BW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24," pax "," ~ ")," etd "," ~ ")," eta "," ~ ")," std "," ~ ")," sta "," ~ ")," atd "," ~ ")," ata "," ~ ")," lt "," ~ ")," utc "," ~ ")," local "," ~ ")," ok "," ~ ")," done "," ~ ")," seen "," ~ ")," chk "," ~ ")," chkd "," ~ ")," checked "," ~ ")," rcvd "," ~ ")," recd "," ~ ")," dep "," ~ ")," arr "," ~ ")," qty "," ~ ")," all "," ~ ")," ttl "," ~ ")," total "," ~ ")," via "," ~ ")," per "," ~ ")," call "," ~ ")," inbound "," ~ ")," outbound "," ~ ")," approx "," ~ ")</f>
        <v>  </v>
      </c>
      <c r="BX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24," pax "," ~ ")," etd "," ~ ")," eta "," ~ ")," std "," ~ ")," sta "," ~ ")," atd "," ~ ")," ata "," ~ ")," lt "," ~ ")," utc "," ~ ")," local "," ~ ")," ok "," ~ ")," done "," ~ ")," seen "," ~ ")," chk "," ~ ")," chkd "," ~ ")," checked "," ~ ")," rcvd "," ~ ")," recd "," ~ ")," dep "," ~ ")," arr "," ~ ")," qty "," ~ ")," all "," ~ ")," ttl "," ~ ")," total "," ~ ")," via "," ~ ")," per "," ~ ")," call "," ~ ")," inbound "," ~ ")," outbound "," ~ ")," approx "," ~ ")</f>
        <v>  </v>
      </c>
    </row>
    <row r="25" customFormat="false" ht="39.75" hidden="false" customHeight="true" outlineLevel="0" collapsed="false">
      <c r="A25" s="57" t="s">
        <v>461</v>
      </c>
      <c r="B25" s="57" t="s">
        <v>183</v>
      </c>
      <c r="C25" s="57" t="str">
        <f aca="false">Flights!$F$5</f>
        <v>MH0001</v>
      </c>
      <c r="D25" s="58" t="n">
        <f aca="false">Flights!$D$5</f>
        <v>46303</v>
      </c>
      <c r="E25" s="57" t="str">
        <f aca="false">Flights!$G$5&amp;"-"&amp;Flights!$H$5</f>
        <v>LHR-KUL</v>
      </c>
      <c r="F25" s="57" t="str">
        <f aca="false">Flights!$K$5</f>
        <v>EY</v>
      </c>
      <c r="G25" s="57" t="s">
        <v>462</v>
      </c>
      <c r="H25" s="57" t="s">
        <v>463</v>
      </c>
      <c r="I25" s="57" t="s">
        <v>382</v>
      </c>
      <c r="J25" s="57" t="s">
        <v>464</v>
      </c>
      <c r="K25" s="67" t="s">
        <v>429</v>
      </c>
      <c r="L25" s="67" t="s">
        <v>465</v>
      </c>
      <c r="M25" s="67"/>
      <c r="N25" s="67" t="s">
        <v>386</v>
      </c>
      <c r="O25" s="67" t="s">
        <v>466</v>
      </c>
      <c r="P25" s="57" t="s">
        <v>186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open",IF(AND(NOT(OR(LEN(AZ25)&lt;15,ISNUMBER(MATCH(AZ25,L_Placeholder,0)))),BK25=0,NOT(OR(LEN(AU25)&lt;2,ISNUMBER(MATCH(AU25,L_Placeholder,0)))),NOT(OR(LEN(AX25)&lt;2,ISNUMBER(MATCH(AX25,L_Placeholder,0)))),TRIM(AE25)&lt;&gt;TRIM(T25)),"N/A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missing",IF(OR(LEN(AU25)&lt;2,ISNUMBER(MATCH(AU25,L_Placeholder,0))),"INVALID – PIC missing",IF(OR(LEN(AV25)&lt;2,ISNUMBER(MATCH(AV25,L_Placeholder,0))),"INVALID – result / assessment missing",IF(OR(OR(LEN(AW25)&lt;3,ISNUMBER(MATCH(AW25,L_Placeholder,0))),SUMPRODUCT(--ISNUMBER(SEARCH(" "&amp;L_EvidencePhrase&amp;" ",BD25)))&gt;0,BI25=1),"INVALID – evidence missing, placeholder or not yet on file",IF(BL25=0,"INVALID – evidence needs a traceable reference (number, file name or link)",IF(OR(LEN(AX25)&lt;2,ISNUMBER(MATCH(AX25,L_Placeholder,0))),"INVALID – verifier missing",IF(AX25=AU25,"INVALID – verifier must be someone other than the PIC",IF(BH25=1,"INVALID – result not yet available (awaiting / TBC)",IF(BV25=1,"INVALID – wording says not on board: an on-board confirmation needs the item loaded",IF(AND(AQ25=1,OR(OR(LEN(AY25)&lt;3,ISNUMBER(MATCH(AY25,L_Placeholder,0))),BJ25=1,BQ25=0)),"INVALID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LATE","COMPLETE")&amp;IF(BG25=1," – CHECK WORDING",""))))))))))))))))))))))))),IF(TRIM(U25)="Fail","FAIL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t="str">
        <f aca="false">" "&amp;TRIM(SUBSTITUTE(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 "))&amp;" "</f>
        <v>  </v>
      </c>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IFERROR(IF(AND(TRIM(U25)="Pass",SUMPRODUCT((LEN(BC25)-LEN(SUBSTITUTE(BC25,"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")))/(LEN(L_PendNeg)+1)),1,0),1)</f>
        <v>0</v>
      </c>
      <c r="BI25" s="61" t="n">
        <f aca="false">IFERROR(IF(SUMPRODUCT((LEN(BD25)-LEN(SUBSTITUTE(BD25," "&amp;L_PendStrict&amp;" "," ")))/(LEN(L_PendStrict)+1))&gt;SUMPRODUCT((LEN(BD25)-LEN(SUBSTITUTE(BD25," "&amp;L_PendNeg&amp;" "," ")))/(LEN(L_PendNeg)+1)),1,0),1)</f>
        <v>0</v>
      </c>
      <c r="BJ25" s="61" t="n">
        <f aca="false">IFERROR(IF(SUMPRODUCT((LEN(BE25)-LEN(SUBSTITUTE(BE25," "&amp;L_Pending&amp;" "," ")))/(LEN(L_Pending)+1))&gt;SUMPRODUCT((LEN(BE25)-LEN(SUBSTITUTE(BE25," "&amp;L_PendNeg&amp;" "," ")))/(LEN(L_PendNeg)+1)),1,0),1)</f>
        <v>0</v>
      </c>
      <c r="BK25" s="61" t="n">
        <f aca="false">IFERROR(IF(SUMPRODUCT((LEN(BF25)-LEN(SUBSTITUTE(BF25," "&amp;L_PendStrict&amp;" "," ")))/(LEN(L_PendStrict)+1))&gt;SUMPRODUCT((LEN(BF25)-LEN(SUBSTITUTE(BF25," "&amp;L_PendNeg&amp;" "," ")))/(LEN(L_PendNeg)+1)),1,0),1)</f>
        <v>0</v>
      </c>
      <c r="BL25" s="61" t="n">
        <f aca="false">IFERROR(IF(OR(SUMPRODUCT(--ISNUMBER(SEARCH({"aa000"," aa 000"," aaa 000"," aaaa 000"," a 0000"," a000 000"," aa 00 000"," aaa 00 000"},BN25)))&gt;0,SUMPRODUCT(--ISNUMBER(SEARCH({"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25)))&gt;0,SUMPRODUCT(--ISNUMBER(SEARCH({"http","www.","\",".pdf",".jpg",".jpeg",".png",".heic",".xls",".doc",".msg",".eml"},Z25)))&gt;0,AND(SUMPRODUCT(--ISNUMBER(SEARCH({"sharepoint","onedrive","teams","dms","q-pulse","qpulse"},Z25)))&gt;0,ISNUMBER(SEARCH("0",BM25)))),1,0),0)</f>
        <v>0</v>
      </c>
      <c r="BM25" s="61" t="str">
        <f aca="false">SUBSTITUTE(SUBSTITUTE(SUBSTITUTE(SUBSTITUTE(SUBSTITUTE(SUBSTITUTE(SUBSTITUTE(SUBSTITUTE(SUBSTITUTE(LOWER(BW25&amp;""),"1","0"),"2","0"),"3","0"),"4","0"),"5","0"),"6","0"),"7","0"),"8","0"),"9","0")</f>
        <v>  </v>
      </c>
      <c r="BN25" s="61" t="str">
        <f aca="false">SUBSTITUTE(SUBSTITUTE(SUBSTITUTE(SUBSTITUTE(SUBSTITUTE(SUBSTITUTE(SUBSTITUTE(SUBSTITUTE(SUBSTITUTE(SUBSTITUTE(SUBSTITUTE(SUBSTITUTE(SUBSTITUTE(SUBSTITUTE(SUBSTITUTE(SUBSTITUTE(SUBSTITUTE(SUBSTITUTE(SUBSTITUTE(SUBSTITUTE(SUBSTITUTE(SUBSTITUTE(SUBSTITUTE(SUBSTITUTE(SUBSTITUTE(BM25,"b","a"),"c","a"),"d","a"),"e","a"),"f","a"),"g","a"),"h","a"),"i","a"),"j","a"),"k","a"),"l","a"),"m","a"),"n","a"),"o","a"),"p","a"),"q","a"),"r","a"),"s","a"),"t","a"),"u","a"),"v","a"),"w","a"),"x","a"),"y","a"),"z","a")</f>
        <v>  </v>
      </c>
      <c r="BO25" s="61" t="str">
        <f aca="false">SUBSTITUTE(SUBSTITUTE(SUBSTITUTE(SUBSTITUTE(SUBSTITUTE(SUBSTITUTE(SUBSTITUTE(SUBSTITUTE(SUBSTITUTE(LOWER(BX25&amp;""),"1","0"),"2","0"),"3","0"),"4","0"),"5","0"),"6","0"),"7","0"),"8","0"),"9","0")</f>
        <v>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v>
      </c>
      <c r="BQ25" s="61" t="n">
        <f aca="false">IFERROR(IF(OR(SUMPRODUCT(--ISNUMBER(SEARCH({"aa000"," aa 000"," aaa 000"," aaaa 000"," a 0000"," a000 000"," aa 00 000"," aaa 00 000"},BP25)))&gt;0,SUMPRODUCT(--ISNUMBER(SEARCH({"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25)))&gt;0,SUMPRODUCT(--ISNUMBER(SEARCH({"http","www.","\",".pdf",".jpg",".jpeg",".png",".heic",".xls",".doc",".msg",".eml"},W25)))&gt;0,ISNUMBER(SEARCH("0000",BO25)),AND(SUMPRODUCT(--ISNUMBER(SEARCH({"sharepoint","onedrive","teams","dms","q-pulse","qpulse"},W25)))&gt;0,ISNUMBER(SEARCH("0",BO25)))),1,0),0)</f>
        <v>0</v>
      </c>
      <c r="BR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 "&amp;LOWER(Flights!$F$5)&amp;" "," ~ ")," mh"," ~")," at "," ~ ")," by "," ~ ")," on "," ~ ")," to "," ~ ")," from "," ~ ")," until "," ~ ")," till "," ~ ")," before "," ~ ")," after "," ~ ")," around "," ~ ")," approx "," ~ ")," about "," ~ ")," since "," ~ ")," hrs "," ~ ")," hr "," ~ ")," hours "," ~ ")," time "," ~ ")," jan "," ~ ")," feb "," ~ ")," mar "," ~ ")," apr "," ~ ")," may "," ~ ")," jun "," ~ ")," jul "," ~ ")," aug "," ~ ")," sep "," ~ ")," sept "," ~ ")," oct "," ~ ")</f>
        <v>  </v>
      </c>
      <c r="BS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 "&amp;LOWER(Flights!$F$5)&amp;" "," ~ ")," mh"," ~")," at "," ~ ")," by "," ~ ")," on "," ~ ")," to "," ~ ")," from "," ~ ")," until "," ~ ")," till "," ~ ")," before "," ~ ")," after "," ~ ")," around "," ~ ")," approx "," ~ ")," about "," ~ ")," since "," ~ ")," hrs "," ~ ")," hr "," ~ ")," hours "," ~ ")," time "," ~ ")," jan "," ~ ")," feb "," ~ ")," mar "," ~ ")," apr "," ~ ")," may "," ~ ")," jun "," ~ ")," jul "," ~ ")," aug "," ~ ")," sep "," ~ ")," sept "," ~ ")," oct "," ~ ")</f>
        <v>  </v>
      </c>
      <c r="BT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jan","~"),"feb","~"),"mar","~"),"apr","~"),"may","~"),"jun","~"),"jul","~"),"aug","~"),"sep","~"),"oct","~"),"nov","~"),"dec","~")," nov "," ~ ")," dec "," ~ ")," mon "," ~ ")," tue "," ~ ")," wed "," ~ ")," thu "," ~ ")," fri "," ~ ")," sat "," ~ ")," sun "," ~ ")," gate "," ~ ")," bay "," ~ ")," stand "," ~ ")," position "," ~ ")," galley "," ~ ")," flight "," ~ ")," flt "," ~ ")," day "," ~ ")," date "," ~ ")," dated "," ~ ")," the "," ~ ")," and "," ~ ")," of "," ~ ")," in "," ~ ")," for "," ~ ")," with "," ~ ")</f>
        <v>  </v>
      </c>
      <c r="BU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jan","~"),"feb","~"),"mar","~"),"apr","~"),"may","~"),"jun","~"),"jul","~"),"aug","~"),"sep","~"),"oct","~"),"nov","~"),"dec","~")," nov "," ~ ")," dec "," ~ ")," mon "," ~ ")," tue "," ~ ")," wed "," ~ ")," thu "," ~ ")," fri "," ~ ")," sat "," ~ ")," sun "," ~ ")," gate "," ~ ")," bay "," ~ ")," stand "," ~ ")," position "," ~ ")," galley "," ~ ")," flight "," ~ ")," flt "," ~ ")," day "," ~ ")," date "," ~ ")," dated "," ~ ")," the "," ~ ")," and "," ~ ")," of "," ~ ")," in "," ~ ")," for "," ~ ")," with "," ~ ")</f>
        <v>  </v>
      </c>
      <c r="BV25" s="61" t="n">
        <f aca="false">IFERROR(IF(OR(SUMPRODUCT((LEN(BC25)-LEN(SUBSTITUTE(BC25," "&amp;L_NotLoaded&amp;" "," ")))/(LEN(L_NotLoaded)+1))&gt;SUMPRODUCT((LEN(BC25)-LEN(SUBSTITUTE(BC25," "&amp;L_NotLoadedNeg&amp;" "," ")))/(LEN(L_NotLoadedNeg)+1)),SUMPRODUCT((LEN(BD25)-LEN(SUBSTITUTE(BD25," "&amp;L_NotLoaded&amp;" "," ")))/(LEN(L_NotLoaded)+1))&gt;SUMPRODUCT((LEN(BD25)-LEN(SUBSTITUTE(BD25," "&amp;L_NotLoadedNeg&amp;" "," ")))/(LEN(L_NotLoadedNeg)+1))),1,0),0)</f>
        <v>0</v>
      </c>
      <c r="BW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25," pax "," ~ ")," etd "," ~ ")," eta "," ~ ")," std "," ~ ")," sta "," ~ ")," atd "," ~ ")," ata "," ~ ")," lt "," ~ ")," utc "," ~ ")," local "," ~ ")," ok "," ~ ")," done "," ~ ")," seen "," ~ ")," chk "," ~ ")," chkd "," ~ ")," checked "," ~ ")," rcvd "," ~ ")," recd "," ~ ")," dep "," ~ ")," arr "," ~ ")," qty "," ~ ")," all "," ~ ")," ttl "," ~ ")," total "," ~ ")," via "," ~ ")," per "," ~ ")," call "," ~ ")," inbound "," ~ ")," outbound "," ~ ")," approx "," ~ ")</f>
        <v>  </v>
      </c>
      <c r="BX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25," pax "," ~ ")," etd "," ~ ")," eta "," ~ ")," std "," ~ ")," sta "," ~ ")," atd "," ~ ")," ata "," ~ ")," lt "," ~ ")," utc "," ~ ")," local "," ~ ")," ok "," ~ ")," done "," ~ ")," seen "," ~ ")," chk "," ~ ")," chkd "," ~ ")," checked "," ~ ")," rcvd "," ~ ")," recd "," ~ ")," dep "," ~ ")," arr "," ~ ")," qty "," ~ ")," all "," ~ ")," ttl "," ~ ")," total "," ~ ")," via "," ~ ")," per "," ~ ")," call "," ~ ")," inbound "," ~ ")," outbound "," ~ ")," approx "," ~ ")</f>
        <v>  </v>
      </c>
    </row>
    <row r="26" customFormat="false" ht="39.75" hidden="false" customHeight="true" outlineLevel="0" collapsed="false">
      <c r="A26" s="57" t="s">
        <v>467</v>
      </c>
      <c r="B26" s="57" t="s">
        <v>183</v>
      </c>
      <c r="C26" s="57" t="str">
        <f aca="false">Flights!$F$5</f>
        <v>MH0001</v>
      </c>
      <c r="D26" s="58" t="n">
        <f aca="false">Flights!$D$5</f>
        <v>46303</v>
      </c>
      <c r="E26" s="57" t="str">
        <f aca="false">Flights!$G$5&amp;"-"&amp;Flights!$H$5</f>
        <v>LHR-KUL</v>
      </c>
      <c r="F26" s="57" t="str">
        <f aca="false">Flights!$K$5</f>
        <v>EY</v>
      </c>
      <c r="G26" s="57" t="s">
        <v>462</v>
      </c>
      <c r="H26" s="57" t="s">
        <v>463</v>
      </c>
      <c r="I26" s="57" t="s">
        <v>431</v>
      </c>
      <c r="J26" s="57" t="s">
        <v>468</v>
      </c>
      <c r="K26" s="67" t="s">
        <v>429</v>
      </c>
      <c r="L26" s="67" t="s">
        <v>465</v>
      </c>
      <c r="M26" s="67"/>
      <c r="N26" s="67" t="s">
        <v>386</v>
      </c>
      <c r="O26" s="67" t="s">
        <v>466</v>
      </c>
      <c r="P26" s="57" t="s">
        <v>186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open",IF(AND(NOT(OR(LEN(AZ26)&lt;15,ISNUMBER(MATCH(AZ26,L_Placeholder,0)))),BK26=0,NOT(OR(LEN(AU26)&lt;2,ISNUMBER(MATCH(AU26,L_Placeholder,0)))),NOT(OR(LEN(AX26)&lt;2,ISNUMBER(MATCH(AX26,L_Placeholder,0)))),TRIM(AE26)&lt;&gt;TRIM(T26)),"N/A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missing",IF(OR(LEN(AU26)&lt;2,ISNUMBER(MATCH(AU26,L_Placeholder,0))),"INVALID – PIC missing",IF(OR(LEN(AV26)&lt;2,ISNUMBER(MATCH(AV26,L_Placeholder,0))),"INVALID – result / assessment missing",IF(OR(OR(LEN(AW26)&lt;3,ISNUMBER(MATCH(AW26,L_Placeholder,0))),SUMPRODUCT(--ISNUMBER(SEARCH(" "&amp;L_EvidencePhrase&amp;" ",BD26)))&gt;0,BI26=1),"INVALID – evidence missing, placeholder or not yet on file",IF(BL26=0,"INVALID – evidence needs a traceable reference (number, file name or link)",IF(OR(LEN(AX26)&lt;2,ISNUMBER(MATCH(AX26,L_Placeholder,0))),"INVALID – verifier missing",IF(AX26=AU26,"INVALID – verifier must be someone other than the PIC",IF(BH26=1,"INVALID – result not yet available (awaiting / TBC)",IF(BV26=1,"INVALID – wording says not on board: an on-board confirmation needs the item loaded",IF(AND(AQ26=1,OR(OR(LEN(AY26)&lt;3,ISNUMBER(MATCH(AY26,L_Placeholder,0))),BJ26=1,BQ26=0)),"INVALID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LATE","COMPLETE")&amp;IF(BG26=1," – CHECK WORDING",""))))))))))))))))))))))))),IF(TRIM(U26)="Fail","FAIL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t="str">
        <f aca="false">" "&amp;TRIM(SUBSTITUTE(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 "))&amp;" "</f>
        <v>  </v>
      </c>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IFERROR(IF(AND(TRIM(U26)="Pass",SUMPRODUCT((LEN(BC26)-LEN(SUBSTITUTE(BC26,"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")))/(LEN(L_PendNeg)+1)),1,0),1)</f>
        <v>0</v>
      </c>
      <c r="BI26" s="61" t="n">
        <f aca="false">IFERROR(IF(SUMPRODUCT((LEN(BD26)-LEN(SUBSTITUTE(BD26," "&amp;L_PendStrict&amp;" "," ")))/(LEN(L_PendStrict)+1))&gt;SUMPRODUCT((LEN(BD26)-LEN(SUBSTITUTE(BD26," "&amp;L_PendNeg&amp;" "," ")))/(LEN(L_PendNeg)+1)),1,0),1)</f>
        <v>0</v>
      </c>
      <c r="BJ26" s="61" t="n">
        <f aca="false">IFERROR(IF(SUMPRODUCT((LEN(BE26)-LEN(SUBSTITUTE(BE26," "&amp;L_Pending&amp;" "," ")))/(LEN(L_Pending)+1))&gt;SUMPRODUCT((LEN(BE26)-LEN(SUBSTITUTE(BE26," "&amp;L_PendNeg&amp;" "," ")))/(LEN(L_PendNeg)+1)),1,0),1)</f>
        <v>0</v>
      </c>
      <c r="BK26" s="61" t="n">
        <f aca="false">IFERROR(IF(SUMPRODUCT((LEN(BF26)-LEN(SUBSTITUTE(BF26," "&amp;L_PendStrict&amp;" "," ")))/(LEN(L_PendStrict)+1))&gt;SUMPRODUCT((LEN(BF26)-LEN(SUBSTITUTE(BF26," "&amp;L_PendNeg&amp;" "," ")))/(LEN(L_PendNeg)+1)),1,0),1)</f>
        <v>0</v>
      </c>
      <c r="BL26" s="61" t="n">
        <f aca="false">IFERROR(IF(OR(SUMPRODUCT(--ISNUMBER(SEARCH({"aa000"," aa 000"," aaa 000"," aaaa 000"," a 0000"," a000 000"," aa 00 000"," aaa 00 000"},BN26)))&gt;0,SUMPRODUCT(--ISNUMBER(SEARCH({"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26)))&gt;0,SUMPRODUCT(--ISNUMBER(SEARCH({"http","www.","\",".pdf",".jpg",".jpeg",".png",".heic",".xls",".doc",".msg",".eml"},Z26)))&gt;0,AND(SUMPRODUCT(--ISNUMBER(SEARCH({"sharepoint","onedrive","teams","dms","q-pulse","qpulse"},Z26)))&gt;0,ISNUMBER(SEARCH("0",BM26)))),1,0),0)</f>
        <v>0</v>
      </c>
      <c r="BM26" s="61" t="str">
        <f aca="false">SUBSTITUTE(SUBSTITUTE(SUBSTITUTE(SUBSTITUTE(SUBSTITUTE(SUBSTITUTE(SUBSTITUTE(SUBSTITUTE(SUBSTITUTE(LOWER(BW26&amp;""),"1","0"),"2","0"),"3","0"),"4","0"),"5","0"),"6","0"),"7","0"),"8","0"),"9","0")</f>
        <v>  </v>
      </c>
      <c r="BN26" s="61" t="str">
        <f aca="false">SUBSTITUTE(SUBSTITUTE(SUBSTITUTE(SUBSTITUTE(SUBSTITUTE(SUBSTITUTE(SUBSTITUTE(SUBSTITUTE(SUBSTITUTE(SUBSTITUTE(SUBSTITUTE(SUBSTITUTE(SUBSTITUTE(SUBSTITUTE(SUBSTITUTE(SUBSTITUTE(SUBSTITUTE(SUBSTITUTE(SUBSTITUTE(SUBSTITUTE(SUBSTITUTE(SUBSTITUTE(SUBSTITUTE(SUBSTITUTE(SUBSTITUTE(BM26,"b","a"),"c","a"),"d","a"),"e","a"),"f","a"),"g","a"),"h","a"),"i","a"),"j","a"),"k","a"),"l","a"),"m","a"),"n","a"),"o","a"),"p","a"),"q","a"),"r","a"),"s","a"),"t","a"),"u","a"),"v","a"),"w","a"),"x","a"),"y","a"),"z","a")</f>
        <v>  </v>
      </c>
      <c r="BO26" s="61" t="str">
        <f aca="false">SUBSTITUTE(SUBSTITUTE(SUBSTITUTE(SUBSTITUTE(SUBSTITUTE(SUBSTITUTE(SUBSTITUTE(SUBSTITUTE(SUBSTITUTE(LOWER(BX26&amp;""),"1","0"),"2","0"),"3","0"),"4","0"),"5","0"),"6","0"),"7","0"),"8","0"),"9","0")</f>
        <v>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v>
      </c>
      <c r="BQ26" s="61" t="n">
        <f aca="false">IFERROR(IF(OR(SUMPRODUCT(--ISNUMBER(SEARCH({"aa000"," aa 000"," aaa 000"," aaaa 000"," a 0000"," a000 000"," aa 00 000"," aaa 00 000"},BP26)))&gt;0,SUMPRODUCT(--ISNUMBER(SEARCH({"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26)))&gt;0,SUMPRODUCT(--ISNUMBER(SEARCH({"http","www.","\",".pdf",".jpg",".jpeg",".png",".heic",".xls",".doc",".msg",".eml"},W26)))&gt;0,ISNUMBER(SEARCH("0000",BO26)),AND(SUMPRODUCT(--ISNUMBER(SEARCH({"sharepoint","onedrive","teams","dms","q-pulse","qpulse"},W26)))&gt;0,ISNUMBER(SEARCH("0",BO26)))),1,0),0)</f>
        <v>0</v>
      </c>
      <c r="BR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 "&amp;LOWER(Flights!$F$5)&amp;" "," ~ ")," mh"," ~")," at "," ~ ")," by "," ~ ")," on "," ~ ")," to "," ~ ")," from "," ~ ")," until "," ~ ")," till "," ~ ")," before "," ~ ")," after "," ~ ")," around "," ~ ")," approx "," ~ ")," about "," ~ ")," since "," ~ ")," hrs "," ~ ")," hr "," ~ ")," hours "," ~ ")," time "," ~ ")," jan "," ~ ")," feb "," ~ ")," mar "," ~ ")," apr "," ~ ")," may "," ~ ")," jun "," ~ ")," jul "," ~ ")," aug "," ~ ")," sep "," ~ ")," sept "," ~ ")," oct "," ~ ")</f>
        <v>  </v>
      </c>
      <c r="BS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 "&amp;LOWER(Flights!$F$5)&amp;" "," ~ ")," mh"," ~")," at "," ~ ")," by "," ~ ")," on "," ~ ")," to "," ~ ")," from "," ~ ")," until "," ~ ")," till "," ~ ")," before "," ~ ")," after "," ~ ")," around "," ~ ")," approx "," ~ ")," about "," ~ ")," since "," ~ ")," hrs "," ~ ")," hr "," ~ ")," hours "," ~ ")," time "," ~ ")," jan "," ~ ")," feb "," ~ ")," mar "," ~ ")," apr "," ~ ")," may "," ~ ")," jun "," ~ ")," jul "," ~ ")," aug "," ~ ")," sep "," ~ ")," sept "," ~ ")," oct "," ~ ")</f>
        <v>  </v>
      </c>
      <c r="BT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jan","~"),"feb","~"),"mar","~"),"apr","~"),"may","~"),"jun","~"),"jul","~"),"aug","~"),"sep","~"),"oct","~"),"nov","~"),"dec","~")," nov "," ~ ")," dec "," ~ ")," mon "," ~ ")," tue "," ~ ")," wed "," ~ ")," thu "," ~ ")," fri "," ~ ")," sat "," ~ ")," sun "," ~ ")," gate "," ~ ")," bay "," ~ ")," stand "," ~ ")," position "," ~ ")," galley "," ~ ")," flight "," ~ ")," flt "," ~ ")," day "," ~ ")," date "," ~ ")," dated "," ~ ")," the "," ~ ")," and "," ~ ")," of "," ~ ")," in "," ~ ")," for "," ~ ")," with "," ~ ")</f>
        <v>  </v>
      </c>
      <c r="BU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jan","~"),"feb","~"),"mar","~"),"apr","~"),"may","~"),"jun","~"),"jul","~"),"aug","~"),"sep","~"),"oct","~"),"nov","~"),"dec","~")," nov "," ~ ")," dec "," ~ ")," mon "," ~ ")," tue "," ~ ")," wed "," ~ ")," thu "," ~ ")," fri "," ~ ")," sat "," ~ ")," sun "," ~ ")," gate "," ~ ")," bay "," ~ ")," stand "," ~ ")," position "," ~ ")," galley "," ~ ")," flight "," ~ ")," flt "," ~ ")," day "," ~ ")," date "," ~ ")," dated "," ~ ")," the "," ~ ")," and "," ~ ")," of "," ~ ")," in "," ~ ")," for "," ~ ")," with "," ~ ")</f>
        <v>  </v>
      </c>
      <c r="BV26" s="61" t="n">
        <f aca="false">IFERROR(IF(OR(SUMPRODUCT((LEN(BC26)-LEN(SUBSTITUTE(BC26," "&amp;L_NotLoaded&amp;" "," ")))/(LEN(L_NotLoaded)+1))&gt;SUMPRODUCT((LEN(BC26)-LEN(SUBSTITUTE(BC26," "&amp;L_NotLoadedNeg&amp;" "," ")))/(LEN(L_NotLoadedNeg)+1)),SUMPRODUCT((LEN(BD26)-LEN(SUBSTITUTE(BD26," "&amp;L_NotLoaded&amp;" "," ")))/(LEN(L_NotLoaded)+1))&gt;SUMPRODUCT((LEN(BD26)-LEN(SUBSTITUTE(BD26," "&amp;L_NotLoadedNeg&amp;" "," ")))/(LEN(L_NotLoadedNeg)+1))),1,0),0)</f>
        <v>0</v>
      </c>
      <c r="BW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26," pax "," ~ ")," etd "," ~ ")," eta "," ~ ")," std "," ~ ")," sta "," ~ ")," atd "," ~ ")," ata "," ~ ")," lt "," ~ ")," utc "," ~ ")," local "," ~ ")," ok "," ~ ")," done "," ~ ")," seen "," ~ ")," chk "," ~ ")," chkd "," ~ ")," checked "," ~ ")," rcvd "," ~ ")," recd "," ~ ")," dep "," ~ ")," arr "," ~ ")," qty "," ~ ")," all "," ~ ")," ttl "," ~ ")," total "," ~ ")," via "," ~ ")," per "," ~ ")," call "," ~ ")," inbound "," ~ ")," outbound "," ~ ")," approx "," ~ ")</f>
        <v>  </v>
      </c>
      <c r="BX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26," pax "," ~ ")," etd "," ~ ")," eta "," ~ ")," std "," ~ ")," sta "," ~ ")," atd "," ~ ")," ata "," ~ ")," lt "," ~ ")," utc "," ~ ")," local "," ~ ")," ok "," ~ ")," done "," ~ ")," seen "," ~ ")," chk "," ~ ")," chkd "," ~ ")," checked "," ~ ")," rcvd "," ~ ")," recd "," ~ ")," dep "," ~ ")," arr "," ~ ")," qty "," ~ ")," all "," ~ ")," ttl "," ~ ")," total "," ~ ")," via "," ~ ")," per "," ~ ")," call "," ~ ")," inbound "," ~ ")," outbound "," ~ ")," approx "," ~ ")</f>
        <v>  </v>
      </c>
    </row>
    <row r="27" customFormat="false" ht="54" hidden="false" customHeight="true" outlineLevel="0" collapsed="false">
      <c r="A27" s="57" t="s">
        <v>469</v>
      </c>
      <c r="B27" s="57" t="s">
        <v>183</v>
      </c>
      <c r="C27" s="57" t="str">
        <f aca="false">Flights!$F$5</f>
        <v>MH0001</v>
      </c>
      <c r="D27" s="58" t="n">
        <f aca="false">Flights!$D$5</f>
        <v>46303</v>
      </c>
      <c r="E27" s="57" t="str">
        <f aca="false">Flights!$G$5&amp;"-"&amp;Flights!$H$5</f>
        <v>LHR-KUL</v>
      </c>
      <c r="F27" s="57" t="str">
        <f aca="false">Flights!$K$5</f>
        <v>EY</v>
      </c>
      <c r="G27" s="57" t="s">
        <v>462</v>
      </c>
      <c r="H27" s="57" t="s">
        <v>463</v>
      </c>
      <c r="I27" s="57" t="s">
        <v>443</v>
      </c>
      <c r="J27" s="57" t="s">
        <v>470</v>
      </c>
      <c r="K27" s="67" t="s">
        <v>445</v>
      </c>
      <c r="L27" s="67" t="s">
        <v>446</v>
      </c>
      <c r="M27" s="67" t="s">
        <v>186</v>
      </c>
      <c r="N27" s="67" t="s">
        <v>447</v>
      </c>
      <c r="O27" s="67" t="s">
        <v>448</v>
      </c>
      <c r="P27" s="57" t="s">
        <v>186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open",IF(AND(NOT(OR(LEN(AZ27)&lt;15,ISNUMBER(MATCH(AZ27,L_Placeholder,0)))),BK27=0,NOT(OR(LEN(AU27)&lt;2,ISNUMBER(MATCH(AU27,L_Placeholder,0)))),NOT(OR(LEN(AX27)&lt;2,ISNUMBER(MATCH(AX27,L_Placeholder,0)))),TRIM(AE27)&lt;&gt;TRIM(T27)),"N/A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missing",IF(OR(LEN(AU27)&lt;2,ISNUMBER(MATCH(AU27,L_Placeholder,0))),"INVALID – PIC missing",IF(OR(LEN(AV27)&lt;2,ISNUMBER(MATCH(AV27,L_Placeholder,0))),"INVALID – result / assessment missing",IF(OR(OR(LEN(AW27)&lt;3,ISNUMBER(MATCH(AW27,L_Placeholder,0))),SUMPRODUCT(--ISNUMBER(SEARCH(" "&amp;L_EvidencePhrase&amp;" ",BD27)))&gt;0,BI27=1),"INVALID – evidence missing, placeholder or not yet on file",IF(BL27=0,"INVALID – evidence needs a traceable reference (number, file name or link)",IF(OR(LEN(AX27)&lt;2,ISNUMBER(MATCH(AX27,L_Placeholder,0))),"INVALID – verifier missing",IF(AX27=AU27,"INVALID – verifier must be someone other than the PIC",IF(BH27=1,"INVALID – result not yet available (awaiting / TBC)",IF(BV27=1,"INVALID – wording says not on board: an on-board confirmation needs the item loaded",IF(AND(AQ27=1,OR(OR(LEN(AY27)&lt;3,ISNUMBER(MATCH(AY27,L_Placeholder,0))),BJ27=1,BQ27=0)),"INVALID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LATE","COMPLETE")&amp;IF(BG27=1," – CHECK WORDING",""))))))))))))))))))))))))),IF(TRIM(U27)="Fail","FAIL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t="str">
        <f aca="false">" "&amp;TRIM(SUBSTITUTE(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 "))&amp;" "</f>
        <v>  </v>
      </c>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IFERROR(IF(AND(TRIM(U27)="Pass",SUMPRODUCT((LEN(BC27)-LEN(SUBSTITUTE(BC27,"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t="n">
        <f aca="false">IFERROR(IF(SUMPRODUCT((LEN(BD27)-LEN(SUBSTITUTE(BD27," "&amp;L_PendStrict&amp;" "," ")))/(LEN(L_PendStrict)+1))&gt;SUMPRODUCT((LEN(BD27)-LEN(SUBSTITUTE(BD27," "&amp;L_PendNeg&amp;" "," ")))/(LEN(L_PendNeg)+1)),1,0),1)</f>
        <v>0</v>
      </c>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t="n">
        <f aca="false">IFERROR(IF(OR(SUMPRODUCT(--ISNUMBER(SEARCH({"aa000"," aa 000"," aaa 000"," aaaa 000"," a 0000"," a000 000"," aa 00 000"," aaa 00 000"},BN27)))&gt;0,SUMPRODUCT(--ISNUMBER(SEARCH({"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27)))&gt;0,SUMPRODUCT(--ISNUMBER(SEARCH({"http","www.","\",".pdf",".jpg",".jpeg",".png",".heic",".xls",".doc",".msg",".eml"},Z27)))&gt;0,AND(SUMPRODUCT(--ISNUMBER(SEARCH({"sharepoint","onedrive","teams","dms","q-pulse","qpulse"},Z27)))&gt;0,ISNUMBER(SEARCH("0",BM27)))),1,0),0)</f>
        <v>0</v>
      </c>
      <c r="BM27" s="61" t="str">
        <f aca="false">SUBSTITUTE(SUBSTITUTE(SUBSTITUTE(SUBSTITUTE(SUBSTITUTE(SUBSTITUTE(SUBSTITUTE(SUBSTITUTE(SUBSTITUTE(LOWER(BW27&amp;""),"1","0"),"2","0"),"3","0"),"4","0"),"5","0"),"6","0"),"7","0"),"8","0"),"9","0")</f>
        <v>  </v>
      </c>
      <c r="BN27" s="61" t="str">
        <f aca="false">SUBSTITUTE(SUBSTITUTE(SUBSTITUTE(SUBSTITUTE(SUBSTITUTE(SUBSTITUTE(SUBSTITUTE(SUBSTITUTE(SUBSTITUTE(SUBSTITUTE(SUBSTITUTE(SUBSTITUTE(SUBSTITUTE(SUBSTITUTE(SUBSTITUTE(SUBSTITUTE(SUBSTITUTE(SUBSTITUTE(SUBSTITUTE(SUBSTITUTE(SUBSTITUTE(SUBSTITUTE(SUBSTITUTE(SUBSTITUTE(SUBSTITUTE(BM27,"b","a"),"c","a"),"d","a"),"e","a"),"f","a"),"g","a"),"h","a"),"i","a"),"j","a"),"k","a"),"l","a"),"m","a"),"n","a"),"o","a"),"p","a"),"q","a"),"r","a"),"s","a"),"t","a"),"u","a"),"v","a"),"w","a"),"x","a"),"y","a"),"z","a")</f>
        <v>  </v>
      </c>
      <c r="BO27" s="61" t="str">
        <f aca="false">SUBSTITUTE(SUBSTITUTE(SUBSTITUTE(SUBSTITUTE(SUBSTITUTE(SUBSTITUTE(SUBSTITUTE(SUBSTITUTE(SUBSTITUTE(LOWER(BX27&amp;""),"1","0"),"2","0"),"3","0"),"4","0"),"5","0"),"6","0"),"7","0"),"8","0"),"9","0")</f>
        <v>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v>
      </c>
      <c r="BQ27" s="61" t="n">
        <f aca="false">IFERROR(IF(OR(SUMPRODUCT(--ISNUMBER(SEARCH({"aa000"," aa 000"," aaa 000"," aaaa 000"," a 0000"," a000 000"," aa 00 000"," aaa 00 000"},BP27)))&gt;0,SUMPRODUCT(--ISNUMBER(SEARCH({"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27)))&gt;0,SUMPRODUCT(--ISNUMBER(SEARCH({"http","www.","\",".pdf",".jpg",".jpeg",".png",".heic",".xls",".doc",".msg",".eml"},W27)))&gt;0,ISNUMBER(SEARCH("0000",BO27)),AND(SUMPRODUCT(--ISNUMBER(SEARCH({"sharepoint","onedrive","teams","dms","q-pulse","qpulse"},W27)))&gt;0,ISNUMBER(SEARCH("0",BO27)))),1,0),0)</f>
        <v>0</v>
      </c>
      <c r="BR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 "&amp;LOWER(Flights!$F$5)&amp;" "," ~ ")," mh"," ~")," at "," ~ ")," by "," ~ ")," on "," ~ ")," to "," ~ ")," from "," ~ ")," until "," ~ ")," till "," ~ ")," before "," ~ ")," after "," ~ ")," around "," ~ ")," approx "," ~ ")," about "," ~ ")," since "," ~ ")," hrs "," ~ ")," hr "," ~ ")," hours "," ~ ")," time "," ~ ")," jan "," ~ ")," feb "," ~ ")," mar "," ~ ")," apr "," ~ ")," may "," ~ ")," jun "," ~ ")," jul "," ~ ")," aug "," ~ ")," sep "," ~ ")," sept "," ~ ")," oct "," ~ ")</f>
        <v>  </v>
      </c>
      <c r="BS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 "&amp;LOWER(Flights!$F$5)&amp;" "," ~ ")," mh"," ~")," at "," ~ ")," by "," ~ ")," on "," ~ ")," to "," ~ ")," from "," ~ ")," until "," ~ ")," till "," ~ ")," before "," ~ ")," after "," ~ ")," around "," ~ ")," approx "," ~ ")," about "," ~ ")," since "," ~ ")," hrs "," ~ ")," hr "," ~ ")," hours "," ~ ")," time "," ~ ")," jan "," ~ ")," feb "," ~ ")," mar "," ~ ")," apr "," ~ ")," may "," ~ ")," jun "," ~ ")," jul "," ~ ")," aug "," ~ ")," sep "," ~ ")," sept "," ~ ")," oct "," ~ ")</f>
        <v>  </v>
      </c>
      <c r="BT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jan","~"),"feb","~"),"mar","~"),"apr","~"),"may","~"),"jun","~"),"jul","~"),"aug","~"),"sep","~"),"oct","~"),"nov","~"),"dec","~")," nov "," ~ ")," dec "," ~ ")," mon "," ~ ")," tue "," ~ ")," wed "," ~ ")," thu "," ~ ")," fri "," ~ ")," sat "," ~ ")," sun "," ~ ")," gate "," ~ ")," bay "," ~ ")," stand "," ~ ")," position "," ~ ")," galley "," ~ ")," flight "," ~ ")," flt "," ~ ")," day "," ~ ")," date "," ~ ")," dated "," ~ ")," the "," ~ ")," and "," ~ ")," of "," ~ ")," in "," ~ ")," for "," ~ ")," with "," ~ ")</f>
        <v>  </v>
      </c>
      <c r="BU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jan","~"),"feb","~"),"mar","~"),"apr","~"),"may","~"),"jun","~"),"jul","~"),"aug","~"),"sep","~"),"oct","~"),"nov","~"),"dec","~")," nov "," ~ ")," dec "," ~ ")," mon "," ~ ")," tue "," ~ ")," wed "," ~ ")," thu "," ~ ")," fri "," ~ ")," sat "," ~ ")," sun "," ~ ")," gate "," ~ ")," bay "," ~ ")," stand "," ~ ")," position "," ~ ")," galley "," ~ ")," flight "," ~ ")," flt "," ~ ")," day "," ~ ")," date "," ~ ")," dated "," ~ ")," the "," ~ ")," and "," ~ ")," of "," ~ ")," in "," ~ ")," for "," ~ ")," with "," ~ ")</f>
        <v>  </v>
      </c>
      <c r="BV27" s="61" t="n">
        <f aca="false">IFERROR(IF(OR(SUMPRODUCT((LEN(BC27)-LEN(SUBSTITUTE(BC27," "&amp;L_NotLoaded&amp;" "," ")))/(LEN(L_NotLoaded)+1))&gt;SUMPRODUCT((LEN(BC27)-LEN(SUBSTITUTE(BC27," "&amp;L_NotLoadedNeg&amp;" "," ")))/(LEN(L_NotLoadedNeg)+1)),SUMPRODUCT((LEN(BD27)-LEN(SUBSTITUTE(BD27," "&amp;L_NotLoaded&amp;" "," ")))/(LEN(L_NotLoaded)+1))&gt;SUMPRODUCT((LEN(BD27)-LEN(SUBSTITUTE(BD27," "&amp;L_NotLoadedNeg&amp;" "," ")))/(LEN(L_NotLoadedNeg)+1))),1,0),0)</f>
        <v>0</v>
      </c>
      <c r="BW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27," pax "," ~ ")," etd "," ~ ")," eta "," ~ ")," std "," ~ ")," sta "," ~ ")," atd "," ~ ")," ata "," ~ ")," lt "," ~ ")," utc "," ~ ")," local "," ~ ")," ok "," ~ ")," done "," ~ ")," seen "," ~ ")," chk "," ~ ")," chkd "," ~ ")," checked "," ~ ")," rcvd "," ~ ")," recd "," ~ ")," dep "," ~ ")," arr "," ~ ")," qty "," ~ ")," all "," ~ ")," ttl "," ~ ")," total "," ~ ")," via "," ~ ")," per "," ~ ")," call "," ~ ")," inbound "," ~ ")," outbound "," ~ ")," approx "," ~ ")</f>
        <v>  </v>
      </c>
      <c r="BX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27," pax "," ~ ")," etd "," ~ ")," eta "," ~ ")," std "," ~ ")," sta "," ~ ")," atd "," ~ ")," ata "," ~ ")," lt "," ~ ")," utc "," ~ ")," local "," ~ ")," ok "," ~ ")," done "," ~ ")," seen "," ~ ")," chk "," ~ ")," chkd "," ~ ")," checked "," ~ ")," rcvd "," ~ ")," recd "," ~ ")," dep "," ~ ")," arr "," ~ ")," qty "," ~ ")," all "," ~ ")," ttl "," ~ ")," total "," ~ ")," via "," ~ ")," per "," ~ ")," call "," ~ ")," inbound "," ~ ")," outbound "," ~ ")," approx "," ~ ")</f>
        <v>  </v>
      </c>
    </row>
    <row r="28" customFormat="false" ht="39.75" hidden="false" customHeight="true" outlineLevel="0" collapsed="false">
      <c r="A28" s="57" t="s">
        <v>471</v>
      </c>
      <c r="B28" s="57" t="s">
        <v>183</v>
      </c>
      <c r="C28" s="57" t="str">
        <f aca="false">Flights!$F$5</f>
        <v>MH0001</v>
      </c>
      <c r="D28" s="58" t="n">
        <f aca="false">Flights!$D$5</f>
        <v>46303</v>
      </c>
      <c r="E28" s="57" t="str">
        <f aca="false">Flights!$G$5&amp;"-"&amp;Flights!$H$5</f>
        <v>LHR-KUL</v>
      </c>
      <c r="F28" s="57" t="str">
        <f aca="false">Flights!$K$5</f>
        <v>EY</v>
      </c>
      <c r="G28" s="57" t="s">
        <v>462</v>
      </c>
      <c r="H28" s="57" t="s">
        <v>463</v>
      </c>
      <c r="I28" s="57" t="s">
        <v>450</v>
      </c>
      <c r="J28" s="57" t="s">
        <v>472</v>
      </c>
      <c r="K28" s="67" t="s">
        <v>452</v>
      </c>
      <c r="L28" s="67" t="s">
        <v>453</v>
      </c>
      <c r="M28" s="67" t="s">
        <v>454</v>
      </c>
      <c r="N28" s="67" t="s">
        <v>386</v>
      </c>
      <c r="O28" s="67"/>
      <c r="P28" s="57" t="s">
        <v>186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open",IF(AND(NOT(OR(LEN(AZ28)&lt;15,ISNUMBER(MATCH(AZ28,L_Placeholder,0)))),BK28=0,NOT(OR(LEN(AU28)&lt;2,ISNUMBER(MATCH(AU28,L_Placeholder,0)))),NOT(OR(LEN(AX28)&lt;2,ISNUMBER(MATCH(AX28,L_Placeholder,0)))),TRIM(AE28)&lt;&gt;TRIM(T28)),"N/A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missing",IF(OR(LEN(AU28)&lt;2,ISNUMBER(MATCH(AU28,L_Placeholder,0))),"INVALID – PIC missing",IF(OR(LEN(AV28)&lt;2,ISNUMBER(MATCH(AV28,L_Placeholder,0))),"INVALID – result / assessment missing",IF(OR(OR(LEN(AW28)&lt;3,ISNUMBER(MATCH(AW28,L_Placeholder,0))),SUMPRODUCT(--ISNUMBER(SEARCH(" "&amp;L_EvidencePhrase&amp;" ",BD28)))&gt;0,BI28=1),"INVALID – evidence missing, placeholder or not yet on file",IF(BL28=0,"INVALID – evidence needs a traceable reference (number, file name or link)",IF(OR(LEN(AX28)&lt;2,ISNUMBER(MATCH(AX28,L_Placeholder,0))),"INVALID – verifier missing",IF(AX28=AU28,"INVALID – verifier must be someone other than the PIC",IF(BH28=1,"INVALID – result not yet available (awaiting / TBC)",IF(BV28=1,"INVALID – wording says not on board: an on-board confirmation needs the item loaded",IF(AND(AQ28=1,OR(OR(LEN(AY28)&lt;3,ISNUMBER(MATCH(AY28,L_Placeholder,0))),BJ28=1,BQ28=0)),"INVALID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LATE","COMPLETE")&amp;IF(BG28=1," – CHECK WORDING",""))))))))))))))))))))))))),IF(TRIM(U28)="Fail","FAIL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t="str">
        <f aca="false">" "&amp;TRIM(SUBSTITUTE(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 "))&amp;" "</f>
        <v>  </v>
      </c>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IFERROR(IF(AND(TRIM(U28)="Pass",SUMPRODUCT((LEN(BC28)-LEN(SUBSTITUTE(BC28,"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t="n">
        <f aca="false">IFERROR(IF(SUMPRODUCT((LEN(BD28)-LEN(SUBSTITUTE(BD28," "&amp;L_PendStrict&amp;" "," ")))/(LEN(L_PendStrict)+1))&gt;SUMPRODUCT((LEN(BD28)-LEN(SUBSTITUTE(BD28," "&amp;L_PendNeg&amp;" "," ")))/(LEN(L_PendNeg)+1)),1,0),1)</f>
        <v>0</v>
      </c>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t="n">
        <f aca="false">IFERROR(IF(OR(SUMPRODUCT(--ISNUMBER(SEARCH({"aa000"," aa 000"," aaa 000"," aaaa 000"," a 0000"," a000 000"," aa 00 000"," aaa 00 000"},BN28)))&gt;0,SUMPRODUCT(--ISNUMBER(SEARCH({"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28)))&gt;0,SUMPRODUCT(--ISNUMBER(SEARCH({"http","www.","\",".pdf",".jpg",".jpeg",".png",".heic",".xls",".doc",".msg",".eml"},Z28)))&gt;0,AND(SUMPRODUCT(--ISNUMBER(SEARCH({"sharepoint","onedrive","teams","dms","q-pulse","qpulse"},Z28)))&gt;0,ISNUMBER(SEARCH("0",BM28)))),1,0),0)</f>
        <v>0</v>
      </c>
      <c r="BM28" s="61" t="str">
        <f aca="false">SUBSTITUTE(SUBSTITUTE(SUBSTITUTE(SUBSTITUTE(SUBSTITUTE(SUBSTITUTE(SUBSTITUTE(SUBSTITUTE(SUBSTITUTE(LOWER(BW28&amp;""),"1","0"),"2","0"),"3","0"),"4","0"),"5","0"),"6","0"),"7","0"),"8","0"),"9","0")</f>
        <v>  </v>
      </c>
      <c r="BN28" s="61" t="str">
        <f aca="false">SUBSTITUTE(SUBSTITUTE(SUBSTITUTE(SUBSTITUTE(SUBSTITUTE(SUBSTITUTE(SUBSTITUTE(SUBSTITUTE(SUBSTITUTE(SUBSTITUTE(SUBSTITUTE(SUBSTITUTE(SUBSTITUTE(SUBSTITUTE(SUBSTITUTE(SUBSTITUTE(SUBSTITUTE(SUBSTITUTE(SUBSTITUTE(SUBSTITUTE(SUBSTITUTE(SUBSTITUTE(SUBSTITUTE(SUBSTITUTE(SUBSTITUTE(BM28,"b","a"),"c","a"),"d","a"),"e","a"),"f","a"),"g","a"),"h","a"),"i","a"),"j","a"),"k","a"),"l","a"),"m","a"),"n","a"),"o","a"),"p","a"),"q","a"),"r","a"),"s","a"),"t","a"),"u","a"),"v","a"),"w","a"),"x","a"),"y","a"),"z","a")</f>
        <v>  </v>
      </c>
      <c r="BO28" s="61" t="str">
        <f aca="false">SUBSTITUTE(SUBSTITUTE(SUBSTITUTE(SUBSTITUTE(SUBSTITUTE(SUBSTITUTE(SUBSTITUTE(SUBSTITUTE(SUBSTITUTE(LOWER(BX28&amp;""),"1","0"),"2","0"),"3","0"),"4","0"),"5","0"),"6","0"),"7","0"),"8","0"),"9","0")</f>
        <v>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v>
      </c>
      <c r="BQ28" s="61" t="n">
        <f aca="false">IFERROR(IF(OR(SUMPRODUCT(--ISNUMBER(SEARCH({"aa000"," aa 000"," aaa 000"," aaaa 000"," a 0000"," a000 000"," aa 00 000"," aaa 00 000"},BP28)))&gt;0,SUMPRODUCT(--ISNUMBER(SEARCH({"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28)))&gt;0,SUMPRODUCT(--ISNUMBER(SEARCH({"http","www.","\",".pdf",".jpg",".jpeg",".png",".heic",".xls",".doc",".msg",".eml"},W28)))&gt;0,ISNUMBER(SEARCH("0000",BO28)),AND(SUMPRODUCT(--ISNUMBER(SEARCH({"sharepoint","onedrive","teams","dms","q-pulse","qpulse"},W28)))&gt;0,ISNUMBER(SEARCH("0",BO28)))),1,0),0)</f>
        <v>0</v>
      </c>
      <c r="BR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 "&amp;LOWER(Flights!$F$5)&amp;" "," ~ ")," mh"," ~")," at "," ~ ")," by "," ~ ")," on "," ~ ")," to "," ~ ")," from "," ~ ")," until "," ~ ")," till "," ~ ")," before "," ~ ")," after "," ~ ")," around "," ~ ")," approx "," ~ ")," about "," ~ ")," since "," ~ ")," hrs "," ~ ")," hr "," ~ ")," hours "," ~ ")," time "," ~ ")," jan "," ~ ")," feb "," ~ ")," mar "," ~ ")," apr "," ~ ")," may "," ~ ")," jun "," ~ ")," jul "," ~ ")," aug "," ~ ")," sep "," ~ ")," sept "," ~ ")," oct "," ~ ")</f>
        <v>  </v>
      </c>
      <c r="BS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 "&amp;LOWER(Flights!$F$5)&amp;" "," ~ ")," mh"," ~")," at "," ~ ")," by "," ~ ")," on "," ~ ")," to "," ~ ")," from "," ~ ")," until "," ~ ")," till "," ~ ")," before "," ~ ")," after "," ~ ")," around "," ~ ")," approx "," ~ ")," about "," ~ ")," since "," ~ ")," hrs "," ~ ")," hr "," ~ ")," hours "," ~ ")," time "," ~ ")," jan "," ~ ")," feb "," ~ ")," mar "," ~ ")," apr "," ~ ")," may "," ~ ")," jun "," ~ ")," jul "," ~ ")," aug "," ~ ")," sep "," ~ ")," sept "," ~ ")," oct "," ~ ")</f>
        <v>  </v>
      </c>
      <c r="BT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jan","~"),"feb","~"),"mar","~"),"apr","~"),"may","~"),"jun","~"),"jul","~"),"aug","~"),"sep","~"),"oct","~"),"nov","~"),"dec","~")," nov "," ~ ")," dec "," ~ ")," mon "," ~ ")," tue "," ~ ")," wed "," ~ ")," thu "," ~ ")," fri "," ~ ")," sat "," ~ ")," sun "," ~ ")," gate "," ~ ")," bay "," ~ ")," stand "," ~ ")," position "," ~ ")," galley "," ~ ")," flight "," ~ ")," flt "," ~ ")," day "," ~ ")," date "," ~ ")," dated "," ~ ")," the "," ~ ")," and "," ~ ")," of "," ~ ")," in "," ~ ")," for "," ~ ")," with "," ~ ")</f>
        <v>  </v>
      </c>
      <c r="BU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jan","~"),"feb","~"),"mar","~"),"apr","~"),"may","~"),"jun","~"),"jul","~"),"aug","~"),"sep","~"),"oct","~"),"nov","~"),"dec","~")," nov "," ~ ")," dec "," ~ ")," mon "," ~ ")," tue "," ~ ")," wed "," ~ ")," thu "," ~ ")," fri "," ~ ")," sat "," ~ ")," sun "," ~ ")," gate "," ~ ")," bay "," ~ ")," stand "," ~ ")," position "," ~ ")," galley "," ~ ")," flight "," ~ ")," flt "," ~ ")," day "," ~ ")," date "," ~ ")," dated "," ~ ")," the "," ~ ")," and "," ~ ")," of "," ~ ")," in "," ~ ")," for "," ~ ")," with "," ~ ")</f>
        <v>  </v>
      </c>
      <c r="BV28" s="61" t="n">
        <f aca="false">IFERROR(IF(OR(SUMPRODUCT((LEN(BC28)-LEN(SUBSTITUTE(BC28," "&amp;L_NotLoaded&amp;" "," ")))/(LEN(L_NotLoaded)+1))&gt;SUMPRODUCT((LEN(BC28)-LEN(SUBSTITUTE(BC28," "&amp;L_NotLoadedNeg&amp;" "," ")))/(LEN(L_NotLoadedNeg)+1)),SUMPRODUCT((LEN(BD28)-LEN(SUBSTITUTE(BD28," "&amp;L_NotLoaded&amp;" "," ")))/(LEN(L_NotLoaded)+1))&gt;SUMPRODUCT((LEN(BD28)-LEN(SUBSTITUTE(BD28," "&amp;L_NotLoadedNeg&amp;" "," ")))/(LEN(L_NotLoadedNeg)+1))),1,0),0)</f>
        <v>0</v>
      </c>
      <c r="BW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28," pax "," ~ ")," etd "," ~ ")," eta "," ~ ")," std "," ~ ")," sta "," ~ ")," atd "," ~ ")," ata "," ~ ")," lt "," ~ ")," utc "," ~ ")," local "," ~ ")," ok "," ~ ")," done "," ~ ")," seen "," ~ ")," chk "," ~ ")," chkd "," ~ ")," checked "," ~ ")," rcvd "," ~ ")," recd "," ~ ")," dep "," ~ ")," arr "," ~ ")," qty "," ~ ")," all "," ~ ")," ttl "," ~ ")," total "," ~ ")," via "," ~ ")," per "," ~ ")," call "," ~ ")," inbound "," ~ ")," outbound "," ~ ")," approx "," ~ ")</f>
        <v>  </v>
      </c>
      <c r="BX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28," pax "," ~ ")," etd "," ~ ")," eta "," ~ ")," std "," ~ ")," sta "," ~ ")," atd "," ~ ")," ata "," ~ ")," lt "," ~ ")," utc "," ~ ")," local "," ~ ")," ok "," ~ ")," done "," ~ ")," seen "," ~ ")," chk "," ~ ")," chkd "," ~ ")," checked "," ~ ")," rcvd "," ~ ")," recd "," ~ ")," dep "," ~ ")," arr "," ~ ")," qty "," ~ ")," all "," ~ ")," ttl "," ~ ")," total "," ~ ")," via "," ~ ")," per "," ~ ")," call "," ~ ")," inbound "," ~ ")," outbound "," ~ ")," approx "," ~ ")</f>
        <v>  </v>
      </c>
    </row>
    <row r="29" customFormat="false" ht="54" hidden="false" customHeight="true" outlineLevel="0" collapsed="false">
      <c r="A29" s="57" t="s">
        <v>473</v>
      </c>
      <c r="B29" s="57" t="s">
        <v>183</v>
      </c>
      <c r="C29" s="57" t="str">
        <f aca="false">Flights!$F$5</f>
        <v>MH0001</v>
      </c>
      <c r="D29" s="58" t="n">
        <f aca="false">Flights!$D$5</f>
        <v>46303</v>
      </c>
      <c r="E29" s="57" t="str">
        <f aca="false">Flights!$G$5&amp;"-"&amp;Flights!$H$5</f>
        <v>LHR-KUL</v>
      </c>
      <c r="F29" s="57" t="str">
        <f aca="false">Flights!$K$5</f>
        <v>EY</v>
      </c>
      <c r="G29" s="57" t="s">
        <v>462</v>
      </c>
      <c r="H29" s="57" t="s">
        <v>463</v>
      </c>
      <c r="I29" s="57" t="s">
        <v>450</v>
      </c>
      <c r="J29" s="57" t="s">
        <v>474</v>
      </c>
      <c r="K29" s="67" t="s">
        <v>458</v>
      </c>
      <c r="L29" s="67" t="s">
        <v>459</v>
      </c>
      <c r="M29" s="67" t="s">
        <v>454</v>
      </c>
      <c r="N29" s="67" t="s">
        <v>386</v>
      </c>
      <c r="O29" s="67" t="s">
        <v>475</v>
      </c>
      <c r="P29" s="57" t="s">
        <v>186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open",IF(AND(NOT(OR(LEN(AZ29)&lt;15,ISNUMBER(MATCH(AZ29,L_Placeholder,0)))),BK29=0,NOT(OR(LEN(AU29)&lt;2,ISNUMBER(MATCH(AU29,L_Placeholder,0)))),NOT(OR(LEN(AX29)&lt;2,ISNUMBER(MATCH(AX29,L_Placeholder,0)))),TRIM(AE29)&lt;&gt;TRIM(T29)),"N/A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missing",IF(OR(LEN(AU29)&lt;2,ISNUMBER(MATCH(AU29,L_Placeholder,0))),"INVALID – PIC missing",IF(OR(LEN(AV29)&lt;2,ISNUMBER(MATCH(AV29,L_Placeholder,0))),"INVALID – result / assessment missing",IF(OR(OR(LEN(AW29)&lt;3,ISNUMBER(MATCH(AW29,L_Placeholder,0))),SUMPRODUCT(--ISNUMBER(SEARCH(" "&amp;L_EvidencePhrase&amp;" ",BD29)))&gt;0,BI29=1),"INVALID – evidence missing, placeholder or not yet on file",IF(BL29=0,"INVALID – evidence needs a traceable reference (number, file name or link)",IF(OR(LEN(AX29)&lt;2,ISNUMBER(MATCH(AX29,L_Placeholder,0))),"INVALID – verifier missing",IF(AX29=AU29,"INVALID – verifier must be someone other than the PIC",IF(BH29=1,"INVALID – result not yet available (awaiting / TBC)",IF(BV29=1,"INVALID – wording says not on board: an on-board confirmation needs the item loaded",IF(AND(AQ29=1,OR(OR(LEN(AY29)&lt;3,ISNUMBER(MATCH(AY29,L_Placeholder,0))),BJ29=1,BQ29=0)),"INVALID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LATE","COMPLETE")&amp;IF(BG29=1," – CHECK WORDING",""))))))))))))))))))))))))),IF(TRIM(U29)="Fail","FAIL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t="str">
        <f aca="false">" "&amp;TRIM(SUBSTITUTE(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 "))&amp;" "</f>
        <v>  </v>
      </c>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IFERROR(IF(AND(TRIM(U29)="Pass",SUMPRODUCT((LEN(BC29)-LEN(SUBSTITUTE(BC29,"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t="n">
        <f aca="false">IFERROR(IF(SUMPRODUCT((LEN(BD29)-LEN(SUBSTITUTE(BD29," "&amp;L_PendStrict&amp;" "," ")))/(LEN(L_PendStrict)+1))&gt;SUMPRODUCT((LEN(BD29)-LEN(SUBSTITUTE(BD29," "&amp;L_PendNeg&amp;" "," ")))/(LEN(L_PendNeg)+1)),1,0),1)</f>
        <v>0</v>
      </c>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t="n">
        <f aca="false">IFERROR(IF(OR(SUMPRODUCT(--ISNUMBER(SEARCH({"aa000"," aa 000"," aaa 000"," aaaa 000"," a 0000"," a000 000"," aa 00 000"," aaa 00 000"},BN29)))&gt;0,SUMPRODUCT(--ISNUMBER(SEARCH({"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29)))&gt;0,SUMPRODUCT(--ISNUMBER(SEARCH({"http","www.","\",".pdf",".jpg",".jpeg",".png",".heic",".xls",".doc",".msg",".eml"},Z29)))&gt;0,AND(SUMPRODUCT(--ISNUMBER(SEARCH({"sharepoint","onedrive","teams","dms","q-pulse","qpulse"},Z29)))&gt;0,ISNUMBER(SEARCH("0",BM29)))),1,0),0)</f>
        <v>0</v>
      </c>
      <c r="BM29" s="61" t="str">
        <f aca="false">SUBSTITUTE(SUBSTITUTE(SUBSTITUTE(SUBSTITUTE(SUBSTITUTE(SUBSTITUTE(SUBSTITUTE(SUBSTITUTE(SUBSTITUTE(LOWER(BW29&amp;""),"1","0"),"2","0"),"3","0"),"4","0"),"5","0"),"6","0"),"7","0"),"8","0"),"9","0")</f>
        <v>  </v>
      </c>
      <c r="BN29" s="61" t="str">
        <f aca="false">SUBSTITUTE(SUBSTITUTE(SUBSTITUTE(SUBSTITUTE(SUBSTITUTE(SUBSTITUTE(SUBSTITUTE(SUBSTITUTE(SUBSTITUTE(SUBSTITUTE(SUBSTITUTE(SUBSTITUTE(SUBSTITUTE(SUBSTITUTE(SUBSTITUTE(SUBSTITUTE(SUBSTITUTE(SUBSTITUTE(SUBSTITUTE(SUBSTITUTE(SUBSTITUTE(SUBSTITUTE(SUBSTITUTE(SUBSTITUTE(SUBSTITUTE(BM29,"b","a"),"c","a"),"d","a"),"e","a"),"f","a"),"g","a"),"h","a"),"i","a"),"j","a"),"k","a"),"l","a"),"m","a"),"n","a"),"o","a"),"p","a"),"q","a"),"r","a"),"s","a"),"t","a"),"u","a"),"v","a"),"w","a"),"x","a"),"y","a"),"z","a")</f>
        <v>  </v>
      </c>
      <c r="BO29" s="61" t="str">
        <f aca="false">SUBSTITUTE(SUBSTITUTE(SUBSTITUTE(SUBSTITUTE(SUBSTITUTE(SUBSTITUTE(SUBSTITUTE(SUBSTITUTE(SUBSTITUTE(LOWER(BX29&amp;""),"1","0"),"2","0"),"3","0"),"4","0"),"5","0"),"6","0"),"7","0"),"8","0"),"9","0")</f>
        <v>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v>
      </c>
      <c r="BQ29" s="61" t="n">
        <f aca="false">IFERROR(IF(OR(SUMPRODUCT(--ISNUMBER(SEARCH({"aa000"," aa 000"," aaa 000"," aaaa 000"," a 0000"," a000 000"," aa 00 000"," aaa 00 000"},BP29)))&gt;0,SUMPRODUCT(--ISNUMBER(SEARCH({"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29)))&gt;0,SUMPRODUCT(--ISNUMBER(SEARCH({"http","www.","\",".pdf",".jpg",".jpeg",".png",".heic",".xls",".doc",".msg",".eml"},W29)))&gt;0,ISNUMBER(SEARCH("0000",BO29)),AND(SUMPRODUCT(--ISNUMBER(SEARCH({"sharepoint","onedrive","teams","dms","q-pulse","qpulse"},W29)))&gt;0,ISNUMBER(SEARCH("0",BO29)))),1,0),0)</f>
        <v>0</v>
      </c>
      <c r="BR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 "&amp;LOWER(Flights!$F$5)&amp;" "," ~ ")," mh"," ~")," at "," ~ ")," by "," ~ ")," on "," ~ ")," to "," ~ ")," from "," ~ ")," until "," ~ ")," till "," ~ ")," before "," ~ ")," after "," ~ ")," around "," ~ ")," approx "," ~ ")," about "," ~ ")," since "," ~ ")," hrs "," ~ ")," hr "," ~ ")," hours "," ~ ")," time "," ~ ")," jan "," ~ ")," feb "," ~ ")," mar "," ~ ")," apr "," ~ ")," may "," ~ ")," jun "," ~ ")," jul "," ~ ")," aug "," ~ ")," sep "," ~ ")," sept "," ~ ")," oct "," ~ ")</f>
        <v>  </v>
      </c>
      <c r="BS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 "&amp;LOWER(Flights!$F$5)&amp;" "," ~ ")," mh"," ~")," at "," ~ ")," by "," ~ ")," on "," ~ ")," to "," ~ ")," from "," ~ ")," until "," ~ ")," till "," ~ ")," before "," ~ ")," after "," ~ ")," around "," ~ ")," approx "," ~ ")," about "," ~ ")," since "," ~ ")," hrs "," ~ ")," hr "," ~ ")," hours "," ~ ")," time "," ~ ")," jan "," ~ ")," feb "," ~ ")," mar "," ~ ")," apr "," ~ ")," may "," ~ ")," jun "," ~ ")," jul "," ~ ")," aug "," ~ ")," sep "," ~ ")," sept "," ~ ")," oct "," ~ ")</f>
        <v>  </v>
      </c>
      <c r="BT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jan","~"),"feb","~"),"mar","~"),"apr","~"),"may","~"),"jun","~"),"jul","~"),"aug","~"),"sep","~"),"oct","~"),"nov","~"),"dec","~")," nov "," ~ ")," dec "," ~ ")," mon "," ~ ")," tue "," ~ ")," wed "," ~ ")," thu "," ~ ")," fri "," ~ ")," sat "," ~ ")," sun "," ~ ")," gate "," ~ ")," bay "," ~ ")," stand "," ~ ")," position "," ~ ")," galley "," ~ ")," flight "," ~ ")," flt "," ~ ")," day "," ~ ")," date "," ~ ")," dated "," ~ ")," the "," ~ ")," and "," ~ ")," of "," ~ ")," in "," ~ ")," for "," ~ ")," with "," ~ ")</f>
        <v>  </v>
      </c>
      <c r="BU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jan","~"),"feb","~"),"mar","~"),"apr","~"),"may","~"),"jun","~"),"jul","~"),"aug","~"),"sep","~"),"oct","~"),"nov","~"),"dec","~")," nov "," ~ ")," dec "," ~ ")," mon "," ~ ")," tue "," ~ ")," wed "," ~ ")," thu "," ~ ")," fri "," ~ ")," sat "," ~ ")," sun "," ~ ")," gate "," ~ ")," bay "," ~ ")," stand "," ~ ")," position "," ~ ")," galley "," ~ ")," flight "," ~ ")," flt "," ~ ")," day "," ~ ")," date "," ~ ")," dated "," ~ ")," the "," ~ ")," and "," ~ ")," of "," ~ ")," in "," ~ ")," for "," ~ ")," with "," ~ ")</f>
        <v>  </v>
      </c>
      <c r="BV29" s="61" t="n">
        <f aca="false">IFERROR(IF(OR(SUMPRODUCT((LEN(BC29)-LEN(SUBSTITUTE(BC29," "&amp;L_NotLoaded&amp;" "," ")))/(LEN(L_NotLoaded)+1))&gt;SUMPRODUCT((LEN(BC29)-LEN(SUBSTITUTE(BC29," "&amp;L_NotLoadedNeg&amp;" "," ")))/(LEN(L_NotLoadedNeg)+1)),SUMPRODUCT((LEN(BD29)-LEN(SUBSTITUTE(BD29," "&amp;L_NotLoaded&amp;" "," ")))/(LEN(L_NotLoaded)+1))&gt;SUMPRODUCT((LEN(BD29)-LEN(SUBSTITUTE(BD29," "&amp;L_NotLoadedNeg&amp;" "," ")))/(LEN(L_NotLoadedNeg)+1))),1,0),0)</f>
        <v>0</v>
      </c>
      <c r="BW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29," pax "," ~ ")," etd "," ~ ")," eta "," ~ ")," std "," ~ ")," sta "," ~ ")," atd "," ~ ")," ata "," ~ ")," lt "," ~ ")," utc "," ~ ")," local "," ~ ")," ok "," ~ ")," done "," ~ ")," seen "," ~ ")," chk "," ~ ")," chkd "," ~ ")," checked "," ~ ")," rcvd "," ~ ")," recd "," ~ ")," dep "," ~ ")," arr "," ~ ")," qty "," ~ ")," all "," ~ ")," ttl "," ~ ")," total "," ~ ")," via "," ~ ")," per "," ~ ")," call "," ~ ")," inbound "," ~ ")," outbound "," ~ ")," approx "," ~ ")</f>
        <v>  </v>
      </c>
      <c r="BX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29," pax "," ~ ")," etd "," ~ ")," eta "," ~ ")," std "," ~ ")," sta "," ~ ")," atd "," ~ ")," ata "," ~ ")," lt "," ~ ")," utc "," ~ ")," local "," ~ ")," ok "," ~ ")," done "," ~ ")," seen "," ~ ")," chk "," ~ ")," chkd "," ~ ")," checked "," ~ ")," rcvd "," ~ ")," recd "," ~ ")," dep "," ~ ")," arr "," ~ ")," qty "," ~ ")," all "," ~ ")," ttl "," ~ ")," total "," ~ ")," via "," ~ ")," per "," ~ ")," call "," ~ ")," inbound "," ~ ")," outbound "," ~ ")," approx "," ~ ")</f>
        <v>  </v>
      </c>
    </row>
    <row r="30" customFormat="false" ht="39.75" hidden="false" customHeight="true" outlineLevel="0" collapsed="false">
      <c r="A30" s="57" t="s">
        <v>476</v>
      </c>
      <c r="B30" s="57" t="s">
        <v>198</v>
      </c>
      <c r="C30" s="57" t="str">
        <f aca="false">Flights!$F$6</f>
        <v>MH0727</v>
      </c>
      <c r="D30" s="58" t="n">
        <f aca="false">Flights!$D$6</f>
        <v>46304</v>
      </c>
      <c r="E30" s="57" t="str">
        <f aca="false">Flights!$G$6&amp;"-"&amp;Flights!$H$6</f>
        <v>KUL-CGK</v>
      </c>
      <c r="F30" s="57" t="str">
        <f aca="false">Flights!$K$6</f>
        <v>BC</v>
      </c>
      <c r="G30" s="57" t="s">
        <v>81</v>
      </c>
      <c r="H30" s="57" t="s">
        <v>381</v>
      </c>
      <c r="I30" s="57" t="s">
        <v>382</v>
      </c>
      <c r="J30" s="57" t="s">
        <v>383</v>
      </c>
      <c r="K30" s="67" t="s">
        <v>384</v>
      </c>
      <c r="L30" s="67" t="s">
        <v>385</v>
      </c>
      <c r="M30" s="67"/>
      <c r="N30" s="67" t="s">
        <v>386</v>
      </c>
      <c r="O30" s="67"/>
      <c r="P30" s="57" t="s">
        <v>187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open",IF(AND(NOT(OR(LEN(AZ30)&lt;15,ISNUMBER(MATCH(AZ30,L_Placeholder,0)))),BK30=0,NOT(OR(LEN(AU30)&lt;2,ISNUMBER(MATCH(AU30,L_Placeholder,0)))),NOT(OR(LEN(AX30)&lt;2,ISNUMBER(MATCH(AX30,L_Placeholder,0)))),TRIM(AE30)&lt;&gt;TRIM(T30)),"N/A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missing",IF(OR(LEN(AU30)&lt;2,ISNUMBER(MATCH(AU30,L_Placeholder,0))),"INVALID – PIC missing",IF(OR(LEN(AV30)&lt;2,ISNUMBER(MATCH(AV30,L_Placeholder,0))),"INVALID – result / assessment missing",IF(OR(OR(LEN(AW30)&lt;3,ISNUMBER(MATCH(AW30,L_Placeholder,0))),SUMPRODUCT(--ISNUMBER(SEARCH(" "&amp;L_EvidencePhrase&amp;" ",BD30)))&gt;0,BI30=1),"INVALID – evidence missing, placeholder or not yet on file",IF(BL30=0,"INVALID – evidence needs a traceable reference (number, file name or link)",IF(OR(LEN(AX30)&lt;2,ISNUMBER(MATCH(AX30,L_Placeholder,0))),"INVALID – verifier missing",IF(AX30=AU30,"INVALID – verifier must be someone other than the PIC",IF(BH30=1,"INVALID – result not yet available (awaiting / TBC)",IF(BV30=1,"INVALID – wording says not on board: an on-board confirmation needs the item loaded",IF(AND(AQ30=1,OR(OR(LEN(AY30)&lt;3,ISNUMBER(MATCH(AY30,L_Placeholder,0))),BJ30=1,BQ30=0)),"INVALID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LATE","COMPLETE")&amp;IF(BG30=1," – CHECK WORDING",""))))))))))))))))))))))),IF(TRIM(U30)="Fail","FAIL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t="str">
        <f aca="false">" "&amp;TRIM(SUBSTITUTE(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 "))&amp;" "</f>
        <v>  </v>
      </c>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IFERROR(IF(AND(TRIM(U30)="Pass",SUMPRODUCT((LEN(BC30)-LEN(SUBSTITUTE(BC30,"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")))/(LEN(L_PendNeg)+1))+SUMPRODUCT((LEN(BC30)-LEN(SUBSTITUTE(BC30," "&amp;L_PendPrep&amp;" "," ")))/(LEN(L_PendPrep)+1)),1,0),1)</f>
        <v>0</v>
      </c>
      <c r="BI30" s="61" t="n">
        <f aca="false">IFERROR(IF(SUMPRODUCT((LEN(BD30)-LEN(SUBSTITUTE(BD30," "&amp;L_PendStrict&amp;" "," ")))/(LEN(L_PendStrict)+1))&gt;SUMPRODUCT((LEN(BD30)-LEN(SUBSTITUTE(BD30," "&amp;L_PendNeg&amp;" "," ")))/(LEN(L_PendNeg)+1)),1,0),1)</f>
        <v>0</v>
      </c>
      <c r="BJ30" s="61" t="n">
        <f aca="false">IFERROR(IF(SUMPRODUCT((LEN(BE30)-LEN(SUBSTITUTE(BE30," "&amp;L_Pending&amp;" "," ")))/(LEN(L_Pending)+1))&gt;SUMPRODUCT((LEN(BE30)-LEN(SUBSTITUTE(BE30," "&amp;L_PendNeg&amp;" "," ")))/(LEN(L_PendNeg)+1))+SUMPRODUCT((LEN(BE30)-LEN(SUBSTITUTE(BE30," "&amp;L_PendPrep&amp;" "," ")))/(LEN(L_PendPrep)+1)),1,0),1)</f>
        <v>0</v>
      </c>
      <c r="BK30" s="61" t="n">
        <f aca="false">IFERROR(IF(SUMPRODUCT((LEN(BF30)-LEN(SUBSTITUTE(BF30," "&amp;L_PendStrict&amp;" "," ")))/(LEN(L_PendStrict)+1))&gt;SUMPRODUCT((LEN(BF30)-LEN(SUBSTITUTE(BF30," "&amp;L_PendNeg&amp;" "," ")))/(LEN(L_PendNeg)+1)),1,0),1)</f>
        <v>0</v>
      </c>
      <c r="BL30" s="61" t="n">
        <f aca="false">IFERROR(IF(OR(SUMPRODUCT(--ISNUMBER(SEARCH({"aa000"," aa 000"," aaa 000"," aaaa 000"," a 0000"," a000 000"," aa 00 000"," aaa 00 000"},BN30)))&gt;0,SUMPRODUCT(--ISNUMBER(SEARCH({"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30)))&gt;0,SUMPRODUCT(--ISNUMBER(SEARCH({"http","www.","\",".pdf",".jpg",".jpeg",".png",".heic",".xls",".doc",".msg",".eml"},Z30)))&gt;0,AND(SUMPRODUCT(--ISNUMBER(SEARCH({"sharepoint","onedrive","teams","dms","q-pulse","qpulse"},Z30)))&gt;0,ISNUMBER(SEARCH("0",BM30)))),1,0),0)</f>
        <v>0</v>
      </c>
      <c r="BM30" s="61" t="str">
        <f aca="false">SUBSTITUTE(SUBSTITUTE(SUBSTITUTE(SUBSTITUTE(SUBSTITUTE(SUBSTITUTE(SUBSTITUTE(SUBSTITUTE(SUBSTITUTE(LOWER(BW30&amp;""),"1","0"),"2","0"),"3","0"),"4","0"),"5","0"),"6","0"),"7","0"),"8","0"),"9","0")</f>
        <v>  </v>
      </c>
      <c r="BN30" s="61" t="str">
        <f aca="false">SUBSTITUTE(SUBSTITUTE(SUBSTITUTE(SUBSTITUTE(SUBSTITUTE(SUBSTITUTE(SUBSTITUTE(SUBSTITUTE(SUBSTITUTE(SUBSTITUTE(SUBSTITUTE(SUBSTITUTE(SUBSTITUTE(SUBSTITUTE(SUBSTITUTE(SUBSTITUTE(SUBSTITUTE(SUBSTITUTE(SUBSTITUTE(SUBSTITUTE(SUBSTITUTE(SUBSTITUTE(SUBSTITUTE(SUBSTITUTE(SUBSTITUTE(BM30,"b","a"),"c","a"),"d","a"),"e","a"),"f","a"),"g","a"),"h","a"),"i","a"),"j","a"),"k","a"),"l","a"),"m","a"),"n","a"),"o","a"),"p","a"),"q","a"),"r","a"),"s","a"),"t","a"),"u","a"),"v","a"),"w","a"),"x","a"),"y","a"),"z","a")</f>
        <v>  </v>
      </c>
      <c r="BO30" s="61" t="str">
        <f aca="false">SUBSTITUTE(SUBSTITUTE(SUBSTITUTE(SUBSTITUTE(SUBSTITUTE(SUBSTITUTE(SUBSTITUTE(SUBSTITUTE(SUBSTITUTE(LOWER(BX30&amp;""),"1","0"),"2","0"),"3","0"),"4","0"),"5","0"),"6","0"),"7","0"),"8","0"),"9","0")</f>
        <v>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v>
      </c>
      <c r="BQ30" s="61" t="n">
        <f aca="false">IFERROR(IF(OR(SUMPRODUCT(--ISNUMBER(SEARCH({"aa000"," aa 000"," aaa 000"," aaaa 000"," a 0000"," a000 000"," aa 00 000"," aaa 00 000"},BP30)))&gt;0,SUMPRODUCT(--ISNUMBER(SEARCH({"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30)))&gt;0,SUMPRODUCT(--ISNUMBER(SEARCH({"http","www.","\",".pdf",".jpg",".jpeg",".png",".heic",".xls",".doc",".msg",".eml"},W30)))&gt;0,ISNUMBER(SEARCH("0000",BO30)),AND(SUMPRODUCT(--ISNUMBER(SEARCH({"sharepoint","onedrive","teams","dms","q-pulse","qpulse"},W30)))&gt;0,ISNUMBER(SEARCH("0",BO30)))),1,0),0)</f>
        <v>0</v>
      </c>
      <c r="BR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 "&amp;LOWER(Flights!$F$6)&amp;" "," ~ ")," mh"," ~")," at "," ~ ")," by "," ~ ")," on "," ~ ")," to "," ~ ")," from "," ~ ")," until "," ~ ")," till "," ~ ")," before "," ~ ")," after "," ~ ")," around "," ~ ")," approx "," ~ ")," about "," ~ ")," since "," ~ ")," hrs "," ~ ")," hr "," ~ ")," hours "," ~ ")," time "," ~ ")," jan "," ~ ")," feb "," ~ ")," mar "," ~ ")," apr "," ~ ")," may "," ~ ")," jun "," ~ ")," jul "," ~ ")," aug "," ~ ")," sep "," ~ ")," sept "," ~ ")," oct "," ~ ")</f>
        <v>  </v>
      </c>
      <c r="BS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 "&amp;LOWER(Flights!$F$6)&amp;" "," ~ ")," mh"," ~")," at "," ~ ")," by "," ~ ")," on "," ~ ")," to "," ~ ")," from "," ~ ")," until "," ~ ")," till "," ~ ")," before "," ~ ")," after "," ~ ")," around "," ~ ")," approx "," ~ ")," about "," ~ ")," since "," ~ ")," hrs "," ~ ")," hr "," ~ ")," hours "," ~ ")," time "," ~ ")," jan "," ~ ")," feb "," ~ ")," mar "," ~ ")," apr "," ~ ")," may "," ~ ")," jun "," ~ ")," jul "," ~ ")," aug "," ~ ")," sep "," ~ ")," sept "," ~ ")," oct "," ~ ")</f>
        <v>  </v>
      </c>
      <c r="BT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jan","~"),"feb","~"),"mar","~"),"apr","~"),"may","~"),"jun","~"),"jul","~"),"aug","~"),"sep","~"),"oct","~"),"nov","~"),"dec","~")," nov "," ~ ")," dec "," ~ ")," mon "," ~ ")," tue "," ~ ")," wed "," ~ ")," thu "," ~ ")," fri "," ~ ")," sat "," ~ ")," sun "," ~ ")," gate "," ~ ")," bay "," ~ ")," stand "," ~ ")," position "," ~ ")," galley "," ~ ")," flight "," ~ ")," flt "," ~ ")," day "," ~ ")," date "," ~ ")," dated "," ~ ")," the "," ~ ")," and "," ~ ")," of "," ~ ")," in "," ~ ")," for "," ~ ")," with "," ~ ")</f>
        <v>  </v>
      </c>
      <c r="BU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jan","~"),"feb","~"),"mar","~"),"apr","~"),"may","~"),"jun","~"),"jul","~"),"aug","~"),"sep","~"),"oct","~"),"nov","~"),"dec","~")," nov "," ~ ")," dec "," ~ ")," mon "," ~ ")," tue "," ~ ")," wed "," ~ ")," thu "," ~ ")," fri "," ~ ")," sat "," ~ ")," sun "," ~ ")," gate "," ~ ")," bay "," ~ ")," stand "," ~ ")," position "," ~ ")," galley "," ~ ")," flight "," ~ ")," flt "," ~ ")," day "," ~ ")," date "," ~ ")," dated "," ~ ")," the "," ~ ")," and "," ~ ")," of "," ~ ")," in "," ~ ")," for "," ~ ")," with "," ~ ")</f>
        <v>  </v>
      </c>
      <c r="BV30" s="61" t="n">
        <f aca="false">0</f>
        <v>0</v>
      </c>
      <c r="BW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30," pax "," ~ ")," etd "," ~ ")," eta "," ~ ")," std "," ~ ")," sta "," ~ ")," atd "," ~ ")," ata "," ~ ")," lt "," ~ ")," utc "," ~ ")," local "," ~ ")," ok "," ~ ")," done "," ~ ")," seen "," ~ ")," chk "," ~ ")," chkd "," ~ ")," checked "," ~ ")," rcvd "," ~ ")," recd "," ~ ")," dep "," ~ ")," arr "," ~ ")," qty "," ~ ")," all "," ~ ")," ttl "," ~ ")," total "," ~ ")," via "," ~ ")," per "," ~ ")," call "," ~ ")," inbound "," ~ ")," outbound "," ~ ")," approx "," ~ ")</f>
        <v>  </v>
      </c>
      <c r="BX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30," pax "," ~ ")," etd "," ~ ")," eta "," ~ ")," std "," ~ ")," sta "," ~ ")," atd "," ~ ")," ata "," ~ ")," lt "," ~ ")," utc "," ~ ")," local "," ~ ")," ok "," ~ ")," done "," ~ ")," seen "," ~ ")," chk "," ~ ")," chkd "," ~ ")," checked "," ~ ")," rcvd "," ~ ")," recd "," ~ ")," dep "," ~ ")," arr "," ~ ")," qty "," ~ ")," all "," ~ ")," ttl "," ~ ")," total "," ~ ")," via "," ~ ")," per "," ~ ")," call "," ~ ")," inbound "," ~ ")," outbound "," ~ ")," approx "," ~ ")</f>
        <v>  </v>
      </c>
    </row>
    <row r="31" customFormat="false" ht="39.75" hidden="false" customHeight="true" outlineLevel="0" collapsed="false">
      <c r="A31" s="57" t="s">
        <v>477</v>
      </c>
      <c r="B31" s="57" t="s">
        <v>198</v>
      </c>
      <c r="C31" s="57" t="str">
        <f aca="false">Flights!$F$6</f>
        <v>MH0727</v>
      </c>
      <c r="D31" s="58" t="n">
        <f aca="false">Flights!$D$6</f>
        <v>46304</v>
      </c>
      <c r="E31" s="57" t="str">
        <f aca="false">Flights!$G$6&amp;"-"&amp;Flights!$H$6</f>
        <v>KUL-CGK</v>
      </c>
      <c r="F31" s="57" t="str">
        <f aca="false">Flights!$K$6</f>
        <v>BC</v>
      </c>
      <c r="G31" s="57" t="s">
        <v>81</v>
      </c>
      <c r="H31" s="57" t="s">
        <v>381</v>
      </c>
      <c r="I31" s="57" t="s">
        <v>388</v>
      </c>
      <c r="J31" s="57" t="s">
        <v>389</v>
      </c>
      <c r="K31" s="67" t="s">
        <v>390</v>
      </c>
      <c r="L31" s="67" t="s">
        <v>385</v>
      </c>
      <c r="M31" s="67"/>
      <c r="N31" s="67" t="s">
        <v>386</v>
      </c>
      <c r="O31" s="67"/>
      <c r="P31" s="57" t="s">
        <v>187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open",IF(AND(NOT(OR(LEN(AZ31)&lt;15,ISNUMBER(MATCH(AZ31,L_Placeholder,0)))),BK31=0,NOT(OR(LEN(AU31)&lt;2,ISNUMBER(MATCH(AU31,L_Placeholder,0)))),NOT(OR(LEN(AX31)&lt;2,ISNUMBER(MATCH(AX31,L_Placeholder,0)))),TRIM(AE31)&lt;&gt;TRIM(T31)),"N/A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missing",IF(OR(LEN(AU31)&lt;2,ISNUMBER(MATCH(AU31,L_Placeholder,0))),"INVALID – PIC missing",IF(OR(LEN(AV31)&lt;2,ISNUMBER(MATCH(AV31,L_Placeholder,0))),"INVALID – result / assessment missing",IF(OR(OR(LEN(AW31)&lt;3,ISNUMBER(MATCH(AW31,L_Placeholder,0))),SUMPRODUCT(--ISNUMBER(SEARCH(" "&amp;L_EvidencePhrase&amp;" ",BD31)))&gt;0,BI31=1),"INVALID – evidence missing, placeholder or not yet on file",IF(BL31=0,"INVALID – evidence needs a traceable reference (number, file name or link)",IF(OR(LEN(AX31)&lt;2,ISNUMBER(MATCH(AX31,L_Placeholder,0))),"INVALID – verifier missing",IF(AX31=AU31,"INVALID – verifier must be someone other than the PIC",IF(BH31=1,"INVALID – result not yet available (awaiting / TBC)",IF(BV31=1,"INVALID – wording says not on board: an on-board confirmation needs the item loaded",IF(AND(AQ31=1,OR(OR(LEN(AY31)&lt;3,ISNUMBER(MATCH(AY31,L_Placeholder,0))),BJ31=1,BQ31=0)),"INVALID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LATE","COMPLETE")&amp;IF(BG31=1," – CHECK WORDING",""))))))))))))))))))))))),IF(TRIM(U31)="Fail","FAIL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t="str">
        <f aca="false">" "&amp;TRIM(SUBSTITUTE(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 "))&amp;" "</f>
        <v>  </v>
      </c>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IFERROR(IF(AND(TRIM(U31)="Pass",SUMPRODUCT((LEN(BC31)-LEN(SUBSTITUTE(BC31,"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")))/(LEN(L_PendNeg)+1))+SUMPRODUCT((LEN(BC31)-LEN(SUBSTITUTE(BC31," "&amp;L_PendPrep&amp;" "," ")))/(LEN(L_PendPrep)+1)),1,0),1)</f>
        <v>0</v>
      </c>
      <c r="BI31" s="61" t="n">
        <f aca="false">IFERROR(IF(SUMPRODUCT((LEN(BD31)-LEN(SUBSTITUTE(BD31," "&amp;L_PendStrict&amp;" "," ")))/(LEN(L_PendStrict)+1))&gt;SUMPRODUCT((LEN(BD31)-LEN(SUBSTITUTE(BD31," "&amp;L_PendNeg&amp;" "," ")))/(LEN(L_PendNeg)+1)),1,0),1)</f>
        <v>0</v>
      </c>
      <c r="BJ31" s="61" t="n">
        <f aca="false">IFERROR(IF(SUMPRODUCT((LEN(BE31)-LEN(SUBSTITUTE(BE31," "&amp;L_Pending&amp;" "," ")))/(LEN(L_Pending)+1))&gt;SUMPRODUCT((LEN(BE31)-LEN(SUBSTITUTE(BE31," "&amp;L_PendNeg&amp;" "," ")))/(LEN(L_PendNeg)+1))+SUMPRODUCT((LEN(BE31)-LEN(SUBSTITUTE(BE31," "&amp;L_PendPrep&amp;" "," ")))/(LEN(L_PendPrep)+1)),1,0),1)</f>
        <v>0</v>
      </c>
      <c r="BK31" s="61" t="n">
        <f aca="false">IFERROR(IF(SUMPRODUCT((LEN(BF31)-LEN(SUBSTITUTE(BF31," "&amp;L_PendStrict&amp;" "," ")))/(LEN(L_PendStrict)+1))&gt;SUMPRODUCT((LEN(BF31)-LEN(SUBSTITUTE(BF31," "&amp;L_PendNeg&amp;" "," ")))/(LEN(L_PendNeg)+1)),1,0),1)</f>
        <v>0</v>
      </c>
      <c r="BL31" s="61" t="n">
        <f aca="false">IFERROR(IF(OR(SUMPRODUCT(--ISNUMBER(SEARCH({"aa000"," aa 000"," aaa 000"," aaaa 000"," a 0000"," a000 000"," aa 00 000"," aaa 00 000"},BN31)))&gt;0,SUMPRODUCT(--ISNUMBER(SEARCH({"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31)))&gt;0,SUMPRODUCT(--ISNUMBER(SEARCH({"http","www.","\",".pdf",".jpg",".jpeg",".png",".heic",".xls",".doc",".msg",".eml"},Z31)))&gt;0,AND(SUMPRODUCT(--ISNUMBER(SEARCH({"sharepoint","onedrive","teams","dms","q-pulse","qpulse"},Z31)))&gt;0,ISNUMBER(SEARCH("0",BM31)))),1,0),0)</f>
        <v>0</v>
      </c>
      <c r="BM31" s="61" t="str">
        <f aca="false">SUBSTITUTE(SUBSTITUTE(SUBSTITUTE(SUBSTITUTE(SUBSTITUTE(SUBSTITUTE(SUBSTITUTE(SUBSTITUTE(SUBSTITUTE(LOWER(BW31&amp;""),"1","0"),"2","0"),"3","0"),"4","0"),"5","0"),"6","0"),"7","0"),"8","0"),"9","0")</f>
        <v>  </v>
      </c>
      <c r="BN31" s="61" t="str">
        <f aca="false">SUBSTITUTE(SUBSTITUTE(SUBSTITUTE(SUBSTITUTE(SUBSTITUTE(SUBSTITUTE(SUBSTITUTE(SUBSTITUTE(SUBSTITUTE(SUBSTITUTE(SUBSTITUTE(SUBSTITUTE(SUBSTITUTE(SUBSTITUTE(SUBSTITUTE(SUBSTITUTE(SUBSTITUTE(SUBSTITUTE(SUBSTITUTE(SUBSTITUTE(SUBSTITUTE(SUBSTITUTE(SUBSTITUTE(SUBSTITUTE(SUBSTITUTE(BM31,"b","a"),"c","a"),"d","a"),"e","a"),"f","a"),"g","a"),"h","a"),"i","a"),"j","a"),"k","a"),"l","a"),"m","a"),"n","a"),"o","a"),"p","a"),"q","a"),"r","a"),"s","a"),"t","a"),"u","a"),"v","a"),"w","a"),"x","a"),"y","a"),"z","a")</f>
        <v>  </v>
      </c>
      <c r="BO31" s="61" t="str">
        <f aca="false">SUBSTITUTE(SUBSTITUTE(SUBSTITUTE(SUBSTITUTE(SUBSTITUTE(SUBSTITUTE(SUBSTITUTE(SUBSTITUTE(SUBSTITUTE(LOWER(BX31&amp;""),"1","0"),"2","0"),"3","0"),"4","0"),"5","0"),"6","0"),"7","0"),"8","0"),"9","0")</f>
        <v>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v>
      </c>
      <c r="BQ31" s="61" t="n">
        <f aca="false">IFERROR(IF(OR(SUMPRODUCT(--ISNUMBER(SEARCH({"aa000"," aa 000"," aaa 000"," aaaa 000"," a 0000"," a000 000"," aa 00 000"," aaa 00 000"},BP31)))&gt;0,SUMPRODUCT(--ISNUMBER(SEARCH({"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31)))&gt;0,SUMPRODUCT(--ISNUMBER(SEARCH({"http","www.","\",".pdf",".jpg",".jpeg",".png",".heic",".xls",".doc",".msg",".eml"},W31)))&gt;0,ISNUMBER(SEARCH("0000",BO31)),AND(SUMPRODUCT(--ISNUMBER(SEARCH({"sharepoint","onedrive","teams","dms","q-pulse","qpulse"},W31)))&gt;0,ISNUMBER(SEARCH("0",BO31)))),1,0),0)</f>
        <v>0</v>
      </c>
      <c r="BR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 "&amp;LOWER(Flights!$F$6)&amp;" "," ~ ")," mh"," ~")," at "," ~ ")," by "," ~ ")," on "," ~ ")," to "," ~ ")," from "," ~ ")," until "," ~ ")," till "," ~ ")," before "," ~ ")," after "," ~ ")," around "," ~ ")," approx "," ~ ")," about "," ~ ")," since "," ~ ")," hrs "," ~ ")," hr "," ~ ")," hours "," ~ ")," time "," ~ ")," jan "," ~ ")," feb "," ~ ")," mar "," ~ ")," apr "," ~ ")," may "," ~ ")," jun "," ~ ")," jul "," ~ ")," aug "," ~ ")," sep "," ~ ")," sept "," ~ ")," oct "," ~ ")</f>
        <v>  </v>
      </c>
      <c r="BS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 "&amp;LOWER(Flights!$F$6)&amp;" "," ~ ")," mh"," ~")," at "," ~ ")," by "," ~ ")," on "," ~ ")," to "," ~ ")," from "," ~ ")," until "," ~ ")," till "," ~ ")," before "," ~ ")," after "," ~ ")," around "," ~ ")," approx "," ~ ")," about "," ~ ")," since "," ~ ")," hrs "," ~ ")," hr "," ~ ")," hours "," ~ ")," time "," ~ ")," jan "," ~ ")," feb "," ~ ")," mar "," ~ ")," apr "," ~ ")," may "," ~ ")," jun "," ~ ")," jul "," ~ ")," aug "," ~ ")," sep "," ~ ")," sept "," ~ ")," oct "," ~ ")</f>
        <v>  </v>
      </c>
      <c r="BT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jan","~"),"feb","~"),"mar","~"),"apr","~"),"may","~"),"jun","~"),"jul","~"),"aug","~"),"sep","~"),"oct","~"),"nov","~"),"dec","~")," nov "," ~ ")," dec "," ~ ")," mon "," ~ ")," tue "," ~ ")," wed "," ~ ")," thu "," ~ ")," fri "," ~ ")," sat "," ~ ")," sun "," ~ ")," gate "," ~ ")," bay "," ~ ")," stand "," ~ ")," position "," ~ ")," galley "," ~ ")," flight "," ~ ")," flt "," ~ ")," day "," ~ ")," date "," ~ ")," dated "," ~ ")," the "," ~ ")," and "," ~ ")," of "," ~ ")," in "," ~ ")," for "," ~ ")," with "," ~ ")</f>
        <v>  </v>
      </c>
      <c r="BU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jan","~"),"feb","~"),"mar","~"),"apr","~"),"may","~"),"jun","~"),"jul","~"),"aug","~"),"sep","~"),"oct","~"),"nov","~"),"dec","~")," nov "," ~ ")," dec "," ~ ")," mon "," ~ ")," tue "," ~ ")," wed "," ~ ")," thu "," ~ ")," fri "," ~ ")," sat "," ~ ")," sun "," ~ ")," gate "," ~ ")," bay "," ~ ")," stand "," ~ ")," position "," ~ ")," galley "," ~ ")," flight "," ~ ")," flt "," ~ ")," day "," ~ ")," date "," ~ ")," dated "," ~ ")," the "," ~ ")," and "," ~ ")," of "," ~ ")," in "," ~ ")," for "," ~ ")," with "," ~ ")</f>
        <v>  </v>
      </c>
      <c r="BV31" s="61" t="n">
        <f aca="false">0</f>
        <v>0</v>
      </c>
      <c r="BW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31," pax "," ~ ")," etd "," ~ ")," eta "," ~ ")," std "," ~ ")," sta "," ~ ")," atd "," ~ ")," ata "," ~ ")," lt "," ~ ")," utc "," ~ ")," local "," ~ ")," ok "," ~ ")," done "," ~ ")," seen "," ~ ")," chk "," ~ ")," chkd "," ~ ")," checked "," ~ ")," rcvd "," ~ ")," recd "," ~ ")," dep "," ~ ")," arr "," ~ ")," qty "," ~ ")," all "," ~ ")," ttl "," ~ ")," total "," ~ ")," via "," ~ ")," per "," ~ ")," call "," ~ ")," inbound "," ~ ")," outbound "," ~ ")," approx "," ~ ")</f>
        <v>  </v>
      </c>
      <c r="BX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31," pax "," ~ ")," etd "," ~ ")," eta "," ~ ")," std "," ~ ")," sta "," ~ ")," atd "," ~ ")," ata "," ~ ")," lt "," ~ ")," utc "," ~ ")," local "," ~ ")," ok "," ~ ")," done "," ~ ")," seen "," ~ ")," chk "," ~ ")," chkd "," ~ ")," checked "," ~ ")," rcvd "," ~ ")," recd "," ~ ")," dep "," ~ ")," arr "," ~ ")," qty "," ~ ")," all "," ~ ")," ttl "," ~ ")," total "," ~ ")," via "," ~ ")," per "," ~ ")," call "," ~ ")," inbound "," ~ ")," outbound "," ~ ")," approx "," ~ ")</f>
        <v>  </v>
      </c>
    </row>
    <row r="32" customFormat="false" ht="41.25" hidden="false" customHeight="true" outlineLevel="0" collapsed="false">
      <c r="A32" s="57" t="s">
        <v>478</v>
      </c>
      <c r="B32" s="57" t="s">
        <v>198</v>
      </c>
      <c r="C32" s="57" t="str">
        <f aca="false">Flights!$F$6</f>
        <v>MH0727</v>
      </c>
      <c r="D32" s="58" t="n">
        <f aca="false">Flights!$D$6</f>
        <v>46304</v>
      </c>
      <c r="E32" s="57" t="str">
        <f aca="false">Flights!$G$6&amp;"-"&amp;Flights!$H$6</f>
        <v>KUL-CGK</v>
      </c>
      <c r="F32" s="57" t="str">
        <f aca="false">Flights!$K$6</f>
        <v>BC</v>
      </c>
      <c r="G32" s="57" t="s">
        <v>81</v>
      </c>
      <c r="H32" s="57" t="s">
        <v>381</v>
      </c>
      <c r="I32" s="57" t="s">
        <v>392</v>
      </c>
      <c r="J32" s="57" t="s">
        <v>393</v>
      </c>
      <c r="K32" s="67" t="s">
        <v>394</v>
      </c>
      <c r="L32" s="67" t="s">
        <v>385</v>
      </c>
      <c r="M32" s="67"/>
      <c r="N32" s="67" t="str">
        <f aca="false">IF(TRIM(Flights!$L$6)="A339","Required","N/A – rule")</f>
        <v>N/A – rule</v>
      </c>
      <c r="O32" s="67" t="s">
        <v>395</v>
      </c>
      <c r="P32" s="57" t="s">
        <v>187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open",IF(AND(NOT(OR(LEN(AZ32)&lt;15,ISNUMBER(MATCH(AZ32,L_Placeholder,0)))),BK32=0,NOT(OR(LEN(AU32)&lt;2,ISNUMBER(MATCH(AU32,L_Placeholder,0)))),NOT(OR(LEN(AX32)&lt;2,ISNUMBER(MATCH(AX32,L_Placeholder,0)))),TRIM(AE32)&lt;&gt;TRIM(T32)),"N/A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missing",IF(OR(LEN(AU32)&lt;2,ISNUMBER(MATCH(AU32,L_Placeholder,0))),"INVALID – PIC missing",IF(OR(LEN(AV32)&lt;2,ISNUMBER(MATCH(AV32,L_Placeholder,0))),"INVALID – result / assessment missing",IF(OR(OR(LEN(AW32)&lt;3,ISNUMBER(MATCH(AW32,L_Placeholder,0))),SUMPRODUCT(--ISNUMBER(SEARCH(" "&amp;L_EvidencePhrase&amp;" ",BD32)))&gt;0,BI32=1),"INVALID – evidence missing, placeholder or not yet on file",IF(BL32=0,"INVALID – evidence needs a traceable reference (number, file name or link)",IF(OR(LEN(AX32)&lt;2,ISNUMBER(MATCH(AX32,L_Placeholder,0))),"INVALID – verifier missing",IF(AX32=AU32,"INVALID – verifier must be someone other than the PIC",IF(BH32=1,"INVALID – result not yet available (awaiting / TBC)",IF(BV32=1,"INVALID – wording says not on board: an on-board confirmation needs the item loaded",IF(AND(AQ32=1,OR(OR(LEN(AY32)&lt;3,ISNUMBER(MATCH(AY32,L_Placeholder,0))),BJ32=1,BQ32=0)),"INVALID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LATE","COMPLETE")&amp;IF(BG32=1," – CHECK WORDING",""))))))))))))))))))))))),IF(TRIM(U32)="Fail","FAIL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t="str">
        <f aca="false">" "&amp;TRIM(SUBSTITUTE(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 "))&amp;" "</f>
        <v>  </v>
      </c>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IFERROR(IF(AND(TRIM(U32)="Pass",SUMPRODUCT((LEN(BC32)-LEN(SUBSTITUTE(BC32,"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")))/(LEN(L_PendNeg)+1))+SUMPRODUCT((LEN(BC32)-LEN(SUBSTITUTE(BC32," "&amp;L_PendPrep&amp;" "," ")))/(LEN(L_PendPrep)+1)),1,0),1)</f>
        <v>0</v>
      </c>
      <c r="BI32" s="61" t="n">
        <f aca="false">IFERROR(IF(SUMPRODUCT((LEN(BD32)-LEN(SUBSTITUTE(BD32," "&amp;L_PendStrict&amp;" "," ")))/(LEN(L_PendStrict)+1))&gt;SUMPRODUCT((LEN(BD32)-LEN(SUBSTITUTE(BD32," "&amp;L_PendNeg&amp;" "," ")))/(LEN(L_PendNeg)+1)),1,0),1)</f>
        <v>0</v>
      </c>
      <c r="BJ32" s="61" t="n">
        <f aca="false">IFERROR(IF(SUMPRODUCT((LEN(BE32)-LEN(SUBSTITUTE(BE32," "&amp;L_Pending&amp;" "," ")))/(LEN(L_Pending)+1))&gt;SUMPRODUCT((LEN(BE32)-LEN(SUBSTITUTE(BE32," "&amp;L_PendNeg&amp;" "," ")))/(LEN(L_PendNeg)+1))+SUMPRODUCT((LEN(BE32)-LEN(SUBSTITUTE(BE32," "&amp;L_PendPrep&amp;" "," ")))/(LEN(L_PendPrep)+1)),1,0),1)</f>
        <v>0</v>
      </c>
      <c r="BK32" s="61" t="n">
        <f aca="false">IFERROR(IF(SUMPRODUCT((LEN(BF32)-LEN(SUBSTITUTE(BF32," "&amp;L_PendStrict&amp;" "," ")))/(LEN(L_PendStrict)+1))&gt;SUMPRODUCT((LEN(BF32)-LEN(SUBSTITUTE(BF32," "&amp;L_PendNeg&amp;" "," ")))/(LEN(L_PendNeg)+1)),1,0),1)</f>
        <v>0</v>
      </c>
      <c r="BL32" s="61" t="n">
        <f aca="false">IFERROR(IF(OR(SUMPRODUCT(--ISNUMBER(SEARCH({"aa000"," aa 000"," aaa 000"," aaaa 000"," a 0000"," a000 000"," aa 00 000"," aaa 00 000"},BN32)))&gt;0,SUMPRODUCT(--ISNUMBER(SEARCH({"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32)))&gt;0,SUMPRODUCT(--ISNUMBER(SEARCH({"http","www.","\",".pdf",".jpg",".jpeg",".png",".heic",".xls",".doc",".msg",".eml"},Z32)))&gt;0,AND(SUMPRODUCT(--ISNUMBER(SEARCH({"sharepoint","onedrive","teams","dms","q-pulse","qpulse"},Z32)))&gt;0,ISNUMBER(SEARCH("0",BM32)))),1,0),0)</f>
        <v>0</v>
      </c>
      <c r="BM32" s="61" t="str">
        <f aca="false">SUBSTITUTE(SUBSTITUTE(SUBSTITUTE(SUBSTITUTE(SUBSTITUTE(SUBSTITUTE(SUBSTITUTE(SUBSTITUTE(SUBSTITUTE(LOWER(BW32&amp;""),"1","0"),"2","0"),"3","0"),"4","0"),"5","0"),"6","0"),"7","0"),"8","0"),"9","0")</f>
        <v>  </v>
      </c>
      <c r="BN32" s="61" t="str">
        <f aca="false">SUBSTITUTE(SUBSTITUTE(SUBSTITUTE(SUBSTITUTE(SUBSTITUTE(SUBSTITUTE(SUBSTITUTE(SUBSTITUTE(SUBSTITUTE(SUBSTITUTE(SUBSTITUTE(SUBSTITUTE(SUBSTITUTE(SUBSTITUTE(SUBSTITUTE(SUBSTITUTE(SUBSTITUTE(SUBSTITUTE(SUBSTITUTE(SUBSTITUTE(SUBSTITUTE(SUBSTITUTE(SUBSTITUTE(SUBSTITUTE(SUBSTITUTE(BM32,"b","a"),"c","a"),"d","a"),"e","a"),"f","a"),"g","a"),"h","a"),"i","a"),"j","a"),"k","a"),"l","a"),"m","a"),"n","a"),"o","a"),"p","a"),"q","a"),"r","a"),"s","a"),"t","a"),"u","a"),"v","a"),"w","a"),"x","a"),"y","a"),"z","a")</f>
        <v>  </v>
      </c>
      <c r="BO32" s="61" t="str">
        <f aca="false">SUBSTITUTE(SUBSTITUTE(SUBSTITUTE(SUBSTITUTE(SUBSTITUTE(SUBSTITUTE(SUBSTITUTE(SUBSTITUTE(SUBSTITUTE(LOWER(BX32&amp;""),"1","0"),"2","0"),"3","0"),"4","0"),"5","0"),"6","0"),"7","0"),"8","0"),"9","0")</f>
        <v>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v>
      </c>
      <c r="BQ32" s="61" t="n">
        <f aca="false">IFERROR(IF(OR(SUMPRODUCT(--ISNUMBER(SEARCH({"aa000"," aa 000"," aaa 000"," aaaa 000"," a 0000"," a000 000"," aa 00 000"," aaa 00 000"},BP32)))&gt;0,SUMPRODUCT(--ISNUMBER(SEARCH({"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32)))&gt;0,SUMPRODUCT(--ISNUMBER(SEARCH({"http","www.","\",".pdf",".jpg",".jpeg",".png",".heic",".xls",".doc",".msg",".eml"},W32)))&gt;0,ISNUMBER(SEARCH("0000",BO32)),AND(SUMPRODUCT(--ISNUMBER(SEARCH({"sharepoint","onedrive","teams","dms","q-pulse","qpulse"},W32)))&gt;0,ISNUMBER(SEARCH("0",BO32)))),1,0),0)</f>
        <v>0</v>
      </c>
      <c r="BR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 "&amp;LOWER(Flights!$F$6)&amp;" "," ~ ")," mh"," ~")," at "," ~ ")," by "," ~ ")," on "," ~ ")," to "," ~ ")," from "," ~ ")," until "," ~ ")," till "," ~ ")," before "," ~ ")," after "," ~ ")," around "," ~ ")," approx "," ~ ")," about "," ~ ")," since "," ~ ")," hrs "," ~ ")," hr "," ~ ")," hours "," ~ ")," time "," ~ ")," jan "," ~ ")," feb "," ~ ")," mar "," ~ ")," apr "," ~ ")," may "," ~ ")," jun "," ~ ")," jul "," ~ ")," aug "," ~ ")," sep "," ~ ")," sept "," ~ ")," oct "," ~ ")</f>
        <v>  </v>
      </c>
      <c r="BS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 "&amp;LOWER(Flights!$F$6)&amp;" "," ~ ")," mh"," ~")," at "," ~ ")," by "," ~ ")," on "," ~ ")," to "," ~ ")," from "," ~ ")," until "," ~ ")," till "," ~ ")," before "," ~ ")," after "," ~ ")," around "," ~ ")," approx "," ~ ")," about "," ~ ")," since "," ~ ")," hrs "," ~ ")," hr "," ~ ")," hours "," ~ ")," time "," ~ ")," jan "," ~ ")," feb "," ~ ")," mar "," ~ ")," apr "," ~ ")," may "," ~ ")," jun "," ~ ")," jul "," ~ ")," aug "," ~ ")," sep "," ~ ")," sept "," ~ ")," oct "," ~ ")</f>
        <v>  </v>
      </c>
      <c r="BT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jan","~"),"feb","~"),"mar","~"),"apr","~"),"may","~"),"jun","~"),"jul","~"),"aug","~"),"sep","~"),"oct","~"),"nov","~"),"dec","~")," nov "," ~ ")," dec "," ~ ")," mon "," ~ ")," tue "," ~ ")," wed "," ~ ")," thu "," ~ ")," fri "," ~ ")," sat "," ~ ")," sun "," ~ ")," gate "," ~ ")," bay "," ~ ")," stand "," ~ ")," position "," ~ ")," galley "," ~ ")," flight "," ~ ")," flt "," ~ ")," day "," ~ ")," date "," ~ ")," dated "," ~ ")," the "," ~ ")," and "," ~ ")," of "," ~ ")," in "," ~ ")," for "," ~ ")," with "," ~ ")</f>
        <v>  </v>
      </c>
      <c r="BU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jan","~"),"feb","~"),"mar","~"),"apr","~"),"may","~"),"jun","~"),"jul","~"),"aug","~"),"sep","~"),"oct","~"),"nov","~"),"dec","~")," nov "," ~ ")," dec "," ~ ")," mon "," ~ ")," tue "," ~ ")," wed "," ~ ")," thu "," ~ ")," fri "," ~ ")," sat "," ~ ")," sun "," ~ ")," gate "," ~ ")," bay "," ~ ")," stand "," ~ ")," position "," ~ ")," galley "," ~ ")," flight "," ~ ")," flt "," ~ ")," day "," ~ ")," date "," ~ ")," dated "," ~ ")," the "," ~ ")," and "," ~ ")," of "," ~ ")," in "," ~ ")," for "," ~ ")," with "," ~ ")</f>
        <v>  </v>
      </c>
      <c r="BV32" s="61" t="n">
        <f aca="false">0</f>
        <v>0</v>
      </c>
      <c r="BW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32," pax "," ~ ")," etd "," ~ ")," eta "," ~ ")," std "," ~ ")," sta "," ~ ")," atd "," ~ ")," ata "," ~ ")," lt "," ~ ")," utc "," ~ ")," local "," ~ ")," ok "," ~ ")," done "," ~ ")," seen "," ~ ")," chk "," ~ ")," chkd "," ~ ")," checked "," ~ ")," rcvd "," ~ ")," recd "," ~ ")," dep "," ~ ")," arr "," ~ ")," qty "," ~ ")," all "," ~ ")," ttl "," ~ ")," total "," ~ ")," via "," ~ ")," per "," ~ ")," call "," ~ ")," inbound "," ~ ")," outbound "," ~ ")," approx "," ~ ")</f>
        <v>  </v>
      </c>
      <c r="BX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32," pax "," ~ ")," etd "," ~ ")," eta "," ~ ")," std "," ~ ")," sta "," ~ ")," atd "," ~ ")," ata "," ~ ")," lt "," ~ ")," utc "," ~ ")," local "," ~ ")," ok "," ~ ")," done "," ~ ")," seen "," ~ ")," chk "," ~ ")," chkd "," ~ ")," checked "," ~ ")," rcvd "," ~ ")," recd "," ~ ")," dep "," ~ ")," arr "," ~ ")," qty "," ~ ")," all "," ~ ")," ttl "," ~ ")," total "," ~ ")," via "," ~ ")," per "," ~ ")," call "," ~ ")," inbound "," ~ ")," outbound "," ~ ")," approx "," ~ ")</f>
        <v>  </v>
      </c>
    </row>
    <row r="33" customFormat="false" ht="39.75" hidden="false" customHeight="true" outlineLevel="0" collapsed="false">
      <c r="A33" s="57" t="s">
        <v>479</v>
      </c>
      <c r="B33" s="57" t="s">
        <v>198</v>
      </c>
      <c r="C33" s="57" t="str">
        <f aca="false">Flights!$F$6</f>
        <v>MH0727</v>
      </c>
      <c r="D33" s="58" t="n">
        <f aca="false">Flights!$D$6</f>
        <v>46304</v>
      </c>
      <c r="E33" s="57" t="str">
        <f aca="false">Flights!$G$6&amp;"-"&amp;Flights!$H$6</f>
        <v>KUL-CGK</v>
      </c>
      <c r="F33" s="57" t="str">
        <f aca="false">Flights!$K$6</f>
        <v>BC</v>
      </c>
      <c r="G33" s="57" t="s">
        <v>81</v>
      </c>
      <c r="H33" s="57" t="s">
        <v>381</v>
      </c>
      <c r="I33" s="57" t="s">
        <v>397</v>
      </c>
      <c r="J33" s="57" t="s">
        <v>398</v>
      </c>
      <c r="K33" s="67" t="s">
        <v>399</v>
      </c>
      <c r="L33" s="67" t="s">
        <v>385</v>
      </c>
      <c r="M33" s="67"/>
      <c r="N33" s="67" t="s">
        <v>386</v>
      </c>
      <c r="O33" s="67"/>
      <c r="P33" s="57" t="s">
        <v>187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open",IF(AND(NOT(OR(LEN(AZ33)&lt;15,ISNUMBER(MATCH(AZ33,L_Placeholder,0)))),BK33=0,NOT(OR(LEN(AU33)&lt;2,ISNUMBER(MATCH(AU33,L_Placeholder,0)))),NOT(OR(LEN(AX33)&lt;2,ISNUMBER(MATCH(AX33,L_Placeholder,0)))),TRIM(AE33)&lt;&gt;TRIM(T33)),"N/A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missing",IF(OR(LEN(AU33)&lt;2,ISNUMBER(MATCH(AU33,L_Placeholder,0))),"INVALID – PIC missing",IF(OR(LEN(AV33)&lt;2,ISNUMBER(MATCH(AV33,L_Placeholder,0))),"INVALID – result / assessment missing",IF(OR(OR(LEN(AW33)&lt;3,ISNUMBER(MATCH(AW33,L_Placeholder,0))),SUMPRODUCT(--ISNUMBER(SEARCH(" "&amp;L_EvidencePhrase&amp;" ",BD33)))&gt;0,BI33=1),"INVALID – evidence missing, placeholder or not yet on file",IF(BL33=0,"INVALID – evidence needs a traceable reference (number, file name or link)",IF(OR(LEN(AX33)&lt;2,ISNUMBER(MATCH(AX33,L_Placeholder,0))),"INVALID – verifier missing",IF(AX33=AU33,"INVALID – verifier must be someone other than the PIC",IF(BH33=1,"INVALID – result not yet available (awaiting / TBC)",IF(BV33=1,"INVALID – wording says not on board: an on-board confirmation needs the item loaded",IF(AND(AQ33=1,OR(OR(LEN(AY33)&lt;3,ISNUMBER(MATCH(AY33,L_Placeholder,0))),BJ33=1,BQ33=0)),"INVALID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LATE","COMPLETE")&amp;IF(BG33=1," – CHECK WORDING",""))))))))))))))))))))))),IF(TRIM(U33)="Fail","FAIL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t="str">
        <f aca="false">" "&amp;TRIM(SUBSTITUTE(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 "))&amp;" "</f>
        <v>  </v>
      </c>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IFERROR(IF(AND(TRIM(U33)="Pass",SUMPRODUCT((LEN(BC33)-LEN(SUBSTITUTE(BC33,"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")))/(LEN(L_PendNeg)+1))+SUMPRODUCT((LEN(BC33)-LEN(SUBSTITUTE(BC33," "&amp;L_PendPrep&amp;" "," ")))/(LEN(L_PendPrep)+1)),1,0),1)</f>
        <v>0</v>
      </c>
      <c r="BI33" s="61" t="n">
        <f aca="false">IFERROR(IF(SUMPRODUCT((LEN(BD33)-LEN(SUBSTITUTE(BD33," "&amp;L_PendStrict&amp;" "," ")))/(LEN(L_PendStrict)+1))&gt;SUMPRODUCT((LEN(BD33)-LEN(SUBSTITUTE(BD33," "&amp;L_PendNeg&amp;" "," ")))/(LEN(L_PendNeg)+1)),1,0),1)</f>
        <v>0</v>
      </c>
      <c r="BJ33" s="61" t="n">
        <f aca="false">IFERROR(IF(SUMPRODUCT((LEN(BE33)-LEN(SUBSTITUTE(BE33," "&amp;L_Pending&amp;" "," ")))/(LEN(L_Pending)+1))&gt;SUMPRODUCT((LEN(BE33)-LEN(SUBSTITUTE(BE33," "&amp;L_PendNeg&amp;" "," ")))/(LEN(L_PendNeg)+1))+SUMPRODUCT((LEN(BE33)-LEN(SUBSTITUTE(BE33," "&amp;L_PendPrep&amp;" "," ")))/(LEN(L_PendPrep)+1)),1,0),1)</f>
        <v>0</v>
      </c>
      <c r="BK33" s="61" t="n">
        <f aca="false">IFERROR(IF(SUMPRODUCT((LEN(BF33)-LEN(SUBSTITUTE(BF33," "&amp;L_PendStrict&amp;" "," ")))/(LEN(L_PendStrict)+1))&gt;SUMPRODUCT((LEN(BF33)-LEN(SUBSTITUTE(BF33," "&amp;L_PendNeg&amp;" "," ")))/(LEN(L_PendNeg)+1)),1,0),1)</f>
        <v>0</v>
      </c>
      <c r="BL33" s="61" t="n">
        <f aca="false">IFERROR(IF(OR(SUMPRODUCT(--ISNUMBER(SEARCH({"aa000"," aa 000"," aaa 000"," aaaa 000"," a 0000"," a000 000"," aa 00 000"," aaa 00 000"},BN33)))&gt;0,SUMPRODUCT(--ISNUMBER(SEARCH({"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33)))&gt;0,SUMPRODUCT(--ISNUMBER(SEARCH({"http","www.","\",".pdf",".jpg",".jpeg",".png",".heic",".xls",".doc",".msg",".eml"},Z33)))&gt;0,AND(SUMPRODUCT(--ISNUMBER(SEARCH({"sharepoint","onedrive","teams","dms","q-pulse","qpulse"},Z33)))&gt;0,ISNUMBER(SEARCH("0",BM33)))),1,0),0)</f>
        <v>0</v>
      </c>
      <c r="BM33" s="61" t="str">
        <f aca="false">SUBSTITUTE(SUBSTITUTE(SUBSTITUTE(SUBSTITUTE(SUBSTITUTE(SUBSTITUTE(SUBSTITUTE(SUBSTITUTE(SUBSTITUTE(LOWER(BW33&amp;""),"1","0"),"2","0"),"3","0"),"4","0"),"5","0"),"6","0"),"7","0"),"8","0"),"9","0")</f>
        <v>  </v>
      </c>
      <c r="BN33" s="61" t="str">
        <f aca="false">SUBSTITUTE(SUBSTITUTE(SUBSTITUTE(SUBSTITUTE(SUBSTITUTE(SUBSTITUTE(SUBSTITUTE(SUBSTITUTE(SUBSTITUTE(SUBSTITUTE(SUBSTITUTE(SUBSTITUTE(SUBSTITUTE(SUBSTITUTE(SUBSTITUTE(SUBSTITUTE(SUBSTITUTE(SUBSTITUTE(SUBSTITUTE(SUBSTITUTE(SUBSTITUTE(SUBSTITUTE(SUBSTITUTE(SUBSTITUTE(SUBSTITUTE(BM33,"b","a"),"c","a"),"d","a"),"e","a"),"f","a"),"g","a"),"h","a"),"i","a"),"j","a"),"k","a"),"l","a"),"m","a"),"n","a"),"o","a"),"p","a"),"q","a"),"r","a"),"s","a"),"t","a"),"u","a"),"v","a"),"w","a"),"x","a"),"y","a"),"z","a")</f>
        <v>  </v>
      </c>
      <c r="BO33" s="61" t="str">
        <f aca="false">SUBSTITUTE(SUBSTITUTE(SUBSTITUTE(SUBSTITUTE(SUBSTITUTE(SUBSTITUTE(SUBSTITUTE(SUBSTITUTE(SUBSTITUTE(LOWER(BX33&amp;""),"1","0"),"2","0"),"3","0"),"4","0"),"5","0"),"6","0"),"7","0"),"8","0"),"9","0")</f>
        <v>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v>
      </c>
      <c r="BQ33" s="61" t="n">
        <f aca="false">IFERROR(IF(OR(SUMPRODUCT(--ISNUMBER(SEARCH({"aa000"," aa 000"," aaa 000"," aaaa 000"," a 0000"," a000 000"," aa 00 000"," aaa 00 000"},BP33)))&gt;0,SUMPRODUCT(--ISNUMBER(SEARCH({"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33)))&gt;0,SUMPRODUCT(--ISNUMBER(SEARCH({"http","www.","\",".pdf",".jpg",".jpeg",".png",".heic",".xls",".doc",".msg",".eml"},W33)))&gt;0,ISNUMBER(SEARCH("0000",BO33)),AND(SUMPRODUCT(--ISNUMBER(SEARCH({"sharepoint","onedrive","teams","dms","q-pulse","qpulse"},W33)))&gt;0,ISNUMBER(SEARCH("0",BO33)))),1,0),0)</f>
        <v>0</v>
      </c>
      <c r="BR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 "&amp;LOWER(Flights!$F$6)&amp;" "," ~ ")," mh"," ~")," at "," ~ ")," by "," ~ ")," on "," ~ ")," to "," ~ ")," from "," ~ ")," until "," ~ ")," till "," ~ ")," before "," ~ ")," after "," ~ ")," around "," ~ ")," approx "," ~ ")," about "," ~ ")," since "," ~ ")," hrs "," ~ ")," hr "," ~ ")," hours "," ~ ")," time "," ~ ")," jan "," ~ ")," feb "," ~ ")," mar "," ~ ")," apr "," ~ ")," may "," ~ ")," jun "," ~ ")," jul "," ~ ")," aug "," ~ ")," sep "," ~ ")," sept "," ~ ")," oct "," ~ ")</f>
        <v>  </v>
      </c>
      <c r="BS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 "&amp;LOWER(Flights!$F$6)&amp;" "," ~ ")," mh"," ~")," at "," ~ ")," by "," ~ ")," on "," ~ ")," to "," ~ ")," from "," ~ ")," until "," ~ ")," till "," ~ ")," before "," ~ ")," after "," ~ ")," around "," ~ ")," approx "," ~ ")," about "," ~ ")," since "," ~ ")," hrs "," ~ ")," hr "," ~ ")," hours "," ~ ")," time "," ~ ")," jan "," ~ ")," feb "," ~ ")," mar "," ~ ")," apr "," ~ ")," may "," ~ ")," jun "," ~ ")," jul "," ~ ")," aug "," ~ ")," sep "," ~ ")," sept "," ~ ")," oct "," ~ ")</f>
        <v>  </v>
      </c>
      <c r="BT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jan","~"),"feb","~"),"mar","~"),"apr","~"),"may","~"),"jun","~"),"jul","~"),"aug","~"),"sep","~"),"oct","~"),"nov","~"),"dec","~")," nov "," ~ ")," dec "," ~ ")," mon "," ~ ")," tue "," ~ ")," wed "," ~ ")," thu "," ~ ")," fri "," ~ ")," sat "," ~ ")," sun "," ~ ")," gate "," ~ ")," bay "," ~ ")," stand "," ~ ")," position "," ~ ")," galley "," ~ ")," flight "," ~ ")," flt "," ~ ")," day "," ~ ")," date "," ~ ")," dated "," ~ ")," the "," ~ ")," and "," ~ ")," of "," ~ ")," in "," ~ ")," for "," ~ ")," with "," ~ ")</f>
        <v>  </v>
      </c>
      <c r="BU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jan","~"),"feb","~"),"mar","~"),"apr","~"),"may","~"),"jun","~"),"jul","~"),"aug","~"),"sep","~"),"oct","~"),"nov","~"),"dec","~")," nov "," ~ ")," dec "," ~ ")," mon "," ~ ")," tue "," ~ ")," wed "," ~ ")," thu "," ~ ")," fri "," ~ ")," sat "," ~ ")," sun "," ~ ")," gate "," ~ ")," bay "," ~ ")," stand "," ~ ")," position "," ~ ")," galley "," ~ ")," flight "," ~ ")," flt "," ~ ")," day "," ~ ")," date "," ~ ")," dated "," ~ ")," the "," ~ ")," and "," ~ ")," of "," ~ ")," in "," ~ ")," for "," ~ ")," with "," ~ ")</f>
        <v>  </v>
      </c>
      <c r="BV33" s="61" t="n">
        <f aca="false">0</f>
        <v>0</v>
      </c>
      <c r="BW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33," pax "," ~ ")," etd "," ~ ")," eta "," ~ ")," std "," ~ ")," sta "," ~ ")," atd "," ~ ")," ata "," ~ ")," lt "," ~ ")," utc "," ~ ")," local "," ~ ")," ok "," ~ ")," done "," ~ ")," seen "," ~ ")," chk "," ~ ")," chkd "," ~ ")," checked "," ~ ")," rcvd "," ~ ")," recd "," ~ ")," dep "," ~ ")," arr "," ~ ")," qty "," ~ ")," all "," ~ ")," ttl "," ~ ")," total "," ~ ")," via "," ~ ")," per "," ~ ")," call "," ~ ")," inbound "," ~ ")," outbound "," ~ ")," approx "," ~ ")</f>
        <v>  </v>
      </c>
      <c r="BX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33," pax "," ~ ")," etd "," ~ ")," eta "," ~ ")," std "," ~ ")," sta "," ~ ")," atd "," ~ ")," ata "," ~ ")," lt "," ~ ")," utc "," ~ ")," local "," ~ ")," ok "," ~ ")," done "," ~ ")," seen "," ~ ")," chk "," ~ ")," chkd "," ~ ")," checked "," ~ ")," rcvd "," ~ ")," recd "," ~ ")," dep "," ~ ")," arr "," ~ ")," qty "," ~ ")," all "," ~ ")," ttl "," ~ ")," total "," ~ ")," via "," ~ ")," per "," ~ ")," call "," ~ ")," inbound "," ~ ")," outbound "," ~ ")," approx "," ~ ")</f>
        <v>  </v>
      </c>
    </row>
    <row r="34" customFormat="false" ht="39.75" hidden="false" customHeight="true" outlineLevel="0" collapsed="false">
      <c r="A34" s="57" t="s">
        <v>480</v>
      </c>
      <c r="B34" s="57" t="s">
        <v>198</v>
      </c>
      <c r="C34" s="57" t="str">
        <f aca="false">Flights!$F$6</f>
        <v>MH0727</v>
      </c>
      <c r="D34" s="58" t="n">
        <f aca="false">Flights!$D$6</f>
        <v>46304</v>
      </c>
      <c r="E34" s="57" t="str">
        <f aca="false">Flights!$G$6&amp;"-"&amp;Flights!$H$6</f>
        <v>KUL-CGK</v>
      </c>
      <c r="F34" s="57" t="str">
        <f aca="false">Flights!$K$6</f>
        <v>BC</v>
      </c>
      <c r="G34" s="57" t="s">
        <v>81</v>
      </c>
      <c r="H34" s="57" t="s">
        <v>381</v>
      </c>
      <c r="I34" s="57" t="s">
        <v>401</v>
      </c>
      <c r="J34" s="57" t="s">
        <v>402</v>
      </c>
      <c r="K34" s="67" t="s">
        <v>403</v>
      </c>
      <c r="L34" s="67" t="s">
        <v>385</v>
      </c>
      <c r="M34" s="67"/>
      <c r="N34" s="67" t="s">
        <v>386</v>
      </c>
      <c r="O34" s="67"/>
      <c r="P34" s="57" t="s">
        <v>187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open",IF(AND(NOT(OR(LEN(AZ34)&lt;15,ISNUMBER(MATCH(AZ34,L_Placeholder,0)))),BK34=0,NOT(OR(LEN(AU34)&lt;2,ISNUMBER(MATCH(AU34,L_Placeholder,0)))),NOT(OR(LEN(AX34)&lt;2,ISNUMBER(MATCH(AX34,L_Placeholder,0)))),TRIM(AE34)&lt;&gt;TRIM(T34)),"N/A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missing",IF(OR(LEN(AU34)&lt;2,ISNUMBER(MATCH(AU34,L_Placeholder,0))),"INVALID – PIC missing",IF(OR(LEN(AV34)&lt;2,ISNUMBER(MATCH(AV34,L_Placeholder,0))),"INVALID – result / assessment missing",IF(OR(OR(LEN(AW34)&lt;3,ISNUMBER(MATCH(AW34,L_Placeholder,0))),SUMPRODUCT(--ISNUMBER(SEARCH(" "&amp;L_EvidencePhrase&amp;" ",BD34)))&gt;0,BI34=1),"INVALID – evidence missing, placeholder or not yet on file",IF(BL34=0,"INVALID – evidence needs a traceable reference (number, file name or link)",IF(OR(LEN(AX34)&lt;2,ISNUMBER(MATCH(AX34,L_Placeholder,0))),"INVALID – verifier missing",IF(AX34=AU34,"INVALID – verifier must be someone other than the PIC",IF(BH34=1,"INVALID – result not yet available (awaiting / TBC)",IF(BV34=1,"INVALID – wording says not on board: an on-board confirmation needs the item loaded",IF(AND(AQ34=1,OR(OR(LEN(AY34)&lt;3,ISNUMBER(MATCH(AY34,L_Placeholder,0))),BJ34=1,BQ34=0)),"INVALID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LATE","COMPLETE")&amp;IF(BG34=1," – CHECK WORDING",""))))))))))))))))))))))),IF(TRIM(U34)="Fail","FAIL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t="str">
        <f aca="false">" "&amp;TRIM(SUBSTITUTE(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 "))&amp;" "</f>
        <v>  </v>
      </c>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IFERROR(IF(AND(TRIM(U34)="Pass",SUMPRODUCT((LEN(BC34)-LEN(SUBSTITUTE(BC34,"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")))/(LEN(L_PendNeg)+1))+SUMPRODUCT((LEN(BC34)-LEN(SUBSTITUTE(BC34," "&amp;L_PendPrep&amp;" "," ")))/(LEN(L_PendPrep)+1)),1,0),1)</f>
        <v>0</v>
      </c>
      <c r="BI34" s="61" t="n">
        <f aca="false">IFERROR(IF(SUMPRODUCT((LEN(BD34)-LEN(SUBSTITUTE(BD34," "&amp;L_PendStrict&amp;" "," ")))/(LEN(L_PendStrict)+1))&gt;SUMPRODUCT((LEN(BD34)-LEN(SUBSTITUTE(BD34," "&amp;L_PendNeg&amp;" "," ")))/(LEN(L_PendNeg)+1)),1,0),1)</f>
        <v>0</v>
      </c>
      <c r="BJ34" s="61" t="n">
        <f aca="false">IFERROR(IF(SUMPRODUCT((LEN(BE34)-LEN(SUBSTITUTE(BE34," "&amp;L_Pending&amp;" "," ")))/(LEN(L_Pending)+1))&gt;SUMPRODUCT((LEN(BE34)-LEN(SUBSTITUTE(BE34," "&amp;L_PendNeg&amp;" "," ")))/(LEN(L_PendNeg)+1))+SUMPRODUCT((LEN(BE34)-LEN(SUBSTITUTE(BE34," "&amp;L_PendPrep&amp;" "," ")))/(LEN(L_PendPrep)+1)),1,0),1)</f>
        <v>0</v>
      </c>
      <c r="BK34" s="61" t="n">
        <f aca="false">IFERROR(IF(SUMPRODUCT((LEN(BF34)-LEN(SUBSTITUTE(BF34," "&amp;L_PendStrict&amp;" "," ")))/(LEN(L_PendStrict)+1))&gt;SUMPRODUCT((LEN(BF34)-LEN(SUBSTITUTE(BF34," "&amp;L_PendNeg&amp;" "," ")))/(LEN(L_PendNeg)+1)),1,0),1)</f>
        <v>0</v>
      </c>
      <c r="BL34" s="61" t="n">
        <f aca="false">IFERROR(IF(OR(SUMPRODUCT(--ISNUMBER(SEARCH({"aa000"," aa 000"," aaa 000"," aaaa 000"," a 0000"," a000 000"," aa 00 000"," aaa 00 000"},BN34)))&gt;0,SUMPRODUCT(--ISNUMBER(SEARCH({"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34)))&gt;0,SUMPRODUCT(--ISNUMBER(SEARCH({"http","www.","\",".pdf",".jpg",".jpeg",".png",".heic",".xls",".doc",".msg",".eml"},Z34)))&gt;0,AND(SUMPRODUCT(--ISNUMBER(SEARCH({"sharepoint","onedrive","teams","dms","q-pulse","qpulse"},Z34)))&gt;0,ISNUMBER(SEARCH("0",BM34)))),1,0),0)</f>
        <v>0</v>
      </c>
      <c r="BM34" s="61" t="str">
        <f aca="false">SUBSTITUTE(SUBSTITUTE(SUBSTITUTE(SUBSTITUTE(SUBSTITUTE(SUBSTITUTE(SUBSTITUTE(SUBSTITUTE(SUBSTITUTE(LOWER(BW34&amp;""),"1","0"),"2","0"),"3","0"),"4","0"),"5","0"),"6","0"),"7","0"),"8","0"),"9","0")</f>
        <v>  </v>
      </c>
      <c r="BN34" s="61" t="str">
        <f aca="false">SUBSTITUTE(SUBSTITUTE(SUBSTITUTE(SUBSTITUTE(SUBSTITUTE(SUBSTITUTE(SUBSTITUTE(SUBSTITUTE(SUBSTITUTE(SUBSTITUTE(SUBSTITUTE(SUBSTITUTE(SUBSTITUTE(SUBSTITUTE(SUBSTITUTE(SUBSTITUTE(SUBSTITUTE(SUBSTITUTE(SUBSTITUTE(SUBSTITUTE(SUBSTITUTE(SUBSTITUTE(SUBSTITUTE(SUBSTITUTE(SUBSTITUTE(BM34,"b","a"),"c","a"),"d","a"),"e","a"),"f","a"),"g","a"),"h","a"),"i","a"),"j","a"),"k","a"),"l","a"),"m","a"),"n","a"),"o","a"),"p","a"),"q","a"),"r","a"),"s","a"),"t","a"),"u","a"),"v","a"),"w","a"),"x","a"),"y","a"),"z","a")</f>
        <v>  </v>
      </c>
      <c r="BO34" s="61" t="str">
        <f aca="false">SUBSTITUTE(SUBSTITUTE(SUBSTITUTE(SUBSTITUTE(SUBSTITUTE(SUBSTITUTE(SUBSTITUTE(SUBSTITUTE(SUBSTITUTE(LOWER(BX34&amp;""),"1","0"),"2","0"),"3","0"),"4","0"),"5","0"),"6","0"),"7","0"),"8","0"),"9","0")</f>
        <v>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v>
      </c>
      <c r="BQ34" s="61" t="n">
        <f aca="false">IFERROR(IF(OR(SUMPRODUCT(--ISNUMBER(SEARCH({"aa000"," aa 000"," aaa 000"," aaaa 000"," a 0000"," a000 000"," aa 00 000"," aaa 00 000"},BP34)))&gt;0,SUMPRODUCT(--ISNUMBER(SEARCH({"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34)))&gt;0,SUMPRODUCT(--ISNUMBER(SEARCH({"http","www.","\",".pdf",".jpg",".jpeg",".png",".heic",".xls",".doc",".msg",".eml"},W34)))&gt;0,ISNUMBER(SEARCH("0000",BO34)),AND(SUMPRODUCT(--ISNUMBER(SEARCH({"sharepoint","onedrive","teams","dms","q-pulse","qpulse"},W34)))&gt;0,ISNUMBER(SEARCH("0",BO34)))),1,0),0)</f>
        <v>0</v>
      </c>
      <c r="BR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 "&amp;LOWER(Flights!$F$6)&amp;" "," ~ ")," mh"," ~")," at "," ~ ")," by "," ~ ")," on "," ~ ")," to "," ~ ")," from "," ~ ")," until "," ~ ")," till "," ~ ")," before "," ~ ")," after "," ~ ")," around "," ~ ")," approx "," ~ ")," about "," ~ ")," since "," ~ ")," hrs "," ~ ")," hr "," ~ ")," hours "," ~ ")," time "," ~ ")," jan "," ~ ")," feb "," ~ ")," mar "," ~ ")," apr "," ~ ")," may "," ~ ")," jun "," ~ ")," jul "," ~ ")," aug "," ~ ")," sep "," ~ ")," sept "," ~ ")," oct "," ~ ")</f>
        <v>  </v>
      </c>
      <c r="BS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 "&amp;LOWER(Flights!$F$6)&amp;" "," ~ ")," mh"," ~")," at "," ~ ")," by "," ~ ")," on "," ~ ")," to "," ~ ")," from "," ~ ")," until "," ~ ")," till "," ~ ")," before "," ~ ")," after "," ~ ")," around "," ~ ")," approx "," ~ ")," about "," ~ ")," since "," ~ ")," hrs "," ~ ")," hr "," ~ ")," hours "," ~ ")," time "," ~ ")," jan "," ~ ")," feb "," ~ ")," mar "," ~ ")," apr "," ~ ")," may "," ~ ")," jun "," ~ ")," jul "," ~ ")," aug "," ~ ")," sep "," ~ ")," sept "," ~ ")," oct "," ~ ")</f>
        <v>  </v>
      </c>
      <c r="BT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jan","~"),"feb","~"),"mar","~"),"apr","~"),"may","~"),"jun","~"),"jul","~"),"aug","~"),"sep","~"),"oct","~"),"nov","~"),"dec","~")," nov "," ~ ")," dec "," ~ ")," mon "," ~ ")," tue "," ~ ")," wed "," ~ ")," thu "," ~ ")," fri "," ~ ")," sat "," ~ ")," sun "," ~ ")," gate "," ~ ")," bay "," ~ ")," stand "," ~ ")," position "," ~ ")," galley "," ~ ")," flight "," ~ ")," flt "," ~ ")," day "," ~ ")," date "," ~ ")," dated "," ~ ")," the "," ~ ")," and "," ~ ")," of "," ~ ")," in "," ~ ")," for "," ~ ")," with "," ~ ")</f>
        <v>  </v>
      </c>
      <c r="BU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jan","~"),"feb","~"),"mar","~"),"apr","~"),"may","~"),"jun","~"),"jul","~"),"aug","~"),"sep","~"),"oct","~"),"nov","~"),"dec","~")," nov "," ~ ")," dec "," ~ ")," mon "," ~ ")," tue "," ~ ")," wed "," ~ ")," thu "," ~ ")," fri "," ~ ")," sat "," ~ ")," sun "," ~ ")," gate "," ~ ")," bay "," ~ ")," stand "," ~ ")," position "," ~ ")," galley "," ~ ")," flight "," ~ ")," flt "," ~ ")," day "," ~ ")," date "," ~ ")," dated "," ~ ")," the "," ~ ")," and "," ~ ")," of "," ~ ")," in "," ~ ")," for "," ~ ")," with "," ~ ")</f>
        <v>  </v>
      </c>
      <c r="BV34" s="61" t="n">
        <f aca="false">0</f>
        <v>0</v>
      </c>
      <c r="BW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34," pax "," ~ ")," etd "," ~ ")," eta "," ~ ")," std "," ~ ")," sta "," ~ ")," atd "," ~ ")," ata "," ~ ")," lt "," ~ ")," utc "," ~ ")," local "," ~ ")," ok "," ~ ")," done "," ~ ")," seen "," ~ ")," chk "," ~ ")," chkd "," ~ ")," checked "," ~ ")," rcvd "," ~ ")," recd "," ~ ")," dep "," ~ ")," arr "," ~ ")," qty "," ~ ")," all "," ~ ")," ttl "," ~ ")," total "," ~ ")," via "," ~ ")," per "," ~ ")," call "," ~ ")," inbound "," ~ ")," outbound "," ~ ")," approx "," ~ ")</f>
        <v>  </v>
      </c>
      <c r="BX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34," pax "," ~ ")," etd "," ~ ")," eta "," ~ ")," std "," ~ ")," sta "," ~ ")," atd "," ~ ")," ata "," ~ ")," lt "," ~ ")," utc "," ~ ")," local "," ~ ")," ok "," ~ ")," done "," ~ ")," seen "," ~ ")," chk "," ~ ")," chkd "," ~ ")," checked "," ~ ")," rcvd "," ~ ")," recd "," ~ ")," dep "," ~ ")," arr "," ~ ")," qty "," ~ ")," all "," ~ ")," ttl "," ~ ")," total "," ~ ")," via "," ~ ")," per "," ~ ")," call "," ~ ")," inbound "," ~ ")," outbound "," ~ ")," approx "," ~ ")</f>
        <v>  </v>
      </c>
    </row>
    <row r="35" customFormat="false" ht="39.75" hidden="false" customHeight="true" outlineLevel="0" collapsed="false">
      <c r="A35" s="57" t="s">
        <v>481</v>
      </c>
      <c r="B35" s="57" t="s">
        <v>198</v>
      </c>
      <c r="C35" s="57" t="str">
        <f aca="false">Flights!$F$6</f>
        <v>MH0727</v>
      </c>
      <c r="D35" s="58" t="n">
        <f aca="false">Flights!$D$6</f>
        <v>46304</v>
      </c>
      <c r="E35" s="57" t="str">
        <f aca="false">Flights!$G$6&amp;"-"&amp;Flights!$H$6</f>
        <v>KUL-CGK</v>
      </c>
      <c r="F35" s="57" t="str">
        <f aca="false">Flights!$K$6</f>
        <v>BC</v>
      </c>
      <c r="G35" s="57" t="s">
        <v>81</v>
      </c>
      <c r="H35" s="57" t="s">
        <v>381</v>
      </c>
      <c r="I35" s="57" t="s">
        <v>401</v>
      </c>
      <c r="J35" s="57" t="s">
        <v>405</v>
      </c>
      <c r="K35" s="67" t="s">
        <v>406</v>
      </c>
      <c r="L35" s="67" t="s">
        <v>385</v>
      </c>
      <c r="M35" s="67"/>
      <c r="N35" s="67" t="s">
        <v>386</v>
      </c>
      <c r="O35" s="67"/>
      <c r="P35" s="57" t="s">
        <v>187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open",IF(AND(NOT(OR(LEN(AZ35)&lt;15,ISNUMBER(MATCH(AZ35,L_Placeholder,0)))),BK35=0,NOT(OR(LEN(AU35)&lt;2,ISNUMBER(MATCH(AU35,L_Placeholder,0)))),NOT(OR(LEN(AX35)&lt;2,ISNUMBER(MATCH(AX35,L_Placeholder,0)))),TRIM(AE35)&lt;&gt;TRIM(T35)),"N/A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missing",IF(OR(LEN(AU35)&lt;2,ISNUMBER(MATCH(AU35,L_Placeholder,0))),"INVALID – PIC missing",IF(OR(LEN(AV35)&lt;2,ISNUMBER(MATCH(AV35,L_Placeholder,0))),"INVALID – result / assessment missing",IF(OR(OR(LEN(AW35)&lt;3,ISNUMBER(MATCH(AW35,L_Placeholder,0))),SUMPRODUCT(--ISNUMBER(SEARCH(" "&amp;L_EvidencePhrase&amp;" ",BD35)))&gt;0,BI35=1),"INVALID – evidence missing, placeholder or not yet on file",IF(BL35=0,"INVALID – evidence needs a traceable reference (number, file name or link)",IF(OR(LEN(AX35)&lt;2,ISNUMBER(MATCH(AX35,L_Placeholder,0))),"INVALID – verifier missing",IF(AX35=AU35,"INVALID – verifier must be someone other than the PIC",IF(BH35=1,"INVALID – result not yet available (awaiting / TBC)",IF(BV35=1,"INVALID – wording says not on board: an on-board confirmation needs the item loaded",IF(AND(AQ35=1,OR(OR(LEN(AY35)&lt;3,ISNUMBER(MATCH(AY35,L_Placeholder,0))),BJ35=1,BQ35=0)),"INVALID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LATE","COMPLETE")&amp;IF(BG35=1," – CHECK WORDING",""))))))))))))))))))))))),IF(TRIM(U35)="Fail","FAIL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t="str">
        <f aca="false">" "&amp;TRIM(SUBSTITUTE(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 "))&amp;" "</f>
        <v>  </v>
      </c>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IFERROR(IF(AND(TRIM(U35)="Pass",SUMPRODUCT((LEN(BC35)-LEN(SUBSTITUTE(BC35,"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")))/(LEN(L_PendNeg)+1))+SUMPRODUCT((LEN(BC35)-LEN(SUBSTITUTE(BC35," "&amp;L_PendPrep&amp;" "," ")))/(LEN(L_PendPrep)+1)),1,0),1)</f>
        <v>0</v>
      </c>
      <c r="BI35" s="61" t="n">
        <f aca="false">IFERROR(IF(SUMPRODUCT((LEN(BD35)-LEN(SUBSTITUTE(BD35," "&amp;L_PendStrict&amp;" "," ")))/(LEN(L_PendStrict)+1))&gt;SUMPRODUCT((LEN(BD35)-LEN(SUBSTITUTE(BD35," "&amp;L_PendNeg&amp;" "," ")))/(LEN(L_PendNeg)+1)),1,0),1)</f>
        <v>0</v>
      </c>
      <c r="BJ35" s="61" t="n">
        <f aca="false">IFERROR(IF(SUMPRODUCT((LEN(BE35)-LEN(SUBSTITUTE(BE35," "&amp;L_Pending&amp;" "," ")))/(LEN(L_Pending)+1))&gt;SUMPRODUCT((LEN(BE35)-LEN(SUBSTITUTE(BE35," "&amp;L_PendNeg&amp;" "," ")))/(LEN(L_PendNeg)+1))+SUMPRODUCT((LEN(BE35)-LEN(SUBSTITUTE(BE35," "&amp;L_PendPrep&amp;" "," ")))/(LEN(L_PendPrep)+1)),1,0),1)</f>
        <v>0</v>
      </c>
      <c r="BK35" s="61" t="n">
        <f aca="false">IFERROR(IF(SUMPRODUCT((LEN(BF35)-LEN(SUBSTITUTE(BF35," "&amp;L_PendStrict&amp;" "," ")))/(LEN(L_PendStrict)+1))&gt;SUMPRODUCT((LEN(BF35)-LEN(SUBSTITUTE(BF35," "&amp;L_PendNeg&amp;" "," ")))/(LEN(L_PendNeg)+1)),1,0),1)</f>
        <v>0</v>
      </c>
      <c r="BL35" s="61" t="n">
        <f aca="false">IFERROR(IF(OR(SUMPRODUCT(--ISNUMBER(SEARCH({"aa000"," aa 000"," aaa 000"," aaaa 000"," a 0000"," a000 000"," aa 00 000"," aaa 00 000"},BN35)))&gt;0,SUMPRODUCT(--ISNUMBER(SEARCH({"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35)))&gt;0,SUMPRODUCT(--ISNUMBER(SEARCH({"http","www.","\",".pdf",".jpg",".jpeg",".png",".heic",".xls",".doc",".msg",".eml"},Z35)))&gt;0,AND(SUMPRODUCT(--ISNUMBER(SEARCH({"sharepoint","onedrive","teams","dms","q-pulse","qpulse"},Z35)))&gt;0,ISNUMBER(SEARCH("0",BM35)))),1,0),0)</f>
        <v>0</v>
      </c>
      <c r="BM35" s="61" t="str">
        <f aca="false">SUBSTITUTE(SUBSTITUTE(SUBSTITUTE(SUBSTITUTE(SUBSTITUTE(SUBSTITUTE(SUBSTITUTE(SUBSTITUTE(SUBSTITUTE(LOWER(BW35&amp;""),"1","0"),"2","0"),"3","0"),"4","0"),"5","0"),"6","0"),"7","0"),"8","0"),"9","0")</f>
        <v>  </v>
      </c>
      <c r="BN35" s="61" t="str">
        <f aca="false">SUBSTITUTE(SUBSTITUTE(SUBSTITUTE(SUBSTITUTE(SUBSTITUTE(SUBSTITUTE(SUBSTITUTE(SUBSTITUTE(SUBSTITUTE(SUBSTITUTE(SUBSTITUTE(SUBSTITUTE(SUBSTITUTE(SUBSTITUTE(SUBSTITUTE(SUBSTITUTE(SUBSTITUTE(SUBSTITUTE(SUBSTITUTE(SUBSTITUTE(SUBSTITUTE(SUBSTITUTE(SUBSTITUTE(SUBSTITUTE(SUBSTITUTE(BM35,"b","a"),"c","a"),"d","a"),"e","a"),"f","a"),"g","a"),"h","a"),"i","a"),"j","a"),"k","a"),"l","a"),"m","a"),"n","a"),"o","a"),"p","a"),"q","a"),"r","a"),"s","a"),"t","a"),"u","a"),"v","a"),"w","a"),"x","a"),"y","a"),"z","a")</f>
        <v>  </v>
      </c>
      <c r="BO35" s="61" t="str">
        <f aca="false">SUBSTITUTE(SUBSTITUTE(SUBSTITUTE(SUBSTITUTE(SUBSTITUTE(SUBSTITUTE(SUBSTITUTE(SUBSTITUTE(SUBSTITUTE(LOWER(BX35&amp;""),"1","0"),"2","0"),"3","0"),"4","0"),"5","0"),"6","0"),"7","0"),"8","0"),"9","0")</f>
        <v>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v>
      </c>
      <c r="BQ35" s="61" t="n">
        <f aca="false">IFERROR(IF(OR(SUMPRODUCT(--ISNUMBER(SEARCH({"aa000"," aa 000"," aaa 000"," aaaa 000"," a 0000"," a000 000"," aa 00 000"," aaa 00 000"},BP35)))&gt;0,SUMPRODUCT(--ISNUMBER(SEARCH({"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35)))&gt;0,SUMPRODUCT(--ISNUMBER(SEARCH({"http","www.","\",".pdf",".jpg",".jpeg",".png",".heic",".xls",".doc",".msg",".eml"},W35)))&gt;0,ISNUMBER(SEARCH("0000",BO35)),AND(SUMPRODUCT(--ISNUMBER(SEARCH({"sharepoint","onedrive","teams","dms","q-pulse","qpulse"},W35)))&gt;0,ISNUMBER(SEARCH("0",BO35)))),1,0),0)</f>
        <v>0</v>
      </c>
      <c r="BR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 "&amp;LOWER(Flights!$F$6)&amp;" "," ~ ")," mh"," ~")," at "," ~ ")," by "," ~ ")," on "," ~ ")," to "," ~ ")," from "," ~ ")," until "," ~ ")," till "," ~ ")," before "," ~ ")," after "," ~ ")," around "," ~ ")," approx "," ~ ")," about "," ~ ")," since "," ~ ")," hrs "," ~ ")," hr "," ~ ")," hours "," ~ ")," time "," ~ ")," jan "," ~ ")," feb "," ~ ")," mar "," ~ ")," apr "," ~ ")," may "," ~ ")," jun "," ~ ")," jul "," ~ ")," aug "," ~ ")," sep "," ~ ")," sept "," ~ ")," oct "," ~ ")</f>
        <v>  </v>
      </c>
      <c r="BS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 "&amp;LOWER(Flights!$F$6)&amp;" "," ~ ")," mh"," ~")," at "," ~ ")," by "," ~ ")," on "," ~ ")," to "," ~ ")," from "," ~ ")," until "," ~ ")," till "," ~ ")," before "," ~ ")," after "," ~ ")," around "," ~ ")," approx "," ~ ")," about "," ~ ")," since "," ~ ")," hrs "," ~ ")," hr "," ~ ")," hours "," ~ ")," time "," ~ ")," jan "," ~ ")," feb "," ~ ")," mar "," ~ ")," apr "," ~ ")," may "," ~ ")," jun "," ~ ")," jul "," ~ ")," aug "," ~ ")," sep "," ~ ")," sept "," ~ ")," oct "," ~ ")</f>
        <v>  </v>
      </c>
      <c r="BT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jan","~"),"feb","~"),"mar","~"),"apr","~"),"may","~"),"jun","~"),"jul","~"),"aug","~"),"sep","~"),"oct","~"),"nov","~"),"dec","~")," nov "," ~ ")," dec "," ~ ")," mon "," ~ ")," tue "," ~ ")," wed "," ~ ")," thu "," ~ ")," fri "," ~ ")," sat "," ~ ")," sun "," ~ ")," gate "," ~ ")," bay "," ~ ")," stand "," ~ ")," position "," ~ ")," galley "," ~ ")," flight "," ~ ")," flt "," ~ ")," day "," ~ ")," date "," ~ ")," dated "," ~ ")," the "," ~ ")," and "," ~ ")," of "," ~ ")," in "," ~ ")," for "," ~ ")," with "," ~ ")</f>
        <v>  </v>
      </c>
      <c r="BU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jan","~"),"feb","~"),"mar","~"),"apr","~"),"may","~"),"jun","~"),"jul","~"),"aug","~"),"sep","~"),"oct","~"),"nov","~"),"dec","~")," nov "," ~ ")," dec "," ~ ")," mon "," ~ ")," tue "," ~ ")," wed "," ~ ")," thu "," ~ ")," fri "," ~ ")," sat "," ~ ")," sun "," ~ ")," gate "," ~ ")," bay "," ~ ")," stand "," ~ ")," position "," ~ ")," galley "," ~ ")," flight "," ~ ")," flt "," ~ ")," day "," ~ ")," date "," ~ ")," dated "," ~ ")," the "," ~ ")," and "," ~ ")," of "," ~ ")," in "," ~ ")," for "," ~ ")," with "," ~ ")</f>
        <v>  </v>
      </c>
      <c r="BV35" s="61" t="n">
        <f aca="false">0</f>
        <v>0</v>
      </c>
      <c r="BW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35," pax "," ~ ")," etd "," ~ ")," eta "," ~ ")," std "," ~ ")," sta "," ~ ")," atd "," ~ ")," ata "," ~ ")," lt "," ~ ")," utc "," ~ ")," local "," ~ ")," ok "," ~ ")," done "," ~ ")," seen "," ~ ")," chk "," ~ ")," chkd "," ~ ")," checked "," ~ ")," rcvd "," ~ ")," recd "," ~ ")," dep "," ~ ")," arr "," ~ ")," qty "," ~ ")," all "," ~ ")," ttl "," ~ ")," total "," ~ ")," via "," ~ ")," per "," ~ ")," call "," ~ ")," inbound "," ~ ")," outbound "," ~ ")," approx "," ~ ")</f>
        <v>  </v>
      </c>
      <c r="BX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35," pax "," ~ ")," etd "," ~ ")," eta "," ~ ")," std "," ~ ")," sta "," ~ ")," atd "," ~ ")," ata "," ~ ")," lt "," ~ ")," utc "," ~ ")," local "," ~ ")," ok "," ~ ")," done "," ~ ")," seen "," ~ ")," chk "," ~ ")," chkd "," ~ ")," checked "," ~ ")," rcvd "," ~ ")," recd "," ~ ")," dep "," ~ ")," arr "," ~ ")," qty "," ~ ")," all "," ~ ")," ttl "," ~ ")," total "," ~ ")," via "," ~ ")," per "," ~ ")," call "," ~ ")," inbound "," ~ ")," outbound "," ~ ")," approx "," ~ ")</f>
        <v>  </v>
      </c>
    </row>
    <row r="36" customFormat="false" ht="39.75" hidden="false" customHeight="true" outlineLevel="0" collapsed="false">
      <c r="A36" s="57" t="s">
        <v>482</v>
      </c>
      <c r="B36" s="57" t="s">
        <v>198</v>
      </c>
      <c r="C36" s="57" t="str">
        <f aca="false">Flights!$F$6</f>
        <v>MH0727</v>
      </c>
      <c r="D36" s="58" t="n">
        <f aca="false">Flights!$D$6</f>
        <v>46304</v>
      </c>
      <c r="E36" s="57" t="str">
        <f aca="false">Flights!$G$6&amp;"-"&amp;Flights!$H$6</f>
        <v>KUL-CGK</v>
      </c>
      <c r="F36" s="57" t="str">
        <f aca="false">Flights!$K$6</f>
        <v>BC</v>
      </c>
      <c r="G36" s="57" t="s">
        <v>81</v>
      </c>
      <c r="H36" s="57" t="s">
        <v>381</v>
      </c>
      <c r="I36" s="57" t="s">
        <v>408</v>
      </c>
      <c r="J36" s="57" t="s">
        <v>409</v>
      </c>
      <c r="K36" s="67" t="s">
        <v>410</v>
      </c>
      <c r="L36" s="67" t="s">
        <v>385</v>
      </c>
      <c r="M36" s="67"/>
      <c r="N36" s="67" t="s">
        <v>386</v>
      </c>
      <c r="O36" s="67"/>
      <c r="P36" s="57" t="s">
        <v>187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open",IF(AND(NOT(OR(LEN(AZ36)&lt;15,ISNUMBER(MATCH(AZ36,L_Placeholder,0)))),BK36=0,NOT(OR(LEN(AU36)&lt;2,ISNUMBER(MATCH(AU36,L_Placeholder,0)))),NOT(OR(LEN(AX36)&lt;2,ISNUMBER(MATCH(AX36,L_Placeholder,0)))),TRIM(AE36)&lt;&gt;TRIM(T36)),"N/A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missing",IF(OR(LEN(AU36)&lt;2,ISNUMBER(MATCH(AU36,L_Placeholder,0))),"INVALID – PIC missing",IF(OR(LEN(AV36)&lt;2,ISNUMBER(MATCH(AV36,L_Placeholder,0))),"INVALID – result / assessment missing",IF(OR(OR(LEN(AW36)&lt;3,ISNUMBER(MATCH(AW36,L_Placeholder,0))),SUMPRODUCT(--ISNUMBER(SEARCH(" "&amp;L_EvidencePhrase&amp;" ",BD36)))&gt;0,BI36=1),"INVALID – evidence missing, placeholder or not yet on file",IF(BL36=0,"INVALID – evidence needs a traceable reference (number, file name or link)",IF(OR(LEN(AX36)&lt;2,ISNUMBER(MATCH(AX36,L_Placeholder,0))),"INVALID – verifier missing",IF(AX36=AU36,"INVALID – verifier must be someone other than the PIC",IF(BH36=1,"INVALID – result not yet available (awaiting / TBC)",IF(BV36=1,"INVALID – wording says not on board: an on-board confirmation needs the item loaded",IF(AND(AQ36=1,OR(OR(LEN(AY36)&lt;3,ISNUMBER(MATCH(AY36,L_Placeholder,0))),BJ36=1,BQ36=0)),"INVALID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LATE","COMPLETE")&amp;IF(BG36=1," – CHECK WORDING",""))))))))))))))))))))))),IF(TRIM(U36)="Fail","FAIL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t="str">
        <f aca="false">" "&amp;TRIM(SUBSTITUTE(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 "))&amp;" "</f>
        <v>  </v>
      </c>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IFERROR(IF(AND(TRIM(U36)="Pass",SUMPRODUCT((LEN(BC36)-LEN(SUBSTITUTE(BC36,"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")))/(LEN(L_PendNeg)+1))+SUMPRODUCT((LEN(BC36)-LEN(SUBSTITUTE(BC36," "&amp;L_PendPrep&amp;" "," ")))/(LEN(L_PendPrep)+1)),1,0),1)</f>
        <v>0</v>
      </c>
      <c r="BI36" s="61" t="n">
        <f aca="false">IFERROR(IF(SUMPRODUCT((LEN(BD36)-LEN(SUBSTITUTE(BD36," "&amp;L_PendStrict&amp;" "," ")))/(LEN(L_PendStrict)+1))&gt;SUMPRODUCT((LEN(BD36)-LEN(SUBSTITUTE(BD36," "&amp;L_PendNeg&amp;" "," ")))/(LEN(L_PendNeg)+1)),1,0),1)</f>
        <v>0</v>
      </c>
      <c r="BJ36" s="61" t="n">
        <f aca="false">IFERROR(IF(SUMPRODUCT((LEN(BE36)-LEN(SUBSTITUTE(BE36," "&amp;L_Pending&amp;" "," ")))/(LEN(L_Pending)+1))&gt;SUMPRODUCT((LEN(BE36)-LEN(SUBSTITUTE(BE36," "&amp;L_PendNeg&amp;" "," ")))/(LEN(L_PendNeg)+1))+SUMPRODUCT((LEN(BE36)-LEN(SUBSTITUTE(BE36," "&amp;L_PendPrep&amp;" "," ")))/(LEN(L_PendPrep)+1)),1,0),1)</f>
        <v>0</v>
      </c>
      <c r="BK36" s="61" t="n">
        <f aca="false">IFERROR(IF(SUMPRODUCT((LEN(BF36)-LEN(SUBSTITUTE(BF36," "&amp;L_PendStrict&amp;" "," ")))/(LEN(L_PendStrict)+1))&gt;SUMPRODUCT((LEN(BF36)-LEN(SUBSTITUTE(BF36," "&amp;L_PendNeg&amp;" "," ")))/(LEN(L_PendNeg)+1)),1,0),1)</f>
        <v>0</v>
      </c>
      <c r="BL36" s="61" t="n">
        <f aca="false">IFERROR(IF(OR(SUMPRODUCT(--ISNUMBER(SEARCH({"aa000"," aa 000"," aaa 000"," aaaa 000"," a 0000"," a000 000"," aa 00 000"," aaa 00 000"},BN36)))&gt;0,SUMPRODUCT(--ISNUMBER(SEARCH({"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36)))&gt;0,SUMPRODUCT(--ISNUMBER(SEARCH({"http","www.","\",".pdf",".jpg",".jpeg",".png",".heic",".xls",".doc",".msg",".eml"},Z36)))&gt;0,AND(SUMPRODUCT(--ISNUMBER(SEARCH({"sharepoint","onedrive","teams","dms","q-pulse","qpulse"},Z36)))&gt;0,ISNUMBER(SEARCH("0",BM36)))),1,0),0)</f>
        <v>0</v>
      </c>
      <c r="BM36" s="61" t="str">
        <f aca="false">SUBSTITUTE(SUBSTITUTE(SUBSTITUTE(SUBSTITUTE(SUBSTITUTE(SUBSTITUTE(SUBSTITUTE(SUBSTITUTE(SUBSTITUTE(LOWER(BW36&amp;""),"1","0"),"2","0"),"3","0"),"4","0"),"5","0"),"6","0"),"7","0"),"8","0"),"9","0")</f>
        <v>  </v>
      </c>
      <c r="BN36" s="61" t="str">
        <f aca="false">SUBSTITUTE(SUBSTITUTE(SUBSTITUTE(SUBSTITUTE(SUBSTITUTE(SUBSTITUTE(SUBSTITUTE(SUBSTITUTE(SUBSTITUTE(SUBSTITUTE(SUBSTITUTE(SUBSTITUTE(SUBSTITUTE(SUBSTITUTE(SUBSTITUTE(SUBSTITUTE(SUBSTITUTE(SUBSTITUTE(SUBSTITUTE(SUBSTITUTE(SUBSTITUTE(SUBSTITUTE(SUBSTITUTE(SUBSTITUTE(SUBSTITUTE(BM36,"b","a"),"c","a"),"d","a"),"e","a"),"f","a"),"g","a"),"h","a"),"i","a"),"j","a"),"k","a"),"l","a"),"m","a"),"n","a"),"o","a"),"p","a"),"q","a"),"r","a"),"s","a"),"t","a"),"u","a"),"v","a"),"w","a"),"x","a"),"y","a"),"z","a")</f>
        <v>  </v>
      </c>
      <c r="BO36" s="61" t="str">
        <f aca="false">SUBSTITUTE(SUBSTITUTE(SUBSTITUTE(SUBSTITUTE(SUBSTITUTE(SUBSTITUTE(SUBSTITUTE(SUBSTITUTE(SUBSTITUTE(LOWER(BX36&amp;""),"1","0"),"2","0"),"3","0"),"4","0"),"5","0"),"6","0"),"7","0"),"8","0"),"9","0")</f>
        <v>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v>
      </c>
      <c r="BQ36" s="61" t="n">
        <f aca="false">IFERROR(IF(OR(SUMPRODUCT(--ISNUMBER(SEARCH({"aa000"," aa 000"," aaa 000"," aaaa 000"," a 0000"," a000 000"," aa 00 000"," aaa 00 000"},BP36)))&gt;0,SUMPRODUCT(--ISNUMBER(SEARCH({"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36)))&gt;0,SUMPRODUCT(--ISNUMBER(SEARCH({"http","www.","\",".pdf",".jpg",".jpeg",".png",".heic",".xls",".doc",".msg",".eml"},W36)))&gt;0,ISNUMBER(SEARCH("0000",BO36)),AND(SUMPRODUCT(--ISNUMBER(SEARCH({"sharepoint","onedrive","teams","dms","q-pulse","qpulse"},W36)))&gt;0,ISNUMBER(SEARCH("0",BO36)))),1,0),0)</f>
        <v>0</v>
      </c>
      <c r="BR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 "&amp;LOWER(Flights!$F$6)&amp;" "," ~ ")," mh"," ~")," at "," ~ ")," by "," ~ ")," on "," ~ ")," to "," ~ ")," from "," ~ ")," until "," ~ ")," till "," ~ ")," before "," ~ ")," after "," ~ ")," around "," ~ ")," approx "," ~ ")," about "," ~ ")," since "," ~ ")," hrs "," ~ ")," hr "," ~ ")," hours "," ~ ")," time "," ~ ")," jan "," ~ ")," feb "," ~ ")," mar "," ~ ")," apr "," ~ ")," may "," ~ ")," jun "," ~ ")," jul "," ~ ")," aug "," ~ ")," sep "," ~ ")," sept "," ~ ")," oct "," ~ ")</f>
        <v>  </v>
      </c>
      <c r="BS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 "&amp;LOWER(Flights!$F$6)&amp;" "," ~ ")," mh"," ~")," at "," ~ ")," by "," ~ ")," on "," ~ ")," to "," ~ ")," from "," ~ ")," until "," ~ ")," till "," ~ ")," before "," ~ ")," after "," ~ ")," around "," ~ ")," approx "," ~ ")," about "," ~ ")," since "," ~ ")," hrs "," ~ ")," hr "," ~ ")," hours "," ~ ")," time "," ~ ")," jan "," ~ ")," feb "," ~ ")," mar "," ~ ")," apr "," ~ ")," may "," ~ ")," jun "," ~ ")," jul "," ~ ")," aug "," ~ ")," sep "," ~ ")," sept "," ~ ")," oct "," ~ ")</f>
        <v>  </v>
      </c>
      <c r="BT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jan","~"),"feb","~"),"mar","~"),"apr","~"),"may","~"),"jun","~"),"jul","~"),"aug","~"),"sep","~"),"oct","~"),"nov","~"),"dec","~")," nov "," ~ ")," dec "," ~ ")," mon "," ~ ")," tue "," ~ ")," wed "," ~ ")," thu "," ~ ")," fri "," ~ ")," sat "," ~ ")," sun "," ~ ")," gate "," ~ ")," bay "," ~ ")," stand "," ~ ")," position "," ~ ")," galley "," ~ ")," flight "," ~ ")," flt "," ~ ")," day "," ~ ")," date "," ~ ")," dated "," ~ ")," the "," ~ ")," and "," ~ ")," of "," ~ ")," in "," ~ ")," for "," ~ ")," with "," ~ ")</f>
        <v>  </v>
      </c>
      <c r="BU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jan","~"),"feb","~"),"mar","~"),"apr","~"),"may","~"),"jun","~"),"jul","~"),"aug","~"),"sep","~"),"oct","~"),"nov","~"),"dec","~")," nov "," ~ ")," dec "," ~ ")," mon "," ~ ")," tue "," ~ ")," wed "," ~ ")," thu "," ~ ")," fri "," ~ ")," sat "," ~ ")," sun "," ~ ")," gate "," ~ ")," bay "," ~ ")," stand "," ~ ")," position "," ~ ")," galley "," ~ ")," flight "," ~ ")," flt "," ~ ")," day "," ~ ")," date "," ~ ")," dated "," ~ ")," the "," ~ ")," and "," ~ ")," of "," ~ ")," in "," ~ ")," for "," ~ ")," with "," ~ ")</f>
        <v>  </v>
      </c>
      <c r="BV36" s="61" t="n">
        <f aca="false">0</f>
        <v>0</v>
      </c>
      <c r="BW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36," pax "," ~ ")," etd "," ~ ")," eta "," ~ ")," std "," ~ ")," sta "," ~ ")," atd "," ~ ")," ata "," ~ ")," lt "," ~ ")," utc "," ~ ")," local "," ~ ")," ok "," ~ ")," done "," ~ ")," seen "," ~ ")," chk "," ~ ")," chkd "," ~ ")," checked "," ~ ")," rcvd "," ~ ")," recd "," ~ ")," dep "," ~ ")," arr "," ~ ")," qty "," ~ ")," all "," ~ ")," ttl "," ~ ")," total "," ~ ")," via "," ~ ")," per "," ~ ")," call "," ~ ")," inbound "," ~ ")," outbound "," ~ ")," approx "," ~ ")</f>
        <v>  </v>
      </c>
      <c r="BX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36," pax "," ~ ")," etd "," ~ ")," eta "," ~ ")," std "," ~ ")," sta "," ~ ")," atd "," ~ ")," ata "," ~ ")," lt "," ~ ")," utc "," ~ ")," local "," ~ ")," ok "," ~ ")," done "," ~ ")," seen "," ~ ")," chk "," ~ ")," chkd "," ~ ")," checked "," ~ ")," rcvd "," ~ ")," recd "," ~ ")," dep "," ~ ")," arr "," ~ ")," qty "," ~ ")," all "," ~ ")," ttl "," ~ ")," total "," ~ ")," via "," ~ ")," per "," ~ ")," call "," ~ ")," inbound "," ~ ")," outbound "," ~ ")," approx "," ~ ")</f>
        <v>  </v>
      </c>
    </row>
    <row r="37" customFormat="false" ht="39.75" hidden="false" customHeight="true" outlineLevel="0" collapsed="false">
      <c r="A37" s="57" t="s">
        <v>483</v>
      </c>
      <c r="B37" s="57" t="s">
        <v>198</v>
      </c>
      <c r="C37" s="57" t="str">
        <f aca="false">Flights!$F$6</f>
        <v>MH0727</v>
      </c>
      <c r="D37" s="58" t="n">
        <f aca="false">Flights!$D$6</f>
        <v>46304</v>
      </c>
      <c r="E37" s="57" t="str">
        <f aca="false">Flights!$G$6&amp;"-"&amp;Flights!$H$6</f>
        <v>KUL-CGK</v>
      </c>
      <c r="F37" s="57" t="str">
        <f aca="false">Flights!$K$6</f>
        <v>BC</v>
      </c>
      <c r="G37" s="57" t="s">
        <v>81</v>
      </c>
      <c r="H37" s="57" t="s">
        <v>381</v>
      </c>
      <c r="I37" s="57" t="s">
        <v>408</v>
      </c>
      <c r="J37" s="57" t="s">
        <v>412</v>
      </c>
      <c r="K37" s="67" t="s">
        <v>410</v>
      </c>
      <c r="L37" s="67" t="s">
        <v>385</v>
      </c>
      <c r="M37" s="67"/>
      <c r="N37" s="67" t="s">
        <v>386</v>
      </c>
      <c r="O37" s="67"/>
      <c r="P37" s="57" t="s">
        <v>187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open",IF(AND(NOT(OR(LEN(AZ37)&lt;15,ISNUMBER(MATCH(AZ37,L_Placeholder,0)))),BK37=0,NOT(OR(LEN(AU37)&lt;2,ISNUMBER(MATCH(AU37,L_Placeholder,0)))),NOT(OR(LEN(AX37)&lt;2,ISNUMBER(MATCH(AX37,L_Placeholder,0)))),TRIM(AE37)&lt;&gt;TRIM(T37)),"N/A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missing",IF(OR(LEN(AU37)&lt;2,ISNUMBER(MATCH(AU37,L_Placeholder,0))),"INVALID – PIC missing",IF(OR(LEN(AV37)&lt;2,ISNUMBER(MATCH(AV37,L_Placeholder,0))),"INVALID – result / assessment missing",IF(OR(OR(LEN(AW37)&lt;3,ISNUMBER(MATCH(AW37,L_Placeholder,0))),SUMPRODUCT(--ISNUMBER(SEARCH(" "&amp;L_EvidencePhrase&amp;" ",BD37)))&gt;0,BI37=1),"INVALID – evidence missing, placeholder or not yet on file",IF(BL37=0,"INVALID – evidence needs a traceable reference (number, file name or link)",IF(OR(LEN(AX37)&lt;2,ISNUMBER(MATCH(AX37,L_Placeholder,0))),"INVALID – verifier missing",IF(AX37=AU37,"INVALID – verifier must be someone other than the PIC",IF(BH37=1,"INVALID – result not yet available (awaiting / TBC)",IF(BV37=1,"INVALID – wording says not on board: an on-board confirmation needs the item loaded",IF(AND(AQ37=1,OR(OR(LEN(AY37)&lt;3,ISNUMBER(MATCH(AY37,L_Placeholder,0))),BJ37=1,BQ37=0)),"INVALID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LATE","COMPLETE")&amp;IF(BG37=1," – CHECK WORDING",""))))))))))))))))))))))),IF(TRIM(U37)="Fail","FAIL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t="str">
        <f aca="false">" "&amp;TRIM(SUBSTITUTE(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 "))&amp;" "</f>
        <v>  </v>
      </c>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IFERROR(IF(AND(TRIM(U37)="Pass",SUMPRODUCT((LEN(BC37)-LEN(SUBSTITUTE(BC37,"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")))/(LEN(L_PendNeg)+1))+SUMPRODUCT((LEN(BC37)-LEN(SUBSTITUTE(BC37," "&amp;L_PendPrep&amp;" "," ")))/(LEN(L_PendPrep)+1)),1,0),1)</f>
        <v>0</v>
      </c>
      <c r="BI37" s="61" t="n">
        <f aca="false">IFERROR(IF(SUMPRODUCT((LEN(BD37)-LEN(SUBSTITUTE(BD37," "&amp;L_PendStrict&amp;" "," ")))/(LEN(L_PendStrict)+1))&gt;SUMPRODUCT((LEN(BD37)-LEN(SUBSTITUTE(BD37," "&amp;L_PendNeg&amp;" "," ")))/(LEN(L_PendNeg)+1)),1,0),1)</f>
        <v>0</v>
      </c>
      <c r="BJ37" s="61" t="n">
        <f aca="false">IFERROR(IF(SUMPRODUCT((LEN(BE37)-LEN(SUBSTITUTE(BE37," "&amp;L_Pending&amp;" "," ")))/(LEN(L_Pending)+1))&gt;SUMPRODUCT((LEN(BE37)-LEN(SUBSTITUTE(BE37," "&amp;L_PendNeg&amp;" "," ")))/(LEN(L_PendNeg)+1))+SUMPRODUCT((LEN(BE37)-LEN(SUBSTITUTE(BE37," "&amp;L_PendPrep&amp;" "," ")))/(LEN(L_PendPrep)+1)),1,0),1)</f>
        <v>0</v>
      </c>
      <c r="BK37" s="61" t="n">
        <f aca="false">IFERROR(IF(SUMPRODUCT((LEN(BF37)-LEN(SUBSTITUTE(BF37," "&amp;L_PendStrict&amp;" "," ")))/(LEN(L_PendStrict)+1))&gt;SUMPRODUCT((LEN(BF37)-LEN(SUBSTITUTE(BF37," "&amp;L_PendNeg&amp;" "," ")))/(LEN(L_PendNeg)+1)),1,0),1)</f>
        <v>0</v>
      </c>
      <c r="BL37" s="61" t="n">
        <f aca="false">IFERROR(IF(OR(SUMPRODUCT(--ISNUMBER(SEARCH({"aa000"," aa 000"," aaa 000"," aaaa 000"," a 0000"," a000 000"," aa 00 000"," aaa 00 000"},BN37)))&gt;0,SUMPRODUCT(--ISNUMBER(SEARCH({"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37)))&gt;0,SUMPRODUCT(--ISNUMBER(SEARCH({"http","www.","\",".pdf",".jpg",".jpeg",".png",".heic",".xls",".doc",".msg",".eml"},Z37)))&gt;0,AND(SUMPRODUCT(--ISNUMBER(SEARCH({"sharepoint","onedrive","teams","dms","q-pulse","qpulse"},Z37)))&gt;0,ISNUMBER(SEARCH("0",BM37)))),1,0),0)</f>
        <v>0</v>
      </c>
      <c r="BM37" s="61" t="str">
        <f aca="false">SUBSTITUTE(SUBSTITUTE(SUBSTITUTE(SUBSTITUTE(SUBSTITUTE(SUBSTITUTE(SUBSTITUTE(SUBSTITUTE(SUBSTITUTE(LOWER(BW37&amp;""),"1","0"),"2","0"),"3","0"),"4","0"),"5","0"),"6","0"),"7","0"),"8","0"),"9","0")</f>
        <v>  </v>
      </c>
      <c r="BN37" s="61" t="str">
        <f aca="false">SUBSTITUTE(SUBSTITUTE(SUBSTITUTE(SUBSTITUTE(SUBSTITUTE(SUBSTITUTE(SUBSTITUTE(SUBSTITUTE(SUBSTITUTE(SUBSTITUTE(SUBSTITUTE(SUBSTITUTE(SUBSTITUTE(SUBSTITUTE(SUBSTITUTE(SUBSTITUTE(SUBSTITUTE(SUBSTITUTE(SUBSTITUTE(SUBSTITUTE(SUBSTITUTE(SUBSTITUTE(SUBSTITUTE(SUBSTITUTE(SUBSTITUTE(BM37,"b","a"),"c","a"),"d","a"),"e","a"),"f","a"),"g","a"),"h","a"),"i","a"),"j","a"),"k","a"),"l","a"),"m","a"),"n","a"),"o","a"),"p","a"),"q","a"),"r","a"),"s","a"),"t","a"),"u","a"),"v","a"),"w","a"),"x","a"),"y","a"),"z","a")</f>
        <v>  </v>
      </c>
      <c r="BO37" s="61" t="str">
        <f aca="false">SUBSTITUTE(SUBSTITUTE(SUBSTITUTE(SUBSTITUTE(SUBSTITUTE(SUBSTITUTE(SUBSTITUTE(SUBSTITUTE(SUBSTITUTE(LOWER(BX37&amp;""),"1","0"),"2","0"),"3","0"),"4","0"),"5","0"),"6","0"),"7","0"),"8","0"),"9","0")</f>
        <v>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v>
      </c>
      <c r="BQ37" s="61" t="n">
        <f aca="false">IFERROR(IF(OR(SUMPRODUCT(--ISNUMBER(SEARCH({"aa000"," aa 000"," aaa 000"," aaaa 000"," a 0000"," a000 000"," aa 00 000"," aaa 00 000"},BP37)))&gt;0,SUMPRODUCT(--ISNUMBER(SEARCH({"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37)))&gt;0,SUMPRODUCT(--ISNUMBER(SEARCH({"http","www.","\",".pdf",".jpg",".jpeg",".png",".heic",".xls",".doc",".msg",".eml"},W37)))&gt;0,ISNUMBER(SEARCH("0000",BO37)),AND(SUMPRODUCT(--ISNUMBER(SEARCH({"sharepoint","onedrive","teams","dms","q-pulse","qpulse"},W37)))&gt;0,ISNUMBER(SEARCH("0",BO37)))),1,0),0)</f>
        <v>0</v>
      </c>
      <c r="BR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 "&amp;LOWER(Flights!$F$6)&amp;" "," ~ ")," mh"," ~")," at "," ~ ")," by "," ~ ")," on "," ~ ")," to "," ~ ")," from "," ~ ")," until "," ~ ")," till "," ~ ")," before "," ~ ")," after "," ~ ")," around "," ~ ")," approx "," ~ ")," about "," ~ ")," since "," ~ ")," hrs "," ~ ")," hr "," ~ ")," hours "," ~ ")," time "," ~ ")," jan "," ~ ")," feb "," ~ ")," mar "," ~ ")," apr "," ~ ")," may "," ~ ")," jun "," ~ ")," jul "," ~ ")," aug "," ~ ")," sep "," ~ ")," sept "," ~ ")," oct "," ~ ")</f>
        <v>  </v>
      </c>
      <c r="BS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 "&amp;LOWER(Flights!$F$6)&amp;" "," ~ ")," mh"," ~")," at "," ~ ")," by "," ~ ")," on "," ~ ")," to "," ~ ")," from "," ~ ")," until "," ~ ")," till "," ~ ")," before "," ~ ")," after "," ~ ")," around "," ~ ")," approx "," ~ ")," about "," ~ ")," since "," ~ ")," hrs "," ~ ")," hr "," ~ ")," hours "," ~ ")," time "," ~ ")," jan "," ~ ")," feb "," ~ ")," mar "," ~ ")," apr "," ~ ")," may "," ~ ")," jun "," ~ ")," jul "," ~ ")," aug "," ~ ")," sep "," ~ ")," sept "," ~ ")," oct "," ~ ")</f>
        <v>  </v>
      </c>
      <c r="BT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jan","~"),"feb","~"),"mar","~"),"apr","~"),"may","~"),"jun","~"),"jul","~"),"aug","~"),"sep","~"),"oct","~"),"nov","~"),"dec","~")," nov "," ~ ")," dec "," ~ ")," mon "," ~ ")," tue "," ~ ")," wed "," ~ ")," thu "," ~ ")," fri "," ~ ")," sat "," ~ ")," sun "," ~ ")," gate "," ~ ")," bay "," ~ ")," stand "," ~ ")," position "," ~ ")," galley "," ~ ")," flight "," ~ ")," flt "," ~ ")," day "," ~ ")," date "," ~ ")," dated "," ~ ")," the "," ~ ")," and "," ~ ")," of "," ~ ")," in "," ~ ")," for "," ~ ")," with "," ~ ")</f>
        <v>  </v>
      </c>
      <c r="BU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jan","~"),"feb","~"),"mar","~"),"apr","~"),"may","~"),"jun","~"),"jul","~"),"aug","~"),"sep","~"),"oct","~"),"nov","~"),"dec","~")," nov "," ~ ")," dec "," ~ ")," mon "," ~ ")," tue "," ~ ")," wed "," ~ ")," thu "," ~ ")," fri "," ~ ")," sat "," ~ ")," sun "," ~ ")," gate "," ~ ")," bay "," ~ ")," stand "," ~ ")," position "," ~ ")," galley "," ~ ")," flight "," ~ ")," flt "," ~ ")," day "," ~ ")," date "," ~ ")," dated "," ~ ")," the "," ~ ")," and "," ~ ")," of "," ~ ")," in "," ~ ")," for "," ~ ")," with "," ~ ")</f>
        <v>  </v>
      </c>
      <c r="BV37" s="61" t="n">
        <f aca="false">0</f>
        <v>0</v>
      </c>
      <c r="BW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37," pax "," ~ ")," etd "," ~ ")," eta "," ~ ")," std "," ~ ")," sta "," ~ ")," atd "," ~ ")," ata "," ~ ")," lt "," ~ ")," utc "," ~ ")," local "," ~ ")," ok "," ~ ")," done "," ~ ")," seen "," ~ ")," chk "," ~ ")," chkd "," ~ ")," checked "," ~ ")," rcvd "," ~ ")," recd "," ~ ")," dep "," ~ ")," arr "," ~ ")," qty "," ~ ")," all "," ~ ")," ttl "," ~ ")," total "," ~ ")," via "," ~ ")," per "," ~ ")," call "," ~ ")," inbound "," ~ ")," outbound "," ~ ")," approx "," ~ ")</f>
        <v>  </v>
      </c>
      <c r="BX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37," pax "," ~ ")," etd "," ~ ")," eta "," ~ ")," std "," ~ ")," sta "," ~ ")," atd "," ~ ")," ata "," ~ ")," lt "," ~ ")," utc "," ~ ")," local "," ~ ")," ok "," ~ ")," done "," ~ ")," seen "," ~ ")," chk "," ~ ")," chkd "," ~ ")," checked "," ~ ")," rcvd "," ~ ")," recd "," ~ ")," dep "," ~ ")," arr "," ~ ")," qty "," ~ ")," all "," ~ ")," ttl "," ~ ")," total "," ~ ")," via "," ~ ")," per "," ~ ")," call "," ~ ")," inbound "," ~ ")," outbound "," ~ ")," approx "," ~ ")</f>
        <v>  </v>
      </c>
    </row>
    <row r="38" customFormat="false" ht="39.75" hidden="false" customHeight="true" outlineLevel="0" collapsed="false">
      <c r="A38" s="57" t="s">
        <v>484</v>
      </c>
      <c r="B38" s="57" t="s">
        <v>198</v>
      </c>
      <c r="C38" s="57" t="str">
        <f aca="false">Flights!$F$6</f>
        <v>MH0727</v>
      </c>
      <c r="D38" s="58" t="n">
        <f aca="false">Flights!$D$6</f>
        <v>46304</v>
      </c>
      <c r="E38" s="57" t="str">
        <f aca="false">Flights!$G$6&amp;"-"&amp;Flights!$H$6</f>
        <v>KUL-CGK</v>
      </c>
      <c r="F38" s="57" t="str">
        <f aca="false">Flights!$K$6</f>
        <v>BC</v>
      </c>
      <c r="G38" s="57" t="s">
        <v>81</v>
      </c>
      <c r="H38" s="57" t="s">
        <v>381</v>
      </c>
      <c r="I38" s="57" t="s">
        <v>414</v>
      </c>
      <c r="J38" s="57" t="s">
        <v>415</v>
      </c>
      <c r="K38" s="67" t="s">
        <v>485</v>
      </c>
      <c r="L38" s="67" t="s">
        <v>486</v>
      </c>
      <c r="M38" s="67"/>
      <c r="N38" s="67" t="s">
        <v>386</v>
      </c>
      <c r="O38" s="67"/>
      <c r="P38" s="57" t="s">
        <v>187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open",IF(AND(NOT(OR(LEN(AZ38)&lt;15,ISNUMBER(MATCH(AZ38,L_Placeholder,0)))),BK38=0,NOT(OR(LEN(AU38)&lt;2,ISNUMBER(MATCH(AU38,L_Placeholder,0)))),NOT(OR(LEN(AX38)&lt;2,ISNUMBER(MATCH(AX38,L_Placeholder,0)))),TRIM(AE38)&lt;&gt;TRIM(T38)),"N/A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missing",IF(OR(LEN(AU38)&lt;2,ISNUMBER(MATCH(AU38,L_Placeholder,0))),"INVALID – PIC missing",IF(OR(LEN(AV38)&lt;2,ISNUMBER(MATCH(AV38,L_Placeholder,0))),"INVALID – result / assessment missing",IF(OR(OR(LEN(AW38)&lt;3,ISNUMBER(MATCH(AW38,L_Placeholder,0))),SUMPRODUCT(--ISNUMBER(SEARCH(" "&amp;L_EvidencePhrase&amp;" ",BD38)))&gt;0,BI38=1),"INVALID – evidence missing, placeholder or not yet on file",IF(BL38=0,"INVALID – evidence needs a traceable reference (number, file name or link)",IF(OR(LEN(AX38)&lt;2,ISNUMBER(MATCH(AX38,L_Placeholder,0))),"INVALID – verifier missing",IF(AX38=AU38,"INVALID – verifier must be someone other than the PIC",IF(BH38=1,"INVALID – result not yet available (awaiting / TBC)",IF(BV38=1,"INVALID – wording says not on board: an on-board confirmation needs the item loaded",IF(AND(AQ38=1,OR(OR(LEN(AY38)&lt;3,ISNUMBER(MATCH(AY38,L_Placeholder,0))),BJ38=1,BQ38=0)),"INVALID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LATE","COMPLETE")&amp;IF(BG38=1," – CHECK WORDING",""))))))))))))))))))))))),IF(TRIM(U38)="Fail","FAIL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t="str">
        <f aca="false">" "&amp;TRIM(SUBSTITUTE(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 "))&amp;" "</f>
        <v>  </v>
      </c>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IFERROR(IF(AND(TRIM(U38)="Pass",SUMPRODUCT((LEN(BC38)-LEN(SUBSTITUTE(BC38,"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")))/(LEN(L_PendNeg)+1))+SUMPRODUCT((LEN(BC38)-LEN(SUBSTITUTE(BC38," "&amp;L_PendPrep&amp;" "," ")))/(LEN(L_PendPrep)+1)),1,0),1)</f>
        <v>0</v>
      </c>
      <c r="BI38" s="61" t="n">
        <f aca="false">IFERROR(IF(SUMPRODUCT((LEN(BD38)-LEN(SUBSTITUTE(BD38," "&amp;L_PendStrict&amp;" "," ")))/(LEN(L_PendStrict)+1))&gt;SUMPRODUCT((LEN(BD38)-LEN(SUBSTITUTE(BD38," "&amp;L_PendNeg&amp;" "," ")))/(LEN(L_PendNeg)+1)),1,0),1)</f>
        <v>0</v>
      </c>
      <c r="BJ38" s="61" t="n">
        <f aca="false">IFERROR(IF(SUMPRODUCT((LEN(BE38)-LEN(SUBSTITUTE(BE38," "&amp;L_Pending&amp;" "," ")))/(LEN(L_Pending)+1))&gt;SUMPRODUCT((LEN(BE38)-LEN(SUBSTITUTE(BE38," "&amp;L_PendNeg&amp;" "," ")))/(LEN(L_PendNeg)+1))+SUMPRODUCT((LEN(BE38)-LEN(SUBSTITUTE(BE38," "&amp;L_PendPrep&amp;" "," ")))/(LEN(L_PendPrep)+1)),1,0),1)</f>
        <v>0</v>
      </c>
      <c r="BK38" s="61" t="n">
        <f aca="false">IFERROR(IF(SUMPRODUCT((LEN(BF38)-LEN(SUBSTITUTE(BF38," "&amp;L_PendStrict&amp;" "," ")))/(LEN(L_PendStrict)+1))&gt;SUMPRODUCT((LEN(BF38)-LEN(SUBSTITUTE(BF38," "&amp;L_PendNeg&amp;" "," ")))/(LEN(L_PendNeg)+1)),1,0),1)</f>
        <v>0</v>
      </c>
      <c r="BL38" s="61" t="n">
        <f aca="false">IFERROR(IF(OR(SUMPRODUCT(--ISNUMBER(SEARCH({"aa000"," aa 000"," aaa 000"," aaaa 000"," a 0000"," a000 000"," aa 00 000"," aaa 00 000"},BN38)))&gt;0,SUMPRODUCT(--ISNUMBER(SEARCH({"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38)))&gt;0,SUMPRODUCT(--ISNUMBER(SEARCH({"http","www.","\",".pdf",".jpg",".jpeg",".png",".heic",".xls",".doc",".msg",".eml"},Z38)))&gt;0,AND(SUMPRODUCT(--ISNUMBER(SEARCH({"sharepoint","onedrive","teams","dms","q-pulse","qpulse"},Z38)))&gt;0,ISNUMBER(SEARCH("0",BM38)))),1,0),0)</f>
        <v>0</v>
      </c>
      <c r="BM38" s="61" t="str">
        <f aca="false">SUBSTITUTE(SUBSTITUTE(SUBSTITUTE(SUBSTITUTE(SUBSTITUTE(SUBSTITUTE(SUBSTITUTE(SUBSTITUTE(SUBSTITUTE(LOWER(BW38&amp;""),"1","0"),"2","0"),"3","0"),"4","0"),"5","0"),"6","0"),"7","0"),"8","0"),"9","0")</f>
        <v>  </v>
      </c>
      <c r="BN38" s="61" t="str">
        <f aca="false">SUBSTITUTE(SUBSTITUTE(SUBSTITUTE(SUBSTITUTE(SUBSTITUTE(SUBSTITUTE(SUBSTITUTE(SUBSTITUTE(SUBSTITUTE(SUBSTITUTE(SUBSTITUTE(SUBSTITUTE(SUBSTITUTE(SUBSTITUTE(SUBSTITUTE(SUBSTITUTE(SUBSTITUTE(SUBSTITUTE(SUBSTITUTE(SUBSTITUTE(SUBSTITUTE(SUBSTITUTE(SUBSTITUTE(SUBSTITUTE(SUBSTITUTE(BM38,"b","a"),"c","a"),"d","a"),"e","a"),"f","a"),"g","a"),"h","a"),"i","a"),"j","a"),"k","a"),"l","a"),"m","a"),"n","a"),"o","a"),"p","a"),"q","a"),"r","a"),"s","a"),"t","a"),"u","a"),"v","a"),"w","a"),"x","a"),"y","a"),"z","a")</f>
        <v>  </v>
      </c>
      <c r="BO38" s="61" t="str">
        <f aca="false">SUBSTITUTE(SUBSTITUTE(SUBSTITUTE(SUBSTITUTE(SUBSTITUTE(SUBSTITUTE(SUBSTITUTE(SUBSTITUTE(SUBSTITUTE(LOWER(BX38&amp;""),"1","0"),"2","0"),"3","0"),"4","0"),"5","0"),"6","0"),"7","0"),"8","0"),"9","0")</f>
        <v>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v>
      </c>
      <c r="BQ38" s="61" t="n">
        <f aca="false">IFERROR(IF(OR(SUMPRODUCT(--ISNUMBER(SEARCH({"aa000"," aa 000"," aaa 000"," aaaa 000"," a 0000"," a000 000"," aa 00 000"," aaa 00 000"},BP38)))&gt;0,SUMPRODUCT(--ISNUMBER(SEARCH({"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38)))&gt;0,SUMPRODUCT(--ISNUMBER(SEARCH({"http","www.","\",".pdf",".jpg",".jpeg",".png",".heic",".xls",".doc",".msg",".eml"},W38)))&gt;0,ISNUMBER(SEARCH("0000",BO38)),AND(SUMPRODUCT(--ISNUMBER(SEARCH({"sharepoint","onedrive","teams","dms","q-pulse","qpulse"},W38)))&gt;0,ISNUMBER(SEARCH("0",BO38)))),1,0),0)</f>
        <v>0</v>
      </c>
      <c r="BR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 "&amp;LOWER(Flights!$F$6)&amp;" "," ~ ")," mh"," ~")," at "," ~ ")," by "," ~ ")," on "," ~ ")," to "," ~ ")," from "," ~ ")," until "," ~ ")," till "," ~ ")," before "," ~ ")," after "," ~ ")," around "," ~ ")," approx "," ~ ")," about "," ~ ")," since "," ~ ")," hrs "," ~ ")," hr "," ~ ")," hours "," ~ ")," time "," ~ ")," jan "," ~ ")," feb "," ~ ")," mar "," ~ ")," apr "," ~ ")," may "," ~ ")," jun "," ~ ")," jul "," ~ ")," aug "," ~ ")," sep "," ~ ")," sept "," ~ ")," oct "," ~ ")</f>
        <v>  </v>
      </c>
      <c r="BS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 "&amp;LOWER(Flights!$F$6)&amp;" "," ~ ")," mh"," ~")," at "," ~ ")," by "," ~ ")," on "," ~ ")," to "," ~ ")," from "," ~ ")," until "," ~ ")," till "," ~ ")," before "," ~ ")," after "," ~ ")," around "," ~ ")," approx "," ~ ")," about "," ~ ")," since "," ~ ")," hrs "," ~ ")," hr "," ~ ")," hours "," ~ ")," time "," ~ ")," jan "," ~ ")," feb "," ~ ")," mar "," ~ ")," apr "," ~ ")," may "," ~ ")," jun "," ~ ")," jul "," ~ ")," aug "," ~ ")," sep "," ~ ")," sept "," ~ ")," oct "," ~ ")</f>
        <v>  </v>
      </c>
      <c r="BT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jan","~"),"feb","~"),"mar","~"),"apr","~"),"may","~"),"jun","~"),"jul","~"),"aug","~"),"sep","~"),"oct","~"),"nov","~"),"dec","~")," nov "," ~ ")," dec "," ~ ")," mon "," ~ ")," tue "," ~ ")," wed "," ~ ")," thu "," ~ ")," fri "," ~ ")," sat "," ~ ")," sun "," ~ ")," gate "," ~ ")," bay "," ~ ")," stand "," ~ ")," position "," ~ ")," galley "," ~ ")," flight "," ~ ")," flt "," ~ ")," day "," ~ ")," date "," ~ ")," dated "," ~ ")," the "," ~ ")," and "," ~ ")," of "," ~ ")," in "," ~ ")," for "," ~ ")," with "," ~ ")</f>
        <v>  </v>
      </c>
      <c r="BU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jan","~"),"feb","~"),"mar","~"),"apr","~"),"may","~"),"jun","~"),"jul","~"),"aug","~"),"sep","~"),"oct","~"),"nov","~"),"dec","~")," nov "," ~ ")," dec "," ~ ")," mon "," ~ ")," tue "," ~ ")," wed "," ~ ")," thu "," ~ ")," fri "," ~ ")," sat "," ~ ")," sun "," ~ ")," gate "," ~ ")," bay "," ~ ")," stand "," ~ ")," position "," ~ ")," galley "," ~ ")," flight "," ~ ")," flt "," ~ ")," day "," ~ ")," date "," ~ ")," dated "," ~ ")," the "," ~ ")," and "," ~ ")," of "," ~ ")," in "," ~ ")," for "," ~ ")," with "," ~ ")</f>
        <v>  </v>
      </c>
      <c r="BV38" s="61" t="n">
        <f aca="false">0</f>
        <v>0</v>
      </c>
      <c r="BW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38," pax "," ~ ")," etd "," ~ ")," eta "," ~ ")," std "," ~ ")," sta "," ~ ")," atd "," ~ ")," ata "," ~ ")," lt "," ~ ")," utc "," ~ ")," local "," ~ ")," ok "," ~ ")," done "," ~ ")," seen "," ~ ")," chk "," ~ ")," chkd "," ~ ")," checked "," ~ ")," rcvd "," ~ ")," recd "," ~ ")," dep "," ~ ")," arr "," ~ ")," qty "," ~ ")," all "," ~ ")," ttl "," ~ ")," total "," ~ ")," via "," ~ ")," per "," ~ ")," call "," ~ ")," inbound "," ~ ")," outbound "," ~ ")," approx "," ~ ")</f>
        <v>  </v>
      </c>
      <c r="BX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38," pax "," ~ ")," etd "," ~ ")," eta "," ~ ")," std "," ~ ")," sta "," ~ ")," atd "," ~ ")," ata "," ~ ")," lt "," ~ ")," utc "," ~ ")," local "," ~ ")," ok "," ~ ")," done "," ~ ")," seen "," ~ ")," chk "," ~ ")," chkd "," ~ ")," checked "," ~ ")," rcvd "," ~ ")," recd "," ~ ")," dep "," ~ ")," arr "," ~ ")," qty "," ~ ")," all "," ~ ")," ttl "," ~ ")," total "," ~ ")," via "," ~ ")," per "," ~ ")," call "," ~ ")," inbound "," ~ ")," outbound "," ~ ")," approx "," ~ ")</f>
        <v>  </v>
      </c>
    </row>
    <row r="39" customFormat="false" ht="39.75" hidden="false" customHeight="true" outlineLevel="0" collapsed="false">
      <c r="A39" s="57" t="s">
        <v>487</v>
      </c>
      <c r="B39" s="57" t="s">
        <v>198</v>
      </c>
      <c r="C39" s="57" t="str">
        <f aca="false">Flights!$F$6</f>
        <v>MH0727</v>
      </c>
      <c r="D39" s="58" t="n">
        <f aca="false">Flights!$D$6</f>
        <v>46304</v>
      </c>
      <c r="E39" s="57" t="str">
        <f aca="false">Flights!$G$6&amp;"-"&amp;Flights!$H$6</f>
        <v>KUL-CGK</v>
      </c>
      <c r="F39" s="57" t="str">
        <f aca="false">Flights!$K$6</f>
        <v>BC</v>
      </c>
      <c r="G39" s="57" t="s">
        <v>83</v>
      </c>
      <c r="H39" s="57" t="s">
        <v>381</v>
      </c>
      <c r="I39" s="57" t="s">
        <v>382</v>
      </c>
      <c r="J39" s="57" t="s">
        <v>419</v>
      </c>
      <c r="K39" s="67" t="s">
        <v>420</v>
      </c>
      <c r="L39" s="67" t="s">
        <v>421</v>
      </c>
      <c r="M39" s="67"/>
      <c r="N39" s="67" t="s">
        <v>386</v>
      </c>
      <c r="O39" s="67"/>
      <c r="P39" s="57" t="s">
        <v>187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open",IF(AND(NOT(OR(LEN(AZ39)&lt;15,ISNUMBER(MATCH(AZ39,L_Placeholder,0)))),BK39=0,NOT(OR(LEN(AU39)&lt;2,ISNUMBER(MATCH(AU39,L_Placeholder,0)))),NOT(OR(LEN(AX39)&lt;2,ISNUMBER(MATCH(AX39,L_Placeholder,0)))),TRIM(AE39)&lt;&gt;TRIM(T39)),"N/A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missing",IF(OR(LEN(AU39)&lt;2,ISNUMBER(MATCH(AU39,L_Placeholder,0))),"INVALID – PIC missing",IF(OR(LEN(AV39)&lt;2,ISNUMBER(MATCH(AV39,L_Placeholder,0))),"INVALID – result / assessment missing",IF(OR(OR(LEN(AW39)&lt;3,ISNUMBER(MATCH(AW39,L_Placeholder,0))),SUMPRODUCT(--ISNUMBER(SEARCH(" "&amp;L_EvidencePhrase&amp;" ",BD39)))&gt;0,BI39=1),"INVALID – evidence missing, placeholder or not yet on file",IF(BL39=0,"INVALID – evidence needs a traceable reference (number, file name or link)",IF(OR(LEN(AX39)&lt;2,ISNUMBER(MATCH(AX39,L_Placeholder,0))),"INVALID – verifier missing",IF(AX39=AU39,"INVALID – verifier must be someone other than the PIC",IF(BH39=1,"INVALID – result not yet available (awaiting / TBC)",IF(BV39=1,"INVALID – wording says not on board: an on-board confirmation needs the item loaded",IF(AND(AQ39=1,OR(OR(LEN(AY39)&lt;3,ISNUMBER(MATCH(AY39,L_Placeholder,0))),BJ39=1,BQ39=0)),"INVALID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LATE","COMPLETE")&amp;IF(BG39=1," – CHECK WORDING",""))))))))))))))))))))))),IF(TRIM(U39)="Fail","FAIL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t="str">
        <f aca="false">" "&amp;TRIM(SUBSTITUTE(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 "))&amp;" "</f>
        <v>  </v>
      </c>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IFERROR(IF(AND(TRIM(U39)="Pass",SUMPRODUCT((LEN(BC39)-LEN(SUBSTITUTE(BC39,"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")))/(LEN(L_PendNeg)+1))+SUMPRODUCT((LEN(BC39)-LEN(SUBSTITUTE(BC39," "&amp;L_PendPrep&amp;" "," ")))/(LEN(L_PendPrep)+1)),1,0),1)</f>
        <v>0</v>
      </c>
      <c r="BI39" s="61" t="n">
        <f aca="false">IFERROR(IF(SUMPRODUCT((LEN(BD39)-LEN(SUBSTITUTE(BD39," "&amp;L_PendStrict&amp;" "," ")))/(LEN(L_PendStrict)+1))&gt;SUMPRODUCT((LEN(BD39)-LEN(SUBSTITUTE(BD39," "&amp;L_PendNeg&amp;" "," ")))/(LEN(L_PendNeg)+1)),1,0),1)</f>
        <v>0</v>
      </c>
      <c r="BJ39" s="61" t="n">
        <f aca="false">IFERROR(IF(SUMPRODUCT((LEN(BE39)-LEN(SUBSTITUTE(BE39," "&amp;L_Pending&amp;" "," ")))/(LEN(L_Pending)+1))&gt;SUMPRODUCT((LEN(BE39)-LEN(SUBSTITUTE(BE39," "&amp;L_PendNeg&amp;" "," ")))/(LEN(L_PendNeg)+1))+SUMPRODUCT((LEN(BE39)-LEN(SUBSTITUTE(BE39," "&amp;L_PendPrep&amp;" "," ")))/(LEN(L_PendPrep)+1)),1,0),1)</f>
        <v>0</v>
      </c>
      <c r="BK39" s="61" t="n">
        <f aca="false">IFERROR(IF(SUMPRODUCT((LEN(BF39)-LEN(SUBSTITUTE(BF39," "&amp;L_PendStrict&amp;" "," ")))/(LEN(L_PendStrict)+1))&gt;SUMPRODUCT((LEN(BF39)-LEN(SUBSTITUTE(BF39," "&amp;L_PendNeg&amp;" "," ")))/(LEN(L_PendNeg)+1)),1,0),1)</f>
        <v>0</v>
      </c>
      <c r="BL39" s="61" t="n">
        <f aca="false">IFERROR(IF(OR(SUMPRODUCT(--ISNUMBER(SEARCH({"aa000"," aa 000"," aaa 000"," aaaa 000"," a 0000"," a000 000"," aa 00 000"," aaa 00 000"},BN39)))&gt;0,SUMPRODUCT(--ISNUMBER(SEARCH({"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39)))&gt;0,SUMPRODUCT(--ISNUMBER(SEARCH({"http","www.","\",".pdf",".jpg",".jpeg",".png",".heic",".xls",".doc",".msg",".eml"},Z39)))&gt;0,AND(SUMPRODUCT(--ISNUMBER(SEARCH({"sharepoint","onedrive","teams","dms","q-pulse","qpulse"},Z39)))&gt;0,ISNUMBER(SEARCH("0",BM39)))),1,0),0)</f>
        <v>0</v>
      </c>
      <c r="BM39" s="61" t="str">
        <f aca="false">SUBSTITUTE(SUBSTITUTE(SUBSTITUTE(SUBSTITUTE(SUBSTITUTE(SUBSTITUTE(SUBSTITUTE(SUBSTITUTE(SUBSTITUTE(LOWER(BW39&amp;""),"1","0"),"2","0"),"3","0"),"4","0"),"5","0"),"6","0"),"7","0"),"8","0"),"9","0")</f>
        <v>  </v>
      </c>
      <c r="BN39" s="61" t="str">
        <f aca="false">SUBSTITUTE(SUBSTITUTE(SUBSTITUTE(SUBSTITUTE(SUBSTITUTE(SUBSTITUTE(SUBSTITUTE(SUBSTITUTE(SUBSTITUTE(SUBSTITUTE(SUBSTITUTE(SUBSTITUTE(SUBSTITUTE(SUBSTITUTE(SUBSTITUTE(SUBSTITUTE(SUBSTITUTE(SUBSTITUTE(SUBSTITUTE(SUBSTITUTE(SUBSTITUTE(SUBSTITUTE(SUBSTITUTE(SUBSTITUTE(SUBSTITUTE(BM39,"b","a"),"c","a"),"d","a"),"e","a"),"f","a"),"g","a"),"h","a"),"i","a"),"j","a"),"k","a"),"l","a"),"m","a"),"n","a"),"o","a"),"p","a"),"q","a"),"r","a"),"s","a"),"t","a"),"u","a"),"v","a"),"w","a"),"x","a"),"y","a"),"z","a")</f>
        <v>  </v>
      </c>
      <c r="BO39" s="61" t="str">
        <f aca="false">SUBSTITUTE(SUBSTITUTE(SUBSTITUTE(SUBSTITUTE(SUBSTITUTE(SUBSTITUTE(SUBSTITUTE(SUBSTITUTE(SUBSTITUTE(LOWER(BX39&amp;""),"1","0"),"2","0"),"3","0"),"4","0"),"5","0"),"6","0"),"7","0"),"8","0"),"9","0")</f>
        <v>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v>
      </c>
      <c r="BQ39" s="61" t="n">
        <f aca="false">IFERROR(IF(OR(SUMPRODUCT(--ISNUMBER(SEARCH({"aa000"," aa 000"," aaa 000"," aaaa 000"," a 0000"," a000 000"," aa 00 000"," aaa 00 000"},BP39)))&gt;0,SUMPRODUCT(--ISNUMBER(SEARCH({"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39)))&gt;0,SUMPRODUCT(--ISNUMBER(SEARCH({"http","www.","\",".pdf",".jpg",".jpeg",".png",".heic",".xls",".doc",".msg",".eml"},W39)))&gt;0,ISNUMBER(SEARCH("0000",BO39)),AND(SUMPRODUCT(--ISNUMBER(SEARCH({"sharepoint","onedrive","teams","dms","q-pulse","qpulse"},W39)))&gt;0,ISNUMBER(SEARCH("0",BO39)))),1,0),0)</f>
        <v>0</v>
      </c>
      <c r="BR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 "&amp;LOWER(Flights!$F$6)&amp;" "," ~ ")," mh"," ~")," at "," ~ ")," by "," ~ ")," on "," ~ ")," to "," ~ ")," from "," ~ ")," until "," ~ ")," till "," ~ ")," before "," ~ ")," after "," ~ ")," around "," ~ ")," approx "," ~ ")," about "," ~ ")," since "," ~ ")," hrs "," ~ ")," hr "," ~ ")," hours "," ~ ")," time "," ~ ")," jan "," ~ ")," feb "," ~ ")," mar "," ~ ")," apr "," ~ ")," may "," ~ ")," jun "," ~ ")," jul "," ~ ")," aug "," ~ ")," sep "," ~ ")," sept "," ~ ")," oct "," ~ ")</f>
        <v>  </v>
      </c>
      <c r="BS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 "&amp;LOWER(Flights!$F$6)&amp;" "," ~ ")," mh"," ~")," at "," ~ ")," by "," ~ ")," on "," ~ ")," to "," ~ ")," from "," ~ ")," until "," ~ ")," till "," ~ ")," before "," ~ ")," after "," ~ ")," around "," ~ ")," approx "," ~ ")," about "," ~ ")," since "," ~ ")," hrs "," ~ ")," hr "," ~ ")," hours "," ~ ")," time "," ~ ")," jan "," ~ ")," feb "," ~ ")," mar "," ~ ")," apr "," ~ ")," may "," ~ ")," jun "," ~ ")," jul "," ~ ")," aug "," ~ ")," sep "," ~ ")," sept "," ~ ")," oct "," ~ ")</f>
        <v>  </v>
      </c>
      <c r="BT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jan","~"),"feb","~"),"mar","~"),"apr","~"),"may","~"),"jun","~"),"jul","~"),"aug","~"),"sep","~"),"oct","~"),"nov","~"),"dec","~")," nov "," ~ ")," dec "," ~ ")," mon "," ~ ")," tue "," ~ ")," wed "," ~ ")," thu "," ~ ")," fri "," ~ ")," sat "," ~ ")," sun "," ~ ")," gate "," ~ ")," bay "," ~ ")," stand "," ~ ")," position "," ~ ")," galley "," ~ ")," flight "," ~ ")," flt "," ~ ")," day "," ~ ")," date "," ~ ")," dated "," ~ ")," the "," ~ ")," and "," ~ ")," of "," ~ ")," in "," ~ ")," for "," ~ ")," with "," ~ ")</f>
        <v>  </v>
      </c>
      <c r="BU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jan","~"),"feb","~"),"mar","~"),"apr","~"),"may","~"),"jun","~"),"jul","~"),"aug","~"),"sep","~"),"oct","~"),"nov","~"),"dec","~")," nov "," ~ ")," dec "," ~ ")," mon "," ~ ")," tue "," ~ ")," wed "," ~ ")," thu "," ~ ")," fri "," ~ ")," sat "," ~ ")," sun "," ~ ")," gate "," ~ ")," bay "," ~ ")," stand "," ~ ")," position "," ~ ")," galley "," ~ ")," flight "," ~ ")," flt "," ~ ")," day "," ~ ")," date "," ~ ")," dated "," ~ ")," the "," ~ ")," and "," ~ ")," of "," ~ ")," in "," ~ ")," for "," ~ ")," with "," ~ ")</f>
        <v>  </v>
      </c>
      <c r="BV39" s="61" t="n">
        <f aca="false">0</f>
        <v>0</v>
      </c>
      <c r="BW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39," pax "," ~ ")," etd "," ~ ")," eta "," ~ ")," std "," ~ ")," sta "," ~ ")," atd "," ~ ")," ata "," ~ ")," lt "," ~ ")," utc "," ~ ")," local "," ~ ")," ok "," ~ ")," done "," ~ ")," seen "," ~ ")," chk "," ~ ")," chkd "," ~ ")," checked "," ~ ")," rcvd "," ~ ")," recd "," ~ ")," dep "," ~ ")," arr "," ~ ")," qty "," ~ ")," all "," ~ ")," ttl "," ~ ")," total "," ~ ")," via "," ~ ")," per "," ~ ")," call "," ~ ")," inbound "," ~ ")," outbound "," ~ ")," approx "," ~ ")</f>
        <v>  </v>
      </c>
      <c r="BX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39," pax "," ~ ")," etd "," ~ ")," eta "," ~ ")," std "," ~ ")," sta "," ~ ")," atd "," ~ ")," ata "," ~ ")," lt "," ~ ")," utc "," ~ ")," local "," ~ ")," ok "," ~ ")," done "," ~ ")," seen "," ~ ")," chk "," ~ ")," chkd "," ~ ")," checked "," ~ ")," rcvd "," ~ ")," recd "," ~ ")," dep "," ~ ")," arr "," ~ ")," qty "," ~ ")," all "," ~ ")," ttl "," ~ ")," total "," ~ ")," via "," ~ ")," per "," ~ ")," call "," ~ ")," inbound "," ~ ")," outbound "," ~ ")," approx "," ~ ")</f>
        <v>  </v>
      </c>
    </row>
    <row r="40" customFormat="false" ht="39.75" hidden="false" customHeight="true" outlineLevel="0" collapsed="false">
      <c r="A40" s="57" t="s">
        <v>488</v>
      </c>
      <c r="B40" s="57" t="s">
        <v>198</v>
      </c>
      <c r="C40" s="57" t="str">
        <f aca="false">Flights!$F$6</f>
        <v>MH0727</v>
      </c>
      <c r="D40" s="58" t="n">
        <f aca="false">Flights!$D$6</f>
        <v>46304</v>
      </c>
      <c r="E40" s="57" t="str">
        <f aca="false">Flights!$G$6&amp;"-"&amp;Flights!$H$6</f>
        <v>KUL-CGK</v>
      </c>
      <c r="F40" s="57" t="str">
        <f aca="false">Flights!$K$6</f>
        <v>BC</v>
      </c>
      <c r="G40" s="57" t="s">
        <v>423</v>
      </c>
      <c r="H40" s="57" t="s">
        <v>381</v>
      </c>
      <c r="I40" s="57" t="s">
        <v>382</v>
      </c>
      <c r="J40" s="57" t="s">
        <v>424</v>
      </c>
      <c r="K40" s="67"/>
      <c r="L40" s="67" t="s">
        <v>425</v>
      </c>
      <c r="M40" s="67"/>
      <c r="N40" s="67" t="s">
        <v>386</v>
      </c>
      <c r="O40" s="67" t="s">
        <v>426</v>
      </c>
      <c r="P40" s="57" t="s">
        <v>187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open",IF(AND(NOT(OR(LEN(AZ40)&lt;15,ISNUMBER(MATCH(AZ40,L_Placeholder,0)))),BK40=0,NOT(OR(LEN(AU40)&lt;2,ISNUMBER(MATCH(AU40,L_Placeholder,0)))),NOT(OR(LEN(AX40)&lt;2,ISNUMBER(MATCH(AX40,L_Placeholder,0)))),TRIM(AE40)&lt;&gt;TRIM(T40)),"N/A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missing",IF(OR(LEN(AU40)&lt;2,ISNUMBER(MATCH(AU40,L_Placeholder,0))),"INVALID – PIC missing",IF(OR(LEN(AV40)&lt;2,ISNUMBER(MATCH(AV40,L_Placeholder,0))),"INVALID – result / assessment missing",IF(OR(OR(LEN(AW40)&lt;3,ISNUMBER(MATCH(AW40,L_Placeholder,0))),SUMPRODUCT(--ISNUMBER(SEARCH(" "&amp;L_EvidencePhrase&amp;" ",BD40)))&gt;0,BI40=1),"INVALID – evidence missing, placeholder or not yet on file",IF(BL40=0,"INVALID – evidence needs a traceable reference (number, file name or link)",IF(OR(LEN(AX40)&lt;2,ISNUMBER(MATCH(AX40,L_Placeholder,0))),"INVALID – verifier missing",IF(AX40=AU40,"INVALID – verifier must be someone other than the PIC",IF(BH40=1,"INVALID – result not yet available (awaiting / TBC)",IF(BV40=1,"INVALID – wording says not on board: an on-board confirmation needs the item loaded",IF(AND(AQ40=1,OR(OR(LEN(AY40)&lt;3,ISNUMBER(MATCH(AY40,L_Placeholder,0))),BJ40=1,BQ40=0)),"INVALID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LATE","COMPLETE")&amp;IF(BG40=1," – CHECK WORDING",""))))))))))))))))))))))),IF(TRIM(U40)="Fail","FAIL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t="str">
        <f aca="false">" "&amp;TRIM(SUBSTITUTE(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 "))&amp;" "</f>
        <v>  </v>
      </c>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IFERROR(IF(AND(TRIM(U40)="Pass",SUMPRODUCT((LEN(BC40)-LEN(SUBSTITUTE(BC40,"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")))/(LEN(L_PendNeg)+1))+SUMPRODUCT((LEN(BC40)-LEN(SUBSTITUTE(BC40," "&amp;L_PendPrep&amp;" "," ")))/(LEN(L_PendPrep)+1)),1,0),1)</f>
        <v>0</v>
      </c>
      <c r="BI40" s="61" t="n">
        <f aca="false">IFERROR(IF(SUMPRODUCT((LEN(BD40)-LEN(SUBSTITUTE(BD40," "&amp;L_PendStrict&amp;" "," ")))/(LEN(L_PendStrict)+1))&gt;SUMPRODUCT((LEN(BD40)-LEN(SUBSTITUTE(BD40," "&amp;L_PendNeg&amp;" "," ")))/(LEN(L_PendNeg)+1)),1,0),1)</f>
        <v>0</v>
      </c>
      <c r="BJ40" s="61" t="n">
        <f aca="false">IFERROR(IF(SUMPRODUCT((LEN(BE40)-LEN(SUBSTITUTE(BE40," "&amp;L_Pending&amp;" "," ")))/(LEN(L_Pending)+1))&gt;SUMPRODUCT((LEN(BE40)-LEN(SUBSTITUTE(BE40," "&amp;L_PendNeg&amp;" "," ")))/(LEN(L_PendNeg)+1))+SUMPRODUCT((LEN(BE40)-LEN(SUBSTITUTE(BE40," "&amp;L_PendPrep&amp;" "," ")))/(LEN(L_PendPrep)+1)),1,0),1)</f>
        <v>0</v>
      </c>
      <c r="BK40" s="61" t="n">
        <f aca="false">IFERROR(IF(SUMPRODUCT((LEN(BF40)-LEN(SUBSTITUTE(BF40," "&amp;L_PendStrict&amp;" "," ")))/(LEN(L_PendStrict)+1))&gt;SUMPRODUCT((LEN(BF40)-LEN(SUBSTITUTE(BF40," "&amp;L_PendNeg&amp;" "," ")))/(LEN(L_PendNeg)+1)),1,0),1)</f>
        <v>0</v>
      </c>
      <c r="BL40" s="61" t="n">
        <f aca="false">IFERROR(IF(OR(SUMPRODUCT(--ISNUMBER(SEARCH({"aa000"," aa 000"," aaa 000"," aaaa 000"," a 0000"," a000 000"," aa 00 000"," aaa 00 000"},BN40)))&gt;0,SUMPRODUCT(--ISNUMBER(SEARCH({"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40)))&gt;0,SUMPRODUCT(--ISNUMBER(SEARCH({"http","www.","\",".pdf",".jpg",".jpeg",".png",".heic",".xls",".doc",".msg",".eml"},Z40)))&gt;0,AND(SUMPRODUCT(--ISNUMBER(SEARCH({"sharepoint","onedrive","teams","dms","q-pulse","qpulse"},Z40)))&gt;0,ISNUMBER(SEARCH("0",BM40)))),1,0),0)</f>
        <v>0</v>
      </c>
      <c r="BM40" s="61" t="str">
        <f aca="false">SUBSTITUTE(SUBSTITUTE(SUBSTITUTE(SUBSTITUTE(SUBSTITUTE(SUBSTITUTE(SUBSTITUTE(SUBSTITUTE(SUBSTITUTE(LOWER(BW40&amp;""),"1","0"),"2","0"),"3","0"),"4","0"),"5","0"),"6","0"),"7","0"),"8","0"),"9","0")</f>
        <v>  </v>
      </c>
      <c r="BN40" s="61" t="str">
        <f aca="false">SUBSTITUTE(SUBSTITUTE(SUBSTITUTE(SUBSTITUTE(SUBSTITUTE(SUBSTITUTE(SUBSTITUTE(SUBSTITUTE(SUBSTITUTE(SUBSTITUTE(SUBSTITUTE(SUBSTITUTE(SUBSTITUTE(SUBSTITUTE(SUBSTITUTE(SUBSTITUTE(SUBSTITUTE(SUBSTITUTE(SUBSTITUTE(SUBSTITUTE(SUBSTITUTE(SUBSTITUTE(SUBSTITUTE(SUBSTITUTE(SUBSTITUTE(BM40,"b","a"),"c","a"),"d","a"),"e","a"),"f","a"),"g","a"),"h","a"),"i","a"),"j","a"),"k","a"),"l","a"),"m","a"),"n","a"),"o","a"),"p","a"),"q","a"),"r","a"),"s","a"),"t","a"),"u","a"),"v","a"),"w","a"),"x","a"),"y","a"),"z","a")</f>
        <v>  </v>
      </c>
      <c r="BO40" s="61" t="str">
        <f aca="false">SUBSTITUTE(SUBSTITUTE(SUBSTITUTE(SUBSTITUTE(SUBSTITUTE(SUBSTITUTE(SUBSTITUTE(SUBSTITUTE(SUBSTITUTE(LOWER(BX40&amp;""),"1","0"),"2","0"),"3","0"),"4","0"),"5","0"),"6","0"),"7","0"),"8","0"),"9","0")</f>
        <v>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v>
      </c>
      <c r="BQ40" s="61" t="n">
        <f aca="false">IFERROR(IF(OR(SUMPRODUCT(--ISNUMBER(SEARCH({"aa000"," aa 000"," aaa 000"," aaaa 000"," a 0000"," a000 000"," aa 00 000"," aaa 00 000"},BP40)))&gt;0,SUMPRODUCT(--ISNUMBER(SEARCH({"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40)))&gt;0,SUMPRODUCT(--ISNUMBER(SEARCH({"http","www.","\",".pdf",".jpg",".jpeg",".png",".heic",".xls",".doc",".msg",".eml"},W40)))&gt;0,ISNUMBER(SEARCH("0000",BO40)),AND(SUMPRODUCT(--ISNUMBER(SEARCH({"sharepoint","onedrive","teams","dms","q-pulse","qpulse"},W40)))&gt;0,ISNUMBER(SEARCH("0",BO40)))),1,0),0)</f>
        <v>0</v>
      </c>
      <c r="BR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 "&amp;LOWER(Flights!$F$6)&amp;" "," ~ ")," mh"," ~")," at "," ~ ")," by "," ~ ")," on "," ~ ")," to "," ~ ")," from "," ~ ")," until "," ~ ")," till "," ~ ")," before "," ~ ")," after "," ~ ")," around "," ~ ")," approx "," ~ ")," about "," ~ ")," since "," ~ ")," hrs "," ~ ")," hr "," ~ ")," hours "," ~ ")," time "," ~ ")," jan "," ~ ")," feb "," ~ ")," mar "," ~ ")," apr "," ~ ")," may "," ~ ")," jun "," ~ ")," jul "," ~ ")," aug "," ~ ")," sep "," ~ ")," sept "," ~ ")," oct "," ~ ")</f>
        <v>  </v>
      </c>
      <c r="BS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 "&amp;LOWER(Flights!$F$6)&amp;" "," ~ ")," mh"," ~")," at "," ~ ")," by "," ~ ")," on "," ~ ")," to "," ~ ")," from "," ~ ")," until "," ~ ")," till "," ~ ")," before "," ~ ")," after "," ~ ")," around "," ~ ")," approx "," ~ ")," about "," ~ ")," since "," ~ ")," hrs "," ~ ")," hr "," ~ ")," hours "," ~ ")," time "," ~ ")," jan "," ~ ")," feb "," ~ ")," mar "," ~ ")," apr "," ~ ")," may "," ~ ")," jun "," ~ ")," jul "," ~ ")," aug "," ~ ")," sep "," ~ ")," sept "," ~ ")," oct "," ~ ")</f>
        <v>  </v>
      </c>
      <c r="BT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jan","~"),"feb","~"),"mar","~"),"apr","~"),"may","~"),"jun","~"),"jul","~"),"aug","~"),"sep","~"),"oct","~"),"nov","~"),"dec","~")," nov "," ~ ")," dec "," ~ ")," mon "," ~ ")," tue "," ~ ")," wed "," ~ ")," thu "," ~ ")," fri "," ~ ")," sat "," ~ ")," sun "," ~ ")," gate "," ~ ")," bay "," ~ ")," stand "," ~ ")," position "," ~ ")," galley "," ~ ")," flight "," ~ ")," flt "," ~ ")," day "," ~ ")," date "," ~ ")," dated "," ~ ")," the "," ~ ")," and "," ~ ")," of "," ~ ")," in "," ~ ")," for "," ~ ")," with "," ~ ")</f>
        <v>  </v>
      </c>
      <c r="BU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jan","~"),"feb","~"),"mar","~"),"apr","~"),"may","~"),"jun","~"),"jul","~"),"aug","~"),"sep","~"),"oct","~"),"nov","~"),"dec","~")," nov "," ~ ")," dec "," ~ ")," mon "," ~ ")," tue "," ~ ")," wed "," ~ ")," thu "," ~ ")," fri "," ~ ")," sat "," ~ ")," sun "," ~ ")," gate "," ~ ")," bay "," ~ ")," stand "," ~ ")," position "," ~ ")," galley "," ~ ")," flight "," ~ ")," flt "," ~ ")," day "," ~ ")," date "," ~ ")," dated "," ~ ")," the "," ~ ")," and "," ~ ")," of "," ~ ")," in "," ~ ")," for "," ~ ")," with "," ~ ")</f>
        <v>  </v>
      </c>
      <c r="BV40" s="61" t="n">
        <f aca="false">0</f>
        <v>0</v>
      </c>
      <c r="BW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40," pax "," ~ ")," etd "," ~ ")," eta "," ~ ")," std "," ~ ")," sta "," ~ ")," atd "," ~ ")," ata "," ~ ")," lt "," ~ ")," utc "," ~ ")," local "," ~ ")," ok "," ~ ")," done "," ~ ")," seen "," ~ ")," chk "," ~ ")," chkd "," ~ ")," checked "," ~ ")," rcvd "," ~ ")," recd "," ~ ")," dep "," ~ ")," arr "," ~ ")," qty "," ~ ")," all "," ~ ")," ttl "," ~ ")," total "," ~ ")," via "," ~ ")," per "," ~ ")," call "," ~ ")," inbound "," ~ ")," outbound "," ~ ")," approx "," ~ ")</f>
        <v>  </v>
      </c>
      <c r="BX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40," pax "," ~ ")," etd "," ~ ")," eta "," ~ ")," std "," ~ ")," sta "," ~ ")," atd "," ~ ")," ata "," ~ ")," lt "," ~ ")," utc "," ~ ")," local "," ~ ")," ok "," ~ ")," done "," ~ ")," seen "," ~ ")," chk "," ~ ")," chkd "," ~ ")," checked "," ~ ")," rcvd "," ~ ")," recd "," ~ ")," dep "," ~ ")," arr "," ~ ")," qty "," ~ ")," all "," ~ ")," ttl "," ~ ")," total "," ~ ")," via "," ~ ")," per "," ~ ")," call "," ~ ")," inbound "," ~ ")," outbound "," ~ ")," approx "," ~ ")</f>
        <v>  </v>
      </c>
    </row>
    <row r="41" customFormat="false" ht="39.75" hidden="false" customHeight="true" outlineLevel="0" collapsed="false">
      <c r="A41" s="57" t="s">
        <v>489</v>
      </c>
      <c r="B41" s="57" t="s">
        <v>198</v>
      </c>
      <c r="C41" s="57" t="str">
        <f aca="false">Flights!$F$6</f>
        <v>MH0727</v>
      </c>
      <c r="D41" s="58" t="n">
        <f aca="false">Flights!$D$6</f>
        <v>46304</v>
      </c>
      <c r="E41" s="57" t="str">
        <f aca="false">Flights!$G$6&amp;"-"&amp;Flights!$H$6</f>
        <v>KUL-CGK</v>
      </c>
      <c r="F41" s="57" t="str">
        <f aca="false">Flights!$K$6</f>
        <v>BC</v>
      </c>
      <c r="G41" s="57" t="s">
        <v>423</v>
      </c>
      <c r="H41" s="57" t="s">
        <v>381</v>
      </c>
      <c r="I41" s="57" t="s">
        <v>382</v>
      </c>
      <c r="J41" s="57" t="s">
        <v>428</v>
      </c>
      <c r="K41" s="67" t="s">
        <v>429</v>
      </c>
      <c r="L41" s="67" t="s">
        <v>425</v>
      </c>
      <c r="M41" s="67"/>
      <c r="N41" s="67" t="s">
        <v>386</v>
      </c>
      <c r="O41" s="67" t="s">
        <v>426</v>
      </c>
      <c r="P41" s="57" t="s">
        <v>187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open",IF(AND(NOT(OR(LEN(AZ41)&lt;15,ISNUMBER(MATCH(AZ41,L_Placeholder,0)))),BK41=0,NOT(OR(LEN(AU41)&lt;2,ISNUMBER(MATCH(AU41,L_Placeholder,0)))),NOT(OR(LEN(AX41)&lt;2,ISNUMBER(MATCH(AX41,L_Placeholder,0)))),TRIM(AE41)&lt;&gt;TRIM(T41)),"N/A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missing",IF(OR(LEN(AU41)&lt;2,ISNUMBER(MATCH(AU41,L_Placeholder,0))),"INVALID – PIC missing",IF(OR(LEN(AV41)&lt;2,ISNUMBER(MATCH(AV41,L_Placeholder,0))),"INVALID – result / assessment missing",IF(OR(OR(LEN(AW41)&lt;3,ISNUMBER(MATCH(AW41,L_Placeholder,0))),SUMPRODUCT(--ISNUMBER(SEARCH(" "&amp;L_EvidencePhrase&amp;" ",BD41)))&gt;0,BI41=1),"INVALID – evidence missing, placeholder or not yet on file",IF(BL41=0,"INVALID – evidence needs a traceable reference (number, file name or link)",IF(OR(LEN(AX41)&lt;2,ISNUMBER(MATCH(AX41,L_Placeholder,0))),"INVALID – verifier missing",IF(AX41=AU41,"INVALID – verifier must be someone other than the PIC",IF(BH41=1,"INVALID – result not yet available (awaiting / TBC)",IF(BV41=1,"INVALID – wording says not on board: an on-board confirmation needs the item loaded",IF(AND(AQ41=1,OR(OR(LEN(AY41)&lt;3,ISNUMBER(MATCH(AY41,L_Placeholder,0))),BJ41=1,BQ41=0)),"INVALID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LATE","COMPLETE")&amp;IF(BG41=1," – CHECK WORDING",""))))))))))))))))))))))),IF(TRIM(U41)="Fail","FAIL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t="str">
        <f aca="false">" "&amp;TRIM(SUBSTITUTE(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 "))&amp;" "</f>
        <v>  </v>
      </c>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IFERROR(IF(AND(TRIM(U41)="Pass",SUMPRODUCT((LEN(BC41)-LEN(SUBSTITUTE(BC41,"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")))/(LEN(L_PendNeg)+1))+SUMPRODUCT((LEN(BC41)-LEN(SUBSTITUTE(BC41," "&amp;L_PendPrep&amp;" "," ")))/(LEN(L_PendPrep)+1)),1,0),1)</f>
        <v>0</v>
      </c>
      <c r="BI41" s="61" t="n">
        <f aca="false">IFERROR(IF(SUMPRODUCT((LEN(BD41)-LEN(SUBSTITUTE(BD41," "&amp;L_PendStrict&amp;" "," ")))/(LEN(L_PendStrict)+1))&gt;SUMPRODUCT((LEN(BD41)-LEN(SUBSTITUTE(BD41," "&amp;L_PendNeg&amp;" "," ")))/(LEN(L_PendNeg)+1)),1,0),1)</f>
        <v>0</v>
      </c>
      <c r="BJ41" s="61" t="n">
        <f aca="false">IFERROR(IF(SUMPRODUCT((LEN(BE41)-LEN(SUBSTITUTE(BE41," "&amp;L_Pending&amp;" "," ")))/(LEN(L_Pending)+1))&gt;SUMPRODUCT((LEN(BE41)-LEN(SUBSTITUTE(BE41," "&amp;L_PendNeg&amp;" "," ")))/(LEN(L_PendNeg)+1))+SUMPRODUCT((LEN(BE41)-LEN(SUBSTITUTE(BE41," "&amp;L_PendPrep&amp;" "," ")))/(LEN(L_PendPrep)+1)),1,0),1)</f>
        <v>0</v>
      </c>
      <c r="BK41" s="61" t="n">
        <f aca="false">IFERROR(IF(SUMPRODUCT((LEN(BF41)-LEN(SUBSTITUTE(BF41," "&amp;L_PendStrict&amp;" "," ")))/(LEN(L_PendStrict)+1))&gt;SUMPRODUCT((LEN(BF41)-LEN(SUBSTITUTE(BF41," "&amp;L_PendNeg&amp;" "," ")))/(LEN(L_PendNeg)+1)),1,0),1)</f>
        <v>0</v>
      </c>
      <c r="BL41" s="61" t="n">
        <f aca="false">IFERROR(IF(OR(SUMPRODUCT(--ISNUMBER(SEARCH({"aa000"," aa 000"," aaa 000"," aaaa 000"," a 0000"," a000 000"," aa 00 000"," aaa 00 000"},BN41)))&gt;0,SUMPRODUCT(--ISNUMBER(SEARCH({"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41)))&gt;0,SUMPRODUCT(--ISNUMBER(SEARCH({"http","www.","\",".pdf",".jpg",".jpeg",".png",".heic",".xls",".doc",".msg",".eml"},Z41)))&gt;0,AND(SUMPRODUCT(--ISNUMBER(SEARCH({"sharepoint","onedrive","teams","dms","q-pulse","qpulse"},Z41)))&gt;0,ISNUMBER(SEARCH("0",BM41)))),1,0),0)</f>
        <v>0</v>
      </c>
      <c r="BM41" s="61" t="str">
        <f aca="false">SUBSTITUTE(SUBSTITUTE(SUBSTITUTE(SUBSTITUTE(SUBSTITUTE(SUBSTITUTE(SUBSTITUTE(SUBSTITUTE(SUBSTITUTE(LOWER(BW41&amp;""),"1","0"),"2","0"),"3","0"),"4","0"),"5","0"),"6","0"),"7","0"),"8","0"),"9","0")</f>
        <v>  </v>
      </c>
      <c r="BN41" s="61" t="str">
        <f aca="false">SUBSTITUTE(SUBSTITUTE(SUBSTITUTE(SUBSTITUTE(SUBSTITUTE(SUBSTITUTE(SUBSTITUTE(SUBSTITUTE(SUBSTITUTE(SUBSTITUTE(SUBSTITUTE(SUBSTITUTE(SUBSTITUTE(SUBSTITUTE(SUBSTITUTE(SUBSTITUTE(SUBSTITUTE(SUBSTITUTE(SUBSTITUTE(SUBSTITUTE(SUBSTITUTE(SUBSTITUTE(SUBSTITUTE(SUBSTITUTE(SUBSTITUTE(BM41,"b","a"),"c","a"),"d","a"),"e","a"),"f","a"),"g","a"),"h","a"),"i","a"),"j","a"),"k","a"),"l","a"),"m","a"),"n","a"),"o","a"),"p","a"),"q","a"),"r","a"),"s","a"),"t","a"),"u","a"),"v","a"),"w","a"),"x","a"),"y","a"),"z","a")</f>
        <v>  </v>
      </c>
      <c r="BO41" s="61" t="str">
        <f aca="false">SUBSTITUTE(SUBSTITUTE(SUBSTITUTE(SUBSTITUTE(SUBSTITUTE(SUBSTITUTE(SUBSTITUTE(SUBSTITUTE(SUBSTITUTE(LOWER(BX41&amp;""),"1","0"),"2","0"),"3","0"),"4","0"),"5","0"),"6","0"),"7","0"),"8","0"),"9","0")</f>
        <v>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v>
      </c>
      <c r="BQ41" s="61" t="n">
        <f aca="false">IFERROR(IF(OR(SUMPRODUCT(--ISNUMBER(SEARCH({"aa000"," aa 000"," aaa 000"," aaaa 000"," a 0000"," a000 000"," aa 00 000"," aaa 00 000"},BP41)))&gt;0,SUMPRODUCT(--ISNUMBER(SEARCH({"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41)))&gt;0,SUMPRODUCT(--ISNUMBER(SEARCH({"http","www.","\",".pdf",".jpg",".jpeg",".png",".heic",".xls",".doc",".msg",".eml"},W41)))&gt;0,ISNUMBER(SEARCH("0000",BO41)),AND(SUMPRODUCT(--ISNUMBER(SEARCH({"sharepoint","onedrive","teams","dms","q-pulse","qpulse"},W41)))&gt;0,ISNUMBER(SEARCH("0",BO41)))),1,0),0)</f>
        <v>0</v>
      </c>
      <c r="BR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 "&amp;LOWER(Flights!$F$6)&amp;" "," ~ ")," mh"," ~")," at "," ~ ")," by "," ~ ")," on "," ~ ")," to "," ~ ")," from "," ~ ")," until "," ~ ")," till "," ~ ")," before "," ~ ")," after "," ~ ")," around "," ~ ")," approx "," ~ ")," about "," ~ ")," since "," ~ ")," hrs "," ~ ")," hr "," ~ ")," hours "," ~ ")," time "," ~ ")," jan "," ~ ")," feb "," ~ ")," mar "," ~ ")," apr "," ~ ")," may "," ~ ")," jun "," ~ ")," jul "," ~ ")," aug "," ~ ")," sep "," ~ ")," sept "," ~ ")," oct "," ~ ")</f>
        <v>  </v>
      </c>
      <c r="BS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 "&amp;LOWER(Flights!$F$6)&amp;" "," ~ ")," mh"," ~")," at "," ~ ")," by "," ~ ")," on "," ~ ")," to "," ~ ")," from "," ~ ")," until "," ~ ")," till "," ~ ")," before "," ~ ")," after "," ~ ")," around "," ~ ")," approx "," ~ ")," about "," ~ ")," since "," ~ ")," hrs "," ~ ")," hr "," ~ ")," hours "," ~ ")," time "," ~ ")," jan "," ~ ")," feb "," ~ ")," mar "," ~ ")," apr "," ~ ")," may "," ~ ")," jun "," ~ ")," jul "," ~ ")," aug "," ~ ")," sep "," ~ ")," sept "," ~ ")," oct "," ~ ")</f>
        <v>  </v>
      </c>
      <c r="BT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jan","~"),"feb","~"),"mar","~"),"apr","~"),"may","~"),"jun","~"),"jul","~"),"aug","~"),"sep","~"),"oct","~"),"nov","~"),"dec","~")," nov "," ~ ")," dec "," ~ ")," mon "," ~ ")," tue "," ~ ")," wed "," ~ ")," thu "," ~ ")," fri "," ~ ")," sat "," ~ ")," sun "," ~ ")," gate "," ~ ")," bay "," ~ ")," stand "," ~ ")," position "," ~ ")," galley "," ~ ")," flight "," ~ ")," flt "," ~ ")," day "," ~ ")," date "," ~ ")," dated "," ~ ")," the "," ~ ")," and "," ~ ")," of "," ~ ")," in "," ~ ")," for "," ~ ")," with "," ~ ")</f>
        <v>  </v>
      </c>
      <c r="BU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jan","~"),"feb","~"),"mar","~"),"apr","~"),"may","~"),"jun","~"),"jul","~"),"aug","~"),"sep","~"),"oct","~"),"nov","~"),"dec","~")," nov "," ~ ")," dec "," ~ ")," mon "," ~ ")," tue "," ~ ")," wed "," ~ ")," thu "," ~ ")," fri "," ~ ")," sat "," ~ ")," sun "," ~ ")," gate "," ~ ")," bay "," ~ ")," stand "," ~ ")," position "," ~ ")," galley "," ~ ")," flight "," ~ ")," flt "," ~ ")," day "," ~ ")," date "," ~ ")," dated "," ~ ")," the "," ~ ")," and "," ~ ")," of "," ~ ")," in "," ~ ")," for "," ~ ")," with "," ~ ")</f>
        <v>  </v>
      </c>
      <c r="BV41" s="61" t="n">
        <f aca="false">0</f>
        <v>0</v>
      </c>
      <c r="BW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41," pax "," ~ ")," etd "," ~ ")," eta "," ~ ")," std "," ~ ")," sta "," ~ ")," atd "," ~ ")," ata "," ~ ")," lt "," ~ ")," utc "," ~ ")," local "," ~ ")," ok "," ~ ")," done "," ~ ")," seen "," ~ ")," chk "," ~ ")," chkd "," ~ ")," checked "," ~ ")," rcvd "," ~ ")," recd "," ~ ")," dep "," ~ ")," arr "," ~ ")," qty "," ~ ")," all "," ~ ")," ttl "," ~ ")," total "," ~ ")," via "," ~ ")," per "," ~ ")," call "," ~ ")," inbound "," ~ ")," outbound "," ~ ")," approx "," ~ ")</f>
        <v>  </v>
      </c>
      <c r="BX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41," pax "," ~ ")," etd "," ~ ")," eta "," ~ ")," std "," ~ ")," sta "," ~ ")," atd "," ~ ")," ata "," ~ ")," lt "," ~ ")," utc "," ~ ")," local "," ~ ")," ok "," ~ ")," done "," ~ ")," seen "," ~ ")," chk "," ~ ")," chkd "," ~ ")," checked "," ~ ")," rcvd "," ~ ")," recd "," ~ ")," dep "," ~ ")," arr "," ~ ")," qty "," ~ ")," all "," ~ ")," ttl "," ~ ")," total "," ~ ")," via "," ~ ")," per "," ~ ")," call "," ~ ")," inbound "," ~ ")," outbound "," ~ ")," approx "," ~ ")</f>
        <v>  </v>
      </c>
    </row>
    <row r="42" customFormat="false" ht="39.75" hidden="false" customHeight="true" outlineLevel="0" collapsed="false">
      <c r="A42" s="57" t="s">
        <v>490</v>
      </c>
      <c r="B42" s="57" t="s">
        <v>198</v>
      </c>
      <c r="C42" s="57" t="str">
        <f aca="false">Flights!$F$6</f>
        <v>MH0727</v>
      </c>
      <c r="D42" s="58" t="n">
        <f aca="false">Flights!$D$6</f>
        <v>46304</v>
      </c>
      <c r="E42" s="57" t="str">
        <f aca="false">Flights!$G$6&amp;"-"&amp;Flights!$H$6</f>
        <v>KUL-CGK</v>
      </c>
      <c r="F42" s="57" t="str">
        <f aca="false">Flights!$K$6</f>
        <v>BC</v>
      </c>
      <c r="G42" s="57" t="s">
        <v>423</v>
      </c>
      <c r="H42" s="57" t="s">
        <v>381</v>
      </c>
      <c r="I42" s="57" t="s">
        <v>431</v>
      </c>
      <c r="J42" s="57" t="s">
        <v>432</v>
      </c>
      <c r="K42" s="67"/>
      <c r="L42" s="67" t="s">
        <v>425</v>
      </c>
      <c r="M42" s="67"/>
      <c r="N42" s="67" t="s">
        <v>386</v>
      </c>
      <c r="O42" s="67" t="s">
        <v>426</v>
      </c>
      <c r="P42" s="57" t="s">
        <v>187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open",IF(AND(NOT(OR(LEN(AZ42)&lt;15,ISNUMBER(MATCH(AZ42,L_Placeholder,0)))),BK42=0,NOT(OR(LEN(AU42)&lt;2,ISNUMBER(MATCH(AU42,L_Placeholder,0)))),NOT(OR(LEN(AX42)&lt;2,ISNUMBER(MATCH(AX42,L_Placeholder,0)))),TRIM(AE42)&lt;&gt;TRIM(T42)),"N/A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missing",IF(OR(LEN(AU42)&lt;2,ISNUMBER(MATCH(AU42,L_Placeholder,0))),"INVALID – PIC missing",IF(OR(LEN(AV42)&lt;2,ISNUMBER(MATCH(AV42,L_Placeholder,0))),"INVALID – result / assessment missing",IF(OR(OR(LEN(AW42)&lt;3,ISNUMBER(MATCH(AW42,L_Placeholder,0))),SUMPRODUCT(--ISNUMBER(SEARCH(" "&amp;L_EvidencePhrase&amp;" ",BD42)))&gt;0,BI42=1),"INVALID – evidence missing, placeholder or not yet on file",IF(BL42=0,"INVALID – evidence needs a traceable reference (number, file name or link)",IF(OR(LEN(AX42)&lt;2,ISNUMBER(MATCH(AX42,L_Placeholder,0))),"INVALID – verifier missing",IF(AX42=AU42,"INVALID – verifier must be someone other than the PIC",IF(BH42=1,"INVALID – result not yet available (awaiting / TBC)",IF(BV42=1,"INVALID – wording says not on board: an on-board confirmation needs the item loaded",IF(AND(AQ42=1,OR(OR(LEN(AY42)&lt;3,ISNUMBER(MATCH(AY42,L_Placeholder,0))),BJ42=1,BQ42=0)),"INVALID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LATE","COMPLETE")&amp;IF(BG42=1," – CHECK WORDING",""))))))))))))))))))))))),IF(TRIM(U42)="Fail","FAIL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t="str">
        <f aca="false">" "&amp;TRIM(SUBSTITUTE(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 "))&amp;" "</f>
        <v>  </v>
      </c>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IFERROR(IF(AND(TRIM(U42)="Pass",SUMPRODUCT((LEN(BC42)-LEN(SUBSTITUTE(BC42,"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")))/(LEN(L_PendNeg)+1))+SUMPRODUCT((LEN(BC42)-LEN(SUBSTITUTE(BC42," "&amp;L_PendPrep&amp;" "," ")))/(LEN(L_PendPrep)+1)),1,0),1)</f>
        <v>0</v>
      </c>
      <c r="BI42" s="61" t="n">
        <f aca="false">IFERROR(IF(SUMPRODUCT((LEN(BD42)-LEN(SUBSTITUTE(BD42," "&amp;L_PendStrict&amp;" "," ")))/(LEN(L_PendStrict)+1))&gt;SUMPRODUCT((LEN(BD42)-LEN(SUBSTITUTE(BD42," "&amp;L_PendNeg&amp;" "," ")))/(LEN(L_PendNeg)+1)),1,0),1)</f>
        <v>0</v>
      </c>
      <c r="BJ42" s="61" t="n">
        <f aca="false">IFERROR(IF(SUMPRODUCT((LEN(BE42)-LEN(SUBSTITUTE(BE42," "&amp;L_Pending&amp;" "," ")))/(LEN(L_Pending)+1))&gt;SUMPRODUCT((LEN(BE42)-LEN(SUBSTITUTE(BE42," "&amp;L_PendNeg&amp;" "," ")))/(LEN(L_PendNeg)+1))+SUMPRODUCT((LEN(BE42)-LEN(SUBSTITUTE(BE42," "&amp;L_PendPrep&amp;" "," ")))/(LEN(L_PendPrep)+1)),1,0),1)</f>
        <v>0</v>
      </c>
      <c r="BK42" s="61" t="n">
        <f aca="false">IFERROR(IF(SUMPRODUCT((LEN(BF42)-LEN(SUBSTITUTE(BF42," "&amp;L_PendStrict&amp;" "," ")))/(LEN(L_PendStrict)+1))&gt;SUMPRODUCT((LEN(BF42)-LEN(SUBSTITUTE(BF42," "&amp;L_PendNeg&amp;" "," ")))/(LEN(L_PendNeg)+1)),1,0),1)</f>
        <v>0</v>
      </c>
      <c r="BL42" s="61" t="n">
        <f aca="false">IFERROR(IF(OR(SUMPRODUCT(--ISNUMBER(SEARCH({"aa000"," aa 000"," aaa 000"," aaaa 000"," a 0000"," a000 000"," aa 00 000"," aaa 00 000"},BN42)))&gt;0,SUMPRODUCT(--ISNUMBER(SEARCH({"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42)))&gt;0,SUMPRODUCT(--ISNUMBER(SEARCH({"http","www.","\",".pdf",".jpg",".jpeg",".png",".heic",".xls",".doc",".msg",".eml"},Z42)))&gt;0,AND(SUMPRODUCT(--ISNUMBER(SEARCH({"sharepoint","onedrive","teams","dms","q-pulse","qpulse"},Z42)))&gt;0,ISNUMBER(SEARCH("0",BM42)))),1,0),0)</f>
        <v>0</v>
      </c>
      <c r="BM42" s="61" t="str">
        <f aca="false">SUBSTITUTE(SUBSTITUTE(SUBSTITUTE(SUBSTITUTE(SUBSTITUTE(SUBSTITUTE(SUBSTITUTE(SUBSTITUTE(SUBSTITUTE(LOWER(BW42&amp;""),"1","0"),"2","0"),"3","0"),"4","0"),"5","0"),"6","0"),"7","0"),"8","0"),"9","0")</f>
        <v>  </v>
      </c>
      <c r="BN42" s="61" t="str">
        <f aca="false">SUBSTITUTE(SUBSTITUTE(SUBSTITUTE(SUBSTITUTE(SUBSTITUTE(SUBSTITUTE(SUBSTITUTE(SUBSTITUTE(SUBSTITUTE(SUBSTITUTE(SUBSTITUTE(SUBSTITUTE(SUBSTITUTE(SUBSTITUTE(SUBSTITUTE(SUBSTITUTE(SUBSTITUTE(SUBSTITUTE(SUBSTITUTE(SUBSTITUTE(SUBSTITUTE(SUBSTITUTE(SUBSTITUTE(SUBSTITUTE(SUBSTITUTE(BM42,"b","a"),"c","a"),"d","a"),"e","a"),"f","a"),"g","a"),"h","a"),"i","a"),"j","a"),"k","a"),"l","a"),"m","a"),"n","a"),"o","a"),"p","a"),"q","a"),"r","a"),"s","a"),"t","a"),"u","a"),"v","a"),"w","a"),"x","a"),"y","a"),"z","a")</f>
        <v>  </v>
      </c>
      <c r="BO42" s="61" t="str">
        <f aca="false">SUBSTITUTE(SUBSTITUTE(SUBSTITUTE(SUBSTITUTE(SUBSTITUTE(SUBSTITUTE(SUBSTITUTE(SUBSTITUTE(SUBSTITUTE(LOWER(BX42&amp;""),"1","0"),"2","0"),"3","0"),"4","0"),"5","0"),"6","0"),"7","0"),"8","0"),"9","0")</f>
        <v>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v>
      </c>
      <c r="BQ42" s="61" t="n">
        <f aca="false">IFERROR(IF(OR(SUMPRODUCT(--ISNUMBER(SEARCH({"aa000"," aa 000"," aaa 000"," aaaa 000"," a 0000"," a000 000"," aa 00 000"," aaa 00 000"},BP42)))&gt;0,SUMPRODUCT(--ISNUMBER(SEARCH({"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42)))&gt;0,SUMPRODUCT(--ISNUMBER(SEARCH({"http","www.","\",".pdf",".jpg",".jpeg",".png",".heic",".xls",".doc",".msg",".eml"},W42)))&gt;0,ISNUMBER(SEARCH("0000",BO42)),AND(SUMPRODUCT(--ISNUMBER(SEARCH({"sharepoint","onedrive","teams","dms","q-pulse","qpulse"},W42)))&gt;0,ISNUMBER(SEARCH("0",BO42)))),1,0),0)</f>
        <v>0</v>
      </c>
      <c r="BR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 "&amp;LOWER(Flights!$F$6)&amp;" "," ~ ")," mh"," ~")," at "," ~ ")," by "," ~ ")," on "," ~ ")," to "," ~ ")," from "," ~ ")," until "," ~ ")," till "," ~ ")," before "," ~ ")," after "," ~ ")," around "," ~ ")," approx "," ~ ")," about "," ~ ")," since "," ~ ")," hrs "," ~ ")," hr "," ~ ")," hours "," ~ ")," time "," ~ ")," jan "," ~ ")," feb "," ~ ")," mar "," ~ ")," apr "," ~ ")," may "," ~ ")," jun "," ~ ")," jul "," ~ ")," aug "," ~ ")," sep "," ~ ")," sept "," ~ ")," oct "," ~ ")</f>
        <v>  </v>
      </c>
      <c r="BS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 "&amp;LOWER(Flights!$F$6)&amp;" "," ~ ")," mh"," ~")," at "," ~ ")," by "," ~ ")," on "," ~ ")," to "," ~ ")," from "," ~ ")," until "," ~ ")," till "," ~ ")," before "," ~ ")," after "," ~ ")," around "," ~ ")," approx "," ~ ")," about "," ~ ")," since "," ~ ")," hrs "," ~ ")," hr "," ~ ")," hours "," ~ ")," time "," ~ ")," jan "," ~ ")," feb "," ~ ")," mar "," ~ ")," apr "," ~ ")," may "," ~ ")," jun "," ~ ")," jul "," ~ ")," aug "," ~ ")," sep "," ~ ")," sept "," ~ ")," oct "," ~ ")</f>
        <v>  </v>
      </c>
      <c r="BT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jan","~"),"feb","~"),"mar","~"),"apr","~"),"may","~"),"jun","~"),"jul","~"),"aug","~"),"sep","~"),"oct","~"),"nov","~"),"dec","~")," nov "," ~ ")," dec "," ~ ")," mon "," ~ ")," tue "," ~ ")," wed "," ~ ")," thu "," ~ ")," fri "," ~ ")," sat "," ~ ")," sun "," ~ ")," gate "," ~ ")," bay "," ~ ")," stand "," ~ ")," position "," ~ ")," galley "," ~ ")," flight "," ~ ")," flt "," ~ ")," day "," ~ ")," date "," ~ ")," dated "," ~ ")," the "," ~ ")," and "," ~ ")," of "," ~ ")," in "," ~ ")," for "," ~ ")," with "," ~ ")</f>
        <v>  </v>
      </c>
      <c r="BU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jan","~"),"feb","~"),"mar","~"),"apr","~"),"may","~"),"jun","~"),"jul","~"),"aug","~"),"sep","~"),"oct","~"),"nov","~"),"dec","~")," nov "," ~ ")," dec "," ~ ")," mon "," ~ ")," tue "," ~ ")," wed "," ~ ")," thu "," ~ ")," fri "," ~ ")," sat "," ~ ")," sun "," ~ ")," gate "," ~ ")," bay "," ~ ")," stand "," ~ ")," position "," ~ ")," galley "," ~ ")," flight "," ~ ")," flt "," ~ ")," day "," ~ ")," date "," ~ ")," dated "," ~ ")," the "," ~ ")," and "," ~ ")," of "," ~ ")," in "," ~ ")," for "," ~ ")," with "," ~ ")</f>
        <v>  </v>
      </c>
      <c r="BV42" s="61" t="n">
        <f aca="false">0</f>
        <v>0</v>
      </c>
      <c r="BW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42," pax "," ~ ")," etd "," ~ ")," eta "," ~ ")," std "," ~ ")," sta "," ~ ")," atd "," ~ ")," ata "," ~ ")," lt "," ~ ")," utc "," ~ ")," local "," ~ ")," ok "," ~ ")," done "," ~ ")," seen "," ~ ")," chk "," ~ ")," chkd "," ~ ")," checked "," ~ ")," rcvd "," ~ ")," recd "," ~ ")," dep "," ~ ")," arr "," ~ ")," qty "," ~ ")," all "," ~ ")," ttl "," ~ ")," total "," ~ ")," via "," ~ ")," per "," ~ ")," call "," ~ ")," inbound "," ~ ")," outbound "," ~ ")," approx "," ~ ")</f>
        <v>  </v>
      </c>
      <c r="BX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42," pax "," ~ ")," etd "," ~ ")," eta "," ~ ")," std "," ~ ")," sta "," ~ ")," atd "," ~ ")," ata "," ~ ")," lt "," ~ ")," utc "," ~ ")," local "," ~ ")," ok "," ~ ")," done "," ~ ")," seen "," ~ ")," chk "," ~ ")," chkd "," ~ ")," checked "," ~ ")," rcvd "," ~ ")," recd "," ~ ")," dep "," ~ ")," arr "," ~ ")," qty "," ~ ")," all "," ~ ")," ttl "," ~ ")," total "," ~ ")," via "," ~ ")," per "," ~ ")," call "," ~ ")," inbound "," ~ ")," outbound "," ~ ")," approx "," ~ ")</f>
        <v>  </v>
      </c>
    </row>
    <row r="43" customFormat="false" ht="39.75" hidden="false" customHeight="true" outlineLevel="0" collapsed="false">
      <c r="A43" s="57" t="s">
        <v>491</v>
      </c>
      <c r="B43" s="57" t="s">
        <v>198</v>
      </c>
      <c r="C43" s="57" t="str">
        <f aca="false">Flights!$F$6</f>
        <v>MH0727</v>
      </c>
      <c r="D43" s="58" t="n">
        <f aca="false">Flights!$D$6</f>
        <v>46304</v>
      </c>
      <c r="E43" s="57" t="str">
        <f aca="false">Flights!$G$6&amp;"-"&amp;Flights!$H$6</f>
        <v>KUL-CGK</v>
      </c>
      <c r="F43" s="57" t="str">
        <f aca="false">Flights!$K$6</f>
        <v>BC</v>
      </c>
      <c r="G43" s="57" t="s">
        <v>423</v>
      </c>
      <c r="H43" s="57" t="s">
        <v>381</v>
      </c>
      <c r="I43" s="57" t="s">
        <v>431</v>
      </c>
      <c r="J43" s="57" t="s">
        <v>434</v>
      </c>
      <c r="K43" s="67"/>
      <c r="L43" s="67" t="s">
        <v>425</v>
      </c>
      <c r="M43" s="67"/>
      <c r="N43" s="67" t="s">
        <v>386</v>
      </c>
      <c r="O43" s="67" t="s">
        <v>426</v>
      </c>
      <c r="P43" s="57" t="s">
        <v>187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open",IF(AND(NOT(OR(LEN(AZ43)&lt;15,ISNUMBER(MATCH(AZ43,L_Placeholder,0)))),BK43=0,NOT(OR(LEN(AU43)&lt;2,ISNUMBER(MATCH(AU43,L_Placeholder,0)))),NOT(OR(LEN(AX43)&lt;2,ISNUMBER(MATCH(AX43,L_Placeholder,0)))),TRIM(AE43)&lt;&gt;TRIM(T43)),"N/A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missing",IF(OR(LEN(AU43)&lt;2,ISNUMBER(MATCH(AU43,L_Placeholder,0))),"INVALID – PIC missing",IF(OR(LEN(AV43)&lt;2,ISNUMBER(MATCH(AV43,L_Placeholder,0))),"INVALID – result / assessment missing",IF(OR(OR(LEN(AW43)&lt;3,ISNUMBER(MATCH(AW43,L_Placeholder,0))),SUMPRODUCT(--ISNUMBER(SEARCH(" "&amp;L_EvidencePhrase&amp;" ",BD43)))&gt;0,BI43=1),"INVALID – evidence missing, placeholder or not yet on file",IF(BL43=0,"INVALID – evidence needs a traceable reference (number, file name or link)",IF(OR(LEN(AX43)&lt;2,ISNUMBER(MATCH(AX43,L_Placeholder,0))),"INVALID – verifier missing",IF(AX43=AU43,"INVALID – verifier must be someone other than the PIC",IF(BH43=1,"INVALID – result not yet available (awaiting / TBC)",IF(BV43=1,"INVALID – wording says not on board: an on-board confirmation needs the item loaded",IF(AND(AQ43=1,OR(OR(LEN(AY43)&lt;3,ISNUMBER(MATCH(AY43,L_Placeholder,0))),BJ43=1,BQ43=0)),"INVALID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LATE","COMPLETE")&amp;IF(BG43=1," – CHECK WORDING",""))))))))))))))))))))))),IF(TRIM(U43)="Fail","FAIL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t="str">
        <f aca="false">" "&amp;TRIM(SUBSTITUTE(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 "))&amp;" "</f>
        <v>  </v>
      </c>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IFERROR(IF(AND(TRIM(U43)="Pass",SUMPRODUCT((LEN(BC43)-LEN(SUBSTITUTE(BC43,"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")))/(LEN(L_PendNeg)+1))+SUMPRODUCT((LEN(BC43)-LEN(SUBSTITUTE(BC43," "&amp;L_PendPrep&amp;" "," ")))/(LEN(L_PendPrep)+1)),1,0),1)</f>
        <v>0</v>
      </c>
      <c r="BI43" s="61" t="n">
        <f aca="false">IFERROR(IF(SUMPRODUCT((LEN(BD43)-LEN(SUBSTITUTE(BD43," "&amp;L_PendStrict&amp;" "," ")))/(LEN(L_PendStrict)+1))&gt;SUMPRODUCT((LEN(BD43)-LEN(SUBSTITUTE(BD43," "&amp;L_PendNeg&amp;" "," ")))/(LEN(L_PendNeg)+1)),1,0),1)</f>
        <v>0</v>
      </c>
      <c r="BJ43" s="61" t="n">
        <f aca="false">IFERROR(IF(SUMPRODUCT((LEN(BE43)-LEN(SUBSTITUTE(BE43," "&amp;L_Pending&amp;" "," ")))/(LEN(L_Pending)+1))&gt;SUMPRODUCT((LEN(BE43)-LEN(SUBSTITUTE(BE43," "&amp;L_PendNeg&amp;" "," ")))/(LEN(L_PendNeg)+1))+SUMPRODUCT((LEN(BE43)-LEN(SUBSTITUTE(BE43," "&amp;L_PendPrep&amp;" "," ")))/(LEN(L_PendPrep)+1)),1,0),1)</f>
        <v>0</v>
      </c>
      <c r="BK43" s="61" t="n">
        <f aca="false">IFERROR(IF(SUMPRODUCT((LEN(BF43)-LEN(SUBSTITUTE(BF43," "&amp;L_PendStrict&amp;" "," ")))/(LEN(L_PendStrict)+1))&gt;SUMPRODUCT((LEN(BF43)-LEN(SUBSTITUTE(BF43," "&amp;L_PendNeg&amp;" "," ")))/(LEN(L_PendNeg)+1)),1,0),1)</f>
        <v>0</v>
      </c>
      <c r="BL43" s="61" t="n">
        <f aca="false">IFERROR(IF(OR(SUMPRODUCT(--ISNUMBER(SEARCH({"aa000"," aa 000"," aaa 000"," aaaa 000"," a 0000"," a000 000"," aa 00 000"," aaa 00 000"},BN43)))&gt;0,SUMPRODUCT(--ISNUMBER(SEARCH({"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43)))&gt;0,SUMPRODUCT(--ISNUMBER(SEARCH({"http","www.","\",".pdf",".jpg",".jpeg",".png",".heic",".xls",".doc",".msg",".eml"},Z43)))&gt;0,AND(SUMPRODUCT(--ISNUMBER(SEARCH({"sharepoint","onedrive","teams","dms","q-pulse","qpulse"},Z43)))&gt;0,ISNUMBER(SEARCH("0",BM43)))),1,0),0)</f>
        <v>0</v>
      </c>
      <c r="BM43" s="61" t="str">
        <f aca="false">SUBSTITUTE(SUBSTITUTE(SUBSTITUTE(SUBSTITUTE(SUBSTITUTE(SUBSTITUTE(SUBSTITUTE(SUBSTITUTE(SUBSTITUTE(LOWER(BW43&amp;""),"1","0"),"2","0"),"3","0"),"4","0"),"5","0"),"6","0"),"7","0"),"8","0"),"9","0")</f>
        <v>  </v>
      </c>
      <c r="BN43" s="61" t="str">
        <f aca="false">SUBSTITUTE(SUBSTITUTE(SUBSTITUTE(SUBSTITUTE(SUBSTITUTE(SUBSTITUTE(SUBSTITUTE(SUBSTITUTE(SUBSTITUTE(SUBSTITUTE(SUBSTITUTE(SUBSTITUTE(SUBSTITUTE(SUBSTITUTE(SUBSTITUTE(SUBSTITUTE(SUBSTITUTE(SUBSTITUTE(SUBSTITUTE(SUBSTITUTE(SUBSTITUTE(SUBSTITUTE(SUBSTITUTE(SUBSTITUTE(SUBSTITUTE(BM43,"b","a"),"c","a"),"d","a"),"e","a"),"f","a"),"g","a"),"h","a"),"i","a"),"j","a"),"k","a"),"l","a"),"m","a"),"n","a"),"o","a"),"p","a"),"q","a"),"r","a"),"s","a"),"t","a"),"u","a"),"v","a"),"w","a"),"x","a"),"y","a"),"z","a")</f>
        <v>  </v>
      </c>
      <c r="BO43" s="61" t="str">
        <f aca="false">SUBSTITUTE(SUBSTITUTE(SUBSTITUTE(SUBSTITUTE(SUBSTITUTE(SUBSTITUTE(SUBSTITUTE(SUBSTITUTE(SUBSTITUTE(LOWER(BX43&amp;""),"1","0"),"2","0"),"3","0"),"4","0"),"5","0"),"6","0"),"7","0"),"8","0"),"9","0")</f>
        <v>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v>
      </c>
      <c r="BQ43" s="61" t="n">
        <f aca="false">IFERROR(IF(OR(SUMPRODUCT(--ISNUMBER(SEARCH({"aa000"," aa 000"," aaa 000"," aaaa 000"," a 0000"," a000 000"," aa 00 000"," aaa 00 000"},BP43)))&gt;0,SUMPRODUCT(--ISNUMBER(SEARCH({"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43)))&gt;0,SUMPRODUCT(--ISNUMBER(SEARCH({"http","www.","\",".pdf",".jpg",".jpeg",".png",".heic",".xls",".doc",".msg",".eml"},W43)))&gt;0,ISNUMBER(SEARCH("0000",BO43)),AND(SUMPRODUCT(--ISNUMBER(SEARCH({"sharepoint","onedrive","teams","dms","q-pulse","qpulse"},W43)))&gt;0,ISNUMBER(SEARCH("0",BO43)))),1,0),0)</f>
        <v>0</v>
      </c>
      <c r="BR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 "&amp;LOWER(Flights!$F$6)&amp;" "," ~ ")," mh"," ~")," at "," ~ ")," by "," ~ ")," on "," ~ ")," to "," ~ ")," from "," ~ ")," until "," ~ ")," till "," ~ ")," before "," ~ ")," after "," ~ ")," around "," ~ ")," approx "," ~ ")," about "," ~ ")," since "," ~ ")," hrs "," ~ ")," hr "," ~ ")," hours "," ~ ")," time "," ~ ")," jan "," ~ ")," feb "," ~ ")," mar "," ~ ")," apr "," ~ ")," may "," ~ ")," jun "," ~ ")," jul "," ~ ")," aug "," ~ ")," sep "," ~ ")," sept "," ~ ")," oct "," ~ ")</f>
        <v>  </v>
      </c>
      <c r="BS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 "&amp;LOWER(Flights!$F$6)&amp;" "," ~ ")," mh"," ~")," at "," ~ ")," by "," ~ ")," on "," ~ ")," to "," ~ ")," from "," ~ ")," until "," ~ ")," till "," ~ ")," before "," ~ ")," after "," ~ ")," around "," ~ ")," approx "," ~ ")," about "," ~ ")," since "," ~ ")," hrs "," ~ ")," hr "," ~ ")," hours "," ~ ")," time "," ~ ")," jan "," ~ ")," feb "," ~ ")," mar "," ~ ")," apr "," ~ ")," may "," ~ ")," jun "," ~ ")," jul "," ~ ")," aug "," ~ ")," sep "," ~ ")," sept "," ~ ")," oct "," ~ ")</f>
        <v>  </v>
      </c>
      <c r="BT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jan","~"),"feb","~"),"mar","~"),"apr","~"),"may","~"),"jun","~"),"jul","~"),"aug","~"),"sep","~"),"oct","~"),"nov","~"),"dec","~")," nov "," ~ ")," dec "," ~ ")," mon "," ~ ")," tue "," ~ ")," wed "," ~ ")," thu "," ~ ")," fri "," ~ ")," sat "," ~ ")," sun "," ~ ")," gate "," ~ ")," bay "," ~ ")," stand "," ~ ")," position "," ~ ")," galley "," ~ ")," flight "," ~ ")," flt "," ~ ")," day "," ~ ")," date "," ~ ")," dated "," ~ ")," the "," ~ ")," and "," ~ ")," of "," ~ ")," in "," ~ ")," for "," ~ ")," with "," ~ ")</f>
        <v>  </v>
      </c>
      <c r="BU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jan","~"),"feb","~"),"mar","~"),"apr","~"),"may","~"),"jun","~"),"jul","~"),"aug","~"),"sep","~"),"oct","~"),"nov","~"),"dec","~")," nov "," ~ ")," dec "," ~ ")," mon "," ~ ")," tue "," ~ ")," wed "," ~ ")," thu "," ~ ")," fri "," ~ ")," sat "," ~ ")," sun "," ~ ")," gate "," ~ ")," bay "," ~ ")," stand "," ~ ")," position "," ~ ")," galley "," ~ ")," flight "," ~ ")," flt "," ~ ")," day "," ~ ")," date "," ~ ")," dated "," ~ ")," the "," ~ ")," and "," ~ ")," of "," ~ ")," in "," ~ ")," for "," ~ ")," with "," ~ ")</f>
        <v>  </v>
      </c>
      <c r="BV43" s="61" t="n">
        <f aca="false">0</f>
        <v>0</v>
      </c>
      <c r="BW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43," pax "," ~ ")," etd "," ~ ")," eta "," ~ ")," std "," ~ ")," sta "," ~ ")," atd "," ~ ")," ata "," ~ ")," lt "," ~ ")," utc "," ~ ")," local "," ~ ")," ok "," ~ ")," done "," ~ ")," seen "," ~ ")," chk "," ~ ")," chkd "," ~ ")," checked "," ~ ")," rcvd "," ~ ")," recd "," ~ ")," dep "," ~ ")," arr "," ~ ")," qty "," ~ ")," all "," ~ ")," ttl "," ~ ")," total "," ~ ")," via "," ~ ")," per "," ~ ")," call "," ~ ")," inbound "," ~ ")," outbound "," ~ ")," approx "," ~ ")</f>
        <v>  </v>
      </c>
      <c r="BX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43," pax "," ~ ")," etd "," ~ ")," eta "," ~ ")," std "," ~ ")," sta "," ~ ")," atd "," ~ ")," ata "," ~ ")," lt "," ~ ")," utc "," ~ ")," local "," ~ ")," ok "," ~ ")," done "," ~ ")," seen "," ~ ")," chk "," ~ ")," chkd "," ~ ")," checked "," ~ ")," rcvd "," ~ ")," recd "," ~ ")," dep "," ~ ")," arr "," ~ ")," qty "," ~ ")," all "," ~ ")," ttl "," ~ ")," total "," ~ ")," via "," ~ ")," per "," ~ ")," call "," ~ ")," inbound "," ~ ")," outbound "," ~ ")," approx "," ~ ")</f>
        <v>  </v>
      </c>
    </row>
    <row r="44" customFormat="false" ht="39.75" hidden="false" customHeight="true" outlineLevel="0" collapsed="false">
      <c r="A44" s="57" t="s">
        <v>492</v>
      </c>
      <c r="B44" s="57" t="s">
        <v>198</v>
      </c>
      <c r="C44" s="57" t="str">
        <f aca="false">Flights!$F$6</f>
        <v>MH0727</v>
      </c>
      <c r="D44" s="58" t="n">
        <f aca="false">Flights!$D$6</f>
        <v>46304</v>
      </c>
      <c r="E44" s="57" t="str">
        <f aca="false">Flights!$G$6&amp;"-"&amp;Flights!$H$6</f>
        <v>KUL-CGK</v>
      </c>
      <c r="F44" s="57" t="str">
        <f aca="false">Flights!$K$6</f>
        <v>BC</v>
      </c>
      <c r="G44" s="57" t="s">
        <v>423</v>
      </c>
      <c r="H44" s="57" t="s">
        <v>381</v>
      </c>
      <c r="I44" s="57" t="s">
        <v>431</v>
      </c>
      <c r="J44" s="57" t="s">
        <v>436</v>
      </c>
      <c r="K44" s="67"/>
      <c r="L44" s="67" t="s">
        <v>425</v>
      </c>
      <c r="M44" s="67"/>
      <c r="N44" s="67" t="s">
        <v>386</v>
      </c>
      <c r="O44" s="67" t="s">
        <v>426</v>
      </c>
      <c r="P44" s="57" t="s">
        <v>187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open",IF(AND(NOT(OR(LEN(AZ44)&lt;15,ISNUMBER(MATCH(AZ44,L_Placeholder,0)))),BK44=0,NOT(OR(LEN(AU44)&lt;2,ISNUMBER(MATCH(AU44,L_Placeholder,0)))),NOT(OR(LEN(AX44)&lt;2,ISNUMBER(MATCH(AX44,L_Placeholder,0)))),TRIM(AE44)&lt;&gt;TRIM(T44)),"N/A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missing",IF(OR(LEN(AU44)&lt;2,ISNUMBER(MATCH(AU44,L_Placeholder,0))),"INVALID – PIC missing",IF(OR(LEN(AV44)&lt;2,ISNUMBER(MATCH(AV44,L_Placeholder,0))),"INVALID – result / assessment missing",IF(OR(OR(LEN(AW44)&lt;3,ISNUMBER(MATCH(AW44,L_Placeholder,0))),SUMPRODUCT(--ISNUMBER(SEARCH(" "&amp;L_EvidencePhrase&amp;" ",BD44)))&gt;0,BI44=1),"INVALID – evidence missing, placeholder or not yet on file",IF(BL44=0,"INVALID – evidence needs a traceable reference (number, file name or link)",IF(OR(LEN(AX44)&lt;2,ISNUMBER(MATCH(AX44,L_Placeholder,0))),"INVALID – verifier missing",IF(AX44=AU44,"INVALID – verifier must be someone other than the PIC",IF(BH44=1,"INVALID – result not yet available (awaiting / TBC)",IF(BV44=1,"INVALID – wording says not on board: an on-board confirmation needs the item loaded",IF(AND(AQ44=1,OR(OR(LEN(AY44)&lt;3,ISNUMBER(MATCH(AY44,L_Placeholder,0))),BJ44=1,BQ44=0)),"INVALID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LATE","COMPLETE")&amp;IF(BG44=1," – CHECK WORDING",""))))))))))))))))))))))),IF(TRIM(U44)="Fail","FAIL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t="str">
        <f aca="false">" "&amp;TRIM(SUBSTITUTE(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 "))&amp;" "</f>
        <v>  </v>
      </c>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IFERROR(IF(AND(TRIM(U44)="Pass",SUMPRODUCT((LEN(BC44)-LEN(SUBSTITUTE(BC44,"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")))/(LEN(L_PendNeg)+1))+SUMPRODUCT((LEN(BC44)-LEN(SUBSTITUTE(BC44," "&amp;L_PendPrep&amp;" "," ")))/(LEN(L_PendPrep)+1)),1,0),1)</f>
        <v>0</v>
      </c>
      <c r="BI44" s="61" t="n">
        <f aca="false">IFERROR(IF(SUMPRODUCT((LEN(BD44)-LEN(SUBSTITUTE(BD44," "&amp;L_PendStrict&amp;" "," ")))/(LEN(L_PendStrict)+1))&gt;SUMPRODUCT((LEN(BD44)-LEN(SUBSTITUTE(BD44," "&amp;L_PendNeg&amp;" "," ")))/(LEN(L_PendNeg)+1)),1,0),1)</f>
        <v>0</v>
      </c>
      <c r="BJ44" s="61" t="n">
        <f aca="false">IFERROR(IF(SUMPRODUCT((LEN(BE44)-LEN(SUBSTITUTE(BE44," "&amp;L_Pending&amp;" "," ")))/(LEN(L_Pending)+1))&gt;SUMPRODUCT((LEN(BE44)-LEN(SUBSTITUTE(BE44," "&amp;L_PendNeg&amp;" "," ")))/(LEN(L_PendNeg)+1))+SUMPRODUCT((LEN(BE44)-LEN(SUBSTITUTE(BE44," "&amp;L_PendPrep&amp;" "," ")))/(LEN(L_PendPrep)+1)),1,0),1)</f>
        <v>0</v>
      </c>
      <c r="BK44" s="61" t="n">
        <f aca="false">IFERROR(IF(SUMPRODUCT((LEN(BF44)-LEN(SUBSTITUTE(BF44," "&amp;L_PendStrict&amp;" "," ")))/(LEN(L_PendStrict)+1))&gt;SUMPRODUCT((LEN(BF44)-LEN(SUBSTITUTE(BF44," "&amp;L_PendNeg&amp;" "," ")))/(LEN(L_PendNeg)+1)),1,0),1)</f>
        <v>0</v>
      </c>
      <c r="BL44" s="61" t="n">
        <f aca="false">IFERROR(IF(OR(SUMPRODUCT(--ISNUMBER(SEARCH({"aa000"," aa 000"," aaa 000"," aaaa 000"," a 0000"," a000 000"," aa 00 000"," aaa 00 000"},BN44)))&gt;0,SUMPRODUCT(--ISNUMBER(SEARCH({"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44)))&gt;0,SUMPRODUCT(--ISNUMBER(SEARCH({"http","www.","\",".pdf",".jpg",".jpeg",".png",".heic",".xls",".doc",".msg",".eml"},Z44)))&gt;0,AND(SUMPRODUCT(--ISNUMBER(SEARCH({"sharepoint","onedrive","teams","dms","q-pulse","qpulse"},Z44)))&gt;0,ISNUMBER(SEARCH("0",BM44)))),1,0),0)</f>
        <v>0</v>
      </c>
      <c r="BM44" s="61" t="str">
        <f aca="false">SUBSTITUTE(SUBSTITUTE(SUBSTITUTE(SUBSTITUTE(SUBSTITUTE(SUBSTITUTE(SUBSTITUTE(SUBSTITUTE(SUBSTITUTE(LOWER(BW44&amp;""),"1","0"),"2","0"),"3","0"),"4","0"),"5","0"),"6","0"),"7","0"),"8","0"),"9","0")</f>
        <v>  </v>
      </c>
      <c r="BN44" s="61" t="str">
        <f aca="false">SUBSTITUTE(SUBSTITUTE(SUBSTITUTE(SUBSTITUTE(SUBSTITUTE(SUBSTITUTE(SUBSTITUTE(SUBSTITUTE(SUBSTITUTE(SUBSTITUTE(SUBSTITUTE(SUBSTITUTE(SUBSTITUTE(SUBSTITUTE(SUBSTITUTE(SUBSTITUTE(SUBSTITUTE(SUBSTITUTE(SUBSTITUTE(SUBSTITUTE(SUBSTITUTE(SUBSTITUTE(SUBSTITUTE(SUBSTITUTE(SUBSTITUTE(BM44,"b","a"),"c","a"),"d","a"),"e","a"),"f","a"),"g","a"),"h","a"),"i","a"),"j","a"),"k","a"),"l","a"),"m","a"),"n","a"),"o","a"),"p","a"),"q","a"),"r","a"),"s","a"),"t","a"),"u","a"),"v","a"),"w","a"),"x","a"),"y","a"),"z","a")</f>
        <v>  </v>
      </c>
      <c r="BO44" s="61" t="str">
        <f aca="false">SUBSTITUTE(SUBSTITUTE(SUBSTITUTE(SUBSTITUTE(SUBSTITUTE(SUBSTITUTE(SUBSTITUTE(SUBSTITUTE(SUBSTITUTE(LOWER(BX44&amp;""),"1","0"),"2","0"),"3","0"),"4","0"),"5","0"),"6","0"),"7","0"),"8","0"),"9","0")</f>
        <v>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v>
      </c>
      <c r="BQ44" s="61" t="n">
        <f aca="false">IFERROR(IF(OR(SUMPRODUCT(--ISNUMBER(SEARCH({"aa000"," aa 000"," aaa 000"," aaaa 000"," a 0000"," a000 000"," aa 00 000"," aaa 00 000"},BP44)))&gt;0,SUMPRODUCT(--ISNUMBER(SEARCH({"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44)))&gt;0,SUMPRODUCT(--ISNUMBER(SEARCH({"http","www.","\",".pdf",".jpg",".jpeg",".png",".heic",".xls",".doc",".msg",".eml"},W44)))&gt;0,ISNUMBER(SEARCH("0000",BO44)),AND(SUMPRODUCT(--ISNUMBER(SEARCH({"sharepoint","onedrive","teams","dms","q-pulse","qpulse"},W44)))&gt;0,ISNUMBER(SEARCH("0",BO44)))),1,0),0)</f>
        <v>0</v>
      </c>
      <c r="BR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 "&amp;LOWER(Flights!$F$6)&amp;" "," ~ ")," mh"," ~")," at "," ~ ")," by "," ~ ")," on "," ~ ")," to "," ~ ")," from "," ~ ")," until "," ~ ")," till "," ~ ")," before "," ~ ")," after "," ~ ")," around "," ~ ")," approx "," ~ ")," about "," ~ ")," since "," ~ ")," hrs "," ~ ")," hr "," ~ ")," hours "," ~ ")," time "," ~ ")," jan "," ~ ")," feb "," ~ ")," mar "," ~ ")," apr "," ~ ")," may "," ~ ")," jun "," ~ ")," jul "," ~ ")," aug "," ~ ")," sep "," ~ ")," sept "," ~ ")," oct "," ~ ")</f>
        <v>  </v>
      </c>
      <c r="BS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 "&amp;LOWER(Flights!$F$6)&amp;" "," ~ ")," mh"," ~")," at "," ~ ")," by "," ~ ")," on "," ~ ")," to "," ~ ")," from "," ~ ")," until "," ~ ")," till "," ~ ")," before "," ~ ")," after "," ~ ")," around "," ~ ")," approx "," ~ ")," about "," ~ ")," since "," ~ ")," hrs "," ~ ")," hr "," ~ ")," hours "," ~ ")," time "," ~ ")," jan "," ~ ")," feb "," ~ ")," mar "," ~ ")," apr "," ~ ")," may "," ~ ")," jun "," ~ ")," jul "," ~ ")," aug "," ~ ")," sep "," ~ ")," sept "," ~ ")," oct "," ~ ")</f>
        <v>  </v>
      </c>
      <c r="BT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jan","~"),"feb","~"),"mar","~"),"apr","~"),"may","~"),"jun","~"),"jul","~"),"aug","~"),"sep","~"),"oct","~"),"nov","~"),"dec","~")," nov "," ~ ")," dec "," ~ ")," mon "," ~ ")," tue "," ~ ")," wed "," ~ ")," thu "," ~ ")," fri "," ~ ")," sat "," ~ ")," sun "," ~ ")," gate "," ~ ")," bay "," ~ ")," stand "," ~ ")," position "," ~ ")," galley "," ~ ")," flight "," ~ ")," flt "," ~ ")," day "," ~ ")," date "," ~ ")," dated "," ~ ")," the "," ~ ")," and "," ~ ")," of "," ~ ")," in "," ~ ")," for "," ~ ")," with "," ~ ")</f>
        <v>  </v>
      </c>
      <c r="BU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jan","~"),"feb","~"),"mar","~"),"apr","~"),"may","~"),"jun","~"),"jul","~"),"aug","~"),"sep","~"),"oct","~"),"nov","~"),"dec","~")," nov "," ~ ")," dec "," ~ ")," mon "," ~ ")," tue "," ~ ")," wed "," ~ ")," thu "," ~ ")," fri "," ~ ")," sat "," ~ ")," sun "," ~ ")," gate "," ~ ")," bay "," ~ ")," stand "," ~ ")," position "," ~ ")," galley "," ~ ")," flight "," ~ ")," flt "," ~ ")," day "," ~ ")," date "," ~ ")," dated "," ~ ")," the "," ~ ")," and "," ~ ")," of "," ~ ")," in "," ~ ")," for "," ~ ")," with "," ~ ")</f>
        <v>  </v>
      </c>
      <c r="BV44" s="61" t="n">
        <f aca="false">0</f>
        <v>0</v>
      </c>
      <c r="BW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44," pax "," ~ ")," etd "," ~ ")," eta "," ~ ")," std "," ~ ")," sta "," ~ ")," atd "," ~ ")," ata "," ~ ")," lt "," ~ ")," utc "," ~ ")," local "," ~ ")," ok "," ~ ")," done "," ~ ")," seen "," ~ ")," chk "," ~ ")," chkd "," ~ ")," checked "," ~ ")," rcvd "," ~ ")," recd "," ~ ")," dep "," ~ ")," arr "," ~ ")," qty "," ~ ")," all "," ~ ")," ttl "," ~ ")," total "," ~ ")," via "," ~ ")," per "," ~ ")," call "," ~ ")," inbound "," ~ ")," outbound "," ~ ")," approx "," ~ ")</f>
        <v>  </v>
      </c>
      <c r="BX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44," pax "," ~ ")," etd "," ~ ")," eta "," ~ ")," std "," ~ ")," sta "," ~ ")," atd "," ~ ")," ata "," ~ ")," lt "," ~ ")," utc "," ~ ")," local "," ~ ")," ok "," ~ ")," done "," ~ ")," seen "," ~ ")," chk "," ~ ")," chkd "," ~ ")," checked "," ~ ")," rcvd "," ~ ")," recd "," ~ ")," dep "," ~ ")," arr "," ~ ")," qty "," ~ ")," all "," ~ ")," ttl "," ~ ")," total "," ~ ")," via "," ~ ")," per "," ~ ")," call "," ~ ")," inbound "," ~ ")," outbound "," ~ ")," approx "," ~ ")</f>
        <v>  </v>
      </c>
    </row>
    <row r="45" customFormat="false" ht="78.75" hidden="false" customHeight="true" outlineLevel="0" collapsed="false">
      <c r="A45" s="57" t="s">
        <v>493</v>
      </c>
      <c r="B45" s="57" t="s">
        <v>198</v>
      </c>
      <c r="C45" s="57" t="str">
        <f aca="false">Flights!$F$6</f>
        <v>MH0727</v>
      </c>
      <c r="D45" s="58" t="n">
        <f aca="false">Flights!$D$6</f>
        <v>46304</v>
      </c>
      <c r="E45" s="57" t="str">
        <f aca="false">Flights!$G$6&amp;"-"&amp;Flights!$H$6</f>
        <v>KUL-CGK</v>
      </c>
      <c r="F45" s="57" t="str">
        <f aca="false">Flights!$K$6</f>
        <v>BC</v>
      </c>
      <c r="G45" s="57" t="s">
        <v>423</v>
      </c>
      <c r="H45" s="57" t="s">
        <v>381</v>
      </c>
      <c r="I45" s="57" t="s">
        <v>431</v>
      </c>
      <c r="J45" s="57" t="s">
        <v>438</v>
      </c>
      <c r="K45" s="67" t="s">
        <v>494</v>
      </c>
      <c r="L45" s="67" t="s">
        <v>425</v>
      </c>
      <c r="M45" s="67"/>
      <c r="N45" s="67" t="s">
        <v>386</v>
      </c>
      <c r="O45" s="67" t="s">
        <v>426</v>
      </c>
      <c r="P45" s="57" t="s">
        <v>187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open",IF(AND(NOT(OR(LEN(AZ45)&lt;15,ISNUMBER(MATCH(AZ45,L_Placeholder,0)))),BK45=0,NOT(OR(LEN(AU45)&lt;2,ISNUMBER(MATCH(AU45,L_Placeholder,0)))),NOT(OR(LEN(AX45)&lt;2,ISNUMBER(MATCH(AX45,L_Placeholder,0)))),TRIM(AE45)&lt;&gt;TRIM(T45)),"N/A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missing",IF(OR(LEN(AU45)&lt;2,ISNUMBER(MATCH(AU45,L_Placeholder,0))),"INVALID – PIC missing",IF(OR(LEN(AV45)&lt;2,ISNUMBER(MATCH(AV45,L_Placeholder,0))),"INVALID – result / assessment missing",IF(OR(OR(LEN(AW45)&lt;3,ISNUMBER(MATCH(AW45,L_Placeholder,0))),SUMPRODUCT(--ISNUMBER(SEARCH(" "&amp;L_EvidencePhrase&amp;" ",BD45)))&gt;0,BI45=1),"INVALID – evidence missing, placeholder or not yet on file",IF(BL45=0,"INVALID – evidence needs a traceable reference (number, file name or link)",IF(OR(LEN(AX45)&lt;2,ISNUMBER(MATCH(AX45,L_Placeholder,0))),"INVALID – verifier missing",IF(AX45=AU45,"INVALID – verifier must be someone other than the PIC",IF(BH45=1,"INVALID – result not yet available (awaiting / TBC)",IF(BV45=1,"INVALID – wording says not on board: an on-board confirmation needs the item loaded",IF(AND(AQ45=1,OR(OR(LEN(AY45)&lt;3,ISNUMBER(MATCH(AY45,L_Placeholder,0))),BJ45=1,BQ45=0)),"INVALID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LATE","COMPLETE")&amp;IF(BG45=1," – CHECK WORDING",""))))))))))))))))))))))),IF(TRIM(U45)="Fail","FAIL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t="str">
        <f aca="false">" "&amp;TRIM(SUBSTITUTE(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 "))&amp;" "</f>
        <v>  </v>
      </c>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IFERROR(IF(AND(TRIM(U45)="Pass",SUMPRODUCT((LEN(BC45)-LEN(SUBSTITUTE(BC45,"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")))/(LEN(L_PendNeg)+1))+SUMPRODUCT((LEN(BC45)-LEN(SUBSTITUTE(BC45," "&amp;L_PendPrep&amp;" "," ")))/(LEN(L_PendPrep)+1)),1,0),1)</f>
        <v>0</v>
      </c>
      <c r="BI45" s="61" t="n">
        <f aca="false">IFERROR(IF(SUMPRODUCT((LEN(BD45)-LEN(SUBSTITUTE(BD45," "&amp;L_PendStrict&amp;" "," ")))/(LEN(L_PendStrict)+1))&gt;SUMPRODUCT((LEN(BD45)-LEN(SUBSTITUTE(BD45," "&amp;L_PendNeg&amp;" "," ")))/(LEN(L_PendNeg)+1)),1,0),1)</f>
        <v>0</v>
      </c>
      <c r="BJ45" s="61" t="n">
        <f aca="false">IFERROR(IF(SUMPRODUCT((LEN(BE45)-LEN(SUBSTITUTE(BE45," "&amp;L_Pending&amp;" "," ")))/(LEN(L_Pending)+1))&gt;SUMPRODUCT((LEN(BE45)-LEN(SUBSTITUTE(BE45," "&amp;L_PendNeg&amp;" "," ")))/(LEN(L_PendNeg)+1))+SUMPRODUCT((LEN(BE45)-LEN(SUBSTITUTE(BE45," "&amp;L_PendPrep&amp;" "," ")))/(LEN(L_PendPrep)+1)),1,0),1)</f>
        <v>0</v>
      </c>
      <c r="BK45" s="61" t="n">
        <f aca="false">IFERROR(IF(SUMPRODUCT((LEN(BF45)-LEN(SUBSTITUTE(BF45," "&amp;L_PendStrict&amp;" "," ")))/(LEN(L_PendStrict)+1))&gt;SUMPRODUCT((LEN(BF45)-LEN(SUBSTITUTE(BF45," "&amp;L_PendNeg&amp;" "," ")))/(LEN(L_PendNeg)+1)),1,0),1)</f>
        <v>0</v>
      </c>
      <c r="BL45" s="61" t="n">
        <f aca="false">IFERROR(IF(OR(SUMPRODUCT(--ISNUMBER(SEARCH({"aa000"," aa 000"," aaa 000"," aaaa 000"," a 0000"," a000 000"," aa 00 000"," aaa 00 000"},BN45)))&gt;0,SUMPRODUCT(--ISNUMBER(SEARCH({"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45)))&gt;0,SUMPRODUCT(--ISNUMBER(SEARCH({"http","www.","\",".pdf",".jpg",".jpeg",".png",".heic",".xls",".doc",".msg",".eml"},Z45)))&gt;0,AND(SUMPRODUCT(--ISNUMBER(SEARCH({"sharepoint","onedrive","teams","dms","q-pulse","qpulse"},Z45)))&gt;0,ISNUMBER(SEARCH("0",BM45)))),1,0),0)</f>
        <v>0</v>
      </c>
      <c r="BM45" s="61" t="str">
        <f aca="false">SUBSTITUTE(SUBSTITUTE(SUBSTITUTE(SUBSTITUTE(SUBSTITUTE(SUBSTITUTE(SUBSTITUTE(SUBSTITUTE(SUBSTITUTE(LOWER(BW45&amp;""),"1","0"),"2","0"),"3","0"),"4","0"),"5","0"),"6","0"),"7","0"),"8","0"),"9","0")</f>
        <v>  </v>
      </c>
      <c r="BN45" s="61" t="str">
        <f aca="false">SUBSTITUTE(SUBSTITUTE(SUBSTITUTE(SUBSTITUTE(SUBSTITUTE(SUBSTITUTE(SUBSTITUTE(SUBSTITUTE(SUBSTITUTE(SUBSTITUTE(SUBSTITUTE(SUBSTITUTE(SUBSTITUTE(SUBSTITUTE(SUBSTITUTE(SUBSTITUTE(SUBSTITUTE(SUBSTITUTE(SUBSTITUTE(SUBSTITUTE(SUBSTITUTE(SUBSTITUTE(SUBSTITUTE(SUBSTITUTE(SUBSTITUTE(BM45,"b","a"),"c","a"),"d","a"),"e","a"),"f","a"),"g","a"),"h","a"),"i","a"),"j","a"),"k","a"),"l","a"),"m","a"),"n","a"),"o","a"),"p","a"),"q","a"),"r","a"),"s","a"),"t","a"),"u","a"),"v","a"),"w","a"),"x","a"),"y","a"),"z","a")</f>
        <v>  </v>
      </c>
      <c r="BO45" s="61" t="str">
        <f aca="false">SUBSTITUTE(SUBSTITUTE(SUBSTITUTE(SUBSTITUTE(SUBSTITUTE(SUBSTITUTE(SUBSTITUTE(SUBSTITUTE(SUBSTITUTE(LOWER(BX45&amp;""),"1","0"),"2","0"),"3","0"),"4","0"),"5","0"),"6","0"),"7","0"),"8","0"),"9","0")</f>
        <v>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v>
      </c>
      <c r="BQ45" s="61" t="n">
        <f aca="false">IFERROR(IF(OR(SUMPRODUCT(--ISNUMBER(SEARCH({"aa000"," aa 000"," aaa 000"," aaaa 000"," a 0000"," a000 000"," aa 00 000"," aaa 00 000"},BP45)))&gt;0,SUMPRODUCT(--ISNUMBER(SEARCH({"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45)))&gt;0,SUMPRODUCT(--ISNUMBER(SEARCH({"http","www.","\",".pdf",".jpg",".jpeg",".png",".heic",".xls",".doc",".msg",".eml"},W45)))&gt;0,ISNUMBER(SEARCH("0000",BO45)),AND(SUMPRODUCT(--ISNUMBER(SEARCH({"sharepoint","onedrive","teams","dms","q-pulse","qpulse"},W45)))&gt;0,ISNUMBER(SEARCH("0",BO45)))),1,0),0)</f>
        <v>0</v>
      </c>
      <c r="BR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 "&amp;LOWER(Flights!$F$6)&amp;" "," ~ ")," mh"," ~")," at "," ~ ")," by "," ~ ")," on "," ~ ")," to "," ~ ")," from "," ~ ")," until "," ~ ")," till "," ~ ")," before "," ~ ")," after "," ~ ")," around "," ~ ")," approx "," ~ ")," about "," ~ ")," since "," ~ ")," hrs "," ~ ")," hr "," ~ ")," hours "," ~ ")," time "," ~ ")," jan "," ~ ")," feb "," ~ ")," mar "," ~ ")," apr "," ~ ")," may "," ~ ")," jun "," ~ ")," jul "," ~ ")," aug "," ~ ")," sep "," ~ ")," sept "," ~ ")," oct "," ~ ")</f>
        <v>  </v>
      </c>
      <c r="BS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 "&amp;LOWER(Flights!$F$6)&amp;" "," ~ ")," mh"," ~")," at "," ~ ")," by "," ~ ")," on "," ~ ")," to "," ~ ")," from "," ~ ")," until "," ~ ")," till "," ~ ")," before "," ~ ")," after "," ~ ")," around "," ~ ")," approx "," ~ ")," about "," ~ ")," since "," ~ ")," hrs "," ~ ")," hr "," ~ ")," hours "," ~ ")," time "," ~ ")," jan "," ~ ")," feb "," ~ ")," mar "," ~ ")," apr "," ~ ")," may "," ~ ")," jun "," ~ ")," jul "," ~ ")," aug "," ~ ")," sep "," ~ ")," sept "," ~ ")," oct "," ~ ")</f>
        <v>  </v>
      </c>
      <c r="BT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jan","~"),"feb","~"),"mar","~"),"apr","~"),"may","~"),"jun","~"),"jul","~"),"aug","~"),"sep","~"),"oct","~"),"nov","~"),"dec","~")," nov "," ~ ")," dec "," ~ ")," mon "," ~ ")," tue "," ~ ")," wed "," ~ ")," thu "," ~ ")," fri "," ~ ")," sat "," ~ ")," sun "," ~ ")," gate "," ~ ")," bay "," ~ ")," stand "," ~ ")," position "," ~ ")," galley "," ~ ")," flight "," ~ ")," flt "," ~ ")," day "," ~ ")," date "," ~ ")," dated "," ~ ")," the "," ~ ")," and "," ~ ")," of "," ~ ")," in "," ~ ")," for "," ~ ")," with "," ~ ")</f>
        <v>  </v>
      </c>
      <c r="BU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jan","~"),"feb","~"),"mar","~"),"apr","~"),"may","~"),"jun","~"),"jul","~"),"aug","~"),"sep","~"),"oct","~"),"nov","~"),"dec","~")," nov "," ~ ")," dec "," ~ ")," mon "," ~ ")," tue "," ~ ")," wed "," ~ ")," thu "," ~ ")," fri "," ~ ")," sat "," ~ ")," sun "," ~ ")," gate "," ~ ")," bay "," ~ ")," stand "," ~ ")," position "," ~ ")," galley "," ~ ")," flight "," ~ ")," flt "," ~ ")," day "," ~ ")," date "," ~ ")," dated "," ~ ")," the "," ~ ")," and "," ~ ")," of "," ~ ")," in "," ~ ")," for "," ~ ")," with "," ~ ")</f>
        <v>  </v>
      </c>
      <c r="BV45" s="61" t="n">
        <f aca="false">0</f>
        <v>0</v>
      </c>
      <c r="BW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45," pax "," ~ ")," etd "," ~ ")," eta "," ~ ")," std "," ~ ")," sta "," ~ ")," atd "," ~ ")," ata "," ~ ")," lt "," ~ ")," utc "," ~ ")," local "," ~ ")," ok "," ~ ")," done "," ~ ")," seen "," ~ ")," chk "," ~ ")," chkd "," ~ ")," checked "," ~ ")," rcvd "," ~ ")," recd "," ~ ")," dep "," ~ ")," arr "," ~ ")," qty "," ~ ")," all "," ~ ")," ttl "," ~ ")," total "," ~ ")," via "," ~ ")," per "," ~ ")," call "," ~ ")," inbound "," ~ ")," outbound "," ~ ")," approx "," ~ ")</f>
        <v>  </v>
      </c>
      <c r="BX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45," pax "," ~ ")," etd "," ~ ")," eta "," ~ ")," std "," ~ ")," sta "," ~ ")," atd "," ~ ")," ata "," ~ ")," lt "," ~ ")," utc "," ~ ")," local "," ~ ")," ok "," ~ ")," done "," ~ ")," seen "," ~ ")," chk "," ~ ")," chkd "," ~ ")," checked "," ~ ")," rcvd "," ~ ")," recd "," ~ ")," dep "," ~ ")," arr "," ~ ")," qty "," ~ ")," all "," ~ ")," ttl "," ~ ")," total "," ~ ")," via "," ~ ")," per "," ~ ")," call "," ~ ")," inbound "," ~ ")," outbound "," ~ ")," approx "," ~ ")</f>
        <v>  </v>
      </c>
    </row>
    <row r="46" customFormat="false" ht="39.75" hidden="false" customHeight="true" outlineLevel="0" collapsed="false">
      <c r="A46" s="57" t="s">
        <v>495</v>
      </c>
      <c r="B46" s="57" t="s">
        <v>198</v>
      </c>
      <c r="C46" s="57" t="str">
        <f aca="false">Flights!$F$6</f>
        <v>MH0727</v>
      </c>
      <c r="D46" s="58" t="n">
        <f aca="false">Flights!$D$6</f>
        <v>46304</v>
      </c>
      <c r="E46" s="57" t="str">
        <f aca="false">Flights!$G$6&amp;"-"&amp;Flights!$H$6</f>
        <v>KUL-CGK</v>
      </c>
      <c r="F46" s="57" t="str">
        <f aca="false">Flights!$K$6</f>
        <v>BC</v>
      </c>
      <c r="G46" s="57" t="s">
        <v>423</v>
      </c>
      <c r="H46" s="57" t="s">
        <v>381</v>
      </c>
      <c r="I46" s="57" t="s">
        <v>431</v>
      </c>
      <c r="J46" s="57" t="s">
        <v>441</v>
      </c>
      <c r="K46" s="67"/>
      <c r="L46" s="67" t="s">
        <v>425</v>
      </c>
      <c r="M46" s="67"/>
      <c r="N46" s="67" t="s">
        <v>386</v>
      </c>
      <c r="O46" s="67" t="s">
        <v>426</v>
      </c>
      <c r="P46" s="57" t="s">
        <v>187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open",IF(AND(NOT(OR(LEN(AZ46)&lt;15,ISNUMBER(MATCH(AZ46,L_Placeholder,0)))),BK46=0,NOT(OR(LEN(AU46)&lt;2,ISNUMBER(MATCH(AU46,L_Placeholder,0)))),NOT(OR(LEN(AX46)&lt;2,ISNUMBER(MATCH(AX46,L_Placeholder,0)))),TRIM(AE46)&lt;&gt;TRIM(T46)),"N/A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missing",IF(OR(LEN(AU46)&lt;2,ISNUMBER(MATCH(AU46,L_Placeholder,0))),"INVALID – PIC missing",IF(OR(LEN(AV46)&lt;2,ISNUMBER(MATCH(AV46,L_Placeholder,0))),"INVALID – result / assessment missing",IF(OR(OR(LEN(AW46)&lt;3,ISNUMBER(MATCH(AW46,L_Placeholder,0))),SUMPRODUCT(--ISNUMBER(SEARCH(" "&amp;L_EvidencePhrase&amp;" ",BD46)))&gt;0,BI46=1),"INVALID – evidence missing, placeholder or not yet on file",IF(BL46=0,"INVALID – evidence needs a traceable reference (number, file name or link)",IF(OR(LEN(AX46)&lt;2,ISNUMBER(MATCH(AX46,L_Placeholder,0))),"INVALID – verifier missing",IF(AX46=AU46,"INVALID – verifier must be someone other than the PIC",IF(BH46=1,"INVALID – result not yet available (awaiting / TBC)",IF(BV46=1,"INVALID – wording says not on board: an on-board confirmation needs the item loaded",IF(AND(AQ46=1,OR(OR(LEN(AY46)&lt;3,ISNUMBER(MATCH(AY46,L_Placeholder,0))),BJ46=1,BQ46=0)),"INVALID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LATE","COMPLETE")&amp;IF(BG46=1," – CHECK WORDING",""))))))))))))))))))))))),IF(TRIM(U46)="Fail","FAIL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t="str">
        <f aca="false">" "&amp;TRIM(SUBSTITUTE(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 "))&amp;" "</f>
        <v>  </v>
      </c>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IFERROR(IF(AND(TRIM(U46)="Pass",SUMPRODUCT((LEN(BC46)-LEN(SUBSTITUTE(BC46,"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")))/(LEN(L_PendNeg)+1))+SUMPRODUCT((LEN(BC46)-LEN(SUBSTITUTE(BC46," "&amp;L_PendPrep&amp;" "," ")))/(LEN(L_PendPrep)+1)),1,0),1)</f>
        <v>0</v>
      </c>
      <c r="BI46" s="61" t="n">
        <f aca="false">IFERROR(IF(SUMPRODUCT((LEN(BD46)-LEN(SUBSTITUTE(BD46," "&amp;L_PendStrict&amp;" "," ")))/(LEN(L_PendStrict)+1))&gt;SUMPRODUCT((LEN(BD46)-LEN(SUBSTITUTE(BD46," "&amp;L_PendNeg&amp;" "," ")))/(LEN(L_PendNeg)+1)),1,0),1)</f>
        <v>0</v>
      </c>
      <c r="BJ46" s="61" t="n">
        <f aca="false">IFERROR(IF(SUMPRODUCT((LEN(BE46)-LEN(SUBSTITUTE(BE46," "&amp;L_Pending&amp;" "," ")))/(LEN(L_Pending)+1))&gt;SUMPRODUCT((LEN(BE46)-LEN(SUBSTITUTE(BE46," "&amp;L_PendNeg&amp;" "," ")))/(LEN(L_PendNeg)+1))+SUMPRODUCT((LEN(BE46)-LEN(SUBSTITUTE(BE46," "&amp;L_PendPrep&amp;" "," ")))/(LEN(L_PendPrep)+1)),1,0),1)</f>
        <v>0</v>
      </c>
      <c r="BK46" s="61" t="n">
        <f aca="false">IFERROR(IF(SUMPRODUCT((LEN(BF46)-LEN(SUBSTITUTE(BF46," "&amp;L_PendStrict&amp;" "," ")))/(LEN(L_PendStrict)+1))&gt;SUMPRODUCT((LEN(BF46)-LEN(SUBSTITUTE(BF46," "&amp;L_PendNeg&amp;" "," ")))/(LEN(L_PendNeg)+1)),1,0),1)</f>
        <v>0</v>
      </c>
      <c r="BL46" s="61" t="n">
        <f aca="false">IFERROR(IF(OR(SUMPRODUCT(--ISNUMBER(SEARCH({"aa000"," aa 000"," aaa 000"," aaaa 000"," a 0000"," a000 000"," aa 00 000"," aaa 00 000"},BN46)))&gt;0,SUMPRODUCT(--ISNUMBER(SEARCH({"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46)))&gt;0,SUMPRODUCT(--ISNUMBER(SEARCH({"http","www.","\",".pdf",".jpg",".jpeg",".png",".heic",".xls",".doc",".msg",".eml"},Z46)))&gt;0,AND(SUMPRODUCT(--ISNUMBER(SEARCH({"sharepoint","onedrive","teams","dms","q-pulse","qpulse"},Z46)))&gt;0,ISNUMBER(SEARCH("0",BM46)))),1,0),0)</f>
        <v>0</v>
      </c>
      <c r="BM46" s="61" t="str">
        <f aca="false">SUBSTITUTE(SUBSTITUTE(SUBSTITUTE(SUBSTITUTE(SUBSTITUTE(SUBSTITUTE(SUBSTITUTE(SUBSTITUTE(SUBSTITUTE(LOWER(BW46&amp;""),"1","0"),"2","0"),"3","0"),"4","0"),"5","0"),"6","0"),"7","0"),"8","0"),"9","0")</f>
        <v>  </v>
      </c>
      <c r="BN46" s="61" t="str">
        <f aca="false">SUBSTITUTE(SUBSTITUTE(SUBSTITUTE(SUBSTITUTE(SUBSTITUTE(SUBSTITUTE(SUBSTITUTE(SUBSTITUTE(SUBSTITUTE(SUBSTITUTE(SUBSTITUTE(SUBSTITUTE(SUBSTITUTE(SUBSTITUTE(SUBSTITUTE(SUBSTITUTE(SUBSTITUTE(SUBSTITUTE(SUBSTITUTE(SUBSTITUTE(SUBSTITUTE(SUBSTITUTE(SUBSTITUTE(SUBSTITUTE(SUBSTITUTE(BM46,"b","a"),"c","a"),"d","a"),"e","a"),"f","a"),"g","a"),"h","a"),"i","a"),"j","a"),"k","a"),"l","a"),"m","a"),"n","a"),"o","a"),"p","a"),"q","a"),"r","a"),"s","a"),"t","a"),"u","a"),"v","a"),"w","a"),"x","a"),"y","a"),"z","a")</f>
        <v>  </v>
      </c>
      <c r="BO46" s="61" t="str">
        <f aca="false">SUBSTITUTE(SUBSTITUTE(SUBSTITUTE(SUBSTITUTE(SUBSTITUTE(SUBSTITUTE(SUBSTITUTE(SUBSTITUTE(SUBSTITUTE(LOWER(BX46&amp;""),"1","0"),"2","0"),"3","0"),"4","0"),"5","0"),"6","0"),"7","0"),"8","0"),"9","0")</f>
        <v>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v>
      </c>
      <c r="BQ46" s="61" t="n">
        <f aca="false">IFERROR(IF(OR(SUMPRODUCT(--ISNUMBER(SEARCH({"aa000"," aa 000"," aaa 000"," aaaa 000"," a 0000"," a000 000"," aa 00 000"," aaa 00 000"},BP46)))&gt;0,SUMPRODUCT(--ISNUMBER(SEARCH({"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46)))&gt;0,SUMPRODUCT(--ISNUMBER(SEARCH({"http","www.","\",".pdf",".jpg",".jpeg",".png",".heic",".xls",".doc",".msg",".eml"},W46)))&gt;0,ISNUMBER(SEARCH("0000",BO46)),AND(SUMPRODUCT(--ISNUMBER(SEARCH({"sharepoint","onedrive","teams","dms","q-pulse","qpulse"},W46)))&gt;0,ISNUMBER(SEARCH("0",BO46)))),1,0),0)</f>
        <v>0</v>
      </c>
      <c r="BR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 "&amp;LOWER(Flights!$F$6)&amp;" "," ~ ")," mh"," ~")," at "," ~ ")," by "," ~ ")," on "," ~ ")," to "," ~ ")," from "," ~ ")," until "," ~ ")," till "," ~ ")," before "," ~ ")," after "," ~ ")," around "," ~ ")," approx "," ~ ")," about "," ~ ")," since "," ~ ")," hrs "," ~ ")," hr "," ~ ")," hours "," ~ ")," time "," ~ ")," jan "," ~ ")," feb "," ~ ")," mar "," ~ ")," apr "," ~ ")," may "," ~ ")," jun "," ~ ")," jul "," ~ ")," aug "," ~ ")," sep "," ~ ")," sept "," ~ ")," oct "," ~ ")</f>
        <v>  </v>
      </c>
      <c r="BS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 "&amp;LOWER(Flights!$F$6)&amp;" "," ~ ")," mh"," ~")," at "," ~ ")," by "," ~ ")," on "," ~ ")," to "," ~ ")," from "," ~ ")," until "," ~ ")," till "," ~ ")," before "," ~ ")," after "," ~ ")," around "," ~ ")," approx "," ~ ")," about "," ~ ")," since "," ~ ")," hrs "," ~ ")," hr "," ~ ")," hours "," ~ ")," time "," ~ ")," jan "," ~ ")," feb "," ~ ")," mar "," ~ ")," apr "," ~ ")," may "," ~ ")," jun "," ~ ")," jul "," ~ ")," aug "," ~ ")," sep "," ~ ")," sept "," ~ ")," oct "," ~ ")</f>
        <v>  </v>
      </c>
      <c r="BT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jan","~"),"feb","~"),"mar","~"),"apr","~"),"may","~"),"jun","~"),"jul","~"),"aug","~"),"sep","~"),"oct","~"),"nov","~"),"dec","~")," nov "," ~ ")," dec "," ~ ")," mon "," ~ ")," tue "," ~ ")," wed "," ~ ")," thu "," ~ ")," fri "," ~ ")," sat "," ~ ")," sun "," ~ ")," gate "," ~ ")," bay "," ~ ")," stand "," ~ ")," position "," ~ ")," galley "," ~ ")," flight "," ~ ")," flt "," ~ ")," day "," ~ ")," date "," ~ ")," dated "," ~ ")," the "," ~ ")," and "," ~ ")," of "," ~ ")," in "," ~ ")," for "," ~ ")," with "," ~ ")</f>
        <v>  </v>
      </c>
      <c r="BU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jan","~"),"feb","~"),"mar","~"),"apr","~"),"may","~"),"jun","~"),"jul","~"),"aug","~"),"sep","~"),"oct","~"),"nov","~"),"dec","~")," nov "," ~ ")," dec "," ~ ")," mon "," ~ ")," tue "," ~ ")," wed "," ~ ")," thu "," ~ ")," fri "," ~ ")," sat "," ~ ")," sun "," ~ ")," gate "," ~ ")," bay "," ~ ")," stand "," ~ ")," position "," ~ ")," galley "," ~ ")," flight "," ~ ")," flt "," ~ ")," day "," ~ ")," date "," ~ ")," dated "," ~ ")," the "," ~ ")," and "," ~ ")," of "," ~ ")," in "," ~ ")," for "," ~ ")," with "," ~ ")</f>
        <v>  </v>
      </c>
      <c r="BV46" s="61" t="n">
        <f aca="false">0</f>
        <v>0</v>
      </c>
      <c r="BW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46," pax "," ~ ")," etd "," ~ ")," eta "," ~ ")," std "," ~ ")," sta "," ~ ")," atd "," ~ ")," ata "," ~ ")," lt "," ~ ")," utc "," ~ ")," local "," ~ ")," ok "," ~ ")," done "," ~ ")," seen "," ~ ")," chk "," ~ ")," chkd "," ~ ")," checked "," ~ ")," rcvd "," ~ ")," recd "," ~ ")," dep "," ~ ")," arr "," ~ ")," qty "," ~ ")," all "," ~ ")," ttl "," ~ ")," total "," ~ ")," via "," ~ ")," per "," ~ ")," call "," ~ ")," inbound "," ~ ")," outbound "," ~ ")," approx "," ~ ")</f>
        <v>  </v>
      </c>
      <c r="BX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46," pax "," ~ ")," etd "," ~ ")," eta "," ~ ")," std "," ~ ")," sta "," ~ ")," atd "," ~ ")," ata "," ~ ")," lt "," ~ ")," utc "," ~ ")," local "," ~ ")," ok "," ~ ")," done "," ~ ")," seen "," ~ ")," chk "," ~ ")," chkd "," ~ ")," checked "," ~ ")," rcvd "," ~ ")," recd "," ~ ")," dep "," ~ ")," arr "," ~ ")," qty "," ~ ")," all "," ~ ")," ttl "," ~ ")," total "," ~ ")," via "," ~ ")," per "," ~ ")," call "," ~ ")," inbound "," ~ ")," outbound "," ~ ")," approx "," ~ ")</f>
        <v>  </v>
      </c>
    </row>
    <row r="47" customFormat="false" ht="66" hidden="false" customHeight="true" outlineLevel="0" collapsed="false">
      <c r="A47" s="57" t="s">
        <v>496</v>
      </c>
      <c r="B47" s="57" t="s">
        <v>198</v>
      </c>
      <c r="C47" s="57" t="str">
        <f aca="false">Flights!$F$6</f>
        <v>MH0727</v>
      </c>
      <c r="D47" s="58" t="n">
        <f aca="false">Flights!$D$6</f>
        <v>46304</v>
      </c>
      <c r="E47" s="57" t="str">
        <f aca="false">Flights!$G$6&amp;"-"&amp;Flights!$H$6</f>
        <v>KUL-CGK</v>
      </c>
      <c r="F47" s="57" t="str">
        <f aca="false">Flights!$K$6</f>
        <v>BC</v>
      </c>
      <c r="G47" s="57" t="s">
        <v>423</v>
      </c>
      <c r="H47" s="57" t="s">
        <v>381</v>
      </c>
      <c r="I47" s="57" t="s">
        <v>443</v>
      </c>
      <c r="J47" s="57" t="s">
        <v>497</v>
      </c>
      <c r="K47" s="67" t="s">
        <v>498</v>
      </c>
      <c r="L47" s="67" t="s">
        <v>499</v>
      </c>
      <c r="M47" s="67" t="s">
        <v>454</v>
      </c>
      <c r="N47" s="67" t="s">
        <v>386</v>
      </c>
      <c r="O47" s="67" t="s">
        <v>500</v>
      </c>
      <c r="P47" s="57" t="s">
        <v>187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open",IF(AND(NOT(OR(LEN(AZ47)&lt;15,ISNUMBER(MATCH(AZ47,L_Placeholder,0)))),BK47=0,NOT(OR(LEN(AU47)&lt;2,ISNUMBER(MATCH(AU47,L_Placeholder,0)))),NOT(OR(LEN(AX47)&lt;2,ISNUMBER(MATCH(AX47,L_Placeholder,0)))),TRIM(AE47)&lt;&gt;TRIM(T47)),"N/A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missing",IF(OR(LEN(AU47)&lt;2,ISNUMBER(MATCH(AU47,L_Placeholder,0))),"INVALID – PIC missing",IF(OR(LEN(AV47)&lt;2,ISNUMBER(MATCH(AV47,L_Placeholder,0))),"INVALID – result / assessment missing",IF(OR(OR(LEN(AW47)&lt;3,ISNUMBER(MATCH(AW47,L_Placeholder,0))),SUMPRODUCT(--ISNUMBER(SEARCH(" "&amp;L_EvidencePhrase&amp;" ",BD47)))&gt;0,BI47=1),"INVALID – evidence missing, placeholder or not yet on file",IF(BL47=0,"INVALID – evidence needs a traceable reference (number, file name or link)",IF(OR(LEN(AX47)&lt;2,ISNUMBER(MATCH(AX47,L_Placeholder,0))),"INVALID – verifier missing",IF(AX47=AU47,"INVALID – verifier must be someone other than the PIC",IF(BH47=1,"INVALID – result not yet available (awaiting / TBC)",IF(BV47=1,"INVALID – wording says not on board: an on-board confirmation needs the item loaded",IF(AND(AQ47=1,OR(OR(LEN(AY47)&lt;3,ISNUMBER(MATCH(AY47,L_Placeholder,0))),BJ47=1,BQ47=0)),"INVALID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LATE","COMPLETE")&amp;IF(BG47=1," – CHECK WORDING",""))))))))))))))))))))))),IF(TRIM(U47)="Fail","FAIL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t="str">
        <f aca="false">" "&amp;TRIM(SUBSTITUTE(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 "))&amp;" "</f>
        <v>  </v>
      </c>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IFERROR(IF(AND(TRIM(U47)="Pass",SUMPRODUCT((LEN(BC47)-LEN(SUBSTITUTE(BC47,"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")))/(LEN(L_PendNeg)+1))+SUMPRODUCT((LEN(BC47)-LEN(SUBSTITUTE(BC47," "&amp;L_PendPrep&amp;" "," ")))/(LEN(L_PendPrep)+1)),1,0),1)</f>
        <v>0</v>
      </c>
      <c r="BI47" s="61" t="n">
        <f aca="false">IFERROR(IF(SUMPRODUCT((LEN(BD47)-LEN(SUBSTITUTE(BD47," "&amp;L_PendStrict&amp;" "," ")))/(LEN(L_PendStrict)+1))&gt;SUMPRODUCT((LEN(BD47)-LEN(SUBSTITUTE(BD47," "&amp;L_PendNeg&amp;" "," ")))/(LEN(L_PendNeg)+1)),1,0),1)</f>
        <v>0</v>
      </c>
      <c r="BJ47" s="61" t="n">
        <f aca="false">IFERROR(IF(SUMPRODUCT((LEN(BE47)-LEN(SUBSTITUTE(BE47," "&amp;L_Pending&amp;" "," ")))/(LEN(L_Pending)+1))&gt;SUMPRODUCT((LEN(BE47)-LEN(SUBSTITUTE(BE47," "&amp;L_PendNeg&amp;" "," ")))/(LEN(L_PendNeg)+1))+SUMPRODUCT((LEN(BE47)-LEN(SUBSTITUTE(BE47," "&amp;L_PendPrep&amp;" "," ")))/(LEN(L_PendPrep)+1)),1,0),1)</f>
        <v>0</v>
      </c>
      <c r="BK47" s="61" t="n">
        <f aca="false">IFERROR(IF(SUMPRODUCT((LEN(BF47)-LEN(SUBSTITUTE(BF47," "&amp;L_PendStrict&amp;" "," ")))/(LEN(L_PendStrict)+1))&gt;SUMPRODUCT((LEN(BF47)-LEN(SUBSTITUTE(BF47," "&amp;L_PendNeg&amp;" "," ")))/(LEN(L_PendNeg)+1)),1,0),1)</f>
        <v>0</v>
      </c>
      <c r="BL47" s="61" t="n">
        <f aca="false">IFERROR(IF(OR(SUMPRODUCT(--ISNUMBER(SEARCH({"aa000"," aa 000"," aaa 000"," aaaa 000"," a 0000"," a000 000"," aa 00 000"," aaa 00 000"},BN47)))&gt;0,SUMPRODUCT(--ISNUMBER(SEARCH({"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47)))&gt;0,SUMPRODUCT(--ISNUMBER(SEARCH({"http","www.","\",".pdf",".jpg",".jpeg",".png",".heic",".xls",".doc",".msg",".eml"},Z47)))&gt;0,AND(SUMPRODUCT(--ISNUMBER(SEARCH({"sharepoint","onedrive","teams","dms","q-pulse","qpulse"},Z47)))&gt;0,ISNUMBER(SEARCH("0",BM47)))),1,0),0)</f>
        <v>0</v>
      </c>
      <c r="BM47" s="61" t="str">
        <f aca="false">SUBSTITUTE(SUBSTITUTE(SUBSTITUTE(SUBSTITUTE(SUBSTITUTE(SUBSTITUTE(SUBSTITUTE(SUBSTITUTE(SUBSTITUTE(LOWER(BW47&amp;""),"1","0"),"2","0"),"3","0"),"4","0"),"5","0"),"6","0"),"7","0"),"8","0"),"9","0")</f>
        <v>  </v>
      </c>
      <c r="BN47" s="61" t="str">
        <f aca="false">SUBSTITUTE(SUBSTITUTE(SUBSTITUTE(SUBSTITUTE(SUBSTITUTE(SUBSTITUTE(SUBSTITUTE(SUBSTITUTE(SUBSTITUTE(SUBSTITUTE(SUBSTITUTE(SUBSTITUTE(SUBSTITUTE(SUBSTITUTE(SUBSTITUTE(SUBSTITUTE(SUBSTITUTE(SUBSTITUTE(SUBSTITUTE(SUBSTITUTE(SUBSTITUTE(SUBSTITUTE(SUBSTITUTE(SUBSTITUTE(SUBSTITUTE(BM47,"b","a"),"c","a"),"d","a"),"e","a"),"f","a"),"g","a"),"h","a"),"i","a"),"j","a"),"k","a"),"l","a"),"m","a"),"n","a"),"o","a"),"p","a"),"q","a"),"r","a"),"s","a"),"t","a"),"u","a"),"v","a"),"w","a"),"x","a"),"y","a"),"z","a")</f>
        <v>  </v>
      </c>
      <c r="BO47" s="61" t="str">
        <f aca="false">SUBSTITUTE(SUBSTITUTE(SUBSTITUTE(SUBSTITUTE(SUBSTITUTE(SUBSTITUTE(SUBSTITUTE(SUBSTITUTE(SUBSTITUTE(LOWER(BX47&amp;""),"1","0"),"2","0"),"3","0"),"4","0"),"5","0"),"6","0"),"7","0"),"8","0"),"9","0")</f>
        <v>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v>
      </c>
      <c r="BQ47" s="61" t="n">
        <f aca="false">IFERROR(IF(OR(SUMPRODUCT(--ISNUMBER(SEARCH({"aa000"," aa 000"," aaa 000"," aaaa 000"," a 0000"," a000 000"," aa 00 000"," aaa 00 000"},BP47)))&gt;0,SUMPRODUCT(--ISNUMBER(SEARCH({"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47)))&gt;0,SUMPRODUCT(--ISNUMBER(SEARCH({"http","www.","\",".pdf",".jpg",".jpeg",".png",".heic",".xls",".doc",".msg",".eml"},W47)))&gt;0,ISNUMBER(SEARCH("0000",BO47)),AND(SUMPRODUCT(--ISNUMBER(SEARCH({"sharepoint","onedrive","teams","dms","q-pulse","qpulse"},W47)))&gt;0,ISNUMBER(SEARCH("0",BO47)))),1,0),0)</f>
        <v>0</v>
      </c>
      <c r="BR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 "&amp;LOWER(Flights!$F$6)&amp;" "," ~ ")," mh"," ~")," at "," ~ ")," by "," ~ ")," on "," ~ ")," to "," ~ ")," from "," ~ ")," until "," ~ ")," till "," ~ ")," before "," ~ ")," after "," ~ ")," around "," ~ ")," approx "," ~ ")," about "," ~ ")," since "," ~ ")," hrs "," ~ ")," hr "," ~ ")," hours "," ~ ")," time "," ~ ")," jan "," ~ ")," feb "," ~ ")," mar "," ~ ")," apr "," ~ ")," may "," ~ ")," jun "," ~ ")," jul "," ~ ")," aug "," ~ ")," sep "," ~ ")," sept "," ~ ")," oct "," ~ ")</f>
        <v>  </v>
      </c>
      <c r="BS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 "&amp;LOWER(Flights!$F$6)&amp;" "," ~ ")," mh"," ~")," at "," ~ ")," by "," ~ ")," on "," ~ ")," to "," ~ ")," from "," ~ ")," until "," ~ ")," till "," ~ ")," before "," ~ ")," after "," ~ ")," around "," ~ ")," approx "," ~ ")," about "," ~ ")," since "," ~ ")," hrs "," ~ ")," hr "," ~ ")," hours "," ~ ")," time "," ~ ")," jan "," ~ ")," feb "," ~ ")," mar "," ~ ")," apr "," ~ ")," may "," ~ ")," jun "," ~ ")," jul "," ~ ")," aug "," ~ ")," sep "," ~ ")," sept "," ~ ")," oct "," ~ ")</f>
        <v>  </v>
      </c>
      <c r="BT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jan","~"),"feb","~"),"mar","~"),"apr","~"),"may","~"),"jun","~"),"jul","~"),"aug","~"),"sep","~"),"oct","~"),"nov","~"),"dec","~")," nov "," ~ ")," dec "," ~ ")," mon "," ~ ")," tue "," ~ ")," wed "," ~ ")," thu "," ~ ")," fri "," ~ ")," sat "," ~ ")," sun "," ~ ")," gate "," ~ ")," bay "," ~ ")," stand "," ~ ")," position "," ~ ")," galley "," ~ ")," flight "," ~ ")," flt "," ~ ")," day "," ~ ")," date "," ~ ")," dated "," ~ ")," the "," ~ ")," and "," ~ ")," of "," ~ ")," in "," ~ ")," for "," ~ ")," with "," ~ ")</f>
        <v>  </v>
      </c>
      <c r="BU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jan","~"),"feb","~"),"mar","~"),"apr","~"),"may","~"),"jun","~"),"jul","~"),"aug","~"),"sep","~"),"oct","~"),"nov","~"),"dec","~")," nov "," ~ ")," dec "," ~ ")," mon "," ~ ")," tue "," ~ ")," wed "," ~ ")," thu "," ~ ")," fri "," ~ ")," sat "," ~ ")," sun "," ~ ")," gate "," ~ ")," bay "," ~ ")," stand "," ~ ")," position "," ~ ")," galley "," ~ ")," flight "," ~ ")," flt "," ~ ")," day "," ~ ")," date "," ~ ")," dated "," ~ ")," the "," ~ ")," and "," ~ ")," of "," ~ ")," in "," ~ ")," for "," ~ ")," with "," ~ ")</f>
        <v>  </v>
      </c>
      <c r="BV47" s="61" t="n">
        <f aca="false">0</f>
        <v>0</v>
      </c>
      <c r="BW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47," pax "," ~ ")," etd "," ~ ")," eta "," ~ ")," std "," ~ ")," sta "," ~ ")," atd "," ~ ")," ata "," ~ ")," lt "," ~ ")," utc "," ~ ")," local "," ~ ")," ok "," ~ ")," done "," ~ ")," seen "," ~ ")," chk "," ~ ")," chkd "," ~ ")," checked "," ~ ")," rcvd "," ~ ")," recd "," ~ ")," dep "," ~ ")," arr "," ~ ")," qty "," ~ ")," all "," ~ ")," ttl "," ~ ")," total "," ~ ")," via "," ~ ")," per "," ~ ")," call "," ~ ")," inbound "," ~ ")," outbound "," ~ ")," approx "," ~ ")</f>
        <v>  </v>
      </c>
      <c r="BX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47," pax "," ~ ")," etd "," ~ ")," eta "," ~ ")," std "," ~ ")," sta "," ~ ")," atd "," ~ ")," ata "," ~ ")," lt "," ~ ")," utc "," ~ ")," local "," ~ ")," ok "," ~ ")," done "," ~ ")," seen "," ~ ")," chk "," ~ ")," chkd "," ~ ")," checked "," ~ ")," rcvd "," ~ ")," recd "," ~ ")," dep "," ~ ")," arr "," ~ ")," qty "," ~ ")," all "," ~ ")," ttl "," ~ ")," total "," ~ ")," via "," ~ ")," per "," ~ ")," call "," ~ ")," inbound "," ~ ")," outbound "," ~ ")," approx "," ~ ")</f>
        <v>  </v>
      </c>
    </row>
    <row r="48" customFormat="false" ht="41.25" hidden="false" customHeight="true" outlineLevel="0" collapsed="false">
      <c r="A48" s="57" t="s">
        <v>501</v>
      </c>
      <c r="B48" s="57" t="s">
        <v>198</v>
      </c>
      <c r="C48" s="57" t="str">
        <f aca="false">Flights!$F$6</f>
        <v>MH0727</v>
      </c>
      <c r="D48" s="58" t="n">
        <f aca="false">Flights!$D$6</f>
        <v>46304</v>
      </c>
      <c r="E48" s="57" t="str">
        <f aca="false">Flights!$G$6&amp;"-"&amp;Flights!$H$6</f>
        <v>KUL-CGK</v>
      </c>
      <c r="F48" s="57" t="str">
        <f aca="false">Flights!$K$6</f>
        <v>BC</v>
      </c>
      <c r="G48" s="57" t="s">
        <v>423</v>
      </c>
      <c r="H48" s="57" t="s">
        <v>381</v>
      </c>
      <c r="I48" s="57" t="s">
        <v>502</v>
      </c>
      <c r="J48" s="57" t="s">
        <v>503</v>
      </c>
      <c r="K48" s="67" t="s">
        <v>504</v>
      </c>
      <c r="L48" s="67" t="s">
        <v>505</v>
      </c>
      <c r="M48" s="67" t="s">
        <v>454</v>
      </c>
      <c r="N48" s="67" t="s">
        <v>386</v>
      </c>
      <c r="O48" s="67" t="s">
        <v>506</v>
      </c>
      <c r="P48" s="57" t="s">
        <v>187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open",IF(AND(NOT(OR(LEN(AZ48)&lt;15,ISNUMBER(MATCH(AZ48,L_Placeholder,0)))),BK48=0,NOT(OR(LEN(AU48)&lt;2,ISNUMBER(MATCH(AU48,L_Placeholder,0)))),NOT(OR(LEN(AX48)&lt;2,ISNUMBER(MATCH(AX48,L_Placeholder,0)))),TRIM(AE48)&lt;&gt;TRIM(T48)),"N/A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missing",IF(OR(LEN(AU48)&lt;2,ISNUMBER(MATCH(AU48,L_Placeholder,0))),"INVALID – PIC missing",IF(OR(LEN(AV48)&lt;2,ISNUMBER(MATCH(AV48,L_Placeholder,0))),"INVALID – result / assessment missing",IF(OR(OR(LEN(AW48)&lt;3,ISNUMBER(MATCH(AW48,L_Placeholder,0))),SUMPRODUCT(--ISNUMBER(SEARCH(" "&amp;L_EvidencePhrase&amp;" ",BD48)))&gt;0,BI48=1),"INVALID – evidence missing, placeholder or not yet on file",IF(BL48=0,"INVALID – evidence needs a traceable reference (number, file name or link)",IF(OR(LEN(AX48)&lt;2,ISNUMBER(MATCH(AX48,L_Placeholder,0))),"INVALID – verifier missing",IF(AX48=AU48,"INVALID – verifier must be someone other than the PIC",IF(BH48=1,"INVALID – result not yet available (awaiting / TBC)",IF(BV48=1,"INVALID – wording says not on board: an on-board confirmation needs the item loaded",IF(AND(AQ48=1,OR(OR(LEN(AY48)&lt;3,ISNUMBER(MATCH(AY48,L_Placeholder,0))),BJ48=1,BQ48=0)),"INVALID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LATE","COMPLETE")&amp;IF(BG48=1," – CHECK WORDING",""))))))))))))))))))))))),IF(TRIM(U48)="Fail","FAIL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t="str">
        <f aca="false">" "&amp;TRIM(SUBSTITUTE(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 "))&amp;" "</f>
        <v>  </v>
      </c>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IFERROR(IF(AND(TRIM(U48)="Pass",SUMPRODUCT((LEN(BC48)-LEN(SUBSTITUTE(BC48,"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")))/(LEN(L_PendNeg)+1))+SUMPRODUCT((LEN(BC48)-LEN(SUBSTITUTE(BC48," "&amp;L_PendPrep&amp;" "," ")))/(LEN(L_PendPrep)+1)),1,0),1)</f>
        <v>0</v>
      </c>
      <c r="BI48" s="61" t="n">
        <f aca="false">IFERROR(IF(SUMPRODUCT((LEN(BD48)-LEN(SUBSTITUTE(BD48," "&amp;L_PendStrict&amp;" "," ")))/(LEN(L_PendStrict)+1))&gt;SUMPRODUCT((LEN(BD48)-LEN(SUBSTITUTE(BD48," "&amp;L_PendNeg&amp;" "," ")))/(LEN(L_PendNeg)+1)),1,0),1)</f>
        <v>0</v>
      </c>
      <c r="BJ48" s="61" t="n">
        <f aca="false">IFERROR(IF(SUMPRODUCT((LEN(BE48)-LEN(SUBSTITUTE(BE48," "&amp;L_Pending&amp;" "," ")))/(LEN(L_Pending)+1))&gt;SUMPRODUCT((LEN(BE48)-LEN(SUBSTITUTE(BE48," "&amp;L_PendNeg&amp;" "," ")))/(LEN(L_PendNeg)+1))+SUMPRODUCT((LEN(BE48)-LEN(SUBSTITUTE(BE48," "&amp;L_PendPrep&amp;" "," ")))/(LEN(L_PendPrep)+1)),1,0),1)</f>
        <v>0</v>
      </c>
      <c r="BK48" s="61" t="n">
        <f aca="false">IFERROR(IF(SUMPRODUCT((LEN(BF48)-LEN(SUBSTITUTE(BF48," "&amp;L_PendStrict&amp;" "," ")))/(LEN(L_PendStrict)+1))&gt;SUMPRODUCT((LEN(BF48)-LEN(SUBSTITUTE(BF48," "&amp;L_PendNeg&amp;" "," ")))/(LEN(L_PendNeg)+1)),1,0),1)</f>
        <v>0</v>
      </c>
      <c r="BL48" s="61" t="n">
        <f aca="false">IFERROR(IF(OR(SUMPRODUCT(--ISNUMBER(SEARCH({"aa000"," aa 000"," aaa 000"," aaaa 000"," a 0000"," a000 000"," aa 00 000"," aaa 00 000"},BN48)))&gt;0,SUMPRODUCT(--ISNUMBER(SEARCH({"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48)))&gt;0,SUMPRODUCT(--ISNUMBER(SEARCH({"http","www.","\",".pdf",".jpg",".jpeg",".png",".heic",".xls",".doc",".msg",".eml"},Z48)))&gt;0,AND(SUMPRODUCT(--ISNUMBER(SEARCH({"sharepoint","onedrive","teams","dms","q-pulse","qpulse"},Z48)))&gt;0,ISNUMBER(SEARCH("0",BM48)))),1,0),0)</f>
        <v>0</v>
      </c>
      <c r="BM48" s="61" t="str">
        <f aca="false">SUBSTITUTE(SUBSTITUTE(SUBSTITUTE(SUBSTITUTE(SUBSTITUTE(SUBSTITUTE(SUBSTITUTE(SUBSTITUTE(SUBSTITUTE(LOWER(BW48&amp;""),"1","0"),"2","0"),"3","0"),"4","0"),"5","0"),"6","0"),"7","0"),"8","0"),"9","0")</f>
        <v>  </v>
      </c>
      <c r="BN48" s="61" t="str">
        <f aca="false">SUBSTITUTE(SUBSTITUTE(SUBSTITUTE(SUBSTITUTE(SUBSTITUTE(SUBSTITUTE(SUBSTITUTE(SUBSTITUTE(SUBSTITUTE(SUBSTITUTE(SUBSTITUTE(SUBSTITUTE(SUBSTITUTE(SUBSTITUTE(SUBSTITUTE(SUBSTITUTE(SUBSTITUTE(SUBSTITUTE(SUBSTITUTE(SUBSTITUTE(SUBSTITUTE(SUBSTITUTE(SUBSTITUTE(SUBSTITUTE(SUBSTITUTE(BM48,"b","a"),"c","a"),"d","a"),"e","a"),"f","a"),"g","a"),"h","a"),"i","a"),"j","a"),"k","a"),"l","a"),"m","a"),"n","a"),"o","a"),"p","a"),"q","a"),"r","a"),"s","a"),"t","a"),"u","a"),"v","a"),"w","a"),"x","a"),"y","a"),"z","a")</f>
        <v>  </v>
      </c>
      <c r="BO48" s="61" t="str">
        <f aca="false">SUBSTITUTE(SUBSTITUTE(SUBSTITUTE(SUBSTITUTE(SUBSTITUTE(SUBSTITUTE(SUBSTITUTE(SUBSTITUTE(SUBSTITUTE(LOWER(BX48&amp;""),"1","0"),"2","0"),"3","0"),"4","0"),"5","0"),"6","0"),"7","0"),"8","0"),"9","0")</f>
        <v>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v>
      </c>
      <c r="BQ48" s="61" t="n">
        <f aca="false">IFERROR(IF(OR(SUMPRODUCT(--ISNUMBER(SEARCH({"aa000"," aa 000"," aaa 000"," aaaa 000"," a 0000"," a000 000"," aa 00 000"," aaa 00 000"},BP48)))&gt;0,SUMPRODUCT(--ISNUMBER(SEARCH({"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48)))&gt;0,SUMPRODUCT(--ISNUMBER(SEARCH({"http","www.","\",".pdf",".jpg",".jpeg",".png",".heic",".xls",".doc",".msg",".eml"},W48)))&gt;0,ISNUMBER(SEARCH("0000",BO48)),AND(SUMPRODUCT(--ISNUMBER(SEARCH({"sharepoint","onedrive","teams","dms","q-pulse","qpulse"},W48)))&gt;0,ISNUMBER(SEARCH("0",BO48)))),1,0),0)</f>
        <v>0</v>
      </c>
      <c r="BR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 "&amp;LOWER(Flights!$F$6)&amp;" "," ~ ")," mh"," ~")," at "," ~ ")," by "," ~ ")," on "," ~ ")," to "," ~ ")," from "," ~ ")," until "," ~ ")," till "," ~ ")," before "," ~ ")," after "," ~ ")," around "," ~ ")," approx "," ~ ")," about "," ~ ")," since "," ~ ")," hrs "," ~ ")," hr "," ~ ")," hours "," ~ ")," time "," ~ ")," jan "," ~ ")," feb "," ~ ")," mar "," ~ ")," apr "," ~ ")," may "," ~ ")," jun "," ~ ")," jul "," ~ ")," aug "," ~ ")," sep "," ~ ")," sept "," ~ ")," oct "," ~ ")</f>
        <v>  </v>
      </c>
      <c r="BS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 "&amp;LOWER(Flights!$F$6)&amp;" "," ~ ")," mh"," ~")," at "," ~ ")," by "," ~ ")," on "," ~ ")," to "," ~ ")," from "," ~ ")," until "," ~ ")," till "," ~ ")," before "," ~ ")," after "," ~ ")," around "," ~ ")," approx "," ~ ")," about "," ~ ")," since "," ~ ")," hrs "," ~ ")," hr "," ~ ")," hours "," ~ ")," time "," ~ ")," jan "," ~ ")," feb "," ~ ")," mar "," ~ ")," apr "," ~ ")," may "," ~ ")," jun "," ~ ")," jul "," ~ ")," aug "," ~ ")," sep "," ~ ")," sept "," ~ ")," oct "," ~ ")</f>
        <v>  </v>
      </c>
      <c r="BT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jan","~"),"feb","~"),"mar","~"),"apr","~"),"may","~"),"jun","~"),"jul","~"),"aug","~"),"sep","~"),"oct","~"),"nov","~"),"dec","~")," nov "," ~ ")," dec "," ~ ")," mon "," ~ ")," tue "," ~ ")," wed "," ~ ")," thu "," ~ ")," fri "," ~ ")," sat "," ~ ")," sun "," ~ ")," gate "," ~ ")," bay "," ~ ")," stand "," ~ ")," position "," ~ ")," galley "," ~ ")," flight "," ~ ")," flt "," ~ ")," day "," ~ ")," date "," ~ ")," dated "," ~ ")," the "," ~ ")," and "," ~ ")," of "," ~ ")," in "," ~ ")," for "," ~ ")," with "," ~ ")</f>
        <v>  </v>
      </c>
      <c r="BU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jan","~"),"feb","~"),"mar","~"),"apr","~"),"may","~"),"jun","~"),"jul","~"),"aug","~"),"sep","~"),"oct","~"),"nov","~"),"dec","~")," nov "," ~ ")," dec "," ~ ")," mon "," ~ ")," tue "," ~ ")," wed "," ~ ")," thu "," ~ ")," fri "," ~ ")," sat "," ~ ")," sun "," ~ ")," gate "," ~ ")," bay "," ~ ")," stand "," ~ ")," position "," ~ ")," galley "," ~ ")," flight "," ~ ")," flt "," ~ ")," day "," ~ ")," date "," ~ ")," dated "," ~ ")," the "," ~ ")," and "," ~ ")," of "," ~ ")," in "," ~ ")," for "," ~ ")," with "," ~ ")</f>
        <v>  </v>
      </c>
      <c r="BV48" s="61" t="n">
        <f aca="false">0</f>
        <v>0</v>
      </c>
      <c r="BW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48," pax "," ~ ")," etd "," ~ ")," eta "," ~ ")," std "," ~ ")," sta "," ~ ")," atd "," ~ ")," ata "," ~ ")," lt "," ~ ")," utc "," ~ ")," local "," ~ ")," ok "," ~ ")," done "," ~ ")," seen "," ~ ")," chk "," ~ ")," chkd "," ~ ")," checked "," ~ ")," rcvd "," ~ ")," recd "," ~ ")," dep "," ~ ")," arr "," ~ ")," qty "," ~ ")," all "," ~ ")," ttl "," ~ ")," total "," ~ ")," via "," ~ ")," per "," ~ ")," call "," ~ ")," inbound "," ~ ")," outbound "," ~ ")," approx "," ~ ")</f>
        <v>  </v>
      </c>
      <c r="BX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48," pax "," ~ ")," etd "," ~ ")," eta "," ~ ")," std "," ~ ")," sta "," ~ ")," atd "," ~ ")," ata "," ~ ")," lt "," ~ ")," utc "," ~ ")," local "," ~ ")," ok "," ~ ")," done "," ~ ")," seen "," ~ ")," chk "," ~ ")," chkd "," ~ ")," checked "," ~ ")," rcvd "," ~ ")," recd "," ~ ")," dep "," ~ ")," arr "," ~ ")," qty "," ~ ")," all "," ~ ")," ttl "," ~ ")," total "," ~ ")," via "," ~ ")," per "," ~ ")," call "," ~ ")," inbound "," ~ ")," outbound "," ~ ")," approx "," ~ ")</f>
        <v>  </v>
      </c>
    </row>
    <row r="49" customFormat="false" ht="41.25" hidden="false" customHeight="true" outlineLevel="0" collapsed="false">
      <c r="A49" s="57" t="s">
        <v>507</v>
      </c>
      <c r="B49" s="57" t="s">
        <v>198</v>
      </c>
      <c r="C49" s="57" t="str">
        <f aca="false">Flights!$F$6</f>
        <v>MH0727</v>
      </c>
      <c r="D49" s="58" t="n">
        <f aca="false">Flights!$D$6</f>
        <v>46304</v>
      </c>
      <c r="E49" s="57" t="str">
        <f aca="false">Flights!$G$6&amp;"-"&amp;Flights!$H$6</f>
        <v>KUL-CGK</v>
      </c>
      <c r="F49" s="57" t="str">
        <f aca="false">Flights!$K$6</f>
        <v>BC</v>
      </c>
      <c r="G49" s="57" t="s">
        <v>423</v>
      </c>
      <c r="H49" s="57" t="s">
        <v>381</v>
      </c>
      <c r="I49" s="57" t="s">
        <v>502</v>
      </c>
      <c r="J49" s="57" t="s">
        <v>508</v>
      </c>
      <c r="K49" s="67" t="s">
        <v>504</v>
      </c>
      <c r="L49" s="67" t="s">
        <v>509</v>
      </c>
      <c r="M49" s="67" t="s">
        <v>454</v>
      </c>
      <c r="N49" s="67" t="s">
        <v>386</v>
      </c>
      <c r="O49" s="67" t="s">
        <v>506</v>
      </c>
      <c r="P49" s="57" t="s">
        <v>187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open",IF(AND(NOT(OR(LEN(AZ49)&lt;15,ISNUMBER(MATCH(AZ49,L_Placeholder,0)))),BK49=0,NOT(OR(LEN(AU49)&lt;2,ISNUMBER(MATCH(AU49,L_Placeholder,0)))),NOT(OR(LEN(AX49)&lt;2,ISNUMBER(MATCH(AX49,L_Placeholder,0)))),TRIM(AE49)&lt;&gt;TRIM(T49)),"N/A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missing",IF(OR(LEN(AU49)&lt;2,ISNUMBER(MATCH(AU49,L_Placeholder,0))),"INVALID – PIC missing",IF(OR(LEN(AV49)&lt;2,ISNUMBER(MATCH(AV49,L_Placeholder,0))),"INVALID – result / assessment missing",IF(OR(OR(LEN(AW49)&lt;3,ISNUMBER(MATCH(AW49,L_Placeholder,0))),SUMPRODUCT(--ISNUMBER(SEARCH(" "&amp;L_EvidencePhrase&amp;" ",BD49)))&gt;0,BI49=1),"INVALID – evidence missing, placeholder or not yet on file",IF(BL49=0,"INVALID – evidence needs a traceable reference (number, file name or link)",IF(OR(LEN(AX49)&lt;2,ISNUMBER(MATCH(AX49,L_Placeholder,0))),"INVALID – verifier missing",IF(AX49=AU49,"INVALID – verifier must be someone other than the PIC",IF(BH49=1,"INVALID – result not yet available (awaiting / TBC)",IF(BV49=1,"INVALID – wording says not on board: an on-board confirmation needs the item loaded",IF(AND(AQ49=1,OR(OR(LEN(AY49)&lt;3,ISNUMBER(MATCH(AY49,L_Placeholder,0))),BJ49=1,BQ49=0)),"INVALID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LATE","COMPLETE")&amp;IF(BG49=1," – CHECK WORDING",""))))))))))))))))))))))),IF(TRIM(U49)="Fail","FAIL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t="str">
        <f aca="false">" "&amp;TRIM(SUBSTITUTE(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 "))&amp;" "</f>
        <v>  </v>
      </c>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IFERROR(IF(AND(TRIM(U49)="Pass",SUMPRODUCT((LEN(BC49)-LEN(SUBSTITUTE(BC49,"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")))/(LEN(L_PendNeg)+1))+SUMPRODUCT((LEN(BC49)-LEN(SUBSTITUTE(BC49," "&amp;L_PendPrep&amp;" "," ")))/(LEN(L_PendPrep)+1)),1,0),1)</f>
        <v>0</v>
      </c>
      <c r="BI49" s="61" t="n">
        <f aca="false">IFERROR(IF(SUMPRODUCT((LEN(BD49)-LEN(SUBSTITUTE(BD49," "&amp;L_PendStrict&amp;" "," ")))/(LEN(L_PendStrict)+1))&gt;SUMPRODUCT((LEN(BD49)-LEN(SUBSTITUTE(BD49," "&amp;L_PendNeg&amp;" "," ")))/(LEN(L_PendNeg)+1)),1,0),1)</f>
        <v>0</v>
      </c>
      <c r="BJ49" s="61" t="n">
        <f aca="false">IFERROR(IF(SUMPRODUCT((LEN(BE49)-LEN(SUBSTITUTE(BE49," "&amp;L_Pending&amp;" "," ")))/(LEN(L_Pending)+1))&gt;SUMPRODUCT((LEN(BE49)-LEN(SUBSTITUTE(BE49," "&amp;L_PendNeg&amp;" "," ")))/(LEN(L_PendNeg)+1))+SUMPRODUCT((LEN(BE49)-LEN(SUBSTITUTE(BE49," "&amp;L_PendPrep&amp;" "," ")))/(LEN(L_PendPrep)+1)),1,0),1)</f>
        <v>0</v>
      </c>
      <c r="BK49" s="61" t="n">
        <f aca="false">IFERROR(IF(SUMPRODUCT((LEN(BF49)-LEN(SUBSTITUTE(BF49," "&amp;L_PendStrict&amp;" "," ")))/(LEN(L_PendStrict)+1))&gt;SUMPRODUCT((LEN(BF49)-LEN(SUBSTITUTE(BF49," "&amp;L_PendNeg&amp;" "," ")))/(LEN(L_PendNeg)+1)),1,0),1)</f>
        <v>0</v>
      </c>
      <c r="BL49" s="61" t="n">
        <f aca="false">IFERROR(IF(OR(SUMPRODUCT(--ISNUMBER(SEARCH({"aa000"," aa 000"," aaa 000"," aaaa 000"," a 0000"," a000 000"," aa 00 000"," aaa 00 000"},BN49)))&gt;0,SUMPRODUCT(--ISNUMBER(SEARCH({"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49)))&gt;0,SUMPRODUCT(--ISNUMBER(SEARCH({"http","www.","\",".pdf",".jpg",".jpeg",".png",".heic",".xls",".doc",".msg",".eml"},Z49)))&gt;0,AND(SUMPRODUCT(--ISNUMBER(SEARCH({"sharepoint","onedrive","teams","dms","q-pulse","qpulse"},Z49)))&gt;0,ISNUMBER(SEARCH("0",BM49)))),1,0),0)</f>
        <v>0</v>
      </c>
      <c r="BM49" s="61" t="str">
        <f aca="false">SUBSTITUTE(SUBSTITUTE(SUBSTITUTE(SUBSTITUTE(SUBSTITUTE(SUBSTITUTE(SUBSTITUTE(SUBSTITUTE(SUBSTITUTE(LOWER(BW49&amp;""),"1","0"),"2","0"),"3","0"),"4","0"),"5","0"),"6","0"),"7","0"),"8","0"),"9","0")</f>
        <v>  </v>
      </c>
      <c r="BN49" s="61" t="str">
        <f aca="false">SUBSTITUTE(SUBSTITUTE(SUBSTITUTE(SUBSTITUTE(SUBSTITUTE(SUBSTITUTE(SUBSTITUTE(SUBSTITUTE(SUBSTITUTE(SUBSTITUTE(SUBSTITUTE(SUBSTITUTE(SUBSTITUTE(SUBSTITUTE(SUBSTITUTE(SUBSTITUTE(SUBSTITUTE(SUBSTITUTE(SUBSTITUTE(SUBSTITUTE(SUBSTITUTE(SUBSTITUTE(SUBSTITUTE(SUBSTITUTE(SUBSTITUTE(BM49,"b","a"),"c","a"),"d","a"),"e","a"),"f","a"),"g","a"),"h","a"),"i","a"),"j","a"),"k","a"),"l","a"),"m","a"),"n","a"),"o","a"),"p","a"),"q","a"),"r","a"),"s","a"),"t","a"),"u","a"),"v","a"),"w","a"),"x","a"),"y","a"),"z","a")</f>
        <v>  </v>
      </c>
      <c r="BO49" s="61" t="str">
        <f aca="false">SUBSTITUTE(SUBSTITUTE(SUBSTITUTE(SUBSTITUTE(SUBSTITUTE(SUBSTITUTE(SUBSTITUTE(SUBSTITUTE(SUBSTITUTE(LOWER(BX49&amp;""),"1","0"),"2","0"),"3","0"),"4","0"),"5","0"),"6","0"),"7","0"),"8","0"),"9","0")</f>
        <v>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v>
      </c>
      <c r="BQ49" s="61" t="n">
        <f aca="false">IFERROR(IF(OR(SUMPRODUCT(--ISNUMBER(SEARCH({"aa000"," aa 000"," aaa 000"," aaaa 000"," a 0000"," a000 000"," aa 00 000"," aaa 00 000"},BP49)))&gt;0,SUMPRODUCT(--ISNUMBER(SEARCH({"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49)))&gt;0,SUMPRODUCT(--ISNUMBER(SEARCH({"http","www.","\",".pdf",".jpg",".jpeg",".png",".heic",".xls",".doc",".msg",".eml"},W49)))&gt;0,ISNUMBER(SEARCH("0000",BO49)),AND(SUMPRODUCT(--ISNUMBER(SEARCH({"sharepoint","onedrive","teams","dms","q-pulse","qpulse"},W49)))&gt;0,ISNUMBER(SEARCH("0",BO49)))),1,0),0)</f>
        <v>0</v>
      </c>
      <c r="BR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 "&amp;LOWER(Flights!$F$6)&amp;" "," ~ ")," mh"," ~")," at "," ~ ")," by "," ~ ")," on "," ~ ")," to "," ~ ")," from "," ~ ")," until "," ~ ")," till "," ~ ")," before "," ~ ")," after "," ~ ")," around "," ~ ")," approx "," ~ ")," about "," ~ ")," since "," ~ ")," hrs "," ~ ")," hr "," ~ ")," hours "," ~ ")," time "," ~ ")," jan "," ~ ")," feb "," ~ ")," mar "," ~ ")," apr "," ~ ")," may "," ~ ")," jun "," ~ ")," jul "," ~ ")," aug "," ~ ")," sep "," ~ ")," sept "," ~ ")," oct "," ~ ")</f>
        <v>  </v>
      </c>
      <c r="BS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 "&amp;LOWER(Flights!$F$6)&amp;" "," ~ ")," mh"," ~")," at "," ~ ")," by "," ~ ")," on "," ~ ")," to "," ~ ")," from "," ~ ")," until "," ~ ")," till "," ~ ")," before "," ~ ")," after "," ~ ")," around "," ~ ")," approx "," ~ ")," about "," ~ ")," since "," ~ ")," hrs "," ~ ")," hr "," ~ ")," hours "," ~ ")," time "," ~ ")," jan "," ~ ")," feb "," ~ ")," mar "," ~ ")," apr "," ~ ")," may "," ~ ")," jun "," ~ ")," jul "," ~ ")," aug "," ~ ")," sep "," ~ ")," sept "," ~ ")," oct "," ~ ")</f>
        <v>  </v>
      </c>
      <c r="BT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jan","~"),"feb","~"),"mar","~"),"apr","~"),"may","~"),"jun","~"),"jul","~"),"aug","~"),"sep","~"),"oct","~"),"nov","~"),"dec","~")," nov "," ~ ")," dec "," ~ ")," mon "," ~ ")," tue "," ~ ")," wed "," ~ ")," thu "," ~ ")," fri "," ~ ")," sat "," ~ ")," sun "," ~ ")," gate "," ~ ")," bay "," ~ ")," stand "," ~ ")," position "," ~ ")," galley "," ~ ")," flight "," ~ ")," flt "," ~ ")," day "," ~ ")," date "," ~ ")," dated "," ~ ")," the "," ~ ")," and "," ~ ")," of "," ~ ")," in "," ~ ")," for "," ~ ")," with "," ~ ")</f>
        <v>  </v>
      </c>
      <c r="BU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jan","~"),"feb","~"),"mar","~"),"apr","~"),"may","~"),"jun","~"),"jul","~"),"aug","~"),"sep","~"),"oct","~"),"nov","~"),"dec","~")," nov "," ~ ")," dec "," ~ ")," mon "," ~ ")," tue "," ~ ")," wed "," ~ ")," thu "," ~ ")," fri "," ~ ")," sat "," ~ ")," sun "," ~ ")," gate "," ~ ")," bay "," ~ ")," stand "," ~ ")," position "," ~ ")," galley "," ~ ")," flight "," ~ ")," flt "," ~ ")," day "," ~ ")," date "," ~ ")," dated "," ~ ")," the "," ~ ")," and "," ~ ")," of "," ~ ")," in "," ~ ")," for "," ~ ")," with "," ~ ")</f>
        <v>  </v>
      </c>
      <c r="BV49" s="61" t="n">
        <f aca="false">0</f>
        <v>0</v>
      </c>
      <c r="BW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49," pax "," ~ ")," etd "," ~ ")," eta "," ~ ")," std "," ~ ")," sta "," ~ ")," atd "," ~ ")," ata "," ~ ")," lt "," ~ ")," utc "," ~ ")," local "," ~ ")," ok "," ~ ")," done "," ~ ")," seen "," ~ ")," chk "," ~ ")," chkd "," ~ ")," checked "," ~ ")," rcvd "," ~ ")," recd "," ~ ")," dep "," ~ ")," arr "," ~ ")," qty "," ~ ")," all "," ~ ")," ttl "," ~ ")," total "," ~ ")," via "," ~ ")," per "," ~ ")," call "," ~ ")," inbound "," ~ ")," outbound "," ~ ")," approx "," ~ ")</f>
        <v>  </v>
      </c>
      <c r="BX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49," pax "," ~ ")," etd "," ~ ")," eta "," ~ ")," std "," ~ ")," sta "," ~ ")," atd "," ~ ")," ata "," ~ ")," lt "," ~ ")," utc "," ~ ")," local "," ~ ")," ok "," ~ ")," done "," ~ ")," seen "," ~ ")," chk "," ~ ")," chkd "," ~ ")," checked "," ~ ")," rcvd "," ~ ")," recd "," ~ ")," dep "," ~ ")," arr "," ~ ")," qty "," ~ ")," all "," ~ ")," ttl "," ~ ")," total "," ~ ")," via "," ~ ")," per "," ~ ")," call "," ~ ")," inbound "," ~ ")," outbound "," ~ ")," approx "," ~ ")</f>
        <v>  </v>
      </c>
    </row>
    <row r="50" customFormat="false" ht="41.25" hidden="false" customHeight="true" outlineLevel="0" collapsed="false">
      <c r="A50" s="57" t="s">
        <v>510</v>
      </c>
      <c r="B50" s="57" t="s">
        <v>198</v>
      </c>
      <c r="C50" s="57" t="str">
        <f aca="false">Flights!$F$6</f>
        <v>MH0727</v>
      </c>
      <c r="D50" s="58" t="n">
        <f aca="false">Flights!$D$6</f>
        <v>46304</v>
      </c>
      <c r="E50" s="57" t="str">
        <f aca="false">Flights!$G$6&amp;"-"&amp;Flights!$H$6</f>
        <v>KUL-CGK</v>
      </c>
      <c r="F50" s="57" t="str">
        <f aca="false">Flights!$K$6</f>
        <v>BC</v>
      </c>
      <c r="G50" s="57" t="s">
        <v>423</v>
      </c>
      <c r="H50" s="57" t="s">
        <v>381</v>
      </c>
      <c r="I50" s="57" t="s">
        <v>502</v>
      </c>
      <c r="J50" s="57" t="s">
        <v>511</v>
      </c>
      <c r="K50" s="67" t="s">
        <v>504</v>
      </c>
      <c r="L50" s="67" t="s">
        <v>512</v>
      </c>
      <c r="M50" s="67" t="s">
        <v>454</v>
      </c>
      <c r="N50" s="67" t="s">
        <v>386</v>
      </c>
      <c r="O50" s="67" t="s">
        <v>506</v>
      </c>
      <c r="P50" s="57" t="s">
        <v>187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open",IF(AND(NOT(OR(LEN(AZ50)&lt;15,ISNUMBER(MATCH(AZ50,L_Placeholder,0)))),BK50=0,NOT(OR(LEN(AU50)&lt;2,ISNUMBER(MATCH(AU50,L_Placeholder,0)))),NOT(OR(LEN(AX50)&lt;2,ISNUMBER(MATCH(AX50,L_Placeholder,0)))),TRIM(AE50)&lt;&gt;TRIM(T50)),"N/A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missing",IF(OR(LEN(AU50)&lt;2,ISNUMBER(MATCH(AU50,L_Placeholder,0))),"INVALID – PIC missing",IF(OR(LEN(AV50)&lt;2,ISNUMBER(MATCH(AV50,L_Placeholder,0))),"INVALID – result / assessment missing",IF(OR(OR(LEN(AW50)&lt;3,ISNUMBER(MATCH(AW50,L_Placeholder,0))),SUMPRODUCT(--ISNUMBER(SEARCH(" "&amp;L_EvidencePhrase&amp;" ",BD50)))&gt;0,BI50=1),"INVALID – evidence missing, placeholder or not yet on file",IF(BL50=0,"INVALID – evidence needs a traceable reference (number, file name or link)",IF(OR(LEN(AX50)&lt;2,ISNUMBER(MATCH(AX50,L_Placeholder,0))),"INVALID – verifier missing",IF(AX50=AU50,"INVALID – verifier must be someone other than the PIC",IF(BH50=1,"INVALID – result not yet available (awaiting / TBC)",IF(BV50=1,"INVALID – wording says not on board: an on-board confirmation needs the item loaded",IF(AND(AQ50=1,OR(OR(LEN(AY50)&lt;3,ISNUMBER(MATCH(AY50,L_Placeholder,0))),BJ50=1,BQ50=0)),"INVALID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LATE","COMPLETE")&amp;IF(BG50=1," – CHECK WORDING",""))))))))))))))))))))))),IF(TRIM(U50)="Fail","FAIL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t="str">
        <f aca="false">" "&amp;TRIM(SUBSTITUTE(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 "))&amp;" "</f>
        <v>  </v>
      </c>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IFERROR(IF(AND(TRIM(U50)="Pass",SUMPRODUCT((LEN(BC50)-LEN(SUBSTITUTE(BC50,"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")))/(LEN(L_PendNeg)+1))+SUMPRODUCT((LEN(BC50)-LEN(SUBSTITUTE(BC50," "&amp;L_PendPrep&amp;" "," ")))/(LEN(L_PendPrep)+1)),1,0),1)</f>
        <v>0</v>
      </c>
      <c r="BI50" s="61" t="n">
        <f aca="false">IFERROR(IF(SUMPRODUCT((LEN(BD50)-LEN(SUBSTITUTE(BD50," "&amp;L_PendStrict&amp;" "," ")))/(LEN(L_PendStrict)+1))&gt;SUMPRODUCT((LEN(BD50)-LEN(SUBSTITUTE(BD50," "&amp;L_PendNeg&amp;" "," ")))/(LEN(L_PendNeg)+1)),1,0),1)</f>
        <v>0</v>
      </c>
      <c r="BJ50" s="61" t="n">
        <f aca="false">IFERROR(IF(SUMPRODUCT((LEN(BE50)-LEN(SUBSTITUTE(BE50," "&amp;L_Pending&amp;" "," ")))/(LEN(L_Pending)+1))&gt;SUMPRODUCT((LEN(BE50)-LEN(SUBSTITUTE(BE50," "&amp;L_PendNeg&amp;" "," ")))/(LEN(L_PendNeg)+1))+SUMPRODUCT((LEN(BE50)-LEN(SUBSTITUTE(BE50," "&amp;L_PendPrep&amp;" "," ")))/(LEN(L_PendPrep)+1)),1,0),1)</f>
        <v>0</v>
      </c>
      <c r="BK50" s="61" t="n">
        <f aca="false">IFERROR(IF(SUMPRODUCT((LEN(BF50)-LEN(SUBSTITUTE(BF50," "&amp;L_PendStrict&amp;" "," ")))/(LEN(L_PendStrict)+1))&gt;SUMPRODUCT((LEN(BF50)-LEN(SUBSTITUTE(BF50," "&amp;L_PendNeg&amp;" "," ")))/(LEN(L_PendNeg)+1)),1,0),1)</f>
        <v>0</v>
      </c>
      <c r="BL50" s="61" t="n">
        <f aca="false">IFERROR(IF(OR(SUMPRODUCT(--ISNUMBER(SEARCH({"aa000"," aa 000"," aaa 000"," aaaa 000"," a 0000"," a000 000"," aa 00 000"," aaa 00 000"},BN50)))&gt;0,SUMPRODUCT(--ISNUMBER(SEARCH({"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50)))&gt;0,SUMPRODUCT(--ISNUMBER(SEARCH({"http","www.","\",".pdf",".jpg",".jpeg",".png",".heic",".xls",".doc",".msg",".eml"},Z50)))&gt;0,AND(SUMPRODUCT(--ISNUMBER(SEARCH({"sharepoint","onedrive","teams","dms","q-pulse","qpulse"},Z50)))&gt;0,ISNUMBER(SEARCH("0",BM50)))),1,0),0)</f>
        <v>0</v>
      </c>
      <c r="BM50" s="61" t="str">
        <f aca="false">SUBSTITUTE(SUBSTITUTE(SUBSTITUTE(SUBSTITUTE(SUBSTITUTE(SUBSTITUTE(SUBSTITUTE(SUBSTITUTE(SUBSTITUTE(LOWER(BW50&amp;""),"1","0"),"2","0"),"3","0"),"4","0"),"5","0"),"6","0"),"7","0"),"8","0"),"9","0")</f>
        <v>  </v>
      </c>
      <c r="BN50" s="61" t="str">
        <f aca="false">SUBSTITUTE(SUBSTITUTE(SUBSTITUTE(SUBSTITUTE(SUBSTITUTE(SUBSTITUTE(SUBSTITUTE(SUBSTITUTE(SUBSTITUTE(SUBSTITUTE(SUBSTITUTE(SUBSTITUTE(SUBSTITUTE(SUBSTITUTE(SUBSTITUTE(SUBSTITUTE(SUBSTITUTE(SUBSTITUTE(SUBSTITUTE(SUBSTITUTE(SUBSTITUTE(SUBSTITUTE(SUBSTITUTE(SUBSTITUTE(SUBSTITUTE(BM50,"b","a"),"c","a"),"d","a"),"e","a"),"f","a"),"g","a"),"h","a"),"i","a"),"j","a"),"k","a"),"l","a"),"m","a"),"n","a"),"o","a"),"p","a"),"q","a"),"r","a"),"s","a"),"t","a"),"u","a"),"v","a"),"w","a"),"x","a"),"y","a"),"z","a")</f>
        <v>  </v>
      </c>
      <c r="BO50" s="61" t="str">
        <f aca="false">SUBSTITUTE(SUBSTITUTE(SUBSTITUTE(SUBSTITUTE(SUBSTITUTE(SUBSTITUTE(SUBSTITUTE(SUBSTITUTE(SUBSTITUTE(LOWER(BX50&amp;""),"1","0"),"2","0"),"3","0"),"4","0"),"5","0"),"6","0"),"7","0"),"8","0"),"9","0")</f>
        <v>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v>
      </c>
      <c r="BQ50" s="61" t="n">
        <f aca="false">IFERROR(IF(OR(SUMPRODUCT(--ISNUMBER(SEARCH({"aa000"," aa 000"," aaa 000"," aaaa 000"," a 0000"," a000 000"," aa 00 000"," aaa 00 000"},BP50)))&gt;0,SUMPRODUCT(--ISNUMBER(SEARCH({"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50)))&gt;0,SUMPRODUCT(--ISNUMBER(SEARCH({"http","www.","\",".pdf",".jpg",".jpeg",".png",".heic",".xls",".doc",".msg",".eml"},W50)))&gt;0,ISNUMBER(SEARCH("0000",BO50)),AND(SUMPRODUCT(--ISNUMBER(SEARCH({"sharepoint","onedrive","teams","dms","q-pulse","qpulse"},W50)))&gt;0,ISNUMBER(SEARCH("0",BO50)))),1,0),0)</f>
        <v>0</v>
      </c>
      <c r="BR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 "&amp;LOWER(Flights!$F$6)&amp;" "," ~ ")," mh"," ~")," at "," ~ ")," by "," ~ ")," on "," ~ ")," to "," ~ ")," from "," ~ ")," until "," ~ ")," till "," ~ ")," before "," ~ ")," after "," ~ ")," around "," ~ ")," approx "," ~ ")," about "," ~ ")," since "," ~ ")," hrs "," ~ ")," hr "," ~ ")," hours "," ~ ")," time "," ~ ")," jan "," ~ ")," feb "," ~ ")," mar "," ~ ")," apr "," ~ ")," may "," ~ ")," jun "," ~ ")," jul "," ~ ")," aug "," ~ ")," sep "," ~ ")," sept "," ~ ")," oct "," ~ ")</f>
        <v>  </v>
      </c>
      <c r="BS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 "&amp;LOWER(Flights!$F$6)&amp;" "," ~ ")," mh"," ~")," at "," ~ ")," by "," ~ ")," on "," ~ ")," to "," ~ ")," from "," ~ ")," until "," ~ ")," till "," ~ ")," before "," ~ ")," after "," ~ ")," around "," ~ ")," approx "," ~ ")," about "," ~ ")," since "," ~ ")," hrs "," ~ ")," hr "," ~ ")," hours "," ~ ")," time "," ~ ")," jan "," ~ ")," feb "," ~ ")," mar "," ~ ")," apr "," ~ ")," may "," ~ ")," jun "," ~ ")," jul "," ~ ")," aug "," ~ ")," sep "," ~ ")," sept "," ~ ")," oct "," ~ ")</f>
        <v>  </v>
      </c>
      <c r="BT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jan","~"),"feb","~"),"mar","~"),"apr","~"),"may","~"),"jun","~"),"jul","~"),"aug","~"),"sep","~"),"oct","~"),"nov","~"),"dec","~")," nov "," ~ ")," dec "," ~ ")," mon "," ~ ")," tue "," ~ ")," wed "," ~ ")," thu "," ~ ")," fri "," ~ ")," sat "," ~ ")," sun "," ~ ")," gate "," ~ ")," bay "," ~ ")," stand "," ~ ")," position "," ~ ")," galley "," ~ ")," flight "," ~ ")," flt "," ~ ")," day "," ~ ")," date "," ~ ")," dated "," ~ ")," the "," ~ ")," and "," ~ ")," of "," ~ ")," in "," ~ ")," for "," ~ ")," with "," ~ ")</f>
        <v>  </v>
      </c>
      <c r="BU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jan","~"),"feb","~"),"mar","~"),"apr","~"),"may","~"),"jun","~"),"jul","~"),"aug","~"),"sep","~"),"oct","~"),"nov","~"),"dec","~")," nov "," ~ ")," dec "," ~ ")," mon "," ~ ")," tue "," ~ ")," wed "," ~ ")," thu "," ~ ")," fri "," ~ ")," sat "," ~ ")," sun "," ~ ")," gate "," ~ ")," bay "," ~ ")," stand "," ~ ")," position "," ~ ")," galley "," ~ ")," flight "," ~ ")," flt "," ~ ")," day "," ~ ")," date "," ~ ")," dated "," ~ ")," the "," ~ ")," and "," ~ ")," of "," ~ ")," in "," ~ ")," for "," ~ ")," with "," ~ ")</f>
        <v>  </v>
      </c>
      <c r="BV50" s="61" t="n">
        <f aca="false">0</f>
        <v>0</v>
      </c>
      <c r="BW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50," pax "," ~ ")," etd "," ~ ")," eta "," ~ ")," std "," ~ ")," sta "," ~ ")," atd "," ~ ")," ata "," ~ ")," lt "," ~ ")," utc "," ~ ")," local "," ~ ")," ok "," ~ ")," done "," ~ ")," seen "," ~ ")," chk "," ~ ")," chkd "," ~ ")," checked "," ~ ")," rcvd "," ~ ")," recd "," ~ ")," dep "," ~ ")," arr "," ~ ")," qty "," ~ ")," all "," ~ ")," ttl "," ~ ")," total "," ~ ")," via "," ~ ")," per "," ~ ")," call "," ~ ")," inbound "," ~ ")," outbound "," ~ ")," approx "," ~ ")</f>
        <v>  </v>
      </c>
      <c r="BX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50," pax "," ~ ")," etd "," ~ ")," eta "," ~ ")," std "," ~ ")," sta "," ~ ")," atd "," ~ ")," ata "," ~ ")," lt "," ~ ")," utc "," ~ ")," local "," ~ ")," ok "," ~ ")," done "," ~ ")," seen "," ~ ")," chk "," ~ ")," chkd "," ~ ")," checked "," ~ ")," rcvd "," ~ ")," recd "," ~ ")," dep "," ~ ")," arr "," ~ ")," qty "," ~ ")," all "," ~ ")," ttl "," ~ ")," total "," ~ ")," via "," ~ ")," per "," ~ ")," call "," ~ ")," inbound "," ~ ")," outbound "," ~ ")," approx "," ~ ")</f>
        <v>  </v>
      </c>
    </row>
    <row r="51" customFormat="false" ht="116.25" hidden="false" customHeight="true" outlineLevel="0" collapsed="false">
      <c r="A51" s="57" t="s">
        <v>513</v>
      </c>
      <c r="B51" s="57" t="s">
        <v>198</v>
      </c>
      <c r="C51" s="57" t="str">
        <f aca="false">Flights!$F$6</f>
        <v>MH0727</v>
      </c>
      <c r="D51" s="58" t="n">
        <f aca="false">Flights!$D$6</f>
        <v>46304</v>
      </c>
      <c r="E51" s="57" t="str">
        <f aca="false">Flights!$G$6&amp;"-"&amp;Flights!$H$6</f>
        <v>KUL-CGK</v>
      </c>
      <c r="F51" s="57" t="str">
        <f aca="false">Flights!$K$6</f>
        <v>BC</v>
      </c>
      <c r="G51" s="57" t="s">
        <v>423</v>
      </c>
      <c r="H51" s="57" t="s">
        <v>381</v>
      </c>
      <c r="I51" s="57" t="s">
        <v>502</v>
      </c>
      <c r="J51" s="57" t="s">
        <v>514</v>
      </c>
      <c r="K51" s="67" t="s">
        <v>504</v>
      </c>
      <c r="L51" s="67" t="s">
        <v>515</v>
      </c>
      <c r="M51" s="67" t="s">
        <v>454</v>
      </c>
      <c r="N51" s="67" t="s">
        <v>447</v>
      </c>
      <c r="O51" s="67" t="s">
        <v>516</v>
      </c>
      <c r="P51" s="57" t="s">
        <v>187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open",IF(AND(NOT(OR(LEN(AZ51)&lt;15,ISNUMBER(MATCH(AZ51,L_Placeholder,0)))),BK51=0,NOT(OR(LEN(AU51)&lt;2,ISNUMBER(MATCH(AU51,L_Placeholder,0)))),NOT(OR(LEN(AX51)&lt;2,ISNUMBER(MATCH(AX51,L_Placeholder,0)))),TRIM(AE51)&lt;&gt;TRIM(T51)),"N/A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missing",IF(OR(LEN(AU51)&lt;2,ISNUMBER(MATCH(AU51,L_Placeholder,0))),"INVALID – PIC missing",IF(OR(LEN(AV51)&lt;2,ISNUMBER(MATCH(AV51,L_Placeholder,0))),"INVALID – result / assessment missing",IF(OR(OR(LEN(AW51)&lt;3,ISNUMBER(MATCH(AW51,L_Placeholder,0))),SUMPRODUCT(--ISNUMBER(SEARCH(" "&amp;L_EvidencePhrase&amp;" ",BD51)))&gt;0,BI51=1),"INVALID – evidence missing, placeholder or not yet on file",IF(BL51=0,"INVALID – evidence needs a traceable reference (number, file name or link)",IF(OR(LEN(AX51)&lt;2,ISNUMBER(MATCH(AX51,L_Placeholder,0))),"INVALID – verifier missing",IF(AX51=AU51,"INVALID – verifier must be someone other than the PIC",IF(BH51=1,"INVALID – result not yet available (awaiting / TBC)",IF(BV51=1,"INVALID – wording says not on board: an on-board confirmation needs the item loaded",IF(AND(AQ51=1,OR(OR(LEN(AY51)&lt;3,ISNUMBER(MATCH(AY51,L_Placeholder,0))),BJ51=1,BQ51=0)),"INVALID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LATE","COMPLETE")&amp;IF(BG51=1," – CHECK WORDING",""))))))))))))))))))))))),IF(TRIM(U51)="Fail","FAIL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t="str">
        <f aca="false">" "&amp;TRIM(SUBSTITUTE(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 "))&amp;" "</f>
        <v>  </v>
      </c>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IFERROR(IF(AND(TRIM(U51)="Pass",SUMPRODUCT((LEN(BC51)-LEN(SUBSTITUTE(BC51,"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")))/(LEN(L_PendNeg)+1))+SUMPRODUCT((LEN(BC51)-LEN(SUBSTITUTE(BC51," "&amp;L_PendPrep&amp;" "," ")))/(LEN(L_PendPrep)+1)),1,0),1)</f>
        <v>0</v>
      </c>
      <c r="BI51" s="61" t="n">
        <f aca="false">IFERROR(IF(SUMPRODUCT((LEN(BD51)-LEN(SUBSTITUTE(BD51," "&amp;L_PendStrict&amp;" "," ")))/(LEN(L_PendStrict)+1))&gt;SUMPRODUCT((LEN(BD51)-LEN(SUBSTITUTE(BD51," "&amp;L_PendNeg&amp;" "," ")))/(LEN(L_PendNeg)+1)),1,0),1)</f>
        <v>0</v>
      </c>
      <c r="BJ51" s="61" t="n">
        <f aca="false">IFERROR(IF(SUMPRODUCT((LEN(BE51)-LEN(SUBSTITUTE(BE51," "&amp;L_Pending&amp;" "," ")))/(LEN(L_Pending)+1))&gt;SUMPRODUCT((LEN(BE51)-LEN(SUBSTITUTE(BE51," "&amp;L_PendNeg&amp;" "," ")))/(LEN(L_PendNeg)+1))+SUMPRODUCT((LEN(BE51)-LEN(SUBSTITUTE(BE51," "&amp;L_PendPrep&amp;" "," ")))/(LEN(L_PendPrep)+1)),1,0),1)</f>
        <v>0</v>
      </c>
      <c r="BK51" s="61" t="n">
        <f aca="false">IFERROR(IF(SUMPRODUCT((LEN(BF51)-LEN(SUBSTITUTE(BF51," "&amp;L_PendStrict&amp;" "," ")))/(LEN(L_PendStrict)+1))&gt;SUMPRODUCT((LEN(BF51)-LEN(SUBSTITUTE(BF51," "&amp;L_PendNeg&amp;" "," ")))/(LEN(L_PendNeg)+1)),1,0),1)</f>
        <v>0</v>
      </c>
      <c r="BL51" s="61" t="n">
        <f aca="false">IFERROR(IF(OR(SUMPRODUCT(--ISNUMBER(SEARCH({"aa000"," aa 000"," aaa 000"," aaaa 000"," a 0000"," a000 000"," aa 00 000"," aaa 00 000"},BN51)))&gt;0,SUMPRODUCT(--ISNUMBER(SEARCH({"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51)))&gt;0,SUMPRODUCT(--ISNUMBER(SEARCH({"http","www.","\",".pdf",".jpg",".jpeg",".png",".heic",".xls",".doc",".msg",".eml"},Z51)))&gt;0,AND(SUMPRODUCT(--ISNUMBER(SEARCH({"sharepoint","onedrive","teams","dms","q-pulse","qpulse"},Z51)))&gt;0,ISNUMBER(SEARCH("0",BM51)))),1,0),0)</f>
        <v>0</v>
      </c>
      <c r="BM51" s="61" t="str">
        <f aca="false">SUBSTITUTE(SUBSTITUTE(SUBSTITUTE(SUBSTITUTE(SUBSTITUTE(SUBSTITUTE(SUBSTITUTE(SUBSTITUTE(SUBSTITUTE(LOWER(BW51&amp;""),"1","0"),"2","0"),"3","0"),"4","0"),"5","0"),"6","0"),"7","0"),"8","0"),"9","0")</f>
        <v>  </v>
      </c>
      <c r="BN51" s="61" t="str">
        <f aca="false">SUBSTITUTE(SUBSTITUTE(SUBSTITUTE(SUBSTITUTE(SUBSTITUTE(SUBSTITUTE(SUBSTITUTE(SUBSTITUTE(SUBSTITUTE(SUBSTITUTE(SUBSTITUTE(SUBSTITUTE(SUBSTITUTE(SUBSTITUTE(SUBSTITUTE(SUBSTITUTE(SUBSTITUTE(SUBSTITUTE(SUBSTITUTE(SUBSTITUTE(SUBSTITUTE(SUBSTITUTE(SUBSTITUTE(SUBSTITUTE(SUBSTITUTE(BM51,"b","a"),"c","a"),"d","a"),"e","a"),"f","a"),"g","a"),"h","a"),"i","a"),"j","a"),"k","a"),"l","a"),"m","a"),"n","a"),"o","a"),"p","a"),"q","a"),"r","a"),"s","a"),"t","a"),"u","a"),"v","a"),"w","a"),"x","a"),"y","a"),"z","a")</f>
        <v>  </v>
      </c>
      <c r="BO51" s="61" t="str">
        <f aca="false">SUBSTITUTE(SUBSTITUTE(SUBSTITUTE(SUBSTITUTE(SUBSTITUTE(SUBSTITUTE(SUBSTITUTE(SUBSTITUTE(SUBSTITUTE(LOWER(BX51&amp;""),"1","0"),"2","0"),"3","0"),"4","0"),"5","0"),"6","0"),"7","0"),"8","0"),"9","0")</f>
        <v>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v>
      </c>
      <c r="BQ51" s="61" t="n">
        <f aca="false">IFERROR(IF(OR(SUMPRODUCT(--ISNUMBER(SEARCH({"aa000"," aa 000"," aaa 000"," aaaa 000"," a 0000"," a000 000"," aa 00 000"," aaa 00 000"},BP51)))&gt;0,SUMPRODUCT(--ISNUMBER(SEARCH({"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51)))&gt;0,SUMPRODUCT(--ISNUMBER(SEARCH({"http","www.","\",".pdf",".jpg",".jpeg",".png",".heic",".xls",".doc",".msg",".eml"},W51)))&gt;0,ISNUMBER(SEARCH("0000",BO51)),AND(SUMPRODUCT(--ISNUMBER(SEARCH({"sharepoint","onedrive","teams","dms","q-pulse","qpulse"},W51)))&gt;0,ISNUMBER(SEARCH("0",BO51)))),1,0),0)</f>
        <v>0</v>
      </c>
      <c r="BR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 "&amp;LOWER(Flights!$F$6)&amp;" "," ~ ")," mh"," ~")," at "," ~ ")," by "," ~ ")," on "," ~ ")," to "," ~ ")," from "," ~ ")," until "," ~ ")," till "," ~ ")," before "," ~ ")," after "," ~ ")," around "," ~ ")," approx "," ~ ")," about "," ~ ")," since "," ~ ")," hrs "," ~ ")," hr "," ~ ")," hours "," ~ ")," time "," ~ ")," jan "," ~ ")," feb "," ~ ")," mar "," ~ ")," apr "," ~ ")," may "," ~ ")," jun "," ~ ")," jul "," ~ ")," aug "," ~ ")," sep "," ~ ")," sept "," ~ ")," oct "," ~ ")</f>
        <v>  </v>
      </c>
      <c r="BS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 "&amp;LOWER(Flights!$F$6)&amp;" "," ~ ")," mh"," ~")," at "," ~ ")," by "," ~ ")," on "," ~ ")," to "," ~ ")," from "," ~ ")," until "," ~ ")," till "," ~ ")," before "," ~ ")," after "," ~ ")," around "," ~ ")," approx "," ~ ")," about "," ~ ")," since "," ~ ")," hrs "," ~ ")," hr "," ~ ")," hours "," ~ ")," time "," ~ ")," jan "," ~ ")," feb "," ~ ")," mar "," ~ ")," apr "," ~ ")," may "," ~ ")," jun "," ~ ")," jul "," ~ ")," aug "," ~ ")," sep "," ~ ")," sept "," ~ ")," oct "," ~ ")</f>
        <v>  </v>
      </c>
      <c r="BT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jan","~"),"feb","~"),"mar","~"),"apr","~"),"may","~"),"jun","~"),"jul","~"),"aug","~"),"sep","~"),"oct","~"),"nov","~"),"dec","~")," nov "," ~ ")," dec "," ~ ")," mon "," ~ ")," tue "," ~ ")," wed "," ~ ")," thu "," ~ ")," fri "," ~ ")," sat "," ~ ")," sun "," ~ ")," gate "," ~ ")," bay "," ~ ")," stand "," ~ ")," position "," ~ ")," galley "," ~ ")," flight "," ~ ")," flt "," ~ ")," day "," ~ ")," date "," ~ ")," dated "," ~ ")," the "," ~ ")," and "," ~ ")," of "," ~ ")," in "," ~ ")," for "," ~ ")," with "," ~ ")</f>
        <v>  </v>
      </c>
      <c r="BU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jan","~"),"feb","~"),"mar","~"),"apr","~"),"may","~"),"jun","~"),"jul","~"),"aug","~"),"sep","~"),"oct","~"),"nov","~"),"dec","~")," nov "," ~ ")," dec "," ~ ")," mon "," ~ ")," tue "," ~ ")," wed "," ~ ")," thu "," ~ ")," fri "," ~ ")," sat "," ~ ")," sun "," ~ ")," gate "," ~ ")," bay "," ~ ")," stand "," ~ ")," position "," ~ ")," galley "," ~ ")," flight "," ~ ")," flt "," ~ ")," day "," ~ ")," date "," ~ ")," dated "," ~ ")," the "," ~ ")," and "," ~ ")," of "," ~ ")," in "," ~ ")," for "," ~ ")," with "," ~ ")</f>
        <v>  </v>
      </c>
      <c r="BV51" s="61" t="n">
        <f aca="false">0</f>
        <v>0</v>
      </c>
      <c r="BW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51," pax "," ~ ")," etd "," ~ ")," eta "," ~ ")," std "," ~ ")," sta "," ~ ")," atd "," ~ ")," ata "," ~ ")," lt "," ~ ")," utc "," ~ ")," local "," ~ ")," ok "," ~ ")," done "," ~ ")," seen "," ~ ")," chk "," ~ ")," chkd "," ~ ")," checked "," ~ ")," rcvd "," ~ ")," recd "," ~ ")," dep "," ~ ")," arr "," ~ ")," qty "," ~ ")," all "," ~ ")," ttl "," ~ ")," total "," ~ ")," via "," ~ ")," per "," ~ ")," call "," ~ ")," inbound "," ~ ")," outbound "," ~ ")," approx "," ~ ")</f>
        <v>  </v>
      </c>
      <c r="BX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51," pax "," ~ ")," etd "," ~ ")," eta "," ~ ")," std "," ~ ")," sta "," ~ ")," atd "," ~ ")," ata "," ~ ")," lt "," ~ ")," utc "," ~ ")," local "," ~ ")," ok "," ~ ")," done "," ~ ")," seen "," ~ ")," chk "," ~ ")," chkd "," ~ ")," checked "," ~ ")," rcvd "," ~ ")," recd "," ~ ")," dep "," ~ ")," arr "," ~ ")," qty "," ~ ")," all "," ~ ")," ttl "," ~ ")," total "," ~ ")," via "," ~ ")," per "," ~ ")," call "," ~ ")," inbound "," ~ ")," outbound "," ~ ")," approx "," ~ ")</f>
        <v>  </v>
      </c>
    </row>
    <row r="52" customFormat="false" ht="116.25" hidden="false" customHeight="true" outlineLevel="0" collapsed="false">
      <c r="A52" s="57" t="s">
        <v>517</v>
      </c>
      <c r="B52" s="57" t="s">
        <v>198</v>
      </c>
      <c r="C52" s="57" t="str">
        <f aca="false">Flights!$F$6</f>
        <v>MH0727</v>
      </c>
      <c r="D52" s="58" t="n">
        <f aca="false">Flights!$D$6</f>
        <v>46304</v>
      </c>
      <c r="E52" s="57" t="str">
        <f aca="false">Flights!$G$6&amp;"-"&amp;Flights!$H$6</f>
        <v>KUL-CGK</v>
      </c>
      <c r="F52" s="57" t="str">
        <f aca="false">Flights!$K$6</f>
        <v>BC</v>
      </c>
      <c r="G52" s="57" t="s">
        <v>423</v>
      </c>
      <c r="H52" s="57" t="s">
        <v>381</v>
      </c>
      <c r="I52" s="57" t="s">
        <v>502</v>
      </c>
      <c r="J52" s="57" t="s">
        <v>518</v>
      </c>
      <c r="K52" s="67" t="s">
        <v>504</v>
      </c>
      <c r="L52" s="67" t="s">
        <v>519</v>
      </c>
      <c r="M52" s="67" t="s">
        <v>454</v>
      </c>
      <c r="N52" s="67" t="s">
        <v>447</v>
      </c>
      <c r="O52" s="67" t="s">
        <v>516</v>
      </c>
      <c r="P52" s="57" t="s">
        <v>187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open",IF(AND(NOT(OR(LEN(AZ52)&lt;15,ISNUMBER(MATCH(AZ52,L_Placeholder,0)))),BK52=0,NOT(OR(LEN(AU52)&lt;2,ISNUMBER(MATCH(AU52,L_Placeholder,0)))),NOT(OR(LEN(AX52)&lt;2,ISNUMBER(MATCH(AX52,L_Placeholder,0)))),TRIM(AE52)&lt;&gt;TRIM(T52)),"N/A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missing",IF(OR(LEN(AU52)&lt;2,ISNUMBER(MATCH(AU52,L_Placeholder,0))),"INVALID – PIC missing",IF(OR(LEN(AV52)&lt;2,ISNUMBER(MATCH(AV52,L_Placeholder,0))),"INVALID – result / assessment missing",IF(OR(OR(LEN(AW52)&lt;3,ISNUMBER(MATCH(AW52,L_Placeholder,0))),SUMPRODUCT(--ISNUMBER(SEARCH(" "&amp;L_EvidencePhrase&amp;" ",BD52)))&gt;0,BI52=1),"INVALID – evidence missing, placeholder or not yet on file",IF(BL52=0,"INVALID – evidence needs a traceable reference (number, file name or link)",IF(OR(LEN(AX52)&lt;2,ISNUMBER(MATCH(AX52,L_Placeholder,0))),"INVALID – verifier missing",IF(AX52=AU52,"INVALID – verifier must be someone other than the PIC",IF(BH52=1,"INVALID – result not yet available (awaiting / TBC)",IF(BV52=1,"INVALID – wording says not on board: an on-board confirmation needs the item loaded",IF(AND(AQ52=1,OR(OR(LEN(AY52)&lt;3,ISNUMBER(MATCH(AY52,L_Placeholder,0))),BJ52=1,BQ52=0)),"INVALID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LATE","COMPLETE")&amp;IF(BG52=1," – CHECK WORDING",""))))))))))))))))))))))),IF(TRIM(U52)="Fail","FAIL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t="str">
        <f aca="false">" "&amp;TRIM(SUBSTITUTE(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 "))&amp;" "</f>
        <v>  </v>
      </c>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IFERROR(IF(AND(TRIM(U52)="Pass",SUMPRODUCT((LEN(BC52)-LEN(SUBSTITUTE(BC52,"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")))/(LEN(L_PendNeg)+1))+SUMPRODUCT((LEN(BC52)-LEN(SUBSTITUTE(BC52," "&amp;L_PendPrep&amp;" "," ")))/(LEN(L_PendPrep)+1)),1,0),1)</f>
        <v>0</v>
      </c>
      <c r="BI52" s="61" t="n">
        <f aca="false">IFERROR(IF(SUMPRODUCT((LEN(BD52)-LEN(SUBSTITUTE(BD52," "&amp;L_PendStrict&amp;" "," ")))/(LEN(L_PendStrict)+1))&gt;SUMPRODUCT((LEN(BD52)-LEN(SUBSTITUTE(BD52," "&amp;L_PendNeg&amp;" "," ")))/(LEN(L_PendNeg)+1)),1,0),1)</f>
        <v>0</v>
      </c>
      <c r="BJ52" s="61" t="n">
        <f aca="false">IFERROR(IF(SUMPRODUCT((LEN(BE52)-LEN(SUBSTITUTE(BE52," "&amp;L_Pending&amp;" "," ")))/(LEN(L_Pending)+1))&gt;SUMPRODUCT((LEN(BE52)-LEN(SUBSTITUTE(BE52," "&amp;L_PendNeg&amp;" "," ")))/(LEN(L_PendNeg)+1))+SUMPRODUCT((LEN(BE52)-LEN(SUBSTITUTE(BE52," "&amp;L_PendPrep&amp;" "," ")))/(LEN(L_PendPrep)+1)),1,0),1)</f>
        <v>0</v>
      </c>
      <c r="BK52" s="61" t="n">
        <f aca="false">IFERROR(IF(SUMPRODUCT((LEN(BF52)-LEN(SUBSTITUTE(BF52," "&amp;L_PendStrict&amp;" "," ")))/(LEN(L_PendStrict)+1))&gt;SUMPRODUCT((LEN(BF52)-LEN(SUBSTITUTE(BF52," "&amp;L_PendNeg&amp;" "," ")))/(LEN(L_PendNeg)+1)),1,0),1)</f>
        <v>0</v>
      </c>
      <c r="BL52" s="61" t="n">
        <f aca="false">IFERROR(IF(OR(SUMPRODUCT(--ISNUMBER(SEARCH({"aa000"," aa 000"," aaa 000"," aaaa 000"," a 0000"," a000 000"," aa 00 000"," aaa 00 000"},BN52)))&gt;0,SUMPRODUCT(--ISNUMBER(SEARCH({"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52)))&gt;0,SUMPRODUCT(--ISNUMBER(SEARCH({"http","www.","\",".pdf",".jpg",".jpeg",".png",".heic",".xls",".doc",".msg",".eml"},Z52)))&gt;0,AND(SUMPRODUCT(--ISNUMBER(SEARCH({"sharepoint","onedrive","teams","dms","q-pulse","qpulse"},Z52)))&gt;0,ISNUMBER(SEARCH("0",BM52)))),1,0),0)</f>
        <v>0</v>
      </c>
      <c r="BM52" s="61" t="str">
        <f aca="false">SUBSTITUTE(SUBSTITUTE(SUBSTITUTE(SUBSTITUTE(SUBSTITUTE(SUBSTITUTE(SUBSTITUTE(SUBSTITUTE(SUBSTITUTE(LOWER(BW52&amp;""),"1","0"),"2","0"),"3","0"),"4","0"),"5","0"),"6","0"),"7","0"),"8","0"),"9","0")</f>
        <v>  </v>
      </c>
      <c r="BN52" s="61" t="str">
        <f aca="false">SUBSTITUTE(SUBSTITUTE(SUBSTITUTE(SUBSTITUTE(SUBSTITUTE(SUBSTITUTE(SUBSTITUTE(SUBSTITUTE(SUBSTITUTE(SUBSTITUTE(SUBSTITUTE(SUBSTITUTE(SUBSTITUTE(SUBSTITUTE(SUBSTITUTE(SUBSTITUTE(SUBSTITUTE(SUBSTITUTE(SUBSTITUTE(SUBSTITUTE(SUBSTITUTE(SUBSTITUTE(SUBSTITUTE(SUBSTITUTE(SUBSTITUTE(BM52,"b","a"),"c","a"),"d","a"),"e","a"),"f","a"),"g","a"),"h","a"),"i","a"),"j","a"),"k","a"),"l","a"),"m","a"),"n","a"),"o","a"),"p","a"),"q","a"),"r","a"),"s","a"),"t","a"),"u","a"),"v","a"),"w","a"),"x","a"),"y","a"),"z","a")</f>
        <v>  </v>
      </c>
      <c r="BO52" s="61" t="str">
        <f aca="false">SUBSTITUTE(SUBSTITUTE(SUBSTITUTE(SUBSTITUTE(SUBSTITUTE(SUBSTITUTE(SUBSTITUTE(SUBSTITUTE(SUBSTITUTE(LOWER(BX52&amp;""),"1","0"),"2","0"),"3","0"),"4","0"),"5","0"),"6","0"),"7","0"),"8","0"),"9","0")</f>
        <v>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v>
      </c>
      <c r="BQ52" s="61" t="n">
        <f aca="false">IFERROR(IF(OR(SUMPRODUCT(--ISNUMBER(SEARCH({"aa000"," aa 000"," aaa 000"," aaaa 000"," a 0000"," a000 000"," aa 00 000"," aaa 00 000"},BP52)))&gt;0,SUMPRODUCT(--ISNUMBER(SEARCH({"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52)))&gt;0,SUMPRODUCT(--ISNUMBER(SEARCH({"http","www.","\",".pdf",".jpg",".jpeg",".png",".heic",".xls",".doc",".msg",".eml"},W52)))&gt;0,ISNUMBER(SEARCH("0000",BO52)),AND(SUMPRODUCT(--ISNUMBER(SEARCH({"sharepoint","onedrive","teams","dms","q-pulse","qpulse"},W52)))&gt;0,ISNUMBER(SEARCH("0",BO52)))),1,0),0)</f>
        <v>0</v>
      </c>
      <c r="BR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 "&amp;LOWER(Flights!$F$6)&amp;" "," ~ ")," mh"," ~")," at "," ~ ")," by "," ~ ")," on "," ~ ")," to "," ~ ")," from "," ~ ")," until "," ~ ")," till "," ~ ")," before "," ~ ")," after "," ~ ")," around "," ~ ")," approx "," ~ ")," about "," ~ ")," since "," ~ ")," hrs "," ~ ")," hr "," ~ ")," hours "," ~ ")," time "," ~ ")," jan "," ~ ")," feb "," ~ ")," mar "," ~ ")," apr "," ~ ")," may "," ~ ")," jun "," ~ ")," jul "," ~ ")," aug "," ~ ")," sep "," ~ ")," sept "," ~ ")," oct "," ~ ")</f>
        <v>  </v>
      </c>
      <c r="BS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 "&amp;LOWER(Flights!$F$6)&amp;" "," ~ ")," mh"," ~")," at "," ~ ")," by "," ~ ")," on "," ~ ")," to "," ~ ")," from "," ~ ")," until "," ~ ")," till "," ~ ")," before "," ~ ")," after "," ~ ")," around "," ~ ")," approx "," ~ ")," about "," ~ ")," since "," ~ ")," hrs "," ~ ")," hr "," ~ ")," hours "," ~ ")," time "," ~ ")," jan "," ~ ")," feb "," ~ ")," mar "," ~ ")," apr "," ~ ")," may "," ~ ")," jun "," ~ ")," jul "," ~ ")," aug "," ~ ")," sep "," ~ ")," sept "," ~ ")," oct "," ~ ")</f>
        <v>  </v>
      </c>
      <c r="BT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jan","~"),"feb","~"),"mar","~"),"apr","~"),"may","~"),"jun","~"),"jul","~"),"aug","~"),"sep","~"),"oct","~"),"nov","~"),"dec","~")," nov "," ~ ")," dec "," ~ ")," mon "," ~ ")," tue "," ~ ")," wed "," ~ ")," thu "," ~ ")," fri "," ~ ")," sat "," ~ ")," sun "," ~ ")," gate "," ~ ")," bay "," ~ ")," stand "," ~ ")," position "," ~ ")," galley "," ~ ")," flight "," ~ ")," flt "," ~ ")," day "," ~ ")," date "," ~ ")," dated "," ~ ")," the "," ~ ")," and "," ~ ")," of "," ~ ")," in "," ~ ")," for "," ~ ")," with "," ~ ")</f>
        <v>  </v>
      </c>
      <c r="BU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jan","~"),"feb","~"),"mar","~"),"apr","~"),"may","~"),"jun","~"),"jul","~"),"aug","~"),"sep","~"),"oct","~"),"nov","~"),"dec","~")," nov "," ~ ")," dec "," ~ ")," mon "," ~ ")," tue "," ~ ")," wed "," ~ ")," thu "," ~ ")," fri "," ~ ")," sat "," ~ ")," sun "," ~ ")," gate "," ~ ")," bay "," ~ ")," stand "," ~ ")," position "," ~ ")," galley "," ~ ")," flight "," ~ ")," flt "," ~ ")," day "," ~ ")," date "," ~ ")," dated "," ~ ")," the "," ~ ")," and "," ~ ")," of "," ~ ")," in "," ~ ")," for "," ~ ")," with "," ~ ")</f>
        <v>  </v>
      </c>
      <c r="BV52" s="61" t="n">
        <f aca="false">0</f>
        <v>0</v>
      </c>
      <c r="BW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52," pax "," ~ ")," etd "," ~ ")," eta "," ~ ")," std "," ~ ")," sta "," ~ ")," atd "," ~ ")," ata "," ~ ")," lt "," ~ ")," utc "," ~ ")," local "," ~ ")," ok "," ~ ")," done "," ~ ")," seen "," ~ ")," chk "," ~ ")," chkd "," ~ ")," checked "," ~ ")," rcvd "," ~ ")," recd "," ~ ")," dep "," ~ ")," arr "," ~ ")," qty "," ~ ")," all "," ~ ")," ttl "," ~ ")," total "," ~ ")," via "," ~ ")," per "," ~ ")," call "," ~ ")," inbound "," ~ ")," outbound "," ~ ")," approx "," ~ ")</f>
        <v>  </v>
      </c>
      <c r="BX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52," pax "," ~ ")," etd "," ~ ")," eta "," ~ ")," std "," ~ ")," sta "," ~ ")," atd "," ~ ")," ata "," ~ ")," lt "," ~ ")," utc "," ~ ")," local "," ~ ")," ok "," ~ ")," done "," ~ ")," seen "," ~ ")," chk "," ~ ")," chkd "," ~ ")," checked "," ~ ")," rcvd "," ~ ")," recd "," ~ ")," dep "," ~ ")," arr "," ~ ")," qty "," ~ ")," all "," ~ ")," ttl "," ~ ")," total "," ~ ")," via "," ~ ")," per "," ~ ")," call "," ~ ")," inbound "," ~ ")," outbound "," ~ ")," approx "," ~ ")</f>
        <v>  </v>
      </c>
    </row>
    <row r="53" customFormat="false" ht="54" hidden="false" customHeight="true" outlineLevel="0" collapsed="false">
      <c r="A53" s="57" t="s">
        <v>520</v>
      </c>
      <c r="B53" s="57" t="s">
        <v>198</v>
      </c>
      <c r="C53" s="57" t="str">
        <f aca="false">Flights!$F$6</f>
        <v>MH0727</v>
      </c>
      <c r="D53" s="58" t="n">
        <f aca="false">Flights!$D$6</f>
        <v>46304</v>
      </c>
      <c r="E53" s="57" t="str">
        <f aca="false">Flights!$G$6&amp;"-"&amp;Flights!$H$6</f>
        <v>KUL-CGK</v>
      </c>
      <c r="F53" s="57" t="str">
        <f aca="false">Flights!$K$6</f>
        <v>BC</v>
      </c>
      <c r="G53" s="57" t="s">
        <v>423</v>
      </c>
      <c r="H53" s="57" t="s">
        <v>381</v>
      </c>
      <c r="I53" s="57" t="s">
        <v>502</v>
      </c>
      <c r="J53" s="57" t="s">
        <v>521</v>
      </c>
      <c r="K53" s="67" t="s">
        <v>522</v>
      </c>
      <c r="L53" s="67" t="s">
        <v>523</v>
      </c>
      <c r="M53" s="67" t="s">
        <v>454</v>
      </c>
      <c r="N53" s="67" t="s">
        <v>386</v>
      </c>
      <c r="O53" s="67" t="s">
        <v>524</v>
      </c>
      <c r="P53" s="57" t="s">
        <v>187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open",IF(AND(NOT(OR(LEN(AZ53)&lt;15,ISNUMBER(MATCH(AZ53,L_Placeholder,0)))),BK53=0,NOT(OR(LEN(AU53)&lt;2,ISNUMBER(MATCH(AU53,L_Placeholder,0)))),NOT(OR(LEN(AX53)&lt;2,ISNUMBER(MATCH(AX53,L_Placeholder,0)))),TRIM(AE53)&lt;&gt;TRIM(T53)),"N/A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missing",IF(OR(LEN(AU53)&lt;2,ISNUMBER(MATCH(AU53,L_Placeholder,0))),"INVALID – PIC missing",IF(OR(LEN(AV53)&lt;2,ISNUMBER(MATCH(AV53,L_Placeholder,0))),"INVALID – result / assessment missing",IF(OR(OR(LEN(AW53)&lt;3,ISNUMBER(MATCH(AW53,L_Placeholder,0))),SUMPRODUCT(--ISNUMBER(SEARCH(" "&amp;L_EvidencePhrase&amp;" ",BD53)))&gt;0,BI53=1),"INVALID – evidence missing, placeholder or not yet on file",IF(BL53=0,"INVALID – evidence needs a traceable reference (number, file name or link)",IF(OR(LEN(AX53)&lt;2,ISNUMBER(MATCH(AX53,L_Placeholder,0))),"INVALID – verifier missing",IF(AX53=AU53,"INVALID – verifier must be someone other than the PIC",IF(BH53=1,"INVALID – result not yet available (awaiting / TBC)",IF(BV53=1,"INVALID – wording says not on board: an on-board confirmation needs the item loaded",IF(AND(AQ53=1,OR(OR(LEN(AY53)&lt;3,ISNUMBER(MATCH(AY53,L_Placeholder,0))),BJ53=1,BQ53=0)),"INVALID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LATE","COMPLETE")&amp;IF(BG53=1," – CHECK WORDING",""))))))))))))))))))))))),IF(TRIM(U53)="Fail","FAIL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t="str">
        <f aca="false">" "&amp;TRIM(SUBSTITUTE(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 "))&amp;" "</f>
        <v>  </v>
      </c>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IFERROR(IF(AND(TRIM(U53)="Pass",SUMPRODUCT((LEN(BC53)-LEN(SUBSTITUTE(BC53,"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")))/(LEN(L_PendNeg)+1))+SUMPRODUCT((LEN(BC53)-LEN(SUBSTITUTE(BC53," "&amp;L_PendPrep&amp;" "," ")))/(LEN(L_PendPrep)+1)),1,0),1)</f>
        <v>0</v>
      </c>
      <c r="BI53" s="61" t="n">
        <f aca="false">IFERROR(IF(SUMPRODUCT((LEN(BD53)-LEN(SUBSTITUTE(BD53," "&amp;L_PendStrict&amp;" "," ")))/(LEN(L_PendStrict)+1))&gt;SUMPRODUCT((LEN(BD53)-LEN(SUBSTITUTE(BD53," "&amp;L_PendNeg&amp;" "," ")))/(LEN(L_PendNeg)+1)),1,0),1)</f>
        <v>0</v>
      </c>
      <c r="BJ53" s="61" t="n">
        <f aca="false">IFERROR(IF(SUMPRODUCT((LEN(BE53)-LEN(SUBSTITUTE(BE53," "&amp;L_Pending&amp;" "," ")))/(LEN(L_Pending)+1))&gt;SUMPRODUCT((LEN(BE53)-LEN(SUBSTITUTE(BE53," "&amp;L_PendNeg&amp;" "," ")))/(LEN(L_PendNeg)+1))+SUMPRODUCT((LEN(BE53)-LEN(SUBSTITUTE(BE53," "&amp;L_PendPrep&amp;" "," ")))/(LEN(L_PendPrep)+1)),1,0),1)</f>
        <v>0</v>
      </c>
      <c r="BK53" s="61" t="n">
        <f aca="false">IFERROR(IF(SUMPRODUCT((LEN(BF53)-LEN(SUBSTITUTE(BF53," "&amp;L_PendStrict&amp;" "," ")))/(LEN(L_PendStrict)+1))&gt;SUMPRODUCT((LEN(BF53)-LEN(SUBSTITUTE(BF53," "&amp;L_PendNeg&amp;" "," ")))/(LEN(L_PendNeg)+1)),1,0),1)</f>
        <v>0</v>
      </c>
      <c r="BL53" s="61" t="n">
        <f aca="false">IFERROR(IF(OR(SUMPRODUCT(--ISNUMBER(SEARCH({"aa000"," aa 000"," aaa 000"," aaaa 000"," a 0000"," a000 000"," aa 00 000"," aaa 00 000"},BN53)))&gt;0,SUMPRODUCT(--ISNUMBER(SEARCH({"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53)))&gt;0,SUMPRODUCT(--ISNUMBER(SEARCH({"http","www.","\",".pdf",".jpg",".jpeg",".png",".heic",".xls",".doc",".msg",".eml"},Z53)))&gt;0,AND(SUMPRODUCT(--ISNUMBER(SEARCH({"sharepoint","onedrive","teams","dms","q-pulse","qpulse"},Z53)))&gt;0,ISNUMBER(SEARCH("0",BM53)))),1,0),0)</f>
        <v>0</v>
      </c>
      <c r="BM53" s="61" t="str">
        <f aca="false">SUBSTITUTE(SUBSTITUTE(SUBSTITUTE(SUBSTITUTE(SUBSTITUTE(SUBSTITUTE(SUBSTITUTE(SUBSTITUTE(SUBSTITUTE(LOWER(BW53&amp;""),"1","0"),"2","0"),"3","0"),"4","0"),"5","0"),"6","0"),"7","0"),"8","0"),"9","0")</f>
        <v>  </v>
      </c>
      <c r="BN53" s="61" t="str">
        <f aca="false">SUBSTITUTE(SUBSTITUTE(SUBSTITUTE(SUBSTITUTE(SUBSTITUTE(SUBSTITUTE(SUBSTITUTE(SUBSTITUTE(SUBSTITUTE(SUBSTITUTE(SUBSTITUTE(SUBSTITUTE(SUBSTITUTE(SUBSTITUTE(SUBSTITUTE(SUBSTITUTE(SUBSTITUTE(SUBSTITUTE(SUBSTITUTE(SUBSTITUTE(SUBSTITUTE(SUBSTITUTE(SUBSTITUTE(SUBSTITUTE(SUBSTITUTE(BM53,"b","a"),"c","a"),"d","a"),"e","a"),"f","a"),"g","a"),"h","a"),"i","a"),"j","a"),"k","a"),"l","a"),"m","a"),"n","a"),"o","a"),"p","a"),"q","a"),"r","a"),"s","a"),"t","a"),"u","a"),"v","a"),"w","a"),"x","a"),"y","a"),"z","a")</f>
        <v>  </v>
      </c>
      <c r="BO53" s="61" t="str">
        <f aca="false">SUBSTITUTE(SUBSTITUTE(SUBSTITUTE(SUBSTITUTE(SUBSTITUTE(SUBSTITUTE(SUBSTITUTE(SUBSTITUTE(SUBSTITUTE(LOWER(BX53&amp;""),"1","0"),"2","0"),"3","0"),"4","0"),"5","0"),"6","0"),"7","0"),"8","0"),"9","0")</f>
        <v>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v>
      </c>
      <c r="BQ53" s="61" t="n">
        <f aca="false">IFERROR(IF(OR(SUMPRODUCT(--ISNUMBER(SEARCH({"aa000"," aa 000"," aaa 000"," aaaa 000"," a 0000"," a000 000"," aa 00 000"," aaa 00 000"},BP53)))&gt;0,SUMPRODUCT(--ISNUMBER(SEARCH({"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53)))&gt;0,SUMPRODUCT(--ISNUMBER(SEARCH({"http","www.","\",".pdf",".jpg",".jpeg",".png",".heic",".xls",".doc",".msg",".eml"},W53)))&gt;0,ISNUMBER(SEARCH("0000",BO53)),AND(SUMPRODUCT(--ISNUMBER(SEARCH({"sharepoint","onedrive","teams","dms","q-pulse","qpulse"},W53)))&gt;0,ISNUMBER(SEARCH("0",BO53)))),1,0),0)</f>
        <v>0</v>
      </c>
      <c r="BR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 "&amp;LOWER(Flights!$F$6)&amp;" "," ~ ")," mh"," ~")," at "," ~ ")," by "," ~ ")," on "," ~ ")," to "," ~ ")," from "," ~ ")," until "," ~ ")," till "," ~ ")," before "," ~ ")," after "," ~ ")," around "," ~ ")," approx "," ~ ")," about "," ~ ")," since "," ~ ")," hrs "," ~ ")," hr "," ~ ")," hours "," ~ ")," time "," ~ ")," jan "," ~ ")," feb "," ~ ")," mar "," ~ ")," apr "," ~ ")," may "," ~ ")," jun "," ~ ")," jul "," ~ ")," aug "," ~ ")," sep "," ~ ")," sept "," ~ ")," oct "," ~ ")</f>
        <v>  </v>
      </c>
      <c r="BS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 "&amp;LOWER(Flights!$F$6)&amp;" "," ~ ")," mh"," ~")," at "," ~ ")," by "," ~ ")," on "," ~ ")," to "," ~ ")," from "," ~ ")," until "," ~ ")," till "," ~ ")," before "," ~ ")," after "," ~ ")," around "," ~ ")," approx "," ~ ")," about "," ~ ")," since "," ~ ")," hrs "," ~ ")," hr "," ~ ")," hours "," ~ ")," time "," ~ ")," jan "," ~ ")," feb "," ~ ")," mar "," ~ ")," apr "," ~ ")," may "," ~ ")," jun "," ~ ")," jul "," ~ ")," aug "," ~ ")," sep "," ~ ")," sept "," ~ ")," oct "," ~ ")</f>
        <v>  </v>
      </c>
      <c r="BT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jan","~"),"feb","~"),"mar","~"),"apr","~"),"may","~"),"jun","~"),"jul","~"),"aug","~"),"sep","~"),"oct","~"),"nov","~"),"dec","~")," nov "," ~ ")," dec "," ~ ")," mon "," ~ ")," tue "," ~ ")," wed "," ~ ")," thu "," ~ ")," fri "," ~ ")," sat "," ~ ")," sun "," ~ ")," gate "," ~ ")," bay "," ~ ")," stand "," ~ ")," position "," ~ ")," galley "," ~ ")," flight "," ~ ")," flt "," ~ ")," day "," ~ ")," date "," ~ ")," dated "," ~ ")," the "," ~ ")," and "," ~ ")," of "," ~ ")," in "," ~ ")," for "," ~ ")," with "," ~ ")</f>
        <v>  </v>
      </c>
      <c r="BU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jan","~"),"feb","~"),"mar","~"),"apr","~"),"may","~"),"jun","~"),"jul","~"),"aug","~"),"sep","~"),"oct","~"),"nov","~"),"dec","~")," nov "," ~ ")," dec "," ~ ")," mon "," ~ ")," tue "," ~ ")," wed "," ~ ")," thu "," ~ ")," fri "," ~ ")," sat "," ~ ")," sun "," ~ ")," gate "," ~ ")," bay "," ~ ")," stand "," ~ ")," position "," ~ ")," galley "," ~ ")," flight "," ~ ")," flt "," ~ ")," day "," ~ ")," date "," ~ ")," dated "," ~ ")," the "," ~ ")," and "," ~ ")," of "," ~ ")," in "," ~ ")," for "," ~ ")," with "," ~ ")</f>
        <v>  </v>
      </c>
      <c r="BV53" s="61" t="n">
        <f aca="false">0</f>
        <v>0</v>
      </c>
      <c r="BW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53," pax "," ~ ")," etd "," ~ ")," eta "," ~ ")," std "," ~ ")," sta "," ~ ")," atd "," ~ ")," ata "," ~ ")," lt "," ~ ")," utc "," ~ ")," local "," ~ ")," ok "," ~ ")," done "," ~ ")," seen "," ~ ")," chk "," ~ ")," chkd "," ~ ")," checked "," ~ ")," rcvd "," ~ ")," recd "," ~ ")," dep "," ~ ")," arr "," ~ ")," qty "," ~ ")," all "," ~ ")," ttl "," ~ ")," total "," ~ ")," via "," ~ ")," per "," ~ ")," call "," ~ ")," inbound "," ~ ")," outbound "," ~ ")," approx "," ~ ")</f>
        <v>  </v>
      </c>
      <c r="BX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53," pax "," ~ ")," etd "," ~ ")," eta "," ~ ")," std "," ~ ")," sta "," ~ ")," atd "," ~ ")," ata "," ~ ")," lt "," ~ ")," utc "," ~ ")," local "," ~ ")," ok "," ~ ")," done "," ~ ")," seen "," ~ ")," chk "," ~ ")," chkd "," ~ ")," checked "," ~ ")," rcvd "," ~ ")," recd "," ~ ")," dep "," ~ ")," arr "," ~ ")," qty "," ~ ")," all "," ~ ")," ttl "," ~ ")," total "," ~ ")," via "," ~ ")," per "," ~ ")," call "," ~ ")," inbound "," ~ ")," outbound "," ~ ")," approx "," ~ ")</f>
        <v>  </v>
      </c>
    </row>
    <row r="54" customFormat="false" ht="41.25" hidden="false" customHeight="true" outlineLevel="0" collapsed="false">
      <c r="A54" s="57" t="s">
        <v>525</v>
      </c>
      <c r="B54" s="57" t="s">
        <v>198</v>
      </c>
      <c r="C54" s="57" t="str">
        <f aca="false">Flights!$F$6</f>
        <v>MH0727</v>
      </c>
      <c r="D54" s="58" t="n">
        <f aca="false">Flights!$D$6</f>
        <v>46304</v>
      </c>
      <c r="E54" s="57" t="str">
        <f aca="false">Flights!$G$6&amp;"-"&amp;Flights!$H$6</f>
        <v>KUL-CGK</v>
      </c>
      <c r="F54" s="57" t="str">
        <f aca="false">Flights!$K$6</f>
        <v>BC</v>
      </c>
      <c r="G54" s="57" t="s">
        <v>423</v>
      </c>
      <c r="H54" s="57" t="s">
        <v>381</v>
      </c>
      <c r="I54" s="57" t="s">
        <v>502</v>
      </c>
      <c r="J54" s="57" t="s">
        <v>526</v>
      </c>
      <c r="K54" s="67" t="s">
        <v>504</v>
      </c>
      <c r="L54" s="67" t="s">
        <v>527</v>
      </c>
      <c r="M54" s="67" t="s">
        <v>454</v>
      </c>
      <c r="N54" s="67" t="s">
        <v>386</v>
      </c>
      <c r="O54" s="67" t="s">
        <v>506</v>
      </c>
      <c r="P54" s="57" t="s">
        <v>187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open",IF(AND(NOT(OR(LEN(AZ54)&lt;15,ISNUMBER(MATCH(AZ54,L_Placeholder,0)))),BK54=0,NOT(OR(LEN(AU54)&lt;2,ISNUMBER(MATCH(AU54,L_Placeholder,0)))),NOT(OR(LEN(AX54)&lt;2,ISNUMBER(MATCH(AX54,L_Placeholder,0)))),TRIM(AE54)&lt;&gt;TRIM(T54)),"N/A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missing",IF(OR(LEN(AU54)&lt;2,ISNUMBER(MATCH(AU54,L_Placeholder,0))),"INVALID – PIC missing",IF(OR(LEN(AV54)&lt;2,ISNUMBER(MATCH(AV54,L_Placeholder,0))),"INVALID – result / assessment missing",IF(OR(OR(LEN(AW54)&lt;3,ISNUMBER(MATCH(AW54,L_Placeholder,0))),SUMPRODUCT(--ISNUMBER(SEARCH(" "&amp;L_EvidencePhrase&amp;" ",BD54)))&gt;0,BI54=1),"INVALID – evidence missing, placeholder or not yet on file",IF(BL54=0,"INVALID – evidence needs a traceable reference (number, file name or link)",IF(OR(LEN(AX54)&lt;2,ISNUMBER(MATCH(AX54,L_Placeholder,0))),"INVALID – verifier missing",IF(AX54=AU54,"INVALID – verifier must be someone other than the PIC",IF(BH54=1,"INVALID – result not yet available (awaiting / TBC)",IF(BV54=1,"INVALID – wording says not on board: an on-board confirmation needs the item loaded",IF(AND(AQ54=1,OR(OR(LEN(AY54)&lt;3,ISNUMBER(MATCH(AY54,L_Placeholder,0))),BJ54=1,BQ54=0)),"INVALID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LATE","COMPLETE")&amp;IF(BG54=1," – CHECK WORDING",""))))))))))))))))))))))),IF(TRIM(U54)="Fail","FAIL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t="str">
        <f aca="false">" "&amp;TRIM(SUBSTITUTE(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 "))&amp;" "</f>
        <v>  </v>
      </c>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IFERROR(IF(AND(TRIM(U54)="Pass",SUMPRODUCT((LEN(BC54)-LEN(SUBSTITUTE(BC54,"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")))/(LEN(L_PendNeg)+1))+SUMPRODUCT((LEN(BC54)-LEN(SUBSTITUTE(BC54," "&amp;L_PendPrep&amp;" "," ")))/(LEN(L_PendPrep)+1)),1,0),1)</f>
        <v>0</v>
      </c>
      <c r="BI54" s="61" t="n">
        <f aca="false">IFERROR(IF(SUMPRODUCT((LEN(BD54)-LEN(SUBSTITUTE(BD54," "&amp;L_PendStrict&amp;" "," ")))/(LEN(L_PendStrict)+1))&gt;SUMPRODUCT((LEN(BD54)-LEN(SUBSTITUTE(BD54," "&amp;L_PendNeg&amp;" "," ")))/(LEN(L_PendNeg)+1)),1,0),1)</f>
        <v>0</v>
      </c>
      <c r="BJ54" s="61" t="n">
        <f aca="false">IFERROR(IF(SUMPRODUCT((LEN(BE54)-LEN(SUBSTITUTE(BE54," "&amp;L_Pending&amp;" "," ")))/(LEN(L_Pending)+1))&gt;SUMPRODUCT((LEN(BE54)-LEN(SUBSTITUTE(BE54," "&amp;L_PendNeg&amp;" "," ")))/(LEN(L_PendNeg)+1))+SUMPRODUCT((LEN(BE54)-LEN(SUBSTITUTE(BE54," "&amp;L_PendPrep&amp;" "," ")))/(LEN(L_PendPrep)+1)),1,0),1)</f>
        <v>0</v>
      </c>
      <c r="BK54" s="61" t="n">
        <f aca="false">IFERROR(IF(SUMPRODUCT((LEN(BF54)-LEN(SUBSTITUTE(BF54," "&amp;L_PendStrict&amp;" "," ")))/(LEN(L_PendStrict)+1))&gt;SUMPRODUCT((LEN(BF54)-LEN(SUBSTITUTE(BF54," "&amp;L_PendNeg&amp;" "," ")))/(LEN(L_PendNeg)+1)),1,0),1)</f>
        <v>0</v>
      </c>
      <c r="BL54" s="61" t="n">
        <f aca="false">IFERROR(IF(OR(SUMPRODUCT(--ISNUMBER(SEARCH({"aa000"," aa 000"," aaa 000"," aaaa 000"," a 0000"," a000 000"," aa 00 000"," aaa 00 000"},BN54)))&gt;0,SUMPRODUCT(--ISNUMBER(SEARCH({"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54)))&gt;0,SUMPRODUCT(--ISNUMBER(SEARCH({"http","www.","\",".pdf",".jpg",".jpeg",".png",".heic",".xls",".doc",".msg",".eml"},Z54)))&gt;0,AND(SUMPRODUCT(--ISNUMBER(SEARCH({"sharepoint","onedrive","teams","dms","q-pulse","qpulse"},Z54)))&gt;0,ISNUMBER(SEARCH("0",BM54)))),1,0),0)</f>
        <v>0</v>
      </c>
      <c r="BM54" s="61" t="str">
        <f aca="false">SUBSTITUTE(SUBSTITUTE(SUBSTITUTE(SUBSTITUTE(SUBSTITUTE(SUBSTITUTE(SUBSTITUTE(SUBSTITUTE(SUBSTITUTE(LOWER(BW54&amp;""),"1","0"),"2","0"),"3","0"),"4","0"),"5","0"),"6","0"),"7","0"),"8","0"),"9","0")</f>
        <v>  </v>
      </c>
      <c r="BN54" s="61" t="str">
        <f aca="false">SUBSTITUTE(SUBSTITUTE(SUBSTITUTE(SUBSTITUTE(SUBSTITUTE(SUBSTITUTE(SUBSTITUTE(SUBSTITUTE(SUBSTITUTE(SUBSTITUTE(SUBSTITUTE(SUBSTITUTE(SUBSTITUTE(SUBSTITUTE(SUBSTITUTE(SUBSTITUTE(SUBSTITUTE(SUBSTITUTE(SUBSTITUTE(SUBSTITUTE(SUBSTITUTE(SUBSTITUTE(SUBSTITUTE(SUBSTITUTE(SUBSTITUTE(BM54,"b","a"),"c","a"),"d","a"),"e","a"),"f","a"),"g","a"),"h","a"),"i","a"),"j","a"),"k","a"),"l","a"),"m","a"),"n","a"),"o","a"),"p","a"),"q","a"),"r","a"),"s","a"),"t","a"),"u","a"),"v","a"),"w","a"),"x","a"),"y","a"),"z","a")</f>
        <v>  </v>
      </c>
      <c r="BO54" s="61" t="str">
        <f aca="false">SUBSTITUTE(SUBSTITUTE(SUBSTITUTE(SUBSTITUTE(SUBSTITUTE(SUBSTITUTE(SUBSTITUTE(SUBSTITUTE(SUBSTITUTE(LOWER(BX54&amp;""),"1","0"),"2","0"),"3","0"),"4","0"),"5","0"),"6","0"),"7","0"),"8","0"),"9","0")</f>
        <v>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v>
      </c>
      <c r="BQ54" s="61" t="n">
        <f aca="false">IFERROR(IF(OR(SUMPRODUCT(--ISNUMBER(SEARCH({"aa000"," aa 000"," aaa 000"," aaaa 000"," a 0000"," a000 000"," aa 00 000"," aaa 00 000"},BP54)))&gt;0,SUMPRODUCT(--ISNUMBER(SEARCH({"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54)))&gt;0,SUMPRODUCT(--ISNUMBER(SEARCH({"http","www.","\",".pdf",".jpg",".jpeg",".png",".heic",".xls",".doc",".msg",".eml"},W54)))&gt;0,ISNUMBER(SEARCH("0000",BO54)),AND(SUMPRODUCT(--ISNUMBER(SEARCH({"sharepoint","onedrive","teams","dms","q-pulse","qpulse"},W54)))&gt;0,ISNUMBER(SEARCH("0",BO54)))),1,0),0)</f>
        <v>0</v>
      </c>
      <c r="BR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 "&amp;LOWER(Flights!$F$6)&amp;" "," ~ ")," mh"," ~")," at "," ~ ")," by "," ~ ")," on "," ~ ")," to "," ~ ")," from "," ~ ")," until "," ~ ")," till "," ~ ")," before "," ~ ")," after "," ~ ")," around "," ~ ")," approx "," ~ ")," about "," ~ ")," since "," ~ ")," hrs "," ~ ")," hr "," ~ ")," hours "," ~ ")," time "," ~ ")," jan "," ~ ")," feb "," ~ ")," mar "," ~ ")," apr "," ~ ")," may "," ~ ")," jun "," ~ ")," jul "," ~ ")," aug "," ~ ")," sep "," ~ ")," sept "," ~ ")," oct "," ~ ")</f>
        <v>  </v>
      </c>
      <c r="BS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 "&amp;LOWER(Flights!$F$6)&amp;" "," ~ ")," mh"," ~")," at "," ~ ")," by "," ~ ")," on "," ~ ")," to "," ~ ")," from "," ~ ")," until "," ~ ")," till "," ~ ")," before "," ~ ")," after "," ~ ")," around "," ~ ")," approx "," ~ ")," about "," ~ ")," since "," ~ ")," hrs "," ~ ")," hr "," ~ ")," hours "," ~ ")," time "," ~ ")," jan "," ~ ")," feb "," ~ ")," mar "," ~ ")," apr "," ~ ")," may "," ~ ")," jun "," ~ ")," jul "," ~ ")," aug "," ~ ")," sep "," ~ ")," sept "," ~ ")," oct "," ~ ")</f>
        <v>  </v>
      </c>
      <c r="BT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jan","~"),"feb","~"),"mar","~"),"apr","~"),"may","~"),"jun","~"),"jul","~"),"aug","~"),"sep","~"),"oct","~"),"nov","~"),"dec","~")," nov "," ~ ")," dec "," ~ ")," mon "," ~ ")," tue "," ~ ")," wed "," ~ ")," thu "," ~ ")," fri "," ~ ")," sat "," ~ ")," sun "," ~ ")," gate "," ~ ")," bay "," ~ ")," stand "," ~ ")," position "," ~ ")," galley "," ~ ")," flight "," ~ ")," flt "," ~ ")," day "," ~ ")," date "," ~ ")," dated "," ~ ")," the "," ~ ")," and "," ~ ")," of "," ~ ")," in "," ~ ")," for "," ~ ")," with "," ~ ")</f>
        <v>  </v>
      </c>
      <c r="BU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jan","~"),"feb","~"),"mar","~"),"apr","~"),"may","~"),"jun","~"),"jul","~"),"aug","~"),"sep","~"),"oct","~"),"nov","~"),"dec","~")," nov "," ~ ")," dec "," ~ ")," mon "," ~ ")," tue "," ~ ")," wed "," ~ ")," thu "," ~ ")," fri "," ~ ")," sat "," ~ ")," sun "," ~ ")," gate "," ~ ")," bay "," ~ ")," stand "," ~ ")," position "," ~ ")," galley "," ~ ")," flight "," ~ ")," flt "," ~ ")," day "," ~ ")," date "," ~ ")," dated "," ~ ")," the "," ~ ")," and "," ~ ")," of "," ~ ")," in "," ~ ")," for "," ~ ")," with "," ~ ")</f>
        <v>  </v>
      </c>
      <c r="BV54" s="61" t="n">
        <f aca="false">0</f>
        <v>0</v>
      </c>
      <c r="BW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54," pax "," ~ ")," etd "," ~ ")," eta "," ~ ")," std "," ~ ")," sta "," ~ ")," atd "," ~ ")," ata "," ~ ")," lt "," ~ ")," utc "," ~ ")," local "," ~ ")," ok "," ~ ")," done "," ~ ")," seen "," ~ ")," chk "," ~ ")," chkd "," ~ ")," checked "," ~ ")," rcvd "," ~ ")," recd "," ~ ")," dep "," ~ ")," arr "," ~ ")," qty "," ~ ")," all "," ~ ")," ttl "," ~ ")," total "," ~ ")," via "," ~ ")," per "," ~ ")," call "," ~ ")," inbound "," ~ ")," outbound "," ~ ")," approx "," ~ ")</f>
        <v>  </v>
      </c>
      <c r="BX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54," pax "," ~ ")," etd "," ~ ")," eta "," ~ ")," std "," ~ ")," sta "," ~ ")," atd "," ~ ")," ata "," ~ ")," lt "," ~ ")," utc "," ~ ")," local "," ~ ")," ok "," ~ ")," done "," ~ ")," seen "," ~ ")," chk "," ~ ")," chkd "," ~ ")," checked "," ~ ")," rcvd "," ~ ")," recd "," ~ ")," dep "," ~ ")," arr "," ~ ")," qty "," ~ ")," all "," ~ ")," ttl "," ~ ")," total "," ~ ")," via "," ~ ")," per "," ~ ")," call "," ~ ")," inbound "," ~ ")," outbound "," ~ ")," approx "," ~ ")</f>
        <v>  </v>
      </c>
    </row>
    <row r="55" customFormat="false" ht="41.25" hidden="false" customHeight="true" outlineLevel="0" collapsed="false">
      <c r="A55" s="57" t="s">
        <v>528</v>
      </c>
      <c r="B55" s="57" t="s">
        <v>198</v>
      </c>
      <c r="C55" s="57" t="str">
        <f aca="false">Flights!$F$6</f>
        <v>MH0727</v>
      </c>
      <c r="D55" s="58" t="n">
        <f aca="false">Flights!$D$6</f>
        <v>46304</v>
      </c>
      <c r="E55" s="57" t="str">
        <f aca="false">Flights!$G$6&amp;"-"&amp;Flights!$H$6</f>
        <v>KUL-CGK</v>
      </c>
      <c r="F55" s="57" t="str">
        <f aca="false">Flights!$K$6</f>
        <v>BC</v>
      </c>
      <c r="G55" s="57" t="s">
        <v>423</v>
      </c>
      <c r="H55" s="57" t="s">
        <v>381</v>
      </c>
      <c r="I55" s="57" t="s">
        <v>450</v>
      </c>
      <c r="J55" s="57" t="s">
        <v>529</v>
      </c>
      <c r="K55" s="67" t="s">
        <v>452</v>
      </c>
      <c r="L55" s="67" t="s">
        <v>530</v>
      </c>
      <c r="M55" s="67" t="s">
        <v>454</v>
      </c>
      <c r="N55" s="67" t="s">
        <v>386</v>
      </c>
      <c r="O55" s="67" t="s">
        <v>506</v>
      </c>
      <c r="P55" s="57" t="s">
        <v>187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open",IF(AND(NOT(OR(LEN(AZ55)&lt;15,ISNUMBER(MATCH(AZ55,L_Placeholder,0)))),BK55=0,NOT(OR(LEN(AU55)&lt;2,ISNUMBER(MATCH(AU55,L_Placeholder,0)))),NOT(OR(LEN(AX55)&lt;2,ISNUMBER(MATCH(AX55,L_Placeholder,0)))),TRIM(AE55)&lt;&gt;TRIM(T55)),"N/A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missing",IF(OR(LEN(AU55)&lt;2,ISNUMBER(MATCH(AU55,L_Placeholder,0))),"INVALID – PIC missing",IF(OR(LEN(AV55)&lt;2,ISNUMBER(MATCH(AV55,L_Placeholder,0))),"INVALID – result / assessment missing",IF(OR(OR(LEN(AW55)&lt;3,ISNUMBER(MATCH(AW55,L_Placeholder,0))),SUMPRODUCT(--ISNUMBER(SEARCH(" "&amp;L_EvidencePhrase&amp;" ",BD55)))&gt;0,BI55=1),"INVALID – evidence missing, placeholder or not yet on file",IF(BL55=0,"INVALID – evidence needs a traceable reference (number, file name or link)",IF(OR(LEN(AX55)&lt;2,ISNUMBER(MATCH(AX55,L_Placeholder,0))),"INVALID – verifier missing",IF(AX55=AU55,"INVALID – verifier must be someone other than the PIC",IF(BH55=1,"INVALID – result not yet available (awaiting / TBC)",IF(BV55=1,"INVALID – wording says not on board: an on-board confirmation needs the item loaded",IF(AND(AQ55=1,OR(OR(LEN(AY55)&lt;3,ISNUMBER(MATCH(AY55,L_Placeholder,0))),BJ55=1,BQ55=0)),"INVALID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LATE","COMPLETE")&amp;IF(BG55=1," – CHECK WORDING",""))))))))))))))))))))))),IF(TRIM(U55)="Fail","FAIL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t="str">
        <f aca="false">" "&amp;TRIM(SUBSTITUTE(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 "))&amp;" "</f>
        <v>  </v>
      </c>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IFERROR(IF(AND(TRIM(U55)="Pass",SUMPRODUCT((LEN(BC55)-LEN(SUBSTITUTE(BC55,"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")))/(LEN(L_PendNeg)+1))+SUMPRODUCT((LEN(BC55)-LEN(SUBSTITUTE(BC55," "&amp;L_PendPrep&amp;" "," ")))/(LEN(L_PendPrep)+1)),1,0),1)</f>
        <v>0</v>
      </c>
      <c r="BI55" s="61" t="n">
        <f aca="false">IFERROR(IF(SUMPRODUCT((LEN(BD55)-LEN(SUBSTITUTE(BD55," "&amp;L_PendStrict&amp;" "," ")))/(LEN(L_PendStrict)+1))&gt;SUMPRODUCT((LEN(BD55)-LEN(SUBSTITUTE(BD55," "&amp;L_PendNeg&amp;" "," ")))/(LEN(L_PendNeg)+1)),1,0),1)</f>
        <v>0</v>
      </c>
      <c r="BJ55" s="61" t="n">
        <f aca="false">IFERROR(IF(SUMPRODUCT((LEN(BE55)-LEN(SUBSTITUTE(BE55," "&amp;L_Pending&amp;" "," ")))/(LEN(L_Pending)+1))&gt;SUMPRODUCT((LEN(BE55)-LEN(SUBSTITUTE(BE55," "&amp;L_PendNeg&amp;" "," ")))/(LEN(L_PendNeg)+1))+SUMPRODUCT((LEN(BE55)-LEN(SUBSTITUTE(BE55," "&amp;L_PendPrep&amp;" "," ")))/(LEN(L_PendPrep)+1)),1,0),1)</f>
        <v>0</v>
      </c>
      <c r="BK55" s="61" t="n">
        <f aca="false">IFERROR(IF(SUMPRODUCT((LEN(BF55)-LEN(SUBSTITUTE(BF55," "&amp;L_PendStrict&amp;" "," ")))/(LEN(L_PendStrict)+1))&gt;SUMPRODUCT((LEN(BF55)-LEN(SUBSTITUTE(BF55," "&amp;L_PendNeg&amp;" "," ")))/(LEN(L_PendNeg)+1)),1,0),1)</f>
        <v>0</v>
      </c>
      <c r="BL55" s="61" t="n">
        <f aca="false">IFERROR(IF(OR(SUMPRODUCT(--ISNUMBER(SEARCH({"aa000"," aa 000"," aaa 000"," aaaa 000"," a 0000"," a000 000"," aa 00 000"," aaa 00 000"},BN55)))&gt;0,SUMPRODUCT(--ISNUMBER(SEARCH({"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55)))&gt;0,SUMPRODUCT(--ISNUMBER(SEARCH({"http","www.","\",".pdf",".jpg",".jpeg",".png",".heic",".xls",".doc",".msg",".eml"},Z55)))&gt;0,AND(SUMPRODUCT(--ISNUMBER(SEARCH({"sharepoint","onedrive","teams","dms","q-pulse","qpulse"},Z55)))&gt;0,ISNUMBER(SEARCH("0",BM55)))),1,0),0)</f>
        <v>0</v>
      </c>
      <c r="BM55" s="61" t="str">
        <f aca="false">SUBSTITUTE(SUBSTITUTE(SUBSTITUTE(SUBSTITUTE(SUBSTITUTE(SUBSTITUTE(SUBSTITUTE(SUBSTITUTE(SUBSTITUTE(LOWER(BW55&amp;""),"1","0"),"2","0"),"3","0"),"4","0"),"5","0"),"6","0"),"7","0"),"8","0"),"9","0")</f>
        <v>  </v>
      </c>
      <c r="BN55" s="61" t="str">
        <f aca="false">SUBSTITUTE(SUBSTITUTE(SUBSTITUTE(SUBSTITUTE(SUBSTITUTE(SUBSTITUTE(SUBSTITUTE(SUBSTITUTE(SUBSTITUTE(SUBSTITUTE(SUBSTITUTE(SUBSTITUTE(SUBSTITUTE(SUBSTITUTE(SUBSTITUTE(SUBSTITUTE(SUBSTITUTE(SUBSTITUTE(SUBSTITUTE(SUBSTITUTE(SUBSTITUTE(SUBSTITUTE(SUBSTITUTE(SUBSTITUTE(SUBSTITUTE(BM55,"b","a"),"c","a"),"d","a"),"e","a"),"f","a"),"g","a"),"h","a"),"i","a"),"j","a"),"k","a"),"l","a"),"m","a"),"n","a"),"o","a"),"p","a"),"q","a"),"r","a"),"s","a"),"t","a"),"u","a"),"v","a"),"w","a"),"x","a"),"y","a"),"z","a")</f>
        <v>  </v>
      </c>
      <c r="BO55" s="61" t="str">
        <f aca="false">SUBSTITUTE(SUBSTITUTE(SUBSTITUTE(SUBSTITUTE(SUBSTITUTE(SUBSTITUTE(SUBSTITUTE(SUBSTITUTE(SUBSTITUTE(LOWER(BX55&amp;""),"1","0"),"2","0"),"3","0"),"4","0"),"5","0"),"6","0"),"7","0"),"8","0"),"9","0")</f>
        <v>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v>
      </c>
      <c r="BQ55" s="61" t="n">
        <f aca="false">IFERROR(IF(OR(SUMPRODUCT(--ISNUMBER(SEARCH({"aa000"," aa 000"," aaa 000"," aaaa 000"," a 0000"," a000 000"," aa 00 000"," aaa 00 000"},BP55)))&gt;0,SUMPRODUCT(--ISNUMBER(SEARCH({"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55)))&gt;0,SUMPRODUCT(--ISNUMBER(SEARCH({"http","www.","\",".pdf",".jpg",".jpeg",".png",".heic",".xls",".doc",".msg",".eml"},W55)))&gt;0,ISNUMBER(SEARCH("0000",BO55)),AND(SUMPRODUCT(--ISNUMBER(SEARCH({"sharepoint","onedrive","teams","dms","q-pulse","qpulse"},W55)))&gt;0,ISNUMBER(SEARCH("0",BO55)))),1,0),0)</f>
        <v>0</v>
      </c>
      <c r="BR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 "&amp;LOWER(Flights!$F$6)&amp;" "," ~ ")," mh"," ~")," at "," ~ ")," by "," ~ ")," on "," ~ ")," to "," ~ ")," from "," ~ ")," until "," ~ ")," till "," ~ ")," before "," ~ ")," after "," ~ ")," around "," ~ ")," approx "," ~ ")," about "," ~ ")," since "," ~ ")," hrs "," ~ ")," hr "," ~ ")," hours "," ~ ")," time "," ~ ")," jan "," ~ ")," feb "," ~ ")," mar "," ~ ")," apr "," ~ ")," may "," ~ ")," jun "," ~ ")," jul "," ~ ")," aug "," ~ ")," sep "," ~ ")," sept "," ~ ")," oct "," ~ ")</f>
        <v>  </v>
      </c>
      <c r="BS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 "&amp;LOWER(Flights!$F$6)&amp;" "," ~ ")," mh"," ~")," at "," ~ ")," by "," ~ ")," on "," ~ ")," to "," ~ ")," from "," ~ ")," until "," ~ ")," till "," ~ ")," before "," ~ ")," after "," ~ ")," around "," ~ ")," approx "," ~ ")," about "," ~ ")," since "," ~ ")," hrs "," ~ ")," hr "," ~ ")," hours "," ~ ")," time "," ~ ")," jan "," ~ ")," feb "," ~ ")," mar "," ~ ")," apr "," ~ ")," may "," ~ ")," jun "," ~ ")," jul "," ~ ")," aug "," ~ ")," sep "," ~ ")," sept "," ~ ")," oct "," ~ ")</f>
        <v>  </v>
      </c>
      <c r="BT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jan","~"),"feb","~"),"mar","~"),"apr","~"),"may","~"),"jun","~"),"jul","~"),"aug","~"),"sep","~"),"oct","~"),"nov","~"),"dec","~")," nov "," ~ ")," dec "," ~ ")," mon "," ~ ")," tue "," ~ ")," wed "," ~ ")," thu "," ~ ")," fri "," ~ ")," sat "," ~ ")," sun "," ~ ")," gate "," ~ ")," bay "," ~ ")," stand "," ~ ")," position "," ~ ")," galley "," ~ ")," flight "," ~ ")," flt "," ~ ")," day "," ~ ")," date "," ~ ")," dated "," ~ ")," the "," ~ ")," and "," ~ ")," of "," ~ ")," in "," ~ ")," for "," ~ ")," with "," ~ ")</f>
        <v>  </v>
      </c>
      <c r="BU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jan","~"),"feb","~"),"mar","~"),"apr","~"),"may","~"),"jun","~"),"jul","~"),"aug","~"),"sep","~"),"oct","~"),"nov","~"),"dec","~")," nov "," ~ ")," dec "," ~ ")," mon "," ~ ")," tue "," ~ ")," wed "," ~ ")," thu "," ~ ")," fri "," ~ ")," sat "," ~ ")," sun "," ~ ")," gate "," ~ ")," bay "," ~ ")," stand "," ~ ")," position "," ~ ")," galley "," ~ ")," flight "," ~ ")," flt "," ~ ")," day "," ~ ")," date "," ~ ")," dated "," ~ ")," the "," ~ ")," and "," ~ ")," of "," ~ ")," in "," ~ ")," for "," ~ ")," with "," ~ ")</f>
        <v>  </v>
      </c>
      <c r="BV55" s="61" t="n">
        <f aca="false">0</f>
        <v>0</v>
      </c>
      <c r="BW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55," pax "," ~ ")," etd "," ~ ")," eta "," ~ ")," std "," ~ ")," sta "," ~ ")," atd "," ~ ")," ata "," ~ ")," lt "," ~ ")," utc "," ~ ")," local "," ~ ")," ok "," ~ ")," done "," ~ ")," seen "," ~ ")," chk "," ~ ")," chkd "," ~ ")," checked "," ~ ")," rcvd "," ~ ")," recd "," ~ ")," dep "," ~ ")," arr "," ~ ")," qty "," ~ ")," all "," ~ ")," ttl "," ~ ")," total "," ~ ")," via "," ~ ")," per "," ~ ")," call "," ~ ")," inbound "," ~ ")," outbound "," ~ ")," approx "," ~ ")</f>
        <v>  </v>
      </c>
      <c r="BX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55," pax "," ~ ")," etd "," ~ ")," eta "," ~ ")," std "," ~ ")," sta "," ~ ")," atd "," ~ ")," ata "," ~ ")," lt "," ~ ")," utc "," ~ ")," local "," ~ ")," ok "," ~ ")," done "," ~ ")," seen "," ~ ")," chk "," ~ ")," chkd "," ~ ")," checked "," ~ ")," rcvd "," ~ ")," recd "," ~ ")," dep "," ~ ")," arr "," ~ ")," qty "," ~ ")," all "," ~ ")," ttl "," ~ ")," total "," ~ ")," via "," ~ ")," per "," ~ ")," call "," ~ ")," inbound "," ~ ")," outbound "," ~ ")," approx "," ~ ")</f>
        <v>  </v>
      </c>
    </row>
    <row r="56" customFormat="false" ht="41.25" hidden="false" customHeight="true" outlineLevel="0" collapsed="false">
      <c r="A56" s="57" t="s">
        <v>531</v>
      </c>
      <c r="B56" s="57" t="s">
        <v>198</v>
      </c>
      <c r="C56" s="57" t="str">
        <f aca="false">Flights!$F$6</f>
        <v>MH0727</v>
      </c>
      <c r="D56" s="58" t="n">
        <f aca="false">Flights!$D$6</f>
        <v>46304</v>
      </c>
      <c r="E56" s="57" t="str">
        <f aca="false">Flights!$G$6&amp;"-"&amp;Flights!$H$6</f>
        <v>KUL-CGK</v>
      </c>
      <c r="F56" s="57" t="str">
        <f aca="false">Flights!$K$6</f>
        <v>BC</v>
      </c>
      <c r="G56" s="57" t="s">
        <v>423</v>
      </c>
      <c r="H56" s="57" t="s">
        <v>381</v>
      </c>
      <c r="I56" s="57" t="s">
        <v>450</v>
      </c>
      <c r="J56" s="57" t="s">
        <v>532</v>
      </c>
      <c r="K56" s="67" t="s">
        <v>452</v>
      </c>
      <c r="L56" s="67" t="s">
        <v>533</v>
      </c>
      <c r="M56" s="67" t="s">
        <v>454</v>
      </c>
      <c r="N56" s="67" t="s">
        <v>386</v>
      </c>
      <c r="O56" s="67" t="s">
        <v>506</v>
      </c>
      <c r="P56" s="57" t="s">
        <v>187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open",IF(AND(NOT(OR(LEN(AZ56)&lt;15,ISNUMBER(MATCH(AZ56,L_Placeholder,0)))),BK56=0,NOT(OR(LEN(AU56)&lt;2,ISNUMBER(MATCH(AU56,L_Placeholder,0)))),NOT(OR(LEN(AX56)&lt;2,ISNUMBER(MATCH(AX56,L_Placeholder,0)))),TRIM(AE56)&lt;&gt;TRIM(T56)),"N/A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missing",IF(OR(LEN(AU56)&lt;2,ISNUMBER(MATCH(AU56,L_Placeholder,0))),"INVALID – PIC missing",IF(OR(LEN(AV56)&lt;2,ISNUMBER(MATCH(AV56,L_Placeholder,0))),"INVALID – result / assessment missing",IF(OR(OR(LEN(AW56)&lt;3,ISNUMBER(MATCH(AW56,L_Placeholder,0))),SUMPRODUCT(--ISNUMBER(SEARCH(" "&amp;L_EvidencePhrase&amp;" ",BD56)))&gt;0,BI56=1),"INVALID – evidence missing, placeholder or not yet on file",IF(BL56=0,"INVALID – evidence needs a traceable reference (number, file name or link)",IF(OR(LEN(AX56)&lt;2,ISNUMBER(MATCH(AX56,L_Placeholder,0))),"INVALID – verifier missing",IF(AX56=AU56,"INVALID – verifier must be someone other than the PIC",IF(BH56=1,"INVALID – result not yet available (awaiting / TBC)",IF(BV56=1,"INVALID – wording says not on board: an on-board confirmation needs the item loaded",IF(AND(AQ56=1,OR(OR(LEN(AY56)&lt;3,ISNUMBER(MATCH(AY56,L_Placeholder,0))),BJ56=1,BQ56=0)),"INVALID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LATE","COMPLETE")&amp;IF(BG56=1," – CHECK WORDING",""))))))))))))))))))))))),IF(TRIM(U56)="Fail","FAIL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t="str">
        <f aca="false">" "&amp;TRIM(SUBSTITUTE(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 "))&amp;" "</f>
        <v>  </v>
      </c>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IFERROR(IF(AND(TRIM(U56)="Pass",SUMPRODUCT((LEN(BC56)-LEN(SUBSTITUTE(BC56,"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")))/(LEN(L_PendNeg)+1))+SUMPRODUCT((LEN(BC56)-LEN(SUBSTITUTE(BC56," "&amp;L_PendPrep&amp;" "," ")))/(LEN(L_PendPrep)+1)),1,0),1)</f>
        <v>0</v>
      </c>
      <c r="BI56" s="61" t="n">
        <f aca="false">IFERROR(IF(SUMPRODUCT((LEN(BD56)-LEN(SUBSTITUTE(BD56," "&amp;L_PendStrict&amp;" "," ")))/(LEN(L_PendStrict)+1))&gt;SUMPRODUCT((LEN(BD56)-LEN(SUBSTITUTE(BD56," "&amp;L_PendNeg&amp;" "," ")))/(LEN(L_PendNeg)+1)),1,0),1)</f>
        <v>0</v>
      </c>
      <c r="BJ56" s="61" t="n">
        <f aca="false">IFERROR(IF(SUMPRODUCT((LEN(BE56)-LEN(SUBSTITUTE(BE56," "&amp;L_Pending&amp;" "," ")))/(LEN(L_Pending)+1))&gt;SUMPRODUCT((LEN(BE56)-LEN(SUBSTITUTE(BE56," "&amp;L_PendNeg&amp;" "," ")))/(LEN(L_PendNeg)+1))+SUMPRODUCT((LEN(BE56)-LEN(SUBSTITUTE(BE56," "&amp;L_PendPrep&amp;" "," ")))/(LEN(L_PendPrep)+1)),1,0),1)</f>
        <v>0</v>
      </c>
      <c r="BK56" s="61" t="n">
        <f aca="false">IFERROR(IF(SUMPRODUCT((LEN(BF56)-LEN(SUBSTITUTE(BF56," "&amp;L_PendStrict&amp;" "," ")))/(LEN(L_PendStrict)+1))&gt;SUMPRODUCT((LEN(BF56)-LEN(SUBSTITUTE(BF56," "&amp;L_PendNeg&amp;" "," ")))/(LEN(L_PendNeg)+1)),1,0),1)</f>
        <v>0</v>
      </c>
      <c r="BL56" s="61" t="n">
        <f aca="false">IFERROR(IF(OR(SUMPRODUCT(--ISNUMBER(SEARCH({"aa000"," aa 000"," aaa 000"," aaaa 000"," a 0000"," a000 000"," aa 00 000"," aaa 00 000"},BN56)))&gt;0,SUMPRODUCT(--ISNUMBER(SEARCH({"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56)))&gt;0,SUMPRODUCT(--ISNUMBER(SEARCH({"http","www.","\",".pdf",".jpg",".jpeg",".png",".heic",".xls",".doc",".msg",".eml"},Z56)))&gt;0,AND(SUMPRODUCT(--ISNUMBER(SEARCH({"sharepoint","onedrive","teams","dms","q-pulse","qpulse"},Z56)))&gt;0,ISNUMBER(SEARCH("0",BM56)))),1,0),0)</f>
        <v>0</v>
      </c>
      <c r="BM56" s="61" t="str">
        <f aca="false">SUBSTITUTE(SUBSTITUTE(SUBSTITUTE(SUBSTITUTE(SUBSTITUTE(SUBSTITUTE(SUBSTITUTE(SUBSTITUTE(SUBSTITUTE(LOWER(BW56&amp;""),"1","0"),"2","0"),"3","0"),"4","0"),"5","0"),"6","0"),"7","0"),"8","0"),"9","0")</f>
        <v>  </v>
      </c>
      <c r="BN56" s="61" t="str">
        <f aca="false">SUBSTITUTE(SUBSTITUTE(SUBSTITUTE(SUBSTITUTE(SUBSTITUTE(SUBSTITUTE(SUBSTITUTE(SUBSTITUTE(SUBSTITUTE(SUBSTITUTE(SUBSTITUTE(SUBSTITUTE(SUBSTITUTE(SUBSTITUTE(SUBSTITUTE(SUBSTITUTE(SUBSTITUTE(SUBSTITUTE(SUBSTITUTE(SUBSTITUTE(SUBSTITUTE(SUBSTITUTE(SUBSTITUTE(SUBSTITUTE(SUBSTITUTE(BM56,"b","a"),"c","a"),"d","a"),"e","a"),"f","a"),"g","a"),"h","a"),"i","a"),"j","a"),"k","a"),"l","a"),"m","a"),"n","a"),"o","a"),"p","a"),"q","a"),"r","a"),"s","a"),"t","a"),"u","a"),"v","a"),"w","a"),"x","a"),"y","a"),"z","a")</f>
        <v>  </v>
      </c>
      <c r="BO56" s="61" t="str">
        <f aca="false">SUBSTITUTE(SUBSTITUTE(SUBSTITUTE(SUBSTITUTE(SUBSTITUTE(SUBSTITUTE(SUBSTITUTE(SUBSTITUTE(SUBSTITUTE(LOWER(BX56&amp;""),"1","0"),"2","0"),"3","0"),"4","0"),"5","0"),"6","0"),"7","0"),"8","0"),"9","0")</f>
        <v>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v>
      </c>
      <c r="BQ56" s="61" t="n">
        <f aca="false">IFERROR(IF(OR(SUMPRODUCT(--ISNUMBER(SEARCH({"aa000"," aa 000"," aaa 000"," aaaa 000"," a 0000"," a000 000"," aa 00 000"," aaa 00 000"},BP56)))&gt;0,SUMPRODUCT(--ISNUMBER(SEARCH({"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56)))&gt;0,SUMPRODUCT(--ISNUMBER(SEARCH({"http","www.","\",".pdf",".jpg",".jpeg",".png",".heic",".xls",".doc",".msg",".eml"},W56)))&gt;0,ISNUMBER(SEARCH("0000",BO56)),AND(SUMPRODUCT(--ISNUMBER(SEARCH({"sharepoint","onedrive","teams","dms","q-pulse","qpulse"},W56)))&gt;0,ISNUMBER(SEARCH("0",BO56)))),1,0),0)</f>
        <v>0</v>
      </c>
      <c r="BR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 "&amp;LOWER(Flights!$F$6)&amp;" "," ~ ")," mh"," ~")," at "," ~ ")," by "," ~ ")," on "," ~ ")," to "," ~ ")," from "," ~ ")," until "," ~ ")," till "," ~ ")," before "," ~ ")," after "," ~ ")," around "," ~ ")," approx "," ~ ")," about "," ~ ")," since "," ~ ")," hrs "," ~ ")," hr "," ~ ")," hours "," ~ ")," time "," ~ ")," jan "," ~ ")," feb "," ~ ")," mar "," ~ ")," apr "," ~ ")," may "," ~ ")," jun "," ~ ")," jul "," ~ ")," aug "," ~ ")," sep "," ~ ")," sept "," ~ ")," oct "," ~ ")</f>
        <v>  </v>
      </c>
      <c r="BS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 "&amp;LOWER(Flights!$F$6)&amp;" "," ~ ")," mh"," ~")," at "," ~ ")," by "," ~ ")," on "," ~ ")," to "," ~ ")," from "," ~ ")," until "," ~ ")," till "," ~ ")," before "," ~ ")," after "," ~ ")," around "," ~ ")," approx "," ~ ")," about "," ~ ")," since "," ~ ")," hrs "," ~ ")," hr "," ~ ")," hours "," ~ ")," time "," ~ ")," jan "," ~ ")," feb "," ~ ")," mar "," ~ ")," apr "," ~ ")," may "," ~ ")," jun "," ~ ")," jul "," ~ ")," aug "," ~ ")," sep "," ~ ")," sept "," ~ ")," oct "," ~ ")</f>
        <v>  </v>
      </c>
      <c r="BT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jan","~"),"feb","~"),"mar","~"),"apr","~"),"may","~"),"jun","~"),"jul","~"),"aug","~"),"sep","~"),"oct","~"),"nov","~"),"dec","~")," nov "," ~ ")," dec "," ~ ")," mon "," ~ ")," tue "," ~ ")," wed "," ~ ")," thu "," ~ ")," fri "," ~ ")," sat "," ~ ")," sun "," ~ ")," gate "," ~ ")," bay "," ~ ")," stand "," ~ ")," position "," ~ ")," galley "," ~ ")," flight "," ~ ")," flt "," ~ ")," day "," ~ ")," date "," ~ ")," dated "," ~ ")," the "," ~ ")," and "," ~ ")," of "," ~ ")," in "," ~ ")," for "," ~ ")," with "," ~ ")</f>
        <v>  </v>
      </c>
      <c r="BU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jan","~"),"feb","~"),"mar","~"),"apr","~"),"may","~"),"jun","~"),"jul","~"),"aug","~"),"sep","~"),"oct","~"),"nov","~"),"dec","~")," nov "," ~ ")," dec "," ~ ")," mon "," ~ ")," tue "," ~ ")," wed "," ~ ")," thu "," ~ ")," fri "," ~ ")," sat "," ~ ")," sun "," ~ ")," gate "," ~ ")," bay "," ~ ")," stand "," ~ ")," position "," ~ ")," galley "," ~ ")," flight "," ~ ")," flt "," ~ ")," day "," ~ ")," date "," ~ ")," dated "," ~ ")," the "," ~ ")," and "," ~ ")," of "," ~ ")," in "," ~ ")," for "," ~ ")," with "," ~ ")</f>
        <v>  </v>
      </c>
      <c r="BV56" s="61" t="n">
        <f aca="false">0</f>
        <v>0</v>
      </c>
      <c r="BW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56," pax "," ~ ")," etd "," ~ ")," eta "," ~ ")," std "," ~ ")," sta "," ~ ")," atd "," ~ ")," ata "," ~ ")," lt "," ~ ")," utc "," ~ ")," local "," ~ ")," ok "," ~ ")," done "," ~ ")," seen "," ~ ")," chk "," ~ ")," chkd "," ~ ")," checked "," ~ ")," rcvd "," ~ ")," recd "," ~ ")," dep "," ~ ")," arr "," ~ ")," qty "," ~ ")," all "," ~ ")," ttl "," ~ ")," total "," ~ ")," via "," ~ ")," per "," ~ ")," call "," ~ ")," inbound "," ~ ")," outbound "," ~ ")," approx "," ~ ")</f>
        <v>  </v>
      </c>
      <c r="BX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56," pax "," ~ ")," etd "," ~ ")," eta "," ~ ")," std "," ~ ")," sta "," ~ ")," atd "," ~ ")," ata "," ~ ")," lt "," ~ ")," utc "," ~ ")," local "," ~ ")," ok "," ~ ")," done "," ~ ")," seen "," ~ ")," chk "," ~ ")," chkd "," ~ ")," checked "," ~ ")," rcvd "," ~ ")," recd "," ~ ")," dep "," ~ ")," arr "," ~ ")," qty "," ~ ")," all "," ~ ")," ttl "," ~ ")," total "," ~ ")," via "," ~ ")," per "," ~ ")," call "," ~ ")," inbound "," ~ ")," outbound "," ~ ")," approx "," ~ ")</f>
        <v>  </v>
      </c>
    </row>
    <row r="57" customFormat="false" ht="39.75" hidden="false" customHeight="true" outlineLevel="0" collapsed="false">
      <c r="A57" s="57" t="s">
        <v>534</v>
      </c>
      <c r="B57" s="57" t="s">
        <v>198</v>
      </c>
      <c r="C57" s="57" t="str">
        <f aca="false">Flights!$F$6</f>
        <v>MH0727</v>
      </c>
      <c r="D57" s="58" t="n">
        <f aca="false">Flights!$D$6</f>
        <v>46304</v>
      </c>
      <c r="E57" s="57" t="str">
        <f aca="false">Flights!$G$6&amp;"-"&amp;Flights!$H$6</f>
        <v>KUL-CGK</v>
      </c>
      <c r="F57" s="57" t="str">
        <f aca="false">Flights!$K$6</f>
        <v>BC</v>
      </c>
      <c r="G57" s="57" t="s">
        <v>462</v>
      </c>
      <c r="H57" s="57" t="s">
        <v>463</v>
      </c>
      <c r="I57" s="57" t="s">
        <v>382</v>
      </c>
      <c r="J57" s="57" t="s">
        <v>464</v>
      </c>
      <c r="K57" s="67" t="s">
        <v>429</v>
      </c>
      <c r="L57" s="67" t="s">
        <v>465</v>
      </c>
      <c r="M57" s="67"/>
      <c r="N57" s="67" t="s">
        <v>386</v>
      </c>
      <c r="O57" s="67" t="s">
        <v>466</v>
      </c>
      <c r="P57" s="57" t="s">
        <v>187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open",IF(AND(NOT(OR(LEN(AZ57)&lt;15,ISNUMBER(MATCH(AZ57,L_Placeholder,0)))),BK57=0,NOT(OR(LEN(AU57)&lt;2,ISNUMBER(MATCH(AU57,L_Placeholder,0)))),NOT(OR(LEN(AX57)&lt;2,ISNUMBER(MATCH(AX57,L_Placeholder,0)))),TRIM(AE57)&lt;&gt;TRIM(T57)),"N/A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missing",IF(OR(LEN(AU57)&lt;2,ISNUMBER(MATCH(AU57,L_Placeholder,0))),"INVALID – PIC missing",IF(OR(LEN(AV57)&lt;2,ISNUMBER(MATCH(AV57,L_Placeholder,0))),"INVALID – result / assessment missing",IF(OR(OR(LEN(AW57)&lt;3,ISNUMBER(MATCH(AW57,L_Placeholder,0))),SUMPRODUCT(--ISNUMBER(SEARCH(" "&amp;L_EvidencePhrase&amp;" ",BD57)))&gt;0,BI57=1),"INVALID – evidence missing, placeholder or not yet on file",IF(BL57=0,"INVALID – evidence needs a traceable reference (number, file name or link)",IF(OR(LEN(AX57)&lt;2,ISNUMBER(MATCH(AX57,L_Placeholder,0))),"INVALID – verifier missing",IF(AX57=AU57,"INVALID – verifier must be someone other than the PIC",IF(BH57=1,"INVALID – result not yet available (awaiting / TBC)",IF(BV57=1,"INVALID – wording says not on board: an on-board confirmation needs the item loaded",IF(AND(AQ57=1,OR(OR(LEN(AY57)&lt;3,ISNUMBER(MATCH(AY57,L_Placeholder,0))),BJ57=1,BQ57=0)),"INVALID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LATE","COMPLETE")&amp;IF(BG57=1," – CHECK WORDING",""))))))))))))))))))))))))),IF(TRIM(U57)="Fail","FAIL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t="str">
        <f aca="false">" "&amp;TRIM(SUBSTITUTE(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 "))&amp;" "</f>
        <v>  </v>
      </c>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IFERROR(IF(AND(TRIM(U57)="Pass",SUMPRODUCT((LEN(BC57)-LEN(SUBSTITUTE(BC57,"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")))/(LEN(L_PendNeg)+1)),1,0),1)</f>
        <v>0</v>
      </c>
      <c r="BI57" s="61" t="n">
        <f aca="false">IFERROR(IF(SUMPRODUCT((LEN(BD57)-LEN(SUBSTITUTE(BD57," "&amp;L_PendStrict&amp;" "," ")))/(LEN(L_PendStrict)+1))&gt;SUMPRODUCT((LEN(BD57)-LEN(SUBSTITUTE(BD57," "&amp;L_PendNeg&amp;" "," ")))/(LEN(L_PendNeg)+1)),1,0),1)</f>
        <v>0</v>
      </c>
      <c r="BJ57" s="61" t="n">
        <f aca="false">IFERROR(IF(SUMPRODUCT((LEN(BE57)-LEN(SUBSTITUTE(BE57," "&amp;L_Pending&amp;" "," ")))/(LEN(L_Pending)+1))&gt;SUMPRODUCT((LEN(BE57)-LEN(SUBSTITUTE(BE57," "&amp;L_PendNeg&amp;" "," ")))/(LEN(L_PendNeg)+1)),1,0),1)</f>
        <v>0</v>
      </c>
      <c r="BK57" s="61" t="n">
        <f aca="false">IFERROR(IF(SUMPRODUCT((LEN(BF57)-LEN(SUBSTITUTE(BF57," "&amp;L_PendStrict&amp;" "," ")))/(LEN(L_PendStrict)+1))&gt;SUMPRODUCT((LEN(BF57)-LEN(SUBSTITUTE(BF57," "&amp;L_PendNeg&amp;" "," ")))/(LEN(L_PendNeg)+1)),1,0),1)</f>
        <v>0</v>
      </c>
      <c r="BL57" s="61" t="n">
        <f aca="false">IFERROR(IF(OR(SUMPRODUCT(--ISNUMBER(SEARCH({"aa000"," aa 000"," aaa 000"," aaaa 000"," a 0000"," a000 000"," aa 00 000"," aaa 00 000"},BN57)))&gt;0,SUMPRODUCT(--ISNUMBER(SEARCH({"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57)))&gt;0,SUMPRODUCT(--ISNUMBER(SEARCH({"http","www.","\",".pdf",".jpg",".jpeg",".png",".heic",".xls",".doc",".msg",".eml"},Z57)))&gt;0,AND(SUMPRODUCT(--ISNUMBER(SEARCH({"sharepoint","onedrive","teams","dms","q-pulse","qpulse"},Z57)))&gt;0,ISNUMBER(SEARCH("0",BM57)))),1,0),0)</f>
        <v>0</v>
      </c>
      <c r="BM57" s="61" t="str">
        <f aca="false">SUBSTITUTE(SUBSTITUTE(SUBSTITUTE(SUBSTITUTE(SUBSTITUTE(SUBSTITUTE(SUBSTITUTE(SUBSTITUTE(SUBSTITUTE(LOWER(BW57&amp;""),"1","0"),"2","0"),"3","0"),"4","0"),"5","0"),"6","0"),"7","0"),"8","0"),"9","0")</f>
        <v>  </v>
      </c>
      <c r="BN57" s="61" t="str">
        <f aca="false">SUBSTITUTE(SUBSTITUTE(SUBSTITUTE(SUBSTITUTE(SUBSTITUTE(SUBSTITUTE(SUBSTITUTE(SUBSTITUTE(SUBSTITUTE(SUBSTITUTE(SUBSTITUTE(SUBSTITUTE(SUBSTITUTE(SUBSTITUTE(SUBSTITUTE(SUBSTITUTE(SUBSTITUTE(SUBSTITUTE(SUBSTITUTE(SUBSTITUTE(SUBSTITUTE(SUBSTITUTE(SUBSTITUTE(SUBSTITUTE(SUBSTITUTE(BM57,"b","a"),"c","a"),"d","a"),"e","a"),"f","a"),"g","a"),"h","a"),"i","a"),"j","a"),"k","a"),"l","a"),"m","a"),"n","a"),"o","a"),"p","a"),"q","a"),"r","a"),"s","a"),"t","a"),"u","a"),"v","a"),"w","a"),"x","a"),"y","a"),"z","a")</f>
        <v>  </v>
      </c>
      <c r="BO57" s="61" t="str">
        <f aca="false">SUBSTITUTE(SUBSTITUTE(SUBSTITUTE(SUBSTITUTE(SUBSTITUTE(SUBSTITUTE(SUBSTITUTE(SUBSTITUTE(SUBSTITUTE(LOWER(BX57&amp;""),"1","0"),"2","0"),"3","0"),"4","0"),"5","0"),"6","0"),"7","0"),"8","0"),"9","0")</f>
        <v>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v>
      </c>
      <c r="BQ57" s="61" t="n">
        <f aca="false">IFERROR(IF(OR(SUMPRODUCT(--ISNUMBER(SEARCH({"aa000"," aa 000"," aaa 000"," aaaa 000"," a 0000"," a000 000"," aa 00 000"," aaa 00 000"},BP57)))&gt;0,SUMPRODUCT(--ISNUMBER(SEARCH({"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57)))&gt;0,SUMPRODUCT(--ISNUMBER(SEARCH({"http","www.","\",".pdf",".jpg",".jpeg",".png",".heic",".xls",".doc",".msg",".eml"},W57)))&gt;0,ISNUMBER(SEARCH("0000",BO57)),AND(SUMPRODUCT(--ISNUMBER(SEARCH({"sharepoint","onedrive","teams","dms","q-pulse","qpulse"},W57)))&gt;0,ISNUMBER(SEARCH("0",BO57)))),1,0),0)</f>
        <v>0</v>
      </c>
      <c r="BR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 "&amp;LOWER(Flights!$F$6)&amp;" "," ~ ")," mh"," ~")," at "," ~ ")," by "," ~ ")," on "," ~ ")," to "," ~ ")," from "," ~ ")," until "," ~ ")," till "," ~ ")," before "," ~ ")," after "," ~ ")," around "," ~ ")," approx "," ~ ")," about "," ~ ")," since "," ~ ")," hrs "," ~ ")," hr "," ~ ")," hours "," ~ ")," time "," ~ ")," jan "," ~ ")," feb "," ~ ")," mar "," ~ ")," apr "," ~ ")," may "," ~ ")," jun "," ~ ")," jul "," ~ ")," aug "," ~ ")," sep "," ~ ")," sept "," ~ ")," oct "," ~ ")</f>
        <v>  </v>
      </c>
      <c r="BS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 "&amp;LOWER(Flights!$F$6)&amp;" "," ~ ")," mh"," ~")," at "," ~ ")," by "," ~ ")," on "," ~ ")," to "," ~ ")," from "," ~ ")," until "," ~ ")," till "," ~ ")," before "," ~ ")," after "," ~ ")," around "," ~ ")," approx "," ~ ")," about "," ~ ")," since "," ~ ")," hrs "," ~ ")," hr "," ~ ")," hours "," ~ ")," time "," ~ ")," jan "," ~ ")," feb "," ~ ")," mar "," ~ ")," apr "," ~ ")," may "," ~ ")," jun "," ~ ")," jul "," ~ ")," aug "," ~ ")," sep "," ~ ")," sept "," ~ ")," oct "," ~ ")</f>
        <v>  </v>
      </c>
      <c r="BT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jan","~"),"feb","~"),"mar","~"),"apr","~"),"may","~"),"jun","~"),"jul","~"),"aug","~"),"sep","~"),"oct","~"),"nov","~"),"dec","~")," nov "," ~ ")," dec "," ~ ")," mon "," ~ ")," tue "," ~ ")," wed "," ~ ")," thu "," ~ ")," fri "," ~ ")," sat "," ~ ")," sun "," ~ ")," gate "," ~ ")," bay "," ~ ")," stand "," ~ ")," position "," ~ ")," galley "," ~ ")," flight "," ~ ")," flt "," ~ ")," day "," ~ ")," date "," ~ ")," dated "," ~ ")," the "," ~ ")," and "," ~ ")," of "," ~ ")," in "," ~ ")," for "," ~ ")," with "," ~ ")</f>
        <v>  </v>
      </c>
      <c r="BU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jan","~"),"feb","~"),"mar","~"),"apr","~"),"may","~"),"jun","~"),"jul","~"),"aug","~"),"sep","~"),"oct","~"),"nov","~"),"dec","~")," nov "," ~ ")," dec "," ~ ")," mon "," ~ ")," tue "," ~ ")," wed "," ~ ")," thu "," ~ ")," fri "," ~ ")," sat "," ~ ")," sun "," ~ ")," gate "," ~ ")," bay "," ~ ")," stand "," ~ ")," position "," ~ ")," galley "," ~ ")," flight "," ~ ")," flt "," ~ ")," day "," ~ ")," date "," ~ ")," dated "," ~ ")," the "," ~ ")," and "," ~ ")," of "," ~ ")," in "," ~ ")," for "," ~ ")," with "," ~ ")</f>
        <v>  </v>
      </c>
      <c r="BV57" s="61" t="n">
        <f aca="false">IFERROR(IF(OR(SUMPRODUCT((LEN(BC57)-LEN(SUBSTITUTE(BC57," "&amp;L_NotLoaded&amp;" "," ")))/(LEN(L_NotLoaded)+1))&gt;SUMPRODUCT((LEN(BC57)-LEN(SUBSTITUTE(BC57," "&amp;L_NotLoadedNeg&amp;" "," ")))/(LEN(L_NotLoadedNeg)+1)),SUMPRODUCT((LEN(BD57)-LEN(SUBSTITUTE(BD57," "&amp;L_NotLoaded&amp;" "," ")))/(LEN(L_NotLoaded)+1))&gt;SUMPRODUCT((LEN(BD57)-LEN(SUBSTITUTE(BD57," "&amp;L_NotLoadedNeg&amp;" "," ")))/(LEN(L_NotLoadedNeg)+1))),1,0),0)</f>
        <v>0</v>
      </c>
      <c r="BW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57," pax "," ~ ")," etd "," ~ ")," eta "," ~ ")," std "," ~ ")," sta "," ~ ")," atd "," ~ ")," ata "," ~ ")," lt "," ~ ")," utc "," ~ ")," local "," ~ ")," ok "," ~ ")," done "," ~ ")," seen "," ~ ")," chk "," ~ ")," chkd "," ~ ")," checked "," ~ ")," rcvd "," ~ ")," recd "," ~ ")," dep "," ~ ")," arr "," ~ ")," qty "," ~ ")," all "," ~ ")," ttl "," ~ ")," total "," ~ ")," via "," ~ ")," per "," ~ ")," call "," ~ ")," inbound "," ~ ")," outbound "," ~ ")," approx "," ~ ")</f>
        <v>  </v>
      </c>
      <c r="BX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57," pax "," ~ ")," etd "," ~ ")," eta "," ~ ")," std "," ~ ")," sta "," ~ ")," atd "," ~ ")," ata "," ~ ")," lt "," ~ ")," utc "," ~ ")," local "," ~ ")," ok "," ~ ")," done "," ~ ")," seen "," ~ ")," chk "," ~ ")," chkd "," ~ ")," checked "," ~ ")," rcvd "," ~ ")," recd "," ~ ")," dep "," ~ ")," arr "," ~ ")," qty "," ~ ")," all "," ~ ")," ttl "," ~ ")," total "," ~ ")," via "," ~ ")," per "," ~ ")," call "," ~ ")," inbound "," ~ ")," outbound "," ~ ")," approx "," ~ ")</f>
        <v>  </v>
      </c>
    </row>
    <row r="58" customFormat="false" ht="39.75" hidden="false" customHeight="true" outlineLevel="0" collapsed="false">
      <c r="A58" s="57" t="s">
        <v>535</v>
      </c>
      <c r="B58" s="57" t="s">
        <v>198</v>
      </c>
      <c r="C58" s="57" t="str">
        <f aca="false">Flights!$F$6</f>
        <v>MH0727</v>
      </c>
      <c r="D58" s="58" t="n">
        <f aca="false">Flights!$D$6</f>
        <v>46304</v>
      </c>
      <c r="E58" s="57" t="str">
        <f aca="false">Flights!$G$6&amp;"-"&amp;Flights!$H$6</f>
        <v>KUL-CGK</v>
      </c>
      <c r="F58" s="57" t="str">
        <f aca="false">Flights!$K$6</f>
        <v>BC</v>
      </c>
      <c r="G58" s="57" t="s">
        <v>462</v>
      </c>
      <c r="H58" s="57" t="s">
        <v>463</v>
      </c>
      <c r="I58" s="57" t="s">
        <v>431</v>
      </c>
      <c r="J58" s="57" t="s">
        <v>468</v>
      </c>
      <c r="K58" s="67" t="s">
        <v>429</v>
      </c>
      <c r="L58" s="67" t="s">
        <v>465</v>
      </c>
      <c r="M58" s="67"/>
      <c r="N58" s="67" t="s">
        <v>386</v>
      </c>
      <c r="O58" s="67" t="s">
        <v>466</v>
      </c>
      <c r="P58" s="57" t="s">
        <v>187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open",IF(AND(NOT(OR(LEN(AZ58)&lt;15,ISNUMBER(MATCH(AZ58,L_Placeholder,0)))),BK58=0,NOT(OR(LEN(AU58)&lt;2,ISNUMBER(MATCH(AU58,L_Placeholder,0)))),NOT(OR(LEN(AX58)&lt;2,ISNUMBER(MATCH(AX58,L_Placeholder,0)))),TRIM(AE58)&lt;&gt;TRIM(T58)),"N/A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missing",IF(OR(LEN(AU58)&lt;2,ISNUMBER(MATCH(AU58,L_Placeholder,0))),"INVALID – PIC missing",IF(OR(LEN(AV58)&lt;2,ISNUMBER(MATCH(AV58,L_Placeholder,0))),"INVALID – result / assessment missing",IF(OR(OR(LEN(AW58)&lt;3,ISNUMBER(MATCH(AW58,L_Placeholder,0))),SUMPRODUCT(--ISNUMBER(SEARCH(" "&amp;L_EvidencePhrase&amp;" ",BD58)))&gt;0,BI58=1),"INVALID – evidence missing, placeholder or not yet on file",IF(BL58=0,"INVALID – evidence needs a traceable reference (number, file name or link)",IF(OR(LEN(AX58)&lt;2,ISNUMBER(MATCH(AX58,L_Placeholder,0))),"INVALID – verifier missing",IF(AX58=AU58,"INVALID – verifier must be someone other than the PIC",IF(BH58=1,"INVALID – result not yet available (awaiting / TBC)",IF(BV58=1,"INVALID – wording says not on board: an on-board confirmation needs the item loaded",IF(AND(AQ58=1,OR(OR(LEN(AY58)&lt;3,ISNUMBER(MATCH(AY58,L_Placeholder,0))),BJ58=1,BQ58=0)),"INVALID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LATE","COMPLETE")&amp;IF(BG58=1," – CHECK WORDING",""))))))))))))))))))))))))),IF(TRIM(U58)="Fail","FAIL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t="str">
        <f aca="false">" "&amp;TRIM(SUBSTITUTE(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 "))&amp;" "</f>
        <v>  </v>
      </c>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IFERROR(IF(AND(TRIM(U58)="Pass",SUMPRODUCT((LEN(BC58)-LEN(SUBSTITUTE(BC58,"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")))/(LEN(L_PendNeg)+1)),1,0),1)</f>
        <v>0</v>
      </c>
      <c r="BI58" s="61" t="n">
        <f aca="false">IFERROR(IF(SUMPRODUCT((LEN(BD58)-LEN(SUBSTITUTE(BD58," "&amp;L_PendStrict&amp;" "," ")))/(LEN(L_PendStrict)+1))&gt;SUMPRODUCT((LEN(BD58)-LEN(SUBSTITUTE(BD58," "&amp;L_PendNeg&amp;" "," ")))/(LEN(L_PendNeg)+1)),1,0),1)</f>
        <v>0</v>
      </c>
      <c r="BJ58" s="61" t="n">
        <f aca="false">IFERROR(IF(SUMPRODUCT((LEN(BE58)-LEN(SUBSTITUTE(BE58," "&amp;L_Pending&amp;" "," ")))/(LEN(L_Pending)+1))&gt;SUMPRODUCT((LEN(BE58)-LEN(SUBSTITUTE(BE58," "&amp;L_PendNeg&amp;" "," ")))/(LEN(L_PendNeg)+1)),1,0),1)</f>
        <v>0</v>
      </c>
      <c r="BK58" s="61" t="n">
        <f aca="false">IFERROR(IF(SUMPRODUCT((LEN(BF58)-LEN(SUBSTITUTE(BF58," "&amp;L_PendStrict&amp;" "," ")))/(LEN(L_PendStrict)+1))&gt;SUMPRODUCT((LEN(BF58)-LEN(SUBSTITUTE(BF58," "&amp;L_PendNeg&amp;" "," ")))/(LEN(L_PendNeg)+1)),1,0),1)</f>
        <v>0</v>
      </c>
      <c r="BL58" s="61" t="n">
        <f aca="false">IFERROR(IF(OR(SUMPRODUCT(--ISNUMBER(SEARCH({"aa000"," aa 000"," aaa 000"," aaaa 000"," a 0000"," a000 000"," aa 00 000"," aaa 00 000"},BN58)))&gt;0,SUMPRODUCT(--ISNUMBER(SEARCH({"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58)))&gt;0,SUMPRODUCT(--ISNUMBER(SEARCH({"http","www.","\",".pdf",".jpg",".jpeg",".png",".heic",".xls",".doc",".msg",".eml"},Z58)))&gt;0,AND(SUMPRODUCT(--ISNUMBER(SEARCH({"sharepoint","onedrive","teams","dms","q-pulse","qpulse"},Z58)))&gt;0,ISNUMBER(SEARCH("0",BM58)))),1,0),0)</f>
        <v>0</v>
      </c>
      <c r="BM58" s="61" t="str">
        <f aca="false">SUBSTITUTE(SUBSTITUTE(SUBSTITUTE(SUBSTITUTE(SUBSTITUTE(SUBSTITUTE(SUBSTITUTE(SUBSTITUTE(SUBSTITUTE(LOWER(BW58&amp;""),"1","0"),"2","0"),"3","0"),"4","0"),"5","0"),"6","0"),"7","0"),"8","0"),"9","0")</f>
        <v>  </v>
      </c>
      <c r="BN58" s="61" t="str">
        <f aca="false">SUBSTITUTE(SUBSTITUTE(SUBSTITUTE(SUBSTITUTE(SUBSTITUTE(SUBSTITUTE(SUBSTITUTE(SUBSTITUTE(SUBSTITUTE(SUBSTITUTE(SUBSTITUTE(SUBSTITUTE(SUBSTITUTE(SUBSTITUTE(SUBSTITUTE(SUBSTITUTE(SUBSTITUTE(SUBSTITUTE(SUBSTITUTE(SUBSTITUTE(SUBSTITUTE(SUBSTITUTE(SUBSTITUTE(SUBSTITUTE(SUBSTITUTE(BM58,"b","a"),"c","a"),"d","a"),"e","a"),"f","a"),"g","a"),"h","a"),"i","a"),"j","a"),"k","a"),"l","a"),"m","a"),"n","a"),"o","a"),"p","a"),"q","a"),"r","a"),"s","a"),"t","a"),"u","a"),"v","a"),"w","a"),"x","a"),"y","a"),"z","a")</f>
        <v>  </v>
      </c>
      <c r="BO58" s="61" t="str">
        <f aca="false">SUBSTITUTE(SUBSTITUTE(SUBSTITUTE(SUBSTITUTE(SUBSTITUTE(SUBSTITUTE(SUBSTITUTE(SUBSTITUTE(SUBSTITUTE(LOWER(BX58&amp;""),"1","0"),"2","0"),"3","0"),"4","0"),"5","0"),"6","0"),"7","0"),"8","0"),"9","0")</f>
        <v>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v>
      </c>
      <c r="BQ58" s="61" t="n">
        <f aca="false">IFERROR(IF(OR(SUMPRODUCT(--ISNUMBER(SEARCH({"aa000"," aa 000"," aaa 000"," aaaa 000"," a 0000"," a000 000"," aa 00 000"," aaa 00 000"},BP58)))&gt;0,SUMPRODUCT(--ISNUMBER(SEARCH({"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58)))&gt;0,SUMPRODUCT(--ISNUMBER(SEARCH({"http","www.","\",".pdf",".jpg",".jpeg",".png",".heic",".xls",".doc",".msg",".eml"},W58)))&gt;0,ISNUMBER(SEARCH("0000",BO58)),AND(SUMPRODUCT(--ISNUMBER(SEARCH({"sharepoint","onedrive","teams","dms","q-pulse","qpulse"},W58)))&gt;0,ISNUMBER(SEARCH("0",BO58)))),1,0),0)</f>
        <v>0</v>
      </c>
      <c r="BR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 "&amp;LOWER(Flights!$F$6)&amp;" "," ~ ")," mh"," ~")," at "," ~ ")," by "," ~ ")," on "," ~ ")," to "," ~ ")," from "," ~ ")," until "," ~ ")," till "," ~ ")," before "," ~ ")," after "," ~ ")," around "," ~ ")," approx "," ~ ")," about "," ~ ")," since "," ~ ")," hrs "," ~ ")," hr "," ~ ")," hours "," ~ ")," time "," ~ ")," jan "," ~ ")," feb "," ~ ")," mar "," ~ ")," apr "," ~ ")," may "," ~ ")," jun "," ~ ")," jul "," ~ ")," aug "," ~ ")," sep "," ~ ")," sept "," ~ ")," oct "," ~ ")</f>
        <v>  </v>
      </c>
      <c r="BS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 "&amp;LOWER(Flights!$F$6)&amp;" "," ~ ")," mh"," ~")," at "," ~ ")," by "," ~ ")," on "," ~ ")," to "," ~ ")," from "," ~ ")," until "," ~ ")," till "," ~ ")," before "," ~ ")," after "," ~ ")," around "," ~ ")," approx "," ~ ")," about "," ~ ")," since "," ~ ")," hrs "," ~ ")," hr "," ~ ")," hours "," ~ ")," time "," ~ ")," jan "," ~ ")," feb "," ~ ")," mar "," ~ ")," apr "," ~ ")," may "," ~ ")," jun "," ~ ")," jul "," ~ ")," aug "," ~ ")," sep "," ~ ")," sept "," ~ ")," oct "," ~ ")</f>
        <v>  </v>
      </c>
      <c r="BT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jan","~"),"feb","~"),"mar","~"),"apr","~"),"may","~"),"jun","~"),"jul","~"),"aug","~"),"sep","~"),"oct","~"),"nov","~"),"dec","~")," nov "," ~ ")," dec "," ~ ")," mon "," ~ ")," tue "," ~ ")," wed "," ~ ")," thu "," ~ ")," fri "," ~ ")," sat "," ~ ")," sun "," ~ ")," gate "," ~ ")," bay "," ~ ")," stand "," ~ ")," position "," ~ ")," galley "," ~ ")," flight "," ~ ")," flt "," ~ ")," day "," ~ ")," date "," ~ ")," dated "," ~ ")," the "," ~ ")," and "," ~ ")," of "," ~ ")," in "," ~ ")," for "," ~ ")," with "," ~ ")</f>
        <v>  </v>
      </c>
      <c r="BU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jan","~"),"feb","~"),"mar","~"),"apr","~"),"may","~"),"jun","~"),"jul","~"),"aug","~"),"sep","~"),"oct","~"),"nov","~"),"dec","~")," nov "," ~ ")," dec "," ~ ")," mon "," ~ ")," tue "," ~ ")," wed "," ~ ")," thu "," ~ ")," fri "," ~ ")," sat "," ~ ")," sun "," ~ ")," gate "," ~ ")," bay "," ~ ")," stand "," ~ ")," position "," ~ ")," galley "," ~ ")," flight "," ~ ")," flt "," ~ ")," day "," ~ ")," date "," ~ ")," dated "," ~ ")," the "," ~ ")," and "," ~ ")," of "," ~ ")," in "," ~ ")," for "," ~ ")," with "," ~ ")</f>
        <v>  </v>
      </c>
      <c r="BV58" s="61" t="n">
        <f aca="false">IFERROR(IF(OR(SUMPRODUCT((LEN(BC58)-LEN(SUBSTITUTE(BC58," "&amp;L_NotLoaded&amp;" "," ")))/(LEN(L_NotLoaded)+1))&gt;SUMPRODUCT((LEN(BC58)-LEN(SUBSTITUTE(BC58," "&amp;L_NotLoadedNeg&amp;" "," ")))/(LEN(L_NotLoadedNeg)+1)),SUMPRODUCT((LEN(BD58)-LEN(SUBSTITUTE(BD58," "&amp;L_NotLoaded&amp;" "," ")))/(LEN(L_NotLoaded)+1))&gt;SUMPRODUCT((LEN(BD58)-LEN(SUBSTITUTE(BD58," "&amp;L_NotLoadedNeg&amp;" "," ")))/(LEN(L_NotLoadedNeg)+1))),1,0),0)</f>
        <v>0</v>
      </c>
      <c r="BW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58," pax "," ~ ")," etd "," ~ ")," eta "," ~ ")," std "," ~ ")," sta "," ~ ")," atd "," ~ ")," ata "," ~ ")," lt "," ~ ")," utc "," ~ ")," local "," ~ ")," ok "," ~ ")," done "," ~ ")," seen "," ~ ")," chk "," ~ ")," chkd "," ~ ")," checked "," ~ ")," rcvd "," ~ ")," recd "," ~ ")," dep "," ~ ")," arr "," ~ ")," qty "," ~ ")," all "," ~ ")," ttl "," ~ ")," total "," ~ ")," via "," ~ ")," per "," ~ ")," call "," ~ ")," inbound "," ~ ")," outbound "," ~ ")," approx "," ~ ")</f>
        <v>  </v>
      </c>
      <c r="BX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58," pax "," ~ ")," etd "," ~ ")," eta "," ~ ")," std "," ~ ")," sta "," ~ ")," atd "," ~ ")," ata "," ~ ")," lt "," ~ ")," utc "," ~ ")," local "," ~ ")," ok "," ~ ")," done "," ~ ")," seen "," ~ ")," chk "," ~ ")," chkd "," ~ ")," checked "," ~ ")," rcvd "," ~ ")," recd "," ~ ")," dep "," ~ ")," arr "," ~ ")," qty "," ~ ")," all "," ~ ")," ttl "," ~ ")," total "," ~ ")," via "," ~ ")," per "," ~ ")," call "," ~ ")," inbound "," ~ ")," outbound "," ~ ")," approx "," ~ ")</f>
        <v>  </v>
      </c>
    </row>
    <row r="59" customFormat="false" ht="41.25" hidden="false" customHeight="true" outlineLevel="0" collapsed="false">
      <c r="A59" s="57" t="s">
        <v>536</v>
      </c>
      <c r="B59" s="57" t="s">
        <v>198</v>
      </c>
      <c r="C59" s="57" t="str">
        <f aca="false">Flights!$F$6</f>
        <v>MH0727</v>
      </c>
      <c r="D59" s="58" t="n">
        <f aca="false">Flights!$D$6</f>
        <v>46304</v>
      </c>
      <c r="E59" s="57" t="str">
        <f aca="false">Flights!$G$6&amp;"-"&amp;Flights!$H$6</f>
        <v>KUL-CGK</v>
      </c>
      <c r="F59" s="57" t="str">
        <f aca="false">Flights!$K$6</f>
        <v>BC</v>
      </c>
      <c r="G59" s="57" t="s">
        <v>462</v>
      </c>
      <c r="H59" s="57" t="s">
        <v>463</v>
      </c>
      <c r="I59" s="57" t="s">
        <v>443</v>
      </c>
      <c r="J59" s="57" t="s">
        <v>537</v>
      </c>
      <c r="K59" s="67" t="s">
        <v>498</v>
      </c>
      <c r="L59" s="67" t="s">
        <v>499</v>
      </c>
      <c r="M59" s="67" t="s">
        <v>454</v>
      </c>
      <c r="N59" s="67" t="s">
        <v>386</v>
      </c>
      <c r="O59" s="67" t="s">
        <v>538</v>
      </c>
      <c r="P59" s="57" t="s">
        <v>187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open",IF(AND(NOT(OR(LEN(AZ59)&lt;15,ISNUMBER(MATCH(AZ59,L_Placeholder,0)))),BK59=0,NOT(OR(LEN(AU59)&lt;2,ISNUMBER(MATCH(AU59,L_Placeholder,0)))),NOT(OR(LEN(AX59)&lt;2,ISNUMBER(MATCH(AX59,L_Placeholder,0)))),TRIM(AE59)&lt;&gt;TRIM(T59)),"N/A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missing",IF(OR(LEN(AU59)&lt;2,ISNUMBER(MATCH(AU59,L_Placeholder,0))),"INVALID – PIC missing",IF(OR(LEN(AV59)&lt;2,ISNUMBER(MATCH(AV59,L_Placeholder,0))),"INVALID – result / assessment missing",IF(OR(OR(LEN(AW59)&lt;3,ISNUMBER(MATCH(AW59,L_Placeholder,0))),SUMPRODUCT(--ISNUMBER(SEARCH(" "&amp;L_EvidencePhrase&amp;" ",BD59)))&gt;0,BI59=1),"INVALID – evidence missing, placeholder or not yet on file",IF(BL59=0,"INVALID – evidence needs a traceable reference (number, file name or link)",IF(OR(LEN(AX59)&lt;2,ISNUMBER(MATCH(AX59,L_Placeholder,0))),"INVALID – verifier missing",IF(AX59=AU59,"INVALID – verifier must be someone other than the PIC",IF(BH59=1,"INVALID – result not yet available (awaiting / TBC)",IF(BV59=1,"INVALID – wording says not on board: an on-board confirmation needs the item loaded",IF(AND(AQ59=1,OR(OR(LEN(AY59)&lt;3,ISNUMBER(MATCH(AY59,L_Placeholder,0))),BJ59=1,BQ59=0)),"INVALID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LATE","COMPLETE")&amp;IF(BG59=1," – CHECK WORDING",""))))))))))))))))))))))))),IF(TRIM(U59)="Fail","FAIL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t="str">
        <f aca="false">" "&amp;TRIM(SUBSTITUTE(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 "))&amp;" "</f>
        <v>  </v>
      </c>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IFERROR(IF(AND(TRIM(U59)="Pass",SUMPRODUCT((LEN(BC59)-LEN(SUBSTITUTE(BC59,"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")))/(LEN(L_PendNeg)+1)),1,0),1)</f>
        <v>0</v>
      </c>
      <c r="BI59" s="61" t="n">
        <f aca="false">IFERROR(IF(SUMPRODUCT((LEN(BD59)-LEN(SUBSTITUTE(BD59," "&amp;L_PendStrict&amp;" "," ")))/(LEN(L_PendStrict)+1))&gt;SUMPRODUCT((LEN(BD59)-LEN(SUBSTITUTE(BD59," "&amp;L_PendNeg&amp;" "," ")))/(LEN(L_PendNeg)+1)),1,0),1)</f>
        <v>0</v>
      </c>
      <c r="BJ59" s="61" t="n">
        <f aca="false">IFERROR(IF(SUMPRODUCT((LEN(BE59)-LEN(SUBSTITUTE(BE59," "&amp;L_Pending&amp;" "," ")))/(LEN(L_Pending)+1))&gt;SUMPRODUCT((LEN(BE59)-LEN(SUBSTITUTE(BE59," "&amp;L_PendNeg&amp;" "," ")))/(LEN(L_PendNeg)+1)),1,0),1)</f>
        <v>0</v>
      </c>
      <c r="BK59" s="61" t="n">
        <f aca="false">IFERROR(IF(SUMPRODUCT((LEN(BF59)-LEN(SUBSTITUTE(BF59," "&amp;L_PendStrict&amp;" "," ")))/(LEN(L_PendStrict)+1))&gt;SUMPRODUCT((LEN(BF59)-LEN(SUBSTITUTE(BF59," "&amp;L_PendNeg&amp;" "," ")))/(LEN(L_PendNeg)+1)),1,0),1)</f>
        <v>0</v>
      </c>
      <c r="BL59" s="61" t="n">
        <f aca="false">IFERROR(IF(OR(SUMPRODUCT(--ISNUMBER(SEARCH({"aa000"," aa 000"," aaa 000"," aaaa 000"," a 0000"," a000 000"," aa 00 000"," aaa 00 000"},BN59)))&gt;0,SUMPRODUCT(--ISNUMBER(SEARCH({"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59)))&gt;0,SUMPRODUCT(--ISNUMBER(SEARCH({"http","www.","\",".pdf",".jpg",".jpeg",".png",".heic",".xls",".doc",".msg",".eml"},Z59)))&gt;0,AND(SUMPRODUCT(--ISNUMBER(SEARCH({"sharepoint","onedrive","teams","dms","q-pulse","qpulse"},Z59)))&gt;0,ISNUMBER(SEARCH("0",BM59)))),1,0),0)</f>
        <v>0</v>
      </c>
      <c r="BM59" s="61" t="str">
        <f aca="false">SUBSTITUTE(SUBSTITUTE(SUBSTITUTE(SUBSTITUTE(SUBSTITUTE(SUBSTITUTE(SUBSTITUTE(SUBSTITUTE(SUBSTITUTE(LOWER(BW59&amp;""),"1","0"),"2","0"),"3","0"),"4","0"),"5","0"),"6","0"),"7","0"),"8","0"),"9","0")</f>
        <v>  </v>
      </c>
      <c r="BN59" s="61" t="str">
        <f aca="false">SUBSTITUTE(SUBSTITUTE(SUBSTITUTE(SUBSTITUTE(SUBSTITUTE(SUBSTITUTE(SUBSTITUTE(SUBSTITUTE(SUBSTITUTE(SUBSTITUTE(SUBSTITUTE(SUBSTITUTE(SUBSTITUTE(SUBSTITUTE(SUBSTITUTE(SUBSTITUTE(SUBSTITUTE(SUBSTITUTE(SUBSTITUTE(SUBSTITUTE(SUBSTITUTE(SUBSTITUTE(SUBSTITUTE(SUBSTITUTE(SUBSTITUTE(BM59,"b","a"),"c","a"),"d","a"),"e","a"),"f","a"),"g","a"),"h","a"),"i","a"),"j","a"),"k","a"),"l","a"),"m","a"),"n","a"),"o","a"),"p","a"),"q","a"),"r","a"),"s","a"),"t","a"),"u","a"),"v","a"),"w","a"),"x","a"),"y","a"),"z","a")</f>
        <v>  </v>
      </c>
      <c r="BO59" s="61" t="str">
        <f aca="false">SUBSTITUTE(SUBSTITUTE(SUBSTITUTE(SUBSTITUTE(SUBSTITUTE(SUBSTITUTE(SUBSTITUTE(SUBSTITUTE(SUBSTITUTE(LOWER(BX59&amp;""),"1","0"),"2","0"),"3","0"),"4","0"),"5","0"),"6","0"),"7","0"),"8","0"),"9","0")</f>
        <v>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v>
      </c>
      <c r="BQ59" s="61" t="n">
        <f aca="false">IFERROR(IF(OR(SUMPRODUCT(--ISNUMBER(SEARCH({"aa000"," aa 000"," aaa 000"," aaaa 000"," a 0000"," a000 000"," aa 00 000"," aaa 00 000"},BP59)))&gt;0,SUMPRODUCT(--ISNUMBER(SEARCH({"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59)))&gt;0,SUMPRODUCT(--ISNUMBER(SEARCH({"http","www.","\",".pdf",".jpg",".jpeg",".png",".heic",".xls",".doc",".msg",".eml"},W59)))&gt;0,ISNUMBER(SEARCH("0000",BO59)),AND(SUMPRODUCT(--ISNUMBER(SEARCH({"sharepoint","onedrive","teams","dms","q-pulse","qpulse"},W59)))&gt;0,ISNUMBER(SEARCH("0",BO59)))),1,0),0)</f>
        <v>0</v>
      </c>
      <c r="BR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 "&amp;LOWER(Flights!$F$6)&amp;" "," ~ ")," mh"," ~")," at "," ~ ")," by "," ~ ")," on "," ~ ")," to "," ~ ")," from "," ~ ")," until "," ~ ")," till "," ~ ")," before "," ~ ")," after "," ~ ")," around "," ~ ")," approx "," ~ ")," about "," ~ ")," since "," ~ ")," hrs "," ~ ")," hr "," ~ ")," hours "," ~ ")," time "," ~ ")," jan "," ~ ")," feb "," ~ ")," mar "," ~ ")," apr "," ~ ")," may "," ~ ")," jun "," ~ ")," jul "," ~ ")," aug "," ~ ")," sep "," ~ ")," sept "," ~ ")," oct "," ~ ")</f>
        <v>  </v>
      </c>
      <c r="BS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 "&amp;LOWER(Flights!$F$6)&amp;" "," ~ ")," mh"," ~")," at "," ~ ")," by "," ~ ")," on "," ~ ")," to "," ~ ")," from "," ~ ")," until "," ~ ")," till "," ~ ")," before "," ~ ")," after "," ~ ")," around "," ~ ")," approx "," ~ ")," about "," ~ ")," since "," ~ ")," hrs "," ~ ")," hr "," ~ ")," hours "," ~ ")," time "," ~ ")," jan "," ~ ")," feb "," ~ ")," mar "," ~ ")," apr "," ~ ")," may "," ~ ")," jun "," ~ ")," jul "," ~ ")," aug "," ~ ")," sep "," ~ ")," sept "," ~ ")," oct "," ~ ")</f>
        <v>  </v>
      </c>
      <c r="BT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jan","~"),"feb","~"),"mar","~"),"apr","~"),"may","~"),"jun","~"),"jul","~"),"aug","~"),"sep","~"),"oct","~"),"nov","~"),"dec","~")," nov "," ~ ")," dec "," ~ ")," mon "," ~ ")," tue "," ~ ")," wed "," ~ ")," thu "," ~ ")," fri "," ~ ")," sat "," ~ ")," sun "," ~ ")," gate "," ~ ")," bay "," ~ ")," stand "," ~ ")," position "," ~ ")," galley "," ~ ")," flight "," ~ ")," flt "," ~ ")," day "," ~ ")," date "," ~ ")," dated "," ~ ")," the "," ~ ")," and "," ~ ")," of "," ~ ")," in "," ~ ")," for "," ~ ")," with "," ~ ")</f>
        <v>  </v>
      </c>
      <c r="BU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jan","~"),"feb","~"),"mar","~"),"apr","~"),"may","~"),"jun","~"),"jul","~"),"aug","~"),"sep","~"),"oct","~"),"nov","~"),"dec","~")," nov "," ~ ")," dec "," ~ ")," mon "," ~ ")," tue "," ~ ")," wed "," ~ ")," thu "," ~ ")," fri "," ~ ")," sat "," ~ ")," sun "," ~ ")," gate "," ~ ")," bay "," ~ ")," stand "," ~ ")," position "," ~ ")," galley "," ~ ")," flight "," ~ ")," flt "," ~ ")," day "," ~ ")," date "," ~ ")," dated "," ~ ")," the "," ~ ")," and "," ~ ")," of "," ~ ")," in "," ~ ")," for "," ~ ")," with "," ~ ")</f>
        <v>  </v>
      </c>
      <c r="BV59" s="61" t="n">
        <f aca="false">IFERROR(IF(OR(SUMPRODUCT((LEN(BC59)-LEN(SUBSTITUTE(BC59," "&amp;L_NotLoaded&amp;" "," ")))/(LEN(L_NotLoaded)+1))&gt;SUMPRODUCT((LEN(BC59)-LEN(SUBSTITUTE(BC59," "&amp;L_NotLoadedNeg&amp;" "," ")))/(LEN(L_NotLoadedNeg)+1)),SUMPRODUCT((LEN(BD59)-LEN(SUBSTITUTE(BD59," "&amp;L_NotLoaded&amp;" "," ")))/(LEN(L_NotLoaded)+1))&gt;SUMPRODUCT((LEN(BD59)-LEN(SUBSTITUTE(BD59," "&amp;L_NotLoadedNeg&amp;" "," ")))/(LEN(L_NotLoadedNeg)+1))),1,0),0)</f>
        <v>0</v>
      </c>
      <c r="BW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59," pax "," ~ ")," etd "," ~ ")," eta "," ~ ")," std "," ~ ")," sta "," ~ ")," atd "," ~ ")," ata "," ~ ")," lt "," ~ ")," utc "," ~ ")," local "," ~ ")," ok "," ~ ")," done "," ~ ")," seen "," ~ ")," chk "," ~ ")," chkd "," ~ ")," checked "," ~ ")," rcvd "," ~ ")," recd "," ~ ")," dep "," ~ ")," arr "," ~ ")," qty "," ~ ")," all "," ~ ")," ttl "," ~ ")," total "," ~ ")," via "," ~ ")," per "," ~ ")," call "," ~ ")," inbound "," ~ ")," outbound "," ~ ")," approx "," ~ ")</f>
        <v>  </v>
      </c>
      <c r="BX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59," pax "," ~ ")," etd "," ~ ")," eta "," ~ ")," std "," ~ ")," sta "," ~ ")," atd "," ~ ")," ata "," ~ ")," lt "," ~ ")," utc "," ~ ")," local "," ~ ")," ok "," ~ ")," done "," ~ ")," seen "," ~ ")," chk "," ~ ")," chkd "," ~ ")," checked "," ~ ")," rcvd "," ~ ")," recd "," ~ ")," dep "," ~ ")," arr "," ~ ")," qty "," ~ ")," all "," ~ ")," ttl "," ~ ")," total "," ~ ")," via "," ~ ")," per "," ~ ")," call "," ~ ")," inbound "," ~ ")," outbound "," ~ ")," approx "," ~ ")</f>
        <v>  </v>
      </c>
    </row>
    <row r="60" customFormat="false" ht="39.75" hidden="false" customHeight="true" outlineLevel="0" collapsed="false">
      <c r="A60" s="57" t="s">
        <v>539</v>
      </c>
      <c r="B60" s="57" t="s">
        <v>198</v>
      </c>
      <c r="C60" s="57" t="str">
        <f aca="false">Flights!$F$6</f>
        <v>MH0727</v>
      </c>
      <c r="D60" s="58" t="n">
        <f aca="false">Flights!$D$6</f>
        <v>46304</v>
      </c>
      <c r="E60" s="57" t="str">
        <f aca="false">Flights!$G$6&amp;"-"&amp;Flights!$H$6</f>
        <v>KUL-CGK</v>
      </c>
      <c r="F60" s="57" t="str">
        <f aca="false">Flights!$K$6</f>
        <v>BC</v>
      </c>
      <c r="G60" s="57" t="s">
        <v>462</v>
      </c>
      <c r="H60" s="57" t="s">
        <v>463</v>
      </c>
      <c r="I60" s="57" t="s">
        <v>502</v>
      </c>
      <c r="J60" s="57" t="s">
        <v>540</v>
      </c>
      <c r="K60" s="67" t="s">
        <v>504</v>
      </c>
      <c r="L60" s="67" t="s">
        <v>505</v>
      </c>
      <c r="M60" s="67" t="s">
        <v>454</v>
      </c>
      <c r="N60" s="67" t="s">
        <v>386</v>
      </c>
      <c r="O60" s="67"/>
      <c r="P60" s="57" t="s">
        <v>187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open",IF(AND(NOT(OR(LEN(AZ60)&lt;15,ISNUMBER(MATCH(AZ60,L_Placeholder,0)))),BK60=0,NOT(OR(LEN(AU60)&lt;2,ISNUMBER(MATCH(AU60,L_Placeholder,0)))),NOT(OR(LEN(AX60)&lt;2,ISNUMBER(MATCH(AX60,L_Placeholder,0)))),TRIM(AE60)&lt;&gt;TRIM(T60)),"N/A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missing",IF(OR(LEN(AU60)&lt;2,ISNUMBER(MATCH(AU60,L_Placeholder,0))),"INVALID – PIC missing",IF(OR(LEN(AV60)&lt;2,ISNUMBER(MATCH(AV60,L_Placeholder,0))),"INVALID – result / assessment missing",IF(OR(OR(LEN(AW60)&lt;3,ISNUMBER(MATCH(AW60,L_Placeholder,0))),SUMPRODUCT(--ISNUMBER(SEARCH(" "&amp;L_EvidencePhrase&amp;" ",BD60)))&gt;0,BI60=1),"INVALID – evidence missing, placeholder or not yet on file",IF(BL60=0,"INVALID – evidence needs a traceable reference (number, file name or link)",IF(OR(LEN(AX60)&lt;2,ISNUMBER(MATCH(AX60,L_Placeholder,0))),"INVALID – verifier missing",IF(AX60=AU60,"INVALID – verifier must be someone other than the PIC",IF(BH60=1,"INVALID – result not yet available (awaiting / TBC)",IF(BV60=1,"INVALID – wording says not on board: an on-board confirmation needs the item loaded",IF(AND(AQ60=1,OR(OR(LEN(AY60)&lt;3,ISNUMBER(MATCH(AY60,L_Placeholder,0))),BJ60=1,BQ60=0)),"INVALID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LATE","COMPLETE")&amp;IF(BG60=1," – CHECK WORDING",""))))))))))))))))))))))))),IF(TRIM(U60)="Fail","FAIL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t="str">
        <f aca="false">" "&amp;TRIM(SUBSTITUTE(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 "))&amp;" "</f>
        <v>  </v>
      </c>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IFERROR(IF(AND(TRIM(U60)="Pass",SUMPRODUCT((LEN(BC60)-LEN(SUBSTITUTE(BC60,"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")))/(LEN(L_PendNeg)+1)),1,0),1)</f>
        <v>0</v>
      </c>
      <c r="BI60" s="61" t="n">
        <f aca="false">IFERROR(IF(SUMPRODUCT((LEN(BD60)-LEN(SUBSTITUTE(BD60," "&amp;L_PendStrict&amp;" "," ")))/(LEN(L_PendStrict)+1))&gt;SUMPRODUCT((LEN(BD60)-LEN(SUBSTITUTE(BD60," "&amp;L_PendNeg&amp;" "," ")))/(LEN(L_PendNeg)+1)),1,0),1)</f>
        <v>0</v>
      </c>
      <c r="BJ60" s="61" t="n">
        <f aca="false">IFERROR(IF(SUMPRODUCT((LEN(BE60)-LEN(SUBSTITUTE(BE60," "&amp;L_Pending&amp;" "," ")))/(LEN(L_Pending)+1))&gt;SUMPRODUCT((LEN(BE60)-LEN(SUBSTITUTE(BE60," "&amp;L_PendNeg&amp;" "," ")))/(LEN(L_PendNeg)+1)),1,0),1)</f>
        <v>0</v>
      </c>
      <c r="BK60" s="61" t="n">
        <f aca="false">IFERROR(IF(SUMPRODUCT((LEN(BF60)-LEN(SUBSTITUTE(BF60," "&amp;L_PendStrict&amp;" "," ")))/(LEN(L_PendStrict)+1))&gt;SUMPRODUCT((LEN(BF60)-LEN(SUBSTITUTE(BF60," "&amp;L_PendNeg&amp;" "," ")))/(LEN(L_PendNeg)+1)),1,0),1)</f>
        <v>0</v>
      </c>
      <c r="BL60" s="61" t="n">
        <f aca="false">IFERROR(IF(OR(SUMPRODUCT(--ISNUMBER(SEARCH({"aa000"," aa 000"," aaa 000"," aaaa 000"," a 0000"," a000 000"," aa 00 000"," aaa 00 000"},BN60)))&gt;0,SUMPRODUCT(--ISNUMBER(SEARCH({"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60)))&gt;0,SUMPRODUCT(--ISNUMBER(SEARCH({"http","www.","\",".pdf",".jpg",".jpeg",".png",".heic",".xls",".doc",".msg",".eml"},Z60)))&gt;0,AND(SUMPRODUCT(--ISNUMBER(SEARCH({"sharepoint","onedrive","teams","dms","q-pulse","qpulse"},Z60)))&gt;0,ISNUMBER(SEARCH("0",BM60)))),1,0),0)</f>
        <v>0</v>
      </c>
      <c r="BM60" s="61" t="str">
        <f aca="false">SUBSTITUTE(SUBSTITUTE(SUBSTITUTE(SUBSTITUTE(SUBSTITUTE(SUBSTITUTE(SUBSTITUTE(SUBSTITUTE(SUBSTITUTE(LOWER(BW60&amp;""),"1","0"),"2","0"),"3","0"),"4","0"),"5","0"),"6","0"),"7","0"),"8","0"),"9","0")</f>
        <v>  </v>
      </c>
      <c r="BN60" s="61" t="str">
        <f aca="false">SUBSTITUTE(SUBSTITUTE(SUBSTITUTE(SUBSTITUTE(SUBSTITUTE(SUBSTITUTE(SUBSTITUTE(SUBSTITUTE(SUBSTITUTE(SUBSTITUTE(SUBSTITUTE(SUBSTITUTE(SUBSTITUTE(SUBSTITUTE(SUBSTITUTE(SUBSTITUTE(SUBSTITUTE(SUBSTITUTE(SUBSTITUTE(SUBSTITUTE(SUBSTITUTE(SUBSTITUTE(SUBSTITUTE(SUBSTITUTE(SUBSTITUTE(BM60,"b","a"),"c","a"),"d","a"),"e","a"),"f","a"),"g","a"),"h","a"),"i","a"),"j","a"),"k","a"),"l","a"),"m","a"),"n","a"),"o","a"),"p","a"),"q","a"),"r","a"),"s","a"),"t","a"),"u","a"),"v","a"),"w","a"),"x","a"),"y","a"),"z","a")</f>
        <v>  </v>
      </c>
      <c r="BO60" s="61" t="str">
        <f aca="false">SUBSTITUTE(SUBSTITUTE(SUBSTITUTE(SUBSTITUTE(SUBSTITUTE(SUBSTITUTE(SUBSTITUTE(SUBSTITUTE(SUBSTITUTE(LOWER(BX60&amp;""),"1","0"),"2","0"),"3","0"),"4","0"),"5","0"),"6","0"),"7","0"),"8","0"),"9","0")</f>
        <v>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v>
      </c>
      <c r="BQ60" s="61" t="n">
        <f aca="false">IFERROR(IF(OR(SUMPRODUCT(--ISNUMBER(SEARCH({"aa000"," aa 000"," aaa 000"," aaaa 000"," a 0000"," a000 000"," aa 00 000"," aaa 00 000"},BP60)))&gt;0,SUMPRODUCT(--ISNUMBER(SEARCH({"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60)))&gt;0,SUMPRODUCT(--ISNUMBER(SEARCH({"http","www.","\",".pdf",".jpg",".jpeg",".png",".heic",".xls",".doc",".msg",".eml"},W60)))&gt;0,ISNUMBER(SEARCH("0000",BO60)),AND(SUMPRODUCT(--ISNUMBER(SEARCH({"sharepoint","onedrive","teams","dms","q-pulse","qpulse"},W60)))&gt;0,ISNUMBER(SEARCH("0",BO60)))),1,0),0)</f>
        <v>0</v>
      </c>
      <c r="BR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 "&amp;LOWER(Flights!$F$6)&amp;" "," ~ ")," mh"," ~")," at "," ~ ")," by "," ~ ")," on "," ~ ")," to "," ~ ")," from "," ~ ")," until "," ~ ")," till "," ~ ")," before "," ~ ")," after "," ~ ")," around "," ~ ")," approx "," ~ ")," about "," ~ ")," since "," ~ ")," hrs "," ~ ")," hr "," ~ ")," hours "," ~ ")," time "," ~ ")," jan "," ~ ")," feb "," ~ ")," mar "," ~ ")," apr "," ~ ")," may "," ~ ")," jun "," ~ ")," jul "," ~ ")," aug "," ~ ")," sep "," ~ ")," sept "," ~ ")," oct "," ~ ")</f>
        <v>  </v>
      </c>
      <c r="BS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 "&amp;LOWER(Flights!$F$6)&amp;" "," ~ ")," mh"," ~")," at "," ~ ")," by "," ~ ")," on "," ~ ")," to "," ~ ")," from "," ~ ")," until "," ~ ")," till "," ~ ")," before "," ~ ")," after "," ~ ")," around "," ~ ")," approx "," ~ ")," about "," ~ ")," since "," ~ ")," hrs "," ~ ")," hr "," ~ ")," hours "," ~ ")," time "," ~ ")," jan "," ~ ")," feb "," ~ ")," mar "," ~ ")," apr "," ~ ")," may "," ~ ")," jun "," ~ ")," jul "," ~ ")," aug "," ~ ")," sep "," ~ ")," sept "," ~ ")," oct "," ~ ")</f>
        <v>  </v>
      </c>
      <c r="BT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jan","~"),"feb","~"),"mar","~"),"apr","~"),"may","~"),"jun","~"),"jul","~"),"aug","~"),"sep","~"),"oct","~"),"nov","~"),"dec","~")," nov "," ~ ")," dec "," ~ ")," mon "," ~ ")," tue "," ~ ")," wed "," ~ ")," thu "," ~ ")," fri "," ~ ")," sat "," ~ ")," sun "," ~ ")," gate "," ~ ")," bay "," ~ ")," stand "," ~ ")," position "," ~ ")," galley "," ~ ")," flight "," ~ ")," flt "," ~ ")," day "," ~ ")," date "," ~ ")," dated "," ~ ")," the "," ~ ")," and "," ~ ")," of "," ~ ")," in "," ~ ")," for "," ~ ")," with "," ~ ")</f>
        <v>  </v>
      </c>
      <c r="BU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jan","~"),"feb","~"),"mar","~"),"apr","~"),"may","~"),"jun","~"),"jul","~"),"aug","~"),"sep","~"),"oct","~"),"nov","~"),"dec","~")," nov "," ~ ")," dec "," ~ ")," mon "," ~ ")," tue "," ~ ")," wed "," ~ ")," thu "," ~ ")," fri "," ~ ")," sat "," ~ ")," sun "," ~ ")," gate "," ~ ")," bay "," ~ ")," stand "," ~ ")," position "," ~ ")," galley "," ~ ")," flight "," ~ ")," flt "," ~ ")," day "," ~ ")," date "," ~ ")," dated "," ~ ")," the "," ~ ")," and "," ~ ")," of "," ~ ")," in "," ~ ")," for "," ~ ")," with "," ~ ")</f>
        <v>  </v>
      </c>
      <c r="BV60" s="61" t="n">
        <f aca="false">IFERROR(IF(OR(SUMPRODUCT((LEN(BC60)-LEN(SUBSTITUTE(BC60," "&amp;L_NotLoaded&amp;" "," ")))/(LEN(L_NotLoaded)+1))&gt;SUMPRODUCT((LEN(BC60)-LEN(SUBSTITUTE(BC60," "&amp;L_NotLoadedNeg&amp;" "," ")))/(LEN(L_NotLoadedNeg)+1)),SUMPRODUCT((LEN(BD60)-LEN(SUBSTITUTE(BD60," "&amp;L_NotLoaded&amp;" "," ")))/(LEN(L_NotLoaded)+1))&gt;SUMPRODUCT((LEN(BD60)-LEN(SUBSTITUTE(BD60," "&amp;L_NotLoadedNeg&amp;" "," ")))/(LEN(L_NotLoadedNeg)+1))),1,0),0)</f>
        <v>0</v>
      </c>
      <c r="BW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60," pax "," ~ ")," etd "," ~ ")," eta "," ~ ")," std "," ~ ")," sta "," ~ ")," atd "," ~ ")," ata "," ~ ")," lt "," ~ ")," utc "," ~ ")," local "," ~ ")," ok "," ~ ")," done "," ~ ")," seen "," ~ ")," chk "," ~ ")," chkd "," ~ ")," checked "," ~ ")," rcvd "," ~ ")," recd "," ~ ")," dep "," ~ ")," arr "," ~ ")," qty "," ~ ")," all "," ~ ")," ttl "," ~ ")," total "," ~ ")," via "," ~ ")," per "," ~ ")," call "," ~ ")," inbound "," ~ ")," outbound "," ~ ")," approx "," ~ ")</f>
        <v>  </v>
      </c>
      <c r="BX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60," pax "," ~ ")," etd "," ~ ")," eta "," ~ ")," std "," ~ ")," sta "," ~ ")," atd "," ~ ")," ata "," ~ ")," lt "," ~ ")," utc "," ~ ")," local "," ~ ")," ok "," ~ ")," done "," ~ ")," seen "," ~ ")," chk "," ~ ")," chkd "," ~ ")," checked "," ~ ")," rcvd "," ~ ")," recd "," ~ ")," dep "," ~ ")," arr "," ~ ")," qty "," ~ ")," all "," ~ ")," ttl "," ~ ")," total "," ~ ")," via "," ~ ")," per "," ~ ")," call "," ~ ")," inbound "," ~ ")," outbound "," ~ ")," approx "," ~ ")</f>
        <v>  </v>
      </c>
    </row>
    <row r="61" customFormat="false" ht="39.75" hidden="false" customHeight="true" outlineLevel="0" collapsed="false">
      <c r="A61" s="57" t="s">
        <v>541</v>
      </c>
      <c r="B61" s="57" t="s">
        <v>198</v>
      </c>
      <c r="C61" s="57" t="str">
        <f aca="false">Flights!$F$6</f>
        <v>MH0727</v>
      </c>
      <c r="D61" s="58" t="n">
        <f aca="false">Flights!$D$6</f>
        <v>46304</v>
      </c>
      <c r="E61" s="57" t="str">
        <f aca="false">Flights!$G$6&amp;"-"&amp;Flights!$H$6</f>
        <v>KUL-CGK</v>
      </c>
      <c r="F61" s="57" t="str">
        <f aca="false">Flights!$K$6</f>
        <v>BC</v>
      </c>
      <c r="G61" s="57" t="s">
        <v>462</v>
      </c>
      <c r="H61" s="57" t="s">
        <v>463</v>
      </c>
      <c r="I61" s="57" t="s">
        <v>502</v>
      </c>
      <c r="J61" s="57" t="s">
        <v>542</v>
      </c>
      <c r="K61" s="67" t="s">
        <v>504</v>
      </c>
      <c r="L61" s="67" t="s">
        <v>509</v>
      </c>
      <c r="M61" s="67" t="s">
        <v>454</v>
      </c>
      <c r="N61" s="67" t="s">
        <v>386</v>
      </c>
      <c r="O61" s="67"/>
      <c r="P61" s="57" t="s">
        <v>187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open",IF(AND(NOT(OR(LEN(AZ61)&lt;15,ISNUMBER(MATCH(AZ61,L_Placeholder,0)))),BK61=0,NOT(OR(LEN(AU61)&lt;2,ISNUMBER(MATCH(AU61,L_Placeholder,0)))),NOT(OR(LEN(AX61)&lt;2,ISNUMBER(MATCH(AX61,L_Placeholder,0)))),TRIM(AE61)&lt;&gt;TRIM(T61)),"N/A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missing",IF(OR(LEN(AU61)&lt;2,ISNUMBER(MATCH(AU61,L_Placeholder,0))),"INVALID – PIC missing",IF(OR(LEN(AV61)&lt;2,ISNUMBER(MATCH(AV61,L_Placeholder,0))),"INVALID – result / assessment missing",IF(OR(OR(LEN(AW61)&lt;3,ISNUMBER(MATCH(AW61,L_Placeholder,0))),SUMPRODUCT(--ISNUMBER(SEARCH(" "&amp;L_EvidencePhrase&amp;" ",BD61)))&gt;0,BI61=1),"INVALID – evidence missing, placeholder or not yet on file",IF(BL61=0,"INVALID – evidence needs a traceable reference (number, file name or link)",IF(OR(LEN(AX61)&lt;2,ISNUMBER(MATCH(AX61,L_Placeholder,0))),"INVALID – verifier missing",IF(AX61=AU61,"INVALID – verifier must be someone other than the PIC",IF(BH61=1,"INVALID – result not yet available (awaiting / TBC)",IF(BV61=1,"INVALID – wording says not on board: an on-board confirmation needs the item loaded",IF(AND(AQ61=1,OR(OR(LEN(AY61)&lt;3,ISNUMBER(MATCH(AY61,L_Placeholder,0))),BJ61=1,BQ61=0)),"INVALID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LATE","COMPLETE")&amp;IF(BG61=1," – CHECK WORDING",""))))))))))))))))))))))))),IF(TRIM(U61)="Fail","FAIL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t="str">
        <f aca="false">" "&amp;TRIM(SUBSTITUTE(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 "))&amp;" "</f>
        <v>  </v>
      </c>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IFERROR(IF(AND(TRIM(U61)="Pass",SUMPRODUCT((LEN(BC61)-LEN(SUBSTITUTE(BC61,"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")))/(LEN(L_PendNeg)+1)),1,0),1)</f>
        <v>0</v>
      </c>
      <c r="BI61" s="61" t="n">
        <f aca="false">IFERROR(IF(SUMPRODUCT((LEN(BD61)-LEN(SUBSTITUTE(BD61," "&amp;L_PendStrict&amp;" "," ")))/(LEN(L_PendStrict)+1))&gt;SUMPRODUCT((LEN(BD61)-LEN(SUBSTITUTE(BD61," "&amp;L_PendNeg&amp;" "," ")))/(LEN(L_PendNeg)+1)),1,0),1)</f>
        <v>0</v>
      </c>
      <c r="BJ61" s="61" t="n">
        <f aca="false">IFERROR(IF(SUMPRODUCT((LEN(BE61)-LEN(SUBSTITUTE(BE61," "&amp;L_Pending&amp;" "," ")))/(LEN(L_Pending)+1))&gt;SUMPRODUCT((LEN(BE61)-LEN(SUBSTITUTE(BE61," "&amp;L_PendNeg&amp;" "," ")))/(LEN(L_PendNeg)+1)),1,0),1)</f>
        <v>0</v>
      </c>
      <c r="BK61" s="61" t="n">
        <f aca="false">IFERROR(IF(SUMPRODUCT((LEN(BF61)-LEN(SUBSTITUTE(BF61," "&amp;L_PendStrict&amp;" "," ")))/(LEN(L_PendStrict)+1))&gt;SUMPRODUCT((LEN(BF61)-LEN(SUBSTITUTE(BF61," "&amp;L_PendNeg&amp;" "," ")))/(LEN(L_PendNeg)+1)),1,0),1)</f>
        <v>0</v>
      </c>
      <c r="BL61" s="61" t="n">
        <f aca="false">IFERROR(IF(OR(SUMPRODUCT(--ISNUMBER(SEARCH({"aa000"," aa 000"," aaa 000"," aaaa 000"," a 0000"," a000 000"," aa 00 000"," aaa 00 000"},BN61)))&gt;0,SUMPRODUCT(--ISNUMBER(SEARCH({"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61)))&gt;0,SUMPRODUCT(--ISNUMBER(SEARCH({"http","www.","\",".pdf",".jpg",".jpeg",".png",".heic",".xls",".doc",".msg",".eml"},Z61)))&gt;0,AND(SUMPRODUCT(--ISNUMBER(SEARCH({"sharepoint","onedrive","teams","dms","q-pulse","qpulse"},Z61)))&gt;0,ISNUMBER(SEARCH("0",BM61)))),1,0),0)</f>
        <v>0</v>
      </c>
      <c r="BM61" s="61" t="str">
        <f aca="false">SUBSTITUTE(SUBSTITUTE(SUBSTITUTE(SUBSTITUTE(SUBSTITUTE(SUBSTITUTE(SUBSTITUTE(SUBSTITUTE(SUBSTITUTE(LOWER(BW61&amp;""),"1","0"),"2","0"),"3","0"),"4","0"),"5","0"),"6","0"),"7","0"),"8","0"),"9","0")</f>
        <v>  </v>
      </c>
      <c r="BN61" s="61" t="str">
        <f aca="false">SUBSTITUTE(SUBSTITUTE(SUBSTITUTE(SUBSTITUTE(SUBSTITUTE(SUBSTITUTE(SUBSTITUTE(SUBSTITUTE(SUBSTITUTE(SUBSTITUTE(SUBSTITUTE(SUBSTITUTE(SUBSTITUTE(SUBSTITUTE(SUBSTITUTE(SUBSTITUTE(SUBSTITUTE(SUBSTITUTE(SUBSTITUTE(SUBSTITUTE(SUBSTITUTE(SUBSTITUTE(SUBSTITUTE(SUBSTITUTE(SUBSTITUTE(BM61,"b","a"),"c","a"),"d","a"),"e","a"),"f","a"),"g","a"),"h","a"),"i","a"),"j","a"),"k","a"),"l","a"),"m","a"),"n","a"),"o","a"),"p","a"),"q","a"),"r","a"),"s","a"),"t","a"),"u","a"),"v","a"),"w","a"),"x","a"),"y","a"),"z","a")</f>
        <v>  </v>
      </c>
      <c r="BO61" s="61" t="str">
        <f aca="false">SUBSTITUTE(SUBSTITUTE(SUBSTITUTE(SUBSTITUTE(SUBSTITUTE(SUBSTITUTE(SUBSTITUTE(SUBSTITUTE(SUBSTITUTE(LOWER(BX61&amp;""),"1","0"),"2","0"),"3","0"),"4","0"),"5","0"),"6","0"),"7","0"),"8","0"),"9","0")</f>
        <v>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v>
      </c>
      <c r="BQ61" s="61" t="n">
        <f aca="false">IFERROR(IF(OR(SUMPRODUCT(--ISNUMBER(SEARCH({"aa000"," aa 000"," aaa 000"," aaaa 000"," a 0000"," a000 000"," aa 00 000"," aaa 00 000"},BP61)))&gt;0,SUMPRODUCT(--ISNUMBER(SEARCH({"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61)))&gt;0,SUMPRODUCT(--ISNUMBER(SEARCH({"http","www.","\",".pdf",".jpg",".jpeg",".png",".heic",".xls",".doc",".msg",".eml"},W61)))&gt;0,ISNUMBER(SEARCH("0000",BO61)),AND(SUMPRODUCT(--ISNUMBER(SEARCH({"sharepoint","onedrive","teams","dms","q-pulse","qpulse"},W61)))&gt;0,ISNUMBER(SEARCH("0",BO61)))),1,0),0)</f>
        <v>0</v>
      </c>
      <c r="BR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 "&amp;LOWER(Flights!$F$6)&amp;" "," ~ ")," mh"," ~")," at "," ~ ")," by "," ~ ")," on "," ~ ")," to "," ~ ")," from "," ~ ")," until "," ~ ")," till "," ~ ")," before "," ~ ")," after "," ~ ")," around "," ~ ")," approx "," ~ ")," about "," ~ ")," since "," ~ ")," hrs "," ~ ")," hr "," ~ ")," hours "," ~ ")," time "," ~ ")," jan "," ~ ")," feb "," ~ ")," mar "," ~ ")," apr "," ~ ")," may "," ~ ")," jun "," ~ ")," jul "," ~ ")," aug "," ~ ")," sep "," ~ ")," sept "," ~ ")," oct "," ~ ")</f>
        <v>  </v>
      </c>
      <c r="BS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 "&amp;LOWER(Flights!$F$6)&amp;" "," ~ ")," mh"," ~")," at "," ~ ")," by "," ~ ")," on "," ~ ")," to "," ~ ")," from "," ~ ")," until "," ~ ")," till "," ~ ")," before "," ~ ")," after "," ~ ")," around "," ~ ")," approx "," ~ ")," about "," ~ ")," since "," ~ ")," hrs "," ~ ")," hr "," ~ ")," hours "," ~ ")," time "," ~ ")," jan "," ~ ")," feb "," ~ ")," mar "," ~ ")," apr "," ~ ")," may "," ~ ")," jun "," ~ ")," jul "," ~ ")," aug "," ~ ")," sep "," ~ ")," sept "," ~ ")," oct "," ~ ")</f>
        <v>  </v>
      </c>
      <c r="BT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jan","~"),"feb","~"),"mar","~"),"apr","~"),"may","~"),"jun","~"),"jul","~"),"aug","~"),"sep","~"),"oct","~"),"nov","~"),"dec","~")," nov "," ~ ")," dec "," ~ ")," mon "," ~ ")," tue "," ~ ")," wed "," ~ ")," thu "," ~ ")," fri "," ~ ")," sat "," ~ ")," sun "," ~ ")," gate "," ~ ")," bay "," ~ ")," stand "," ~ ")," position "," ~ ")," galley "," ~ ")," flight "," ~ ")," flt "," ~ ")," day "," ~ ")," date "," ~ ")," dated "," ~ ")," the "," ~ ")," and "," ~ ")," of "," ~ ")," in "," ~ ")," for "," ~ ")," with "," ~ ")</f>
        <v>  </v>
      </c>
      <c r="BU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jan","~"),"feb","~"),"mar","~"),"apr","~"),"may","~"),"jun","~"),"jul","~"),"aug","~"),"sep","~"),"oct","~"),"nov","~"),"dec","~")," nov "," ~ ")," dec "," ~ ")," mon "," ~ ")," tue "," ~ ")," wed "," ~ ")," thu "," ~ ")," fri "," ~ ")," sat "," ~ ")," sun "," ~ ")," gate "," ~ ")," bay "," ~ ")," stand "," ~ ")," position "," ~ ")," galley "," ~ ")," flight "," ~ ")," flt "," ~ ")," day "," ~ ")," date "," ~ ")," dated "," ~ ")," the "," ~ ")," and "," ~ ")," of "," ~ ")," in "," ~ ")," for "," ~ ")," with "," ~ ")</f>
        <v>  </v>
      </c>
      <c r="BV61" s="61" t="n">
        <f aca="false">IFERROR(IF(OR(SUMPRODUCT((LEN(BC61)-LEN(SUBSTITUTE(BC61," "&amp;L_NotLoaded&amp;" "," ")))/(LEN(L_NotLoaded)+1))&gt;SUMPRODUCT((LEN(BC61)-LEN(SUBSTITUTE(BC61," "&amp;L_NotLoadedNeg&amp;" "," ")))/(LEN(L_NotLoadedNeg)+1)),SUMPRODUCT((LEN(BD61)-LEN(SUBSTITUTE(BD61," "&amp;L_NotLoaded&amp;" "," ")))/(LEN(L_NotLoaded)+1))&gt;SUMPRODUCT((LEN(BD61)-LEN(SUBSTITUTE(BD61," "&amp;L_NotLoadedNeg&amp;" "," ")))/(LEN(L_NotLoadedNeg)+1))),1,0),0)</f>
        <v>0</v>
      </c>
      <c r="BW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61," pax "," ~ ")," etd "," ~ ")," eta "," ~ ")," std "," ~ ")," sta "," ~ ")," atd "," ~ ")," ata "," ~ ")," lt "," ~ ")," utc "," ~ ")," local "," ~ ")," ok "," ~ ")," done "," ~ ")," seen "," ~ ")," chk "," ~ ")," chkd "," ~ ")," checked "," ~ ")," rcvd "," ~ ")," recd "," ~ ")," dep "," ~ ")," arr "," ~ ")," qty "," ~ ")," all "," ~ ")," ttl "," ~ ")," total "," ~ ")," via "," ~ ")," per "," ~ ")," call "," ~ ")," inbound "," ~ ")," outbound "," ~ ")," approx "," ~ ")</f>
        <v>  </v>
      </c>
      <c r="BX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61," pax "," ~ ")," etd "," ~ ")," eta "," ~ ")," std "," ~ ")," sta "," ~ ")," atd "," ~ ")," ata "," ~ ")," lt "," ~ ")," utc "," ~ ")," local "," ~ ")," ok "," ~ ")," done "," ~ ")," seen "," ~ ")," chk "," ~ ")," chkd "," ~ ")," checked "," ~ ")," rcvd "," ~ ")," recd "," ~ ")," dep "," ~ ")," arr "," ~ ")," qty "," ~ ")," all "," ~ ")," ttl "," ~ ")," total "," ~ ")," via "," ~ ")," per "," ~ ")," call "," ~ ")," inbound "," ~ ")," outbound "," ~ ")," approx "," ~ ")</f>
        <v>  </v>
      </c>
    </row>
    <row r="62" customFormat="false" ht="39.75" hidden="false" customHeight="true" outlineLevel="0" collapsed="false">
      <c r="A62" s="57" t="s">
        <v>543</v>
      </c>
      <c r="B62" s="57" t="s">
        <v>198</v>
      </c>
      <c r="C62" s="57" t="str">
        <f aca="false">Flights!$F$6</f>
        <v>MH0727</v>
      </c>
      <c r="D62" s="58" t="n">
        <f aca="false">Flights!$D$6</f>
        <v>46304</v>
      </c>
      <c r="E62" s="57" t="str">
        <f aca="false">Flights!$G$6&amp;"-"&amp;Flights!$H$6</f>
        <v>KUL-CGK</v>
      </c>
      <c r="F62" s="57" t="str">
        <f aca="false">Flights!$K$6</f>
        <v>BC</v>
      </c>
      <c r="G62" s="57" t="s">
        <v>462</v>
      </c>
      <c r="H62" s="57" t="s">
        <v>463</v>
      </c>
      <c r="I62" s="57" t="s">
        <v>502</v>
      </c>
      <c r="J62" s="57" t="s">
        <v>544</v>
      </c>
      <c r="K62" s="67" t="s">
        <v>504</v>
      </c>
      <c r="L62" s="67" t="s">
        <v>512</v>
      </c>
      <c r="M62" s="67" t="s">
        <v>454</v>
      </c>
      <c r="N62" s="67" t="s">
        <v>386</v>
      </c>
      <c r="O62" s="67"/>
      <c r="P62" s="57" t="s">
        <v>187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open",IF(AND(NOT(OR(LEN(AZ62)&lt;15,ISNUMBER(MATCH(AZ62,L_Placeholder,0)))),BK62=0,NOT(OR(LEN(AU62)&lt;2,ISNUMBER(MATCH(AU62,L_Placeholder,0)))),NOT(OR(LEN(AX62)&lt;2,ISNUMBER(MATCH(AX62,L_Placeholder,0)))),TRIM(AE62)&lt;&gt;TRIM(T62)),"N/A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missing",IF(OR(LEN(AU62)&lt;2,ISNUMBER(MATCH(AU62,L_Placeholder,0))),"INVALID – PIC missing",IF(OR(LEN(AV62)&lt;2,ISNUMBER(MATCH(AV62,L_Placeholder,0))),"INVALID – result / assessment missing",IF(OR(OR(LEN(AW62)&lt;3,ISNUMBER(MATCH(AW62,L_Placeholder,0))),SUMPRODUCT(--ISNUMBER(SEARCH(" "&amp;L_EvidencePhrase&amp;" ",BD62)))&gt;0,BI62=1),"INVALID – evidence missing, placeholder or not yet on file",IF(BL62=0,"INVALID – evidence needs a traceable reference (number, file name or link)",IF(OR(LEN(AX62)&lt;2,ISNUMBER(MATCH(AX62,L_Placeholder,0))),"INVALID – verifier missing",IF(AX62=AU62,"INVALID – verifier must be someone other than the PIC",IF(BH62=1,"INVALID – result not yet available (awaiting / TBC)",IF(BV62=1,"INVALID – wording says not on board: an on-board confirmation needs the item loaded",IF(AND(AQ62=1,OR(OR(LEN(AY62)&lt;3,ISNUMBER(MATCH(AY62,L_Placeholder,0))),BJ62=1,BQ62=0)),"INVALID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LATE","COMPLETE")&amp;IF(BG62=1," – CHECK WORDING",""))))))))))))))))))))))))),IF(TRIM(U62)="Fail","FAIL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t="str">
        <f aca="false">" "&amp;TRIM(SUBSTITUTE(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 "))&amp;" "</f>
        <v>  </v>
      </c>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IFERROR(IF(AND(TRIM(U62)="Pass",SUMPRODUCT((LEN(BC62)-LEN(SUBSTITUTE(BC62,"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")))/(LEN(L_PendNeg)+1)),1,0),1)</f>
        <v>0</v>
      </c>
      <c r="BI62" s="61" t="n">
        <f aca="false">IFERROR(IF(SUMPRODUCT((LEN(BD62)-LEN(SUBSTITUTE(BD62," "&amp;L_PendStrict&amp;" "," ")))/(LEN(L_PendStrict)+1))&gt;SUMPRODUCT((LEN(BD62)-LEN(SUBSTITUTE(BD62," "&amp;L_PendNeg&amp;" "," ")))/(LEN(L_PendNeg)+1)),1,0),1)</f>
        <v>0</v>
      </c>
      <c r="BJ62" s="61" t="n">
        <f aca="false">IFERROR(IF(SUMPRODUCT((LEN(BE62)-LEN(SUBSTITUTE(BE62," "&amp;L_Pending&amp;" "," ")))/(LEN(L_Pending)+1))&gt;SUMPRODUCT((LEN(BE62)-LEN(SUBSTITUTE(BE62," "&amp;L_PendNeg&amp;" "," ")))/(LEN(L_PendNeg)+1)),1,0),1)</f>
        <v>0</v>
      </c>
      <c r="BK62" s="61" t="n">
        <f aca="false">IFERROR(IF(SUMPRODUCT((LEN(BF62)-LEN(SUBSTITUTE(BF62," "&amp;L_PendStrict&amp;" "," ")))/(LEN(L_PendStrict)+1))&gt;SUMPRODUCT((LEN(BF62)-LEN(SUBSTITUTE(BF62," "&amp;L_PendNeg&amp;" "," ")))/(LEN(L_PendNeg)+1)),1,0),1)</f>
        <v>0</v>
      </c>
      <c r="BL62" s="61" t="n">
        <f aca="false">IFERROR(IF(OR(SUMPRODUCT(--ISNUMBER(SEARCH({"aa000"," aa 000"," aaa 000"," aaaa 000"," a 0000"," a000 000"," aa 00 000"," aaa 00 000"},BN62)))&gt;0,SUMPRODUCT(--ISNUMBER(SEARCH({"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62)))&gt;0,SUMPRODUCT(--ISNUMBER(SEARCH({"http","www.","\",".pdf",".jpg",".jpeg",".png",".heic",".xls",".doc",".msg",".eml"},Z62)))&gt;0,AND(SUMPRODUCT(--ISNUMBER(SEARCH({"sharepoint","onedrive","teams","dms","q-pulse","qpulse"},Z62)))&gt;0,ISNUMBER(SEARCH("0",BM62)))),1,0),0)</f>
        <v>0</v>
      </c>
      <c r="BM62" s="61" t="str">
        <f aca="false">SUBSTITUTE(SUBSTITUTE(SUBSTITUTE(SUBSTITUTE(SUBSTITUTE(SUBSTITUTE(SUBSTITUTE(SUBSTITUTE(SUBSTITUTE(LOWER(BW62&amp;""),"1","0"),"2","0"),"3","0"),"4","0"),"5","0"),"6","0"),"7","0"),"8","0"),"9","0")</f>
        <v>  </v>
      </c>
      <c r="BN62" s="61" t="str">
        <f aca="false">SUBSTITUTE(SUBSTITUTE(SUBSTITUTE(SUBSTITUTE(SUBSTITUTE(SUBSTITUTE(SUBSTITUTE(SUBSTITUTE(SUBSTITUTE(SUBSTITUTE(SUBSTITUTE(SUBSTITUTE(SUBSTITUTE(SUBSTITUTE(SUBSTITUTE(SUBSTITUTE(SUBSTITUTE(SUBSTITUTE(SUBSTITUTE(SUBSTITUTE(SUBSTITUTE(SUBSTITUTE(SUBSTITUTE(SUBSTITUTE(SUBSTITUTE(BM62,"b","a"),"c","a"),"d","a"),"e","a"),"f","a"),"g","a"),"h","a"),"i","a"),"j","a"),"k","a"),"l","a"),"m","a"),"n","a"),"o","a"),"p","a"),"q","a"),"r","a"),"s","a"),"t","a"),"u","a"),"v","a"),"w","a"),"x","a"),"y","a"),"z","a")</f>
        <v>  </v>
      </c>
      <c r="BO62" s="61" t="str">
        <f aca="false">SUBSTITUTE(SUBSTITUTE(SUBSTITUTE(SUBSTITUTE(SUBSTITUTE(SUBSTITUTE(SUBSTITUTE(SUBSTITUTE(SUBSTITUTE(LOWER(BX62&amp;""),"1","0"),"2","0"),"3","0"),"4","0"),"5","0"),"6","0"),"7","0"),"8","0"),"9","0")</f>
        <v>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v>
      </c>
      <c r="BQ62" s="61" t="n">
        <f aca="false">IFERROR(IF(OR(SUMPRODUCT(--ISNUMBER(SEARCH({"aa000"," aa 000"," aaa 000"," aaaa 000"," a 0000"," a000 000"," aa 00 000"," aaa 00 000"},BP62)))&gt;0,SUMPRODUCT(--ISNUMBER(SEARCH({"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62)))&gt;0,SUMPRODUCT(--ISNUMBER(SEARCH({"http","www.","\",".pdf",".jpg",".jpeg",".png",".heic",".xls",".doc",".msg",".eml"},W62)))&gt;0,ISNUMBER(SEARCH("0000",BO62)),AND(SUMPRODUCT(--ISNUMBER(SEARCH({"sharepoint","onedrive","teams","dms","q-pulse","qpulse"},W62)))&gt;0,ISNUMBER(SEARCH("0",BO62)))),1,0),0)</f>
        <v>0</v>
      </c>
      <c r="BR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 "&amp;LOWER(Flights!$F$6)&amp;" "," ~ ")," mh"," ~")," at "," ~ ")," by "," ~ ")," on "," ~ ")," to "," ~ ")," from "," ~ ")," until "," ~ ")," till "," ~ ")," before "," ~ ")," after "," ~ ")," around "," ~ ")," approx "," ~ ")," about "," ~ ")," since "," ~ ")," hrs "," ~ ")," hr "," ~ ")," hours "," ~ ")," time "," ~ ")," jan "," ~ ")," feb "," ~ ")," mar "," ~ ")," apr "," ~ ")," may "," ~ ")," jun "," ~ ")," jul "," ~ ")," aug "," ~ ")," sep "," ~ ")," sept "," ~ ")," oct "," ~ ")</f>
        <v>  </v>
      </c>
      <c r="BS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 "&amp;LOWER(Flights!$F$6)&amp;" "," ~ ")," mh"," ~")," at "," ~ ")," by "," ~ ")," on "," ~ ")," to "," ~ ")," from "," ~ ")," until "," ~ ")," till "," ~ ")," before "," ~ ")," after "," ~ ")," around "," ~ ")," approx "," ~ ")," about "," ~ ")," since "," ~ ")," hrs "," ~ ")," hr "," ~ ")," hours "," ~ ")," time "," ~ ")," jan "," ~ ")," feb "," ~ ")," mar "," ~ ")," apr "," ~ ")," may "," ~ ")," jun "," ~ ")," jul "," ~ ")," aug "," ~ ")," sep "," ~ ")," sept "," ~ ")," oct "," ~ ")</f>
        <v>  </v>
      </c>
      <c r="BT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jan","~"),"feb","~"),"mar","~"),"apr","~"),"may","~"),"jun","~"),"jul","~"),"aug","~"),"sep","~"),"oct","~"),"nov","~"),"dec","~")," nov "," ~ ")," dec "," ~ ")," mon "," ~ ")," tue "," ~ ")," wed "," ~ ")," thu "," ~ ")," fri "," ~ ")," sat "," ~ ")," sun "," ~ ")," gate "," ~ ")," bay "," ~ ")," stand "," ~ ")," position "," ~ ")," galley "," ~ ")," flight "," ~ ")," flt "," ~ ")," day "," ~ ")," date "," ~ ")," dated "," ~ ")," the "," ~ ")," and "," ~ ")," of "," ~ ")," in "," ~ ")," for "," ~ ")," with "," ~ ")</f>
        <v>  </v>
      </c>
      <c r="BU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jan","~"),"feb","~"),"mar","~"),"apr","~"),"may","~"),"jun","~"),"jul","~"),"aug","~"),"sep","~"),"oct","~"),"nov","~"),"dec","~")," nov "," ~ ")," dec "," ~ ")," mon "," ~ ")," tue "," ~ ")," wed "," ~ ")," thu "," ~ ")," fri "," ~ ")," sat "," ~ ")," sun "," ~ ")," gate "," ~ ")," bay "," ~ ")," stand "," ~ ")," position "," ~ ")," galley "," ~ ")," flight "," ~ ")," flt "," ~ ")," day "," ~ ")," date "," ~ ")," dated "," ~ ")," the "," ~ ")," and "," ~ ")," of "," ~ ")," in "," ~ ")," for "," ~ ")," with "," ~ ")</f>
        <v>  </v>
      </c>
      <c r="BV62" s="61" t="n">
        <f aca="false">IFERROR(IF(OR(SUMPRODUCT((LEN(BC62)-LEN(SUBSTITUTE(BC62," "&amp;L_NotLoaded&amp;" "," ")))/(LEN(L_NotLoaded)+1))&gt;SUMPRODUCT((LEN(BC62)-LEN(SUBSTITUTE(BC62," "&amp;L_NotLoadedNeg&amp;" "," ")))/(LEN(L_NotLoadedNeg)+1)),SUMPRODUCT((LEN(BD62)-LEN(SUBSTITUTE(BD62," "&amp;L_NotLoaded&amp;" "," ")))/(LEN(L_NotLoaded)+1))&gt;SUMPRODUCT((LEN(BD62)-LEN(SUBSTITUTE(BD62," "&amp;L_NotLoadedNeg&amp;" "," ")))/(LEN(L_NotLoadedNeg)+1))),1,0),0)</f>
        <v>0</v>
      </c>
      <c r="BW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62," pax "," ~ ")," etd "," ~ ")," eta "," ~ ")," std "," ~ ")," sta "," ~ ")," atd "," ~ ")," ata "," ~ ")," lt "," ~ ")," utc "," ~ ")," local "," ~ ")," ok "," ~ ")," done "," ~ ")," seen "," ~ ")," chk "," ~ ")," chkd "," ~ ")," checked "," ~ ")," rcvd "," ~ ")," recd "," ~ ")," dep "," ~ ")," arr "," ~ ")," qty "," ~ ")," all "," ~ ")," ttl "," ~ ")," total "," ~ ")," via "," ~ ")," per "," ~ ")," call "," ~ ")," inbound "," ~ ")," outbound "," ~ ")," approx "," ~ ")</f>
        <v>  </v>
      </c>
      <c r="BX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62," pax "," ~ ")," etd "," ~ ")," eta "," ~ ")," std "," ~ ")," sta "," ~ ")," atd "," ~ ")," ata "," ~ ")," lt "," ~ ")," utc "," ~ ")," local "," ~ ")," ok "," ~ ")," done "," ~ ")," seen "," ~ ")," chk "," ~ ")," chkd "," ~ ")," checked "," ~ ")," rcvd "," ~ ")," recd "," ~ ")," dep "," ~ ")," arr "," ~ ")," qty "," ~ ")," all "," ~ ")," ttl "," ~ ")," total "," ~ ")," via "," ~ ")," per "," ~ ")," call "," ~ ")," inbound "," ~ ")," outbound "," ~ ")," approx "," ~ ")</f>
        <v>  </v>
      </c>
    </row>
    <row r="63" customFormat="false" ht="78.75" hidden="false" customHeight="true" outlineLevel="0" collapsed="false">
      <c r="A63" s="57" t="s">
        <v>545</v>
      </c>
      <c r="B63" s="57" t="s">
        <v>198</v>
      </c>
      <c r="C63" s="57" t="str">
        <f aca="false">Flights!$F$6</f>
        <v>MH0727</v>
      </c>
      <c r="D63" s="58" t="n">
        <f aca="false">Flights!$D$6</f>
        <v>46304</v>
      </c>
      <c r="E63" s="57" t="str">
        <f aca="false">Flights!$G$6&amp;"-"&amp;Flights!$H$6</f>
        <v>KUL-CGK</v>
      </c>
      <c r="F63" s="57" t="str">
        <f aca="false">Flights!$K$6</f>
        <v>BC</v>
      </c>
      <c r="G63" s="57" t="s">
        <v>462</v>
      </c>
      <c r="H63" s="57" t="s">
        <v>463</v>
      </c>
      <c r="I63" s="57" t="s">
        <v>502</v>
      </c>
      <c r="J63" s="57" t="s">
        <v>546</v>
      </c>
      <c r="K63" s="67" t="s">
        <v>504</v>
      </c>
      <c r="L63" s="67" t="s">
        <v>515</v>
      </c>
      <c r="M63" s="67" t="s">
        <v>454</v>
      </c>
      <c r="N63" s="67" t="s">
        <v>447</v>
      </c>
      <c r="O63" s="67" t="s">
        <v>547</v>
      </c>
      <c r="P63" s="57" t="s">
        <v>187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open",IF(AND(NOT(OR(LEN(AZ63)&lt;15,ISNUMBER(MATCH(AZ63,L_Placeholder,0)))),BK63=0,NOT(OR(LEN(AU63)&lt;2,ISNUMBER(MATCH(AU63,L_Placeholder,0)))),NOT(OR(LEN(AX63)&lt;2,ISNUMBER(MATCH(AX63,L_Placeholder,0)))),TRIM(AE63)&lt;&gt;TRIM(T63)),"N/A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missing",IF(OR(LEN(AU63)&lt;2,ISNUMBER(MATCH(AU63,L_Placeholder,0))),"INVALID – PIC missing",IF(OR(LEN(AV63)&lt;2,ISNUMBER(MATCH(AV63,L_Placeholder,0))),"INVALID – result / assessment missing",IF(OR(OR(LEN(AW63)&lt;3,ISNUMBER(MATCH(AW63,L_Placeholder,0))),SUMPRODUCT(--ISNUMBER(SEARCH(" "&amp;L_EvidencePhrase&amp;" ",BD63)))&gt;0,BI63=1),"INVALID – evidence missing, placeholder or not yet on file",IF(BL63=0,"INVALID – evidence needs a traceable reference (number, file name or link)",IF(OR(LEN(AX63)&lt;2,ISNUMBER(MATCH(AX63,L_Placeholder,0))),"INVALID – verifier missing",IF(AX63=AU63,"INVALID – verifier must be someone other than the PIC",IF(BH63=1,"INVALID – result not yet available (awaiting / TBC)",IF(BV63=1,"INVALID – wording says not on board: an on-board confirmation needs the item loaded",IF(AND(AQ63=1,OR(OR(LEN(AY63)&lt;3,ISNUMBER(MATCH(AY63,L_Placeholder,0))),BJ63=1,BQ63=0)),"INVALID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LATE","COMPLETE")&amp;IF(BG63=1," – CHECK WORDING",""))))))))))))))))))))))))),IF(TRIM(U63)="Fail","FAIL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t="str">
        <f aca="false">" "&amp;TRIM(SUBSTITUTE(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 "))&amp;" "</f>
        <v>  </v>
      </c>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IFERROR(IF(AND(TRIM(U63)="Pass",SUMPRODUCT((LEN(BC63)-LEN(SUBSTITUTE(BC63,"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t="n">
        <f aca="false">IFERROR(IF(SUMPRODUCT((LEN(BD63)-LEN(SUBSTITUTE(BD63," "&amp;L_PendStrict&amp;" "," ")))/(LEN(L_PendStrict)+1))&gt;SUMPRODUCT((LEN(BD63)-LEN(SUBSTITUTE(BD63," "&amp;L_PendNeg&amp;" "," ")))/(LEN(L_PendNeg)+1)),1,0),1)</f>
        <v>0</v>
      </c>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t="n">
        <f aca="false">IFERROR(IF(OR(SUMPRODUCT(--ISNUMBER(SEARCH({"aa000"," aa 000"," aaa 000"," aaaa 000"," a 0000"," a000 000"," aa 00 000"," aaa 00 000"},BN63)))&gt;0,SUMPRODUCT(--ISNUMBER(SEARCH({"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63)))&gt;0,SUMPRODUCT(--ISNUMBER(SEARCH({"http","www.","\",".pdf",".jpg",".jpeg",".png",".heic",".xls",".doc",".msg",".eml"},Z63)))&gt;0,AND(SUMPRODUCT(--ISNUMBER(SEARCH({"sharepoint","onedrive","teams","dms","q-pulse","qpulse"},Z63)))&gt;0,ISNUMBER(SEARCH("0",BM63)))),1,0),0)</f>
        <v>0</v>
      </c>
      <c r="BM63" s="61" t="str">
        <f aca="false">SUBSTITUTE(SUBSTITUTE(SUBSTITUTE(SUBSTITUTE(SUBSTITUTE(SUBSTITUTE(SUBSTITUTE(SUBSTITUTE(SUBSTITUTE(LOWER(BW63&amp;""),"1","0"),"2","0"),"3","0"),"4","0"),"5","0"),"6","0"),"7","0"),"8","0"),"9","0")</f>
        <v>  </v>
      </c>
      <c r="BN63" s="61" t="str">
        <f aca="false">SUBSTITUTE(SUBSTITUTE(SUBSTITUTE(SUBSTITUTE(SUBSTITUTE(SUBSTITUTE(SUBSTITUTE(SUBSTITUTE(SUBSTITUTE(SUBSTITUTE(SUBSTITUTE(SUBSTITUTE(SUBSTITUTE(SUBSTITUTE(SUBSTITUTE(SUBSTITUTE(SUBSTITUTE(SUBSTITUTE(SUBSTITUTE(SUBSTITUTE(SUBSTITUTE(SUBSTITUTE(SUBSTITUTE(SUBSTITUTE(SUBSTITUTE(BM63,"b","a"),"c","a"),"d","a"),"e","a"),"f","a"),"g","a"),"h","a"),"i","a"),"j","a"),"k","a"),"l","a"),"m","a"),"n","a"),"o","a"),"p","a"),"q","a"),"r","a"),"s","a"),"t","a"),"u","a"),"v","a"),"w","a"),"x","a"),"y","a"),"z","a")</f>
        <v>  </v>
      </c>
      <c r="BO63" s="61" t="str">
        <f aca="false">SUBSTITUTE(SUBSTITUTE(SUBSTITUTE(SUBSTITUTE(SUBSTITUTE(SUBSTITUTE(SUBSTITUTE(SUBSTITUTE(SUBSTITUTE(LOWER(BX63&amp;""),"1","0"),"2","0"),"3","0"),"4","0"),"5","0"),"6","0"),"7","0"),"8","0"),"9","0")</f>
        <v>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v>
      </c>
      <c r="BQ63" s="61" t="n">
        <f aca="false">IFERROR(IF(OR(SUMPRODUCT(--ISNUMBER(SEARCH({"aa000"," aa 000"," aaa 000"," aaaa 000"," a 0000"," a000 000"," aa 00 000"," aaa 00 000"},BP63)))&gt;0,SUMPRODUCT(--ISNUMBER(SEARCH({"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63)))&gt;0,SUMPRODUCT(--ISNUMBER(SEARCH({"http","www.","\",".pdf",".jpg",".jpeg",".png",".heic",".xls",".doc",".msg",".eml"},W63)))&gt;0,ISNUMBER(SEARCH("0000",BO63)),AND(SUMPRODUCT(--ISNUMBER(SEARCH({"sharepoint","onedrive","teams","dms","q-pulse","qpulse"},W63)))&gt;0,ISNUMBER(SEARCH("0",BO63)))),1,0),0)</f>
        <v>0</v>
      </c>
      <c r="BR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 "&amp;LOWER(Flights!$F$6)&amp;" "," ~ ")," mh"," ~")," at "," ~ ")," by "," ~ ")," on "," ~ ")," to "," ~ ")," from "," ~ ")," until "," ~ ")," till "," ~ ")," before "," ~ ")," after "," ~ ")," around "," ~ ")," approx "," ~ ")," about "," ~ ")," since "," ~ ")," hrs "," ~ ")," hr "," ~ ")," hours "," ~ ")," time "," ~ ")," jan "," ~ ")," feb "," ~ ")," mar "," ~ ")," apr "," ~ ")," may "," ~ ")," jun "," ~ ")," jul "," ~ ")," aug "," ~ ")," sep "," ~ ")," sept "," ~ ")," oct "," ~ ")</f>
        <v>  </v>
      </c>
      <c r="BS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 "&amp;LOWER(Flights!$F$6)&amp;" "," ~ ")," mh"," ~")," at "," ~ ")," by "," ~ ")," on "," ~ ")," to "," ~ ")," from "," ~ ")," until "," ~ ")," till "," ~ ")," before "," ~ ")," after "," ~ ")," around "," ~ ")," approx "," ~ ")," about "," ~ ")," since "," ~ ")," hrs "," ~ ")," hr "," ~ ")," hours "," ~ ")," time "," ~ ")," jan "," ~ ")," feb "," ~ ")," mar "," ~ ")," apr "," ~ ")," may "," ~ ")," jun "," ~ ")," jul "," ~ ")," aug "," ~ ")," sep "," ~ ")," sept "," ~ ")," oct "," ~ ")</f>
        <v>  </v>
      </c>
      <c r="BT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jan","~"),"feb","~"),"mar","~"),"apr","~"),"may","~"),"jun","~"),"jul","~"),"aug","~"),"sep","~"),"oct","~"),"nov","~"),"dec","~")," nov "," ~ ")," dec "," ~ ")," mon "," ~ ")," tue "," ~ ")," wed "," ~ ")," thu "," ~ ")," fri "," ~ ")," sat "," ~ ")," sun "," ~ ")," gate "," ~ ")," bay "," ~ ")," stand "," ~ ")," position "," ~ ")," galley "," ~ ")," flight "," ~ ")," flt "," ~ ")," day "," ~ ")," date "," ~ ")," dated "," ~ ")," the "," ~ ")," and "," ~ ")," of "," ~ ")," in "," ~ ")," for "," ~ ")," with "," ~ ")</f>
        <v>  </v>
      </c>
      <c r="BU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jan","~"),"feb","~"),"mar","~"),"apr","~"),"may","~"),"jun","~"),"jul","~"),"aug","~"),"sep","~"),"oct","~"),"nov","~"),"dec","~")," nov "," ~ ")," dec "," ~ ")," mon "," ~ ")," tue "," ~ ")," wed "," ~ ")," thu "," ~ ")," fri "," ~ ")," sat "," ~ ")," sun "," ~ ")," gate "," ~ ")," bay "," ~ ")," stand "," ~ ")," position "," ~ ")," galley "," ~ ")," flight "," ~ ")," flt "," ~ ")," day "," ~ ")," date "," ~ ")," dated "," ~ ")," the "," ~ ")," and "," ~ ")," of "," ~ ")," in "," ~ ")," for "," ~ ")," with "," ~ ")</f>
        <v>  </v>
      </c>
      <c r="BV63" s="61" t="n">
        <f aca="false">IFERROR(IF(OR(SUMPRODUCT((LEN(BC63)-LEN(SUBSTITUTE(BC63," "&amp;L_NotLoaded&amp;" "," ")))/(LEN(L_NotLoaded)+1))&gt;SUMPRODUCT((LEN(BC63)-LEN(SUBSTITUTE(BC63," "&amp;L_NotLoadedNeg&amp;" "," ")))/(LEN(L_NotLoadedNeg)+1)),SUMPRODUCT((LEN(BD63)-LEN(SUBSTITUTE(BD63," "&amp;L_NotLoaded&amp;" "," ")))/(LEN(L_NotLoaded)+1))&gt;SUMPRODUCT((LEN(BD63)-LEN(SUBSTITUTE(BD63," "&amp;L_NotLoadedNeg&amp;" "," ")))/(LEN(L_NotLoadedNeg)+1))),1,0),0)</f>
        <v>0</v>
      </c>
      <c r="BW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63," pax "," ~ ")," etd "," ~ ")," eta "," ~ ")," std "," ~ ")," sta "," ~ ")," atd "," ~ ")," ata "," ~ ")," lt "," ~ ")," utc "," ~ ")," local "," ~ ")," ok "," ~ ")," done "," ~ ")," seen "," ~ ")," chk "," ~ ")," chkd "," ~ ")," checked "," ~ ")," rcvd "," ~ ")," recd "," ~ ")," dep "," ~ ")," arr "," ~ ")," qty "," ~ ")," all "," ~ ")," ttl "," ~ ")," total "," ~ ")," via "," ~ ")," per "," ~ ")," call "," ~ ")," inbound "," ~ ")," outbound "," ~ ")," approx "," ~ ")</f>
        <v>  </v>
      </c>
      <c r="BX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63," pax "," ~ ")," etd "," ~ ")," eta "," ~ ")," std "," ~ ")," sta "," ~ ")," atd "," ~ ")," ata "," ~ ")," lt "," ~ ")," utc "," ~ ")," local "," ~ ")," ok "," ~ ")," done "," ~ ")," seen "," ~ ")," chk "," ~ ")," chkd "," ~ ")," checked "," ~ ")," rcvd "," ~ ")," recd "," ~ ")," dep "," ~ ")," arr "," ~ ")," qty "," ~ ")," all "," ~ ")," ttl "," ~ ")," total "," ~ ")," via "," ~ ")," per "," ~ ")," call "," ~ ")," inbound "," ~ ")," outbound "," ~ ")," approx "," ~ ")</f>
        <v>  </v>
      </c>
    </row>
    <row r="64" customFormat="false" ht="78.75" hidden="false" customHeight="true" outlineLevel="0" collapsed="false">
      <c r="A64" s="57" t="s">
        <v>548</v>
      </c>
      <c r="B64" s="57" t="s">
        <v>198</v>
      </c>
      <c r="C64" s="57" t="str">
        <f aca="false">Flights!$F$6</f>
        <v>MH0727</v>
      </c>
      <c r="D64" s="58" t="n">
        <f aca="false">Flights!$D$6</f>
        <v>46304</v>
      </c>
      <c r="E64" s="57" t="str">
        <f aca="false">Flights!$G$6&amp;"-"&amp;Flights!$H$6</f>
        <v>KUL-CGK</v>
      </c>
      <c r="F64" s="57" t="str">
        <f aca="false">Flights!$K$6</f>
        <v>BC</v>
      </c>
      <c r="G64" s="57" t="s">
        <v>462</v>
      </c>
      <c r="H64" s="57" t="s">
        <v>463</v>
      </c>
      <c r="I64" s="57" t="s">
        <v>502</v>
      </c>
      <c r="J64" s="57" t="s">
        <v>549</v>
      </c>
      <c r="K64" s="67" t="s">
        <v>504</v>
      </c>
      <c r="L64" s="67" t="s">
        <v>519</v>
      </c>
      <c r="M64" s="67" t="s">
        <v>454</v>
      </c>
      <c r="N64" s="67" t="s">
        <v>447</v>
      </c>
      <c r="O64" s="67" t="s">
        <v>547</v>
      </c>
      <c r="P64" s="57" t="s">
        <v>187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open",IF(AND(NOT(OR(LEN(AZ64)&lt;15,ISNUMBER(MATCH(AZ64,L_Placeholder,0)))),BK64=0,NOT(OR(LEN(AU64)&lt;2,ISNUMBER(MATCH(AU64,L_Placeholder,0)))),NOT(OR(LEN(AX64)&lt;2,ISNUMBER(MATCH(AX64,L_Placeholder,0)))),TRIM(AE64)&lt;&gt;TRIM(T64)),"N/A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missing",IF(OR(LEN(AU64)&lt;2,ISNUMBER(MATCH(AU64,L_Placeholder,0))),"INVALID – PIC missing",IF(OR(LEN(AV64)&lt;2,ISNUMBER(MATCH(AV64,L_Placeholder,0))),"INVALID – result / assessment missing",IF(OR(OR(LEN(AW64)&lt;3,ISNUMBER(MATCH(AW64,L_Placeholder,0))),SUMPRODUCT(--ISNUMBER(SEARCH(" "&amp;L_EvidencePhrase&amp;" ",BD64)))&gt;0,BI64=1),"INVALID – evidence missing, placeholder or not yet on file",IF(BL64=0,"INVALID – evidence needs a traceable reference (number, file name or link)",IF(OR(LEN(AX64)&lt;2,ISNUMBER(MATCH(AX64,L_Placeholder,0))),"INVALID – verifier missing",IF(AX64=AU64,"INVALID – verifier must be someone other than the PIC",IF(BH64=1,"INVALID – result not yet available (awaiting / TBC)",IF(BV64=1,"INVALID – wording says not on board: an on-board confirmation needs the item loaded",IF(AND(AQ64=1,OR(OR(LEN(AY64)&lt;3,ISNUMBER(MATCH(AY64,L_Placeholder,0))),BJ64=1,BQ64=0)),"INVALID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LATE","COMPLETE")&amp;IF(BG64=1," – CHECK WORDING",""))))))))))))))))))))))))),IF(TRIM(U64)="Fail","FAIL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t="str">
        <f aca="false">" "&amp;TRIM(SUBSTITUTE(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 "))&amp;" "</f>
        <v>  </v>
      </c>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IFERROR(IF(AND(TRIM(U64)="Pass",SUMPRODUCT((LEN(BC64)-LEN(SUBSTITUTE(BC64,"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t="n">
        <f aca="false">IFERROR(IF(SUMPRODUCT((LEN(BD64)-LEN(SUBSTITUTE(BD64," "&amp;L_PendStrict&amp;" "," ")))/(LEN(L_PendStrict)+1))&gt;SUMPRODUCT((LEN(BD64)-LEN(SUBSTITUTE(BD64," "&amp;L_PendNeg&amp;" "," ")))/(LEN(L_PendNeg)+1)),1,0),1)</f>
        <v>0</v>
      </c>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t="n">
        <f aca="false">IFERROR(IF(OR(SUMPRODUCT(--ISNUMBER(SEARCH({"aa000"," aa 000"," aaa 000"," aaaa 000"," a 0000"," a000 000"," aa 00 000"," aaa 00 000"},BN64)))&gt;0,SUMPRODUCT(--ISNUMBER(SEARCH({"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64)))&gt;0,SUMPRODUCT(--ISNUMBER(SEARCH({"http","www.","\",".pdf",".jpg",".jpeg",".png",".heic",".xls",".doc",".msg",".eml"},Z64)))&gt;0,AND(SUMPRODUCT(--ISNUMBER(SEARCH({"sharepoint","onedrive","teams","dms","q-pulse","qpulse"},Z64)))&gt;0,ISNUMBER(SEARCH("0",BM64)))),1,0),0)</f>
        <v>0</v>
      </c>
      <c r="BM64" s="61" t="str">
        <f aca="false">SUBSTITUTE(SUBSTITUTE(SUBSTITUTE(SUBSTITUTE(SUBSTITUTE(SUBSTITUTE(SUBSTITUTE(SUBSTITUTE(SUBSTITUTE(LOWER(BW64&amp;""),"1","0"),"2","0"),"3","0"),"4","0"),"5","0"),"6","0"),"7","0"),"8","0"),"9","0")</f>
        <v>  </v>
      </c>
      <c r="BN64" s="61" t="str">
        <f aca="false">SUBSTITUTE(SUBSTITUTE(SUBSTITUTE(SUBSTITUTE(SUBSTITUTE(SUBSTITUTE(SUBSTITUTE(SUBSTITUTE(SUBSTITUTE(SUBSTITUTE(SUBSTITUTE(SUBSTITUTE(SUBSTITUTE(SUBSTITUTE(SUBSTITUTE(SUBSTITUTE(SUBSTITUTE(SUBSTITUTE(SUBSTITUTE(SUBSTITUTE(SUBSTITUTE(SUBSTITUTE(SUBSTITUTE(SUBSTITUTE(SUBSTITUTE(BM64,"b","a"),"c","a"),"d","a"),"e","a"),"f","a"),"g","a"),"h","a"),"i","a"),"j","a"),"k","a"),"l","a"),"m","a"),"n","a"),"o","a"),"p","a"),"q","a"),"r","a"),"s","a"),"t","a"),"u","a"),"v","a"),"w","a"),"x","a"),"y","a"),"z","a")</f>
        <v>  </v>
      </c>
      <c r="BO64" s="61" t="str">
        <f aca="false">SUBSTITUTE(SUBSTITUTE(SUBSTITUTE(SUBSTITUTE(SUBSTITUTE(SUBSTITUTE(SUBSTITUTE(SUBSTITUTE(SUBSTITUTE(LOWER(BX64&amp;""),"1","0"),"2","0"),"3","0"),"4","0"),"5","0"),"6","0"),"7","0"),"8","0"),"9","0")</f>
        <v>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v>
      </c>
      <c r="BQ64" s="61" t="n">
        <f aca="false">IFERROR(IF(OR(SUMPRODUCT(--ISNUMBER(SEARCH({"aa000"," aa 000"," aaa 000"," aaaa 000"," a 0000"," a000 000"," aa 00 000"," aaa 00 000"},BP64)))&gt;0,SUMPRODUCT(--ISNUMBER(SEARCH({"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64)))&gt;0,SUMPRODUCT(--ISNUMBER(SEARCH({"http","www.","\",".pdf",".jpg",".jpeg",".png",".heic",".xls",".doc",".msg",".eml"},W64)))&gt;0,ISNUMBER(SEARCH("0000",BO64)),AND(SUMPRODUCT(--ISNUMBER(SEARCH({"sharepoint","onedrive","teams","dms","q-pulse","qpulse"},W64)))&gt;0,ISNUMBER(SEARCH("0",BO64)))),1,0),0)</f>
        <v>0</v>
      </c>
      <c r="BR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 "&amp;LOWER(Flights!$F$6)&amp;" "," ~ ")," mh"," ~")," at "," ~ ")," by "," ~ ")," on "," ~ ")," to "," ~ ")," from "," ~ ")," until "," ~ ")," till "," ~ ")," before "," ~ ")," after "," ~ ")," around "," ~ ")," approx "," ~ ")," about "," ~ ")," since "," ~ ")," hrs "," ~ ")," hr "," ~ ")," hours "," ~ ")," time "," ~ ")," jan "," ~ ")," feb "," ~ ")," mar "," ~ ")," apr "," ~ ")," may "," ~ ")," jun "," ~ ")," jul "," ~ ")," aug "," ~ ")," sep "," ~ ")," sept "," ~ ")," oct "," ~ ")</f>
        <v>  </v>
      </c>
      <c r="BS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 "&amp;LOWER(Flights!$F$6)&amp;" "," ~ ")," mh"," ~")," at "," ~ ")," by "," ~ ")," on "," ~ ")," to "," ~ ")," from "," ~ ")," until "," ~ ")," till "," ~ ")," before "," ~ ")," after "," ~ ")," around "," ~ ")," approx "," ~ ")," about "," ~ ")," since "," ~ ")," hrs "," ~ ")," hr "," ~ ")," hours "," ~ ")," time "," ~ ")," jan "," ~ ")," feb "," ~ ")," mar "," ~ ")," apr "," ~ ")," may "," ~ ")," jun "," ~ ")," jul "," ~ ")," aug "," ~ ")," sep "," ~ ")," sept "," ~ ")," oct "," ~ ")</f>
        <v>  </v>
      </c>
      <c r="BT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jan","~"),"feb","~"),"mar","~"),"apr","~"),"may","~"),"jun","~"),"jul","~"),"aug","~"),"sep","~"),"oct","~"),"nov","~"),"dec","~")," nov "," ~ ")," dec "," ~ ")," mon "," ~ ")," tue "," ~ ")," wed "," ~ ")," thu "," ~ ")," fri "," ~ ")," sat "," ~ ")," sun "," ~ ")," gate "," ~ ")," bay "," ~ ")," stand "," ~ ")," position "," ~ ")," galley "," ~ ")," flight "," ~ ")," flt "," ~ ")," day "," ~ ")," date "," ~ ")," dated "," ~ ")," the "," ~ ")," and "," ~ ")," of "," ~ ")," in "," ~ ")," for "," ~ ")," with "," ~ ")</f>
        <v>  </v>
      </c>
      <c r="BU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jan","~"),"feb","~"),"mar","~"),"apr","~"),"may","~"),"jun","~"),"jul","~"),"aug","~"),"sep","~"),"oct","~"),"nov","~"),"dec","~")," nov "," ~ ")," dec "," ~ ")," mon "," ~ ")," tue "," ~ ")," wed "," ~ ")," thu "," ~ ")," fri "," ~ ")," sat "," ~ ")," sun "," ~ ")," gate "," ~ ")," bay "," ~ ")," stand "," ~ ")," position "," ~ ")," galley "," ~ ")," flight "," ~ ")," flt "," ~ ")," day "," ~ ")," date "," ~ ")," dated "," ~ ")," the "," ~ ")," and "," ~ ")," of "," ~ ")," in "," ~ ")," for "," ~ ")," with "," ~ ")</f>
        <v>  </v>
      </c>
      <c r="BV64" s="61" t="n">
        <f aca="false">IFERROR(IF(OR(SUMPRODUCT((LEN(BC64)-LEN(SUBSTITUTE(BC64," "&amp;L_NotLoaded&amp;" "," ")))/(LEN(L_NotLoaded)+1))&gt;SUMPRODUCT((LEN(BC64)-LEN(SUBSTITUTE(BC64," "&amp;L_NotLoadedNeg&amp;" "," ")))/(LEN(L_NotLoadedNeg)+1)),SUMPRODUCT((LEN(BD64)-LEN(SUBSTITUTE(BD64," "&amp;L_NotLoaded&amp;" "," ")))/(LEN(L_NotLoaded)+1))&gt;SUMPRODUCT((LEN(BD64)-LEN(SUBSTITUTE(BD64," "&amp;L_NotLoadedNeg&amp;" "," ")))/(LEN(L_NotLoadedNeg)+1))),1,0),0)</f>
        <v>0</v>
      </c>
      <c r="BW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64," pax "," ~ ")," etd "," ~ ")," eta "," ~ ")," std "," ~ ")," sta "," ~ ")," atd "," ~ ")," ata "," ~ ")," lt "," ~ ")," utc "," ~ ")," local "," ~ ")," ok "," ~ ")," done "," ~ ")," seen "," ~ ")," chk "," ~ ")," chkd "," ~ ")," checked "," ~ ")," rcvd "," ~ ")," recd "," ~ ")," dep "," ~ ")," arr "," ~ ")," qty "," ~ ")," all "," ~ ")," ttl "," ~ ")," total "," ~ ")," via "," ~ ")," per "," ~ ")," call "," ~ ")," inbound "," ~ ")," outbound "," ~ ")," approx "," ~ ")</f>
        <v>  </v>
      </c>
      <c r="BX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64," pax "," ~ ")," etd "," ~ ")," eta "," ~ ")," std "," ~ ")," sta "," ~ ")," atd "," ~ ")," ata "," ~ ")," lt "," ~ ")," utc "," ~ ")," local "," ~ ")," ok "," ~ ")," done "," ~ ")," seen "," ~ ")," chk "," ~ ")," chkd "," ~ ")," checked "," ~ ")," rcvd "," ~ ")," recd "," ~ ")," dep "," ~ ")," arr "," ~ ")," qty "," ~ ")," all "," ~ ")," ttl "," ~ ")," total "," ~ ")," via "," ~ ")," per "," ~ ")," call "," ~ ")," inbound "," ~ ")," outbound "," ~ ")," approx "," ~ ")</f>
        <v>  </v>
      </c>
    </row>
    <row r="65" customFormat="false" ht="39.75" hidden="false" customHeight="true" outlineLevel="0" collapsed="false">
      <c r="A65" s="57" t="s">
        <v>550</v>
      </c>
      <c r="B65" s="57" t="s">
        <v>198</v>
      </c>
      <c r="C65" s="57" t="str">
        <f aca="false">Flights!$F$6</f>
        <v>MH0727</v>
      </c>
      <c r="D65" s="58" t="n">
        <f aca="false">Flights!$D$6</f>
        <v>46304</v>
      </c>
      <c r="E65" s="57" t="str">
        <f aca="false">Flights!$G$6&amp;"-"&amp;Flights!$H$6</f>
        <v>KUL-CGK</v>
      </c>
      <c r="F65" s="57" t="str">
        <f aca="false">Flights!$K$6</f>
        <v>BC</v>
      </c>
      <c r="G65" s="57" t="s">
        <v>462</v>
      </c>
      <c r="H65" s="57" t="s">
        <v>463</v>
      </c>
      <c r="I65" s="57" t="s">
        <v>502</v>
      </c>
      <c r="J65" s="57" t="s">
        <v>551</v>
      </c>
      <c r="K65" s="67" t="s">
        <v>522</v>
      </c>
      <c r="L65" s="67" t="s">
        <v>523</v>
      </c>
      <c r="M65" s="67" t="s">
        <v>454</v>
      </c>
      <c r="N65" s="67" t="s">
        <v>386</v>
      </c>
      <c r="O65" s="67" t="s">
        <v>552</v>
      </c>
      <c r="P65" s="57" t="s">
        <v>187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open",IF(AND(NOT(OR(LEN(AZ65)&lt;15,ISNUMBER(MATCH(AZ65,L_Placeholder,0)))),BK65=0,NOT(OR(LEN(AU65)&lt;2,ISNUMBER(MATCH(AU65,L_Placeholder,0)))),NOT(OR(LEN(AX65)&lt;2,ISNUMBER(MATCH(AX65,L_Placeholder,0)))),TRIM(AE65)&lt;&gt;TRIM(T65)),"N/A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missing",IF(OR(LEN(AU65)&lt;2,ISNUMBER(MATCH(AU65,L_Placeholder,0))),"INVALID – PIC missing",IF(OR(LEN(AV65)&lt;2,ISNUMBER(MATCH(AV65,L_Placeholder,0))),"INVALID – result / assessment missing",IF(OR(OR(LEN(AW65)&lt;3,ISNUMBER(MATCH(AW65,L_Placeholder,0))),SUMPRODUCT(--ISNUMBER(SEARCH(" "&amp;L_EvidencePhrase&amp;" ",BD65)))&gt;0,BI65=1),"INVALID – evidence missing, placeholder or not yet on file",IF(BL65=0,"INVALID – evidence needs a traceable reference (number, file name or link)",IF(OR(LEN(AX65)&lt;2,ISNUMBER(MATCH(AX65,L_Placeholder,0))),"INVALID – verifier missing",IF(AX65=AU65,"INVALID – verifier must be someone other than the PIC",IF(BH65=1,"INVALID – result not yet available (awaiting / TBC)",IF(BV65=1,"INVALID – wording says not on board: an on-board confirmation needs the item loaded",IF(AND(AQ65=1,OR(OR(LEN(AY65)&lt;3,ISNUMBER(MATCH(AY65,L_Placeholder,0))),BJ65=1,BQ65=0)),"INVALID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LATE","COMPLETE")&amp;IF(BG65=1," – CHECK WORDING",""))))))))))))))))))))))))),IF(TRIM(U65)="Fail","FAIL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t="str">
        <f aca="false">" "&amp;TRIM(SUBSTITUTE(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 "))&amp;" "</f>
        <v>  </v>
      </c>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IFERROR(IF(AND(TRIM(U65)="Pass",SUMPRODUCT((LEN(BC65)-LEN(SUBSTITUTE(BC65,"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t="n">
        <f aca="false">IFERROR(IF(SUMPRODUCT((LEN(BD65)-LEN(SUBSTITUTE(BD65," "&amp;L_PendStrict&amp;" "," ")))/(LEN(L_PendStrict)+1))&gt;SUMPRODUCT((LEN(BD65)-LEN(SUBSTITUTE(BD65," "&amp;L_PendNeg&amp;" "," ")))/(LEN(L_PendNeg)+1)),1,0),1)</f>
        <v>0</v>
      </c>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t="n">
        <f aca="false">IFERROR(IF(OR(SUMPRODUCT(--ISNUMBER(SEARCH({"aa000"," aa 000"," aaa 000"," aaaa 000"," a 0000"," a000 000"," aa 00 000"," aaa 00 000"},BN65)))&gt;0,SUMPRODUCT(--ISNUMBER(SEARCH({"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65)))&gt;0,SUMPRODUCT(--ISNUMBER(SEARCH({"http","www.","\",".pdf",".jpg",".jpeg",".png",".heic",".xls",".doc",".msg",".eml"},Z65)))&gt;0,AND(SUMPRODUCT(--ISNUMBER(SEARCH({"sharepoint","onedrive","teams","dms","q-pulse","qpulse"},Z65)))&gt;0,ISNUMBER(SEARCH("0",BM65)))),1,0),0)</f>
        <v>0</v>
      </c>
      <c r="BM65" s="61" t="str">
        <f aca="false">SUBSTITUTE(SUBSTITUTE(SUBSTITUTE(SUBSTITUTE(SUBSTITUTE(SUBSTITUTE(SUBSTITUTE(SUBSTITUTE(SUBSTITUTE(LOWER(BW65&amp;""),"1","0"),"2","0"),"3","0"),"4","0"),"5","0"),"6","0"),"7","0"),"8","0"),"9","0")</f>
        <v>  </v>
      </c>
      <c r="BN65" s="61" t="str">
        <f aca="false">SUBSTITUTE(SUBSTITUTE(SUBSTITUTE(SUBSTITUTE(SUBSTITUTE(SUBSTITUTE(SUBSTITUTE(SUBSTITUTE(SUBSTITUTE(SUBSTITUTE(SUBSTITUTE(SUBSTITUTE(SUBSTITUTE(SUBSTITUTE(SUBSTITUTE(SUBSTITUTE(SUBSTITUTE(SUBSTITUTE(SUBSTITUTE(SUBSTITUTE(SUBSTITUTE(SUBSTITUTE(SUBSTITUTE(SUBSTITUTE(SUBSTITUTE(BM65,"b","a"),"c","a"),"d","a"),"e","a"),"f","a"),"g","a"),"h","a"),"i","a"),"j","a"),"k","a"),"l","a"),"m","a"),"n","a"),"o","a"),"p","a"),"q","a"),"r","a"),"s","a"),"t","a"),"u","a"),"v","a"),"w","a"),"x","a"),"y","a"),"z","a")</f>
        <v>  </v>
      </c>
      <c r="BO65" s="61" t="str">
        <f aca="false">SUBSTITUTE(SUBSTITUTE(SUBSTITUTE(SUBSTITUTE(SUBSTITUTE(SUBSTITUTE(SUBSTITUTE(SUBSTITUTE(SUBSTITUTE(LOWER(BX65&amp;""),"1","0"),"2","0"),"3","0"),"4","0"),"5","0"),"6","0"),"7","0"),"8","0"),"9","0")</f>
        <v>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v>
      </c>
      <c r="BQ65" s="61" t="n">
        <f aca="false">IFERROR(IF(OR(SUMPRODUCT(--ISNUMBER(SEARCH({"aa000"," aa 000"," aaa 000"," aaaa 000"," a 0000"," a000 000"," aa 00 000"," aaa 00 000"},BP65)))&gt;0,SUMPRODUCT(--ISNUMBER(SEARCH({"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65)))&gt;0,SUMPRODUCT(--ISNUMBER(SEARCH({"http","www.","\",".pdf",".jpg",".jpeg",".png",".heic",".xls",".doc",".msg",".eml"},W65)))&gt;0,ISNUMBER(SEARCH("0000",BO65)),AND(SUMPRODUCT(--ISNUMBER(SEARCH({"sharepoint","onedrive","teams","dms","q-pulse","qpulse"},W65)))&gt;0,ISNUMBER(SEARCH("0",BO65)))),1,0),0)</f>
        <v>0</v>
      </c>
      <c r="BR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 "&amp;LOWER(Flights!$F$6)&amp;" "," ~ ")," mh"," ~")," at "," ~ ")," by "," ~ ")," on "," ~ ")," to "," ~ ")," from "," ~ ")," until "," ~ ")," till "," ~ ")," before "," ~ ")," after "," ~ ")," around "," ~ ")," approx "," ~ ")," about "," ~ ")," since "," ~ ")," hrs "," ~ ")," hr "," ~ ")," hours "," ~ ")," time "," ~ ")," jan "," ~ ")," feb "," ~ ")," mar "," ~ ")," apr "," ~ ")," may "," ~ ")," jun "," ~ ")," jul "," ~ ")," aug "," ~ ")," sep "," ~ ")," sept "," ~ ")," oct "," ~ ")</f>
        <v>  </v>
      </c>
      <c r="BS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 "&amp;LOWER(Flights!$F$6)&amp;" "," ~ ")," mh"," ~")," at "," ~ ")," by "," ~ ")," on "," ~ ")," to "," ~ ")," from "," ~ ")," until "," ~ ")," till "," ~ ")," before "," ~ ")," after "," ~ ")," around "," ~ ")," approx "," ~ ")," about "," ~ ")," since "," ~ ")," hrs "," ~ ")," hr "," ~ ")," hours "," ~ ")," time "," ~ ")," jan "," ~ ")," feb "," ~ ")," mar "," ~ ")," apr "," ~ ")," may "," ~ ")," jun "," ~ ")," jul "," ~ ")," aug "," ~ ")," sep "," ~ ")," sept "," ~ ")," oct "," ~ ")</f>
        <v>  </v>
      </c>
      <c r="BT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jan","~"),"feb","~"),"mar","~"),"apr","~"),"may","~"),"jun","~"),"jul","~"),"aug","~"),"sep","~"),"oct","~"),"nov","~"),"dec","~")," nov "," ~ ")," dec "," ~ ")," mon "," ~ ")," tue "," ~ ")," wed "," ~ ")," thu "," ~ ")," fri "," ~ ")," sat "," ~ ")," sun "," ~ ")," gate "," ~ ")," bay "," ~ ")," stand "," ~ ")," position "," ~ ")," galley "," ~ ")," flight "," ~ ")," flt "," ~ ")," day "," ~ ")," date "," ~ ")," dated "," ~ ")," the "," ~ ")," and "," ~ ")," of "," ~ ")," in "," ~ ")," for "," ~ ")," with "," ~ ")</f>
        <v>  </v>
      </c>
      <c r="BU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jan","~"),"feb","~"),"mar","~"),"apr","~"),"may","~"),"jun","~"),"jul","~"),"aug","~"),"sep","~"),"oct","~"),"nov","~"),"dec","~")," nov "," ~ ")," dec "," ~ ")," mon "," ~ ")," tue "," ~ ")," wed "," ~ ")," thu "," ~ ")," fri "," ~ ")," sat "," ~ ")," sun "," ~ ")," gate "," ~ ")," bay "," ~ ")," stand "," ~ ")," position "," ~ ")," galley "," ~ ")," flight "," ~ ")," flt "," ~ ")," day "," ~ ")," date "," ~ ")," dated "," ~ ")," the "," ~ ")," and "," ~ ")," of "," ~ ")," in "," ~ ")," for "," ~ ")," with "," ~ ")</f>
        <v>  </v>
      </c>
      <c r="BV65" s="61" t="n">
        <f aca="false">IFERROR(IF(OR(SUMPRODUCT((LEN(BC65)-LEN(SUBSTITUTE(BC65," "&amp;L_NotLoaded&amp;" "," ")))/(LEN(L_NotLoaded)+1))&gt;SUMPRODUCT((LEN(BC65)-LEN(SUBSTITUTE(BC65," "&amp;L_NotLoadedNeg&amp;" "," ")))/(LEN(L_NotLoadedNeg)+1)),SUMPRODUCT((LEN(BD65)-LEN(SUBSTITUTE(BD65," "&amp;L_NotLoaded&amp;" "," ")))/(LEN(L_NotLoaded)+1))&gt;SUMPRODUCT((LEN(BD65)-LEN(SUBSTITUTE(BD65," "&amp;L_NotLoadedNeg&amp;" "," ")))/(LEN(L_NotLoadedNeg)+1))),1,0),0)</f>
        <v>0</v>
      </c>
      <c r="BW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65," pax "," ~ ")," etd "," ~ ")," eta "," ~ ")," std "," ~ ")," sta "," ~ ")," atd "," ~ ")," ata "," ~ ")," lt "," ~ ")," utc "," ~ ")," local "," ~ ")," ok "," ~ ")," done "," ~ ")," seen "," ~ ")," chk "," ~ ")," chkd "," ~ ")," checked "," ~ ")," rcvd "," ~ ")," recd "," ~ ")," dep "," ~ ")," arr "," ~ ")," qty "," ~ ")," all "," ~ ")," ttl "," ~ ")," total "," ~ ")," via "," ~ ")," per "," ~ ")," call "," ~ ")," inbound "," ~ ")," outbound "," ~ ")," approx "," ~ ")</f>
        <v>  </v>
      </c>
      <c r="BX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65," pax "," ~ ")," etd "," ~ ")," eta "," ~ ")," std "," ~ ")," sta "," ~ ")," atd "," ~ ")," ata "," ~ ")," lt "," ~ ")," utc "," ~ ")," local "," ~ ")," ok "," ~ ")," done "," ~ ")," seen "," ~ ")," chk "," ~ ")," chkd "," ~ ")," checked "," ~ ")," rcvd "," ~ ")," recd "," ~ ")," dep "," ~ ")," arr "," ~ ")," qty "," ~ ")," all "," ~ ")," ttl "," ~ ")," total "," ~ ")," via "," ~ ")," per "," ~ ")," call "," ~ ")," inbound "," ~ ")," outbound "," ~ ")," approx "," ~ ")</f>
        <v>  </v>
      </c>
    </row>
    <row r="66" customFormat="false" ht="39.75" hidden="false" customHeight="true" outlineLevel="0" collapsed="false">
      <c r="A66" s="57" t="s">
        <v>553</v>
      </c>
      <c r="B66" s="57" t="s">
        <v>198</v>
      </c>
      <c r="C66" s="57" t="str">
        <f aca="false">Flights!$F$6</f>
        <v>MH0727</v>
      </c>
      <c r="D66" s="58" t="n">
        <f aca="false">Flights!$D$6</f>
        <v>46304</v>
      </c>
      <c r="E66" s="57" t="str">
        <f aca="false">Flights!$G$6&amp;"-"&amp;Flights!$H$6</f>
        <v>KUL-CGK</v>
      </c>
      <c r="F66" s="57" t="str">
        <f aca="false">Flights!$K$6</f>
        <v>BC</v>
      </c>
      <c r="G66" s="57" t="s">
        <v>462</v>
      </c>
      <c r="H66" s="57" t="s">
        <v>463</v>
      </c>
      <c r="I66" s="57" t="s">
        <v>502</v>
      </c>
      <c r="J66" s="57" t="s">
        <v>554</v>
      </c>
      <c r="K66" s="67" t="s">
        <v>504</v>
      </c>
      <c r="L66" s="67" t="s">
        <v>527</v>
      </c>
      <c r="M66" s="67" t="s">
        <v>454</v>
      </c>
      <c r="N66" s="67" t="s">
        <v>386</v>
      </c>
      <c r="O66" s="67"/>
      <c r="P66" s="57" t="s">
        <v>187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open",IF(AND(NOT(OR(LEN(AZ66)&lt;15,ISNUMBER(MATCH(AZ66,L_Placeholder,0)))),BK66=0,NOT(OR(LEN(AU66)&lt;2,ISNUMBER(MATCH(AU66,L_Placeholder,0)))),NOT(OR(LEN(AX66)&lt;2,ISNUMBER(MATCH(AX66,L_Placeholder,0)))),TRIM(AE66)&lt;&gt;TRIM(T66)),"N/A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missing",IF(OR(LEN(AU66)&lt;2,ISNUMBER(MATCH(AU66,L_Placeholder,0))),"INVALID – PIC missing",IF(OR(LEN(AV66)&lt;2,ISNUMBER(MATCH(AV66,L_Placeholder,0))),"INVALID – result / assessment missing",IF(OR(OR(LEN(AW66)&lt;3,ISNUMBER(MATCH(AW66,L_Placeholder,0))),SUMPRODUCT(--ISNUMBER(SEARCH(" "&amp;L_EvidencePhrase&amp;" ",BD66)))&gt;0,BI66=1),"INVALID – evidence missing, placeholder or not yet on file",IF(BL66=0,"INVALID – evidence needs a traceable reference (number, file name or link)",IF(OR(LEN(AX66)&lt;2,ISNUMBER(MATCH(AX66,L_Placeholder,0))),"INVALID – verifier missing",IF(AX66=AU66,"INVALID – verifier must be someone other than the PIC",IF(BH66=1,"INVALID – result not yet available (awaiting / TBC)",IF(BV66=1,"INVALID – wording says not on board: an on-board confirmation needs the item loaded",IF(AND(AQ66=1,OR(OR(LEN(AY66)&lt;3,ISNUMBER(MATCH(AY66,L_Placeholder,0))),BJ66=1,BQ66=0)),"INVALID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LATE","COMPLETE")&amp;IF(BG66=1," – CHECK WORDING",""))))))))))))))))))))))))),IF(TRIM(U66)="Fail","FAIL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t="str">
        <f aca="false">" "&amp;TRIM(SUBSTITUTE(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 "))&amp;" "</f>
        <v>  </v>
      </c>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IFERROR(IF(AND(TRIM(U66)="Pass",SUMPRODUCT((LEN(BC66)-LEN(SUBSTITUTE(BC66,"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t="n">
        <f aca="false">IFERROR(IF(SUMPRODUCT((LEN(BD66)-LEN(SUBSTITUTE(BD66," "&amp;L_PendStrict&amp;" "," ")))/(LEN(L_PendStrict)+1))&gt;SUMPRODUCT((LEN(BD66)-LEN(SUBSTITUTE(BD66," "&amp;L_PendNeg&amp;" "," ")))/(LEN(L_PendNeg)+1)),1,0),1)</f>
        <v>0</v>
      </c>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t="n">
        <f aca="false">IFERROR(IF(OR(SUMPRODUCT(--ISNUMBER(SEARCH({"aa000"," aa 000"," aaa 000"," aaaa 000"," a 0000"," a000 000"," aa 00 000"," aaa 00 000"},BN66)))&gt;0,SUMPRODUCT(--ISNUMBER(SEARCH({"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66)))&gt;0,SUMPRODUCT(--ISNUMBER(SEARCH({"http","www.","\",".pdf",".jpg",".jpeg",".png",".heic",".xls",".doc",".msg",".eml"},Z66)))&gt;0,AND(SUMPRODUCT(--ISNUMBER(SEARCH({"sharepoint","onedrive","teams","dms","q-pulse","qpulse"},Z66)))&gt;0,ISNUMBER(SEARCH("0",BM66)))),1,0),0)</f>
        <v>0</v>
      </c>
      <c r="BM66" s="61" t="str">
        <f aca="false">SUBSTITUTE(SUBSTITUTE(SUBSTITUTE(SUBSTITUTE(SUBSTITUTE(SUBSTITUTE(SUBSTITUTE(SUBSTITUTE(SUBSTITUTE(LOWER(BW66&amp;""),"1","0"),"2","0"),"3","0"),"4","0"),"5","0"),"6","0"),"7","0"),"8","0"),"9","0")</f>
        <v>  </v>
      </c>
      <c r="BN66" s="61" t="str">
        <f aca="false">SUBSTITUTE(SUBSTITUTE(SUBSTITUTE(SUBSTITUTE(SUBSTITUTE(SUBSTITUTE(SUBSTITUTE(SUBSTITUTE(SUBSTITUTE(SUBSTITUTE(SUBSTITUTE(SUBSTITUTE(SUBSTITUTE(SUBSTITUTE(SUBSTITUTE(SUBSTITUTE(SUBSTITUTE(SUBSTITUTE(SUBSTITUTE(SUBSTITUTE(SUBSTITUTE(SUBSTITUTE(SUBSTITUTE(SUBSTITUTE(SUBSTITUTE(BM66,"b","a"),"c","a"),"d","a"),"e","a"),"f","a"),"g","a"),"h","a"),"i","a"),"j","a"),"k","a"),"l","a"),"m","a"),"n","a"),"o","a"),"p","a"),"q","a"),"r","a"),"s","a"),"t","a"),"u","a"),"v","a"),"w","a"),"x","a"),"y","a"),"z","a")</f>
        <v>  </v>
      </c>
      <c r="BO66" s="61" t="str">
        <f aca="false">SUBSTITUTE(SUBSTITUTE(SUBSTITUTE(SUBSTITUTE(SUBSTITUTE(SUBSTITUTE(SUBSTITUTE(SUBSTITUTE(SUBSTITUTE(LOWER(BX66&amp;""),"1","0"),"2","0"),"3","0"),"4","0"),"5","0"),"6","0"),"7","0"),"8","0"),"9","0")</f>
        <v>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v>
      </c>
      <c r="BQ66" s="61" t="n">
        <f aca="false">IFERROR(IF(OR(SUMPRODUCT(--ISNUMBER(SEARCH({"aa000"," aa 000"," aaa 000"," aaaa 000"," a 0000"," a000 000"," aa 00 000"," aaa 00 000"},BP66)))&gt;0,SUMPRODUCT(--ISNUMBER(SEARCH({"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66)))&gt;0,SUMPRODUCT(--ISNUMBER(SEARCH({"http","www.","\",".pdf",".jpg",".jpeg",".png",".heic",".xls",".doc",".msg",".eml"},W66)))&gt;0,ISNUMBER(SEARCH("0000",BO66)),AND(SUMPRODUCT(--ISNUMBER(SEARCH({"sharepoint","onedrive","teams","dms","q-pulse","qpulse"},W66)))&gt;0,ISNUMBER(SEARCH("0",BO66)))),1,0),0)</f>
        <v>0</v>
      </c>
      <c r="BR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 "&amp;LOWER(Flights!$F$6)&amp;" "," ~ ")," mh"," ~")," at "," ~ ")," by "," ~ ")," on "," ~ ")," to "," ~ ")," from "," ~ ")," until "," ~ ")," till "," ~ ")," before "," ~ ")," after "," ~ ")," around "," ~ ")," approx "," ~ ")," about "," ~ ")," since "," ~ ")," hrs "," ~ ")," hr "," ~ ")," hours "," ~ ")," time "," ~ ")," jan "," ~ ")," feb "," ~ ")," mar "," ~ ")," apr "," ~ ")," may "," ~ ")," jun "," ~ ")," jul "," ~ ")," aug "," ~ ")," sep "," ~ ")," sept "," ~ ")," oct "," ~ ")</f>
        <v>  </v>
      </c>
      <c r="BS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 "&amp;LOWER(Flights!$F$6)&amp;" "," ~ ")," mh"," ~")," at "," ~ ")," by "," ~ ")," on "," ~ ")," to "," ~ ")," from "," ~ ")," until "," ~ ")," till "," ~ ")," before "," ~ ")," after "," ~ ")," around "," ~ ")," approx "," ~ ")," about "," ~ ")," since "," ~ ")," hrs "," ~ ")," hr "," ~ ")," hours "," ~ ")," time "," ~ ")," jan "," ~ ")," feb "," ~ ")," mar "," ~ ")," apr "," ~ ")," may "," ~ ")," jun "," ~ ")," jul "," ~ ")," aug "," ~ ")," sep "," ~ ")," sept "," ~ ")," oct "," ~ ")</f>
        <v>  </v>
      </c>
      <c r="BT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jan","~"),"feb","~"),"mar","~"),"apr","~"),"may","~"),"jun","~"),"jul","~"),"aug","~"),"sep","~"),"oct","~"),"nov","~"),"dec","~")," nov "," ~ ")," dec "," ~ ")," mon "," ~ ")," tue "," ~ ")," wed "," ~ ")," thu "," ~ ")," fri "," ~ ")," sat "," ~ ")," sun "," ~ ")," gate "," ~ ")," bay "," ~ ")," stand "," ~ ")," position "," ~ ")," galley "," ~ ")," flight "," ~ ")," flt "," ~ ")," day "," ~ ")," date "," ~ ")," dated "," ~ ")," the "," ~ ")," and "," ~ ")," of "," ~ ")," in "," ~ ")," for "," ~ ")," with "," ~ ")</f>
        <v>  </v>
      </c>
      <c r="BU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jan","~"),"feb","~"),"mar","~"),"apr","~"),"may","~"),"jun","~"),"jul","~"),"aug","~"),"sep","~"),"oct","~"),"nov","~"),"dec","~")," nov "," ~ ")," dec "," ~ ")," mon "," ~ ")," tue "," ~ ")," wed "," ~ ")," thu "," ~ ")," fri "," ~ ")," sat "," ~ ")," sun "," ~ ")," gate "," ~ ")," bay "," ~ ")," stand "," ~ ")," position "," ~ ")," galley "," ~ ")," flight "," ~ ")," flt "," ~ ")," day "," ~ ")," date "," ~ ")," dated "," ~ ")," the "," ~ ")," and "," ~ ")," of "," ~ ")," in "," ~ ")," for "," ~ ")," with "," ~ ")</f>
        <v>  </v>
      </c>
      <c r="BV66" s="61" t="n">
        <f aca="false">IFERROR(IF(OR(SUMPRODUCT((LEN(BC66)-LEN(SUBSTITUTE(BC66," "&amp;L_NotLoaded&amp;" "," ")))/(LEN(L_NotLoaded)+1))&gt;SUMPRODUCT((LEN(BC66)-LEN(SUBSTITUTE(BC66," "&amp;L_NotLoadedNeg&amp;" "," ")))/(LEN(L_NotLoadedNeg)+1)),SUMPRODUCT((LEN(BD66)-LEN(SUBSTITUTE(BD66," "&amp;L_NotLoaded&amp;" "," ")))/(LEN(L_NotLoaded)+1))&gt;SUMPRODUCT((LEN(BD66)-LEN(SUBSTITUTE(BD66," "&amp;L_NotLoadedNeg&amp;" "," ")))/(LEN(L_NotLoadedNeg)+1))),1,0),0)</f>
        <v>0</v>
      </c>
      <c r="BW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66," pax "," ~ ")," etd "," ~ ")," eta "," ~ ")," std "," ~ ")," sta "," ~ ")," atd "," ~ ")," ata "," ~ ")," lt "," ~ ")," utc "," ~ ")," local "," ~ ")," ok "," ~ ")," done "," ~ ")," seen "," ~ ")," chk "," ~ ")," chkd "," ~ ")," checked "," ~ ")," rcvd "," ~ ")," recd "," ~ ")," dep "," ~ ")," arr "," ~ ")," qty "," ~ ")," all "," ~ ")," ttl "," ~ ")," total "," ~ ")," via "," ~ ")," per "," ~ ")," call "," ~ ")," inbound "," ~ ")," outbound "," ~ ")," approx "," ~ ")</f>
        <v>  </v>
      </c>
      <c r="BX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66," pax "," ~ ")," etd "," ~ ")," eta "," ~ ")," std "," ~ ")," sta "," ~ ")," atd "," ~ ")," ata "," ~ ")," lt "," ~ ")," utc "," ~ ")," local "," ~ ")," ok "," ~ ")," done "," ~ ")," seen "," ~ ")," chk "," ~ ")," chkd "," ~ ")," checked "," ~ ")," rcvd "," ~ ")," recd "," ~ ")," dep "," ~ ")," arr "," ~ ")," qty "," ~ ")," all "," ~ ")," ttl "," ~ ")," total "," ~ ")," via "," ~ ")," per "," ~ ")," call "," ~ ")," inbound "," ~ ")," outbound "," ~ ")," approx "," ~ ")</f>
        <v>  </v>
      </c>
    </row>
    <row r="67" customFormat="false" ht="39.75" hidden="false" customHeight="true" outlineLevel="0" collapsed="false">
      <c r="A67" s="57" t="s">
        <v>555</v>
      </c>
      <c r="B67" s="57" t="s">
        <v>198</v>
      </c>
      <c r="C67" s="57" t="str">
        <f aca="false">Flights!$F$6</f>
        <v>MH0727</v>
      </c>
      <c r="D67" s="58" t="n">
        <f aca="false">Flights!$D$6</f>
        <v>46304</v>
      </c>
      <c r="E67" s="57" t="str">
        <f aca="false">Flights!$G$6&amp;"-"&amp;Flights!$H$6</f>
        <v>KUL-CGK</v>
      </c>
      <c r="F67" s="57" t="str">
        <f aca="false">Flights!$K$6</f>
        <v>BC</v>
      </c>
      <c r="G67" s="57" t="s">
        <v>462</v>
      </c>
      <c r="H67" s="57" t="s">
        <v>463</v>
      </c>
      <c r="I67" s="57" t="s">
        <v>450</v>
      </c>
      <c r="J67" s="57" t="s">
        <v>556</v>
      </c>
      <c r="K67" s="67" t="s">
        <v>452</v>
      </c>
      <c r="L67" s="67" t="s">
        <v>530</v>
      </c>
      <c r="M67" s="67" t="s">
        <v>454</v>
      </c>
      <c r="N67" s="67" t="s">
        <v>386</v>
      </c>
      <c r="O67" s="67"/>
      <c r="P67" s="57" t="s">
        <v>187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open",IF(AND(NOT(OR(LEN(AZ67)&lt;15,ISNUMBER(MATCH(AZ67,L_Placeholder,0)))),BK67=0,NOT(OR(LEN(AU67)&lt;2,ISNUMBER(MATCH(AU67,L_Placeholder,0)))),NOT(OR(LEN(AX67)&lt;2,ISNUMBER(MATCH(AX67,L_Placeholder,0)))),TRIM(AE67)&lt;&gt;TRIM(T67)),"N/A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missing",IF(OR(LEN(AU67)&lt;2,ISNUMBER(MATCH(AU67,L_Placeholder,0))),"INVALID – PIC missing",IF(OR(LEN(AV67)&lt;2,ISNUMBER(MATCH(AV67,L_Placeholder,0))),"INVALID – result / assessment missing",IF(OR(OR(LEN(AW67)&lt;3,ISNUMBER(MATCH(AW67,L_Placeholder,0))),SUMPRODUCT(--ISNUMBER(SEARCH(" "&amp;L_EvidencePhrase&amp;" ",BD67)))&gt;0,BI67=1),"INVALID – evidence missing, placeholder or not yet on file",IF(BL67=0,"INVALID – evidence needs a traceable reference (number, file name or link)",IF(OR(LEN(AX67)&lt;2,ISNUMBER(MATCH(AX67,L_Placeholder,0))),"INVALID – verifier missing",IF(AX67=AU67,"INVALID – verifier must be someone other than the PIC",IF(BH67=1,"INVALID – result not yet available (awaiting / TBC)",IF(BV67=1,"INVALID – wording says not on board: an on-board confirmation needs the item loaded",IF(AND(AQ67=1,OR(OR(LEN(AY67)&lt;3,ISNUMBER(MATCH(AY67,L_Placeholder,0))),BJ67=1,BQ67=0)),"INVALID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LATE","COMPLETE")&amp;IF(BG67=1," – CHECK WORDING",""))))))))))))))))))))))))),IF(TRIM(U67)="Fail","FAIL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t="str">
        <f aca="false">" "&amp;TRIM(SUBSTITUTE(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 "))&amp;" "</f>
        <v>  </v>
      </c>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IFERROR(IF(AND(TRIM(U67)="Pass",SUMPRODUCT((LEN(BC67)-LEN(SUBSTITUTE(BC67,"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t="n">
        <f aca="false">IFERROR(IF(SUMPRODUCT((LEN(BD67)-LEN(SUBSTITUTE(BD67," "&amp;L_PendStrict&amp;" "," ")))/(LEN(L_PendStrict)+1))&gt;SUMPRODUCT((LEN(BD67)-LEN(SUBSTITUTE(BD67," "&amp;L_PendNeg&amp;" "," ")))/(LEN(L_PendNeg)+1)),1,0),1)</f>
        <v>0</v>
      </c>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t="n">
        <f aca="false">IFERROR(IF(OR(SUMPRODUCT(--ISNUMBER(SEARCH({"aa000"," aa 000"," aaa 000"," aaaa 000"," a 0000"," a000 000"," aa 00 000"," aaa 00 000"},BN67)))&gt;0,SUMPRODUCT(--ISNUMBER(SEARCH({"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67)))&gt;0,SUMPRODUCT(--ISNUMBER(SEARCH({"http","www.","\",".pdf",".jpg",".jpeg",".png",".heic",".xls",".doc",".msg",".eml"},Z67)))&gt;0,AND(SUMPRODUCT(--ISNUMBER(SEARCH({"sharepoint","onedrive","teams","dms","q-pulse","qpulse"},Z67)))&gt;0,ISNUMBER(SEARCH("0",BM67)))),1,0),0)</f>
        <v>0</v>
      </c>
      <c r="BM67" s="61" t="str">
        <f aca="false">SUBSTITUTE(SUBSTITUTE(SUBSTITUTE(SUBSTITUTE(SUBSTITUTE(SUBSTITUTE(SUBSTITUTE(SUBSTITUTE(SUBSTITUTE(LOWER(BW67&amp;""),"1","0"),"2","0"),"3","0"),"4","0"),"5","0"),"6","0"),"7","0"),"8","0"),"9","0")</f>
        <v>  </v>
      </c>
      <c r="BN67" s="61" t="str">
        <f aca="false">SUBSTITUTE(SUBSTITUTE(SUBSTITUTE(SUBSTITUTE(SUBSTITUTE(SUBSTITUTE(SUBSTITUTE(SUBSTITUTE(SUBSTITUTE(SUBSTITUTE(SUBSTITUTE(SUBSTITUTE(SUBSTITUTE(SUBSTITUTE(SUBSTITUTE(SUBSTITUTE(SUBSTITUTE(SUBSTITUTE(SUBSTITUTE(SUBSTITUTE(SUBSTITUTE(SUBSTITUTE(SUBSTITUTE(SUBSTITUTE(SUBSTITUTE(BM67,"b","a"),"c","a"),"d","a"),"e","a"),"f","a"),"g","a"),"h","a"),"i","a"),"j","a"),"k","a"),"l","a"),"m","a"),"n","a"),"o","a"),"p","a"),"q","a"),"r","a"),"s","a"),"t","a"),"u","a"),"v","a"),"w","a"),"x","a"),"y","a"),"z","a")</f>
        <v>  </v>
      </c>
      <c r="BO67" s="61" t="str">
        <f aca="false">SUBSTITUTE(SUBSTITUTE(SUBSTITUTE(SUBSTITUTE(SUBSTITUTE(SUBSTITUTE(SUBSTITUTE(SUBSTITUTE(SUBSTITUTE(LOWER(BX67&amp;""),"1","0"),"2","0"),"3","0"),"4","0"),"5","0"),"6","0"),"7","0"),"8","0"),"9","0")</f>
        <v>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v>
      </c>
      <c r="BQ67" s="61" t="n">
        <f aca="false">IFERROR(IF(OR(SUMPRODUCT(--ISNUMBER(SEARCH({"aa000"," aa 000"," aaa 000"," aaaa 000"," a 0000"," a000 000"," aa 00 000"," aaa 00 000"},BP67)))&gt;0,SUMPRODUCT(--ISNUMBER(SEARCH({"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67)))&gt;0,SUMPRODUCT(--ISNUMBER(SEARCH({"http","www.","\",".pdf",".jpg",".jpeg",".png",".heic",".xls",".doc",".msg",".eml"},W67)))&gt;0,ISNUMBER(SEARCH("0000",BO67)),AND(SUMPRODUCT(--ISNUMBER(SEARCH({"sharepoint","onedrive","teams","dms","q-pulse","qpulse"},W67)))&gt;0,ISNUMBER(SEARCH("0",BO67)))),1,0),0)</f>
        <v>0</v>
      </c>
      <c r="BR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 "&amp;LOWER(Flights!$F$6)&amp;" "," ~ ")," mh"," ~")," at "," ~ ")," by "," ~ ")," on "," ~ ")," to "," ~ ")," from "," ~ ")," until "," ~ ")," till "," ~ ")," before "," ~ ")," after "," ~ ")," around "," ~ ")," approx "," ~ ")," about "," ~ ")," since "," ~ ")," hrs "," ~ ")," hr "," ~ ")," hours "," ~ ")," time "," ~ ")," jan "," ~ ")," feb "," ~ ")," mar "," ~ ")," apr "," ~ ")," may "," ~ ")," jun "," ~ ")," jul "," ~ ")," aug "," ~ ")," sep "," ~ ")," sept "," ~ ")," oct "," ~ ")</f>
        <v>  </v>
      </c>
      <c r="BS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 "&amp;LOWER(Flights!$F$6)&amp;" "," ~ ")," mh"," ~")," at "," ~ ")," by "," ~ ")," on "," ~ ")," to "," ~ ")," from "," ~ ")," until "," ~ ")," till "," ~ ")," before "," ~ ")," after "," ~ ")," around "," ~ ")," approx "," ~ ")," about "," ~ ")," since "," ~ ")," hrs "," ~ ")," hr "," ~ ")," hours "," ~ ")," time "," ~ ")," jan "," ~ ")," feb "," ~ ")," mar "," ~ ")," apr "," ~ ")," may "," ~ ")," jun "," ~ ")," jul "," ~ ")," aug "," ~ ")," sep "," ~ ")," sept "," ~ ")," oct "," ~ ")</f>
        <v>  </v>
      </c>
      <c r="BT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jan","~"),"feb","~"),"mar","~"),"apr","~"),"may","~"),"jun","~"),"jul","~"),"aug","~"),"sep","~"),"oct","~"),"nov","~"),"dec","~")," nov "," ~ ")," dec "," ~ ")," mon "," ~ ")," tue "," ~ ")," wed "," ~ ")," thu "," ~ ")," fri "," ~ ")," sat "," ~ ")," sun "," ~ ")," gate "," ~ ")," bay "," ~ ")," stand "," ~ ")," position "," ~ ")," galley "," ~ ")," flight "," ~ ")," flt "," ~ ")," day "," ~ ")," date "," ~ ")," dated "," ~ ")," the "," ~ ")," and "," ~ ")," of "," ~ ")," in "," ~ ")," for "," ~ ")," with "," ~ ")</f>
        <v>  </v>
      </c>
      <c r="BU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jan","~"),"feb","~"),"mar","~"),"apr","~"),"may","~"),"jun","~"),"jul","~"),"aug","~"),"sep","~"),"oct","~"),"nov","~"),"dec","~")," nov "," ~ ")," dec "," ~ ")," mon "," ~ ")," tue "," ~ ")," wed "," ~ ")," thu "," ~ ")," fri "," ~ ")," sat "," ~ ")," sun "," ~ ")," gate "," ~ ")," bay "," ~ ")," stand "," ~ ")," position "," ~ ")," galley "," ~ ")," flight "," ~ ")," flt "," ~ ")," day "," ~ ")," date "," ~ ")," dated "," ~ ")," the "," ~ ")," and "," ~ ")," of "," ~ ")," in "," ~ ")," for "," ~ ")," with "," ~ ")</f>
        <v>  </v>
      </c>
      <c r="BV67" s="61" t="n">
        <f aca="false">IFERROR(IF(OR(SUMPRODUCT((LEN(BC67)-LEN(SUBSTITUTE(BC67," "&amp;L_NotLoaded&amp;" "," ")))/(LEN(L_NotLoaded)+1))&gt;SUMPRODUCT((LEN(BC67)-LEN(SUBSTITUTE(BC67," "&amp;L_NotLoadedNeg&amp;" "," ")))/(LEN(L_NotLoadedNeg)+1)),SUMPRODUCT((LEN(BD67)-LEN(SUBSTITUTE(BD67," "&amp;L_NotLoaded&amp;" "," ")))/(LEN(L_NotLoaded)+1))&gt;SUMPRODUCT((LEN(BD67)-LEN(SUBSTITUTE(BD67," "&amp;L_NotLoadedNeg&amp;" "," ")))/(LEN(L_NotLoadedNeg)+1))),1,0),0)</f>
        <v>0</v>
      </c>
      <c r="BW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67," pax "," ~ ")," etd "," ~ ")," eta "," ~ ")," std "," ~ ")," sta "," ~ ")," atd "," ~ ")," ata "," ~ ")," lt "," ~ ")," utc "," ~ ")," local "," ~ ")," ok "," ~ ")," done "," ~ ")," seen "," ~ ")," chk "," ~ ")," chkd "," ~ ")," checked "," ~ ")," rcvd "," ~ ")," recd "," ~ ")," dep "," ~ ")," arr "," ~ ")," qty "," ~ ")," all "," ~ ")," ttl "," ~ ")," total "," ~ ")," via "," ~ ")," per "," ~ ")," call "," ~ ")," inbound "," ~ ")," outbound "," ~ ")," approx "," ~ ")</f>
        <v>  </v>
      </c>
      <c r="BX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67," pax "," ~ ")," etd "," ~ ")," eta "," ~ ")," std "," ~ ")," sta "," ~ ")," atd "," ~ ")," ata "," ~ ")," lt "," ~ ")," utc "," ~ ")," local "," ~ ")," ok "," ~ ")," done "," ~ ")," seen "," ~ ")," chk "," ~ ")," chkd "," ~ ")," checked "," ~ ")," rcvd "," ~ ")," recd "," ~ ")," dep "," ~ ")," arr "," ~ ")," qty "," ~ ")," all "," ~ ")," ttl "," ~ ")," total "," ~ ")," via "," ~ ")," per "," ~ ")," call "," ~ ")," inbound "," ~ ")," outbound "," ~ ")," approx "," ~ ")</f>
        <v>  </v>
      </c>
    </row>
    <row r="68" customFormat="false" ht="39.75" hidden="false" customHeight="true" outlineLevel="0" collapsed="false">
      <c r="A68" s="57" t="s">
        <v>557</v>
      </c>
      <c r="B68" s="57" t="s">
        <v>198</v>
      </c>
      <c r="C68" s="57" t="str">
        <f aca="false">Flights!$F$6</f>
        <v>MH0727</v>
      </c>
      <c r="D68" s="58" t="n">
        <f aca="false">Flights!$D$6</f>
        <v>46304</v>
      </c>
      <c r="E68" s="57" t="str">
        <f aca="false">Flights!$G$6&amp;"-"&amp;Flights!$H$6</f>
        <v>KUL-CGK</v>
      </c>
      <c r="F68" s="57" t="str">
        <f aca="false">Flights!$K$6</f>
        <v>BC</v>
      </c>
      <c r="G68" s="57" t="s">
        <v>462</v>
      </c>
      <c r="H68" s="57" t="s">
        <v>463</v>
      </c>
      <c r="I68" s="57" t="s">
        <v>450</v>
      </c>
      <c r="J68" s="57" t="s">
        <v>558</v>
      </c>
      <c r="K68" s="67" t="s">
        <v>452</v>
      </c>
      <c r="L68" s="67" t="s">
        <v>533</v>
      </c>
      <c r="M68" s="67" t="s">
        <v>454</v>
      </c>
      <c r="N68" s="67" t="s">
        <v>386</v>
      </c>
      <c r="O68" s="67"/>
      <c r="P68" s="57" t="s">
        <v>187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open",IF(AND(NOT(OR(LEN(AZ68)&lt;15,ISNUMBER(MATCH(AZ68,L_Placeholder,0)))),BK68=0,NOT(OR(LEN(AU68)&lt;2,ISNUMBER(MATCH(AU68,L_Placeholder,0)))),NOT(OR(LEN(AX68)&lt;2,ISNUMBER(MATCH(AX68,L_Placeholder,0)))),TRIM(AE68)&lt;&gt;TRIM(T68)),"N/A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missing",IF(OR(LEN(AU68)&lt;2,ISNUMBER(MATCH(AU68,L_Placeholder,0))),"INVALID – PIC missing",IF(OR(LEN(AV68)&lt;2,ISNUMBER(MATCH(AV68,L_Placeholder,0))),"INVALID – result / assessment missing",IF(OR(OR(LEN(AW68)&lt;3,ISNUMBER(MATCH(AW68,L_Placeholder,0))),SUMPRODUCT(--ISNUMBER(SEARCH(" "&amp;L_EvidencePhrase&amp;" ",BD68)))&gt;0,BI68=1),"INVALID – evidence missing, placeholder or not yet on file",IF(BL68=0,"INVALID – evidence needs a traceable reference (number, file name or link)",IF(OR(LEN(AX68)&lt;2,ISNUMBER(MATCH(AX68,L_Placeholder,0))),"INVALID – verifier missing",IF(AX68=AU68,"INVALID – verifier must be someone other than the PIC",IF(BH68=1,"INVALID – result not yet available (awaiting / TBC)",IF(BV68=1,"INVALID – wording says not on board: an on-board confirmation needs the item loaded",IF(AND(AQ68=1,OR(OR(LEN(AY68)&lt;3,ISNUMBER(MATCH(AY68,L_Placeholder,0))),BJ68=1,BQ68=0)),"INVALID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LATE","COMPLETE")&amp;IF(BG68=1," – CHECK WORDING",""))))))))))))))))))))))))),IF(TRIM(U68)="Fail","FAIL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t="str">
        <f aca="false">" "&amp;TRIM(SUBSTITUTE(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 "))&amp;" "</f>
        <v>  </v>
      </c>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IFERROR(IF(AND(TRIM(U68)="Pass",SUMPRODUCT((LEN(BC68)-LEN(SUBSTITUTE(BC68,"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t="n">
        <f aca="false">IFERROR(IF(SUMPRODUCT((LEN(BD68)-LEN(SUBSTITUTE(BD68," "&amp;L_PendStrict&amp;" "," ")))/(LEN(L_PendStrict)+1))&gt;SUMPRODUCT((LEN(BD68)-LEN(SUBSTITUTE(BD68," "&amp;L_PendNeg&amp;" "," ")))/(LEN(L_PendNeg)+1)),1,0),1)</f>
        <v>0</v>
      </c>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t="n">
        <f aca="false">IFERROR(IF(OR(SUMPRODUCT(--ISNUMBER(SEARCH({"aa000"," aa 000"," aaa 000"," aaaa 000"," a 0000"," a000 000"," aa 00 000"," aaa 00 000"},BN68)))&gt;0,SUMPRODUCT(--ISNUMBER(SEARCH({"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68)))&gt;0,SUMPRODUCT(--ISNUMBER(SEARCH({"http","www.","\",".pdf",".jpg",".jpeg",".png",".heic",".xls",".doc",".msg",".eml"},Z68)))&gt;0,AND(SUMPRODUCT(--ISNUMBER(SEARCH({"sharepoint","onedrive","teams","dms","q-pulse","qpulse"},Z68)))&gt;0,ISNUMBER(SEARCH("0",BM68)))),1,0),0)</f>
        <v>0</v>
      </c>
      <c r="BM68" s="61" t="str">
        <f aca="false">SUBSTITUTE(SUBSTITUTE(SUBSTITUTE(SUBSTITUTE(SUBSTITUTE(SUBSTITUTE(SUBSTITUTE(SUBSTITUTE(SUBSTITUTE(LOWER(BW68&amp;""),"1","0"),"2","0"),"3","0"),"4","0"),"5","0"),"6","0"),"7","0"),"8","0"),"9","0")</f>
        <v>  </v>
      </c>
      <c r="BN68" s="61" t="str">
        <f aca="false">SUBSTITUTE(SUBSTITUTE(SUBSTITUTE(SUBSTITUTE(SUBSTITUTE(SUBSTITUTE(SUBSTITUTE(SUBSTITUTE(SUBSTITUTE(SUBSTITUTE(SUBSTITUTE(SUBSTITUTE(SUBSTITUTE(SUBSTITUTE(SUBSTITUTE(SUBSTITUTE(SUBSTITUTE(SUBSTITUTE(SUBSTITUTE(SUBSTITUTE(SUBSTITUTE(SUBSTITUTE(SUBSTITUTE(SUBSTITUTE(SUBSTITUTE(BM68,"b","a"),"c","a"),"d","a"),"e","a"),"f","a"),"g","a"),"h","a"),"i","a"),"j","a"),"k","a"),"l","a"),"m","a"),"n","a"),"o","a"),"p","a"),"q","a"),"r","a"),"s","a"),"t","a"),"u","a"),"v","a"),"w","a"),"x","a"),"y","a"),"z","a")</f>
        <v>  </v>
      </c>
      <c r="BO68" s="61" t="str">
        <f aca="false">SUBSTITUTE(SUBSTITUTE(SUBSTITUTE(SUBSTITUTE(SUBSTITUTE(SUBSTITUTE(SUBSTITUTE(SUBSTITUTE(SUBSTITUTE(LOWER(BX68&amp;""),"1","0"),"2","0"),"3","0"),"4","0"),"5","0"),"6","0"),"7","0"),"8","0"),"9","0")</f>
        <v>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v>
      </c>
      <c r="BQ68" s="61" t="n">
        <f aca="false">IFERROR(IF(OR(SUMPRODUCT(--ISNUMBER(SEARCH({"aa000"," aa 000"," aaa 000"," aaaa 000"," a 0000"," a000 000"," aa 00 000"," aaa 00 000"},BP68)))&gt;0,SUMPRODUCT(--ISNUMBER(SEARCH({"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68)))&gt;0,SUMPRODUCT(--ISNUMBER(SEARCH({"http","www.","\",".pdf",".jpg",".jpeg",".png",".heic",".xls",".doc",".msg",".eml"},W68)))&gt;0,ISNUMBER(SEARCH("0000",BO68)),AND(SUMPRODUCT(--ISNUMBER(SEARCH({"sharepoint","onedrive","teams","dms","q-pulse","qpulse"},W68)))&gt;0,ISNUMBER(SEARCH("0",BO68)))),1,0),0)</f>
        <v>0</v>
      </c>
      <c r="BR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 "&amp;LOWER(Flights!$F$6)&amp;" "," ~ ")," mh"," ~")," at "," ~ ")," by "," ~ ")," on "," ~ ")," to "," ~ ")," from "," ~ ")," until "," ~ ")," till "," ~ ")," before "," ~ ")," after "," ~ ")," around "," ~ ")," approx "," ~ ")," about "," ~ ")," since "," ~ ")," hrs "," ~ ")," hr "," ~ ")," hours "," ~ ")," time "," ~ ")," jan "," ~ ")," feb "," ~ ")," mar "," ~ ")," apr "," ~ ")," may "," ~ ")," jun "," ~ ")," jul "," ~ ")," aug "," ~ ")," sep "," ~ ")," sept "," ~ ")," oct "," ~ ")</f>
        <v>  </v>
      </c>
      <c r="BS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 "&amp;LOWER(Flights!$F$6)&amp;" "," ~ ")," mh"," ~")," at "," ~ ")," by "," ~ ")," on "," ~ ")," to "," ~ ")," from "," ~ ")," until "," ~ ")," till "," ~ ")," before "," ~ ")," after "," ~ ")," around "," ~ ")," approx "," ~ ")," about "," ~ ")," since "," ~ ")," hrs "," ~ ")," hr "," ~ ")," hours "," ~ ")," time "," ~ ")," jan "," ~ ")," feb "," ~ ")," mar "," ~ ")," apr "," ~ ")," may "," ~ ")," jun "," ~ ")," jul "," ~ ")," aug "," ~ ")," sep "," ~ ")," sept "," ~ ")," oct "," ~ ")</f>
        <v>  </v>
      </c>
      <c r="BT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jan","~"),"feb","~"),"mar","~"),"apr","~"),"may","~"),"jun","~"),"jul","~"),"aug","~"),"sep","~"),"oct","~"),"nov","~"),"dec","~")," nov "," ~ ")," dec "," ~ ")," mon "," ~ ")," tue "," ~ ")," wed "," ~ ")," thu "," ~ ")," fri "," ~ ")," sat "," ~ ")," sun "," ~ ")," gate "," ~ ")," bay "," ~ ")," stand "," ~ ")," position "," ~ ")," galley "," ~ ")," flight "," ~ ")," flt "," ~ ")," day "," ~ ")," date "," ~ ")," dated "," ~ ")," the "," ~ ")," and "," ~ ")," of "," ~ ")," in "," ~ ")," for "," ~ ")," with "," ~ ")</f>
        <v>  </v>
      </c>
      <c r="BU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jan","~"),"feb","~"),"mar","~"),"apr","~"),"may","~"),"jun","~"),"jul","~"),"aug","~"),"sep","~"),"oct","~"),"nov","~"),"dec","~")," nov "," ~ ")," dec "," ~ ")," mon "," ~ ")," tue "," ~ ")," wed "," ~ ")," thu "," ~ ")," fri "," ~ ")," sat "," ~ ")," sun "," ~ ")," gate "," ~ ")," bay "," ~ ")," stand "," ~ ")," position "," ~ ")," galley "," ~ ")," flight "," ~ ")," flt "," ~ ")," day "," ~ ")," date "," ~ ")," dated "," ~ ")," the "," ~ ")," and "," ~ ")," of "," ~ ")," in "," ~ ")," for "," ~ ")," with "," ~ ")</f>
        <v>  </v>
      </c>
      <c r="BV68" s="61" t="n">
        <f aca="false">IFERROR(IF(OR(SUMPRODUCT((LEN(BC68)-LEN(SUBSTITUTE(BC68," "&amp;L_NotLoaded&amp;" "," ")))/(LEN(L_NotLoaded)+1))&gt;SUMPRODUCT((LEN(BC68)-LEN(SUBSTITUTE(BC68," "&amp;L_NotLoadedNeg&amp;" "," ")))/(LEN(L_NotLoadedNeg)+1)),SUMPRODUCT((LEN(BD68)-LEN(SUBSTITUTE(BD68," "&amp;L_NotLoaded&amp;" "," ")))/(LEN(L_NotLoaded)+1))&gt;SUMPRODUCT((LEN(BD68)-LEN(SUBSTITUTE(BD68," "&amp;L_NotLoadedNeg&amp;" "," ")))/(LEN(L_NotLoadedNeg)+1))),1,0),0)</f>
        <v>0</v>
      </c>
      <c r="BW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68," pax "," ~ ")," etd "," ~ ")," eta "," ~ ")," std "," ~ ")," sta "," ~ ")," atd "," ~ ")," ata "," ~ ")," lt "," ~ ")," utc "," ~ ")," local "," ~ ")," ok "," ~ ")," done "," ~ ")," seen "," ~ ")," chk "," ~ ")," chkd "," ~ ")," checked "," ~ ")," rcvd "," ~ ")," recd "," ~ ")," dep "," ~ ")," arr "," ~ ")," qty "," ~ ")," all "," ~ ")," ttl "," ~ ")," total "," ~ ")," via "," ~ ")," per "," ~ ")," call "," ~ ")," inbound "," ~ ")," outbound "," ~ ")," approx "," ~ ")</f>
        <v>  </v>
      </c>
      <c r="BX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68," pax "," ~ ")," etd "," ~ ")," eta "," ~ ")," std "," ~ ")," sta "," ~ ")," atd "," ~ ")," ata "," ~ ")," lt "," ~ ")," utc "," ~ ")," local "," ~ ")," ok "," ~ ")," done "," ~ ")," seen "," ~ ")," chk "," ~ ")," chkd "," ~ ")," checked "," ~ ")," rcvd "," ~ ")," recd "," ~ ")," dep "," ~ ")," arr "," ~ ")," qty "," ~ ")," all "," ~ ")," ttl "," ~ ")," total "," ~ ")," via "," ~ ")," per "," ~ ")," call "," ~ ")," inbound "," ~ ")," outbound "," ~ ")," approx "," ~ ")</f>
        <v>  </v>
      </c>
    </row>
    <row r="69" customFormat="false" ht="39.75" hidden="false" customHeight="true" outlineLevel="0" collapsed="false">
      <c r="A69" s="57" t="s">
        <v>559</v>
      </c>
      <c r="B69" s="57" t="s">
        <v>212</v>
      </c>
      <c r="C69" s="57" t="str">
        <f aca="false">Flights!$F$7</f>
        <v>MH0720</v>
      </c>
      <c r="D69" s="58" t="n">
        <f aca="false">Flights!$D$7</f>
        <v>46305</v>
      </c>
      <c r="E69" s="57" t="str">
        <f aca="false">Flights!$G$7&amp;"-"&amp;Flights!$H$7</f>
        <v>CGK-KUL</v>
      </c>
      <c r="F69" s="57" t="str">
        <f aca="false">Flights!$K$7</f>
        <v>EY</v>
      </c>
      <c r="G69" s="57" t="s">
        <v>81</v>
      </c>
      <c r="H69" s="57" t="s">
        <v>381</v>
      </c>
      <c r="I69" s="57" t="s">
        <v>382</v>
      </c>
      <c r="J69" s="57" t="s">
        <v>383</v>
      </c>
      <c r="K69" s="67" t="s">
        <v>384</v>
      </c>
      <c r="L69" s="67" t="s">
        <v>385</v>
      </c>
      <c r="M69" s="67"/>
      <c r="N69" s="67" t="s">
        <v>386</v>
      </c>
      <c r="O69" s="67"/>
      <c r="P69" s="57" t="s">
        <v>201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open",IF(AND(NOT(OR(LEN(AZ69)&lt;15,ISNUMBER(MATCH(AZ69,L_Placeholder,0)))),BK69=0,NOT(OR(LEN(AU69)&lt;2,ISNUMBER(MATCH(AU69,L_Placeholder,0)))),NOT(OR(LEN(AX69)&lt;2,ISNUMBER(MATCH(AX69,L_Placeholder,0)))),TRIM(AE69)&lt;&gt;TRIM(T69)),"N/A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missing",IF(OR(LEN(AU69)&lt;2,ISNUMBER(MATCH(AU69,L_Placeholder,0))),"INVALID – PIC missing",IF(OR(LEN(AV69)&lt;2,ISNUMBER(MATCH(AV69,L_Placeholder,0))),"INVALID – result / assessment missing",IF(OR(OR(LEN(AW69)&lt;3,ISNUMBER(MATCH(AW69,L_Placeholder,0))),SUMPRODUCT(--ISNUMBER(SEARCH(" "&amp;L_EvidencePhrase&amp;" ",BD69)))&gt;0,BI69=1),"INVALID – evidence missing, placeholder or not yet on file",IF(BL69=0,"INVALID – evidence needs a traceable reference (number, file name or link)",IF(OR(LEN(AX69)&lt;2,ISNUMBER(MATCH(AX69,L_Placeholder,0))),"INVALID – verifier missing",IF(AX69=AU69,"INVALID – verifier must be someone other than the PIC",IF(BH69=1,"INVALID – result not yet available (awaiting / TBC)",IF(BV69=1,"INVALID – wording says not on board: an on-board confirmation needs the item loaded",IF(AND(AQ69=1,OR(OR(LEN(AY69)&lt;3,ISNUMBER(MATCH(AY69,L_Placeholder,0))),BJ69=1,BQ69=0)),"INVALID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LATE","COMPLETE")&amp;IF(BG69=1," – CHECK WORDING",""))))))))))))))))))))))),IF(TRIM(U69)="Fail","FAIL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t="str">
        <f aca="false">" "&amp;TRIM(SUBSTITUTE(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 "))&amp;" "</f>
        <v>  </v>
      </c>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IFERROR(IF(AND(TRIM(U69)="Pass",SUMPRODUCT((LEN(BC69)-LEN(SUBSTITUTE(BC69,"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")))/(LEN(L_PendNeg)+1))+SUMPRODUCT((LEN(BC69)-LEN(SUBSTITUTE(BC69," "&amp;L_PendPrep&amp;" "," ")))/(LEN(L_PendPrep)+1)),1,0),1)</f>
        <v>0</v>
      </c>
      <c r="BI69" s="61" t="n">
        <f aca="false">IFERROR(IF(SUMPRODUCT((LEN(BD69)-LEN(SUBSTITUTE(BD69," "&amp;L_PendStrict&amp;" "," ")))/(LEN(L_PendStrict)+1))&gt;SUMPRODUCT((LEN(BD69)-LEN(SUBSTITUTE(BD69," "&amp;L_PendNeg&amp;" "," ")))/(LEN(L_PendNeg)+1)),1,0),1)</f>
        <v>0</v>
      </c>
      <c r="BJ69" s="61" t="n">
        <f aca="false">IFERROR(IF(SUMPRODUCT((LEN(BE69)-LEN(SUBSTITUTE(BE69," "&amp;L_Pending&amp;" "," ")))/(LEN(L_Pending)+1))&gt;SUMPRODUCT((LEN(BE69)-LEN(SUBSTITUTE(BE69," "&amp;L_PendNeg&amp;" "," ")))/(LEN(L_PendNeg)+1))+SUMPRODUCT((LEN(BE69)-LEN(SUBSTITUTE(BE69," "&amp;L_PendPrep&amp;" "," ")))/(LEN(L_PendPrep)+1)),1,0),1)</f>
        <v>0</v>
      </c>
      <c r="BK69" s="61" t="n">
        <f aca="false">IFERROR(IF(SUMPRODUCT((LEN(BF69)-LEN(SUBSTITUTE(BF69," "&amp;L_PendStrict&amp;" "," ")))/(LEN(L_PendStrict)+1))&gt;SUMPRODUCT((LEN(BF69)-LEN(SUBSTITUTE(BF69," "&amp;L_PendNeg&amp;" "," ")))/(LEN(L_PendNeg)+1)),1,0),1)</f>
        <v>0</v>
      </c>
      <c r="BL69" s="61" t="n">
        <f aca="false">IFERROR(IF(OR(SUMPRODUCT(--ISNUMBER(SEARCH({"aa000"," aa 000"," aaa 000"," aaaa 000"," a 0000"," a000 000"," aa 00 000"," aaa 00 000"},BN69)))&gt;0,SUMPRODUCT(--ISNUMBER(SEARCH({"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69)))&gt;0,SUMPRODUCT(--ISNUMBER(SEARCH({"http","www.","\",".pdf",".jpg",".jpeg",".png",".heic",".xls",".doc",".msg",".eml"},Z69)))&gt;0,AND(SUMPRODUCT(--ISNUMBER(SEARCH({"sharepoint","onedrive","teams","dms","q-pulse","qpulse"},Z69)))&gt;0,ISNUMBER(SEARCH("0",BM69)))),1,0),0)</f>
        <v>0</v>
      </c>
      <c r="BM69" s="61" t="str">
        <f aca="false">SUBSTITUTE(SUBSTITUTE(SUBSTITUTE(SUBSTITUTE(SUBSTITUTE(SUBSTITUTE(SUBSTITUTE(SUBSTITUTE(SUBSTITUTE(LOWER(BW69&amp;""),"1","0"),"2","0"),"3","0"),"4","0"),"5","0"),"6","0"),"7","0"),"8","0"),"9","0")</f>
        <v>  </v>
      </c>
      <c r="BN69" s="61" t="str">
        <f aca="false">SUBSTITUTE(SUBSTITUTE(SUBSTITUTE(SUBSTITUTE(SUBSTITUTE(SUBSTITUTE(SUBSTITUTE(SUBSTITUTE(SUBSTITUTE(SUBSTITUTE(SUBSTITUTE(SUBSTITUTE(SUBSTITUTE(SUBSTITUTE(SUBSTITUTE(SUBSTITUTE(SUBSTITUTE(SUBSTITUTE(SUBSTITUTE(SUBSTITUTE(SUBSTITUTE(SUBSTITUTE(SUBSTITUTE(SUBSTITUTE(SUBSTITUTE(BM69,"b","a"),"c","a"),"d","a"),"e","a"),"f","a"),"g","a"),"h","a"),"i","a"),"j","a"),"k","a"),"l","a"),"m","a"),"n","a"),"o","a"),"p","a"),"q","a"),"r","a"),"s","a"),"t","a"),"u","a"),"v","a"),"w","a"),"x","a"),"y","a"),"z","a")</f>
        <v>  </v>
      </c>
      <c r="BO69" s="61" t="str">
        <f aca="false">SUBSTITUTE(SUBSTITUTE(SUBSTITUTE(SUBSTITUTE(SUBSTITUTE(SUBSTITUTE(SUBSTITUTE(SUBSTITUTE(SUBSTITUTE(LOWER(BX69&amp;""),"1","0"),"2","0"),"3","0"),"4","0"),"5","0"),"6","0"),"7","0"),"8","0"),"9","0")</f>
        <v>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v>
      </c>
      <c r="BQ69" s="61" t="n">
        <f aca="false">IFERROR(IF(OR(SUMPRODUCT(--ISNUMBER(SEARCH({"aa000"," aa 000"," aaa 000"," aaaa 000"," a 0000"," a000 000"," aa 00 000"," aaa 00 000"},BP69)))&gt;0,SUMPRODUCT(--ISNUMBER(SEARCH({"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69)))&gt;0,SUMPRODUCT(--ISNUMBER(SEARCH({"http","www.","\",".pdf",".jpg",".jpeg",".png",".heic",".xls",".doc",".msg",".eml"},W69)))&gt;0,ISNUMBER(SEARCH("0000",BO69)),AND(SUMPRODUCT(--ISNUMBER(SEARCH({"sharepoint","onedrive","teams","dms","q-pulse","qpulse"},W69)))&gt;0,ISNUMBER(SEARCH("0",BO69)))),1,0),0)</f>
        <v>0</v>
      </c>
      <c r="BR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 "&amp;LOWER(Flights!$F$7)&amp;" "," ~ ")," mh"," ~")," at "," ~ ")," by "," ~ ")," on "," ~ ")," to "," ~ ")," from "," ~ ")," until "," ~ ")," till "," ~ ")," before "," ~ ")," after "," ~ ")," around "," ~ ")," approx "," ~ ")," about "," ~ ")," since "," ~ ")," hrs "," ~ ")," hr "," ~ ")," hours "," ~ ")," time "," ~ ")," jan "," ~ ")," feb "," ~ ")," mar "," ~ ")," apr "," ~ ")," may "," ~ ")," jun "," ~ ")," jul "," ~ ")," aug "," ~ ")," sep "," ~ ")," sept "," ~ ")," oct "," ~ ")</f>
        <v>  </v>
      </c>
      <c r="BS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 "&amp;LOWER(Flights!$F$7)&amp;" "," ~ ")," mh"," ~")," at "," ~ ")," by "," ~ ")," on "," ~ ")," to "," ~ ")," from "," ~ ")," until "," ~ ")," till "," ~ ")," before "," ~ ")," after "," ~ ")," around "," ~ ")," approx "," ~ ")," about "," ~ ")," since "," ~ ")," hrs "," ~ ")," hr "," ~ ")," hours "," ~ ")," time "," ~ ")," jan "," ~ ")," feb "," ~ ")," mar "," ~ ")," apr "," ~ ")," may "," ~ ")," jun "," ~ ")," jul "," ~ ")," aug "," ~ ")," sep "," ~ ")," sept "," ~ ")," oct "," ~ ")</f>
        <v>  </v>
      </c>
      <c r="BT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jan","~"),"feb","~"),"mar","~"),"apr","~"),"may","~"),"jun","~"),"jul","~"),"aug","~"),"sep","~"),"oct","~"),"nov","~"),"dec","~")," nov "," ~ ")," dec "," ~ ")," mon "," ~ ")," tue "," ~ ")," wed "," ~ ")," thu "," ~ ")," fri "," ~ ")," sat "," ~ ")," sun "," ~ ")," gate "," ~ ")," bay "," ~ ")," stand "," ~ ")," position "," ~ ")," galley "," ~ ")," flight "," ~ ")," flt "," ~ ")," day "," ~ ")," date "," ~ ")," dated "," ~ ")," the "," ~ ")," and "," ~ ")," of "," ~ ")," in "," ~ ")," for "," ~ ")," with "," ~ ")</f>
        <v>  </v>
      </c>
      <c r="BU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jan","~"),"feb","~"),"mar","~"),"apr","~"),"may","~"),"jun","~"),"jul","~"),"aug","~"),"sep","~"),"oct","~"),"nov","~"),"dec","~")," nov "," ~ ")," dec "," ~ ")," mon "," ~ ")," tue "," ~ ")," wed "," ~ ")," thu "," ~ ")," fri "," ~ ")," sat "," ~ ")," sun "," ~ ")," gate "," ~ ")," bay "," ~ ")," stand "," ~ ")," position "," ~ ")," galley "," ~ ")," flight "," ~ ")," flt "," ~ ")," day "," ~ ")," date "," ~ ")," dated "," ~ ")," the "," ~ ")," and "," ~ ")," of "," ~ ")," in "," ~ ")," for "," ~ ")," with "," ~ ")</f>
        <v>  </v>
      </c>
      <c r="BV69" s="61" t="n">
        <f aca="false">0</f>
        <v>0</v>
      </c>
      <c r="BW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69," pax "," ~ ")," etd "," ~ ")," eta "," ~ ")," std "," ~ ")," sta "," ~ ")," atd "," ~ ")," ata "," ~ ")," lt "," ~ ")," utc "," ~ ")," local "," ~ ")," ok "," ~ ")," done "," ~ ")," seen "," ~ ")," chk "," ~ ")," chkd "," ~ ")," checked "," ~ ")," rcvd "," ~ ")," recd "," ~ ")," dep "," ~ ")," arr "," ~ ")," qty "," ~ ")," all "," ~ ")," ttl "," ~ ")," total "," ~ ")," via "," ~ ")," per "," ~ ")," call "," ~ ")," inbound "," ~ ")," outbound "," ~ ")," approx "," ~ ")</f>
        <v>  </v>
      </c>
      <c r="BX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69," pax "," ~ ")," etd "," ~ ")," eta "," ~ ")," std "," ~ ")," sta "," ~ ")," atd "," ~ ")," ata "," ~ ")," lt "," ~ ")," utc "," ~ ")," local "," ~ ")," ok "," ~ ")," done "," ~ ")," seen "," ~ ")," chk "," ~ ")," chkd "," ~ ")," checked "," ~ ")," rcvd "," ~ ")," recd "," ~ ")," dep "," ~ ")," arr "," ~ ")," qty "," ~ ")," all "," ~ ")," ttl "," ~ ")," total "," ~ ")," via "," ~ ")," per "," ~ ")," call "," ~ ")," inbound "," ~ ")," outbound "," ~ ")," approx "," ~ ")</f>
        <v>  </v>
      </c>
    </row>
    <row r="70" customFormat="false" ht="39.75" hidden="false" customHeight="true" outlineLevel="0" collapsed="false">
      <c r="A70" s="57" t="s">
        <v>560</v>
      </c>
      <c r="B70" s="57" t="s">
        <v>212</v>
      </c>
      <c r="C70" s="57" t="str">
        <f aca="false">Flights!$F$7</f>
        <v>MH0720</v>
      </c>
      <c r="D70" s="58" t="n">
        <f aca="false">Flights!$D$7</f>
        <v>46305</v>
      </c>
      <c r="E70" s="57" t="str">
        <f aca="false">Flights!$G$7&amp;"-"&amp;Flights!$H$7</f>
        <v>CGK-KUL</v>
      </c>
      <c r="F70" s="57" t="str">
        <f aca="false">Flights!$K$7</f>
        <v>EY</v>
      </c>
      <c r="G70" s="57" t="s">
        <v>81</v>
      </c>
      <c r="H70" s="57" t="s">
        <v>381</v>
      </c>
      <c r="I70" s="57" t="s">
        <v>388</v>
      </c>
      <c r="J70" s="57" t="s">
        <v>389</v>
      </c>
      <c r="K70" s="67" t="s">
        <v>390</v>
      </c>
      <c r="L70" s="67" t="s">
        <v>385</v>
      </c>
      <c r="M70" s="67"/>
      <c r="N70" s="67" t="s">
        <v>386</v>
      </c>
      <c r="O70" s="67"/>
      <c r="P70" s="57" t="s">
        <v>201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open",IF(AND(NOT(OR(LEN(AZ70)&lt;15,ISNUMBER(MATCH(AZ70,L_Placeholder,0)))),BK70=0,NOT(OR(LEN(AU70)&lt;2,ISNUMBER(MATCH(AU70,L_Placeholder,0)))),NOT(OR(LEN(AX70)&lt;2,ISNUMBER(MATCH(AX70,L_Placeholder,0)))),TRIM(AE70)&lt;&gt;TRIM(T70)),"N/A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missing",IF(OR(LEN(AU70)&lt;2,ISNUMBER(MATCH(AU70,L_Placeholder,0))),"INVALID – PIC missing",IF(OR(LEN(AV70)&lt;2,ISNUMBER(MATCH(AV70,L_Placeholder,0))),"INVALID – result / assessment missing",IF(OR(OR(LEN(AW70)&lt;3,ISNUMBER(MATCH(AW70,L_Placeholder,0))),SUMPRODUCT(--ISNUMBER(SEARCH(" "&amp;L_EvidencePhrase&amp;" ",BD70)))&gt;0,BI70=1),"INVALID – evidence missing, placeholder or not yet on file",IF(BL70=0,"INVALID – evidence needs a traceable reference (number, file name or link)",IF(OR(LEN(AX70)&lt;2,ISNUMBER(MATCH(AX70,L_Placeholder,0))),"INVALID – verifier missing",IF(AX70=AU70,"INVALID – verifier must be someone other than the PIC",IF(BH70=1,"INVALID – result not yet available (awaiting / TBC)",IF(BV70=1,"INVALID – wording says not on board: an on-board confirmation needs the item loaded",IF(AND(AQ70=1,OR(OR(LEN(AY70)&lt;3,ISNUMBER(MATCH(AY70,L_Placeholder,0))),BJ70=1,BQ70=0)),"INVALID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LATE","COMPLETE")&amp;IF(BG70=1," – CHECK WORDING",""))))))))))))))))))))))),IF(TRIM(U70)="Fail","FAIL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t="str">
        <f aca="false">" "&amp;TRIM(SUBSTITUTE(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 "))&amp;" "</f>
        <v>  </v>
      </c>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IFERROR(IF(AND(TRIM(U70)="Pass",SUMPRODUCT((LEN(BC70)-LEN(SUBSTITUTE(BC70,"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")))/(LEN(L_PendNeg)+1))+SUMPRODUCT((LEN(BC70)-LEN(SUBSTITUTE(BC70," "&amp;L_PendPrep&amp;" "," ")))/(LEN(L_PendPrep)+1)),1,0),1)</f>
        <v>0</v>
      </c>
      <c r="BI70" s="61" t="n">
        <f aca="false">IFERROR(IF(SUMPRODUCT((LEN(BD70)-LEN(SUBSTITUTE(BD70," "&amp;L_PendStrict&amp;" "," ")))/(LEN(L_PendStrict)+1))&gt;SUMPRODUCT((LEN(BD70)-LEN(SUBSTITUTE(BD70," "&amp;L_PendNeg&amp;" "," ")))/(LEN(L_PendNeg)+1)),1,0),1)</f>
        <v>0</v>
      </c>
      <c r="BJ70" s="61" t="n">
        <f aca="false">IFERROR(IF(SUMPRODUCT((LEN(BE70)-LEN(SUBSTITUTE(BE70," "&amp;L_Pending&amp;" "," ")))/(LEN(L_Pending)+1))&gt;SUMPRODUCT((LEN(BE70)-LEN(SUBSTITUTE(BE70," "&amp;L_PendNeg&amp;" "," ")))/(LEN(L_PendNeg)+1))+SUMPRODUCT((LEN(BE70)-LEN(SUBSTITUTE(BE70," "&amp;L_PendPrep&amp;" "," ")))/(LEN(L_PendPrep)+1)),1,0),1)</f>
        <v>0</v>
      </c>
      <c r="BK70" s="61" t="n">
        <f aca="false">IFERROR(IF(SUMPRODUCT((LEN(BF70)-LEN(SUBSTITUTE(BF70," "&amp;L_PendStrict&amp;" "," ")))/(LEN(L_PendStrict)+1))&gt;SUMPRODUCT((LEN(BF70)-LEN(SUBSTITUTE(BF70," "&amp;L_PendNeg&amp;" "," ")))/(LEN(L_PendNeg)+1)),1,0),1)</f>
        <v>0</v>
      </c>
      <c r="BL70" s="61" t="n">
        <f aca="false">IFERROR(IF(OR(SUMPRODUCT(--ISNUMBER(SEARCH({"aa000"," aa 000"," aaa 000"," aaaa 000"," a 0000"," a000 000"," aa 00 000"," aaa 00 000"},BN70)))&gt;0,SUMPRODUCT(--ISNUMBER(SEARCH({"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70)))&gt;0,SUMPRODUCT(--ISNUMBER(SEARCH({"http","www.","\",".pdf",".jpg",".jpeg",".png",".heic",".xls",".doc",".msg",".eml"},Z70)))&gt;0,AND(SUMPRODUCT(--ISNUMBER(SEARCH({"sharepoint","onedrive","teams","dms","q-pulse","qpulse"},Z70)))&gt;0,ISNUMBER(SEARCH("0",BM70)))),1,0),0)</f>
        <v>0</v>
      </c>
      <c r="BM70" s="61" t="str">
        <f aca="false">SUBSTITUTE(SUBSTITUTE(SUBSTITUTE(SUBSTITUTE(SUBSTITUTE(SUBSTITUTE(SUBSTITUTE(SUBSTITUTE(SUBSTITUTE(LOWER(BW70&amp;""),"1","0"),"2","0"),"3","0"),"4","0"),"5","0"),"6","0"),"7","0"),"8","0"),"9","0")</f>
        <v>  </v>
      </c>
      <c r="BN70" s="61" t="str">
        <f aca="false">SUBSTITUTE(SUBSTITUTE(SUBSTITUTE(SUBSTITUTE(SUBSTITUTE(SUBSTITUTE(SUBSTITUTE(SUBSTITUTE(SUBSTITUTE(SUBSTITUTE(SUBSTITUTE(SUBSTITUTE(SUBSTITUTE(SUBSTITUTE(SUBSTITUTE(SUBSTITUTE(SUBSTITUTE(SUBSTITUTE(SUBSTITUTE(SUBSTITUTE(SUBSTITUTE(SUBSTITUTE(SUBSTITUTE(SUBSTITUTE(SUBSTITUTE(BM70,"b","a"),"c","a"),"d","a"),"e","a"),"f","a"),"g","a"),"h","a"),"i","a"),"j","a"),"k","a"),"l","a"),"m","a"),"n","a"),"o","a"),"p","a"),"q","a"),"r","a"),"s","a"),"t","a"),"u","a"),"v","a"),"w","a"),"x","a"),"y","a"),"z","a")</f>
        <v>  </v>
      </c>
      <c r="BO70" s="61" t="str">
        <f aca="false">SUBSTITUTE(SUBSTITUTE(SUBSTITUTE(SUBSTITUTE(SUBSTITUTE(SUBSTITUTE(SUBSTITUTE(SUBSTITUTE(SUBSTITUTE(LOWER(BX70&amp;""),"1","0"),"2","0"),"3","0"),"4","0"),"5","0"),"6","0"),"7","0"),"8","0"),"9","0")</f>
        <v>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v>
      </c>
      <c r="BQ70" s="61" t="n">
        <f aca="false">IFERROR(IF(OR(SUMPRODUCT(--ISNUMBER(SEARCH({"aa000"," aa 000"," aaa 000"," aaaa 000"," a 0000"," a000 000"," aa 00 000"," aaa 00 000"},BP70)))&gt;0,SUMPRODUCT(--ISNUMBER(SEARCH({"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70)))&gt;0,SUMPRODUCT(--ISNUMBER(SEARCH({"http","www.","\",".pdf",".jpg",".jpeg",".png",".heic",".xls",".doc",".msg",".eml"},W70)))&gt;0,ISNUMBER(SEARCH("0000",BO70)),AND(SUMPRODUCT(--ISNUMBER(SEARCH({"sharepoint","onedrive","teams","dms","q-pulse","qpulse"},W70)))&gt;0,ISNUMBER(SEARCH("0",BO70)))),1,0),0)</f>
        <v>0</v>
      </c>
      <c r="BR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 "&amp;LOWER(Flights!$F$7)&amp;" "," ~ ")," mh"," ~")," at "," ~ ")," by "," ~ ")," on "," ~ ")," to "," ~ ")," from "," ~ ")," until "," ~ ")," till "," ~ ")," before "," ~ ")," after "," ~ ")," around "," ~ ")," approx "," ~ ")," about "," ~ ")," since "," ~ ")," hrs "," ~ ")," hr "," ~ ")," hours "," ~ ")," time "," ~ ")," jan "," ~ ")," feb "," ~ ")," mar "," ~ ")," apr "," ~ ")," may "," ~ ")," jun "," ~ ")," jul "," ~ ")," aug "," ~ ")," sep "," ~ ")," sept "," ~ ")," oct "," ~ ")</f>
        <v>  </v>
      </c>
      <c r="BS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 "&amp;LOWER(Flights!$F$7)&amp;" "," ~ ")," mh"," ~")," at "," ~ ")," by "," ~ ")," on "," ~ ")," to "," ~ ")," from "," ~ ")," until "," ~ ")," till "," ~ ")," before "," ~ ")," after "," ~ ")," around "," ~ ")," approx "," ~ ")," about "," ~ ")," since "," ~ ")," hrs "," ~ ")," hr "," ~ ")," hours "," ~ ")," time "," ~ ")," jan "," ~ ")," feb "," ~ ")," mar "," ~ ")," apr "," ~ ")," may "," ~ ")," jun "," ~ ")," jul "," ~ ")," aug "," ~ ")," sep "," ~ ")," sept "," ~ ")," oct "," ~ ")</f>
        <v>  </v>
      </c>
      <c r="BT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jan","~"),"feb","~"),"mar","~"),"apr","~"),"may","~"),"jun","~"),"jul","~"),"aug","~"),"sep","~"),"oct","~"),"nov","~"),"dec","~")," nov "," ~ ")," dec "," ~ ")," mon "," ~ ")," tue "," ~ ")," wed "," ~ ")," thu "," ~ ")," fri "," ~ ")," sat "," ~ ")," sun "," ~ ")," gate "," ~ ")," bay "," ~ ")," stand "," ~ ")," position "," ~ ")," galley "," ~ ")," flight "," ~ ")," flt "," ~ ")," day "," ~ ")," date "," ~ ")," dated "," ~ ")," the "," ~ ")," and "," ~ ")," of "," ~ ")," in "," ~ ")," for "," ~ ")," with "," ~ ")</f>
        <v>  </v>
      </c>
      <c r="BU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jan","~"),"feb","~"),"mar","~"),"apr","~"),"may","~"),"jun","~"),"jul","~"),"aug","~"),"sep","~"),"oct","~"),"nov","~"),"dec","~")," nov "," ~ ")," dec "," ~ ")," mon "," ~ ")," tue "," ~ ")," wed "," ~ ")," thu "," ~ ")," fri "," ~ ")," sat "," ~ ")," sun "," ~ ")," gate "," ~ ")," bay "," ~ ")," stand "," ~ ")," position "," ~ ")," galley "," ~ ")," flight "," ~ ")," flt "," ~ ")," day "," ~ ")," date "," ~ ")," dated "," ~ ")," the "," ~ ")," and "," ~ ")," of "," ~ ")," in "," ~ ")," for "," ~ ")," with "," ~ ")</f>
        <v>  </v>
      </c>
      <c r="BV70" s="61" t="n">
        <f aca="false">0</f>
        <v>0</v>
      </c>
      <c r="BW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70," pax "," ~ ")," etd "," ~ ")," eta "," ~ ")," std "," ~ ")," sta "," ~ ")," atd "," ~ ")," ata "," ~ ")," lt "," ~ ")," utc "," ~ ")," local "," ~ ")," ok "," ~ ")," done "," ~ ")," seen "," ~ ")," chk "," ~ ")," chkd "," ~ ")," checked "," ~ ")," rcvd "," ~ ")," recd "," ~ ")," dep "," ~ ")," arr "," ~ ")," qty "," ~ ")," all "," ~ ")," ttl "," ~ ")," total "," ~ ")," via "," ~ ")," per "," ~ ")," call "," ~ ")," inbound "," ~ ")," outbound "," ~ ")," approx "," ~ ")</f>
        <v>  </v>
      </c>
      <c r="BX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70," pax "," ~ ")," etd "," ~ ")," eta "," ~ ")," std "," ~ ")," sta "," ~ ")," atd "," ~ ")," ata "," ~ ")," lt "," ~ ")," utc "," ~ ")," local "," ~ ")," ok "," ~ ")," done "," ~ ")," seen "," ~ ")," chk "," ~ ")," chkd "," ~ ")," checked "," ~ ")," rcvd "," ~ ")," recd "," ~ ")," dep "," ~ ")," arr "," ~ ")," qty "," ~ ")," all "," ~ ")," ttl "," ~ ")," total "," ~ ")," via "," ~ ")," per "," ~ ")," call "," ~ ")," inbound "," ~ ")," outbound "," ~ ")," approx "," ~ ")</f>
        <v>  </v>
      </c>
    </row>
    <row r="71" customFormat="false" ht="41.25" hidden="false" customHeight="true" outlineLevel="0" collapsed="false">
      <c r="A71" s="57" t="s">
        <v>561</v>
      </c>
      <c r="B71" s="57" t="s">
        <v>212</v>
      </c>
      <c r="C71" s="57" t="str">
        <f aca="false">Flights!$F$7</f>
        <v>MH0720</v>
      </c>
      <c r="D71" s="58" t="n">
        <f aca="false">Flights!$D$7</f>
        <v>46305</v>
      </c>
      <c r="E71" s="57" t="str">
        <f aca="false">Flights!$G$7&amp;"-"&amp;Flights!$H$7</f>
        <v>CGK-KUL</v>
      </c>
      <c r="F71" s="57" t="str">
        <f aca="false">Flights!$K$7</f>
        <v>EY</v>
      </c>
      <c r="G71" s="57" t="s">
        <v>81</v>
      </c>
      <c r="H71" s="57" t="s">
        <v>381</v>
      </c>
      <c r="I71" s="57" t="s">
        <v>392</v>
      </c>
      <c r="J71" s="57" t="s">
        <v>393</v>
      </c>
      <c r="K71" s="67" t="s">
        <v>394</v>
      </c>
      <c r="L71" s="67" t="s">
        <v>385</v>
      </c>
      <c r="M71" s="67"/>
      <c r="N71" s="67" t="str">
        <f aca="false">IF(TRIM(Flights!$L$7)="A339","Required","N/A – rule")</f>
        <v>N/A – rule</v>
      </c>
      <c r="O71" s="67" t="s">
        <v>395</v>
      </c>
      <c r="P71" s="57" t="s">
        <v>201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open",IF(AND(NOT(OR(LEN(AZ71)&lt;15,ISNUMBER(MATCH(AZ71,L_Placeholder,0)))),BK71=0,NOT(OR(LEN(AU71)&lt;2,ISNUMBER(MATCH(AU71,L_Placeholder,0)))),NOT(OR(LEN(AX71)&lt;2,ISNUMBER(MATCH(AX71,L_Placeholder,0)))),TRIM(AE71)&lt;&gt;TRIM(T71)),"N/A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missing",IF(OR(LEN(AU71)&lt;2,ISNUMBER(MATCH(AU71,L_Placeholder,0))),"INVALID – PIC missing",IF(OR(LEN(AV71)&lt;2,ISNUMBER(MATCH(AV71,L_Placeholder,0))),"INVALID – result / assessment missing",IF(OR(OR(LEN(AW71)&lt;3,ISNUMBER(MATCH(AW71,L_Placeholder,0))),SUMPRODUCT(--ISNUMBER(SEARCH(" "&amp;L_EvidencePhrase&amp;" ",BD71)))&gt;0,BI71=1),"INVALID – evidence missing, placeholder or not yet on file",IF(BL71=0,"INVALID – evidence needs a traceable reference (number, file name or link)",IF(OR(LEN(AX71)&lt;2,ISNUMBER(MATCH(AX71,L_Placeholder,0))),"INVALID – verifier missing",IF(AX71=AU71,"INVALID – verifier must be someone other than the PIC",IF(BH71=1,"INVALID – result not yet available (awaiting / TBC)",IF(BV71=1,"INVALID – wording says not on board: an on-board confirmation needs the item loaded",IF(AND(AQ71=1,OR(OR(LEN(AY71)&lt;3,ISNUMBER(MATCH(AY71,L_Placeholder,0))),BJ71=1,BQ71=0)),"INVALID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LATE","COMPLETE")&amp;IF(BG71=1," – CHECK WORDING",""))))))))))))))))))))))),IF(TRIM(U71)="Fail","FAIL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t="str">
        <f aca="false">" "&amp;TRIM(SUBSTITUTE(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 "))&amp;" "</f>
        <v>  </v>
      </c>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IFERROR(IF(AND(TRIM(U71)="Pass",SUMPRODUCT((LEN(BC71)-LEN(SUBSTITUTE(BC71,"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")))/(LEN(L_PendNeg)+1))+SUMPRODUCT((LEN(BC71)-LEN(SUBSTITUTE(BC71," "&amp;L_PendPrep&amp;" "," ")))/(LEN(L_PendPrep)+1)),1,0),1)</f>
        <v>0</v>
      </c>
      <c r="BI71" s="61" t="n">
        <f aca="false">IFERROR(IF(SUMPRODUCT((LEN(BD71)-LEN(SUBSTITUTE(BD71," "&amp;L_PendStrict&amp;" "," ")))/(LEN(L_PendStrict)+1))&gt;SUMPRODUCT((LEN(BD71)-LEN(SUBSTITUTE(BD71," "&amp;L_PendNeg&amp;" "," ")))/(LEN(L_PendNeg)+1)),1,0),1)</f>
        <v>0</v>
      </c>
      <c r="BJ71" s="61" t="n">
        <f aca="false">IFERROR(IF(SUMPRODUCT((LEN(BE71)-LEN(SUBSTITUTE(BE71," "&amp;L_Pending&amp;" "," ")))/(LEN(L_Pending)+1))&gt;SUMPRODUCT((LEN(BE71)-LEN(SUBSTITUTE(BE71," "&amp;L_PendNeg&amp;" "," ")))/(LEN(L_PendNeg)+1))+SUMPRODUCT((LEN(BE71)-LEN(SUBSTITUTE(BE71," "&amp;L_PendPrep&amp;" "," ")))/(LEN(L_PendPrep)+1)),1,0),1)</f>
        <v>0</v>
      </c>
      <c r="BK71" s="61" t="n">
        <f aca="false">IFERROR(IF(SUMPRODUCT((LEN(BF71)-LEN(SUBSTITUTE(BF71," "&amp;L_PendStrict&amp;" "," ")))/(LEN(L_PendStrict)+1))&gt;SUMPRODUCT((LEN(BF71)-LEN(SUBSTITUTE(BF71," "&amp;L_PendNeg&amp;" "," ")))/(LEN(L_PendNeg)+1)),1,0),1)</f>
        <v>0</v>
      </c>
      <c r="BL71" s="61" t="n">
        <f aca="false">IFERROR(IF(OR(SUMPRODUCT(--ISNUMBER(SEARCH({"aa000"," aa 000"," aaa 000"," aaaa 000"," a 0000"," a000 000"," aa 00 000"," aaa 00 000"},BN71)))&gt;0,SUMPRODUCT(--ISNUMBER(SEARCH({"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71)))&gt;0,SUMPRODUCT(--ISNUMBER(SEARCH({"http","www.","\",".pdf",".jpg",".jpeg",".png",".heic",".xls",".doc",".msg",".eml"},Z71)))&gt;0,AND(SUMPRODUCT(--ISNUMBER(SEARCH({"sharepoint","onedrive","teams","dms","q-pulse","qpulse"},Z71)))&gt;0,ISNUMBER(SEARCH("0",BM71)))),1,0),0)</f>
        <v>0</v>
      </c>
      <c r="BM71" s="61" t="str">
        <f aca="false">SUBSTITUTE(SUBSTITUTE(SUBSTITUTE(SUBSTITUTE(SUBSTITUTE(SUBSTITUTE(SUBSTITUTE(SUBSTITUTE(SUBSTITUTE(LOWER(BW71&amp;""),"1","0"),"2","0"),"3","0"),"4","0"),"5","0"),"6","0"),"7","0"),"8","0"),"9","0")</f>
        <v>  </v>
      </c>
      <c r="BN71" s="61" t="str">
        <f aca="false">SUBSTITUTE(SUBSTITUTE(SUBSTITUTE(SUBSTITUTE(SUBSTITUTE(SUBSTITUTE(SUBSTITUTE(SUBSTITUTE(SUBSTITUTE(SUBSTITUTE(SUBSTITUTE(SUBSTITUTE(SUBSTITUTE(SUBSTITUTE(SUBSTITUTE(SUBSTITUTE(SUBSTITUTE(SUBSTITUTE(SUBSTITUTE(SUBSTITUTE(SUBSTITUTE(SUBSTITUTE(SUBSTITUTE(SUBSTITUTE(SUBSTITUTE(BM71,"b","a"),"c","a"),"d","a"),"e","a"),"f","a"),"g","a"),"h","a"),"i","a"),"j","a"),"k","a"),"l","a"),"m","a"),"n","a"),"o","a"),"p","a"),"q","a"),"r","a"),"s","a"),"t","a"),"u","a"),"v","a"),"w","a"),"x","a"),"y","a"),"z","a")</f>
        <v>  </v>
      </c>
      <c r="BO71" s="61" t="str">
        <f aca="false">SUBSTITUTE(SUBSTITUTE(SUBSTITUTE(SUBSTITUTE(SUBSTITUTE(SUBSTITUTE(SUBSTITUTE(SUBSTITUTE(SUBSTITUTE(LOWER(BX71&amp;""),"1","0"),"2","0"),"3","0"),"4","0"),"5","0"),"6","0"),"7","0"),"8","0"),"9","0")</f>
        <v>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v>
      </c>
      <c r="BQ71" s="61" t="n">
        <f aca="false">IFERROR(IF(OR(SUMPRODUCT(--ISNUMBER(SEARCH({"aa000"," aa 000"," aaa 000"," aaaa 000"," a 0000"," a000 000"," aa 00 000"," aaa 00 000"},BP71)))&gt;0,SUMPRODUCT(--ISNUMBER(SEARCH({"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71)))&gt;0,SUMPRODUCT(--ISNUMBER(SEARCH({"http","www.","\",".pdf",".jpg",".jpeg",".png",".heic",".xls",".doc",".msg",".eml"},W71)))&gt;0,ISNUMBER(SEARCH("0000",BO71)),AND(SUMPRODUCT(--ISNUMBER(SEARCH({"sharepoint","onedrive","teams","dms","q-pulse","qpulse"},W71)))&gt;0,ISNUMBER(SEARCH("0",BO71)))),1,0),0)</f>
        <v>0</v>
      </c>
      <c r="BR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 "&amp;LOWER(Flights!$F$7)&amp;" "," ~ ")," mh"," ~")," at "," ~ ")," by "," ~ ")," on "," ~ ")," to "," ~ ")," from "," ~ ")," until "," ~ ")," till "," ~ ")," before "," ~ ")," after "," ~ ")," around "," ~ ")," approx "," ~ ")," about "," ~ ")," since "," ~ ")," hrs "," ~ ")," hr "," ~ ")," hours "," ~ ")," time "," ~ ")," jan "," ~ ")," feb "," ~ ")," mar "," ~ ")," apr "," ~ ")," may "," ~ ")," jun "," ~ ")," jul "," ~ ")," aug "," ~ ")," sep "," ~ ")," sept "," ~ ")," oct "," ~ ")</f>
        <v>  </v>
      </c>
      <c r="BS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 "&amp;LOWER(Flights!$F$7)&amp;" "," ~ ")," mh"," ~")," at "," ~ ")," by "," ~ ")," on "," ~ ")," to "," ~ ")," from "," ~ ")," until "," ~ ")," till "," ~ ")," before "," ~ ")," after "," ~ ")," around "," ~ ")," approx "," ~ ")," about "," ~ ")," since "," ~ ")," hrs "," ~ ")," hr "," ~ ")," hours "," ~ ")," time "," ~ ")," jan "," ~ ")," feb "," ~ ")," mar "," ~ ")," apr "," ~ ")," may "," ~ ")," jun "," ~ ")," jul "," ~ ")," aug "," ~ ")," sep "," ~ ")," sept "," ~ ")," oct "," ~ ")</f>
        <v>  </v>
      </c>
      <c r="BT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jan","~"),"feb","~"),"mar","~"),"apr","~"),"may","~"),"jun","~"),"jul","~"),"aug","~"),"sep","~"),"oct","~"),"nov","~"),"dec","~")," nov "," ~ ")," dec "," ~ ")," mon "," ~ ")," tue "," ~ ")," wed "," ~ ")," thu "," ~ ")," fri "," ~ ")," sat "," ~ ")," sun "," ~ ")," gate "," ~ ")," bay "," ~ ")," stand "," ~ ")," position "," ~ ")," galley "," ~ ")," flight "," ~ ")," flt "," ~ ")," day "," ~ ")," date "," ~ ")," dated "," ~ ")," the "," ~ ")," and "," ~ ")," of "," ~ ")," in "," ~ ")," for "," ~ ")," with "," ~ ")</f>
        <v>  </v>
      </c>
      <c r="BU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jan","~"),"feb","~"),"mar","~"),"apr","~"),"may","~"),"jun","~"),"jul","~"),"aug","~"),"sep","~"),"oct","~"),"nov","~"),"dec","~")," nov "," ~ ")," dec "," ~ ")," mon "," ~ ")," tue "," ~ ")," wed "," ~ ")," thu "," ~ ")," fri "," ~ ")," sat "," ~ ")," sun "," ~ ")," gate "," ~ ")," bay "," ~ ")," stand "," ~ ")," position "," ~ ")," galley "," ~ ")," flight "," ~ ")," flt "," ~ ")," day "," ~ ")," date "," ~ ")," dated "," ~ ")," the "," ~ ")," and "," ~ ")," of "," ~ ")," in "," ~ ")," for "," ~ ")," with "," ~ ")</f>
        <v>  </v>
      </c>
      <c r="BV71" s="61" t="n">
        <f aca="false">0</f>
        <v>0</v>
      </c>
      <c r="BW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71," pax "," ~ ")," etd "," ~ ")," eta "," ~ ")," std "," ~ ")," sta "," ~ ")," atd "," ~ ")," ata "," ~ ")," lt "," ~ ")," utc "," ~ ")," local "," ~ ")," ok "," ~ ")," done "," ~ ")," seen "," ~ ")," chk "," ~ ")," chkd "," ~ ")," checked "," ~ ")," rcvd "," ~ ")," recd "," ~ ")," dep "," ~ ")," arr "," ~ ")," qty "," ~ ")," all "," ~ ")," ttl "," ~ ")," total "," ~ ")," via "," ~ ")," per "," ~ ")," call "," ~ ")," inbound "," ~ ")," outbound "," ~ ")," approx "," ~ ")</f>
        <v>  </v>
      </c>
      <c r="BX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71," pax "," ~ ")," etd "," ~ ")," eta "," ~ ")," std "," ~ ")," sta "," ~ ")," atd "," ~ ")," ata "," ~ ")," lt "," ~ ")," utc "," ~ ")," local "," ~ ")," ok "," ~ ")," done "," ~ ")," seen "," ~ ")," chk "," ~ ")," chkd "," ~ ")," checked "," ~ ")," rcvd "," ~ ")," recd "," ~ ")," dep "," ~ ")," arr "," ~ ")," qty "," ~ ")," all "," ~ ")," ttl "," ~ ")," total "," ~ ")," via "," ~ ")," per "," ~ ")," call "," ~ ")," inbound "," ~ ")," outbound "," ~ ")," approx "," ~ ")</f>
        <v>  </v>
      </c>
    </row>
    <row r="72" customFormat="false" ht="39.75" hidden="false" customHeight="true" outlineLevel="0" collapsed="false">
      <c r="A72" s="57" t="s">
        <v>562</v>
      </c>
      <c r="B72" s="57" t="s">
        <v>212</v>
      </c>
      <c r="C72" s="57" t="str">
        <f aca="false">Flights!$F$7</f>
        <v>MH0720</v>
      </c>
      <c r="D72" s="58" t="n">
        <f aca="false">Flights!$D$7</f>
        <v>46305</v>
      </c>
      <c r="E72" s="57" t="str">
        <f aca="false">Flights!$G$7&amp;"-"&amp;Flights!$H$7</f>
        <v>CGK-KUL</v>
      </c>
      <c r="F72" s="57" t="str">
        <f aca="false">Flights!$K$7</f>
        <v>EY</v>
      </c>
      <c r="G72" s="57" t="s">
        <v>81</v>
      </c>
      <c r="H72" s="57" t="s">
        <v>381</v>
      </c>
      <c r="I72" s="57" t="s">
        <v>397</v>
      </c>
      <c r="J72" s="57" t="s">
        <v>398</v>
      </c>
      <c r="K72" s="67" t="s">
        <v>399</v>
      </c>
      <c r="L72" s="67" t="s">
        <v>385</v>
      </c>
      <c r="M72" s="67"/>
      <c r="N72" s="67" t="s">
        <v>386</v>
      </c>
      <c r="O72" s="67"/>
      <c r="P72" s="57" t="s">
        <v>201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open",IF(AND(NOT(OR(LEN(AZ72)&lt;15,ISNUMBER(MATCH(AZ72,L_Placeholder,0)))),BK72=0,NOT(OR(LEN(AU72)&lt;2,ISNUMBER(MATCH(AU72,L_Placeholder,0)))),NOT(OR(LEN(AX72)&lt;2,ISNUMBER(MATCH(AX72,L_Placeholder,0)))),TRIM(AE72)&lt;&gt;TRIM(T72)),"N/A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missing",IF(OR(LEN(AU72)&lt;2,ISNUMBER(MATCH(AU72,L_Placeholder,0))),"INVALID – PIC missing",IF(OR(LEN(AV72)&lt;2,ISNUMBER(MATCH(AV72,L_Placeholder,0))),"INVALID – result / assessment missing",IF(OR(OR(LEN(AW72)&lt;3,ISNUMBER(MATCH(AW72,L_Placeholder,0))),SUMPRODUCT(--ISNUMBER(SEARCH(" "&amp;L_EvidencePhrase&amp;" ",BD72)))&gt;0,BI72=1),"INVALID – evidence missing, placeholder or not yet on file",IF(BL72=0,"INVALID – evidence needs a traceable reference (number, file name or link)",IF(OR(LEN(AX72)&lt;2,ISNUMBER(MATCH(AX72,L_Placeholder,0))),"INVALID – verifier missing",IF(AX72=AU72,"INVALID – verifier must be someone other than the PIC",IF(BH72=1,"INVALID – result not yet available (awaiting / TBC)",IF(BV72=1,"INVALID – wording says not on board: an on-board confirmation needs the item loaded",IF(AND(AQ72=1,OR(OR(LEN(AY72)&lt;3,ISNUMBER(MATCH(AY72,L_Placeholder,0))),BJ72=1,BQ72=0)),"INVALID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LATE","COMPLETE")&amp;IF(BG72=1," – CHECK WORDING",""))))))))))))))))))))))),IF(TRIM(U72)="Fail","FAIL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t="str">
        <f aca="false">" "&amp;TRIM(SUBSTITUTE(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 "))&amp;" "</f>
        <v>  </v>
      </c>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IFERROR(IF(AND(TRIM(U72)="Pass",SUMPRODUCT((LEN(BC72)-LEN(SUBSTITUTE(BC72,"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")))/(LEN(L_PendNeg)+1))+SUMPRODUCT((LEN(BC72)-LEN(SUBSTITUTE(BC72," "&amp;L_PendPrep&amp;" "," ")))/(LEN(L_PendPrep)+1)),1,0),1)</f>
        <v>0</v>
      </c>
      <c r="BI72" s="61" t="n">
        <f aca="false">IFERROR(IF(SUMPRODUCT((LEN(BD72)-LEN(SUBSTITUTE(BD72," "&amp;L_PendStrict&amp;" "," ")))/(LEN(L_PendStrict)+1))&gt;SUMPRODUCT((LEN(BD72)-LEN(SUBSTITUTE(BD72," "&amp;L_PendNeg&amp;" "," ")))/(LEN(L_PendNeg)+1)),1,0),1)</f>
        <v>0</v>
      </c>
      <c r="BJ72" s="61" t="n">
        <f aca="false">IFERROR(IF(SUMPRODUCT((LEN(BE72)-LEN(SUBSTITUTE(BE72," "&amp;L_Pending&amp;" "," ")))/(LEN(L_Pending)+1))&gt;SUMPRODUCT((LEN(BE72)-LEN(SUBSTITUTE(BE72," "&amp;L_PendNeg&amp;" "," ")))/(LEN(L_PendNeg)+1))+SUMPRODUCT((LEN(BE72)-LEN(SUBSTITUTE(BE72," "&amp;L_PendPrep&amp;" "," ")))/(LEN(L_PendPrep)+1)),1,0),1)</f>
        <v>0</v>
      </c>
      <c r="BK72" s="61" t="n">
        <f aca="false">IFERROR(IF(SUMPRODUCT((LEN(BF72)-LEN(SUBSTITUTE(BF72," "&amp;L_PendStrict&amp;" "," ")))/(LEN(L_PendStrict)+1))&gt;SUMPRODUCT((LEN(BF72)-LEN(SUBSTITUTE(BF72," "&amp;L_PendNeg&amp;" "," ")))/(LEN(L_PendNeg)+1)),1,0),1)</f>
        <v>0</v>
      </c>
      <c r="BL72" s="61" t="n">
        <f aca="false">IFERROR(IF(OR(SUMPRODUCT(--ISNUMBER(SEARCH({"aa000"," aa 000"," aaa 000"," aaaa 000"," a 0000"," a000 000"," aa 00 000"," aaa 00 000"},BN72)))&gt;0,SUMPRODUCT(--ISNUMBER(SEARCH({"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72)))&gt;0,SUMPRODUCT(--ISNUMBER(SEARCH({"http","www.","\",".pdf",".jpg",".jpeg",".png",".heic",".xls",".doc",".msg",".eml"},Z72)))&gt;0,AND(SUMPRODUCT(--ISNUMBER(SEARCH({"sharepoint","onedrive","teams","dms","q-pulse","qpulse"},Z72)))&gt;0,ISNUMBER(SEARCH("0",BM72)))),1,0),0)</f>
        <v>0</v>
      </c>
      <c r="BM72" s="61" t="str">
        <f aca="false">SUBSTITUTE(SUBSTITUTE(SUBSTITUTE(SUBSTITUTE(SUBSTITUTE(SUBSTITUTE(SUBSTITUTE(SUBSTITUTE(SUBSTITUTE(LOWER(BW72&amp;""),"1","0"),"2","0"),"3","0"),"4","0"),"5","0"),"6","0"),"7","0"),"8","0"),"9","0")</f>
        <v>  </v>
      </c>
      <c r="BN72" s="61" t="str">
        <f aca="false">SUBSTITUTE(SUBSTITUTE(SUBSTITUTE(SUBSTITUTE(SUBSTITUTE(SUBSTITUTE(SUBSTITUTE(SUBSTITUTE(SUBSTITUTE(SUBSTITUTE(SUBSTITUTE(SUBSTITUTE(SUBSTITUTE(SUBSTITUTE(SUBSTITUTE(SUBSTITUTE(SUBSTITUTE(SUBSTITUTE(SUBSTITUTE(SUBSTITUTE(SUBSTITUTE(SUBSTITUTE(SUBSTITUTE(SUBSTITUTE(SUBSTITUTE(BM72,"b","a"),"c","a"),"d","a"),"e","a"),"f","a"),"g","a"),"h","a"),"i","a"),"j","a"),"k","a"),"l","a"),"m","a"),"n","a"),"o","a"),"p","a"),"q","a"),"r","a"),"s","a"),"t","a"),"u","a"),"v","a"),"w","a"),"x","a"),"y","a"),"z","a")</f>
        <v>  </v>
      </c>
      <c r="BO72" s="61" t="str">
        <f aca="false">SUBSTITUTE(SUBSTITUTE(SUBSTITUTE(SUBSTITUTE(SUBSTITUTE(SUBSTITUTE(SUBSTITUTE(SUBSTITUTE(SUBSTITUTE(LOWER(BX72&amp;""),"1","0"),"2","0"),"3","0"),"4","0"),"5","0"),"6","0"),"7","0"),"8","0"),"9","0")</f>
        <v>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v>
      </c>
      <c r="BQ72" s="61" t="n">
        <f aca="false">IFERROR(IF(OR(SUMPRODUCT(--ISNUMBER(SEARCH({"aa000"," aa 000"," aaa 000"," aaaa 000"," a 0000"," a000 000"," aa 00 000"," aaa 00 000"},BP72)))&gt;0,SUMPRODUCT(--ISNUMBER(SEARCH({"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72)))&gt;0,SUMPRODUCT(--ISNUMBER(SEARCH({"http","www.","\",".pdf",".jpg",".jpeg",".png",".heic",".xls",".doc",".msg",".eml"},W72)))&gt;0,ISNUMBER(SEARCH("0000",BO72)),AND(SUMPRODUCT(--ISNUMBER(SEARCH({"sharepoint","onedrive","teams","dms","q-pulse","qpulse"},W72)))&gt;0,ISNUMBER(SEARCH("0",BO72)))),1,0),0)</f>
        <v>0</v>
      </c>
      <c r="BR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 "&amp;LOWER(Flights!$F$7)&amp;" "," ~ ")," mh"," ~")," at "," ~ ")," by "," ~ ")," on "," ~ ")," to "," ~ ")," from "," ~ ")," until "," ~ ")," till "," ~ ")," before "," ~ ")," after "," ~ ")," around "," ~ ")," approx "," ~ ")," about "," ~ ")," since "," ~ ")," hrs "," ~ ")," hr "," ~ ")," hours "," ~ ")," time "," ~ ")," jan "," ~ ")," feb "," ~ ")," mar "," ~ ")," apr "," ~ ")," may "," ~ ")," jun "," ~ ")," jul "," ~ ")," aug "," ~ ")," sep "," ~ ")," sept "," ~ ")," oct "," ~ ")</f>
        <v>  </v>
      </c>
      <c r="BS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 "&amp;LOWER(Flights!$F$7)&amp;" "," ~ ")," mh"," ~")," at "," ~ ")," by "," ~ ")," on "," ~ ")," to "," ~ ")," from "," ~ ")," until "," ~ ")," till "," ~ ")," before "," ~ ")," after "," ~ ")," around "," ~ ")," approx "," ~ ")," about "," ~ ")," since "," ~ ")," hrs "," ~ ")," hr "," ~ ")," hours "," ~ ")," time "," ~ ")," jan "," ~ ")," feb "," ~ ")," mar "," ~ ")," apr "," ~ ")," may "," ~ ")," jun "," ~ ")," jul "," ~ ")," aug "," ~ ")," sep "," ~ ")," sept "," ~ ")," oct "," ~ ")</f>
        <v>  </v>
      </c>
      <c r="BT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jan","~"),"feb","~"),"mar","~"),"apr","~"),"may","~"),"jun","~"),"jul","~"),"aug","~"),"sep","~"),"oct","~"),"nov","~"),"dec","~")," nov "," ~ ")," dec "," ~ ")," mon "," ~ ")," tue "," ~ ")," wed "," ~ ")," thu "," ~ ")," fri "," ~ ")," sat "," ~ ")," sun "," ~ ")," gate "," ~ ")," bay "," ~ ")," stand "," ~ ")," position "," ~ ")," galley "," ~ ")," flight "," ~ ")," flt "," ~ ")," day "," ~ ")," date "," ~ ")," dated "," ~ ")," the "," ~ ")," and "," ~ ")," of "," ~ ")," in "," ~ ")," for "," ~ ")," with "," ~ ")</f>
        <v>  </v>
      </c>
      <c r="BU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jan","~"),"feb","~"),"mar","~"),"apr","~"),"may","~"),"jun","~"),"jul","~"),"aug","~"),"sep","~"),"oct","~"),"nov","~"),"dec","~")," nov "," ~ ")," dec "," ~ ")," mon "," ~ ")," tue "," ~ ")," wed "," ~ ")," thu "," ~ ")," fri "," ~ ")," sat "," ~ ")," sun "," ~ ")," gate "," ~ ")," bay "," ~ ")," stand "," ~ ")," position "," ~ ")," galley "," ~ ")," flight "," ~ ")," flt "," ~ ")," day "," ~ ")," date "," ~ ")," dated "," ~ ")," the "," ~ ")," and "," ~ ")," of "," ~ ")," in "," ~ ")," for "," ~ ")," with "," ~ ")</f>
        <v>  </v>
      </c>
      <c r="BV72" s="61" t="n">
        <f aca="false">0</f>
        <v>0</v>
      </c>
      <c r="BW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72," pax "," ~ ")," etd "," ~ ")," eta "," ~ ")," std "," ~ ")," sta "," ~ ")," atd "," ~ ")," ata "," ~ ")," lt "," ~ ")," utc "," ~ ")," local "," ~ ")," ok "," ~ ")," done "," ~ ")," seen "," ~ ")," chk "," ~ ")," chkd "," ~ ")," checked "," ~ ")," rcvd "," ~ ")," recd "," ~ ")," dep "," ~ ")," arr "," ~ ")," qty "," ~ ")," all "," ~ ")," ttl "," ~ ")," total "," ~ ")," via "," ~ ")," per "," ~ ")," call "," ~ ")," inbound "," ~ ")," outbound "," ~ ")," approx "," ~ ")</f>
        <v>  </v>
      </c>
      <c r="BX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72," pax "," ~ ")," etd "," ~ ")," eta "," ~ ")," std "," ~ ")," sta "," ~ ")," atd "," ~ ")," ata "," ~ ")," lt "," ~ ")," utc "," ~ ")," local "," ~ ")," ok "," ~ ")," done "," ~ ")," seen "," ~ ")," chk "," ~ ")," chkd "," ~ ")," checked "," ~ ")," rcvd "," ~ ")," recd "," ~ ")," dep "," ~ ")," arr "," ~ ")," qty "," ~ ")," all "," ~ ")," ttl "," ~ ")," total "," ~ ")," via "," ~ ")," per "," ~ ")," call "," ~ ")," inbound "," ~ ")," outbound "," ~ ")," approx "," ~ ")</f>
        <v>  </v>
      </c>
    </row>
    <row r="73" customFormat="false" ht="39.75" hidden="false" customHeight="true" outlineLevel="0" collapsed="false">
      <c r="A73" s="57" t="s">
        <v>563</v>
      </c>
      <c r="B73" s="57" t="s">
        <v>212</v>
      </c>
      <c r="C73" s="57" t="str">
        <f aca="false">Flights!$F$7</f>
        <v>MH0720</v>
      </c>
      <c r="D73" s="58" t="n">
        <f aca="false">Flights!$D$7</f>
        <v>46305</v>
      </c>
      <c r="E73" s="57" t="str">
        <f aca="false">Flights!$G$7&amp;"-"&amp;Flights!$H$7</f>
        <v>CGK-KUL</v>
      </c>
      <c r="F73" s="57" t="str">
        <f aca="false">Flights!$K$7</f>
        <v>EY</v>
      </c>
      <c r="G73" s="57" t="s">
        <v>81</v>
      </c>
      <c r="H73" s="57" t="s">
        <v>381</v>
      </c>
      <c r="I73" s="57" t="s">
        <v>401</v>
      </c>
      <c r="J73" s="57" t="s">
        <v>402</v>
      </c>
      <c r="K73" s="67" t="s">
        <v>403</v>
      </c>
      <c r="L73" s="67" t="s">
        <v>385</v>
      </c>
      <c r="M73" s="67"/>
      <c r="N73" s="67" t="s">
        <v>386</v>
      </c>
      <c r="O73" s="67"/>
      <c r="P73" s="57" t="s">
        <v>201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open",IF(AND(NOT(OR(LEN(AZ73)&lt;15,ISNUMBER(MATCH(AZ73,L_Placeholder,0)))),BK73=0,NOT(OR(LEN(AU73)&lt;2,ISNUMBER(MATCH(AU73,L_Placeholder,0)))),NOT(OR(LEN(AX73)&lt;2,ISNUMBER(MATCH(AX73,L_Placeholder,0)))),TRIM(AE73)&lt;&gt;TRIM(T73)),"N/A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missing",IF(OR(LEN(AU73)&lt;2,ISNUMBER(MATCH(AU73,L_Placeholder,0))),"INVALID – PIC missing",IF(OR(LEN(AV73)&lt;2,ISNUMBER(MATCH(AV73,L_Placeholder,0))),"INVALID – result / assessment missing",IF(OR(OR(LEN(AW73)&lt;3,ISNUMBER(MATCH(AW73,L_Placeholder,0))),SUMPRODUCT(--ISNUMBER(SEARCH(" "&amp;L_EvidencePhrase&amp;" ",BD73)))&gt;0,BI73=1),"INVALID – evidence missing, placeholder or not yet on file",IF(BL73=0,"INVALID – evidence needs a traceable reference (number, file name or link)",IF(OR(LEN(AX73)&lt;2,ISNUMBER(MATCH(AX73,L_Placeholder,0))),"INVALID – verifier missing",IF(AX73=AU73,"INVALID – verifier must be someone other than the PIC",IF(BH73=1,"INVALID – result not yet available (awaiting / TBC)",IF(BV73=1,"INVALID – wording says not on board: an on-board confirmation needs the item loaded",IF(AND(AQ73=1,OR(OR(LEN(AY73)&lt;3,ISNUMBER(MATCH(AY73,L_Placeholder,0))),BJ73=1,BQ73=0)),"INVALID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LATE","COMPLETE")&amp;IF(BG73=1," – CHECK WORDING",""))))))))))))))))))))))),IF(TRIM(U73)="Fail","FAIL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t="str">
        <f aca="false">" "&amp;TRIM(SUBSTITUTE(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 "))&amp;" "</f>
        <v>  </v>
      </c>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IFERROR(IF(AND(TRIM(U73)="Pass",SUMPRODUCT((LEN(BC73)-LEN(SUBSTITUTE(BC73,"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")))/(LEN(L_PendNeg)+1))+SUMPRODUCT((LEN(BC73)-LEN(SUBSTITUTE(BC73," "&amp;L_PendPrep&amp;" "," ")))/(LEN(L_PendPrep)+1)),1,0),1)</f>
        <v>0</v>
      </c>
      <c r="BI73" s="61" t="n">
        <f aca="false">IFERROR(IF(SUMPRODUCT((LEN(BD73)-LEN(SUBSTITUTE(BD73," "&amp;L_PendStrict&amp;" "," ")))/(LEN(L_PendStrict)+1))&gt;SUMPRODUCT((LEN(BD73)-LEN(SUBSTITUTE(BD73," "&amp;L_PendNeg&amp;" "," ")))/(LEN(L_PendNeg)+1)),1,0),1)</f>
        <v>0</v>
      </c>
      <c r="BJ73" s="61" t="n">
        <f aca="false">IFERROR(IF(SUMPRODUCT((LEN(BE73)-LEN(SUBSTITUTE(BE73," "&amp;L_Pending&amp;" "," ")))/(LEN(L_Pending)+1))&gt;SUMPRODUCT((LEN(BE73)-LEN(SUBSTITUTE(BE73," "&amp;L_PendNeg&amp;" "," ")))/(LEN(L_PendNeg)+1))+SUMPRODUCT((LEN(BE73)-LEN(SUBSTITUTE(BE73," "&amp;L_PendPrep&amp;" "," ")))/(LEN(L_PendPrep)+1)),1,0),1)</f>
        <v>0</v>
      </c>
      <c r="BK73" s="61" t="n">
        <f aca="false">IFERROR(IF(SUMPRODUCT((LEN(BF73)-LEN(SUBSTITUTE(BF73," "&amp;L_PendStrict&amp;" "," ")))/(LEN(L_PendStrict)+1))&gt;SUMPRODUCT((LEN(BF73)-LEN(SUBSTITUTE(BF73," "&amp;L_PendNeg&amp;" "," ")))/(LEN(L_PendNeg)+1)),1,0),1)</f>
        <v>0</v>
      </c>
      <c r="BL73" s="61" t="n">
        <f aca="false">IFERROR(IF(OR(SUMPRODUCT(--ISNUMBER(SEARCH({"aa000"," aa 000"," aaa 000"," aaaa 000"," a 0000"," a000 000"," aa 00 000"," aaa 00 000"},BN73)))&gt;0,SUMPRODUCT(--ISNUMBER(SEARCH({"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73)))&gt;0,SUMPRODUCT(--ISNUMBER(SEARCH({"http","www.","\",".pdf",".jpg",".jpeg",".png",".heic",".xls",".doc",".msg",".eml"},Z73)))&gt;0,AND(SUMPRODUCT(--ISNUMBER(SEARCH({"sharepoint","onedrive","teams","dms","q-pulse","qpulse"},Z73)))&gt;0,ISNUMBER(SEARCH("0",BM73)))),1,0),0)</f>
        <v>0</v>
      </c>
      <c r="BM73" s="61" t="str">
        <f aca="false">SUBSTITUTE(SUBSTITUTE(SUBSTITUTE(SUBSTITUTE(SUBSTITUTE(SUBSTITUTE(SUBSTITUTE(SUBSTITUTE(SUBSTITUTE(LOWER(BW73&amp;""),"1","0"),"2","0"),"3","0"),"4","0"),"5","0"),"6","0"),"7","0"),"8","0"),"9","0")</f>
        <v>  </v>
      </c>
      <c r="BN73" s="61" t="str">
        <f aca="false">SUBSTITUTE(SUBSTITUTE(SUBSTITUTE(SUBSTITUTE(SUBSTITUTE(SUBSTITUTE(SUBSTITUTE(SUBSTITUTE(SUBSTITUTE(SUBSTITUTE(SUBSTITUTE(SUBSTITUTE(SUBSTITUTE(SUBSTITUTE(SUBSTITUTE(SUBSTITUTE(SUBSTITUTE(SUBSTITUTE(SUBSTITUTE(SUBSTITUTE(SUBSTITUTE(SUBSTITUTE(SUBSTITUTE(SUBSTITUTE(SUBSTITUTE(BM73,"b","a"),"c","a"),"d","a"),"e","a"),"f","a"),"g","a"),"h","a"),"i","a"),"j","a"),"k","a"),"l","a"),"m","a"),"n","a"),"o","a"),"p","a"),"q","a"),"r","a"),"s","a"),"t","a"),"u","a"),"v","a"),"w","a"),"x","a"),"y","a"),"z","a")</f>
        <v>  </v>
      </c>
      <c r="BO73" s="61" t="str">
        <f aca="false">SUBSTITUTE(SUBSTITUTE(SUBSTITUTE(SUBSTITUTE(SUBSTITUTE(SUBSTITUTE(SUBSTITUTE(SUBSTITUTE(SUBSTITUTE(LOWER(BX73&amp;""),"1","0"),"2","0"),"3","0"),"4","0"),"5","0"),"6","0"),"7","0"),"8","0"),"9","0")</f>
        <v>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v>
      </c>
      <c r="BQ73" s="61" t="n">
        <f aca="false">IFERROR(IF(OR(SUMPRODUCT(--ISNUMBER(SEARCH({"aa000"," aa 000"," aaa 000"," aaaa 000"," a 0000"," a000 000"," aa 00 000"," aaa 00 000"},BP73)))&gt;0,SUMPRODUCT(--ISNUMBER(SEARCH({"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73)))&gt;0,SUMPRODUCT(--ISNUMBER(SEARCH({"http","www.","\",".pdf",".jpg",".jpeg",".png",".heic",".xls",".doc",".msg",".eml"},W73)))&gt;0,ISNUMBER(SEARCH("0000",BO73)),AND(SUMPRODUCT(--ISNUMBER(SEARCH({"sharepoint","onedrive","teams","dms","q-pulse","qpulse"},W73)))&gt;0,ISNUMBER(SEARCH("0",BO73)))),1,0),0)</f>
        <v>0</v>
      </c>
      <c r="BR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 "&amp;LOWER(Flights!$F$7)&amp;" "," ~ ")," mh"," ~")," at "," ~ ")," by "," ~ ")," on "," ~ ")," to "," ~ ")," from "," ~ ")," until "," ~ ")," till "," ~ ")," before "," ~ ")," after "," ~ ")," around "," ~ ")," approx "," ~ ")," about "," ~ ")," since "," ~ ")," hrs "," ~ ")," hr "," ~ ")," hours "," ~ ")," time "," ~ ")," jan "," ~ ")," feb "," ~ ")," mar "," ~ ")," apr "," ~ ")," may "," ~ ")," jun "," ~ ")," jul "," ~ ")," aug "," ~ ")," sep "," ~ ")," sept "," ~ ")," oct "," ~ ")</f>
        <v>  </v>
      </c>
      <c r="BS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 "&amp;LOWER(Flights!$F$7)&amp;" "," ~ ")," mh"," ~")," at "," ~ ")," by "," ~ ")," on "," ~ ")," to "," ~ ")," from "," ~ ")," until "," ~ ")," till "," ~ ")," before "," ~ ")," after "," ~ ")," around "," ~ ")," approx "," ~ ")," about "," ~ ")," since "," ~ ")," hrs "," ~ ")," hr "," ~ ")," hours "," ~ ")," time "," ~ ")," jan "," ~ ")," feb "," ~ ")," mar "," ~ ")," apr "," ~ ")," may "," ~ ")," jun "," ~ ")," jul "," ~ ")," aug "," ~ ")," sep "," ~ ")," sept "," ~ ")," oct "," ~ ")</f>
        <v>  </v>
      </c>
      <c r="BT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jan","~"),"feb","~"),"mar","~"),"apr","~"),"may","~"),"jun","~"),"jul","~"),"aug","~"),"sep","~"),"oct","~"),"nov","~"),"dec","~")," nov "," ~ ")," dec "," ~ ")," mon "," ~ ")," tue "," ~ ")," wed "," ~ ")," thu "," ~ ")," fri "," ~ ")," sat "," ~ ")," sun "," ~ ")," gate "," ~ ")," bay "," ~ ")," stand "," ~ ")," position "," ~ ")," galley "," ~ ")," flight "," ~ ")," flt "," ~ ")," day "," ~ ")," date "," ~ ")," dated "," ~ ")," the "," ~ ")," and "," ~ ")," of "," ~ ")," in "," ~ ")," for "," ~ ")," with "," ~ ")</f>
        <v>  </v>
      </c>
      <c r="BU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jan","~"),"feb","~"),"mar","~"),"apr","~"),"may","~"),"jun","~"),"jul","~"),"aug","~"),"sep","~"),"oct","~"),"nov","~"),"dec","~")," nov "," ~ ")," dec "," ~ ")," mon "," ~ ")," tue "," ~ ")," wed "," ~ ")," thu "," ~ ")," fri "," ~ ")," sat "," ~ ")," sun "," ~ ")," gate "," ~ ")," bay "," ~ ")," stand "," ~ ")," position "," ~ ")," galley "," ~ ")," flight "," ~ ")," flt "," ~ ")," day "," ~ ")," date "," ~ ")," dated "," ~ ")," the "," ~ ")," and "," ~ ")," of "," ~ ")," in "," ~ ")," for "," ~ ")," with "," ~ ")</f>
        <v>  </v>
      </c>
      <c r="BV73" s="61" t="n">
        <f aca="false">0</f>
        <v>0</v>
      </c>
      <c r="BW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73," pax "," ~ ")," etd "," ~ ")," eta "," ~ ")," std "," ~ ")," sta "," ~ ")," atd "," ~ ")," ata "," ~ ")," lt "," ~ ")," utc "," ~ ")," local "," ~ ")," ok "," ~ ")," done "," ~ ")," seen "," ~ ")," chk "," ~ ")," chkd "," ~ ")," checked "," ~ ")," rcvd "," ~ ")," recd "," ~ ")," dep "," ~ ")," arr "," ~ ")," qty "," ~ ")," all "," ~ ")," ttl "," ~ ")," total "," ~ ")," via "," ~ ")," per "," ~ ")," call "," ~ ")," inbound "," ~ ")," outbound "," ~ ")," approx "," ~ ")</f>
        <v>  </v>
      </c>
      <c r="BX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73," pax "," ~ ")," etd "," ~ ")," eta "," ~ ")," std "," ~ ")," sta "," ~ ")," atd "," ~ ")," ata "," ~ ")," lt "," ~ ")," utc "," ~ ")," local "," ~ ")," ok "," ~ ")," done "," ~ ")," seen "," ~ ")," chk "," ~ ")," chkd "," ~ ")," checked "," ~ ")," rcvd "," ~ ")," recd "," ~ ")," dep "," ~ ")," arr "," ~ ")," qty "," ~ ")," all "," ~ ")," ttl "," ~ ")," total "," ~ ")," via "," ~ ")," per "," ~ ")," call "," ~ ")," inbound "," ~ ")," outbound "," ~ ")," approx "," ~ ")</f>
        <v>  </v>
      </c>
    </row>
    <row r="74" customFormat="false" ht="39.75" hidden="false" customHeight="true" outlineLevel="0" collapsed="false">
      <c r="A74" s="57" t="s">
        <v>564</v>
      </c>
      <c r="B74" s="57" t="s">
        <v>212</v>
      </c>
      <c r="C74" s="57" t="str">
        <f aca="false">Flights!$F$7</f>
        <v>MH0720</v>
      </c>
      <c r="D74" s="58" t="n">
        <f aca="false">Flights!$D$7</f>
        <v>46305</v>
      </c>
      <c r="E74" s="57" t="str">
        <f aca="false">Flights!$G$7&amp;"-"&amp;Flights!$H$7</f>
        <v>CGK-KUL</v>
      </c>
      <c r="F74" s="57" t="str">
        <f aca="false">Flights!$K$7</f>
        <v>EY</v>
      </c>
      <c r="G74" s="57" t="s">
        <v>81</v>
      </c>
      <c r="H74" s="57" t="s">
        <v>381</v>
      </c>
      <c r="I74" s="57" t="s">
        <v>401</v>
      </c>
      <c r="J74" s="57" t="s">
        <v>405</v>
      </c>
      <c r="K74" s="67" t="s">
        <v>406</v>
      </c>
      <c r="L74" s="67" t="s">
        <v>385</v>
      </c>
      <c r="M74" s="67"/>
      <c r="N74" s="67" t="s">
        <v>386</v>
      </c>
      <c r="O74" s="67"/>
      <c r="P74" s="57" t="s">
        <v>201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open",IF(AND(NOT(OR(LEN(AZ74)&lt;15,ISNUMBER(MATCH(AZ74,L_Placeholder,0)))),BK74=0,NOT(OR(LEN(AU74)&lt;2,ISNUMBER(MATCH(AU74,L_Placeholder,0)))),NOT(OR(LEN(AX74)&lt;2,ISNUMBER(MATCH(AX74,L_Placeholder,0)))),TRIM(AE74)&lt;&gt;TRIM(T74)),"N/A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missing",IF(OR(LEN(AU74)&lt;2,ISNUMBER(MATCH(AU74,L_Placeholder,0))),"INVALID – PIC missing",IF(OR(LEN(AV74)&lt;2,ISNUMBER(MATCH(AV74,L_Placeholder,0))),"INVALID – result / assessment missing",IF(OR(OR(LEN(AW74)&lt;3,ISNUMBER(MATCH(AW74,L_Placeholder,0))),SUMPRODUCT(--ISNUMBER(SEARCH(" "&amp;L_EvidencePhrase&amp;" ",BD74)))&gt;0,BI74=1),"INVALID – evidence missing, placeholder or not yet on file",IF(BL74=0,"INVALID – evidence needs a traceable reference (number, file name or link)",IF(OR(LEN(AX74)&lt;2,ISNUMBER(MATCH(AX74,L_Placeholder,0))),"INVALID – verifier missing",IF(AX74=AU74,"INVALID – verifier must be someone other than the PIC",IF(BH74=1,"INVALID – result not yet available (awaiting / TBC)",IF(BV74=1,"INVALID – wording says not on board: an on-board confirmation needs the item loaded",IF(AND(AQ74=1,OR(OR(LEN(AY74)&lt;3,ISNUMBER(MATCH(AY74,L_Placeholder,0))),BJ74=1,BQ74=0)),"INVALID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LATE","COMPLETE")&amp;IF(BG74=1," – CHECK WORDING",""))))))))))))))))))))))),IF(TRIM(U74)="Fail","FAIL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t="str">
        <f aca="false">" "&amp;TRIM(SUBSTITUTE(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 "))&amp;" "</f>
        <v>  </v>
      </c>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IFERROR(IF(AND(TRIM(U74)="Pass",SUMPRODUCT((LEN(BC74)-LEN(SUBSTITUTE(BC74,"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")))/(LEN(L_PendNeg)+1))+SUMPRODUCT((LEN(BC74)-LEN(SUBSTITUTE(BC74," "&amp;L_PendPrep&amp;" "," ")))/(LEN(L_PendPrep)+1)),1,0),1)</f>
        <v>0</v>
      </c>
      <c r="BI74" s="61" t="n">
        <f aca="false">IFERROR(IF(SUMPRODUCT((LEN(BD74)-LEN(SUBSTITUTE(BD74," "&amp;L_PendStrict&amp;" "," ")))/(LEN(L_PendStrict)+1))&gt;SUMPRODUCT((LEN(BD74)-LEN(SUBSTITUTE(BD74," "&amp;L_PendNeg&amp;" "," ")))/(LEN(L_PendNeg)+1)),1,0),1)</f>
        <v>0</v>
      </c>
      <c r="BJ74" s="61" t="n">
        <f aca="false">IFERROR(IF(SUMPRODUCT((LEN(BE74)-LEN(SUBSTITUTE(BE74," "&amp;L_Pending&amp;" "," ")))/(LEN(L_Pending)+1))&gt;SUMPRODUCT((LEN(BE74)-LEN(SUBSTITUTE(BE74," "&amp;L_PendNeg&amp;" "," ")))/(LEN(L_PendNeg)+1))+SUMPRODUCT((LEN(BE74)-LEN(SUBSTITUTE(BE74," "&amp;L_PendPrep&amp;" "," ")))/(LEN(L_PendPrep)+1)),1,0),1)</f>
        <v>0</v>
      </c>
      <c r="BK74" s="61" t="n">
        <f aca="false">IFERROR(IF(SUMPRODUCT((LEN(BF74)-LEN(SUBSTITUTE(BF74," "&amp;L_PendStrict&amp;" "," ")))/(LEN(L_PendStrict)+1))&gt;SUMPRODUCT((LEN(BF74)-LEN(SUBSTITUTE(BF74," "&amp;L_PendNeg&amp;" "," ")))/(LEN(L_PendNeg)+1)),1,0),1)</f>
        <v>0</v>
      </c>
      <c r="BL74" s="61" t="n">
        <f aca="false">IFERROR(IF(OR(SUMPRODUCT(--ISNUMBER(SEARCH({"aa000"," aa 000"," aaa 000"," aaaa 000"," a 0000"," a000 000"," aa 00 000"," aaa 00 000"},BN74)))&gt;0,SUMPRODUCT(--ISNUMBER(SEARCH({"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74)))&gt;0,SUMPRODUCT(--ISNUMBER(SEARCH({"http","www.","\",".pdf",".jpg",".jpeg",".png",".heic",".xls",".doc",".msg",".eml"},Z74)))&gt;0,AND(SUMPRODUCT(--ISNUMBER(SEARCH({"sharepoint","onedrive","teams","dms","q-pulse","qpulse"},Z74)))&gt;0,ISNUMBER(SEARCH("0",BM74)))),1,0),0)</f>
        <v>0</v>
      </c>
      <c r="BM74" s="61" t="str">
        <f aca="false">SUBSTITUTE(SUBSTITUTE(SUBSTITUTE(SUBSTITUTE(SUBSTITUTE(SUBSTITUTE(SUBSTITUTE(SUBSTITUTE(SUBSTITUTE(LOWER(BW74&amp;""),"1","0"),"2","0"),"3","0"),"4","0"),"5","0"),"6","0"),"7","0"),"8","0"),"9","0")</f>
        <v>  </v>
      </c>
      <c r="BN74" s="61" t="str">
        <f aca="false">SUBSTITUTE(SUBSTITUTE(SUBSTITUTE(SUBSTITUTE(SUBSTITUTE(SUBSTITUTE(SUBSTITUTE(SUBSTITUTE(SUBSTITUTE(SUBSTITUTE(SUBSTITUTE(SUBSTITUTE(SUBSTITUTE(SUBSTITUTE(SUBSTITUTE(SUBSTITUTE(SUBSTITUTE(SUBSTITUTE(SUBSTITUTE(SUBSTITUTE(SUBSTITUTE(SUBSTITUTE(SUBSTITUTE(SUBSTITUTE(SUBSTITUTE(BM74,"b","a"),"c","a"),"d","a"),"e","a"),"f","a"),"g","a"),"h","a"),"i","a"),"j","a"),"k","a"),"l","a"),"m","a"),"n","a"),"o","a"),"p","a"),"q","a"),"r","a"),"s","a"),"t","a"),"u","a"),"v","a"),"w","a"),"x","a"),"y","a"),"z","a")</f>
        <v>  </v>
      </c>
      <c r="BO74" s="61" t="str">
        <f aca="false">SUBSTITUTE(SUBSTITUTE(SUBSTITUTE(SUBSTITUTE(SUBSTITUTE(SUBSTITUTE(SUBSTITUTE(SUBSTITUTE(SUBSTITUTE(LOWER(BX74&amp;""),"1","0"),"2","0"),"3","0"),"4","0"),"5","0"),"6","0"),"7","0"),"8","0"),"9","0")</f>
        <v>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v>
      </c>
      <c r="BQ74" s="61" t="n">
        <f aca="false">IFERROR(IF(OR(SUMPRODUCT(--ISNUMBER(SEARCH({"aa000"," aa 000"," aaa 000"," aaaa 000"," a 0000"," a000 000"," aa 00 000"," aaa 00 000"},BP74)))&gt;0,SUMPRODUCT(--ISNUMBER(SEARCH({"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74)))&gt;0,SUMPRODUCT(--ISNUMBER(SEARCH({"http","www.","\",".pdf",".jpg",".jpeg",".png",".heic",".xls",".doc",".msg",".eml"},W74)))&gt;0,ISNUMBER(SEARCH("0000",BO74)),AND(SUMPRODUCT(--ISNUMBER(SEARCH({"sharepoint","onedrive","teams","dms","q-pulse","qpulse"},W74)))&gt;0,ISNUMBER(SEARCH("0",BO74)))),1,0),0)</f>
        <v>0</v>
      </c>
      <c r="BR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 "&amp;LOWER(Flights!$F$7)&amp;" "," ~ ")," mh"," ~")," at "," ~ ")," by "," ~ ")," on "," ~ ")," to "," ~ ")," from "," ~ ")," until "," ~ ")," till "," ~ ")," before "," ~ ")," after "," ~ ")," around "," ~ ")," approx "," ~ ")," about "," ~ ")," since "," ~ ")," hrs "," ~ ")," hr "," ~ ")," hours "," ~ ")," time "," ~ ")," jan "," ~ ")," feb "," ~ ")," mar "," ~ ")," apr "," ~ ")," may "," ~ ")," jun "," ~ ")," jul "," ~ ")," aug "," ~ ")," sep "," ~ ")," sept "," ~ ")," oct "," ~ ")</f>
        <v>  </v>
      </c>
      <c r="BS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 "&amp;LOWER(Flights!$F$7)&amp;" "," ~ ")," mh"," ~")," at "," ~ ")," by "," ~ ")," on "," ~ ")," to "," ~ ")," from "," ~ ")," until "," ~ ")," till "," ~ ")," before "," ~ ")," after "," ~ ")," around "," ~ ")," approx "," ~ ")," about "," ~ ")," since "," ~ ")," hrs "," ~ ")," hr "," ~ ")," hours "," ~ ")," time "," ~ ")," jan "," ~ ")," feb "," ~ ")," mar "," ~ ")," apr "," ~ ")," may "," ~ ")," jun "," ~ ")," jul "," ~ ")," aug "," ~ ")," sep "," ~ ")," sept "," ~ ")," oct "," ~ ")</f>
        <v>  </v>
      </c>
      <c r="BT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jan","~"),"feb","~"),"mar","~"),"apr","~"),"may","~"),"jun","~"),"jul","~"),"aug","~"),"sep","~"),"oct","~"),"nov","~"),"dec","~")," nov "," ~ ")," dec "," ~ ")," mon "," ~ ")," tue "," ~ ")," wed "," ~ ")," thu "," ~ ")," fri "," ~ ")," sat "," ~ ")," sun "," ~ ")," gate "," ~ ")," bay "," ~ ")," stand "," ~ ")," position "," ~ ")," galley "," ~ ")," flight "," ~ ")," flt "," ~ ")," day "," ~ ")," date "," ~ ")," dated "," ~ ")," the "," ~ ")," and "," ~ ")," of "," ~ ")," in "," ~ ")," for "," ~ ")," with "," ~ ")</f>
        <v>  </v>
      </c>
      <c r="BU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jan","~"),"feb","~"),"mar","~"),"apr","~"),"may","~"),"jun","~"),"jul","~"),"aug","~"),"sep","~"),"oct","~"),"nov","~"),"dec","~")," nov "," ~ ")," dec "," ~ ")," mon "," ~ ")," tue "," ~ ")," wed "," ~ ")," thu "," ~ ")," fri "," ~ ")," sat "," ~ ")," sun "," ~ ")," gate "," ~ ")," bay "," ~ ")," stand "," ~ ")," position "," ~ ")," galley "," ~ ")," flight "," ~ ")," flt "," ~ ")," day "," ~ ")," date "," ~ ")," dated "," ~ ")," the "," ~ ")," and "," ~ ")," of "," ~ ")," in "," ~ ")," for "," ~ ")," with "," ~ ")</f>
        <v>  </v>
      </c>
      <c r="BV74" s="61" t="n">
        <f aca="false">0</f>
        <v>0</v>
      </c>
      <c r="BW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74," pax "," ~ ")," etd "," ~ ")," eta "," ~ ")," std "," ~ ")," sta "," ~ ")," atd "," ~ ")," ata "," ~ ")," lt "," ~ ")," utc "," ~ ")," local "," ~ ")," ok "," ~ ")," done "," ~ ")," seen "," ~ ")," chk "," ~ ")," chkd "," ~ ")," checked "," ~ ")," rcvd "," ~ ")," recd "," ~ ")," dep "," ~ ")," arr "," ~ ")," qty "," ~ ")," all "," ~ ")," ttl "," ~ ")," total "," ~ ")," via "," ~ ")," per "," ~ ")," call "," ~ ")," inbound "," ~ ")," outbound "," ~ ")," approx "," ~ ")</f>
        <v>  </v>
      </c>
      <c r="BX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74," pax "," ~ ")," etd "," ~ ")," eta "," ~ ")," std "," ~ ")," sta "," ~ ")," atd "," ~ ")," ata "," ~ ")," lt "," ~ ")," utc "," ~ ")," local "," ~ ")," ok "," ~ ")," done "," ~ ")," seen "," ~ ")," chk "," ~ ")," chkd "," ~ ")," checked "," ~ ")," rcvd "," ~ ")," recd "," ~ ")," dep "," ~ ")," arr "," ~ ")," qty "," ~ ")," all "," ~ ")," ttl "," ~ ")," total "," ~ ")," via "," ~ ")," per "," ~ ")," call "," ~ ")," inbound "," ~ ")," outbound "," ~ ")," approx "," ~ ")</f>
        <v>  </v>
      </c>
    </row>
    <row r="75" customFormat="false" ht="39.75" hidden="false" customHeight="true" outlineLevel="0" collapsed="false">
      <c r="A75" s="57" t="s">
        <v>565</v>
      </c>
      <c r="B75" s="57" t="s">
        <v>212</v>
      </c>
      <c r="C75" s="57" t="str">
        <f aca="false">Flights!$F$7</f>
        <v>MH0720</v>
      </c>
      <c r="D75" s="58" t="n">
        <f aca="false">Flights!$D$7</f>
        <v>46305</v>
      </c>
      <c r="E75" s="57" t="str">
        <f aca="false">Flights!$G$7&amp;"-"&amp;Flights!$H$7</f>
        <v>CGK-KUL</v>
      </c>
      <c r="F75" s="57" t="str">
        <f aca="false">Flights!$K$7</f>
        <v>EY</v>
      </c>
      <c r="G75" s="57" t="s">
        <v>81</v>
      </c>
      <c r="H75" s="57" t="s">
        <v>381</v>
      </c>
      <c r="I75" s="57" t="s">
        <v>408</v>
      </c>
      <c r="J75" s="57" t="s">
        <v>409</v>
      </c>
      <c r="K75" s="67" t="s">
        <v>410</v>
      </c>
      <c r="L75" s="67" t="s">
        <v>385</v>
      </c>
      <c r="M75" s="67"/>
      <c r="N75" s="67" t="s">
        <v>386</v>
      </c>
      <c r="O75" s="67"/>
      <c r="P75" s="57" t="s">
        <v>201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open",IF(AND(NOT(OR(LEN(AZ75)&lt;15,ISNUMBER(MATCH(AZ75,L_Placeholder,0)))),BK75=0,NOT(OR(LEN(AU75)&lt;2,ISNUMBER(MATCH(AU75,L_Placeholder,0)))),NOT(OR(LEN(AX75)&lt;2,ISNUMBER(MATCH(AX75,L_Placeholder,0)))),TRIM(AE75)&lt;&gt;TRIM(T75)),"N/A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missing",IF(OR(LEN(AU75)&lt;2,ISNUMBER(MATCH(AU75,L_Placeholder,0))),"INVALID – PIC missing",IF(OR(LEN(AV75)&lt;2,ISNUMBER(MATCH(AV75,L_Placeholder,0))),"INVALID – result / assessment missing",IF(OR(OR(LEN(AW75)&lt;3,ISNUMBER(MATCH(AW75,L_Placeholder,0))),SUMPRODUCT(--ISNUMBER(SEARCH(" "&amp;L_EvidencePhrase&amp;" ",BD75)))&gt;0,BI75=1),"INVALID – evidence missing, placeholder or not yet on file",IF(BL75=0,"INVALID – evidence needs a traceable reference (number, file name or link)",IF(OR(LEN(AX75)&lt;2,ISNUMBER(MATCH(AX75,L_Placeholder,0))),"INVALID – verifier missing",IF(AX75=AU75,"INVALID – verifier must be someone other than the PIC",IF(BH75=1,"INVALID – result not yet available (awaiting / TBC)",IF(BV75=1,"INVALID – wording says not on board: an on-board confirmation needs the item loaded",IF(AND(AQ75=1,OR(OR(LEN(AY75)&lt;3,ISNUMBER(MATCH(AY75,L_Placeholder,0))),BJ75=1,BQ75=0)),"INVALID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LATE","COMPLETE")&amp;IF(BG75=1," – CHECK WORDING",""))))))))))))))))))))))),IF(TRIM(U75)="Fail","FAIL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t="str">
        <f aca="false">" "&amp;TRIM(SUBSTITUTE(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 "))&amp;" "</f>
        <v>  </v>
      </c>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IFERROR(IF(AND(TRIM(U75)="Pass",SUMPRODUCT((LEN(BC75)-LEN(SUBSTITUTE(BC75,"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")))/(LEN(L_PendNeg)+1))+SUMPRODUCT((LEN(BC75)-LEN(SUBSTITUTE(BC75," "&amp;L_PendPrep&amp;" "," ")))/(LEN(L_PendPrep)+1)),1,0),1)</f>
        <v>0</v>
      </c>
      <c r="BI75" s="61" t="n">
        <f aca="false">IFERROR(IF(SUMPRODUCT((LEN(BD75)-LEN(SUBSTITUTE(BD75," "&amp;L_PendStrict&amp;" "," ")))/(LEN(L_PendStrict)+1))&gt;SUMPRODUCT((LEN(BD75)-LEN(SUBSTITUTE(BD75," "&amp;L_PendNeg&amp;" "," ")))/(LEN(L_PendNeg)+1)),1,0),1)</f>
        <v>0</v>
      </c>
      <c r="BJ75" s="61" t="n">
        <f aca="false">IFERROR(IF(SUMPRODUCT((LEN(BE75)-LEN(SUBSTITUTE(BE75," "&amp;L_Pending&amp;" "," ")))/(LEN(L_Pending)+1))&gt;SUMPRODUCT((LEN(BE75)-LEN(SUBSTITUTE(BE75," "&amp;L_PendNeg&amp;" "," ")))/(LEN(L_PendNeg)+1))+SUMPRODUCT((LEN(BE75)-LEN(SUBSTITUTE(BE75," "&amp;L_PendPrep&amp;" "," ")))/(LEN(L_PendPrep)+1)),1,0),1)</f>
        <v>0</v>
      </c>
      <c r="BK75" s="61" t="n">
        <f aca="false">IFERROR(IF(SUMPRODUCT((LEN(BF75)-LEN(SUBSTITUTE(BF75," "&amp;L_PendStrict&amp;" "," ")))/(LEN(L_PendStrict)+1))&gt;SUMPRODUCT((LEN(BF75)-LEN(SUBSTITUTE(BF75," "&amp;L_PendNeg&amp;" "," ")))/(LEN(L_PendNeg)+1)),1,0),1)</f>
        <v>0</v>
      </c>
      <c r="BL75" s="61" t="n">
        <f aca="false">IFERROR(IF(OR(SUMPRODUCT(--ISNUMBER(SEARCH({"aa000"," aa 000"," aaa 000"," aaaa 000"," a 0000"," a000 000"," aa 00 000"," aaa 00 000"},BN75)))&gt;0,SUMPRODUCT(--ISNUMBER(SEARCH({"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75)))&gt;0,SUMPRODUCT(--ISNUMBER(SEARCH({"http","www.","\",".pdf",".jpg",".jpeg",".png",".heic",".xls",".doc",".msg",".eml"},Z75)))&gt;0,AND(SUMPRODUCT(--ISNUMBER(SEARCH({"sharepoint","onedrive","teams","dms","q-pulse","qpulse"},Z75)))&gt;0,ISNUMBER(SEARCH("0",BM75)))),1,0),0)</f>
        <v>0</v>
      </c>
      <c r="BM75" s="61" t="str">
        <f aca="false">SUBSTITUTE(SUBSTITUTE(SUBSTITUTE(SUBSTITUTE(SUBSTITUTE(SUBSTITUTE(SUBSTITUTE(SUBSTITUTE(SUBSTITUTE(LOWER(BW75&amp;""),"1","0"),"2","0"),"3","0"),"4","0"),"5","0"),"6","0"),"7","0"),"8","0"),"9","0")</f>
        <v>  </v>
      </c>
      <c r="BN75" s="61" t="str">
        <f aca="false">SUBSTITUTE(SUBSTITUTE(SUBSTITUTE(SUBSTITUTE(SUBSTITUTE(SUBSTITUTE(SUBSTITUTE(SUBSTITUTE(SUBSTITUTE(SUBSTITUTE(SUBSTITUTE(SUBSTITUTE(SUBSTITUTE(SUBSTITUTE(SUBSTITUTE(SUBSTITUTE(SUBSTITUTE(SUBSTITUTE(SUBSTITUTE(SUBSTITUTE(SUBSTITUTE(SUBSTITUTE(SUBSTITUTE(SUBSTITUTE(SUBSTITUTE(BM75,"b","a"),"c","a"),"d","a"),"e","a"),"f","a"),"g","a"),"h","a"),"i","a"),"j","a"),"k","a"),"l","a"),"m","a"),"n","a"),"o","a"),"p","a"),"q","a"),"r","a"),"s","a"),"t","a"),"u","a"),"v","a"),"w","a"),"x","a"),"y","a"),"z","a")</f>
        <v>  </v>
      </c>
      <c r="BO75" s="61" t="str">
        <f aca="false">SUBSTITUTE(SUBSTITUTE(SUBSTITUTE(SUBSTITUTE(SUBSTITUTE(SUBSTITUTE(SUBSTITUTE(SUBSTITUTE(SUBSTITUTE(LOWER(BX75&amp;""),"1","0"),"2","0"),"3","0"),"4","0"),"5","0"),"6","0"),"7","0"),"8","0"),"9","0")</f>
        <v>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v>
      </c>
      <c r="BQ75" s="61" t="n">
        <f aca="false">IFERROR(IF(OR(SUMPRODUCT(--ISNUMBER(SEARCH({"aa000"," aa 000"," aaa 000"," aaaa 000"," a 0000"," a000 000"," aa 00 000"," aaa 00 000"},BP75)))&gt;0,SUMPRODUCT(--ISNUMBER(SEARCH({"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75)))&gt;0,SUMPRODUCT(--ISNUMBER(SEARCH({"http","www.","\",".pdf",".jpg",".jpeg",".png",".heic",".xls",".doc",".msg",".eml"},W75)))&gt;0,ISNUMBER(SEARCH("0000",BO75)),AND(SUMPRODUCT(--ISNUMBER(SEARCH({"sharepoint","onedrive","teams","dms","q-pulse","qpulse"},W75)))&gt;0,ISNUMBER(SEARCH("0",BO75)))),1,0),0)</f>
        <v>0</v>
      </c>
      <c r="BR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75," "&amp;LOWER(Flights!$F$7)&amp;" "," ~ ")," mh"," ~")," at "," ~ ")," by "," ~ ")," on "," ~ ")," to "," ~ ")," from "," ~ ")," until "," ~ ")," till "," ~ ")," before "," ~ ")," after "," ~ ")," around "," ~ ")," approx "," ~ ")," about "," ~ ")," since "," ~ ")," hrs "," ~ ")," hr "," ~ ")," hours "," ~ ")," time "," ~ ")," jan "," ~ ")," feb "," ~ ")," mar "," ~ ")," apr "," ~ ")," may "," ~ ")," jun "," ~ ")," jul "," ~ ")," aug "," ~ ")," sep "," ~ ")," sept "," ~ ")," oct "," ~ ")</f>
        <v>  </v>
      </c>
      <c r="BS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75," "&amp;LOWER(Flights!$F$7)&amp;" "," ~ ")," mh"," ~")," at "," ~ ")," by "," ~ ")," on "," ~ ")," to "," ~ ")," from "," ~ ")," until "," ~ ")," till "," ~ ")," before "," ~ ")," after "," ~ ")," around "," ~ ")," approx "," ~ ")," about "," ~ ")," since "," ~ ")," hrs "," ~ ")," hr "," ~ ")," hours "," ~ ")," time "," ~ ")," jan "," ~ ")," feb "," ~ ")," mar "," ~ ")," apr "," ~ ")," may "," ~ ")," jun "," ~ ")," jul "," ~ ")," aug "," ~ ")," sep "," ~ ")," sept "," ~ ")," oct "," ~ ")</f>
        <v>  </v>
      </c>
      <c r="BT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75,"jan","~"),"feb","~"),"mar","~"),"apr","~"),"may","~"),"jun","~"),"jul","~"),"aug","~"),"sep","~"),"oct","~"),"nov","~"),"dec","~")," nov "," ~ ")," dec "," ~ ")," mon "," ~ ")," tue "," ~ ")," wed "," ~ ")," thu "," ~ ")," fri "," ~ ")," sat "," ~ ")," sun "," ~ ")," gate "," ~ ")," bay "," ~ ")," stand "," ~ ")," position "," ~ ")," galley "," ~ ")," flight "," ~ ")," flt "," ~ ")," day "," ~ ")," date "," ~ ")," dated "," ~ ")," the "," ~ ")," and "," ~ ")," of "," ~ ")," in "," ~ ")," for "," ~ ")," with "," ~ ")</f>
        <v>  </v>
      </c>
      <c r="BU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75,"jan","~"),"feb","~"),"mar","~"),"apr","~"),"may","~"),"jun","~"),"jul","~"),"aug","~"),"sep","~"),"oct","~"),"nov","~"),"dec","~")," nov "," ~ ")," dec "," ~ ")," mon "," ~ ")," tue "," ~ ")," wed "," ~ ")," thu "," ~ ")," fri "," ~ ")," sat "," ~ ")," sun "," ~ ")," gate "," ~ ")," bay "," ~ ")," stand "," ~ ")," position "," ~ ")," galley "," ~ ")," flight "," ~ ")," flt "," ~ ")," day "," ~ ")," date "," ~ ")," dated "," ~ ")," the "," ~ ")," and "," ~ ")," of "," ~ ")," in "," ~ ")," for "," ~ ")," with "," ~ ")</f>
        <v>  </v>
      </c>
      <c r="BV75" s="61" t="n">
        <f aca="false">0</f>
        <v>0</v>
      </c>
      <c r="BW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75," pax "," ~ ")," etd "," ~ ")," eta "," ~ ")," std "," ~ ")," sta "," ~ ")," atd "," ~ ")," ata "," ~ ")," lt "," ~ ")," utc "," ~ ")," local "," ~ ")," ok "," ~ ")," done "," ~ ")," seen "," ~ ")," chk "," ~ ")," chkd "," ~ ")," checked "," ~ ")," rcvd "," ~ ")," recd "," ~ ")," dep "," ~ ")," arr "," ~ ")," qty "," ~ ")," all "," ~ ")," ttl "," ~ ")," total "," ~ ")," via "," ~ ")," per "," ~ ")," call "," ~ ")," inbound "," ~ ")," outbound "," ~ ")," approx "," ~ ")</f>
        <v>  </v>
      </c>
      <c r="BX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75," pax "," ~ ")," etd "," ~ ")," eta "," ~ ")," std "," ~ ")," sta "," ~ ")," atd "," ~ ")," ata "," ~ ")," lt "," ~ ")," utc "," ~ ")," local "," ~ ")," ok "," ~ ")," done "," ~ ")," seen "," ~ ")," chk "," ~ ")," chkd "," ~ ")," checked "," ~ ")," rcvd "," ~ ")," recd "," ~ ")," dep "," ~ ")," arr "," ~ ")," qty "," ~ ")," all "," ~ ")," ttl "," ~ ")," total "," ~ ")," via "," ~ ")," per "," ~ ")," call "," ~ ")," inbound "," ~ ")," outbound "," ~ ")," approx "," ~ ")</f>
        <v>  </v>
      </c>
    </row>
    <row r="76" customFormat="false" ht="39.75" hidden="false" customHeight="true" outlineLevel="0" collapsed="false">
      <c r="A76" s="57" t="s">
        <v>566</v>
      </c>
      <c r="B76" s="57" t="s">
        <v>212</v>
      </c>
      <c r="C76" s="57" t="str">
        <f aca="false">Flights!$F$7</f>
        <v>MH0720</v>
      </c>
      <c r="D76" s="58" t="n">
        <f aca="false">Flights!$D$7</f>
        <v>46305</v>
      </c>
      <c r="E76" s="57" t="str">
        <f aca="false">Flights!$G$7&amp;"-"&amp;Flights!$H$7</f>
        <v>CGK-KUL</v>
      </c>
      <c r="F76" s="57" t="str">
        <f aca="false">Flights!$K$7</f>
        <v>EY</v>
      </c>
      <c r="G76" s="57" t="s">
        <v>81</v>
      </c>
      <c r="H76" s="57" t="s">
        <v>381</v>
      </c>
      <c r="I76" s="57" t="s">
        <v>408</v>
      </c>
      <c r="J76" s="57" t="s">
        <v>412</v>
      </c>
      <c r="K76" s="67" t="s">
        <v>410</v>
      </c>
      <c r="L76" s="67" t="s">
        <v>385</v>
      </c>
      <c r="M76" s="67"/>
      <c r="N76" s="67" t="s">
        <v>386</v>
      </c>
      <c r="O76" s="67"/>
      <c r="P76" s="57" t="s">
        <v>201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open",IF(AND(NOT(OR(LEN(AZ76)&lt;15,ISNUMBER(MATCH(AZ76,L_Placeholder,0)))),BK76=0,NOT(OR(LEN(AU76)&lt;2,ISNUMBER(MATCH(AU76,L_Placeholder,0)))),NOT(OR(LEN(AX76)&lt;2,ISNUMBER(MATCH(AX76,L_Placeholder,0)))),TRIM(AE76)&lt;&gt;TRIM(T76)),"N/A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missing",IF(OR(LEN(AU76)&lt;2,ISNUMBER(MATCH(AU76,L_Placeholder,0))),"INVALID – PIC missing",IF(OR(LEN(AV76)&lt;2,ISNUMBER(MATCH(AV76,L_Placeholder,0))),"INVALID – result / assessment missing",IF(OR(OR(LEN(AW76)&lt;3,ISNUMBER(MATCH(AW76,L_Placeholder,0))),SUMPRODUCT(--ISNUMBER(SEARCH(" "&amp;L_EvidencePhrase&amp;" ",BD76)))&gt;0,BI76=1),"INVALID – evidence missing, placeholder or not yet on file",IF(BL76=0,"INVALID – evidence needs a traceable reference (number, file name or link)",IF(OR(LEN(AX76)&lt;2,ISNUMBER(MATCH(AX76,L_Placeholder,0))),"INVALID – verifier missing",IF(AX76=AU76,"INVALID – verifier must be someone other than the PIC",IF(BH76=1,"INVALID – result not yet available (awaiting / TBC)",IF(BV76=1,"INVALID – wording says not on board: an on-board confirmation needs the item loaded",IF(AND(AQ76=1,OR(OR(LEN(AY76)&lt;3,ISNUMBER(MATCH(AY76,L_Placeholder,0))),BJ76=1,BQ76=0)),"INVALID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LATE","COMPLETE")&amp;IF(BG76=1," – CHECK WORDING",""))))))))))))))))))))))),IF(TRIM(U76)="Fail","FAIL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t="str">
        <f aca="false">" "&amp;TRIM(SUBSTITUTE(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 "))&amp;" "</f>
        <v>  </v>
      </c>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IFERROR(IF(AND(TRIM(U76)="Pass",SUMPRODUCT((LEN(BC76)-LEN(SUBSTITUTE(BC76,"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")))/(LEN(L_PendNeg)+1))+SUMPRODUCT((LEN(BC76)-LEN(SUBSTITUTE(BC76," "&amp;L_PendPrep&amp;" "," ")))/(LEN(L_PendPrep)+1)),1,0),1)</f>
        <v>0</v>
      </c>
      <c r="BI76" s="61" t="n">
        <f aca="false">IFERROR(IF(SUMPRODUCT((LEN(BD76)-LEN(SUBSTITUTE(BD76," "&amp;L_PendStrict&amp;" "," ")))/(LEN(L_PendStrict)+1))&gt;SUMPRODUCT((LEN(BD76)-LEN(SUBSTITUTE(BD76," "&amp;L_PendNeg&amp;" "," ")))/(LEN(L_PendNeg)+1)),1,0),1)</f>
        <v>0</v>
      </c>
      <c r="BJ76" s="61" t="n">
        <f aca="false">IFERROR(IF(SUMPRODUCT((LEN(BE76)-LEN(SUBSTITUTE(BE76," "&amp;L_Pending&amp;" "," ")))/(LEN(L_Pending)+1))&gt;SUMPRODUCT((LEN(BE76)-LEN(SUBSTITUTE(BE76," "&amp;L_PendNeg&amp;" "," ")))/(LEN(L_PendNeg)+1))+SUMPRODUCT((LEN(BE76)-LEN(SUBSTITUTE(BE76," "&amp;L_PendPrep&amp;" "," ")))/(LEN(L_PendPrep)+1)),1,0),1)</f>
        <v>0</v>
      </c>
      <c r="BK76" s="61" t="n">
        <f aca="false">IFERROR(IF(SUMPRODUCT((LEN(BF76)-LEN(SUBSTITUTE(BF76," "&amp;L_PendStrict&amp;" "," ")))/(LEN(L_PendStrict)+1))&gt;SUMPRODUCT((LEN(BF76)-LEN(SUBSTITUTE(BF76," "&amp;L_PendNeg&amp;" "," ")))/(LEN(L_PendNeg)+1)),1,0),1)</f>
        <v>0</v>
      </c>
      <c r="BL76" s="61" t="n">
        <f aca="false">IFERROR(IF(OR(SUMPRODUCT(--ISNUMBER(SEARCH({"aa000"," aa 000"," aaa 000"," aaaa 000"," a 0000"," a000 000"," aa 00 000"," aaa 00 000"},BN76)))&gt;0,SUMPRODUCT(--ISNUMBER(SEARCH({"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76)))&gt;0,SUMPRODUCT(--ISNUMBER(SEARCH({"http","www.","\",".pdf",".jpg",".jpeg",".png",".heic",".xls",".doc",".msg",".eml"},Z76)))&gt;0,AND(SUMPRODUCT(--ISNUMBER(SEARCH({"sharepoint","onedrive","teams","dms","q-pulse","qpulse"},Z76)))&gt;0,ISNUMBER(SEARCH("0",BM76)))),1,0),0)</f>
        <v>0</v>
      </c>
      <c r="BM76" s="61" t="str">
        <f aca="false">SUBSTITUTE(SUBSTITUTE(SUBSTITUTE(SUBSTITUTE(SUBSTITUTE(SUBSTITUTE(SUBSTITUTE(SUBSTITUTE(SUBSTITUTE(LOWER(BW76&amp;""),"1","0"),"2","0"),"3","0"),"4","0"),"5","0"),"6","0"),"7","0"),"8","0"),"9","0")</f>
        <v>  </v>
      </c>
      <c r="BN76" s="61" t="str">
        <f aca="false">SUBSTITUTE(SUBSTITUTE(SUBSTITUTE(SUBSTITUTE(SUBSTITUTE(SUBSTITUTE(SUBSTITUTE(SUBSTITUTE(SUBSTITUTE(SUBSTITUTE(SUBSTITUTE(SUBSTITUTE(SUBSTITUTE(SUBSTITUTE(SUBSTITUTE(SUBSTITUTE(SUBSTITUTE(SUBSTITUTE(SUBSTITUTE(SUBSTITUTE(SUBSTITUTE(SUBSTITUTE(SUBSTITUTE(SUBSTITUTE(SUBSTITUTE(BM76,"b","a"),"c","a"),"d","a"),"e","a"),"f","a"),"g","a"),"h","a"),"i","a"),"j","a"),"k","a"),"l","a"),"m","a"),"n","a"),"o","a"),"p","a"),"q","a"),"r","a"),"s","a"),"t","a"),"u","a"),"v","a"),"w","a"),"x","a"),"y","a"),"z","a")</f>
        <v>  </v>
      </c>
      <c r="BO76" s="61" t="str">
        <f aca="false">SUBSTITUTE(SUBSTITUTE(SUBSTITUTE(SUBSTITUTE(SUBSTITUTE(SUBSTITUTE(SUBSTITUTE(SUBSTITUTE(SUBSTITUTE(LOWER(BX76&amp;""),"1","0"),"2","0"),"3","0"),"4","0"),"5","0"),"6","0"),"7","0"),"8","0"),"9","0")</f>
        <v>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v>
      </c>
      <c r="BQ76" s="61" t="n">
        <f aca="false">IFERROR(IF(OR(SUMPRODUCT(--ISNUMBER(SEARCH({"aa000"," aa 000"," aaa 000"," aaaa 000"," a 0000"," a000 000"," aa 00 000"," aaa 00 000"},BP76)))&gt;0,SUMPRODUCT(--ISNUMBER(SEARCH({"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76)))&gt;0,SUMPRODUCT(--ISNUMBER(SEARCH({"http","www.","\",".pdf",".jpg",".jpeg",".png",".heic",".xls",".doc",".msg",".eml"},W76)))&gt;0,ISNUMBER(SEARCH("0000",BO76)),AND(SUMPRODUCT(--ISNUMBER(SEARCH({"sharepoint","onedrive","teams","dms","q-pulse","qpulse"},W76)))&gt;0,ISNUMBER(SEARCH("0",BO76)))),1,0),0)</f>
        <v>0</v>
      </c>
      <c r="BR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76," "&amp;LOWER(Flights!$F$7)&amp;" "," ~ ")," mh"," ~")," at "," ~ ")," by "," ~ ")," on "," ~ ")," to "," ~ ")," from "," ~ ")," until "," ~ ")," till "," ~ ")," before "," ~ ")," after "," ~ ")," around "," ~ ")," approx "," ~ ")," about "," ~ ")," since "," ~ ")," hrs "," ~ ")," hr "," ~ ")," hours "," ~ ")," time "," ~ ")," jan "," ~ ")," feb "," ~ ")," mar "," ~ ")," apr "," ~ ")," may "," ~ ")," jun "," ~ ")," jul "," ~ ")," aug "," ~ ")," sep "," ~ ")," sept "," ~ ")," oct "," ~ ")</f>
        <v>  </v>
      </c>
      <c r="BS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76," "&amp;LOWER(Flights!$F$7)&amp;" "," ~ ")," mh"," ~")," at "," ~ ")," by "," ~ ")," on "," ~ ")," to "," ~ ")," from "," ~ ")," until "," ~ ")," till "," ~ ")," before "," ~ ")," after "," ~ ")," around "," ~ ")," approx "," ~ ")," about "," ~ ")," since "," ~ ")," hrs "," ~ ")," hr "," ~ ")," hours "," ~ ")," time "," ~ ")," jan "," ~ ")," feb "," ~ ")," mar "," ~ ")," apr "," ~ ")," may "," ~ ")," jun "," ~ ")," jul "," ~ ")," aug "," ~ ")," sep "," ~ ")," sept "," ~ ")," oct "," ~ ")</f>
        <v>  </v>
      </c>
      <c r="BT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76,"jan","~"),"feb","~"),"mar","~"),"apr","~"),"may","~"),"jun","~"),"jul","~"),"aug","~"),"sep","~"),"oct","~"),"nov","~"),"dec","~")," nov "," ~ ")," dec "," ~ ")," mon "," ~ ")," tue "," ~ ")," wed "," ~ ")," thu "," ~ ")," fri "," ~ ")," sat "," ~ ")," sun "," ~ ")," gate "," ~ ")," bay "," ~ ")," stand "," ~ ")," position "," ~ ")," galley "," ~ ")," flight "," ~ ")," flt "," ~ ")," day "," ~ ")," date "," ~ ")," dated "," ~ ")," the "," ~ ")," and "," ~ ")," of "," ~ ")," in "," ~ ")," for "," ~ ")," with "," ~ ")</f>
        <v>  </v>
      </c>
      <c r="BU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76,"jan","~"),"feb","~"),"mar","~"),"apr","~"),"may","~"),"jun","~"),"jul","~"),"aug","~"),"sep","~"),"oct","~"),"nov","~"),"dec","~")," nov "," ~ ")," dec "," ~ ")," mon "," ~ ")," tue "," ~ ")," wed "," ~ ")," thu "," ~ ")," fri "," ~ ")," sat "," ~ ")," sun "," ~ ")," gate "," ~ ")," bay "," ~ ")," stand "," ~ ")," position "," ~ ")," galley "," ~ ")," flight "," ~ ")," flt "," ~ ")," day "," ~ ")," date "," ~ ")," dated "," ~ ")," the "," ~ ")," and "," ~ ")," of "," ~ ")," in "," ~ ")," for "," ~ ")," with "," ~ ")</f>
        <v>  </v>
      </c>
      <c r="BV76" s="61" t="n">
        <f aca="false">0</f>
        <v>0</v>
      </c>
      <c r="BW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76," pax "," ~ ")," etd "," ~ ")," eta "," ~ ")," std "," ~ ")," sta "," ~ ")," atd "," ~ ")," ata "," ~ ")," lt "," ~ ")," utc "," ~ ")," local "," ~ ")," ok "," ~ ")," done "," ~ ")," seen "," ~ ")," chk "," ~ ")," chkd "," ~ ")," checked "," ~ ")," rcvd "," ~ ")," recd "," ~ ")," dep "," ~ ")," arr "," ~ ")," qty "," ~ ")," all "," ~ ")," ttl "," ~ ")," total "," ~ ")," via "," ~ ")," per "," ~ ")," call "," ~ ")," inbound "," ~ ")," outbound "," ~ ")," approx "," ~ ")</f>
        <v>  </v>
      </c>
      <c r="BX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76," pax "," ~ ")," etd "," ~ ")," eta "," ~ ")," std "," ~ ")," sta "," ~ ")," atd "," ~ ")," ata "," ~ ")," lt "," ~ ")," utc "," ~ ")," local "," ~ ")," ok "," ~ ")," done "," ~ ")," seen "," ~ ")," chk "," ~ ")," chkd "," ~ ")," checked "," ~ ")," rcvd "," ~ ")," recd "," ~ ")," dep "," ~ ")," arr "," ~ ")," qty "," ~ ")," all "," ~ ")," ttl "," ~ ")," total "," ~ ")," via "," ~ ")," per "," ~ ")," call "," ~ ")," inbound "," ~ ")," outbound "," ~ ")," approx "," ~ ")</f>
        <v>  </v>
      </c>
    </row>
    <row r="77" customFormat="false" ht="39.75" hidden="false" customHeight="true" outlineLevel="0" collapsed="false">
      <c r="A77" s="57" t="s">
        <v>567</v>
      </c>
      <c r="B77" s="57" t="s">
        <v>212</v>
      </c>
      <c r="C77" s="57" t="str">
        <f aca="false">Flights!$F$7</f>
        <v>MH0720</v>
      </c>
      <c r="D77" s="58" t="n">
        <f aca="false">Flights!$D$7</f>
        <v>46305</v>
      </c>
      <c r="E77" s="57" t="str">
        <f aca="false">Flights!$G$7&amp;"-"&amp;Flights!$H$7</f>
        <v>CGK-KUL</v>
      </c>
      <c r="F77" s="57" t="str">
        <f aca="false">Flights!$K$7</f>
        <v>EY</v>
      </c>
      <c r="G77" s="57" t="s">
        <v>81</v>
      </c>
      <c r="H77" s="57" t="s">
        <v>381</v>
      </c>
      <c r="I77" s="57" t="s">
        <v>414</v>
      </c>
      <c r="J77" s="57" t="s">
        <v>415</v>
      </c>
      <c r="K77" s="67" t="s">
        <v>568</v>
      </c>
      <c r="L77" s="67" t="s">
        <v>486</v>
      </c>
      <c r="M77" s="67"/>
      <c r="N77" s="67" t="s">
        <v>386</v>
      </c>
      <c r="O77" s="67"/>
      <c r="P77" s="57" t="s">
        <v>201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open",IF(AND(NOT(OR(LEN(AZ77)&lt;15,ISNUMBER(MATCH(AZ77,L_Placeholder,0)))),BK77=0,NOT(OR(LEN(AU77)&lt;2,ISNUMBER(MATCH(AU77,L_Placeholder,0)))),NOT(OR(LEN(AX77)&lt;2,ISNUMBER(MATCH(AX77,L_Placeholder,0)))),TRIM(AE77)&lt;&gt;TRIM(T77)),"N/A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missing",IF(OR(LEN(AU77)&lt;2,ISNUMBER(MATCH(AU77,L_Placeholder,0))),"INVALID – PIC missing",IF(OR(LEN(AV77)&lt;2,ISNUMBER(MATCH(AV77,L_Placeholder,0))),"INVALID – result / assessment missing",IF(OR(OR(LEN(AW77)&lt;3,ISNUMBER(MATCH(AW77,L_Placeholder,0))),SUMPRODUCT(--ISNUMBER(SEARCH(" "&amp;L_EvidencePhrase&amp;" ",BD77)))&gt;0,BI77=1),"INVALID – evidence missing, placeholder or not yet on file",IF(BL77=0,"INVALID – evidence needs a traceable reference (number, file name or link)",IF(OR(LEN(AX77)&lt;2,ISNUMBER(MATCH(AX77,L_Placeholder,0))),"INVALID – verifier missing",IF(AX77=AU77,"INVALID – verifier must be someone other than the PIC",IF(BH77=1,"INVALID – result not yet available (awaiting / TBC)",IF(BV77=1,"INVALID – wording says not on board: an on-board confirmation needs the item loaded",IF(AND(AQ77=1,OR(OR(LEN(AY77)&lt;3,ISNUMBER(MATCH(AY77,L_Placeholder,0))),BJ77=1,BQ77=0)),"INVALID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LATE","COMPLETE")&amp;IF(BG77=1," – CHECK WORDING",""))))))))))))))))))))))),IF(TRIM(U77)="Fail","FAIL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t="str">
        <f aca="false">" "&amp;TRIM(SUBSTITUTE(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 "))&amp;" "</f>
        <v>  </v>
      </c>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IFERROR(IF(AND(TRIM(U77)="Pass",SUMPRODUCT((LEN(BC77)-LEN(SUBSTITUTE(BC77,"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")))/(LEN(L_PendNeg)+1))+SUMPRODUCT((LEN(BC77)-LEN(SUBSTITUTE(BC77," "&amp;L_PendPrep&amp;" "," ")))/(LEN(L_PendPrep)+1)),1,0),1)</f>
        <v>0</v>
      </c>
      <c r="BI77" s="61" t="n">
        <f aca="false">IFERROR(IF(SUMPRODUCT((LEN(BD77)-LEN(SUBSTITUTE(BD77," "&amp;L_PendStrict&amp;" "," ")))/(LEN(L_PendStrict)+1))&gt;SUMPRODUCT((LEN(BD77)-LEN(SUBSTITUTE(BD77," "&amp;L_PendNeg&amp;" "," ")))/(LEN(L_PendNeg)+1)),1,0),1)</f>
        <v>0</v>
      </c>
      <c r="BJ77" s="61" t="n">
        <f aca="false">IFERROR(IF(SUMPRODUCT((LEN(BE77)-LEN(SUBSTITUTE(BE77," "&amp;L_Pending&amp;" "," ")))/(LEN(L_Pending)+1))&gt;SUMPRODUCT((LEN(BE77)-LEN(SUBSTITUTE(BE77," "&amp;L_PendNeg&amp;" "," ")))/(LEN(L_PendNeg)+1))+SUMPRODUCT((LEN(BE77)-LEN(SUBSTITUTE(BE77," "&amp;L_PendPrep&amp;" "," ")))/(LEN(L_PendPrep)+1)),1,0),1)</f>
        <v>0</v>
      </c>
      <c r="BK77" s="61" t="n">
        <f aca="false">IFERROR(IF(SUMPRODUCT((LEN(BF77)-LEN(SUBSTITUTE(BF77," "&amp;L_PendStrict&amp;" "," ")))/(LEN(L_PendStrict)+1))&gt;SUMPRODUCT((LEN(BF77)-LEN(SUBSTITUTE(BF77," "&amp;L_PendNeg&amp;" "," ")))/(LEN(L_PendNeg)+1)),1,0),1)</f>
        <v>0</v>
      </c>
      <c r="BL77" s="61" t="n">
        <f aca="false">IFERROR(IF(OR(SUMPRODUCT(--ISNUMBER(SEARCH({"aa000"," aa 000"," aaa 000"," aaaa 000"," a 0000"," a000 000"," aa 00 000"," aaa 00 000"},BN77)))&gt;0,SUMPRODUCT(--ISNUMBER(SEARCH({"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77)))&gt;0,SUMPRODUCT(--ISNUMBER(SEARCH({"http","www.","\",".pdf",".jpg",".jpeg",".png",".heic",".xls",".doc",".msg",".eml"},Z77)))&gt;0,AND(SUMPRODUCT(--ISNUMBER(SEARCH({"sharepoint","onedrive","teams","dms","q-pulse","qpulse"},Z77)))&gt;0,ISNUMBER(SEARCH("0",BM77)))),1,0),0)</f>
        <v>0</v>
      </c>
      <c r="BM77" s="61" t="str">
        <f aca="false">SUBSTITUTE(SUBSTITUTE(SUBSTITUTE(SUBSTITUTE(SUBSTITUTE(SUBSTITUTE(SUBSTITUTE(SUBSTITUTE(SUBSTITUTE(LOWER(BW77&amp;""),"1","0"),"2","0"),"3","0"),"4","0"),"5","0"),"6","0"),"7","0"),"8","0"),"9","0")</f>
        <v>  </v>
      </c>
      <c r="BN77" s="61" t="str">
        <f aca="false">SUBSTITUTE(SUBSTITUTE(SUBSTITUTE(SUBSTITUTE(SUBSTITUTE(SUBSTITUTE(SUBSTITUTE(SUBSTITUTE(SUBSTITUTE(SUBSTITUTE(SUBSTITUTE(SUBSTITUTE(SUBSTITUTE(SUBSTITUTE(SUBSTITUTE(SUBSTITUTE(SUBSTITUTE(SUBSTITUTE(SUBSTITUTE(SUBSTITUTE(SUBSTITUTE(SUBSTITUTE(SUBSTITUTE(SUBSTITUTE(SUBSTITUTE(BM77,"b","a"),"c","a"),"d","a"),"e","a"),"f","a"),"g","a"),"h","a"),"i","a"),"j","a"),"k","a"),"l","a"),"m","a"),"n","a"),"o","a"),"p","a"),"q","a"),"r","a"),"s","a"),"t","a"),"u","a"),"v","a"),"w","a"),"x","a"),"y","a"),"z","a")</f>
        <v>  </v>
      </c>
      <c r="BO77" s="61" t="str">
        <f aca="false">SUBSTITUTE(SUBSTITUTE(SUBSTITUTE(SUBSTITUTE(SUBSTITUTE(SUBSTITUTE(SUBSTITUTE(SUBSTITUTE(SUBSTITUTE(LOWER(BX77&amp;""),"1","0"),"2","0"),"3","0"),"4","0"),"5","0"),"6","0"),"7","0"),"8","0"),"9","0")</f>
        <v>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v>
      </c>
      <c r="BQ77" s="61" t="n">
        <f aca="false">IFERROR(IF(OR(SUMPRODUCT(--ISNUMBER(SEARCH({"aa000"," aa 000"," aaa 000"," aaaa 000"," a 0000"," a000 000"," aa 00 000"," aaa 00 000"},BP77)))&gt;0,SUMPRODUCT(--ISNUMBER(SEARCH({"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77)))&gt;0,SUMPRODUCT(--ISNUMBER(SEARCH({"http","www.","\",".pdf",".jpg",".jpeg",".png",".heic",".xls",".doc",".msg",".eml"},W77)))&gt;0,ISNUMBER(SEARCH("0000",BO77)),AND(SUMPRODUCT(--ISNUMBER(SEARCH({"sharepoint","onedrive","teams","dms","q-pulse","qpulse"},W77)))&gt;0,ISNUMBER(SEARCH("0",BO77)))),1,0),0)</f>
        <v>0</v>
      </c>
      <c r="BR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77," "&amp;LOWER(Flights!$F$7)&amp;" "," ~ ")," mh"," ~")," at "," ~ ")," by "," ~ ")," on "," ~ ")," to "," ~ ")," from "," ~ ")," until "," ~ ")," till "," ~ ")," before "," ~ ")," after "," ~ ")," around "," ~ ")," approx "," ~ ")," about "," ~ ")," since "," ~ ")," hrs "," ~ ")," hr "," ~ ")," hours "," ~ ")," time "," ~ ")," jan "," ~ ")," feb "," ~ ")," mar "," ~ ")," apr "," ~ ")," may "," ~ ")," jun "," ~ ")," jul "," ~ ")," aug "," ~ ")," sep "," ~ ")," sept "," ~ ")," oct "," ~ ")</f>
        <v>  </v>
      </c>
      <c r="BS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77," "&amp;LOWER(Flights!$F$7)&amp;" "," ~ ")," mh"," ~")," at "," ~ ")," by "," ~ ")," on "," ~ ")," to "," ~ ")," from "," ~ ")," until "," ~ ")," till "," ~ ")," before "," ~ ")," after "," ~ ")," around "," ~ ")," approx "," ~ ")," about "," ~ ")," since "," ~ ")," hrs "," ~ ")," hr "," ~ ")," hours "," ~ ")," time "," ~ ")," jan "," ~ ")," feb "," ~ ")," mar "," ~ ")," apr "," ~ ")," may "," ~ ")," jun "," ~ ")," jul "," ~ ")," aug "," ~ ")," sep "," ~ ")," sept "," ~ ")," oct "," ~ ")</f>
        <v>  </v>
      </c>
      <c r="BT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77,"jan","~"),"feb","~"),"mar","~"),"apr","~"),"may","~"),"jun","~"),"jul","~"),"aug","~"),"sep","~"),"oct","~"),"nov","~"),"dec","~")," nov "," ~ ")," dec "," ~ ")," mon "," ~ ")," tue "," ~ ")," wed "," ~ ")," thu "," ~ ")," fri "," ~ ")," sat "," ~ ")," sun "," ~ ")," gate "," ~ ")," bay "," ~ ")," stand "," ~ ")," position "," ~ ")," galley "," ~ ")," flight "," ~ ")," flt "," ~ ")," day "," ~ ")," date "," ~ ")," dated "," ~ ")," the "," ~ ")," and "," ~ ")," of "," ~ ")," in "," ~ ")," for "," ~ ")," with "," ~ ")</f>
        <v>  </v>
      </c>
      <c r="BU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77,"jan","~"),"feb","~"),"mar","~"),"apr","~"),"may","~"),"jun","~"),"jul","~"),"aug","~"),"sep","~"),"oct","~"),"nov","~"),"dec","~")," nov "," ~ ")," dec "," ~ ")," mon "," ~ ")," tue "," ~ ")," wed "," ~ ")," thu "," ~ ")," fri "," ~ ")," sat "," ~ ")," sun "," ~ ")," gate "," ~ ")," bay "," ~ ")," stand "," ~ ")," position "," ~ ")," galley "," ~ ")," flight "," ~ ")," flt "," ~ ")," day "," ~ ")," date "," ~ ")," dated "," ~ ")," the "," ~ ")," and "," ~ ")," of "," ~ ")," in "," ~ ")," for "," ~ ")," with "," ~ ")</f>
        <v>  </v>
      </c>
      <c r="BV77" s="61" t="n">
        <f aca="false">0</f>
        <v>0</v>
      </c>
      <c r="BW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77," pax "," ~ ")," etd "," ~ ")," eta "," ~ ")," std "," ~ ")," sta "," ~ ")," atd "," ~ ")," ata "," ~ ")," lt "," ~ ")," utc "," ~ ")," local "," ~ ")," ok "," ~ ")," done "," ~ ")," seen "," ~ ")," chk "," ~ ")," chkd "," ~ ")," checked "," ~ ")," rcvd "," ~ ")," recd "," ~ ")," dep "," ~ ")," arr "," ~ ")," qty "," ~ ")," all "," ~ ")," ttl "," ~ ")," total "," ~ ")," via "," ~ ")," per "," ~ ")," call "," ~ ")," inbound "," ~ ")," outbound "," ~ ")," approx "," ~ ")</f>
        <v>  </v>
      </c>
      <c r="BX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77," pax "," ~ ")," etd "," ~ ")," eta "," ~ ")," std "," ~ ")," sta "," ~ ")," atd "," ~ ")," ata "," ~ ")," lt "," ~ ")," utc "," ~ ")," local "," ~ ")," ok "," ~ ")," done "," ~ ")," seen "," ~ ")," chk "," ~ ")," chkd "," ~ ")," checked "," ~ ")," rcvd "," ~ ")," recd "," ~ ")," dep "," ~ ")," arr "," ~ ")," qty "," ~ ")," all "," ~ ")," ttl "," ~ ")," total "," ~ ")," via "," ~ ")," per "," ~ ")," call "," ~ ")," inbound "," ~ ")," outbound "," ~ ")," approx "," ~ ")</f>
        <v>  </v>
      </c>
    </row>
    <row r="78" customFormat="false" ht="39.75" hidden="false" customHeight="true" outlineLevel="0" collapsed="false">
      <c r="A78" s="57" t="s">
        <v>569</v>
      </c>
      <c r="B78" s="57" t="s">
        <v>212</v>
      </c>
      <c r="C78" s="57" t="str">
        <f aca="false">Flights!$F$7</f>
        <v>MH0720</v>
      </c>
      <c r="D78" s="58" t="n">
        <f aca="false">Flights!$D$7</f>
        <v>46305</v>
      </c>
      <c r="E78" s="57" t="str">
        <f aca="false">Flights!$G$7&amp;"-"&amp;Flights!$H$7</f>
        <v>CGK-KUL</v>
      </c>
      <c r="F78" s="57" t="str">
        <f aca="false">Flights!$K$7</f>
        <v>EY</v>
      </c>
      <c r="G78" s="57" t="s">
        <v>83</v>
      </c>
      <c r="H78" s="57" t="s">
        <v>381</v>
      </c>
      <c r="I78" s="57" t="s">
        <v>382</v>
      </c>
      <c r="J78" s="57" t="s">
        <v>419</v>
      </c>
      <c r="K78" s="67" t="s">
        <v>420</v>
      </c>
      <c r="L78" s="67" t="s">
        <v>421</v>
      </c>
      <c r="M78" s="67"/>
      <c r="N78" s="67" t="s">
        <v>386</v>
      </c>
      <c r="O78" s="67"/>
      <c r="P78" s="57" t="s">
        <v>201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open",IF(AND(NOT(OR(LEN(AZ78)&lt;15,ISNUMBER(MATCH(AZ78,L_Placeholder,0)))),BK78=0,NOT(OR(LEN(AU78)&lt;2,ISNUMBER(MATCH(AU78,L_Placeholder,0)))),NOT(OR(LEN(AX78)&lt;2,ISNUMBER(MATCH(AX78,L_Placeholder,0)))),TRIM(AE78)&lt;&gt;TRIM(T78)),"N/A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missing",IF(OR(LEN(AU78)&lt;2,ISNUMBER(MATCH(AU78,L_Placeholder,0))),"INVALID – PIC missing",IF(OR(LEN(AV78)&lt;2,ISNUMBER(MATCH(AV78,L_Placeholder,0))),"INVALID – result / assessment missing",IF(OR(OR(LEN(AW78)&lt;3,ISNUMBER(MATCH(AW78,L_Placeholder,0))),SUMPRODUCT(--ISNUMBER(SEARCH(" "&amp;L_EvidencePhrase&amp;" ",BD78)))&gt;0,BI78=1),"INVALID – evidence missing, placeholder or not yet on file",IF(BL78=0,"INVALID – evidence needs a traceable reference (number, file name or link)",IF(OR(LEN(AX78)&lt;2,ISNUMBER(MATCH(AX78,L_Placeholder,0))),"INVALID – verifier missing",IF(AX78=AU78,"INVALID – verifier must be someone other than the PIC",IF(BH78=1,"INVALID – result not yet available (awaiting / TBC)",IF(BV78=1,"INVALID – wording says not on board: an on-board confirmation needs the item loaded",IF(AND(AQ78=1,OR(OR(LEN(AY78)&lt;3,ISNUMBER(MATCH(AY78,L_Placeholder,0))),BJ78=1,BQ78=0)),"INVALID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LATE","COMPLETE")&amp;IF(BG78=1," – CHECK WORDING",""))))))))))))))))))))))),IF(TRIM(U78)="Fail","FAIL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t="str">
        <f aca="false">" "&amp;TRIM(SUBSTITUTE(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 "))&amp;" "</f>
        <v>  </v>
      </c>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IFERROR(IF(AND(TRIM(U78)="Pass",SUMPRODUCT((LEN(BC78)-LEN(SUBSTITUTE(BC78,"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")))/(LEN(L_PendNeg)+1))+SUMPRODUCT((LEN(BC78)-LEN(SUBSTITUTE(BC78," "&amp;L_PendPrep&amp;" "," ")))/(LEN(L_PendPrep)+1)),1,0),1)</f>
        <v>0</v>
      </c>
      <c r="BI78" s="61" t="n">
        <f aca="false">IFERROR(IF(SUMPRODUCT((LEN(BD78)-LEN(SUBSTITUTE(BD78," "&amp;L_PendStrict&amp;" "," ")))/(LEN(L_PendStrict)+1))&gt;SUMPRODUCT((LEN(BD78)-LEN(SUBSTITUTE(BD78," "&amp;L_PendNeg&amp;" "," ")))/(LEN(L_PendNeg)+1)),1,0),1)</f>
        <v>0</v>
      </c>
      <c r="BJ78" s="61" t="n">
        <f aca="false">IFERROR(IF(SUMPRODUCT((LEN(BE78)-LEN(SUBSTITUTE(BE78," "&amp;L_Pending&amp;" "," ")))/(LEN(L_Pending)+1))&gt;SUMPRODUCT((LEN(BE78)-LEN(SUBSTITUTE(BE78," "&amp;L_PendNeg&amp;" "," ")))/(LEN(L_PendNeg)+1))+SUMPRODUCT((LEN(BE78)-LEN(SUBSTITUTE(BE78," "&amp;L_PendPrep&amp;" "," ")))/(LEN(L_PendPrep)+1)),1,0),1)</f>
        <v>0</v>
      </c>
      <c r="BK78" s="61" t="n">
        <f aca="false">IFERROR(IF(SUMPRODUCT((LEN(BF78)-LEN(SUBSTITUTE(BF78," "&amp;L_PendStrict&amp;" "," ")))/(LEN(L_PendStrict)+1))&gt;SUMPRODUCT((LEN(BF78)-LEN(SUBSTITUTE(BF78," "&amp;L_PendNeg&amp;" "," ")))/(LEN(L_PendNeg)+1)),1,0),1)</f>
        <v>0</v>
      </c>
      <c r="BL78" s="61" t="n">
        <f aca="false">IFERROR(IF(OR(SUMPRODUCT(--ISNUMBER(SEARCH({"aa000"," aa 000"," aaa 000"," aaaa 000"," a 0000"," a000 000"," aa 00 000"," aaa 00 000"},BN78)))&gt;0,SUMPRODUCT(--ISNUMBER(SEARCH({"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78)))&gt;0,SUMPRODUCT(--ISNUMBER(SEARCH({"http","www.","\",".pdf",".jpg",".jpeg",".png",".heic",".xls",".doc",".msg",".eml"},Z78)))&gt;0,AND(SUMPRODUCT(--ISNUMBER(SEARCH({"sharepoint","onedrive","teams","dms","q-pulse","qpulse"},Z78)))&gt;0,ISNUMBER(SEARCH("0",BM78)))),1,0),0)</f>
        <v>0</v>
      </c>
      <c r="BM78" s="61" t="str">
        <f aca="false">SUBSTITUTE(SUBSTITUTE(SUBSTITUTE(SUBSTITUTE(SUBSTITUTE(SUBSTITUTE(SUBSTITUTE(SUBSTITUTE(SUBSTITUTE(LOWER(BW78&amp;""),"1","0"),"2","0"),"3","0"),"4","0"),"5","0"),"6","0"),"7","0"),"8","0"),"9","0")</f>
        <v>  </v>
      </c>
      <c r="BN78" s="61" t="str">
        <f aca="false">SUBSTITUTE(SUBSTITUTE(SUBSTITUTE(SUBSTITUTE(SUBSTITUTE(SUBSTITUTE(SUBSTITUTE(SUBSTITUTE(SUBSTITUTE(SUBSTITUTE(SUBSTITUTE(SUBSTITUTE(SUBSTITUTE(SUBSTITUTE(SUBSTITUTE(SUBSTITUTE(SUBSTITUTE(SUBSTITUTE(SUBSTITUTE(SUBSTITUTE(SUBSTITUTE(SUBSTITUTE(SUBSTITUTE(SUBSTITUTE(SUBSTITUTE(BM78,"b","a"),"c","a"),"d","a"),"e","a"),"f","a"),"g","a"),"h","a"),"i","a"),"j","a"),"k","a"),"l","a"),"m","a"),"n","a"),"o","a"),"p","a"),"q","a"),"r","a"),"s","a"),"t","a"),"u","a"),"v","a"),"w","a"),"x","a"),"y","a"),"z","a")</f>
        <v>  </v>
      </c>
      <c r="BO78" s="61" t="str">
        <f aca="false">SUBSTITUTE(SUBSTITUTE(SUBSTITUTE(SUBSTITUTE(SUBSTITUTE(SUBSTITUTE(SUBSTITUTE(SUBSTITUTE(SUBSTITUTE(LOWER(BX78&amp;""),"1","0"),"2","0"),"3","0"),"4","0"),"5","0"),"6","0"),"7","0"),"8","0"),"9","0")</f>
        <v>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v>
      </c>
      <c r="BQ78" s="61" t="n">
        <f aca="false">IFERROR(IF(OR(SUMPRODUCT(--ISNUMBER(SEARCH({"aa000"," aa 000"," aaa 000"," aaaa 000"," a 0000"," a000 000"," aa 00 000"," aaa 00 000"},BP78)))&gt;0,SUMPRODUCT(--ISNUMBER(SEARCH({"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78)))&gt;0,SUMPRODUCT(--ISNUMBER(SEARCH({"http","www.","\",".pdf",".jpg",".jpeg",".png",".heic",".xls",".doc",".msg",".eml"},W78)))&gt;0,ISNUMBER(SEARCH("0000",BO78)),AND(SUMPRODUCT(--ISNUMBER(SEARCH({"sharepoint","onedrive","teams","dms","q-pulse","qpulse"},W78)))&gt;0,ISNUMBER(SEARCH("0",BO78)))),1,0),0)</f>
        <v>0</v>
      </c>
      <c r="BR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78," "&amp;LOWER(Flights!$F$7)&amp;" "," ~ ")," mh"," ~")," at "," ~ ")," by "," ~ ")," on "," ~ ")," to "," ~ ")," from "," ~ ")," until "," ~ ")," till "," ~ ")," before "," ~ ")," after "," ~ ")," around "," ~ ")," approx "," ~ ")," about "," ~ ")," since "," ~ ")," hrs "," ~ ")," hr "," ~ ")," hours "," ~ ")," time "," ~ ")," jan "," ~ ")," feb "," ~ ")," mar "," ~ ")," apr "," ~ ")," may "," ~ ")," jun "," ~ ")," jul "," ~ ")," aug "," ~ ")," sep "," ~ ")," sept "," ~ ")," oct "," ~ ")</f>
        <v>  </v>
      </c>
      <c r="BS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78," "&amp;LOWER(Flights!$F$7)&amp;" "," ~ ")," mh"," ~")," at "," ~ ")," by "," ~ ")," on "," ~ ")," to "," ~ ")," from "," ~ ")," until "," ~ ")," till "," ~ ")," before "," ~ ")," after "," ~ ")," around "," ~ ")," approx "," ~ ")," about "," ~ ")," since "," ~ ")," hrs "," ~ ")," hr "," ~ ")," hours "," ~ ")," time "," ~ ")," jan "," ~ ")," feb "," ~ ")," mar "," ~ ")," apr "," ~ ")," may "," ~ ")," jun "," ~ ")," jul "," ~ ")," aug "," ~ ")," sep "," ~ ")," sept "," ~ ")," oct "," ~ ")</f>
        <v>  </v>
      </c>
      <c r="BT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78,"jan","~"),"feb","~"),"mar","~"),"apr","~"),"may","~"),"jun","~"),"jul","~"),"aug","~"),"sep","~"),"oct","~"),"nov","~"),"dec","~")," nov "," ~ ")," dec "," ~ ")," mon "," ~ ")," tue "," ~ ")," wed "," ~ ")," thu "," ~ ")," fri "," ~ ")," sat "," ~ ")," sun "," ~ ")," gate "," ~ ")," bay "," ~ ")," stand "," ~ ")," position "," ~ ")," galley "," ~ ")," flight "," ~ ")," flt "," ~ ")," day "," ~ ")," date "," ~ ")," dated "," ~ ")," the "," ~ ")," and "," ~ ")," of "," ~ ")," in "," ~ ")," for "," ~ ")," with "," ~ ")</f>
        <v>  </v>
      </c>
      <c r="BU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78,"jan","~"),"feb","~"),"mar","~"),"apr","~"),"may","~"),"jun","~"),"jul","~"),"aug","~"),"sep","~"),"oct","~"),"nov","~"),"dec","~")," nov "," ~ ")," dec "," ~ ")," mon "," ~ ")," tue "," ~ ")," wed "," ~ ")," thu "," ~ ")," fri "," ~ ")," sat "," ~ ")," sun "," ~ ")," gate "," ~ ")," bay "," ~ ")," stand "," ~ ")," position "," ~ ")," galley "," ~ ")," flight "," ~ ")," flt "," ~ ")," day "," ~ ")," date "," ~ ")," dated "," ~ ")," the "," ~ ")," and "," ~ ")," of "," ~ ")," in "," ~ ")," for "," ~ ")," with "," ~ ")</f>
        <v>  </v>
      </c>
      <c r="BV78" s="61" t="n">
        <f aca="false">0</f>
        <v>0</v>
      </c>
      <c r="BW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78," pax "," ~ ")," etd "," ~ ")," eta "," ~ ")," std "," ~ ")," sta "," ~ ")," atd "," ~ ")," ata "," ~ ")," lt "," ~ ")," utc "," ~ ")," local "," ~ ")," ok "," ~ ")," done "," ~ ")," seen "," ~ ")," chk "," ~ ")," chkd "," ~ ")," checked "," ~ ")," rcvd "," ~ ")," recd "," ~ ")," dep "," ~ ")," arr "," ~ ")," qty "," ~ ")," all "," ~ ")," ttl "," ~ ")," total "," ~ ")," via "," ~ ")," per "," ~ ")," call "," ~ ")," inbound "," ~ ")," outbound "," ~ ")," approx "," ~ ")</f>
        <v>  </v>
      </c>
      <c r="BX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78," pax "," ~ ")," etd "," ~ ")," eta "," ~ ")," std "," ~ ")," sta "," ~ ")," atd "," ~ ")," ata "," ~ ")," lt "," ~ ")," utc "," ~ ")," local "," ~ ")," ok "," ~ ")," done "," ~ ")," seen "," ~ ")," chk "," ~ ")," chkd "," ~ ")," checked "," ~ ")," rcvd "," ~ ")," recd "," ~ ")," dep "," ~ ")," arr "," ~ ")," qty "," ~ ")," all "," ~ ")," ttl "," ~ ")," total "," ~ ")," via "," ~ ")," per "," ~ ")," call "," ~ ")," inbound "," ~ ")," outbound "," ~ ")," approx "," ~ ")</f>
        <v>  </v>
      </c>
    </row>
    <row r="79" customFormat="false" ht="39.75" hidden="false" customHeight="true" outlineLevel="0" collapsed="false">
      <c r="A79" s="57" t="s">
        <v>570</v>
      </c>
      <c r="B79" s="57" t="s">
        <v>212</v>
      </c>
      <c r="C79" s="57" t="str">
        <f aca="false">Flights!$F$7</f>
        <v>MH0720</v>
      </c>
      <c r="D79" s="58" t="n">
        <f aca="false">Flights!$D$7</f>
        <v>46305</v>
      </c>
      <c r="E79" s="57" t="str">
        <f aca="false">Flights!$G$7&amp;"-"&amp;Flights!$H$7</f>
        <v>CGK-KUL</v>
      </c>
      <c r="F79" s="57" t="str">
        <f aca="false">Flights!$K$7</f>
        <v>EY</v>
      </c>
      <c r="G79" s="57" t="s">
        <v>423</v>
      </c>
      <c r="H79" s="57" t="s">
        <v>381</v>
      </c>
      <c r="I79" s="57" t="s">
        <v>382</v>
      </c>
      <c r="J79" s="57" t="s">
        <v>424</v>
      </c>
      <c r="K79" s="67"/>
      <c r="L79" s="67" t="s">
        <v>425</v>
      </c>
      <c r="M79" s="67"/>
      <c r="N79" s="67" t="s">
        <v>386</v>
      </c>
      <c r="O79" s="67" t="s">
        <v>426</v>
      </c>
      <c r="P79" s="57" t="s">
        <v>201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open",IF(AND(NOT(OR(LEN(AZ79)&lt;15,ISNUMBER(MATCH(AZ79,L_Placeholder,0)))),BK79=0,NOT(OR(LEN(AU79)&lt;2,ISNUMBER(MATCH(AU79,L_Placeholder,0)))),NOT(OR(LEN(AX79)&lt;2,ISNUMBER(MATCH(AX79,L_Placeholder,0)))),TRIM(AE79)&lt;&gt;TRIM(T79)),"N/A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missing",IF(OR(LEN(AU79)&lt;2,ISNUMBER(MATCH(AU79,L_Placeholder,0))),"INVALID – PIC missing",IF(OR(LEN(AV79)&lt;2,ISNUMBER(MATCH(AV79,L_Placeholder,0))),"INVALID – result / assessment missing",IF(OR(OR(LEN(AW79)&lt;3,ISNUMBER(MATCH(AW79,L_Placeholder,0))),SUMPRODUCT(--ISNUMBER(SEARCH(" "&amp;L_EvidencePhrase&amp;" ",BD79)))&gt;0,BI79=1),"INVALID – evidence missing, placeholder or not yet on file",IF(BL79=0,"INVALID – evidence needs a traceable reference (number, file name or link)",IF(OR(LEN(AX79)&lt;2,ISNUMBER(MATCH(AX79,L_Placeholder,0))),"INVALID – verifier missing",IF(AX79=AU79,"INVALID – verifier must be someone other than the PIC",IF(BH79=1,"INVALID – result not yet available (awaiting / TBC)",IF(BV79=1,"INVALID – wording says not on board: an on-board confirmation needs the item loaded",IF(AND(AQ79=1,OR(OR(LEN(AY79)&lt;3,ISNUMBER(MATCH(AY79,L_Placeholder,0))),BJ79=1,BQ79=0)),"INVALID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LATE","COMPLETE")&amp;IF(BG79=1," – CHECK WORDING",""))))))))))))))))))))))),IF(TRIM(U79)="Fail","FAIL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t="str">
        <f aca="false">" "&amp;TRIM(SUBSTITUTE(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 "))&amp;" "</f>
        <v>  </v>
      </c>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IFERROR(IF(AND(TRIM(U79)="Pass",SUMPRODUCT((LEN(BC79)-LEN(SUBSTITUTE(BC79,"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")))/(LEN(L_PendNeg)+1))+SUMPRODUCT((LEN(BC79)-LEN(SUBSTITUTE(BC79," "&amp;L_PendPrep&amp;" "," ")))/(LEN(L_PendPrep)+1)),1,0),1)</f>
        <v>0</v>
      </c>
      <c r="BI79" s="61" t="n">
        <f aca="false">IFERROR(IF(SUMPRODUCT((LEN(BD79)-LEN(SUBSTITUTE(BD79," "&amp;L_PendStrict&amp;" "," ")))/(LEN(L_PendStrict)+1))&gt;SUMPRODUCT((LEN(BD79)-LEN(SUBSTITUTE(BD79," "&amp;L_PendNeg&amp;" "," ")))/(LEN(L_PendNeg)+1)),1,0),1)</f>
        <v>0</v>
      </c>
      <c r="BJ79" s="61" t="n">
        <f aca="false">IFERROR(IF(SUMPRODUCT((LEN(BE79)-LEN(SUBSTITUTE(BE79," "&amp;L_Pending&amp;" "," ")))/(LEN(L_Pending)+1))&gt;SUMPRODUCT((LEN(BE79)-LEN(SUBSTITUTE(BE79," "&amp;L_PendNeg&amp;" "," ")))/(LEN(L_PendNeg)+1))+SUMPRODUCT((LEN(BE79)-LEN(SUBSTITUTE(BE79," "&amp;L_PendPrep&amp;" "," ")))/(LEN(L_PendPrep)+1)),1,0),1)</f>
        <v>0</v>
      </c>
      <c r="BK79" s="61" t="n">
        <f aca="false">IFERROR(IF(SUMPRODUCT((LEN(BF79)-LEN(SUBSTITUTE(BF79," "&amp;L_PendStrict&amp;" "," ")))/(LEN(L_PendStrict)+1))&gt;SUMPRODUCT((LEN(BF79)-LEN(SUBSTITUTE(BF79," "&amp;L_PendNeg&amp;" "," ")))/(LEN(L_PendNeg)+1)),1,0),1)</f>
        <v>0</v>
      </c>
      <c r="BL79" s="61" t="n">
        <f aca="false">IFERROR(IF(OR(SUMPRODUCT(--ISNUMBER(SEARCH({"aa000"," aa 000"," aaa 000"," aaaa 000"," a 0000"," a000 000"," aa 00 000"," aaa 00 000"},BN79)))&gt;0,SUMPRODUCT(--ISNUMBER(SEARCH({"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79)))&gt;0,SUMPRODUCT(--ISNUMBER(SEARCH({"http","www.","\",".pdf",".jpg",".jpeg",".png",".heic",".xls",".doc",".msg",".eml"},Z79)))&gt;0,AND(SUMPRODUCT(--ISNUMBER(SEARCH({"sharepoint","onedrive","teams","dms","q-pulse","qpulse"},Z79)))&gt;0,ISNUMBER(SEARCH("0",BM79)))),1,0),0)</f>
        <v>0</v>
      </c>
      <c r="BM79" s="61" t="str">
        <f aca="false">SUBSTITUTE(SUBSTITUTE(SUBSTITUTE(SUBSTITUTE(SUBSTITUTE(SUBSTITUTE(SUBSTITUTE(SUBSTITUTE(SUBSTITUTE(LOWER(BW79&amp;""),"1","0"),"2","0"),"3","0"),"4","0"),"5","0"),"6","0"),"7","0"),"8","0"),"9","0")</f>
        <v>  </v>
      </c>
      <c r="BN79" s="61" t="str">
        <f aca="false">SUBSTITUTE(SUBSTITUTE(SUBSTITUTE(SUBSTITUTE(SUBSTITUTE(SUBSTITUTE(SUBSTITUTE(SUBSTITUTE(SUBSTITUTE(SUBSTITUTE(SUBSTITUTE(SUBSTITUTE(SUBSTITUTE(SUBSTITUTE(SUBSTITUTE(SUBSTITUTE(SUBSTITUTE(SUBSTITUTE(SUBSTITUTE(SUBSTITUTE(SUBSTITUTE(SUBSTITUTE(SUBSTITUTE(SUBSTITUTE(SUBSTITUTE(BM79,"b","a"),"c","a"),"d","a"),"e","a"),"f","a"),"g","a"),"h","a"),"i","a"),"j","a"),"k","a"),"l","a"),"m","a"),"n","a"),"o","a"),"p","a"),"q","a"),"r","a"),"s","a"),"t","a"),"u","a"),"v","a"),"w","a"),"x","a"),"y","a"),"z","a")</f>
        <v>  </v>
      </c>
      <c r="BO79" s="61" t="str">
        <f aca="false">SUBSTITUTE(SUBSTITUTE(SUBSTITUTE(SUBSTITUTE(SUBSTITUTE(SUBSTITUTE(SUBSTITUTE(SUBSTITUTE(SUBSTITUTE(LOWER(BX79&amp;""),"1","0"),"2","0"),"3","0"),"4","0"),"5","0"),"6","0"),"7","0"),"8","0"),"9","0")</f>
        <v>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v>
      </c>
      <c r="BQ79" s="61" t="n">
        <f aca="false">IFERROR(IF(OR(SUMPRODUCT(--ISNUMBER(SEARCH({"aa000"," aa 000"," aaa 000"," aaaa 000"," a 0000"," a000 000"," aa 00 000"," aaa 00 000"},BP79)))&gt;0,SUMPRODUCT(--ISNUMBER(SEARCH({"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79)))&gt;0,SUMPRODUCT(--ISNUMBER(SEARCH({"http","www.","\",".pdf",".jpg",".jpeg",".png",".heic",".xls",".doc",".msg",".eml"},W79)))&gt;0,ISNUMBER(SEARCH("0000",BO79)),AND(SUMPRODUCT(--ISNUMBER(SEARCH({"sharepoint","onedrive","teams","dms","q-pulse","qpulse"},W79)))&gt;0,ISNUMBER(SEARCH("0",BO79)))),1,0),0)</f>
        <v>0</v>
      </c>
      <c r="BR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79," "&amp;LOWER(Flights!$F$7)&amp;" "," ~ ")," mh"," ~")," at "," ~ ")," by "," ~ ")," on "," ~ ")," to "," ~ ")," from "," ~ ")," until "," ~ ")," till "," ~ ")," before "," ~ ")," after "," ~ ")," around "," ~ ")," approx "," ~ ")," about "," ~ ")," since "," ~ ")," hrs "," ~ ")," hr "," ~ ")," hours "," ~ ")," time "," ~ ")," jan "," ~ ")," feb "," ~ ")," mar "," ~ ")," apr "," ~ ")," may "," ~ ")," jun "," ~ ")," jul "," ~ ")," aug "," ~ ")," sep "," ~ ")," sept "," ~ ")," oct "," ~ ")</f>
        <v>  </v>
      </c>
      <c r="BS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79," "&amp;LOWER(Flights!$F$7)&amp;" "," ~ ")," mh"," ~")," at "," ~ ")," by "," ~ ")," on "," ~ ")," to "," ~ ")," from "," ~ ")," until "," ~ ")," till "," ~ ")," before "," ~ ")," after "," ~ ")," around "," ~ ")," approx "," ~ ")," about "," ~ ")," since "," ~ ")," hrs "," ~ ")," hr "," ~ ")," hours "," ~ ")," time "," ~ ")," jan "," ~ ")," feb "," ~ ")," mar "," ~ ")," apr "," ~ ")," may "," ~ ")," jun "," ~ ")," jul "," ~ ")," aug "," ~ ")," sep "," ~ ")," sept "," ~ ")," oct "," ~ ")</f>
        <v>  </v>
      </c>
      <c r="BT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79,"jan","~"),"feb","~"),"mar","~"),"apr","~"),"may","~"),"jun","~"),"jul","~"),"aug","~"),"sep","~"),"oct","~"),"nov","~"),"dec","~")," nov "," ~ ")," dec "," ~ ")," mon "," ~ ")," tue "," ~ ")," wed "," ~ ")," thu "," ~ ")," fri "," ~ ")," sat "," ~ ")," sun "," ~ ")," gate "," ~ ")," bay "," ~ ")," stand "," ~ ")," position "," ~ ")," galley "," ~ ")," flight "," ~ ")," flt "," ~ ")," day "," ~ ")," date "," ~ ")," dated "," ~ ")," the "," ~ ")," and "," ~ ")," of "," ~ ")," in "," ~ ")," for "," ~ ")," with "," ~ ")</f>
        <v>  </v>
      </c>
      <c r="BU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79,"jan","~"),"feb","~"),"mar","~"),"apr","~"),"may","~"),"jun","~"),"jul","~"),"aug","~"),"sep","~"),"oct","~"),"nov","~"),"dec","~")," nov "," ~ ")," dec "," ~ ")," mon "," ~ ")," tue "," ~ ")," wed "," ~ ")," thu "," ~ ")," fri "," ~ ")," sat "," ~ ")," sun "," ~ ")," gate "," ~ ")," bay "," ~ ")," stand "," ~ ")," position "," ~ ")," galley "," ~ ")," flight "," ~ ")," flt "," ~ ")," day "," ~ ")," date "," ~ ")," dated "," ~ ")," the "," ~ ")," and "," ~ ")," of "," ~ ")," in "," ~ ")," for "," ~ ")," with "," ~ ")</f>
        <v>  </v>
      </c>
      <c r="BV79" s="61" t="n">
        <f aca="false">0</f>
        <v>0</v>
      </c>
      <c r="BW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79," pax "," ~ ")," etd "," ~ ")," eta "," ~ ")," std "," ~ ")," sta "," ~ ")," atd "," ~ ")," ata "," ~ ")," lt "," ~ ")," utc "," ~ ")," local "," ~ ")," ok "," ~ ")," done "," ~ ")," seen "," ~ ")," chk "," ~ ")," chkd "," ~ ")," checked "," ~ ")," rcvd "," ~ ")," recd "," ~ ")," dep "," ~ ")," arr "," ~ ")," qty "," ~ ")," all "," ~ ")," ttl "," ~ ")," total "," ~ ")," via "," ~ ")," per "," ~ ")," call "," ~ ")," inbound "," ~ ")," outbound "," ~ ")," approx "," ~ ")</f>
        <v>  </v>
      </c>
      <c r="BX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79," pax "," ~ ")," etd "," ~ ")," eta "," ~ ")," std "," ~ ")," sta "," ~ ")," atd "," ~ ")," ata "," ~ ")," lt "," ~ ")," utc "," ~ ")," local "," ~ ")," ok "," ~ ")," done "," ~ ")," seen "," ~ ")," chk "," ~ ")," chkd "," ~ ")," checked "," ~ ")," rcvd "," ~ ")," recd "," ~ ")," dep "," ~ ")," arr "," ~ ")," qty "," ~ ")," all "," ~ ")," ttl "," ~ ")," total "," ~ ")," via "," ~ ")," per "," ~ ")," call "," ~ ")," inbound "," ~ ")," outbound "," ~ ")," approx "," ~ ")</f>
        <v>  </v>
      </c>
    </row>
    <row r="80" customFormat="false" ht="39.75" hidden="false" customHeight="true" outlineLevel="0" collapsed="false">
      <c r="A80" s="57" t="s">
        <v>571</v>
      </c>
      <c r="B80" s="57" t="s">
        <v>212</v>
      </c>
      <c r="C80" s="57" t="str">
        <f aca="false">Flights!$F$7</f>
        <v>MH0720</v>
      </c>
      <c r="D80" s="58" t="n">
        <f aca="false">Flights!$D$7</f>
        <v>46305</v>
      </c>
      <c r="E80" s="57" t="str">
        <f aca="false">Flights!$G$7&amp;"-"&amp;Flights!$H$7</f>
        <v>CGK-KUL</v>
      </c>
      <c r="F80" s="57" t="str">
        <f aca="false">Flights!$K$7</f>
        <v>EY</v>
      </c>
      <c r="G80" s="57" t="s">
        <v>423</v>
      </c>
      <c r="H80" s="57" t="s">
        <v>381</v>
      </c>
      <c r="I80" s="57" t="s">
        <v>382</v>
      </c>
      <c r="J80" s="57" t="s">
        <v>428</v>
      </c>
      <c r="K80" s="67" t="s">
        <v>429</v>
      </c>
      <c r="L80" s="67" t="s">
        <v>425</v>
      </c>
      <c r="M80" s="67"/>
      <c r="N80" s="67" t="s">
        <v>386</v>
      </c>
      <c r="O80" s="67" t="s">
        <v>426</v>
      </c>
      <c r="P80" s="57" t="s">
        <v>201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open",IF(AND(NOT(OR(LEN(AZ80)&lt;15,ISNUMBER(MATCH(AZ80,L_Placeholder,0)))),BK80=0,NOT(OR(LEN(AU80)&lt;2,ISNUMBER(MATCH(AU80,L_Placeholder,0)))),NOT(OR(LEN(AX80)&lt;2,ISNUMBER(MATCH(AX80,L_Placeholder,0)))),TRIM(AE80)&lt;&gt;TRIM(T80)),"N/A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missing",IF(OR(LEN(AU80)&lt;2,ISNUMBER(MATCH(AU80,L_Placeholder,0))),"INVALID – PIC missing",IF(OR(LEN(AV80)&lt;2,ISNUMBER(MATCH(AV80,L_Placeholder,0))),"INVALID – result / assessment missing",IF(OR(OR(LEN(AW80)&lt;3,ISNUMBER(MATCH(AW80,L_Placeholder,0))),SUMPRODUCT(--ISNUMBER(SEARCH(" "&amp;L_EvidencePhrase&amp;" ",BD80)))&gt;0,BI80=1),"INVALID – evidence missing, placeholder or not yet on file",IF(BL80=0,"INVALID – evidence needs a traceable reference (number, file name or link)",IF(OR(LEN(AX80)&lt;2,ISNUMBER(MATCH(AX80,L_Placeholder,0))),"INVALID – verifier missing",IF(AX80=AU80,"INVALID – verifier must be someone other than the PIC",IF(BH80=1,"INVALID – result not yet available (awaiting / TBC)",IF(BV80=1,"INVALID – wording says not on board: an on-board confirmation needs the item loaded",IF(AND(AQ80=1,OR(OR(LEN(AY80)&lt;3,ISNUMBER(MATCH(AY80,L_Placeholder,0))),BJ80=1,BQ80=0)),"INVALID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LATE","COMPLETE")&amp;IF(BG80=1," – CHECK WORDING",""))))))))))))))))))))))),IF(TRIM(U80)="Fail","FAIL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t="str">
        <f aca="false">" "&amp;TRIM(SUBSTITUTE(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 "))&amp;" "</f>
        <v>  </v>
      </c>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IFERROR(IF(AND(TRIM(U80)="Pass",SUMPRODUCT((LEN(BC80)-LEN(SUBSTITUTE(BC80,"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")))/(LEN(L_PendNeg)+1))+SUMPRODUCT((LEN(BC80)-LEN(SUBSTITUTE(BC80," "&amp;L_PendPrep&amp;" "," ")))/(LEN(L_PendPrep)+1)),1,0),1)</f>
        <v>0</v>
      </c>
      <c r="BI80" s="61" t="n">
        <f aca="false">IFERROR(IF(SUMPRODUCT((LEN(BD80)-LEN(SUBSTITUTE(BD80," "&amp;L_PendStrict&amp;" "," ")))/(LEN(L_PendStrict)+1))&gt;SUMPRODUCT((LEN(BD80)-LEN(SUBSTITUTE(BD80," "&amp;L_PendNeg&amp;" "," ")))/(LEN(L_PendNeg)+1)),1,0),1)</f>
        <v>0</v>
      </c>
      <c r="BJ80" s="61" t="n">
        <f aca="false">IFERROR(IF(SUMPRODUCT((LEN(BE80)-LEN(SUBSTITUTE(BE80," "&amp;L_Pending&amp;" "," ")))/(LEN(L_Pending)+1))&gt;SUMPRODUCT((LEN(BE80)-LEN(SUBSTITUTE(BE80," "&amp;L_PendNeg&amp;" "," ")))/(LEN(L_PendNeg)+1))+SUMPRODUCT((LEN(BE80)-LEN(SUBSTITUTE(BE80," "&amp;L_PendPrep&amp;" "," ")))/(LEN(L_PendPrep)+1)),1,0),1)</f>
        <v>0</v>
      </c>
      <c r="BK80" s="61" t="n">
        <f aca="false">IFERROR(IF(SUMPRODUCT((LEN(BF80)-LEN(SUBSTITUTE(BF80," "&amp;L_PendStrict&amp;" "," ")))/(LEN(L_PendStrict)+1))&gt;SUMPRODUCT((LEN(BF80)-LEN(SUBSTITUTE(BF80," "&amp;L_PendNeg&amp;" "," ")))/(LEN(L_PendNeg)+1)),1,0),1)</f>
        <v>0</v>
      </c>
      <c r="BL80" s="61" t="n">
        <f aca="false">IFERROR(IF(OR(SUMPRODUCT(--ISNUMBER(SEARCH({"aa000"," aa 000"," aaa 000"," aaaa 000"," a 0000"," a000 000"," aa 00 000"," aaa 00 000"},BN80)))&gt;0,SUMPRODUCT(--ISNUMBER(SEARCH({"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80)))&gt;0,SUMPRODUCT(--ISNUMBER(SEARCH({"http","www.","\",".pdf",".jpg",".jpeg",".png",".heic",".xls",".doc",".msg",".eml"},Z80)))&gt;0,AND(SUMPRODUCT(--ISNUMBER(SEARCH({"sharepoint","onedrive","teams","dms","q-pulse","qpulse"},Z80)))&gt;0,ISNUMBER(SEARCH("0",BM80)))),1,0),0)</f>
        <v>0</v>
      </c>
      <c r="BM80" s="61" t="str">
        <f aca="false">SUBSTITUTE(SUBSTITUTE(SUBSTITUTE(SUBSTITUTE(SUBSTITUTE(SUBSTITUTE(SUBSTITUTE(SUBSTITUTE(SUBSTITUTE(LOWER(BW80&amp;""),"1","0"),"2","0"),"3","0"),"4","0"),"5","0"),"6","0"),"7","0"),"8","0"),"9","0")</f>
        <v>  </v>
      </c>
      <c r="BN80" s="61" t="str">
        <f aca="false">SUBSTITUTE(SUBSTITUTE(SUBSTITUTE(SUBSTITUTE(SUBSTITUTE(SUBSTITUTE(SUBSTITUTE(SUBSTITUTE(SUBSTITUTE(SUBSTITUTE(SUBSTITUTE(SUBSTITUTE(SUBSTITUTE(SUBSTITUTE(SUBSTITUTE(SUBSTITUTE(SUBSTITUTE(SUBSTITUTE(SUBSTITUTE(SUBSTITUTE(SUBSTITUTE(SUBSTITUTE(SUBSTITUTE(SUBSTITUTE(SUBSTITUTE(BM80,"b","a"),"c","a"),"d","a"),"e","a"),"f","a"),"g","a"),"h","a"),"i","a"),"j","a"),"k","a"),"l","a"),"m","a"),"n","a"),"o","a"),"p","a"),"q","a"),"r","a"),"s","a"),"t","a"),"u","a"),"v","a"),"w","a"),"x","a"),"y","a"),"z","a")</f>
        <v>  </v>
      </c>
      <c r="BO80" s="61" t="str">
        <f aca="false">SUBSTITUTE(SUBSTITUTE(SUBSTITUTE(SUBSTITUTE(SUBSTITUTE(SUBSTITUTE(SUBSTITUTE(SUBSTITUTE(SUBSTITUTE(LOWER(BX80&amp;""),"1","0"),"2","0"),"3","0"),"4","0"),"5","0"),"6","0"),"7","0"),"8","0"),"9","0")</f>
        <v>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v>
      </c>
      <c r="BQ80" s="61" t="n">
        <f aca="false">IFERROR(IF(OR(SUMPRODUCT(--ISNUMBER(SEARCH({"aa000"," aa 000"," aaa 000"," aaaa 000"," a 0000"," a000 000"," aa 00 000"," aaa 00 000"},BP80)))&gt;0,SUMPRODUCT(--ISNUMBER(SEARCH({"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80)))&gt;0,SUMPRODUCT(--ISNUMBER(SEARCH({"http","www.","\",".pdf",".jpg",".jpeg",".png",".heic",".xls",".doc",".msg",".eml"},W80)))&gt;0,ISNUMBER(SEARCH("0000",BO80)),AND(SUMPRODUCT(--ISNUMBER(SEARCH({"sharepoint","onedrive","teams","dms","q-pulse","qpulse"},W80)))&gt;0,ISNUMBER(SEARCH("0",BO80)))),1,0),0)</f>
        <v>0</v>
      </c>
      <c r="BR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80," "&amp;LOWER(Flights!$F$7)&amp;" "," ~ ")," mh"," ~")," at "," ~ ")," by "," ~ ")," on "," ~ ")," to "," ~ ")," from "," ~ ")," until "," ~ ")," till "," ~ ")," before "," ~ ")," after "," ~ ")," around "," ~ ")," approx "," ~ ")," about "," ~ ")," since "," ~ ")," hrs "," ~ ")," hr "," ~ ")," hours "," ~ ")," time "," ~ ")," jan "," ~ ")," feb "," ~ ")," mar "," ~ ")," apr "," ~ ")," may "," ~ ")," jun "," ~ ")," jul "," ~ ")," aug "," ~ ")," sep "," ~ ")," sept "," ~ ")," oct "," ~ ")</f>
        <v>  </v>
      </c>
      <c r="BS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80," "&amp;LOWER(Flights!$F$7)&amp;" "," ~ ")," mh"," ~")," at "," ~ ")," by "," ~ ")," on "," ~ ")," to "," ~ ")," from "," ~ ")," until "," ~ ")," till "," ~ ")," before "," ~ ")," after "," ~ ")," around "," ~ ")," approx "," ~ ")," about "," ~ ")," since "," ~ ")," hrs "," ~ ")," hr "," ~ ")," hours "," ~ ")," time "," ~ ")," jan "," ~ ")," feb "," ~ ")," mar "," ~ ")," apr "," ~ ")," may "," ~ ")," jun "," ~ ")," jul "," ~ ")," aug "," ~ ")," sep "," ~ ")," sept "," ~ ")," oct "," ~ ")</f>
        <v>  </v>
      </c>
      <c r="BT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80,"jan","~"),"feb","~"),"mar","~"),"apr","~"),"may","~"),"jun","~"),"jul","~"),"aug","~"),"sep","~"),"oct","~"),"nov","~"),"dec","~")," nov "," ~ ")," dec "," ~ ")," mon "," ~ ")," tue "," ~ ")," wed "," ~ ")," thu "," ~ ")," fri "," ~ ")," sat "," ~ ")," sun "," ~ ")," gate "," ~ ")," bay "," ~ ")," stand "," ~ ")," position "," ~ ")," galley "," ~ ")," flight "," ~ ")," flt "," ~ ")," day "," ~ ")," date "," ~ ")," dated "," ~ ")," the "," ~ ")," and "," ~ ")," of "," ~ ")," in "," ~ ")," for "," ~ ")," with "," ~ ")</f>
        <v>  </v>
      </c>
      <c r="BU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80,"jan","~"),"feb","~"),"mar","~"),"apr","~"),"may","~"),"jun","~"),"jul","~"),"aug","~"),"sep","~"),"oct","~"),"nov","~"),"dec","~")," nov "," ~ ")," dec "," ~ ")," mon "," ~ ")," tue "," ~ ")," wed "," ~ ")," thu "," ~ ")," fri "," ~ ")," sat "," ~ ")," sun "," ~ ")," gate "," ~ ")," bay "," ~ ")," stand "," ~ ")," position "," ~ ")," galley "," ~ ")," flight "," ~ ")," flt "," ~ ")," day "," ~ ")," date "," ~ ")," dated "," ~ ")," the "," ~ ")," and "," ~ ")," of "," ~ ")," in "," ~ ")," for "," ~ ")," with "," ~ ")</f>
        <v>  </v>
      </c>
      <c r="BV80" s="61" t="n">
        <f aca="false">0</f>
        <v>0</v>
      </c>
      <c r="BW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80," pax "," ~ ")," etd "," ~ ")," eta "," ~ ")," std "," ~ ")," sta "," ~ ")," atd "," ~ ")," ata "," ~ ")," lt "," ~ ")," utc "," ~ ")," local "," ~ ")," ok "," ~ ")," done "," ~ ")," seen "," ~ ")," chk "," ~ ")," chkd "," ~ ")," checked "," ~ ")," rcvd "," ~ ")," recd "," ~ ")," dep "," ~ ")," arr "," ~ ")," qty "," ~ ")," all "," ~ ")," ttl "," ~ ")," total "," ~ ")," via "," ~ ")," per "," ~ ")," call "," ~ ")," inbound "," ~ ")," outbound "," ~ ")," approx "," ~ ")</f>
        <v>  </v>
      </c>
      <c r="BX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80," pax "," ~ ")," etd "," ~ ")," eta "," ~ ")," std "," ~ ")," sta "," ~ ")," atd "," ~ ")," ata "," ~ ")," lt "," ~ ")," utc "," ~ ")," local "," ~ ")," ok "," ~ ")," done "," ~ ")," seen "," ~ ")," chk "," ~ ")," chkd "," ~ ")," checked "," ~ ")," rcvd "," ~ ")," recd "," ~ ")," dep "," ~ ")," arr "," ~ ")," qty "," ~ ")," all "," ~ ")," ttl "," ~ ")," total "," ~ ")," via "," ~ ")," per "," ~ ")," call "," ~ ")," inbound "," ~ ")," outbound "," ~ ")," approx "," ~ ")</f>
        <v>  </v>
      </c>
    </row>
    <row r="81" customFormat="false" ht="39.75" hidden="false" customHeight="true" outlineLevel="0" collapsed="false">
      <c r="A81" s="57" t="s">
        <v>572</v>
      </c>
      <c r="B81" s="57" t="s">
        <v>212</v>
      </c>
      <c r="C81" s="57" t="str">
        <f aca="false">Flights!$F$7</f>
        <v>MH0720</v>
      </c>
      <c r="D81" s="58" t="n">
        <f aca="false">Flights!$D$7</f>
        <v>46305</v>
      </c>
      <c r="E81" s="57" t="str">
        <f aca="false">Flights!$G$7&amp;"-"&amp;Flights!$H$7</f>
        <v>CGK-KUL</v>
      </c>
      <c r="F81" s="57" t="str">
        <f aca="false">Flights!$K$7</f>
        <v>EY</v>
      </c>
      <c r="G81" s="57" t="s">
        <v>423</v>
      </c>
      <c r="H81" s="57" t="s">
        <v>381</v>
      </c>
      <c r="I81" s="57" t="s">
        <v>431</v>
      </c>
      <c r="J81" s="57" t="s">
        <v>432</v>
      </c>
      <c r="K81" s="67"/>
      <c r="L81" s="67" t="s">
        <v>425</v>
      </c>
      <c r="M81" s="67"/>
      <c r="N81" s="67" t="s">
        <v>386</v>
      </c>
      <c r="O81" s="67" t="s">
        <v>426</v>
      </c>
      <c r="P81" s="57" t="s">
        <v>201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open",IF(AND(NOT(OR(LEN(AZ81)&lt;15,ISNUMBER(MATCH(AZ81,L_Placeholder,0)))),BK81=0,NOT(OR(LEN(AU81)&lt;2,ISNUMBER(MATCH(AU81,L_Placeholder,0)))),NOT(OR(LEN(AX81)&lt;2,ISNUMBER(MATCH(AX81,L_Placeholder,0)))),TRIM(AE81)&lt;&gt;TRIM(T81)),"N/A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missing",IF(OR(LEN(AU81)&lt;2,ISNUMBER(MATCH(AU81,L_Placeholder,0))),"INVALID – PIC missing",IF(OR(LEN(AV81)&lt;2,ISNUMBER(MATCH(AV81,L_Placeholder,0))),"INVALID – result / assessment missing",IF(OR(OR(LEN(AW81)&lt;3,ISNUMBER(MATCH(AW81,L_Placeholder,0))),SUMPRODUCT(--ISNUMBER(SEARCH(" "&amp;L_EvidencePhrase&amp;" ",BD81)))&gt;0,BI81=1),"INVALID – evidence missing, placeholder or not yet on file",IF(BL81=0,"INVALID – evidence needs a traceable reference (number, file name or link)",IF(OR(LEN(AX81)&lt;2,ISNUMBER(MATCH(AX81,L_Placeholder,0))),"INVALID – verifier missing",IF(AX81=AU81,"INVALID – verifier must be someone other than the PIC",IF(BH81=1,"INVALID – result not yet available (awaiting / TBC)",IF(BV81=1,"INVALID – wording says not on board: an on-board confirmation needs the item loaded",IF(AND(AQ81=1,OR(OR(LEN(AY81)&lt;3,ISNUMBER(MATCH(AY81,L_Placeholder,0))),BJ81=1,BQ81=0)),"INVALID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LATE","COMPLETE")&amp;IF(BG81=1," – CHECK WORDING",""))))))))))))))))))))))),IF(TRIM(U81)="Fail","FAIL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t="str">
        <f aca="false">" "&amp;TRIM(SUBSTITUTE(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 "))&amp;" "</f>
        <v>  </v>
      </c>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IFERROR(IF(AND(TRIM(U81)="Pass",SUMPRODUCT((LEN(BC81)-LEN(SUBSTITUTE(BC81,"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")))/(LEN(L_PendNeg)+1))+SUMPRODUCT((LEN(BC81)-LEN(SUBSTITUTE(BC81," "&amp;L_PendPrep&amp;" "," ")))/(LEN(L_PendPrep)+1)),1,0),1)</f>
        <v>0</v>
      </c>
      <c r="BI81" s="61" t="n">
        <f aca="false">IFERROR(IF(SUMPRODUCT((LEN(BD81)-LEN(SUBSTITUTE(BD81," "&amp;L_PendStrict&amp;" "," ")))/(LEN(L_PendStrict)+1))&gt;SUMPRODUCT((LEN(BD81)-LEN(SUBSTITUTE(BD81," "&amp;L_PendNeg&amp;" "," ")))/(LEN(L_PendNeg)+1)),1,0),1)</f>
        <v>0</v>
      </c>
      <c r="BJ81" s="61" t="n">
        <f aca="false">IFERROR(IF(SUMPRODUCT((LEN(BE81)-LEN(SUBSTITUTE(BE81," "&amp;L_Pending&amp;" "," ")))/(LEN(L_Pending)+1))&gt;SUMPRODUCT((LEN(BE81)-LEN(SUBSTITUTE(BE81," "&amp;L_PendNeg&amp;" "," ")))/(LEN(L_PendNeg)+1))+SUMPRODUCT((LEN(BE81)-LEN(SUBSTITUTE(BE81," "&amp;L_PendPrep&amp;" "," ")))/(LEN(L_PendPrep)+1)),1,0),1)</f>
        <v>0</v>
      </c>
      <c r="BK81" s="61" t="n">
        <f aca="false">IFERROR(IF(SUMPRODUCT((LEN(BF81)-LEN(SUBSTITUTE(BF81," "&amp;L_PendStrict&amp;" "," ")))/(LEN(L_PendStrict)+1))&gt;SUMPRODUCT((LEN(BF81)-LEN(SUBSTITUTE(BF81," "&amp;L_PendNeg&amp;" "," ")))/(LEN(L_PendNeg)+1)),1,0),1)</f>
        <v>0</v>
      </c>
      <c r="BL81" s="61" t="n">
        <f aca="false">IFERROR(IF(OR(SUMPRODUCT(--ISNUMBER(SEARCH({"aa000"," aa 000"," aaa 000"," aaaa 000"," a 0000"," a000 000"," aa 00 000"," aaa 00 000"},BN81)))&gt;0,SUMPRODUCT(--ISNUMBER(SEARCH({"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81)))&gt;0,SUMPRODUCT(--ISNUMBER(SEARCH({"http","www.","\",".pdf",".jpg",".jpeg",".png",".heic",".xls",".doc",".msg",".eml"},Z81)))&gt;0,AND(SUMPRODUCT(--ISNUMBER(SEARCH({"sharepoint","onedrive","teams","dms","q-pulse","qpulse"},Z81)))&gt;0,ISNUMBER(SEARCH("0",BM81)))),1,0),0)</f>
        <v>0</v>
      </c>
      <c r="BM81" s="61" t="str">
        <f aca="false">SUBSTITUTE(SUBSTITUTE(SUBSTITUTE(SUBSTITUTE(SUBSTITUTE(SUBSTITUTE(SUBSTITUTE(SUBSTITUTE(SUBSTITUTE(LOWER(BW81&amp;""),"1","0"),"2","0"),"3","0"),"4","0"),"5","0"),"6","0"),"7","0"),"8","0"),"9","0")</f>
        <v>  </v>
      </c>
      <c r="BN81" s="61" t="str">
        <f aca="false">SUBSTITUTE(SUBSTITUTE(SUBSTITUTE(SUBSTITUTE(SUBSTITUTE(SUBSTITUTE(SUBSTITUTE(SUBSTITUTE(SUBSTITUTE(SUBSTITUTE(SUBSTITUTE(SUBSTITUTE(SUBSTITUTE(SUBSTITUTE(SUBSTITUTE(SUBSTITUTE(SUBSTITUTE(SUBSTITUTE(SUBSTITUTE(SUBSTITUTE(SUBSTITUTE(SUBSTITUTE(SUBSTITUTE(SUBSTITUTE(SUBSTITUTE(BM81,"b","a"),"c","a"),"d","a"),"e","a"),"f","a"),"g","a"),"h","a"),"i","a"),"j","a"),"k","a"),"l","a"),"m","a"),"n","a"),"o","a"),"p","a"),"q","a"),"r","a"),"s","a"),"t","a"),"u","a"),"v","a"),"w","a"),"x","a"),"y","a"),"z","a")</f>
        <v>  </v>
      </c>
      <c r="BO81" s="61" t="str">
        <f aca="false">SUBSTITUTE(SUBSTITUTE(SUBSTITUTE(SUBSTITUTE(SUBSTITUTE(SUBSTITUTE(SUBSTITUTE(SUBSTITUTE(SUBSTITUTE(LOWER(BX81&amp;""),"1","0"),"2","0"),"3","0"),"4","0"),"5","0"),"6","0"),"7","0"),"8","0"),"9","0")</f>
        <v>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v>
      </c>
      <c r="BQ81" s="61" t="n">
        <f aca="false">IFERROR(IF(OR(SUMPRODUCT(--ISNUMBER(SEARCH({"aa000"," aa 000"," aaa 000"," aaaa 000"," a 0000"," a000 000"," aa 00 000"," aaa 00 000"},BP81)))&gt;0,SUMPRODUCT(--ISNUMBER(SEARCH({"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81)))&gt;0,SUMPRODUCT(--ISNUMBER(SEARCH({"http","www.","\",".pdf",".jpg",".jpeg",".png",".heic",".xls",".doc",".msg",".eml"},W81)))&gt;0,ISNUMBER(SEARCH("0000",BO81)),AND(SUMPRODUCT(--ISNUMBER(SEARCH({"sharepoint","onedrive","teams","dms","q-pulse","qpulse"},W81)))&gt;0,ISNUMBER(SEARCH("0",BO81)))),1,0),0)</f>
        <v>0</v>
      </c>
      <c r="BR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81," "&amp;LOWER(Flights!$F$7)&amp;" "," ~ ")," mh"," ~")," at "," ~ ")," by "," ~ ")," on "," ~ ")," to "," ~ ")," from "," ~ ")," until "," ~ ")," till "," ~ ")," before "," ~ ")," after "," ~ ")," around "," ~ ")," approx "," ~ ")," about "," ~ ")," since "," ~ ")," hrs "," ~ ")," hr "," ~ ")," hours "," ~ ")," time "," ~ ")," jan "," ~ ")," feb "," ~ ")," mar "," ~ ")," apr "," ~ ")," may "," ~ ")," jun "," ~ ")," jul "," ~ ")," aug "," ~ ")," sep "," ~ ")," sept "," ~ ")," oct "," ~ ")</f>
        <v>  </v>
      </c>
      <c r="BS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81," "&amp;LOWER(Flights!$F$7)&amp;" "," ~ ")," mh"," ~")," at "," ~ ")," by "," ~ ")," on "," ~ ")," to "," ~ ")," from "," ~ ")," until "," ~ ")," till "," ~ ")," before "," ~ ")," after "," ~ ")," around "," ~ ")," approx "," ~ ")," about "," ~ ")," since "," ~ ")," hrs "," ~ ")," hr "," ~ ")," hours "," ~ ")," time "," ~ ")," jan "," ~ ")," feb "," ~ ")," mar "," ~ ")," apr "," ~ ")," may "," ~ ")," jun "," ~ ")," jul "," ~ ")," aug "," ~ ")," sep "," ~ ")," sept "," ~ ")," oct "," ~ ")</f>
        <v>  </v>
      </c>
      <c r="BT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81,"jan","~"),"feb","~"),"mar","~"),"apr","~"),"may","~"),"jun","~"),"jul","~"),"aug","~"),"sep","~"),"oct","~"),"nov","~"),"dec","~")," nov "," ~ ")," dec "," ~ ")," mon "," ~ ")," tue "," ~ ")," wed "," ~ ")," thu "," ~ ")," fri "," ~ ")," sat "," ~ ")," sun "," ~ ")," gate "," ~ ")," bay "," ~ ")," stand "," ~ ")," position "," ~ ")," galley "," ~ ")," flight "," ~ ")," flt "," ~ ")," day "," ~ ")," date "," ~ ")," dated "," ~ ")," the "," ~ ")," and "," ~ ")," of "," ~ ")," in "," ~ ")," for "," ~ ")," with "," ~ ")</f>
        <v>  </v>
      </c>
      <c r="BU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81,"jan","~"),"feb","~"),"mar","~"),"apr","~"),"may","~"),"jun","~"),"jul","~"),"aug","~"),"sep","~"),"oct","~"),"nov","~"),"dec","~")," nov "," ~ ")," dec "," ~ ")," mon "," ~ ")," tue "," ~ ")," wed "," ~ ")," thu "," ~ ")," fri "," ~ ")," sat "," ~ ")," sun "," ~ ")," gate "," ~ ")," bay "," ~ ")," stand "," ~ ")," position "," ~ ")," galley "," ~ ")," flight "," ~ ")," flt "," ~ ")," day "," ~ ")," date "," ~ ")," dated "," ~ ")," the "," ~ ")," and "," ~ ")," of "," ~ ")," in "," ~ ")," for "," ~ ")," with "," ~ ")</f>
        <v>  </v>
      </c>
      <c r="BV81" s="61" t="n">
        <f aca="false">0</f>
        <v>0</v>
      </c>
      <c r="BW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81," pax "," ~ ")," etd "," ~ ")," eta "," ~ ")," std "," ~ ")," sta "," ~ ")," atd "," ~ ")," ata "," ~ ")," lt "," ~ ")," utc "," ~ ")," local "," ~ ")," ok "," ~ ")," done "," ~ ")," seen "," ~ ")," chk "," ~ ")," chkd "," ~ ")," checked "," ~ ")," rcvd "," ~ ")," recd "," ~ ")," dep "," ~ ")," arr "," ~ ")," qty "," ~ ")," all "," ~ ")," ttl "," ~ ")," total "," ~ ")," via "," ~ ")," per "," ~ ")," call "," ~ ")," inbound "," ~ ")," outbound "," ~ ")," approx "," ~ ")</f>
        <v>  </v>
      </c>
      <c r="BX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81," pax "," ~ ")," etd "," ~ ")," eta "," ~ ")," std "," ~ ")," sta "," ~ ")," atd "," ~ ")," ata "," ~ ")," lt "," ~ ")," utc "," ~ ")," local "," ~ ")," ok "," ~ ")," done "," ~ ")," seen "," ~ ")," chk "," ~ ")," chkd "," ~ ")," checked "," ~ ")," rcvd "," ~ ")," recd "," ~ ")," dep "," ~ ")," arr "," ~ ")," qty "," ~ ")," all "," ~ ")," ttl "," ~ ")," total "," ~ ")," via "," ~ ")," per "," ~ ")," call "," ~ ")," inbound "," ~ ")," outbound "," ~ ")," approx "," ~ ")</f>
        <v>  </v>
      </c>
    </row>
    <row r="82" customFormat="false" ht="39.75" hidden="false" customHeight="true" outlineLevel="0" collapsed="false">
      <c r="A82" s="57" t="s">
        <v>573</v>
      </c>
      <c r="B82" s="57" t="s">
        <v>212</v>
      </c>
      <c r="C82" s="57" t="str">
        <f aca="false">Flights!$F$7</f>
        <v>MH0720</v>
      </c>
      <c r="D82" s="58" t="n">
        <f aca="false">Flights!$D$7</f>
        <v>46305</v>
      </c>
      <c r="E82" s="57" t="str">
        <f aca="false">Flights!$G$7&amp;"-"&amp;Flights!$H$7</f>
        <v>CGK-KUL</v>
      </c>
      <c r="F82" s="57" t="str">
        <f aca="false">Flights!$K$7</f>
        <v>EY</v>
      </c>
      <c r="G82" s="57" t="s">
        <v>423</v>
      </c>
      <c r="H82" s="57" t="s">
        <v>381</v>
      </c>
      <c r="I82" s="57" t="s">
        <v>431</v>
      </c>
      <c r="J82" s="57" t="s">
        <v>434</v>
      </c>
      <c r="K82" s="67"/>
      <c r="L82" s="67" t="s">
        <v>425</v>
      </c>
      <c r="M82" s="67"/>
      <c r="N82" s="67" t="s">
        <v>386</v>
      </c>
      <c r="O82" s="67" t="s">
        <v>426</v>
      </c>
      <c r="P82" s="57" t="s">
        <v>201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open",IF(AND(NOT(OR(LEN(AZ82)&lt;15,ISNUMBER(MATCH(AZ82,L_Placeholder,0)))),BK82=0,NOT(OR(LEN(AU82)&lt;2,ISNUMBER(MATCH(AU82,L_Placeholder,0)))),NOT(OR(LEN(AX82)&lt;2,ISNUMBER(MATCH(AX82,L_Placeholder,0)))),TRIM(AE82)&lt;&gt;TRIM(T82)),"N/A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missing",IF(OR(LEN(AU82)&lt;2,ISNUMBER(MATCH(AU82,L_Placeholder,0))),"INVALID – PIC missing",IF(OR(LEN(AV82)&lt;2,ISNUMBER(MATCH(AV82,L_Placeholder,0))),"INVALID – result / assessment missing",IF(OR(OR(LEN(AW82)&lt;3,ISNUMBER(MATCH(AW82,L_Placeholder,0))),SUMPRODUCT(--ISNUMBER(SEARCH(" "&amp;L_EvidencePhrase&amp;" ",BD82)))&gt;0,BI82=1),"INVALID – evidence missing, placeholder or not yet on file",IF(BL82=0,"INVALID – evidence needs a traceable reference (number, file name or link)",IF(OR(LEN(AX82)&lt;2,ISNUMBER(MATCH(AX82,L_Placeholder,0))),"INVALID – verifier missing",IF(AX82=AU82,"INVALID – verifier must be someone other than the PIC",IF(BH82=1,"INVALID – result not yet available (awaiting / TBC)",IF(BV82=1,"INVALID – wording says not on board: an on-board confirmation needs the item loaded",IF(AND(AQ82=1,OR(OR(LEN(AY82)&lt;3,ISNUMBER(MATCH(AY82,L_Placeholder,0))),BJ82=1,BQ82=0)),"INVALID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LATE","COMPLETE")&amp;IF(BG82=1," – CHECK WORDING",""))))))))))))))))))))))),IF(TRIM(U82)="Fail","FAIL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t="str">
        <f aca="false">" "&amp;TRIM(SUBSTITUTE(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 "))&amp;" "</f>
        <v>  </v>
      </c>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IFERROR(IF(AND(TRIM(U82)="Pass",SUMPRODUCT((LEN(BC82)-LEN(SUBSTITUTE(BC82,"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")))/(LEN(L_PendNeg)+1))+SUMPRODUCT((LEN(BC82)-LEN(SUBSTITUTE(BC82," "&amp;L_PendPrep&amp;" "," ")))/(LEN(L_PendPrep)+1)),1,0),1)</f>
        <v>0</v>
      </c>
      <c r="BI82" s="61" t="n">
        <f aca="false">IFERROR(IF(SUMPRODUCT((LEN(BD82)-LEN(SUBSTITUTE(BD82," "&amp;L_PendStrict&amp;" "," ")))/(LEN(L_PendStrict)+1))&gt;SUMPRODUCT((LEN(BD82)-LEN(SUBSTITUTE(BD82," "&amp;L_PendNeg&amp;" "," ")))/(LEN(L_PendNeg)+1)),1,0),1)</f>
        <v>0</v>
      </c>
      <c r="BJ82" s="61" t="n">
        <f aca="false">IFERROR(IF(SUMPRODUCT((LEN(BE82)-LEN(SUBSTITUTE(BE82," "&amp;L_Pending&amp;" "," ")))/(LEN(L_Pending)+1))&gt;SUMPRODUCT((LEN(BE82)-LEN(SUBSTITUTE(BE82," "&amp;L_PendNeg&amp;" "," ")))/(LEN(L_PendNeg)+1))+SUMPRODUCT((LEN(BE82)-LEN(SUBSTITUTE(BE82," "&amp;L_PendPrep&amp;" "," ")))/(LEN(L_PendPrep)+1)),1,0),1)</f>
        <v>0</v>
      </c>
      <c r="BK82" s="61" t="n">
        <f aca="false">IFERROR(IF(SUMPRODUCT((LEN(BF82)-LEN(SUBSTITUTE(BF82," "&amp;L_PendStrict&amp;" "," ")))/(LEN(L_PendStrict)+1))&gt;SUMPRODUCT((LEN(BF82)-LEN(SUBSTITUTE(BF82," "&amp;L_PendNeg&amp;" "," ")))/(LEN(L_PendNeg)+1)),1,0),1)</f>
        <v>0</v>
      </c>
      <c r="BL82" s="61" t="n">
        <f aca="false">IFERROR(IF(OR(SUMPRODUCT(--ISNUMBER(SEARCH({"aa000"," aa 000"," aaa 000"," aaaa 000"," a 0000"," a000 000"," aa 00 000"," aaa 00 000"},BN82)))&gt;0,SUMPRODUCT(--ISNUMBER(SEARCH({"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82)))&gt;0,SUMPRODUCT(--ISNUMBER(SEARCH({"http","www.","\",".pdf",".jpg",".jpeg",".png",".heic",".xls",".doc",".msg",".eml"},Z82)))&gt;0,AND(SUMPRODUCT(--ISNUMBER(SEARCH({"sharepoint","onedrive","teams","dms","q-pulse","qpulse"},Z82)))&gt;0,ISNUMBER(SEARCH("0",BM82)))),1,0),0)</f>
        <v>0</v>
      </c>
      <c r="BM82" s="61" t="str">
        <f aca="false">SUBSTITUTE(SUBSTITUTE(SUBSTITUTE(SUBSTITUTE(SUBSTITUTE(SUBSTITUTE(SUBSTITUTE(SUBSTITUTE(SUBSTITUTE(LOWER(BW82&amp;""),"1","0"),"2","0"),"3","0"),"4","0"),"5","0"),"6","0"),"7","0"),"8","0"),"9","0")</f>
        <v>  </v>
      </c>
      <c r="BN82" s="61" t="str">
        <f aca="false">SUBSTITUTE(SUBSTITUTE(SUBSTITUTE(SUBSTITUTE(SUBSTITUTE(SUBSTITUTE(SUBSTITUTE(SUBSTITUTE(SUBSTITUTE(SUBSTITUTE(SUBSTITUTE(SUBSTITUTE(SUBSTITUTE(SUBSTITUTE(SUBSTITUTE(SUBSTITUTE(SUBSTITUTE(SUBSTITUTE(SUBSTITUTE(SUBSTITUTE(SUBSTITUTE(SUBSTITUTE(SUBSTITUTE(SUBSTITUTE(SUBSTITUTE(BM82,"b","a"),"c","a"),"d","a"),"e","a"),"f","a"),"g","a"),"h","a"),"i","a"),"j","a"),"k","a"),"l","a"),"m","a"),"n","a"),"o","a"),"p","a"),"q","a"),"r","a"),"s","a"),"t","a"),"u","a"),"v","a"),"w","a"),"x","a"),"y","a"),"z","a")</f>
        <v>  </v>
      </c>
      <c r="BO82" s="61" t="str">
        <f aca="false">SUBSTITUTE(SUBSTITUTE(SUBSTITUTE(SUBSTITUTE(SUBSTITUTE(SUBSTITUTE(SUBSTITUTE(SUBSTITUTE(SUBSTITUTE(LOWER(BX82&amp;""),"1","0"),"2","0"),"3","0"),"4","0"),"5","0"),"6","0"),"7","0"),"8","0"),"9","0")</f>
        <v>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v>
      </c>
      <c r="BQ82" s="61" t="n">
        <f aca="false">IFERROR(IF(OR(SUMPRODUCT(--ISNUMBER(SEARCH({"aa000"," aa 000"," aaa 000"," aaaa 000"," a 0000"," a000 000"," aa 00 000"," aaa 00 000"},BP82)))&gt;0,SUMPRODUCT(--ISNUMBER(SEARCH({"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82)))&gt;0,SUMPRODUCT(--ISNUMBER(SEARCH({"http","www.","\",".pdf",".jpg",".jpeg",".png",".heic",".xls",".doc",".msg",".eml"},W82)))&gt;0,ISNUMBER(SEARCH("0000",BO82)),AND(SUMPRODUCT(--ISNUMBER(SEARCH({"sharepoint","onedrive","teams","dms","q-pulse","qpulse"},W82)))&gt;0,ISNUMBER(SEARCH("0",BO82)))),1,0),0)</f>
        <v>0</v>
      </c>
      <c r="BR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82," "&amp;LOWER(Flights!$F$7)&amp;" "," ~ ")," mh"," ~")," at "," ~ ")," by "," ~ ")," on "," ~ ")," to "," ~ ")," from "," ~ ")," until "," ~ ")," till "," ~ ")," before "," ~ ")," after "," ~ ")," around "," ~ ")," approx "," ~ ")," about "," ~ ")," since "," ~ ")," hrs "," ~ ")," hr "," ~ ")," hours "," ~ ")," time "," ~ ")," jan "," ~ ")," feb "," ~ ")," mar "," ~ ")," apr "," ~ ")," may "," ~ ")," jun "," ~ ")," jul "," ~ ")," aug "," ~ ")," sep "," ~ ")," sept "," ~ ")," oct "," ~ ")</f>
        <v>  </v>
      </c>
      <c r="BS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82," "&amp;LOWER(Flights!$F$7)&amp;" "," ~ ")," mh"," ~")," at "," ~ ")," by "," ~ ")," on "," ~ ")," to "," ~ ")," from "," ~ ")," until "," ~ ")," till "," ~ ")," before "," ~ ")," after "," ~ ")," around "," ~ ")," approx "," ~ ")," about "," ~ ")," since "," ~ ")," hrs "," ~ ")," hr "," ~ ")," hours "," ~ ")," time "," ~ ")," jan "," ~ ")," feb "," ~ ")," mar "," ~ ")," apr "," ~ ")," may "," ~ ")," jun "," ~ ")," jul "," ~ ")," aug "," ~ ")," sep "," ~ ")," sept "," ~ ")," oct "," ~ ")</f>
        <v>  </v>
      </c>
      <c r="BT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82,"jan","~"),"feb","~"),"mar","~"),"apr","~"),"may","~"),"jun","~"),"jul","~"),"aug","~"),"sep","~"),"oct","~"),"nov","~"),"dec","~")," nov "," ~ ")," dec "," ~ ")," mon "," ~ ")," tue "," ~ ")," wed "," ~ ")," thu "," ~ ")," fri "," ~ ")," sat "," ~ ")," sun "," ~ ")," gate "," ~ ")," bay "," ~ ")," stand "," ~ ")," position "," ~ ")," galley "," ~ ")," flight "," ~ ")," flt "," ~ ")," day "," ~ ")," date "," ~ ")," dated "," ~ ")," the "," ~ ")," and "," ~ ")," of "," ~ ")," in "," ~ ")," for "," ~ ")," with "," ~ ")</f>
        <v>  </v>
      </c>
      <c r="BU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82,"jan","~"),"feb","~"),"mar","~"),"apr","~"),"may","~"),"jun","~"),"jul","~"),"aug","~"),"sep","~"),"oct","~"),"nov","~"),"dec","~")," nov "," ~ ")," dec "," ~ ")," mon "," ~ ")," tue "," ~ ")," wed "," ~ ")," thu "," ~ ")," fri "," ~ ")," sat "," ~ ")," sun "," ~ ")," gate "," ~ ")," bay "," ~ ")," stand "," ~ ")," position "," ~ ")," galley "," ~ ")," flight "," ~ ")," flt "," ~ ")," day "," ~ ")," date "," ~ ")," dated "," ~ ")," the "," ~ ")," and "," ~ ")," of "," ~ ")," in "," ~ ")," for "," ~ ")," with "," ~ ")</f>
        <v>  </v>
      </c>
      <c r="BV82" s="61" t="n">
        <f aca="false">0</f>
        <v>0</v>
      </c>
      <c r="BW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82," pax "," ~ ")," etd "," ~ ")," eta "," ~ ")," std "," ~ ")," sta "," ~ ")," atd "," ~ ")," ata "," ~ ")," lt "," ~ ")," utc "," ~ ")," local "," ~ ")," ok "," ~ ")," done "," ~ ")," seen "," ~ ")," chk "," ~ ")," chkd "," ~ ")," checked "," ~ ")," rcvd "," ~ ")," recd "," ~ ")," dep "," ~ ")," arr "," ~ ")," qty "," ~ ")," all "," ~ ")," ttl "," ~ ")," total "," ~ ")," via "," ~ ")," per "," ~ ")," call "," ~ ")," inbound "," ~ ")," outbound "," ~ ")," approx "," ~ ")</f>
        <v>  </v>
      </c>
      <c r="BX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82," pax "," ~ ")," etd "," ~ ")," eta "," ~ ")," std "," ~ ")," sta "," ~ ")," atd "," ~ ")," ata "," ~ ")," lt "," ~ ")," utc "," ~ ")," local "," ~ ")," ok "," ~ ")," done "," ~ ")," seen "," ~ ")," chk "," ~ ")," chkd "," ~ ")," checked "," ~ ")," rcvd "," ~ ")," recd "," ~ ")," dep "," ~ ")," arr "," ~ ")," qty "," ~ ")," all "," ~ ")," ttl "," ~ ")," total "," ~ ")," via "," ~ ")," per "," ~ ")," call "," ~ ")," inbound "," ~ ")," outbound "," ~ ")," approx "," ~ ")</f>
        <v>  </v>
      </c>
    </row>
    <row r="83" customFormat="false" ht="39.75" hidden="false" customHeight="true" outlineLevel="0" collapsed="false">
      <c r="A83" s="57" t="s">
        <v>574</v>
      </c>
      <c r="B83" s="57" t="s">
        <v>212</v>
      </c>
      <c r="C83" s="57" t="str">
        <f aca="false">Flights!$F$7</f>
        <v>MH0720</v>
      </c>
      <c r="D83" s="58" t="n">
        <f aca="false">Flights!$D$7</f>
        <v>46305</v>
      </c>
      <c r="E83" s="57" t="str">
        <f aca="false">Flights!$G$7&amp;"-"&amp;Flights!$H$7</f>
        <v>CGK-KUL</v>
      </c>
      <c r="F83" s="57" t="str">
        <f aca="false">Flights!$K$7</f>
        <v>EY</v>
      </c>
      <c r="G83" s="57" t="s">
        <v>423</v>
      </c>
      <c r="H83" s="57" t="s">
        <v>381</v>
      </c>
      <c r="I83" s="57" t="s">
        <v>431</v>
      </c>
      <c r="J83" s="57" t="s">
        <v>436</v>
      </c>
      <c r="K83" s="67"/>
      <c r="L83" s="67" t="s">
        <v>425</v>
      </c>
      <c r="M83" s="67"/>
      <c r="N83" s="67" t="s">
        <v>386</v>
      </c>
      <c r="O83" s="67" t="s">
        <v>426</v>
      </c>
      <c r="P83" s="57" t="s">
        <v>201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open",IF(AND(NOT(OR(LEN(AZ83)&lt;15,ISNUMBER(MATCH(AZ83,L_Placeholder,0)))),BK83=0,NOT(OR(LEN(AU83)&lt;2,ISNUMBER(MATCH(AU83,L_Placeholder,0)))),NOT(OR(LEN(AX83)&lt;2,ISNUMBER(MATCH(AX83,L_Placeholder,0)))),TRIM(AE83)&lt;&gt;TRIM(T83)),"N/A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missing",IF(OR(LEN(AU83)&lt;2,ISNUMBER(MATCH(AU83,L_Placeholder,0))),"INVALID – PIC missing",IF(OR(LEN(AV83)&lt;2,ISNUMBER(MATCH(AV83,L_Placeholder,0))),"INVALID – result / assessment missing",IF(OR(OR(LEN(AW83)&lt;3,ISNUMBER(MATCH(AW83,L_Placeholder,0))),SUMPRODUCT(--ISNUMBER(SEARCH(" "&amp;L_EvidencePhrase&amp;" ",BD83)))&gt;0,BI83=1),"INVALID – evidence missing, placeholder or not yet on file",IF(BL83=0,"INVALID – evidence needs a traceable reference (number, file name or link)",IF(OR(LEN(AX83)&lt;2,ISNUMBER(MATCH(AX83,L_Placeholder,0))),"INVALID – verifier missing",IF(AX83=AU83,"INVALID – verifier must be someone other than the PIC",IF(BH83=1,"INVALID – result not yet available (awaiting / TBC)",IF(BV83=1,"INVALID – wording says not on board: an on-board confirmation needs the item loaded",IF(AND(AQ83=1,OR(OR(LEN(AY83)&lt;3,ISNUMBER(MATCH(AY83,L_Placeholder,0))),BJ83=1,BQ83=0)),"INVALID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LATE","COMPLETE")&amp;IF(BG83=1," – CHECK WORDING",""))))))))))))))))))))))),IF(TRIM(U83)="Fail","FAIL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t="str">
        <f aca="false">" "&amp;TRIM(SUBSTITUTE(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 "))&amp;" "</f>
        <v>  </v>
      </c>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IFERROR(IF(AND(TRIM(U83)="Pass",SUMPRODUCT((LEN(BC83)-LEN(SUBSTITUTE(BC83,"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")))/(LEN(L_PendNeg)+1))+SUMPRODUCT((LEN(BC83)-LEN(SUBSTITUTE(BC83," "&amp;L_PendPrep&amp;" "," ")))/(LEN(L_PendPrep)+1)),1,0),1)</f>
        <v>0</v>
      </c>
      <c r="BI83" s="61" t="n">
        <f aca="false">IFERROR(IF(SUMPRODUCT((LEN(BD83)-LEN(SUBSTITUTE(BD83," "&amp;L_PendStrict&amp;" "," ")))/(LEN(L_PendStrict)+1))&gt;SUMPRODUCT((LEN(BD83)-LEN(SUBSTITUTE(BD83," "&amp;L_PendNeg&amp;" "," ")))/(LEN(L_PendNeg)+1)),1,0),1)</f>
        <v>0</v>
      </c>
      <c r="BJ83" s="61" t="n">
        <f aca="false">IFERROR(IF(SUMPRODUCT((LEN(BE83)-LEN(SUBSTITUTE(BE83," "&amp;L_Pending&amp;" "," ")))/(LEN(L_Pending)+1))&gt;SUMPRODUCT((LEN(BE83)-LEN(SUBSTITUTE(BE83," "&amp;L_PendNeg&amp;" "," ")))/(LEN(L_PendNeg)+1))+SUMPRODUCT((LEN(BE83)-LEN(SUBSTITUTE(BE83," "&amp;L_PendPrep&amp;" "," ")))/(LEN(L_PendPrep)+1)),1,0),1)</f>
        <v>0</v>
      </c>
      <c r="BK83" s="61" t="n">
        <f aca="false">IFERROR(IF(SUMPRODUCT((LEN(BF83)-LEN(SUBSTITUTE(BF83," "&amp;L_PendStrict&amp;" "," ")))/(LEN(L_PendStrict)+1))&gt;SUMPRODUCT((LEN(BF83)-LEN(SUBSTITUTE(BF83," "&amp;L_PendNeg&amp;" "," ")))/(LEN(L_PendNeg)+1)),1,0),1)</f>
        <v>0</v>
      </c>
      <c r="BL83" s="61" t="n">
        <f aca="false">IFERROR(IF(OR(SUMPRODUCT(--ISNUMBER(SEARCH({"aa000"," aa 000"," aaa 000"," aaaa 000"," a 0000"," a000 000"," aa 00 000"," aaa 00 000"},BN83)))&gt;0,SUMPRODUCT(--ISNUMBER(SEARCH({"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83)))&gt;0,SUMPRODUCT(--ISNUMBER(SEARCH({"http","www.","\",".pdf",".jpg",".jpeg",".png",".heic",".xls",".doc",".msg",".eml"},Z83)))&gt;0,AND(SUMPRODUCT(--ISNUMBER(SEARCH({"sharepoint","onedrive","teams","dms","q-pulse","qpulse"},Z83)))&gt;0,ISNUMBER(SEARCH("0",BM83)))),1,0),0)</f>
        <v>0</v>
      </c>
      <c r="BM83" s="61" t="str">
        <f aca="false">SUBSTITUTE(SUBSTITUTE(SUBSTITUTE(SUBSTITUTE(SUBSTITUTE(SUBSTITUTE(SUBSTITUTE(SUBSTITUTE(SUBSTITUTE(LOWER(BW83&amp;""),"1","0"),"2","0"),"3","0"),"4","0"),"5","0"),"6","0"),"7","0"),"8","0"),"9","0")</f>
        <v>  </v>
      </c>
      <c r="BN83" s="61" t="str">
        <f aca="false">SUBSTITUTE(SUBSTITUTE(SUBSTITUTE(SUBSTITUTE(SUBSTITUTE(SUBSTITUTE(SUBSTITUTE(SUBSTITUTE(SUBSTITUTE(SUBSTITUTE(SUBSTITUTE(SUBSTITUTE(SUBSTITUTE(SUBSTITUTE(SUBSTITUTE(SUBSTITUTE(SUBSTITUTE(SUBSTITUTE(SUBSTITUTE(SUBSTITUTE(SUBSTITUTE(SUBSTITUTE(SUBSTITUTE(SUBSTITUTE(SUBSTITUTE(BM83,"b","a"),"c","a"),"d","a"),"e","a"),"f","a"),"g","a"),"h","a"),"i","a"),"j","a"),"k","a"),"l","a"),"m","a"),"n","a"),"o","a"),"p","a"),"q","a"),"r","a"),"s","a"),"t","a"),"u","a"),"v","a"),"w","a"),"x","a"),"y","a"),"z","a")</f>
        <v>  </v>
      </c>
      <c r="BO83" s="61" t="str">
        <f aca="false">SUBSTITUTE(SUBSTITUTE(SUBSTITUTE(SUBSTITUTE(SUBSTITUTE(SUBSTITUTE(SUBSTITUTE(SUBSTITUTE(SUBSTITUTE(LOWER(BX83&amp;""),"1","0"),"2","0"),"3","0"),"4","0"),"5","0"),"6","0"),"7","0"),"8","0"),"9","0")</f>
        <v>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v>
      </c>
      <c r="BQ83" s="61" t="n">
        <f aca="false">IFERROR(IF(OR(SUMPRODUCT(--ISNUMBER(SEARCH({"aa000"," aa 000"," aaa 000"," aaaa 000"," a 0000"," a000 000"," aa 00 000"," aaa 00 000"},BP83)))&gt;0,SUMPRODUCT(--ISNUMBER(SEARCH({"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83)))&gt;0,SUMPRODUCT(--ISNUMBER(SEARCH({"http","www.","\",".pdf",".jpg",".jpeg",".png",".heic",".xls",".doc",".msg",".eml"},W83)))&gt;0,ISNUMBER(SEARCH("0000",BO83)),AND(SUMPRODUCT(--ISNUMBER(SEARCH({"sharepoint","onedrive","teams","dms","q-pulse","qpulse"},W83)))&gt;0,ISNUMBER(SEARCH("0",BO83)))),1,0),0)</f>
        <v>0</v>
      </c>
      <c r="BR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83," "&amp;LOWER(Flights!$F$7)&amp;" "," ~ ")," mh"," ~")," at "," ~ ")," by "," ~ ")," on "," ~ ")," to "," ~ ")," from "," ~ ")," until "," ~ ")," till "," ~ ")," before "," ~ ")," after "," ~ ")," around "," ~ ")," approx "," ~ ")," about "," ~ ")," since "," ~ ")," hrs "," ~ ")," hr "," ~ ")," hours "," ~ ")," time "," ~ ")," jan "," ~ ")," feb "," ~ ")," mar "," ~ ")," apr "," ~ ")," may "," ~ ")," jun "," ~ ")," jul "," ~ ")," aug "," ~ ")," sep "," ~ ")," sept "," ~ ")," oct "," ~ ")</f>
        <v>  </v>
      </c>
      <c r="BS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83," "&amp;LOWER(Flights!$F$7)&amp;" "," ~ ")," mh"," ~")," at "," ~ ")," by "," ~ ")," on "," ~ ")," to "," ~ ")," from "," ~ ")," until "," ~ ")," till "," ~ ")," before "," ~ ")," after "," ~ ")," around "," ~ ")," approx "," ~ ")," about "," ~ ")," since "," ~ ")," hrs "," ~ ")," hr "," ~ ")," hours "," ~ ")," time "," ~ ")," jan "," ~ ")," feb "," ~ ")," mar "," ~ ")," apr "," ~ ")," may "," ~ ")," jun "," ~ ")," jul "," ~ ")," aug "," ~ ")," sep "," ~ ")," sept "," ~ ")," oct "," ~ ")</f>
        <v>  </v>
      </c>
      <c r="BT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83,"jan","~"),"feb","~"),"mar","~"),"apr","~"),"may","~"),"jun","~"),"jul","~"),"aug","~"),"sep","~"),"oct","~"),"nov","~"),"dec","~")," nov "," ~ ")," dec "," ~ ")," mon "," ~ ")," tue "," ~ ")," wed "," ~ ")," thu "," ~ ")," fri "," ~ ")," sat "," ~ ")," sun "," ~ ")," gate "," ~ ")," bay "," ~ ")," stand "," ~ ")," position "," ~ ")," galley "," ~ ")," flight "," ~ ")," flt "," ~ ")," day "," ~ ")," date "," ~ ")," dated "," ~ ")," the "," ~ ")," and "," ~ ")," of "," ~ ")," in "," ~ ")," for "," ~ ")," with "," ~ ")</f>
        <v>  </v>
      </c>
      <c r="BU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83,"jan","~"),"feb","~"),"mar","~"),"apr","~"),"may","~"),"jun","~"),"jul","~"),"aug","~"),"sep","~"),"oct","~"),"nov","~"),"dec","~")," nov "," ~ ")," dec "," ~ ")," mon "," ~ ")," tue "," ~ ")," wed "," ~ ")," thu "," ~ ")," fri "," ~ ")," sat "," ~ ")," sun "," ~ ")," gate "," ~ ")," bay "," ~ ")," stand "," ~ ")," position "," ~ ")," galley "," ~ ")," flight "," ~ ")," flt "," ~ ")," day "," ~ ")," date "," ~ ")," dated "," ~ ")," the "," ~ ")," and "," ~ ")," of "," ~ ")," in "," ~ ")," for "," ~ ")," with "," ~ ")</f>
        <v>  </v>
      </c>
      <c r="BV83" s="61" t="n">
        <f aca="false">0</f>
        <v>0</v>
      </c>
      <c r="BW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83," pax "," ~ ")," etd "," ~ ")," eta "," ~ ")," std "," ~ ")," sta "," ~ ")," atd "," ~ ")," ata "," ~ ")," lt "," ~ ")," utc "," ~ ")," local "," ~ ")," ok "," ~ ")," done "," ~ ")," seen "," ~ ")," chk "," ~ ")," chkd "," ~ ")," checked "," ~ ")," rcvd "," ~ ")," recd "," ~ ")," dep "," ~ ")," arr "," ~ ")," qty "," ~ ")," all "," ~ ")," ttl "," ~ ")," total "," ~ ")," via "," ~ ")," per "," ~ ")," call "," ~ ")," inbound "," ~ ")," outbound "," ~ ")," approx "," ~ ")</f>
        <v>  </v>
      </c>
      <c r="BX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83," pax "," ~ ")," etd "," ~ ")," eta "," ~ ")," std "," ~ ")," sta "," ~ ")," atd "," ~ ")," ata "," ~ ")," lt "," ~ ")," utc "," ~ ")," local "," ~ ")," ok "," ~ ")," done "," ~ ")," seen "," ~ ")," chk "," ~ ")," chkd "," ~ ")," checked "," ~ ")," rcvd "," ~ ")," recd "," ~ ")," dep "," ~ ")," arr "," ~ ")," qty "," ~ ")," all "," ~ ")," ttl "," ~ ")," total "," ~ ")," via "," ~ ")," per "," ~ ")," call "," ~ ")," inbound "," ~ ")," outbound "," ~ ")," approx "," ~ ")</f>
        <v>  </v>
      </c>
    </row>
    <row r="84" customFormat="false" ht="78.75" hidden="false" customHeight="true" outlineLevel="0" collapsed="false">
      <c r="A84" s="57" t="s">
        <v>575</v>
      </c>
      <c r="B84" s="57" t="s">
        <v>212</v>
      </c>
      <c r="C84" s="57" t="str">
        <f aca="false">Flights!$F$7</f>
        <v>MH0720</v>
      </c>
      <c r="D84" s="58" t="n">
        <f aca="false">Flights!$D$7</f>
        <v>46305</v>
      </c>
      <c r="E84" s="57" t="str">
        <f aca="false">Flights!$G$7&amp;"-"&amp;Flights!$H$7</f>
        <v>CGK-KUL</v>
      </c>
      <c r="F84" s="57" t="str">
        <f aca="false">Flights!$K$7</f>
        <v>EY</v>
      </c>
      <c r="G84" s="57" t="s">
        <v>423</v>
      </c>
      <c r="H84" s="57" t="s">
        <v>381</v>
      </c>
      <c r="I84" s="57" t="s">
        <v>431</v>
      </c>
      <c r="J84" s="57" t="s">
        <v>438</v>
      </c>
      <c r="K84" s="67" t="s">
        <v>576</v>
      </c>
      <c r="L84" s="67" t="s">
        <v>425</v>
      </c>
      <c r="M84" s="67"/>
      <c r="N84" s="67" t="s">
        <v>386</v>
      </c>
      <c r="O84" s="67" t="s">
        <v>426</v>
      </c>
      <c r="P84" s="57" t="s">
        <v>201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open",IF(AND(NOT(OR(LEN(AZ84)&lt;15,ISNUMBER(MATCH(AZ84,L_Placeholder,0)))),BK84=0,NOT(OR(LEN(AU84)&lt;2,ISNUMBER(MATCH(AU84,L_Placeholder,0)))),NOT(OR(LEN(AX84)&lt;2,ISNUMBER(MATCH(AX84,L_Placeholder,0)))),TRIM(AE84)&lt;&gt;TRIM(T84)),"N/A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missing",IF(OR(LEN(AU84)&lt;2,ISNUMBER(MATCH(AU84,L_Placeholder,0))),"INVALID – PIC missing",IF(OR(LEN(AV84)&lt;2,ISNUMBER(MATCH(AV84,L_Placeholder,0))),"INVALID – result / assessment missing",IF(OR(OR(LEN(AW84)&lt;3,ISNUMBER(MATCH(AW84,L_Placeholder,0))),SUMPRODUCT(--ISNUMBER(SEARCH(" "&amp;L_EvidencePhrase&amp;" ",BD84)))&gt;0,BI84=1),"INVALID – evidence missing, placeholder or not yet on file",IF(BL84=0,"INVALID – evidence needs a traceable reference (number, file name or link)",IF(OR(LEN(AX84)&lt;2,ISNUMBER(MATCH(AX84,L_Placeholder,0))),"INVALID – verifier missing",IF(AX84=AU84,"INVALID – verifier must be someone other than the PIC",IF(BH84=1,"INVALID – result not yet available (awaiting / TBC)",IF(BV84=1,"INVALID – wording says not on board: an on-board confirmation needs the item loaded",IF(AND(AQ84=1,OR(OR(LEN(AY84)&lt;3,ISNUMBER(MATCH(AY84,L_Placeholder,0))),BJ84=1,BQ84=0)),"INVALID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LATE","COMPLETE")&amp;IF(BG84=1," – CHECK WORDING",""))))))))))))))))))))))),IF(TRIM(U84)="Fail","FAIL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t="str">
        <f aca="false">" "&amp;TRIM(SUBSTITUTE(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 "))&amp;" "</f>
        <v>  </v>
      </c>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IFERROR(IF(AND(TRIM(U84)="Pass",SUMPRODUCT((LEN(BC84)-LEN(SUBSTITUTE(BC84,"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")))/(LEN(L_PendNeg)+1))+SUMPRODUCT((LEN(BC84)-LEN(SUBSTITUTE(BC84," "&amp;L_PendPrep&amp;" "," ")))/(LEN(L_PendPrep)+1)),1,0),1)</f>
        <v>0</v>
      </c>
      <c r="BI84" s="61" t="n">
        <f aca="false">IFERROR(IF(SUMPRODUCT((LEN(BD84)-LEN(SUBSTITUTE(BD84," "&amp;L_PendStrict&amp;" "," ")))/(LEN(L_PendStrict)+1))&gt;SUMPRODUCT((LEN(BD84)-LEN(SUBSTITUTE(BD84," "&amp;L_PendNeg&amp;" "," ")))/(LEN(L_PendNeg)+1)),1,0),1)</f>
        <v>0</v>
      </c>
      <c r="BJ84" s="61" t="n">
        <f aca="false">IFERROR(IF(SUMPRODUCT((LEN(BE84)-LEN(SUBSTITUTE(BE84," "&amp;L_Pending&amp;" "," ")))/(LEN(L_Pending)+1))&gt;SUMPRODUCT((LEN(BE84)-LEN(SUBSTITUTE(BE84," "&amp;L_PendNeg&amp;" "," ")))/(LEN(L_PendNeg)+1))+SUMPRODUCT((LEN(BE84)-LEN(SUBSTITUTE(BE84," "&amp;L_PendPrep&amp;" "," ")))/(LEN(L_PendPrep)+1)),1,0),1)</f>
        <v>0</v>
      </c>
      <c r="BK84" s="61" t="n">
        <f aca="false">IFERROR(IF(SUMPRODUCT((LEN(BF84)-LEN(SUBSTITUTE(BF84," "&amp;L_PendStrict&amp;" "," ")))/(LEN(L_PendStrict)+1))&gt;SUMPRODUCT((LEN(BF84)-LEN(SUBSTITUTE(BF84," "&amp;L_PendNeg&amp;" "," ")))/(LEN(L_PendNeg)+1)),1,0),1)</f>
        <v>0</v>
      </c>
      <c r="BL84" s="61" t="n">
        <f aca="false">IFERROR(IF(OR(SUMPRODUCT(--ISNUMBER(SEARCH({"aa000"," aa 000"," aaa 000"," aaaa 000"," a 0000"," a000 000"," aa 00 000"," aaa 00 000"},BN84)))&gt;0,SUMPRODUCT(--ISNUMBER(SEARCH({"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84)))&gt;0,SUMPRODUCT(--ISNUMBER(SEARCH({"http","www.","\",".pdf",".jpg",".jpeg",".png",".heic",".xls",".doc",".msg",".eml"},Z84)))&gt;0,AND(SUMPRODUCT(--ISNUMBER(SEARCH({"sharepoint","onedrive","teams","dms","q-pulse","qpulse"},Z84)))&gt;0,ISNUMBER(SEARCH("0",BM84)))),1,0),0)</f>
        <v>0</v>
      </c>
      <c r="BM84" s="61" t="str">
        <f aca="false">SUBSTITUTE(SUBSTITUTE(SUBSTITUTE(SUBSTITUTE(SUBSTITUTE(SUBSTITUTE(SUBSTITUTE(SUBSTITUTE(SUBSTITUTE(LOWER(BW84&amp;""),"1","0"),"2","0"),"3","0"),"4","0"),"5","0"),"6","0"),"7","0"),"8","0"),"9","0")</f>
        <v>  </v>
      </c>
      <c r="BN84" s="61" t="str">
        <f aca="false">SUBSTITUTE(SUBSTITUTE(SUBSTITUTE(SUBSTITUTE(SUBSTITUTE(SUBSTITUTE(SUBSTITUTE(SUBSTITUTE(SUBSTITUTE(SUBSTITUTE(SUBSTITUTE(SUBSTITUTE(SUBSTITUTE(SUBSTITUTE(SUBSTITUTE(SUBSTITUTE(SUBSTITUTE(SUBSTITUTE(SUBSTITUTE(SUBSTITUTE(SUBSTITUTE(SUBSTITUTE(SUBSTITUTE(SUBSTITUTE(SUBSTITUTE(BM84,"b","a"),"c","a"),"d","a"),"e","a"),"f","a"),"g","a"),"h","a"),"i","a"),"j","a"),"k","a"),"l","a"),"m","a"),"n","a"),"o","a"),"p","a"),"q","a"),"r","a"),"s","a"),"t","a"),"u","a"),"v","a"),"w","a"),"x","a"),"y","a"),"z","a")</f>
        <v>  </v>
      </c>
      <c r="BO84" s="61" t="str">
        <f aca="false">SUBSTITUTE(SUBSTITUTE(SUBSTITUTE(SUBSTITUTE(SUBSTITUTE(SUBSTITUTE(SUBSTITUTE(SUBSTITUTE(SUBSTITUTE(LOWER(BX84&amp;""),"1","0"),"2","0"),"3","0"),"4","0"),"5","0"),"6","0"),"7","0"),"8","0"),"9","0")</f>
        <v>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v>
      </c>
      <c r="BQ84" s="61" t="n">
        <f aca="false">IFERROR(IF(OR(SUMPRODUCT(--ISNUMBER(SEARCH({"aa000"," aa 000"," aaa 000"," aaaa 000"," a 0000"," a000 000"," aa 00 000"," aaa 00 000"},BP84)))&gt;0,SUMPRODUCT(--ISNUMBER(SEARCH({"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84)))&gt;0,SUMPRODUCT(--ISNUMBER(SEARCH({"http","www.","\",".pdf",".jpg",".jpeg",".png",".heic",".xls",".doc",".msg",".eml"},W84)))&gt;0,ISNUMBER(SEARCH("0000",BO84)),AND(SUMPRODUCT(--ISNUMBER(SEARCH({"sharepoint","onedrive","teams","dms","q-pulse","qpulse"},W84)))&gt;0,ISNUMBER(SEARCH("0",BO84)))),1,0),0)</f>
        <v>0</v>
      </c>
      <c r="BR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84," "&amp;LOWER(Flights!$F$7)&amp;" "," ~ ")," mh"," ~")," at "," ~ ")," by "," ~ ")," on "," ~ ")," to "," ~ ")," from "," ~ ")," until "," ~ ")," till "," ~ ")," before "," ~ ")," after "," ~ ")," around "," ~ ")," approx "," ~ ")," about "," ~ ")," since "," ~ ")," hrs "," ~ ")," hr "," ~ ")," hours "," ~ ")," time "," ~ ")," jan "," ~ ")," feb "," ~ ")," mar "," ~ ")," apr "," ~ ")," may "," ~ ")," jun "," ~ ")," jul "," ~ ")," aug "," ~ ")," sep "," ~ ")," sept "," ~ ")," oct "," ~ ")</f>
        <v>  </v>
      </c>
      <c r="BS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84," "&amp;LOWER(Flights!$F$7)&amp;" "," ~ ")," mh"," ~")," at "," ~ ")," by "," ~ ")," on "," ~ ")," to "," ~ ")," from "," ~ ")," until "," ~ ")," till "," ~ ")," before "," ~ ")," after "," ~ ")," around "," ~ ")," approx "," ~ ")," about "," ~ ")," since "," ~ ")," hrs "," ~ ")," hr "," ~ ")," hours "," ~ ")," time "," ~ ")," jan "," ~ ")," feb "," ~ ")," mar "," ~ ")," apr "," ~ ")," may "," ~ ")," jun "," ~ ")," jul "," ~ ")," aug "," ~ ")," sep "," ~ ")," sept "," ~ ")," oct "," ~ ")</f>
        <v>  </v>
      </c>
      <c r="BT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84,"jan","~"),"feb","~"),"mar","~"),"apr","~"),"may","~"),"jun","~"),"jul","~"),"aug","~"),"sep","~"),"oct","~"),"nov","~"),"dec","~")," nov "," ~ ")," dec "," ~ ")," mon "," ~ ")," tue "," ~ ")," wed "," ~ ")," thu "," ~ ")," fri "," ~ ")," sat "," ~ ")," sun "," ~ ")," gate "," ~ ")," bay "," ~ ")," stand "," ~ ")," position "," ~ ")," galley "," ~ ")," flight "," ~ ")," flt "," ~ ")," day "," ~ ")," date "," ~ ")," dated "," ~ ")," the "," ~ ")," and "," ~ ")," of "," ~ ")," in "," ~ ")," for "," ~ ")," with "," ~ ")</f>
        <v>  </v>
      </c>
      <c r="BU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84,"jan","~"),"feb","~"),"mar","~"),"apr","~"),"may","~"),"jun","~"),"jul","~"),"aug","~"),"sep","~"),"oct","~"),"nov","~"),"dec","~")," nov "," ~ ")," dec "," ~ ")," mon "," ~ ")," tue "," ~ ")," wed "," ~ ")," thu "," ~ ")," fri "," ~ ")," sat "," ~ ")," sun "," ~ ")," gate "," ~ ")," bay "," ~ ")," stand "," ~ ")," position "," ~ ")," galley "," ~ ")," flight "," ~ ")," flt "," ~ ")," day "," ~ ")," date "," ~ ")," dated "," ~ ")," the "," ~ ")," and "," ~ ")," of "," ~ ")," in "," ~ ")," for "," ~ ")," with "," ~ ")</f>
        <v>  </v>
      </c>
      <c r="BV84" s="61" t="n">
        <f aca="false">0</f>
        <v>0</v>
      </c>
      <c r="BW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84," pax "," ~ ")," etd "," ~ ")," eta "," ~ ")," std "," ~ ")," sta "," ~ ")," atd "," ~ ")," ata "," ~ ")," lt "," ~ ")," utc "," ~ ")," local "," ~ ")," ok "," ~ ")," done "," ~ ")," seen "," ~ ")," chk "," ~ ")," chkd "," ~ ")," checked "," ~ ")," rcvd "," ~ ")," recd "," ~ ")," dep "," ~ ")," arr "," ~ ")," qty "," ~ ")," all "," ~ ")," ttl "," ~ ")," total "," ~ ")," via "," ~ ")," per "," ~ ")," call "," ~ ")," inbound "," ~ ")," outbound "," ~ ")," approx "," ~ ")</f>
        <v>  </v>
      </c>
      <c r="BX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84," pax "," ~ ")," etd "," ~ ")," eta "," ~ ")," std "," ~ ")," sta "," ~ ")," atd "," ~ ")," ata "," ~ ")," lt "," ~ ")," utc "," ~ ")," local "," ~ ")," ok "," ~ ")," done "," ~ ")," seen "," ~ ")," chk "," ~ ")," chkd "," ~ ")," checked "," ~ ")," rcvd "," ~ ")," recd "," ~ ")," dep "," ~ ")," arr "," ~ ")," qty "," ~ ")," all "," ~ ")," ttl "," ~ ")," total "," ~ ")," via "," ~ ")," per "," ~ ")," call "," ~ ")," inbound "," ~ ")," outbound "," ~ ")," approx "," ~ ")</f>
        <v>  </v>
      </c>
    </row>
    <row r="85" customFormat="false" ht="39.75" hidden="false" customHeight="true" outlineLevel="0" collapsed="false">
      <c r="A85" s="57" t="s">
        <v>577</v>
      </c>
      <c r="B85" s="57" t="s">
        <v>212</v>
      </c>
      <c r="C85" s="57" t="str">
        <f aca="false">Flights!$F$7</f>
        <v>MH0720</v>
      </c>
      <c r="D85" s="58" t="n">
        <f aca="false">Flights!$D$7</f>
        <v>46305</v>
      </c>
      <c r="E85" s="57" t="str">
        <f aca="false">Flights!$G$7&amp;"-"&amp;Flights!$H$7</f>
        <v>CGK-KUL</v>
      </c>
      <c r="F85" s="57" t="str">
        <f aca="false">Flights!$K$7</f>
        <v>EY</v>
      </c>
      <c r="G85" s="57" t="s">
        <v>423</v>
      </c>
      <c r="H85" s="57" t="s">
        <v>381</v>
      </c>
      <c r="I85" s="57" t="s">
        <v>431</v>
      </c>
      <c r="J85" s="57" t="s">
        <v>441</v>
      </c>
      <c r="K85" s="67"/>
      <c r="L85" s="67" t="s">
        <v>425</v>
      </c>
      <c r="M85" s="67"/>
      <c r="N85" s="67" t="s">
        <v>386</v>
      </c>
      <c r="O85" s="67" t="s">
        <v>426</v>
      </c>
      <c r="P85" s="57" t="s">
        <v>201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open",IF(AND(NOT(OR(LEN(AZ85)&lt;15,ISNUMBER(MATCH(AZ85,L_Placeholder,0)))),BK85=0,NOT(OR(LEN(AU85)&lt;2,ISNUMBER(MATCH(AU85,L_Placeholder,0)))),NOT(OR(LEN(AX85)&lt;2,ISNUMBER(MATCH(AX85,L_Placeholder,0)))),TRIM(AE85)&lt;&gt;TRIM(T85)),"N/A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missing",IF(OR(LEN(AU85)&lt;2,ISNUMBER(MATCH(AU85,L_Placeholder,0))),"INVALID – PIC missing",IF(OR(LEN(AV85)&lt;2,ISNUMBER(MATCH(AV85,L_Placeholder,0))),"INVALID – result / assessment missing",IF(OR(OR(LEN(AW85)&lt;3,ISNUMBER(MATCH(AW85,L_Placeholder,0))),SUMPRODUCT(--ISNUMBER(SEARCH(" "&amp;L_EvidencePhrase&amp;" ",BD85)))&gt;0,BI85=1),"INVALID – evidence missing, placeholder or not yet on file",IF(BL85=0,"INVALID – evidence needs a traceable reference (number, file name or link)",IF(OR(LEN(AX85)&lt;2,ISNUMBER(MATCH(AX85,L_Placeholder,0))),"INVALID – verifier missing",IF(AX85=AU85,"INVALID – verifier must be someone other than the PIC",IF(BH85=1,"INVALID – result not yet available (awaiting / TBC)",IF(BV85=1,"INVALID – wording says not on board: an on-board confirmation needs the item loaded",IF(AND(AQ85=1,OR(OR(LEN(AY85)&lt;3,ISNUMBER(MATCH(AY85,L_Placeholder,0))),BJ85=1,BQ85=0)),"INVALID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LATE","COMPLETE")&amp;IF(BG85=1," – CHECK WORDING",""))))))))))))))))))))))),IF(TRIM(U85)="Fail","FAIL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t="str">
        <f aca="false">" "&amp;TRIM(SUBSTITUTE(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 "))&amp;" "</f>
        <v>  </v>
      </c>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IFERROR(IF(AND(TRIM(U85)="Pass",SUMPRODUCT((LEN(BC85)-LEN(SUBSTITUTE(BC85,"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")))/(LEN(L_PendNeg)+1))+SUMPRODUCT((LEN(BC85)-LEN(SUBSTITUTE(BC85," "&amp;L_PendPrep&amp;" "," ")))/(LEN(L_PendPrep)+1)),1,0),1)</f>
        <v>0</v>
      </c>
      <c r="BI85" s="61" t="n">
        <f aca="false">IFERROR(IF(SUMPRODUCT((LEN(BD85)-LEN(SUBSTITUTE(BD85," "&amp;L_PendStrict&amp;" "," ")))/(LEN(L_PendStrict)+1))&gt;SUMPRODUCT((LEN(BD85)-LEN(SUBSTITUTE(BD85," "&amp;L_PendNeg&amp;" "," ")))/(LEN(L_PendNeg)+1)),1,0),1)</f>
        <v>0</v>
      </c>
      <c r="BJ85" s="61" t="n">
        <f aca="false">IFERROR(IF(SUMPRODUCT((LEN(BE85)-LEN(SUBSTITUTE(BE85," "&amp;L_Pending&amp;" "," ")))/(LEN(L_Pending)+1))&gt;SUMPRODUCT((LEN(BE85)-LEN(SUBSTITUTE(BE85," "&amp;L_PendNeg&amp;" "," ")))/(LEN(L_PendNeg)+1))+SUMPRODUCT((LEN(BE85)-LEN(SUBSTITUTE(BE85," "&amp;L_PendPrep&amp;" "," ")))/(LEN(L_PendPrep)+1)),1,0),1)</f>
        <v>0</v>
      </c>
      <c r="BK85" s="61" t="n">
        <f aca="false">IFERROR(IF(SUMPRODUCT((LEN(BF85)-LEN(SUBSTITUTE(BF85," "&amp;L_PendStrict&amp;" "," ")))/(LEN(L_PendStrict)+1))&gt;SUMPRODUCT((LEN(BF85)-LEN(SUBSTITUTE(BF85," "&amp;L_PendNeg&amp;" "," ")))/(LEN(L_PendNeg)+1)),1,0),1)</f>
        <v>0</v>
      </c>
      <c r="BL85" s="61" t="n">
        <f aca="false">IFERROR(IF(OR(SUMPRODUCT(--ISNUMBER(SEARCH({"aa000"," aa 000"," aaa 000"," aaaa 000"," a 0000"," a000 000"," aa 00 000"," aaa 00 000"},BN85)))&gt;0,SUMPRODUCT(--ISNUMBER(SEARCH({"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85)))&gt;0,SUMPRODUCT(--ISNUMBER(SEARCH({"http","www.","\",".pdf",".jpg",".jpeg",".png",".heic",".xls",".doc",".msg",".eml"},Z85)))&gt;0,AND(SUMPRODUCT(--ISNUMBER(SEARCH({"sharepoint","onedrive","teams","dms","q-pulse","qpulse"},Z85)))&gt;0,ISNUMBER(SEARCH("0",BM85)))),1,0),0)</f>
        <v>0</v>
      </c>
      <c r="BM85" s="61" t="str">
        <f aca="false">SUBSTITUTE(SUBSTITUTE(SUBSTITUTE(SUBSTITUTE(SUBSTITUTE(SUBSTITUTE(SUBSTITUTE(SUBSTITUTE(SUBSTITUTE(LOWER(BW85&amp;""),"1","0"),"2","0"),"3","0"),"4","0"),"5","0"),"6","0"),"7","0"),"8","0"),"9","0")</f>
        <v>  </v>
      </c>
      <c r="BN85" s="61" t="str">
        <f aca="false">SUBSTITUTE(SUBSTITUTE(SUBSTITUTE(SUBSTITUTE(SUBSTITUTE(SUBSTITUTE(SUBSTITUTE(SUBSTITUTE(SUBSTITUTE(SUBSTITUTE(SUBSTITUTE(SUBSTITUTE(SUBSTITUTE(SUBSTITUTE(SUBSTITUTE(SUBSTITUTE(SUBSTITUTE(SUBSTITUTE(SUBSTITUTE(SUBSTITUTE(SUBSTITUTE(SUBSTITUTE(SUBSTITUTE(SUBSTITUTE(SUBSTITUTE(BM85,"b","a"),"c","a"),"d","a"),"e","a"),"f","a"),"g","a"),"h","a"),"i","a"),"j","a"),"k","a"),"l","a"),"m","a"),"n","a"),"o","a"),"p","a"),"q","a"),"r","a"),"s","a"),"t","a"),"u","a"),"v","a"),"w","a"),"x","a"),"y","a"),"z","a")</f>
        <v>  </v>
      </c>
      <c r="BO85" s="61" t="str">
        <f aca="false">SUBSTITUTE(SUBSTITUTE(SUBSTITUTE(SUBSTITUTE(SUBSTITUTE(SUBSTITUTE(SUBSTITUTE(SUBSTITUTE(SUBSTITUTE(LOWER(BX85&amp;""),"1","0"),"2","0"),"3","0"),"4","0"),"5","0"),"6","0"),"7","0"),"8","0"),"9","0")</f>
        <v>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v>
      </c>
      <c r="BQ85" s="61" t="n">
        <f aca="false">IFERROR(IF(OR(SUMPRODUCT(--ISNUMBER(SEARCH({"aa000"," aa 000"," aaa 000"," aaaa 000"," a 0000"," a000 000"," aa 00 000"," aaa 00 000"},BP85)))&gt;0,SUMPRODUCT(--ISNUMBER(SEARCH({"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85)))&gt;0,SUMPRODUCT(--ISNUMBER(SEARCH({"http","www.","\",".pdf",".jpg",".jpeg",".png",".heic",".xls",".doc",".msg",".eml"},W85)))&gt;0,ISNUMBER(SEARCH("0000",BO85)),AND(SUMPRODUCT(--ISNUMBER(SEARCH({"sharepoint","onedrive","teams","dms","q-pulse","qpulse"},W85)))&gt;0,ISNUMBER(SEARCH("0",BO85)))),1,0),0)</f>
        <v>0</v>
      </c>
      <c r="BR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85," "&amp;LOWER(Flights!$F$7)&amp;" "," ~ ")," mh"," ~")," at "," ~ ")," by "," ~ ")," on "," ~ ")," to "," ~ ")," from "," ~ ")," until "," ~ ")," till "," ~ ")," before "," ~ ")," after "," ~ ")," around "," ~ ")," approx "," ~ ")," about "," ~ ")," since "," ~ ")," hrs "," ~ ")," hr "," ~ ")," hours "," ~ ")," time "," ~ ")," jan "," ~ ")," feb "," ~ ")," mar "," ~ ")," apr "," ~ ")," may "," ~ ")," jun "," ~ ")," jul "," ~ ")," aug "," ~ ")," sep "," ~ ")," sept "," ~ ")," oct "," ~ ")</f>
        <v>  </v>
      </c>
      <c r="BS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85," "&amp;LOWER(Flights!$F$7)&amp;" "," ~ ")," mh"," ~")," at "," ~ ")," by "," ~ ")," on "," ~ ")," to "," ~ ")," from "," ~ ")," until "," ~ ")," till "," ~ ")," before "," ~ ")," after "," ~ ")," around "," ~ ")," approx "," ~ ")," about "," ~ ")," since "," ~ ")," hrs "," ~ ")," hr "," ~ ")," hours "," ~ ")," time "," ~ ")," jan "," ~ ")," feb "," ~ ")," mar "," ~ ")," apr "," ~ ")," may "," ~ ")," jun "," ~ ")," jul "," ~ ")," aug "," ~ ")," sep "," ~ ")," sept "," ~ ")," oct "," ~ ")</f>
        <v>  </v>
      </c>
      <c r="BT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85,"jan","~"),"feb","~"),"mar","~"),"apr","~"),"may","~"),"jun","~"),"jul","~"),"aug","~"),"sep","~"),"oct","~"),"nov","~"),"dec","~")," nov "," ~ ")," dec "," ~ ")," mon "," ~ ")," tue "," ~ ")," wed "," ~ ")," thu "," ~ ")," fri "," ~ ")," sat "," ~ ")," sun "," ~ ")," gate "," ~ ")," bay "," ~ ")," stand "," ~ ")," position "," ~ ")," galley "," ~ ")," flight "," ~ ")," flt "," ~ ")," day "," ~ ")," date "," ~ ")," dated "," ~ ")," the "," ~ ")," and "," ~ ")," of "," ~ ")," in "," ~ ")," for "," ~ ")," with "," ~ ")</f>
        <v>  </v>
      </c>
      <c r="BU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85,"jan","~"),"feb","~"),"mar","~"),"apr","~"),"may","~"),"jun","~"),"jul","~"),"aug","~"),"sep","~"),"oct","~"),"nov","~"),"dec","~")," nov "," ~ ")," dec "," ~ ")," mon "," ~ ")," tue "," ~ ")," wed "," ~ ")," thu "," ~ ")," fri "," ~ ")," sat "," ~ ")," sun "," ~ ")," gate "," ~ ")," bay "," ~ ")," stand "," ~ ")," position "," ~ ")," galley "," ~ ")," flight "," ~ ")," flt "," ~ ")," day "," ~ ")," date "," ~ ")," dated "," ~ ")," the "," ~ ")," and "," ~ ")," of "," ~ ")," in "," ~ ")," for "," ~ ")," with "," ~ ")</f>
        <v>  </v>
      </c>
      <c r="BV85" s="61" t="n">
        <f aca="false">0</f>
        <v>0</v>
      </c>
      <c r="BW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85," pax "," ~ ")," etd "," ~ ")," eta "," ~ ")," std "," ~ ")," sta "," ~ ")," atd "," ~ ")," ata "," ~ ")," lt "," ~ ")," utc "," ~ ")," local "," ~ ")," ok "," ~ ")," done "," ~ ")," seen "," ~ ")," chk "," ~ ")," chkd "," ~ ")," checked "," ~ ")," rcvd "," ~ ")," recd "," ~ ")," dep "," ~ ")," arr "," ~ ")," qty "," ~ ")," all "," ~ ")," ttl "," ~ ")," total "," ~ ")," via "," ~ ")," per "," ~ ")," call "," ~ ")," inbound "," ~ ")," outbound "," ~ ")," approx "," ~ ")</f>
        <v>  </v>
      </c>
      <c r="BX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85," pax "," ~ ")," etd "," ~ ")," eta "," ~ ")," std "," ~ ")," sta "," ~ ")," atd "," ~ ")," ata "," ~ ")," lt "," ~ ")," utc "," ~ ")," local "," ~ ")," ok "," ~ ")," done "," ~ ")," seen "," ~ ")," chk "," ~ ")," chkd "," ~ ")," checked "," ~ ")," rcvd "," ~ ")," recd "," ~ ")," dep "," ~ ")," arr "," ~ ")," qty "," ~ ")," all "," ~ ")," ttl "," ~ ")," total "," ~ ")," via "," ~ ")," per "," ~ ")," call "," ~ ")," inbound "," ~ ")," outbound "," ~ ")," approx "," ~ ")</f>
        <v>  </v>
      </c>
    </row>
    <row r="86" customFormat="false" ht="41.25" hidden="false" customHeight="true" outlineLevel="0" collapsed="false">
      <c r="A86" s="57" t="s">
        <v>578</v>
      </c>
      <c r="B86" s="57" t="s">
        <v>212</v>
      </c>
      <c r="C86" s="57" t="str">
        <f aca="false">Flights!$F$7</f>
        <v>MH0720</v>
      </c>
      <c r="D86" s="58" t="n">
        <f aca="false">Flights!$D$7</f>
        <v>46305</v>
      </c>
      <c r="E86" s="57" t="str">
        <f aca="false">Flights!$G$7&amp;"-"&amp;Flights!$H$7</f>
        <v>CGK-KUL</v>
      </c>
      <c r="F86" s="57" t="str">
        <f aca="false">Flights!$K$7</f>
        <v>EY</v>
      </c>
      <c r="G86" s="57" t="s">
        <v>423</v>
      </c>
      <c r="H86" s="57" t="s">
        <v>381</v>
      </c>
      <c r="I86" s="57" t="s">
        <v>450</v>
      </c>
      <c r="J86" s="57" t="s">
        <v>451</v>
      </c>
      <c r="K86" s="67" t="s">
        <v>452</v>
      </c>
      <c r="L86" s="67" t="s">
        <v>579</v>
      </c>
      <c r="M86" s="67" t="s">
        <v>454</v>
      </c>
      <c r="N86" s="67" t="s">
        <v>386</v>
      </c>
      <c r="O86" s="67" t="s">
        <v>580</v>
      </c>
      <c r="P86" s="57" t="s">
        <v>201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open",IF(AND(NOT(OR(LEN(AZ86)&lt;15,ISNUMBER(MATCH(AZ86,L_Placeholder,0)))),BK86=0,NOT(OR(LEN(AU86)&lt;2,ISNUMBER(MATCH(AU86,L_Placeholder,0)))),NOT(OR(LEN(AX86)&lt;2,ISNUMBER(MATCH(AX86,L_Placeholder,0)))),TRIM(AE86)&lt;&gt;TRIM(T86)),"N/A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missing",IF(OR(LEN(AU86)&lt;2,ISNUMBER(MATCH(AU86,L_Placeholder,0))),"INVALID – PIC missing",IF(OR(LEN(AV86)&lt;2,ISNUMBER(MATCH(AV86,L_Placeholder,0))),"INVALID – result / assessment missing",IF(OR(OR(LEN(AW86)&lt;3,ISNUMBER(MATCH(AW86,L_Placeholder,0))),SUMPRODUCT(--ISNUMBER(SEARCH(" "&amp;L_EvidencePhrase&amp;" ",BD86)))&gt;0,BI86=1),"INVALID – evidence missing, placeholder or not yet on file",IF(BL86=0,"INVALID – evidence needs a traceable reference (number, file name or link)",IF(OR(LEN(AX86)&lt;2,ISNUMBER(MATCH(AX86,L_Placeholder,0))),"INVALID – verifier missing",IF(AX86=AU86,"INVALID – verifier must be someone other than the PIC",IF(BH86=1,"INVALID – result not yet available (awaiting / TBC)",IF(BV86=1,"INVALID – wording says not on board: an on-board confirmation needs the item loaded",IF(AND(AQ86=1,OR(OR(LEN(AY86)&lt;3,ISNUMBER(MATCH(AY86,L_Placeholder,0))),BJ86=1,BQ86=0)),"INVALID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LATE","COMPLETE")&amp;IF(BG86=1," – CHECK WORDING",""))))))))))))))))))))))),IF(TRIM(U86)="Fail","FAIL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t="str">
        <f aca="false">" "&amp;TRIM(SUBSTITUTE(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 "))&amp;" "</f>
        <v>  </v>
      </c>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IFERROR(IF(AND(TRIM(U86)="Pass",SUMPRODUCT((LEN(BC86)-LEN(SUBSTITUTE(BC86,"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")))/(LEN(L_PendNeg)+1))+SUMPRODUCT((LEN(BC86)-LEN(SUBSTITUTE(BC86," "&amp;L_PendPrep&amp;" "," ")))/(LEN(L_PendPrep)+1)),1,0),1)</f>
        <v>0</v>
      </c>
      <c r="BI86" s="61" t="n">
        <f aca="false">IFERROR(IF(SUMPRODUCT((LEN(BD86)-LEN(SUBSTITUTE(BD86," "&amp;L_PendStrict&amp;" "," ")))/(LEN(L_PendStrict)+1))&gt;SUMPRODUCT((LEN(BD86)-LEN(SUBSTITUTE(BD86," "&amp;L_PendNeg&amp;" "," ")))/(LEN(L_PendNeg)+1)),1,0),1)</f>
        <v>0</v>
      </c>
      <c r="BJ86" s="61" t="n">
        <f aca="false">IFERROR(IF(SUMPRODUCT((LEN(BE86)-LEN(SUBSTITUTE(BE86," "&amp;L_Pending&amp;" "," ")))/(LEN(L_Pending)+1))&gt;SUMPRODUCT((LEN(BE86)-LEN(SUBSTITUTE(BE86," "&amp;L_PendNeg&amp;" "," ")))/(LEN(L_PendNeg)+1))+SUMPRODUCT((LEN(BE86)-LEN(SUBSTITUTE(BE86," "&amp;L_PendPrep&amp;" "," ")))/(LEN(L_PendPrep)+1)),1,0),1)</f>
        <v>0</v>
      </c>
      <c r="BK86" s="61" t="n">
        <f aca="false">IFERROR(IF(SUMPRODUCT((LEN(BF86)-LEN(SUBSTITUTE(BF86," "&amp;L_PendStrict&amp;" "," ")))/(LEN(L_PendStrict)+1))&gt;SUMPRODUCT((LEN(BF86)-LEN(SUBSTITUTE(BF86," "&amp;L_PendNeg&amp;" "," ")))/(LEN(L_PendNeg)+1)),1,0),1)</f>
        <v>0</v>
      </c>
      <c r="BL86" s="61" t="n">
        <f aca="false">IFERROR(IF(OR(SUMPRODUCT(--ISNUMBER(SEARCH({"aa000"," aa 000"," aaa 000"," aaaa 000"," a 0000"," a000 000"," aa 00 000"," aaa 00 000"},BN86)))&gt;0,SUMPRODUCT(--ISNUMBER(SEARCH({"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86)))&gt;0,SUMPRODUCT(--ISNUMBER(SEARCH({"http","www.","\",".pdf",".jpg",".jpeg",".png",".heic",".xls",".doc",".msg",".eml"},Z86)))&gt;0,AND(SUMPRODUCT(--ISNUMBER(SEARCH({"sharepoint","onedrive","teams","dms","q-pulse","qpulse"},Z86)))&gt;0,ISNUMBER(SEARCH("0",BM86)))),1,0),0)</f>
        <v>0</v>
      </c>
      <c r="BM86" s="61" t="str">
        <f aca="false">SUBSTITUTE(SUBSTITUTE(SUBSTITUTE(SUBSTITUTE(SUBSTITUTE(SUBSTITUTE(SUBSTITUTE(SUBSTITUTE(SUBSTITUTE(LOWER(BW86&amp;""),"1","0"),"2","0"),"3","0"),"4","0"),"5","0"),"6","0"),"7","0"),"8","0"),"9","0")</f>
        <v>  </v>
      </c>
      <c r="BN86" s="61" t="str">
        <f aca="false">SUBSTITUTE(SUBSTITUTE(SUBSTITUTE(SUBSTITUTE(SUBSTITUTE(SUBSTITUTE(SUBSTITUTE(SUBSTITUTE(SUBSTITUTE(SUBSTITUTE(SUBSTITUTE(SUBSTITUTE(SUBSTITUTE(SUBSTITUTE(SUBSTITUTE(SUBSTITUTE(SUBSTITUTE(SUBSTITUTE(SUBSTITUTE(SUBSTITUTE(SUBSTITUTE(SUBSTITUTE(SUBSTITUTE(SUBSTITUTE(SUBSTITUTE(BM86,"b","a"),"c","a"),"d","a"),"e","a"),"f","a"),"g","a"),"h","a"),"i","a"),"j","a"),"k","a"),"l","a"),"m","a"),"n","a"),"o","a"),"p","a"),"q","a"),"r","a"),"s","a"),"t","a"),"u","a"),"v","a"),"w","a"),"x","a"),"y","a"),"z","a")</f>
        <v>  </v>
      </c>
      <c r="BO86" s="61" t="str">
        <f aca="false">SUBSTITUTE(SUBSTITUTE(SUBSTITUTE(SUBSTITUTE(SUBSTITUTE(SUBSTITUTE(SUBSTITUTE(SUBSTITUTE(SUBSTITUTE(LOWER(BX86&amp;""),"1","0"),"2","0"),"3","0"),"4","0"),"5","0"),"6","0"),"7","0"),"8","0"),"9","0")</f>
        <v>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v>
      </c>
      <c r="BQ86" s="61" t="n">
        <f aca="false">IFERROR(IF(OR(SUMPRODUCT(--ISNUMBER(SEARCH({"aa000"," aa 000"," aaa 000"," aaaa 000"," a 0000"," a000 000"," aa 00 000"," aaa 00 000"},BP86)))&gt;0,SUMPRODUCT(--ISNUMBER(SEARCH({"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86)))&gt;0,SUMPRODUCT(--ISNUMBER(SEARCH({"http","www.","\",".pdf",".jpg",".jpeg",".png",".heic",".xls",".doc",".msg",".eml"},W86)))&gt;0,ISNUMBER(SEARCH("0000",BO86)),AND(SUMPRODUCT(--ISNUMBER(SEARCH({"sharepoint","onedrive","teams","dms","q-pulse","qpulse"},W86)))&gt;0,ISNUMBER(SEARCH("0",BO86)))),1,0),0)</f>
        <v>0</v>
      </c>
      <c r="BR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86," "&amp;LOWER(Flights!$F$7)&amp;" "," ~ ")," mh"," ~")," at "," ~ ")," by "," ~ ")," on "," ~ ")," to "," ~ ")," from "," ~ ")," until "," ~ ")," till "," ~ ")," before "," ~ ")," after "," ~ ")," around "," ~ ")," approx "," ~ ")," about "," ~ ")," since "," ~ ")," hrs "," ~ ")," hr "," ~ ")," hours "," ~ ")," time "," ~ ")," jan "," ~ ")," feb "," ~ ")," mar "," ~ ")," apr "," ~ ")," may "," ~ ")," jun "," ~ ")," jul "," ~ ")," aug "," ~ ")," sep "," ~ ")," sept "," ~ ")," oct "," ~ ")</f>
        <v>  </v>
      </c>
      <c r="BS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86," "&amp;LOWER(Flights!$F$7)&amp;" "," ~ ")," mh"," ~")," at "," ~ ")," by "," ~ ")," on "," ~ ")," to "," ~ ")," from "," ~ ")," until "," ~ ")," till "," ~ ")," before "," ~ ")," after "," ~ ")," around "," ~ ")," approx "," ~ ")," about "," ~ ")," since "," ~ ")," hrs "," ~ ")," hr "," ~ ")," hours "," ~ ")," time "," ~ ")," jan "," ~ ")," feb "," ~ ")," mar "," ~ ")," apr "," ~ ")," may "," ~ ")," jun "," ~ ")," jul "," ~ ")," aug "," ~ ")," sep "," ~ ")," sept "," ~ ")," oct "," ~ ")</f>
        <v>  </v>
      </c>
      <c r="BT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86,"jan","~"),"feb","~"),"mar","~"),"apr","~"),"may","~"),"jun","~"),"jul","~"),"aug","~"),"sep","~"),"oct","~"),"nov","~"),"dec","~")," nov "," ~ ")," dec "," ~ ")," mon "," ~ ")," tue "," ~ ")," wed "," ~ ")," thu "," ~ ")," fri "," ~ ")," sat "," ~ ")," sun "," ~ ")," gate "," ~ ")," bay "," ~ ")," stand "," ~ ")," position "," ~ ")," galley "," ~ ")," flight "," ~ ")," flt "," ~ ")," day "," ~ ")," date "," ~ ")," dated "," ~ ")," the "," ~ ")," and "," ~ ")," of "," ~ ")," in "," ~ ")," for "," ~ ")," with "," ~ ")</f>
        <v>  </v>
      </c>
      <c r="BU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86,"jan","~"),"feb","~"),"mar","~"),"apr","~"),"may","~"),"jun","~"),"jul","~"),"aug","~"),"sep","~"),"oct","~"),"nov","~"),"dec","~")," nov "," ~ ")," dec "," ~ ")," mon "," ~ ")," tue "," ~ ")," wed "," ~ ")," thu "," ~ ")," fri "," ~ ")," sat "," ~ ")," sun "," ~ ")," gate "," ~ ")," bay "," ~ ")," stand "," ~ ")," position "," ~ ")," galley "," ~ ")," flight "," ~ ")," flt "," ~ ")," day "," ~ ")," date "," ~ ")," dated "," ~ ")," the "," ~ ")," and "," ~ ")," of "," ~ ")," in "," ~ ")," for "," ~ ")," with "," ~ ")</f>
        <v>  </v>
      </c>
      <c r="BV86" s="61" t="n">
        <f aca="false">0</f>
        <v>0</v>
      </c>
      <c r="BW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86," pax "," ~ ")," etd "," ~ ")," eta "," ~ ")," std "," ~ ")," sta "," ~ ")," atd "," ~ ")," ata "," ~ ")," lt "," ~ ")," utc "," ~ ")," local "," ~ ")," ok "," ~ ")," done "," ~ ")," seen "," ~ ")," chk "," ~ ")," chkd "," ~ ")," checked "," ~ ")," rcvd "," ~ ")," recd "," ~ ")," dep "," ~ ")," arr "," ~ ")," qty "," ~ ")," all "," ~ ")," ttl "," ~ ")," total "," ~ ")," via "," ~ ")," per "," ~ ")," call "," ~ ")," inbound "," ~ ")," outbound "," ~ ")," approx "," ~ ")</f>
        <v>  </v>
      </c>
      <c r="BX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86," pax "," ~ ")," etd "," ~ ")," eta "," ~ ")," std "," ~ ")," sta "," ~ ")," atd "," ~ ")," ata "," ~ ")," lt "," ~ ")," utc "," ~ ")," local "," ~ ")," ok "," ~ ")," done "," ~ ")," seen "," ~ ")," chk "," ~ ")," chkd "," ~ ")," checked "," ~ ")," rcvd "," ~ ")," recd "," ~ ")," dep "," ~ ")," arr "," ~ ")," qty "," ~ ")," all "," ~ ")," ttl "," ~ ")," total "," ~ ")," via "," ~ ")," per "," ~ ")," call "," ~ ")," inbound "," ~ ")," outbound "," ~ ")," approx "," ~ ")</f>
        <v>  </v>
      </c>
    </row>
    <row r="87" customFormat="false" ht="39.75" hidden="false" customHeight="true" outlineLevel="0" collapsed="false">
      <c r="A87" s="57" t="s">
        <v>581</v>
      </c>
      <c r="B87" s="57" t="s">
        <v>212</v>
      </c>
      <c r="C87" s="57" t="str">
        <f aca="false">Flights!$F$7</f>
        <v>MH0720</v>
      </c>
      <c r="D87" s="58" t="n">
        <f aca="false">Flights!$D$7</f>
        <v>46305</v>
      </c>
      <c r="E87" s="57" t="str">
        <f aca="false">Flights!$G$7&amp;"-"&amp;Flights!$H$7</f>
        <v>CGK-KUL</v>
      </c>
      <c r="F87" s="57" t="str">
        <f aca="false">Flights!$K$7</f>
        <v>EY</v>
      </c>
      <c r="G87" s="57" t="s">
        <v>462</v>
      </c>
      <c r="H87" s="57" t="s">
        <v>463</v>
      </c>
      <c r="I87" s="57" t="s">
        <v>382</v>
      </c>
      <c r="J87" s="57" t="s">
        <v>464</v>
      </c>
      <c r="K87" s="67" t="s">
        <v>429</v>
      </c>
      <c r="L87" s="67" t="s">
        <v>465</v>
      </c>
      <c r="M87" s="67"/>
      <c r="N87" s="67" t="s">
        <v>386</v>
      </c>
      <c r="O87" s="67" t="s">
        <v>466</v>
      </c>
      <c r="P87" s="57" t="s">
        <v>201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open",IF(AND(NOT(OR(LEN(AZ87)&lt;15,ISNUMBER(MATCH(AZ87,L_Placeholder,0)))),BK87=0,NOT(OR(LEN(AU87)&lt;2,ISNUMBER(MATCH(AU87,L_Placeholder,0)))),NOT(OR(LEN(AX87)&lt;2,ISNUMBER(MATCH(AX87,L_Placeholder,0)))),TRIM(AE87)&lt;&gt;TRIM(T87)),"N/A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missing",IF(OR(LEN(AU87)&lt;2,ISNUMBER(MATCH(AU87,L_Placeholder,0))),"INVALID – PIC missing",IF(OR(LEN(AV87)&lt;2,ISNUMBER(MATCH(AV87,L_Placeholder,0))),"INVALID – result / assessment missing",IF(OR(OR(LEN(AW87)&lt;3,ISNUMBER(MATCH(AW87,L_Placeholder,0))),SUMPRODUCT(--ISNUMBER(SEARCH(" "&amp;L_EvidencePhrase&amp;" ",BD87)))&gt;0,BI87=1),"INVALID – evidence missing, placeholder or not yet on file",IF(BL87=0,"INVALID – evidence needs a traceable reference (number, file name or link)",IF(OR(LEN(AX87)&lt;2,ISNUMBER(MATCH(AX87,L_Placeholder,0))),"INVALID – verifier missing",IF(AX87=AU87,"INVALID – verifier must be someone other than the PIC",IF(BH87=1,"INVALID – result not yet available (awaiting / TBC)",IF(BV87=1,"INVALID – wording says not on board: an on-board confirmation needs the item loaded",IF(AND(AQ87=1,OR(OR(LEN(AY87)&lt;3,ISNUMBER(MATCH(AY87,L_Placeholder,0))),BJ87=1,BQ87=0)),"INVALID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LATE","COMPLETE")&amp;IF(BG87=1," – CHECK WORDING",""))))))))))))))))))))))))),IF(TRIM(U87)="Fail","FAIL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t="str">
        <f aca="false">" "&amp;TRIM(SUBSTITUTE(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 "))&amp;" "</f>
        <v>  </v>
      </c>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IFERROR(IF(AND(TRIM(U87)="Pass",SUMPRODUCT((LEN(BC87)-LEN(SUBSTITUTE(BC87,"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")))/(LEN(L_PendNeg)+1)),1,0),1)</f>
        <v>0</v>
      </c>
      <c r="BI87" s="61" t="n">
        <f aca="false">IFERROR(IF(SUMPRODUCT((LEN(BD87)-LEN(SUBSTITUTE(BD87," "&amp;L_PendStrict&amp;" "," ")))/(LEN(L_PendStrict)+1))&gt;SUMPRODUCT((LEN(BD87)-LEN(SUBSTITUTE(BD87," "&amp;L_PendNeg&amp;" "," ")))/(LEN(L_PendNeg)+1)),1,0),1)</f>
        <v>0</v>
      </c>
      <c r="BJ87" s="61" t="n">
        <f aca="false">IFERROR(IF(SUMPRODUCT((LEN(BE87)-LEN(SUBSTITUTE(BE87," "&amp;L_Pending&amp;" "," ")))/(LEN(L_Pending)+1))&gt;SUMPRODUCT((LEN(BE87)-LEN(SUBSTITUTE(BE87," "&amp;L_PendNeg&amp;" "," ")))/(LEN(L_PendNeg)+1)),1,0),1)</f>
        <v>0</v>
      </c>
      <c r="BK87" s="61" t="n">
        <f aca="false">IFERROR(IF(SUMPRODUCT((LEN(BF87)-LEN(SUBSTITUTE(BF87," "&amp;L_PendStrict&amp;" "," ")))/(LEN(L_PendStrict)+1))&gt;SUMPRODUCT((LEN(BF87)-LEN(SUBSTITUTE(BF87," "&amp;L_PendNeg&amp;" "," ")))/(LEN(L_PendNeg)+1)),1,0),1)</f>
        <v>0</v>
      </c>
      <c r="BL87" s="61" t="n">
        <f aca="false">IFERROR(IF(OR(SUMPRODUCT(--ISNUMBER(SEARCH({"aa000"," aa 000"," aaa 000"," aaaa 000"," a 0000"," a000 000"," aa 00 000"," aaa 00 000"},BN87)))&gt;0,SUMPRODUCT(--ISNUMBER(SEARCH({"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87)))&gt;0,SUMPRODUCT(--ISNUMBER(SEARCH({"http","www.","\",".pdf",".jpg",".jpeg",".png",".heic",".xls",".doc",".msg",".eml"},Z87)))&gt;0,AND(SUMPRODUCT(--ISNUMBER(SEARCH({"sharepoint","onedrive","teams","dms","q-pulse","qpulse"},Z87)))&gt;0,ISNUMBER(SEARCH("0",BM87)))),1,0),0)</f>
        <v>0</v>
      </c>
      <c r="BM87" s="61" t="str">
        <f aca="false">SUBSTITUTE(SUBSTITUTE(SUBSTITUTE(SUBSTITUTE(SUBSTITUTE(SUBSTITUTE(SUBSTITUTE(SUBSTITUTE(SUBSTITUTE(LOWER(BW87&amp;""),"1","0"),"2","0"),"3","0"),"4","0"),"5","0"),"6","0"),"7","0"),"8","0"),"9","0")</f>
        <v>  </v>
      </c>
      <c r="BN87" s="61" t="str">
        <f aca="false">SUBSTITUTE(SUBSTITUTE(SUBSTITUTE(SUBSTITUTE(SUBSTITUTE(SUBSTITUTE(SUBSTITUTE(SUBSTITUTE(SUBSTITUTE(SUBSTITUTE(SUBSTITUTE(SUBSTITUTE(SUBSTITUTE(SUBSTITUTE(SUBSTITUTE(SUBSTITUTE(SUBSTITUTE(SUBSTITUTE(SUBSTITUTE(SUBSTITUTE(SUBSTITUTE(SUBSTITUTE(SUBSTITUTE(SUBSTITUTE(SUBSTITUTE(BM87,"b","a"),"c","a"),"d","a"),"e","a"),"f","a"),"g","a"),"h","a"),"i","a"),"j","a"),"k","a"),"l","a"),"m","a"),"n","a"),"o","a"),"p","a"),"q","a"),"r","a"),"s","a"),"t","a"),"u","a"),"v","a"),"w","a"),"x","a"),"y","a"),"z","a")</f>
        <v>  </v>
      </c>
      <c r="BO87" s="61" t="str">
        <f aca="false">SUBSTITUTE(SUBSTITUTE(SUBSTITUTE(SUBSTITUTE(SUBSTITUTE(SUBSTITUTE(SUBSTITUTE(SUBSTITUTE(SUBSTITUTE(LOWER(BX87&amp;""),"1","0"),"2","0"),"3","0"),"4","0"),"5","0"),"6","0"),"7","0"),"8","0"),"9","0")</f>
        <v>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v>
      </c>
      <c r="BQ87" s="61" t="n">
        <f aca="false">IFERROR(IF(OR(SUMPRODUCT(--ISNUMBER(SEARCH({"aa000"," aa 000"," aaa 000"," aaaa 000"," a 0000"," a000 000"," aa 00 000"," aaa 00 000"},BP87)))&gt;0,SUMPRODUCT(--ISNUMBER(SEARCH({"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87)))&gt;0,SUMPRODUCT(--ISNUMBER(SEARCH({"http","www.","\",".pdf",".jpg",".jpeg",".png",".heic",".xls",".doc",".msg",".eml"},W87)))&gt;0,ISNUMBER(SEARCH("0000",BO87)),AND(SUMPRODUCT(--ISNUMBER(SEARCH({"sharepoint","onedrive","teams","dms","q-pulse","qpulse"},W87)))&gt;0,ISNUMBER(SEARCH("0",BO87)))),1,0),0)</f>
        <v>0</v>
      </c>
      <c r="BR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87," "&amp;LOWER(Flights!$F$7)&amp;" "," ~ ")," mh"," ~")," at "," ~ ")," by "," ~ ")," on "," ~ ")," to "," ~ ")," from "," ~ ")," until "," ~ ")," till "," ~ ")," before "," ~ ")," after "," ~ ")," around "," ~ ")," approx "," ~ ")," about "," ~ ")," since "," ~ ")," hrs "," ~ ")," hr "," ~ ")," hours "," ~ ")," time "," ~ ")," jan "," ~ ")," feb "," ~ ")," mar "," ~ ")," apr "," ~ ")," may "," ~ ")," jun "," ~ ")," jul "," ~ ")," aug "," ~ ")," sep "," ~ ")," sept "," ~ ")," oct "," ~ ")</f>
        <v>  </v>
      </c>
      <c r="BS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87," "&amp;LOWER(Flights!$F$7)&amp;" "," ~ ")," mh"," ~")," at "," ~ ")," by "," ~ ")," on "," ~ ")," to "," ~ ")," from "," ~ ")," until "," ~ ")," till "," ~ ")," before "," ~ ")," after "," ~ ")," around "," ~ ")," approx "," ~ ")," about "," ~ ")," since "," ~ ")," hrs "," ~ ")," hr "," ~ ")," hours "," ~ ")," time "," ~ ")," jan "," ~ ")," feb "," ~ ")," mar "," ~ ")," apr "," ~ ")," may "," ~ ")," jun "," ~ ")," jul "," ~ ")," aug "," ~ ")," sep "," ~ ")," sept "," ~ ")," oct "," ~ ")</f>
        <v>  </v>
      </c>
      <c r="BT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87,"jan","~"),"feb","~"),"mar","~"),"apr","~"),"may","~"),"jun","~"),"jul","~"),"aug","~"),"sep","~"),"oct","~"),"nov","~"),"dec","~")," nov "," ~ ")," dec "," ~ ")," mon "," ~ ")," tue "," ~ ")," wed "," ~ ")," thu "," ~ ")," fri "," ~ ")," sat "," ~ ")," sun "," ~ ")," gate "," ~ ")," bay "," ~ ")," stand "," ~ ")," position "," ~ ")," galley "," ~ ")," flight "," ~ ")," flt "," ~ ")," day "," ~ ")," date "," ~ ")," dated "," ~ ")," the "," ~ ")," and "," ~ ")," of "," ~ ")," in "," ~ ")," for "," ~ ")," with "," ~ ")</f>
        <v>  </v>
      </c>
      <c r="BU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87,"jan","~"),"feb","~"),"mar","~"),"apr","~"),"may","~"),"jun","~"),"jul","~"),"aug","~"),"sep","~"),"oct","~"),"nov","~"),"dec","~")," nov "," ~ ")," dec "," ~ ")," mon "," ~ ")," tue "," ~ ")," wed "," ~ ")," thu "," ~ ")," fri "," ~ ")," sat "," ~ ")," sun "," ~ ")," gate "," ~ ")," bay "," ~ ")," stand "," ~ ")," position "," ~ ")," galley "," ~ ")," flight "," ~ ")," flt "," ~ ")," day "," ~ ")," date "," ~ ")," dated "," ~ ")," the "," ~ ")," and "," ~ ")," of "," ~ ")," in "," ~ ")," for "," ~ ")," with "," ~ ")</f>
        <v>  </v>
      </c>
      <c r="BV87" s="61" t="n">
        <f aca="false">IFERROR(IF(OR(SUMPRODUCT((LEN(BC87)-LEN(SUBSTITUTE(BC87," "&amp;L_NotLoaded&amp;" "," ")))/(LEN(L_NotLoaded)+1))&gt;SUMPRODUCT((LEN(BC87)-LEN(SUBSTITUTE(BC87," "&amp;L_NotLoadedNeg&amp;" "," ")))/(LEN(L_NotLoadedNeg)+1)),SUMPRODUCT((LEN(BD87)-LEN(SUBSTITUTE(BD87," "&amp;L_NotLoaded&amp;" "," ")))/(LEN(L_NotLoaded)+1))&gt;SUMPRODUCT((LEN(BD87)-LEN(SUBSTITUTE(BD87," "&amp;L_NotLoadedNeg&amp;" "," ")))/(LEN(L_NotLoadedNeg)+1))),1,0),0)</f>
        <v>0</v>
      </c>
      <c r="BW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87," pax "," ~ ")," etd "," ~ ")," eta "," ~ ")," std "," ~ ")," sta "," ~ ")," atd "," ~ ")," ata "," ~ ")," lt "," ~ ")," utc "," ~ ")," local "," ~ ")," ok "," ~ ")," done "," ~ ")," seen "," ~ ")," chk "," ~ ")," chkd "," ~ ")," checked "," ~ ")," rcvd "," ~ ")," recd "," ~ ")," dep "," ~ ")," arr "," ~ ")," qty "," ~ ")," all "," ~ ")," ttl "," ~ ")," total "," ~ ")," via "," ~ ")," per "," ~ ")," call "," ~ ")," inbound "," ~ ")," outbound "," ~ ")," approx "," ~ ")</f>
        <v>  </v>
      </c>
      <c r="BX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87," pax "," ~ ")," etd "," ~ ")," eta "," ~ ")," std "," ~ ")," sta "," ~ ")," atd "," ~ ")," ata "," ~ ")," lt "," ~ ")," utc "," ~ ")," local "," ~ ")," ok "," ~ ")," done "," ~ ")," seen "," ~ ")," chk "," ~ ")," chkd "," ~ ")," checked "," ~ ")," rcvd "," ~ ")," recd "," ~ ")," dep "," ~ ")," arr "," ~ ")," qty "," ~ ")," all "," ~ ")," ttl "," ~ ")," total "," ~ ")," via "," ~ ")," per "," ~ ")," call "," ~ ")," inbound "," ~ ")," outbound "," ~ ")," approx "," ~ ")</f>
        <v>  </v>
      </c>
    </row>
    <row r="88" customFormat="false" ht="39.75" hidden="false" customHeight="true" outlineLevel="0" collapsed="false">
      <c r="A88" s="57" t="s">
        <v>582</v>
      </c>
      <c r="B88" s="57" t="s">
        <v>212</v>
      </c>
      <c r="C88" s="57" t="str">
        <f aca="false">Flights!$F$7</f>
        <v>MH0720</v>
      </c>
      <c r="D88" s="58" t="n">
        <f aca="false">Flights!$D$7</f>
        <v>46305</v>
      </c>
      <c r="E88" s="57" t="str">
        <f aca="false">Flights!$G$7&amp;"-"&amp;Flights!$H$7</f>
        <v>CGK-KUL</v>
      </c>
      <c r="F88" s="57" t="str">
        <f aca="false">Flights!$K$7</f>
        <v>EY</v>
      </c>
      <c r="G88" s="57" t="s">
        <v>462</v>
      </c>
      <c r="H88" s="57" t="s">
        <v>463</v>
      </c>
      <c r="I88" s="57" t="s">
        <v>431</v>
      </c>
      <c r="J88" s="57" t="s">
        <v>468</v>
      </c>
      <c r="K88" s="67" t="s">
        <v>429</v>
      </c>
      <c r="L88" s="67" t="s">
        <v>465</v>
      </c>
      <c r="M88" s="67"/>
      <c r="N88" s="67" t="s">
        <v>386</v>
      </c>
      <c r="O88" s="67" t="s">
        <v>466</v>
      </c>
      <c r="P88" s="57" t="s">
        <v>201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open",IF(AND(NOT(OR(LEN(AZ88)&lt;15,ISNUMBER(MATCH(AZ88,L_Placeholder,0)))),BK88=0,NOT(OR(LEN(AU88)&lt;2,ISNUMBER(MATCH(AU88,L_Placeholder,0)))),NOT(OR(LEN(AX88)&lt;2,ISNUMBER(MATCH(AX88,L_Placeholder,0)))),TRIM(AE88)&lt;&gt;TRIM(T88)),"N/A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missing",IF(OR(LEN(AU88)&lt;2,ISNUMBER(MATCH(AU88,L_Placeholder,0))),"INVALID – PIC missing",IF(OR(LEN(AV88)&lt;2,ISNUMBER(MATCH(AV88,L_Placeholder,0))),"INVALID – result / assessment missing",IF(OR(OR(LEN(AW88)&lt;3,ISNUMBER(MATCH(AW88,L_Placeholder,0))),SUMPRODUCT(--ISNUMBER(SEARCH(" "&amp;L_EvidencePhrase&amp;" ",BD88)))&gt;0,BI88=1),"INVALID – evidence missing, placeholder or not yet on file",IF(BL88=0,"INVALID – evidence needs a traceable reference (number, file name or link)",IF(OR(LEN(AX88)&lt;2,ISNUMBER(MATCH(AX88,L_Placeholder,0))),"INVALID – verifier missing",IF(AX88=AU88,"INVALID – verifier must be someone other than the PIC",IF(BH88=1,"INVALID – result not yet available (awaiting / TBC)",IF(BV88=1,"INVALID – wording says not on board: an on-board confirmation needs the item loaded",IF(AND(AQ88=1,OR(OR(LEN(AY88)&lt;3,ISNUMBER(MATCH(AY88,L_Placeholder,0))),BJ88=1,BQ88=0)),"INVALID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LATE","COMPLETE")&amp;IF(BG88=1," – CHECK WORDING",""))))))))))))))))))))))))),IF(TRIM(U88)="Fail","FAIL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t="str">
        <f aca="false">" "&amp;TRIM(SUBSTITUTE(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 "))&amp;" "</f>
        <v>  </v>
      </c>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IFERROR(IF(AND(TRIM(U88)="Pass",SUMPRODUCT((LEN(BC88)-LEN(SUBSTITUTE(BC88,"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")))/(LEN(L_PendNeg)+1)),1,0),1)</f>
        <v>0</v>
      </c>
      <c r="BI88" s="61" t="n">
        <f aca="false">IFERROR(IF(SUMPRODUCT((LEN(BD88)-LEN(SUBSTITUTE(BD88," "&amp;L_PendStrict&amp;" "," ")))/(LEN(L_PendStrict)+1))&gt;SUMPRODUCT((LEN(BD88)-LEN(SUBSTITUTE(BD88," "&amp;L_PendNeg&amp;" "," ")))/(LEN(L_PendNeg)+1)),1,0),1)</f>
        <v>0</v>
      </c>
      <c r="BJ88" s="61" t="n">
        <f aca="false">IFERROR(IF(SUMPRODUCT((LEN(BE88)-LEN(SUBSTITUTE(BE88," "&amp;L_Pending&amp;" "," ")))/(LEN(L_Pending)+1))&gt;SUMPRODUCT((LEN(BE88)-LEN(SUBSTITUTE(BE88," "&amp;L_PendNeg&amp;" "," ")))/(LEN(L_PendNeg)+1)),1,0),1)</f>
        <v>0</v>
      </c>
      <c r="BK88" s="61" t="n">
        <f aca="false">IFERROR(IF(SUMPRODUCT((LEN(BF88)-LEN(SUBSTITUTE(BF88," "&amp;L_PendStrict&amp;" "," ")))/(LEN(L_PendStrict)+1))&gt;SUMPRODUCT((LEN(BF88)-LEN(SUBSTITUTE(BF88," "&amp;L_PendNeg&amp;" "," ")))/(LEN(L_PendNeg)+1)),1,0),1)</f>
        <v>0</v>
      </c>
      <c r="BL88" s="61" t="n">
        <f aca="false">IFERROR(IF(OR(SUMPRODUCT(--ISNUMBER(SEARCH({"aa000"," aa 000"," aaa 000"," aaaa 000"," a 0000"," a000 000"," aa 00 000"," aaa 00 000"},BN88)))&gt;0,SUMPRODUCT(--ISNUMBER(SEARCH({"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88)))&gt;0,SUMPRODUCT(--ISNUMBER(SEARCH({"http","www.","\",".pdf",".jpg",".jpeg",".png",".heic",".xls",".doc",".msg",".eml"},Z88)))&gt;0,AND(SUMPRODUCT(--ISNUMBER(SEARCH({"sharepoint","onedrive","teams","dms","q-pulse","qpulse"},Z88)))&gt;0,ISNUMBER(SEARCH("0",BM88)))),1,0),0)</f>
        <v>0</v>
      </c>
      <c r="BM88" s="61" t="str">
        <f aca="false">SUBSTITUTE(SUBSTITUTE(SUBSTITUTE(SUBSTITUTE(SUBSTITUTE(SUBSTITUTE(SUBSTITUTE(SUBSTITUTE(SUBSTITUTE(LOWER(BW88&amp;""),"1","0"),"2","0"),"3","0"),"4","0"),"5","0"),"6","0"),"7","0"),"8","0"),"9","0")</f>
        <v>  </v>
      </c>
      <c r="BN88" s="61" t="str">
        <f aca="false">SUBSTITUTE(SUBSTITUTE(SUBSTITUTE(SUBSTITUTE(SUBSTITUTE(SUBSTITUTE(SUBSTITUTE(SUBSTITUTE(SUBSTITUTE(SUBSTITUTE(SUBSTITUTE(SUBSTITUTE(SUBSTITUTE(SUBSTITUTE(SUBSTITUTE(SUBSTITUTE(SUBSTITUTE(SUBSTITUTE(SUBSTITUTE(SUBSTITUTE(SUBSTITUTE(SUBSTITUTE(SUBSTITUTE(SUBSTITUTE(SUBSTITUTE(BM88,"b","a"),"c","a"),"d","a"),"e","a"),"f","a"),"g","a"),"h","a"),"i","a"),"j","a"),"k","a"),"l","a"),"m","a"),"n","a"),"o","a"),"p","a"),"q","a"),"r","a"),"s","a"),"t","a"),"u","a"),"v","a"),"w","a"),"x","a"),"y","a"),"z","a")</f>
        <v>  </v>
      </c>
      <c r="BO88" s="61" t="str">
        <f aca="false">SUBSTITUTE(SUBSTITUTE(SUBSTITUTE(SUBSTITUTE(SUBSTITUTE(SUBSTITUTE(SUBSTITUTE(SUBSTITUTE(SUBSTITUTE(LOWER(BX88&amp;""),"1","0"),"2","0"),"3","0"),"4","0"),"5","0"),"6","0"),"7","0"),"8","0"),"9","0")</f>
        <v>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v>
      </c>
      <c r="BQ88" s="61" t="n">
        <f aca="false">IFERROR(IF(OR(SUMPRODUCT(--ISNUMBER(SEARCH({"aa000"," aa 000"," aaa 000"," aaaa 000"," a 0000"," a000 000"," aa 00 000"," aaa 00 000"},BP88)))&gt;0,SUMPRODUCT(--ISNUMBER(SEARCH({"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88)))&gt;0,SUMPRODUCT(--ISNUMBER(SEARCH({"http","www.","\",".pdf",".jpg",".jpeg",".png",".heic",".xls",".doc",".msg",".eml"},W88)))&gt;0,ISNUMBER(SEARCH("0000",BO88)),AND(SUMPRODUCT(--ISNUMBER(SEARCH({"sharepoint","onedrive","teams","dms","q-pulse","qpulse"},W88)))&gt;0,ISNUMBER(SEARCH("0",BO88)))),1,0),0)</f>
        <v>0</v>
      </c>
      <c r="BR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88," "&amp;LOWER(Flights!$F$7)&amp;" "," ~ ")," mh"," ~")," at "," ~ ")," by "," ~ ")," on "," ~ ")," to "," ~ ")," from "," ~ ")," until "," ~ ")," till "," ~ ")," before "," ~ ")," after "," ~ ")," around "," ~ ")," approx "," ~ ")," about "," ~ ")," since "," ~ ")," hrs "," ~ ")," hr "," ~ ")," hours "," ~ ")," time "," ~ ")," jan "," ~ ")," feb "," ~ ")," mar "," ~ ")," apr "," ~ ")," may "," ~ ")," jun "," ~ ")," jul "," ~ ")," aug "," ~ ")," sep "," ~ ")," sept "," ~ ")," oct "," ~ ")</f>
        <v>  </v>
      </c>
      <c r="BS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88," "&amp;LOWER(Flights!$F$7)&amp;" "," ~ ")," mh"," ~")," at "," ~ ")," by "," ~ ")," on "," ~ ")," to "," ~ ")," from "," ~ ")," until "," ~ ")," till "," ~ ")," before "," ~ ")," after "," ~ ")," around "," ~ ")," approx "," ~ ")," about "," ~ ")," since "," ~ ")," hrs "," ~ ")," hr "," ~ ")," hours "," ~ ")," time "," ~ ")," jan "," ~ ")," feb "," ~ ")," mar "," ~ ")," apr "," ~ ")," may "," ~ ")," jun "," ~ ")," jul "," ~ ")," aug "," ~ ")," sep "," ~ ")," sept "," ~ ")," oct "," ~ ")</f>
        <v>  </v>
      </c>
      <c r="BT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88,"jan","~"),"feb","~"),"mar","~"),"apr","~"),"may","~"),"jun","~"),"jul","~"),"aug","~"),"sep","~"),"oct","~"),"nov","~"),"dec","~")," nov "," ~ ")," dec "," ~ ")," mon "," ~ ")," tue "," ~ ")," wed "," ~ ")," thu "," ~ ")," fri "," ~ ")," sat "," ~ ")," sun "," ~ ")," gate "," ~ ")," bay "," ~ ")," stand "," ~ ")," position "," ~ ")," galley "," ~ ")," flight "," ~ ")," flt "," ~ ")," day "," ~ ")," date "," ~ ")," dated "," ~ ")," the "," ~ ")," and "," ~ ")," of "," ~ ")," in "," ~ ")," for "," ~ ")," with "," ~ ")</f>
        <v>  </v>
      </c>
      <c r="BU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88,"jan","~"),"feb","~"),"mar","~"),"apr","~"),"may","~"),"jun","~"),"jul","~"),"aug","~"),"sep","~"),"oct","~"),"nov","~"),"dec","~")," nov "," ~ ")," dec "," ~ ")," mon "," ~ ")," tue "," ~ ")," wed "," ~ ")," thu "," ~ ")," fri "," ~ ")," sat "," ~ ")," sun "," ~ ")," gate "," ~ ")," bay "," ~ ")," stand "," ~ ")," position "," ~ ")," galley "," ~ ")," flight "," ~ ")," flt "," ~ ")," day "," ~ ")," date "," ~ ")," dated "," ~ ")," the "," ~ ")," and "," ~ ")," of "," ~ ")," in "," ~ ")," for "," ~ ")," with "," ~ ")</f>
        <v>  </v>
      </c>
      <c r="BV88" s="61" t="n">
        <f aca="false">IFERROR(IF(OR(SUMPRODUCT((LEN(BC88)-LEN(SUBSTITUTE(BC88," "&amp;L_NotLoaded&amp;" "," ")))/(LEN(L_NotLoaded)+1))&gt;SUMPRODUCT((LEN(BC88)-LEN(SUBSTITUTE(BC88," "&amp;L_NotLoadedNeg&amp;" "," ")))/(LEN(L_NotLoadedNeg)+1)),SUMPRODUCT((LEN(BD88)-LEN(SUBSTITUTE(BD88," "&amp;L_NotLoaded&amp;" "," ")))/(LEN(L_NotLoaded)+1))&gt;SUMPRODUCT((LEN(BD88)-LEN(SUBSTITUTE(BD88," "&amp;L_NotLoadedNeg&amp;" "," ")))/(LEN(L_NotLoadedNeg)+1))),1,0),0)</f>
        <v>0</v>
      </c>
      <c r="BW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88," pax "," ~ ")," etd "," ~ ")," eta "," ~ ")," std "," ~ ")," sta "," ~ ")," atd "," ~ ")," ata "," ~ ")," lt "," ~ ")," utc "," ~ ")," local "," ~ ")," ok "," ~ ")," done "," ~ ")," seen "," ~ ")," chk "," ~ ")," chkd "," ~ ")," checked "," ~ ")," rcvd "," ~ ")," recd "," ~ ")," dep "," ~ ")," arr "," ~ ")," qty "," ~ ")," all "," ~ ")," ttl "," ~ ")," total "," ~ ")," via "," ~ ")," per "," ~ ")," call "," ~ ")," inbound "," ~ ")," outbound "," ~ ")," approx "," ~ ")</f>
        <v>  </v>
      </c>
      <c r="BX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88," pax "," ~ ")," etd "," ~ ")," eta "," ~ ")," std "," ~ ")," sta "," ~ ")," atd "," ~ ")," ata "," ~ ")," lt "," ~ ")," utc "," ~ ")," local "," ~ ")," ok "," ~ ")," done "," ~ ")," seen "," ~ ")," chk "," ~ ")," chkd "," ~ ")," checked "," ~ ")," rcvd "," ~ ")," recd "," ~ ")," dep "," ~ ")," arr "," ~ ")," qty "," ~ ")," all "," ~ ")," ttl "," ~ ")," total "," ~ ")," via "," ~ ")," per "," ~ ")," call "," ~ ")," inbound "," ~ ")," outbound "," ~ ")," approx "," ~ ")</f>
        <v>  </v>
      </c>
    </row>
    <row r="89" customFormat="false" ht="39.75" hidden="false" customHeight="true" outlineLevel="0" collapsed="false">
      <c r="A89" s="57" t="s">
        <v>583</v>
      </c>
      <c r="B89" s="57" t="s">
        <v>212</v>
      </c>
      <c r="C89" s="57" t="str">
        <f aca="false">Flights!$F$7</f>
        <v>MH0720</v>
      </c>
      <c r="D89" s="58" t="n">
        <f aca="false">Flights!$D$7</f>
        <v>46305</v>
      </c>
      <c r="E89" s="57" t="str">
        <f aca="false">Flights!$G$7&amp;"-"&amp;Flights!$H$7</f>
        <v>CGK-KUL</v>
      </c>
      <c r="F89" s="57" t="str">
        <f aca="false">Flights!$K$7</f>
        <v>EY</v>
      </c>
      <c r="G89" s="57" t="s">
        <v>462</v>
      </c>
      <c r="H89" s="57" t="s">
        <v>463</v>
      </c>
      <c r="I89" s="57" t="s">
        <v>450</v>
      </c>
      <c r="J89" s="57" t="s">
        <v>472</v>
      </c>
      <c r="K89" s="67" t="s">
        <v>452</v>
      </c>
      <c r="L89" s="67" t="s">
        <v>579</v>
      </c>
      <c r="M89" s="67" t="s">
        <v>454</v>
      </c>
      <c r="N89" s="67" t="s">
        <v>386</v>
      </c>
      <c r="O89" s="67"/>
      <c r="P89" s="57" t="s">
        <v>201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open",IF(AND(NOT(OR(LEN(AZ89)&lt;15,ISNUMBER(MATCH(AZ89,L_Placeholder,0)))),BK89=0,NOT(OR(LEN(AU89)&lt;2,ISNUMBER(MATCH(AU89,L_Placeholder,0)))),NOT(OR(LEN(AX89)&lt;2,ISNUMBER(MATCH(AX89,L_Placeholder,0)))),TRIM(AE89)&lt;&gt;TRIM(T89)),"N/A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missing",IF(OR(LEN(AU89)&lt;2,ISNUMBER(MATCH(AU89,L_Placeholder,0))),"INVALID – PIC missing",IF(OR(LEN(AV89)&lt;2,ISNUMBER(MATCH(AV89,L_Placeholder,0))),"INVALID – result / assessment missing",IF(OR(OR(LEN(AW89)&lt;3,ISNUMBER(MATCH(AW89,L_Placeholder,0))),SUMPRODUCT(--ISNUMBER(SEARCH(" "&amp;L_EvidencePhrase&amp;" ",BD89)))&gt;0,BI89=1),"INVALID – evidence missing, placeholder or not yet on file",IF(BL89=0,"INVALID – evidence needs a traceable reference (number, file name or link)",IF(OR(LEN(AX89)&lt;2,ISNUMBER(MATCH(AX89,L_Placeholder,0))),"INVALID – verifier missing",IF(AX89=AU89,"INVALID – verifier must be someone other than the PIC",IF(BH89=1,"INVALID – result not yet available (awaiting / TBC)",IF(BV89=1,"INVALID – wording says not on board: an on-board confirmation needs the item loaded",IF(AND(AQ89=1,OR(OR(LEN(AY89)&lt;3,ISNUMBER(MATCH(AY89,L_Placeholder,0))),BJ89=1,BQ89=0)),"INVALID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LATE","COMPLETE")&amp;IF(BG89=1," – CHECK WORDING",""))))))))))))))))))))))))),IF(TRIM(U89)="Fail","FAIL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t="str">
        <f aca="false">" "&amp;TRIM(SUBSTITUTE(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 "))&amp;" "</f>
        <v>  </v>
      </c>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IFERROR(IF(AND(TRIM(U89)="Pass",SUMPRODUCT((LEN(BC89)-LEN(SUBSTITUTE(BC89,"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")))/(LEN(L_PendNeg)+1)),1,0),1)</f>
        <v>0</v>
      </c>
      <c r="BI89" s="61" t="n">
        <f aca="false">IFERROR(IF(SUMPRODUCT((LEN(BD89)-LEN(SUBSTITUTE(BD89," "&amp;L_PendStrict&amp;" "," ")))/(LEN(L_PendStrict)+1))&gt;SUMPRODUCT((LEN(BD89)-LEN(SUBSTITUTE(BD89," "&amp;L_PendNeg&amp;" "," ")))/(LEN(L_PendNeg)+1)),1,0),1)</f>
        <v>0</v>
      </c>
      <c r="BJ89" s="61" t="n">
        <f aca="false">IFERROR(IF(SUMPRODUCT((LEN(BE89)-LEN(SUBSTITUTE(BE89," "&amp;L_Pending&amp;" "," ")))/(LEN(L_Pending)+1))&gt;SUMPRODUCT((LEN(BE89)-LEN(SUBSTITUTE(BE89," "&amp;L_PendNeg&amp;" "," ")))/(LEN(L_PendNeg)+1)),1,0),1)</f>
        <v>0</v>
      </c>
      <c r="BK89" s="61" t="n">
        <f aca="false">IFERROR(IF(SUMPRODUCT((LEN(BF89)-LEN(SUBSTITUTE(BF89," "&amp;L_PendStrict&amp;" "," ")))/(LEN(L_PendStrict)+1))&gt;SUMPRODUCT((LEN(BF89)-LEN(SUBSTITUTE(BF89," "&amp;L_PendNeg&amp;" "," ")))/(LEN(L_PendNeg)+1)),1,0),1)</f>
        <v>0</v>
      </c>
      <c r="BL89" s="61" t="n">
        <f aca="false">IFERROR(IF(OR(SUMPRODUCT(--ISNUMBER(SEARCH({"aa000"," aa 000"," aaa 000"," aaaa 000"," a 0000"," a000 000"," aa 00 000"," aaa 00 000"},BN89)))&gt;0,SUMPRODUCT(--ISNUMBER(SEARCH({"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89)))&gt;0,SUMPRODUCT(--ISNUMBER(SEARCH({"http","www.","\",".pdf",".jpg",".jpeg",".png",".heic",".xls",".doc",".msg",".eml"},Z89)))&gt;0,AND(SUMPRODUCT(--ISNUMBER(SEARCH({"sharepoint","onedrive","teams","dms","q-pulse","qpulse"},Z89)))&gt;0,ISNUMBER(SEARCH("0",BM89)))),1,0),0)</f>
        <v>0</v>
      </c>
      <c r="BM89" s="61" t="str">
        <f aca="false">SUBSTITUTE(SUBSTITUTE(SUBSTITUTE(SUBSTITUTE(SUBSTITUTE(SUBSTITUTE(SUBSTITUTE(SUBSTITUTE(SUBSTITUTE(LOWER(BW89&amp;""),"1","0"),"2","0"),"3","0"),"4","0"),"5","0"),"6","0"),"7","0"),"8","0"),"9","0")</f>
        <v>  </v>
      </c>
      <c r="BN89" s="61" t="str">
        <f aca="false">SUBSTITUTE(SUBSTITUTE(SUBSTITUTE(SUBSTITUTE(SUBSTITUTE(SUBSTITUTE(SUBSTITUTE(SUBSTITUTE(SUBSTITUTE(SUBSTITUTE(SUBSTITUTE(SUBSTITUTE(SUBSTITUTE(SUBSTITUTE(SUBSTITUTE(SUBSTITUTE(SUBSTITUTE(SUBSTITUTE(SUBSTITUTE(SUBSTITUTE(SUBSTITUTE(SUBSTITUTE(SUBSTITUTE(SUBSTITUTE(SUBSTITUTE(BM89,"b","a"),"c","a"),"d","a"),"e","a"),"f","a"),"g","a"),"h","a"),"i","a"),"j","a"),"k","a"),"l","a"),"m","a"),"n","a"),"o","a"),"p","a"),"q","a"),"r","a"),"s","a"),"t","a"),"u","a"),"v","a"),"w","a"),"x","a"),"y","a"),"z","a")</f>
        <v>  </v>
      </c>
      <c r="BO89" s="61" t="str">
        <f aca="false">SUBSTITUTE(SUBSTITUTE(SUBSTITUTE(SUBSTITUTE(SUBSTITUTE(SUBSTITUTE(SUBSTITUTE(SUBSTITUTE(SUBSTITUTE(LOWER(BX89&amp;""),"1","0"),"2","0"),"3","0"),"4","0"),"5","0"),"6","0"),"7","0"),"8","0"),"9","0")</f>
        <v>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v>
      </c>
      <c r="BQ89" s="61" t="n">
        <f aca="false">IFERROR(IF(OR(SUMPRODUCT(--ISNUMBER(SEARCH({"aa000"," aa 000"," aaa 000"," aaaa 000"," a 0000"," a000 000"," aa 00 000"," aaa 00 000"},BP89)))&gt;0,SUMPRODUCT(--ISNUMBER(SEARCH({"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89)))&gt;0,SUMPRODUCT(--ISNUMBER(SEARCH({"http","www.","\",".pdf",".jpg",".jpeg",".png",".heic",".xls",".doc",".msg",".eml"},W89)))&gt;0,ISNUMBER(SEARCH("0000",BO89)),AND(SUMPRODUCT(--ISNUMBER(SEARCH({"sharepoint","onedrive","teams","dms","q-pulse","qpulse"},W89)))&gt;0,ISNUMBER(SEARCH("0",BO89)))),1,0),0)</f>
        <v>0</v>
      </c>
      <c r="BR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89," "&amp;LOWER(Flights!$F$7)&amp;" "," ~ ")," mh"," ~")," at "," ~ ")," by "," ~ ")," on "," ~ ")," to "," ~ ")," from "," ~ ")," until "," ~ ")," till "," ~ ")," before "," ~ ")," after "," ~ ")," around "," ~ ")," approx "," ~ ")," about "," ~ ")," since "," ~ ")," hrs "," ~ ")," hr "," ~ ")," hours "," ~ ")," time "," ~ ")," jan "," ~ ")," feb "," ~ ")," mar "," ~ ")," apr "," ~ ")," may "," ~ ")," jun "," ~ ")," jul "," ~ ")," aug "," ~ ")," sep "," ~ ")," sept "," ~ ")," oct "," ~ ")</f>
        <v>  </v>
      </c>
      <c r="BS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89," "&amp;LOWER(Flights!$F$7)&amp;" "," ~ ")," mh"," ~")," at "," ~ ")," by "," ~ ")," on "," ~ ")," to "," ~ ")," from "," ~ ")," until "," ~ ")," till "," ~ ")," before "," ~ ")," after "," ~ ")," around "," ~ ")," approx "," ~ ")," about "," ~ ")," since "," ~ ")," hrs "," ~ ")," hr "," ~ ")," hours "," ~ ")," time "," ~ ")," jan "," ~ ")," feb "," ~ ")," mar "," ~ ")," apr "," ~ ")," may "," ~ ")," jun "," ~ ")," jul "," ~ ")," aug "," ~ ")," sep "," ~ ")," sept "," ~ ")," oct "," ~ ")</f>
        <v>  </v>
      </c>
      <c r="BT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89,"jan","~"),"feb","~"),"mar","~"),"apr","~"),"may","~"),"jun","~"),"jul","~"),"aug","~"),"sep","~"),"oct","~"),"nov","~"),"dec","~")," nov "," ~ ")," dec "," ~ ")," mon "," ~ ")," tue "," ~ ")," wed "," ~ ")," thu "," ~ ")," fri "," ~ ")," sat "," ~ ")," sun "," ~ ")," gate "," ~ ")," bay "," ~ ")," stand "," ~ ")," position "," ~ ")," galley "," ~ ")," flight "," ~ ")," flt "," ~ ")," day "," ~ ")," date "," ~ ")," dated "," ~ ")," the "," ~ ")," and "," ~ ")," of "," ~ ")," in "," ~ ")," for "," ~ ")," with "," ~ ")</f>
        <v>  </v>
      </c>
      <c r="BU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89,"jan","~"),"feb","~"),"mar","~"),"apr","~"),"may","~"),"jun","~"),"jul","~"),"aug","~"),"sep","~"),"oct","~"),"nov","~"),"dec","~")," nov "," ~ ")," dec "," ~ ")," mon "," ~ ")," tue "," ~ ")," wed "," ~ ")," thu "," ~ ")," fri "," ~ ")," sat "," ~ ")," sun "," ~ ")," gate "," ~ ")," bay "," ~ ")," stand "," ~ ")," position "," ~ ")," galley "," ~ ")," flight "," ~ ")," flt "," ~ ")," day "," ~ ")," date "," ~ ")," dated "," ~ ")," the "," ~ ")," and "," ~ ")," of "," ~ ")," in "," ~ ")," for "," ~ ")," with "," ~ ")</f>
        <v>  </v>
      </c>
      <c r="BV89" s="61" t="n">
        <f aca="false">IFERROR(IF(OR(SUMPRODUCT((LEN(BC89)-LEN(SUBSTITUTE(BC89," "&amp;L_NotLoaded&amp;" "," ")))/(LEN(L_NotLoaded)+1))&gt;SUMPRODUCT((LEN(BC89)-LEN(SUBSTITUTE(BC89," "&amp;L_NotLoadedNeg&amp;" "," ")))/(LEN(L_NotLoadedNeg)+1)),SUMPRODUCT((LEN(BD89)-LEN(SUBSTITUTE(BD89," "&amp;L_NotLoaded&amp;" "," ")))/(LEN(L_NotLoaded)+1))&gt;SUMPRODUCT((LEN(BD89)-LEN(SUBSTITUTE(BD89," "&amp;L_NotLoadedNeg&amp;" "," ")))/(LEN(L_NotLoadedNeg)+1))),1,0),0)</f>
        <v>0</v>
      </c>
      <c r="BW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89," pax "," ~ ")," etd "," ~ ")," eta "," ~ ")," std "," ~ ")," sta "," ~ ")," atd "," ~ ")," ata "," ~ ")," lt "," ~ ")," utc "," ~ ")," local "," ~ ")," ok "," ~ ")," done "," ~ ")," seen "," ~ ")," chk "," ~ ")," chkd "," ~ ")," checked "," ~ ")," rcvd "," ~ ")," recd "," ~ ")," dep "," ~ ")," arr "," ~ ")," qty "," ~ ")," all "," ~ ")," ttl "," ~ ")," total "," ~ ")," via "," ~ ")," per "," ~ ")," call "," ~ ")," inbound "," ~ ")," outbound "," ~ ")," approx "," ~ ")</f>
        <v>  </v>
      </c>
      <c r="BX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89," pax "," ~ ")," etd "," ~ ")," eta "," ~ ")," std "," ~ ")," sta "," ~ ")," atd "," ~ ")," ata "," ~ ")," lt "," ~ ")," utc "," ~ ")," local "," ~ ")," ok "," ~ ")," done "," ~ ")," seen "," ~ ")," chk "," ~ ")," chkd "," ~ ")," checked "," ~ ")," rcvd "," ~ ")," recd "," ~ ")," dep "," ~ ")," arr "," ~ ")," qty "," ~ ")," all "," ~ ")," ttl "," ~ ")," total "," ~ ")," via "," ~ ")," per "," ~ ")," call "," ~ ")," inbound "," ~ ")," outbound "," ~ ")," approx "," ~ ")</f>
        <v>  </v>
      </c>
    </row>
    <row r="90" customFormat="false" ht="39.75" hidden="false" customHeight="true" outlineLevel="0" collapsed="false">
      <c r="A90" s="57" t="s">
        <v>584</v>
      </c>
      <c r="B90" s="57" t="s">
        <v>218</v>
      </c>
      <c r="C90" s="57" t="str">
        <f aca="false">Flights!$F$8</f>
        <v>MH0088</v>
      </c>
      <c r="D90" s="58" t="n">
        <f aca="false">Flights!$D$8</f>
        <v>46305</v>
      </c>
      <c r="E90" s="57" t="str">
        <f aca="false">Flights!$G$8&amp;"-"&amp;Flights!$H$8</f>
        <v>KUL-NRT</v>
      </c>
      <c r="F90" s="57" t="str">
        <f aca="false">Flights!$K$8</f>
        <v>BC</v>
      </c>
      <c r="G90" s="57" t="s">
        <v>81</v>
      </c>
      <c r="H90" s="57" t="s">
        <v>381</v>
      </c>
      <c r="I90" s="57" t="s">
        <v>382</v>
      </c>
      <c r="J90" s="57" t="s">
        <v>383</v>
      </c>
      <c r="K90" s="67" t="s">
        <v>384</v>
      </c>
      <c r="L90" s="67" t="s">
        <v>385</v>
      </c>
      <c r="M90" s="67"/>
      <c r="N90" s="67" t="s">
        <v>386</v>
      </c>
      <c r="O90" s="67"/>
      <c r="P90" s="57" t="s">
        <v>187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open",IF(AND(NOT(OR(LEN(AZ90)&lt;15,ISNUMBER(MATCH(AZ90,L_Placeholder,0)))),BK90=0,NOT(OR(LEN(AU90)&lt;2,ISNUMBER(MATCH(AU90,L_Placeholder,0)))),NOT(OR(LEN(AX90)&lt;2,ISNUMBER(MATCH(AX90,L_Placeholder,0)))),TRIM(AE90)&lt;&gt;TRIM(T90)),"N/A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missing",IF(OR(LEN(AU90)&lt;2,ISNUMBER(MATCH(AU90,L_Placeholder,0))),"INVALID – PIC missing",IF(OR(LEN(AV90)&lt;2,ISNUMBER(MATCH(AV90,L_Placeholder,0))),"INVALID – result / assessment missing",IF(OR(OR(LEN(AW90)&lt;3,ISNUMBER(MATCH(AW90,L_Placeholder,0))),SUMPRODUCT(--ISNUMBER(SEARCH(" "&amp;L_EvidencePhrase&amp;" ",BD90)))&gt;0,BI90=1),"INVALID – evidence missing, placeholder or not yet on file",IF(BL90=0,"INVALID – evidence needs a traceable reference (number, file name or link)",IF(OR(LEN(AX90)&lt;2,ISNUMBER(MATCH(AX90,L_Placeholder,0))),"INVALID – verifier missing",IF(AX90=AU90,"INVALID – verifier must be someone other than the PIC",IF(BH90=1,"INVALID – result not yet available (awaiting / TBC)",IF(BV90=1,"INVALID – wording says not on board: an on-board confirmation needs the item loaded",IF(AND(AQ90=1,OR(OR(LEN(AY90)&lt;3,ISNUMBER(MATCH(AY90,L_Placeholder,0))),BJ90=1,BQ90=0)),"INVALID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LATE","COMPLETE")&amp;IF(BG90=1," – CHECK WORDING",""))))))))))))))))))))))),IF(TRIM(U90)="Fail","FAIL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t="str">
        <f aca="false">" "&amp;TRIM(SUBSTITUTE(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 "))&amp;" "</f>
        <v>  </v>
      </c>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IFERROR(IF(AND(TRIM(U90)="Pass",SUMPRODUCT((LEN(BC90)-LEN(SUBSTITUTE(BC90,"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")))/(LEN(L_PendNeg)+1))+SUMPRODUCT((LEN(BC90)-LEN(SUBSTITUTE(BC90," "&amp;L_PendPrep&amp;" "," ")))/(LEN(L_PendPrep)+1)),1,0),1)</f>
        <v>0</v>
      </c>
      <c r="BI90" s="61" t="n">
        <f aca="false">IFERROR(IF(SUMPRODUCT((LEN(BD90)-LEN(SUBSTITUTE(BD90," "&amp;L_PendStrict&amp;" "," ")))/(LEN(L_PendStrict)+1))&gt;SUMPRODUCT((LEN(BD90)-LEN(SUBSTITUTE(BD90," "&amp;L_PendNeg&amp;" "," ")))/(LEN(L_PendNeg)+1)),1,0),1)</f>
        <v>0</v>
      </c>
      <c r="BJ90" s="61" t="n">
        <f aca="false">IFERROR(IF(SUMPRODUCT((LEN(BE90)-LEN(SUBSTITUTE(BE90," "&amp;L_Pending&amp;" "," ")))/(LEN(L_Pending)+1))&gt;SUMPRODUCT((LEN(BE90)-LEN(SUBSTITUTE(BE90," "&amp;L_PendNeg&amp;" "," ")))/(LEN(L_PendNeg)+1))+SUMPRODUCT((LEN(BE90)-LEN(SUBSTITUTE(BE90," "&amp;L_PendPrep&amp;" "," ")))/(LEN(L_PendPrep)+1)),1,0),1)</f>
        <v>0</v>
      </c>
      <c r="BK90" s="61" t="n">
        <f aca="false">IFERROR(IF(SUMPRODUCT((LEN(BF90)-LEN(SUBSTITUTE(BF90," "&amp;L_PendStrict&amp;" "," ")))/(LEN(L_PendStrict)+1))&gt;SUMPRODUCT((LEN(BF90)-LEN(SUBSTITUTE(BF90," "&amp;L_PendNeg&amp;" "," ")))/(LEN(L_PendNeg)+1)),1,0),1)</f>
        <v>0</v>
      </c>
      <c r="BL90" s="61" t="n">
        <f aca="false">IFERROR(IF(OR(SUMPRODUCT(--ISNUMBER(SEARCH({"aa000"," aa 000"," aaa 000"," aaaa 000"," a 0000"," a000 000"," aa 00 000"," aaa 00 000"},BN90)))&gt;0,SUMPRODUCT(--ISNUMBER(SEARCH({"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90)))&gt;0,SUMPRODUCT(--ISNUMBER(SEARCH({"http","www.","\",".pdf",".jpg",".jpeg",".png",".heic",".xls",".doc",".msg",".eml"},Z90)))&gt;0,AND(SUMPRODUCT(--ISNUMBER(SEARCH({"sharepoint","onedrive","teams","dms","q-pulse","qpulse"},Z90)))&gt;0,ISNUMBER(SEARCH("0",BM90)))),1,0),0)</f>
        <v>0</v>
      </c>
      <c r="BM90" s="61" t="str">
        <f aca="false">SUBSTITUTE(SUBSTITUTE(SUBSTITUTE(SUBSTITUTE(SUBSTITUTE(SUBSTITUTE(SUBSTITUTE(SUBSTITUTE(SUBSTITUTE(LOWER(BW90&amp;""),"1","0"),"2","0"),"3","0"),"4","0"),"5","0"),"6","0"),"7","0"),"8","0"),"9","0")</f>
        <v>  </v>
      </c>
      <c r="BN90" s="61" t="str">
        <f aca="false">SUBSTITUTE(SUBSTITUTE(SUBSTITUTE(SUBSTITUTE(SUBSTITUTE(SUBSTITUTE(SUBSTITUTE(SUBSTITUTE(SUBSTITUTE(SUBSTITUTE(SUBSTITUTE(SUBSTITUTE(SUBSTITUTE(SUBSTITUTE(SUBSTITUTE(SUBSTITUTE(SUBSTITUTE(SUBSTITUTE(SUBSTITUTE(SUBSTITUTE(SUBSTITUTE(SUBSTITUTE(SUBSTITUTE(SUBSTITUTE(SUBSTITUTE(BM90,"b","a"),"c","a"),"d","a"),"e","a"),"f","a"),"g","a"),"h","a"),"i","a"),"j","a"),"k","a"),"l","a"),"m","a"),"n","a"),"o","a"),"p","a"),"q","a"),"r","a"),"s","a"),"t","a"),"u","a"),"v","a"),"w","a"),"x","a"),"y","a"),"z","a")</f>
        <v>  </v>
      </c>
      <c r="BO90" s="61" t="str">
        <f aca="false">SUBSTITUTE(SUBSTITUTE(SUBSTITUTE(SUBSTITUTE(SUBSTITUTE(SUBSTITUTE(SUBSTITUTE(SUBSTITUTE(SUBSTITUTE(LOWER(BX90&amp;""),"1","0"),"2","0"),"3","0"),"4","0"),"5","0"),"6","0"),"7","0"),"8","0"),"9","0")</f>
        <v>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v>
      </c>
      <c r="BQ90" s="61" t="n">
        <f aca="false">IFERROR(IF(OR(SUMPRODUCT(--ISNUMBER(SEARCH({"aa000"," aa 000"," aaa 000"," aaaa 000"," a 0000"," a000 000"," aa 00 000"," aaa 00 000"},BP90)))&gt;0,SUMPRODUCT(--ISNUMBER(SEARCH({"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90)))&gt;0,SUMPRODUCT(--ISNUMBER(SEARCH({"http","www.","\",".pdf",".jpg",".jpeg",".png",".heic",".xls",".doc",".msg",".eml"},W90)))&gt;0,ISNUMBER(SEARCH("0000",BO90)),AND(SUMPRODUCT(--ISNUMBER(SEARCH({"sharepoint","onedrive","teams","dms","q-pulse","qpulse"},W90)))&gt;0,ISNUMBER(SEARCH("0",BO90)))),1,0),0)</f>
        <v>0</v>
      </c>
      <c r="BR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90," "&amp;LOWER(Flights!$F$8)&amp;" "," ~ ")," mh"," ~")," at "," ~ ")," by "," ~ ")," on "," ~ ")," to "," ~ ")," from "," ~ ")," until "," ~ ")," till "," ~ ")," before "," ~ ")," after "," ~ ")," around "," ~ ")," approx "," ~ ")," about "," ~ ")," since "," ~ ")," hrs "," ~ ")," hr "," ~ ")," hours "," ~ ")," time "," ~ ")," jan "," ~ ")," feb "," ~ ")," mar "," ~ ")," apr "," ~ ")," may "," ~ ")," jun "," ~ ")," jul "," ~ ")," aug "," ~ ")," sep "," ~ ")," sept "," ~ ")," oct "," ~ ")</f>
        <v>  </v>
      </c>
      <c r="BS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90," "&amp;LOWER(Flights!$F$8)&amp;" "," ~ ")," mh"," ~")," at "," ~ ")," by "," ~ ")," on "," ~ ")," to "," ~ ")," from "," ~ ")," until "," ~ ")," till "," ~ ")," before "," ~ ")," after "," ~ ")," around "," ~ ")," approx "," ~ ")," about "," ~ ")," since "," ~ ")," hrs "," ~ ")," hr "," ~ ")," hours "," ~ ")," time "," ~ ")," jan "," ~ ")," feb "," ~ ")," mar "," ~ ")," apr "," ~ ")," may "," ~ ")," jun "," ~ ")," jul "," ~ ")," aug "," ~ ")," sep "," ~ ")," sept "," ~ ")," oct "," ~ ")</f>
        <v>  </v>
      </c>
      <c r="BT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90,"jan","~"),"feb","~"),"mar","~"),"apr","~"),"may","~"),"jun","~"),"jul","~"),"aug","~"),"sep","~"),"oct","~"),"nov","~"),"dec","~")," nov "," ~ ")," dec "," ~ ")," mon "," ~ ")," tue "," ~ ")," wed "," ~ ")," thu "," ~ ")," fri "," ~ ")," sat "," ~ ")," sun "," ~ ")," gate "," ~ ")," bay "," ~ ")," stand "," ~ ")," position "," ~ ")," galley "," ~ ")," flight "," ~ ")," flt "," ~ ")," day "," ~ ")," date "," ~ ")," dated "," ~ ")," the "," ~ ")," and "," ~ ")," of "," ~ ")," in "," ~ ")," for "," ~ ")," with "," ~ ")</f>
        <v>  </v>
      </c>
      <c r="BU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90,"jan","~"),"feb","~"),"mar","~"),"apr","~"),"may","~"),"jun","~"),"jul","~"),"aug","~"),"sep","~"),"oct","~"),"nov","~"),"dec","~")," nov "," ~ ")," dec "," ~ ")," mon "," ~ ")," tue "," ~ ")," wed "," ~ ")," thu "," ~ ")," fri "," ~ ")," sat "," ~ ")," sun "," ~ ")," gate "," ~ ")," bay "," ~ ")," stand "," ~ ")," position "," ~ ")," galley "," ~ ")," flight "," ~ ")," flt "," ~ ")," day "," ~ ")," date "," ~ ")," dated "," ~ ")," the "," ~ ")," and "," ~ ")," of "," ~ ")," in "," ~ ")," for "," ~ ")," with "," ~ ")</f>
        <v>  </v>
      </c>
      <c r="BV90" s="61" t="n">
        <f aca="false">0</f>
        <v>0</v>
      </c>
      <c r="BW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90," pax "," ~ ")," etd "," ~ ")," eta "," ~ ")," std "," ~ ")," sta "," ~ ")," atd "," ~ ")," ata "," ~ ")," lt "," ~ ")," utc "," ~ ")," local "," ~ ")," ok "," ~ ")," done "," ~ ")," seen "," ~ ")," chk "," ~ ")," chkd "," ~ ")," checked "," ~ ")," rcvd "," ~ ")," recd "," ~ ")," dep "," ~ ")," arr "," ~ ")," qty "," ~ ")," all "," ~ ")," ttl "," ~ ")," total "," ~ ")," via "," ~ ")," per "," ~ ")," call "," ~ ")," inbound "," ~ ")," outbound "," ~ ")," approx "," ~ ")</f>
        <v>  </v>
      </c>
      <c r="BX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90," pax "," ~ ")," etd "," ~ ")," eta "," ~ ")," std "," ~ ")," sta "," ~ ")," atd "," ~ ")," ata "," ~ ")," lt "," ~ ")," utc "," ~ ")," local "," ~ ")," ok "," ~ ")," done "," ~ ")," seen "," ~ ")," chk "," ~ ")," chkd "," ~ ")," checked "," ~ ")," rcvd "," ~ ")," recd "," ~ ")," dep "," ~ ")," arr "," ~ ")," qty "," ~ ")," all "," ~ ")," ttl "," ~ ")," total "," ~ ")," via "," ~ ")," per "," ~ ")," call "," ~ ")," inbound "," ~ ")," outbound "," ~ ")," approx "," ~ ")</f>
        <v>  </v>
      </c>
    </row>
    <row r="91" customFormat="false" ht="39.75" hidden="false" customHeight="true" outlineLevel="0" collapsed="false">
      <c r="A91" s="57" t="s">
        <v>585</v>
      </c>
      <c r="B91" s="57" t="s">
        <v>218</v>
      </c>
      <c r="C91" s="57" t="str">
        <f aca="false">Flights!$F$8</f>
        <v>MH0088</v>
      </c>
      <c r="D91" s="58" t="n">
        <f aca="false">Flights!$D$8</f>
        <v>46305</v>
      </c>
      <c r="E91" s="57" t="str">
        <f aca="false">Flights!$G$8&amp;"-"&amp;Flights!$H$8</f>
        <v>KUL-NRT</v>
      </c>
      <c r="F91" s="57" t="str">
        <f aca="false">Flights!$K$8</f>
        <v>BC</v>
      </c>
      <c r="G91" s="57" t="s">
        <v>81</v>
      </c>
      <c r="H91" s="57" t="s">
        <v>381</v>
      </c>
      <c r="I91" s="57" t="s">
        <v>388</v>
      </c>
      <c r="J91" s="57" t="s">
        <v>389</v>
      </c>
      <c r="K91" s="67" t="s">
        <v>390</v>
      </c>
      <c r="L91" s="67" t="s">
        <v>385</v>
      </c>
      <c r="M91" s="67"/>
      <c r="N91" s="67" t="s">
        <v>386</v>
      </c>
      <c r="O91" s="67"/>
      <c r="P91" s="57" t="s">
        <v>187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open",IF(AND(NOT(OR(LEN(AZ91)&lt;15,ISNUMBER(MATCH(AZ91,L_Placeholder,0)))),BK91=0,NOT(OR(LEN(AU91)&lt;2,ISNUMBER(MATCH(AU91,L_Placeholder,0)))),NOT(OR(LEN(AX91)&lt;2,ISNUMBER(MATCH(AX91,L_Placeholder,0)))),TRIM(AE91)&lt;&gt;TRIM(T91)),"N/A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missing",IF(OR(LEN(AU91)&lt;2,ISNUMBER(MATCH(AU91,L_Placeholder,0))),"INVALID – PIC missing",IF(OR(LEN(AV91)&lt;2,ISNUMBER(MATCH(AV91,L_Placeholder,0))),"INVALID – result / assessment missing",IF(OR(OR(LEN(AW91)&lt;3,ISNUMBER(MATCH(AW91,L_Placeholder,0))),SUMPRODUCT(--ISNUMBER(SEARCH(" "&amp;L_EvidencePhrase&amp;" ",BD91)))&gt;0,BI91=1),"INVALID – evidence missing, placeholder or not yet on file",IF(BL91=0,"INVALID – evidence needs a traceable reference (number, file name or link)",IF(OR(LEN(AX91)&lt;2,ISNUMBER(MATCH(AX91,L_Placeholder,0))),"INVALID – verifier missing",IF(AX91=AU91,"INVALID – verifier must be someone other than the PIC",IF(BH91=1,"INVALID – result not yet available (awaiting / TBC)",IF(BV91=1,"INVALID – wording says not on board: an on-board confirmation needs the item loaded",IF(AND(AQ91=1,OR(OR(LEN(AY91)&lt;3,ISNUMBER(MATCH(AY91,L_Placeholder,0))),BJ91=1,BQ91=0)),"INVALID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LATE","COMPLETE")&amp;IF(BG91=1," – CHECK WORDING",""))))))))))))))))))))))),IF(TRIM(U91)="Fail","FAIL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t="str">
        <f aca="false">" "&amp;TRIM(SUBSTITUTE(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 "))&amp;" "</f>
        <v>  </v>
      </c>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IFERROR(IF(AND(TRIM(U91)="Pass",SUMPRODUCT((LEN(BC91)-LEN(SUBSTITUTE(BC91,"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")))/(LEN(L_PendNeg)+1))+SUMPRODUCT((LEN(BC91)-LEN(SUBSTITUTE(BC91," "&amp;L_PendPrep&amp;" "," ")))/(LEN(L_PendPrep)+1)),1,0),1)</f>
        <v>0</v>
      </c>
      <c r="BI91" s="61" t="n">
        <f aca="false">IFERROR(IF(SUMPRODUCT((LEN(BD91)-LEN(SUBSTITUTE(BD91," "&amp;L_PendStrict&amp;" "," ")))/(LEN(L_PendStrict)+1))&gt;SUMPRODUCT((LEN(BD91)-LEN(SUBSTITUTE(BD91," "&amp;L_PendNeg&amp;" "," ")))/(LEN(L_PendNeg)+1)),1,0),1)</f>
        <v>0</v>
      </c>
      <c r="BJ91" s="61" t="n">
        <f aca="false">IFERROR(IF(SUMPRODUCT((LEN(BE91)-LEN(SUBSTITUTE(BE91," "&amp;L_Pending&amp;" "," ")))/(LEN(L_Pending)+1))&gt;SUMPRODUCT((LEN(BE91)-LEN(SUBSTITUTE(BE91," "&amp;L_PendNeg&amp;" "," ")))/(LEN(L_PendNeg)+1))+SUMPRODUCT((LEN(BE91)-LEN(SUBSTITUTE(BE91," "&amp;L_PendPrep&amp;" "," ")))/(LEN(L_PendPrep)+1)),1,0),1)</f>
        <v>0</v>
      </c>
      <c r="BK91" s="61" t="n">
        <f aca="false">IFERROR(IF(SUMPRODUCT((LEN(BF91)-LEN(SUBSTITUTE(BF91," "&amp;L_PendStrict&amp;" "," ")))/(LEN(L_PendStrict)+1))&gt;SUMPRODUCT((LEN(BF91)-LEN(SUBSTITUTE(BF91," "&amp;L_PendNeg&amp;" "," ")))/(LEN(L_PendNeg)+1)),1,0),1)</f>
        <v>0</v>
      </c>
      <c r="BL91" s="61" t="n">
        <f aca="false">IFERROR(IF(OR(SUMPRODUCT(--ISNUMBER(SEARCH({"aa000"," aa 000"," aaa 000"," aaaa 000"," a 0000"," a000 000"," aa 00 000"," aaa 00 000"},BN91)))&gt;0,SUMPRODUCT(--ISNUMBER(SEARCH({"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91)))&gt;0,SUMPRODUCT(--ISNUMBER(SEARCH({"http","www.","\",".pdf",".jpg",".jpeg",".png",".heic",".xls",".doc",".msg",".eml"},Z91)))&gt;0,AND(SUMPRODUCT(--ISNUMBER(SEARCH({"sharepoint","onedrive","teams","dms","q-pulse","qpulse"},Z91)))&gt;0,ISNUMBER(SEARCH("0",BM91)))),1,0),0)</f>
        <v>0</v>
      </c>
      <c r="BM91" s="61" t="str">
        <f aca="false">SUBSTITUTE(SUBSTITUTE(SUBSTITUTE(SUBSTITUTE(SUBSTITUTE(SUBSTITUTE(SUBSTITUTE(SUBSTITUTE(SUBSTITUTE(LOWER(BW91&amp;""),"1","0"),"2","0"),"3","0"),"4","0"),"5","0"),"6","0"),"7","0"),"8","0"),"9","0")</f>
        <v>  </v>
      </c>
      <c r="BN91" s="61" t="str">
        <f aca="false">SUBSTITUTE(SUBSTITUTE(SUBSTITUTE(SUBSTITUTE(SUBSTITUTE(SUBSTITUTE(SUBSTITUTE(SUBSTITUTE(SUBSTITUTE(SUBSTITUTE(SUBSTITUTE(SUBSTITUTE(SUBSTITUTE(SUBSTITUTE(SUBSTITUTE(SUBSTITUTE(SUBSTITUTE(SUBSTITUTE(SUBSTITUTE(SUBSTITUTE(SUBSTITUTE(SUBSTITUTE(SUBSTITUTE(SUBSTITUTE(SUBSTITUTE(BM91,"b","a"),"c","a"),"d","a"),"e","a"),"f","a"),"g","a"),"h","a"),"i","a"),"j","a"),"k","a"),"l","a"),"m","a"),"n","a"),"o","a"),"p","a"),"q","a"),"r","a"),"s","a"),"t","a"),"u","a"),"v","a"),"w","a"),"x","a"),"y","a"),"z","a")</f>
        <v>  </v>
      </c>
      <c r="BO91" s="61" t="str">
        <f aca="false">SUBSTITUTE(SUBSTITUTE(SUBSTITUTE(SUBSTITUTE(SUBSTITUTE(SUBSTITUTE(SUBSTITUTE(SUBSTITUTE(SUBSTITUTE(LOWER(BX91&amp;""),"1","0"),"2","0"),"3","0"),"4","0"),"5","0"),"6","0"),"7","0"),"8","0"),"9","0")</f>
        <v>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v>
      </c>
      <c r="BQ91" s="61" t="n">
        <f aca="false">IFERROR(IF(OR(SUMPRODUCT(--ISNUMBER(SEARCH({"aa000"," aa 000"," aaa 000"," aaaa 000"," a 0000"," a000 000"," aa 00 000"," aaa 00 000"},BP91)))&gt;0,SUMPRODUCT(--ISNUMBER(SEARCH({"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91)))&gt;0,SUMPRODUCT(--ISNUMBER(SEARCH({"http","www.","\",".pdf",".jpg",".jpeg",".png",".heic",".xls",".doc",".msg",".eml"},W91)))&gt;0,ISNUMBER(SEARCH("0000",BO91)),AND(SUMPRODUCT(--ISNUMBER(SEARCH({"sharepoint","onedrive","teams","dms","q-pulse","qpulse"},W91)))&gt;0,ISNUMBER(SEARCH("0",BO91)))),1,0),0)</f>
        <v>0</v>
      </c>
      <c r="BR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91," "&amp;LOWER(Flights!$F$8)&amp;" "," ~ ")," mh"," ~")," at "," ~ ")," by "," ~ ")," on "," ~ ")," to "," ~ ")," from "," ~ ")," until "," ~ ")," till "," ~ ")," before "," ~ ")," after "," ~ ")," around "," ~ ")," approx "," ~ ")," about "," ~ ")," since "," ~ ")," hrs "," ~ ")," hr "," ~ ")," hours "," ~ ")," time "," ~ ")," jan "," ~ ")," feb "," ~ ")," mar "," ~ ")," apr "," ~ ")," may "," ~ ")," jun "," ~ ")," jul "," ~ ")," aug "," ~ ")," sep "," ~ ")," sept "," ~ ")," oct "," ~ ")</f>
        <v>  </v>
      </c>
      <c r="BS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91," "&amp;LOWER(Flights!$F$8)&amp;" "," ~ ")," mh"," ~")," at "," ~ ")," by "," ~ ")," on "," ~ ")," to "," ~ ")," from "," ~ ")," until "," ~ ")," till "," ~ ")," before "," ~ ")," after "," ~ ")," around "," ~ ")," approx "," ~ ")," about "," ~ ")," since "," ~ ")," hrs "," ~ ")," hr "," ~ ")," hours "," ~ ")," time "," ~ ")," jan "," ~ ")," feb "," ~ ")," mar "," ~ ")," apr "," ~ ")," may "," ~ ")," jun "," ~ ")," jul "," ~ ")," aug "," ~ ")," sep "," ~ ")," sept "," ~ ")," oct "," ~ ")</f>
        <v>  </v>
      </c>
      <c r="BT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91,"jan","~"),"feb","~"),"mar","~"),"apr","~"),"may","~"),"jun","~"),"jul","~"),"aug","~"),"sep","~"),"oct","~"),"nov","~"),"dec","~")," nov "," ~ ")," dec "," ~ ")," mon "," ~ ")," tue "," ~ ")," wed "," ~ ")," thu "," ~ ")," fri "," ~ ")," sat "," ~ ")," sun "," ~ ")," gate "," ~ ")," bay "," ~ ")," stand "," ~ ")," position "," ~ ")," galley "," ~ ")," flight "," ~ ")," flt "," ~ ")," day "," ~ ")," date "," ~ ")," dated "," ~ ")," the "," ~ ")," and "," ~ ")," of "," ~ ")," in "," ~ ")," for "," ~ ")," with "," ~ ")</f>
        <v>  </v>
      </c>
      <c r="BU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91,"jan","~"),"feb","~"),"mar","~"),"apr","~"),"may","~"),"jun","~"),"jul","~"),"aug","~"),"sep","~"),"oct","~"),"nov","~"),"dec","~")," nov "," ~ ")," dec "," ~ ")," mon "," ~ ")," tue "," ~ ")," wed "," ~ ")," thu "," ~ ")," fri "," ~ ")," sat "," ~ ")," sun "," ~ ")," gate "," ~ ")," bay "," ~ ")," stand "," ~ ")," position "," ~ ")," galley "," ~ ")," flight "," ~ ")," flt "," ~ ")," day "," ~ ")," date "," ~ ")," dated "," ~ ")," the "," ~ ")," and "," ~ ")," of "," ~ ")," in "," ~ ")," for "," ~ ")," with "," ~ ")</f>
        <v>  </v>
      </c>
      <c r="BV91" s="61" t="n">
        <f aca="false">0</f>
        <v>0</v>
      </c>
      <c r="BW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91," pax "," ~ ")," etd "," ~ ")," eta "," ~ ")," std "," ~ ")," sta "," ~ ")," atd "," ~ ")," ata "," ~ ")," lt "," ~ ")," utc "," ~ ")," local "," ~ ")," ok "," ~ ")," done "," ~ ")," seen "," ~ ")," chk "," ~ ")," chkd "," ~ ")," checked "," ~ ")," rcvd "," ~ ")," recd "," ~ ")," dep "," ~ ")," arr "," ~ ")," qty "," ~ ")," all "," ~ ")," ttl "," ~ ")," total "," ~ ")," via "," ~ ")," per "," ~ ")," call "," ~ ")," inbound "," ~ ")," outbound "," ~ ")," approx "," ~ ")</f>
        <v>  </v>
      </c>
      <c r="BX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91," pax "," ~ ")," etd "," ~ ")," eta "," ~ ")," std "," ~ ")," sta "," ~ ")," atd "," ~ ")," ata "," ~ ")," lt "," ~ ")," utc "," ~ ")," local "," ~ ")," ok "," ~ ")," done "," ~ ")," seen "," ~ ")," chk "," ~ ")," chkd "," ~ ")," checked "," ~ ")," rcvd "," ~ ")," recd "," ~ ")," dep "," ~ ")," arr "," ~ ")," qty "," ~ ")," all "," ~ ")," ttl "," ~ ")," total "," ~ ")," via "," ~ ")," per "," ~ ")," call "," ~ ")," inbound "," ~ ")," outbound "," ~ ")," approx "," ~ ")</f>
        <v>  </v>
      </c>
    </row>
    <row r="92" customFormat="false" ht="41.25" hidden="false" customHeight="true" outlineLevel="0" collapsed="false">
      <c r="A92" s="57" t="s">
        <v>586</v>
      </c>
      <c r="B92" s="57" t="s">
        <v>218</v>
      </c>
      <c r="C92" s="57" t="str">
        <f aca="false">Flights!$F$8</f>
        <v>MH0088</v>
      </c>
      <c r="D92" s="58" t="n">
        <f aca="false">Flights!$D$8</f>
        <v>46305</v>
      </c>
      <c r="E92" s="57" t="str">
        <f aca="false">Flights!$G$8&amp;"-"&amp;Flights!$H$8</f>
        <v>KUL-NRT</v>
      </c>
      <c r="F92" s="57" t="str">
        <f aca="false">Flights!$K$8</f>
        <v>BC</v>
      </c>
      <c r="G92" s="57" t="s">
        <v>81</v>
      </c>
      <c r="H92" s="57" t="s">
        <v>381</v>
      </c>
      <c r="I92" s="57" t="s">
        <v>392</v>
      </c>
      <c r="J92" s="57" t="s">
        <v>393</v>
      </c>
      <c r="K92" s="67" t="s">
        <v>394</v>
      </c>
      <c r="L92" s="67" t="s">
        <v>385</v>
      </c>
      <c r="M92" s="67"/>
      <c r="N92" s="67" t="str">
        <f aca="false">IF(TRIM(Flights!$L$8)="A339","Required","N/A – rule")</f>
        <v>N/A – rule</v>
      </c>
      <c r="O92" s="67" t="s">
        <v>395</v>
      </c>
      <c r="P92" s="57" t="s">
        <v>187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open",IF(AND(NOT(OR(LEN(AZ92)&lt;15,ISNUMBER(MATCH(AZ92,L_Placeholder,0)))),BK92=0,NOT(OR(LEN(AU92)&lt;2,ISNUMBER(MATCH(AU92,L_Placeholder,0)))),NOT(OR(LEN(AX92)&lt;2,ISNUMBER(MATCH(AX92,L_Placeholder,0)))),TRIM(AE92)&lt;&gt;TRIM(T92)),"N/A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missing",IF(OR(LEN(AU92)&lt;2,ISNUMBER(MATCH(AU92,L_Placeholder,0))),"INVALID – PIC missing",IF(OR(LEN(AV92)&lt;2,ISNUMBER(MATCH(AV92,L_Placeholder,0))),"INVALID – result / assessment missing",IF(OR(OR(LEN(AW92)&lt;3,ISNUMBER(MATCH(AW92,L_Placeholder,0))),SUMPRODUCT(--ISNUMBER(SEARCH(" "&amp;L_EvidencePhrase&amp;" ",BD92)))&gt;0,BI92=1),"INVALID – evidence missing, placeholder or not yet on file",IF(BL92=0,"INVALID – evidence needs a traceable reference (number, file name or link)",IF(OR(LEN(AX92)&lt;2,ISNUMBER(MATCH(AX92,L_Placeholder,0))),"INVALID – verifier missing",IF(AX92=AU92,"INVALID – verifier must be someone other than the PIC",IF(BH92=1,"INVALID – result not yet available (awaiting / TBC)",IF(BV92=1,"INVALID – wording says not on board: an on-board confirmation needs the item loaded",IF(AND(AQ92=1,OR(OR(LEN(AY92)&lt;3,ISNUMBER(MATCH(AY92,L_Placeholder,0))),BJ92=1,BQ92=0)),"INVALID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LATE","COMPLETE")&amp;IF(BG92=1," – CHECK WORDING",""))))))))))))))))))))))),IF(TRIM(U92)="Fail","FAIL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t="str">
        <f aca="false">" "&amp;TRIM(SUBSTITUTE(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 "))&amp;" "</f>
        <v>  </v>
      </c>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IFERROR(IF(AND(TRIM(U92)="Pass",SUMPRODUCT((LEN(BC92)-LEN(SUBSTITUTE(BC92,"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")))/(LEN(L_PendNeg)+1))+SUMPRODUCT((LEN(BC92)-LEN(SUBSTITUTE(BC92," "&amp;L_PendPrep&amp;" "," ")))/(LEN(L_PendPrep)+1)),1,0),1)</f>
        <v>0</v>
      </c>
      <c r="BI92" s="61" t="n">
        <f aca="false">IFERROR(IF(SUMPRODUCT((LEN(BD92)-LEN(SUBSTITUTE(BD92," "&amp;L_PendStrict&amp;" "," ")))/(LEN(L_PendStrict)+1))&gt;SUMPRODUCT((LEN(BD92)-LEN(SUBSTITUTE(BD92," "&amp;L_PendNeg&amp;" "," ")))/(LEN(L_PendNeg)+1)),1,0),1)</f>
        <v>0</v>
      </c>
      <c r="BJ92" s="61" t="n">
        <f aca="false">IFERROR(IF(SUMPRODUCT((LEN(BE92)-LEN(SUBSTITUTE(BE92," "&amp;L_Pending&amp;" "," ")))/(LEN(L_Pending)+1))&gt;SUMPRODUCT((LEN(BE92)-LEN(SUBSTITUTE(BE92," "&amp;L_PendNeg&amp;" "," ")))/(LEN(L_PendNeg)+1))+SUMPRODUCT((LEN(BE92)-LEN(SUBSTITUTE(BE92," "&amp;L_PendPrep&amp;" "," ")))/(LEN(L_PendPrep)+1)),1,0),1)</f>
        <v>0</v>
      </c>
      <c r="BK92" s="61" t="n">
        <f aca="false">IFERROR(IF(SUMPRODUCT((LEN(BF92)-LEN(SUBSTITUTE(BF92," "&amp;L_PendStrict&amp;" "," ")))/(LEN(L_PendStrict)+1))&gt;SUMPRODUCT((LEN(BF92)-LEN(SUBSTITUTE(BF92," "&amp;L_PendNeg&amp;" "," ")))/(LEN(L_PendNeg)+1)),1,0),1)</f>
        <v>0</v>
      </c>
      <c r="BL92" s="61" t="n">
        <f aca="false">IFERROR(IF(OR(SUMPRODUCT(--ISNUMBER(SEARCH({"aa000"," aa 000"," aaa 000"," aaaa 000"," a 0000"," a000 000"," aa 00 000"," aaa 00 000"},BN92)))&gt;0,SUMPRODUCT(--ISNUMBER(SEARCH({"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92)))&gt;0,SUMPRODUCT(--ISNUMBER(SEARCH({"http","www.","\",".pdf",".jpg",".jpeg",".png",".heic",".xls",".doc",".msg",".eml"},Z92)))&gt;0,AND(SUMPRODUCT(--ISNUMBER(SEARCH({"sharepoint","onedrive","teams","dms","q-pulse","qpulse"},Z92)))&gt;0,ISNUMBER(SEARCH("0",BM92)))),1,0),0)</f>
        <v>0</v>
      </c>
      <c r="BM92" s="61" t="str">
        <f aca="false">SUBSTITUTE(SUBSTITUTE(SUBSTITUTE(SUBSTITUTE(SUBSTITUTE(SUBSTITUTE(SUBSTITUTE(SUBSTITUTE(SUBSTITUTE(LOWER(BW92&amp;""),"1","0"),"2","0"),"3","0"),"4","0"),"5","0"),"6","0"),"7","0"),"8","0"),"9","0")</f>
        <v>  </v>
      </c>
      <c r="BN92" s="61" t="str">
        <f aca="false">SUBSTITUTE(SUBSTITUTE(SUBSTITUTE(SUBSTITUTE(SUBSTITUTE(SUBSTITUTE(SUBSTITUTE(SUBSTITUTE(SUBSTITUTE(SUBSTITUTE(SUBSTITUTE(SUBSTITUTE(SUBSTITUTE(SUBSTITUTE(SUBSTITUTE(SUBSTITUTE(SUBSTITUTE(SUBSTITUTE(SUBSTITUTE(SUBSTITUTE(SUBSTITUTE(SUBSTITUTE(SUBSTITUTE(SUBSTITUTE(SUBSTITUTE(BM92,"b","a"),"c","a"),"d","a"),"e","a"),"f","a"),"g","a"),"h","a"),"i","a"),"j","a"),"k","a"),"l","a"),"m","a"),"n","a"),"o","a"),"p","a"),"q","a"),"r","a"),"s","a"),"t","a"),"u","a"),"v","a"),"w","a"),"x","a"),"y","a"),"z","a")</f>
        <v>  </v>
      </c>
      <c r="BO92" s="61" t="str">
        <f aca="false">SUBSTITUTE(SUBSTITUTE(SUBSTITUTE(SUBSTITUTE(SUBSTITUTE(SUBSTITUTE(SUBSTITUTE(SUBSTITUTE(SUBSTITUTE(LOWER(BX92&amp;""),"1","0"),"2","0"),"3","0"),"4","0"),"5","0"),"6","0"),"7","0"),"8","0"),"9","0")</f>
        <v>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v>
      </c>
      <c r="BQ92" s="61" t="n">
        <f aca="false">IFERROR(IF(OR(SUMPRODUCT(--ISNUMBER(SEARCH({"aa000"," aa 000"," aaa 000"," aaaa 000"," a 0000"," a000 000"," aa 00 000"," aaa 00 000"},BP92)))&gt;0,SUMPRODUCT(--ISNUMBER(SEARCH({"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92)))&gt;0,SUMPRODUCT(--ISNUMBER(SEARCH({"http","www.","\",".pdf",".jpg",".jpeg",".png",".heic",".xls",".doc",".msg",".eml"},W92)))&gt;0,ISNUMBER(SEARCH("0000",BO92)),AND(SUMPRODUCT(--ISNUMBER(SEARCH({"sharepoint","onedrive","teams","dms","q-pulse","qpulse"},W92)))&gt;0,ISNUMBER(SEARCH("0",BO92)))),1,0),0)</f>
        <v>0</v>
      </c>
      <c r="BR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92," "&amp;LOWER(Flights!$F$8)&amp;" "," ~ ")," mh"," ~")," at "," ~ ")," by "," ~ ")," on "," ~ ")," to "," ~ ")," from "," ~ ")," until "," ~ ")," till "," ~ ")," before "," ~ ")," after "," ~ ")," around "," ~ ")," approx "," ~ ")," about "," ~ ")," since "," ~ ")," hrs "," ~ ")," hr "," ~ ")," hours "," ~ ")," time "," ~ ")," jan "," ~ ")," feb "," ~ ")," mar "," ~ ")," apr "," ~ ")," may "," ~ ")," jun "," ~ ")," jul "," ~ ")," aug "," ~ ")," sep "," ~ ")," sept "," ~ ")," oct "," ~ ")</f>
        <v>  </v>
      </c>
      <c r="BS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92," "&amp;LOWER(Flights!$F$8)&amp;" "," ~ ")," mh"," ~")," at "," ~ ")," by "," ~ ")," on "," ~ ")," to "," ~ ")," from "," ~ ")," until "," ~ ")," till "," ~ ")," before "," ~ ")," after "," ~ ")," around "," ~ ")," approx "," ~ ")," about "," ~ ")," since "," ~ ")," hrs "," ~ ")," hr "," ~ ")," hours "," ~ ")," time "," ~ ")," jan "," ~ ")," feb "," ~ ")," mar "," ~ ")," apr "," ~ ")," may "," ~ ")," jun "," ~ ")," jul "," ~ ")," aug "," ~ ")," sep "," ~ ")," sept "," ~ ")," oct "," ~ ")</f>
        <v>  </v>
      </c>
      <c r="BT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92,"jan","~"),"feb","~"),"mar","~"),"apr","~"),"may","~"),"jun","~"),"jul","~"),"aug","~"),"sep","~"),"oct","~"),"nov","~"),"dec","~")," nov "," ~ ")," dec "," ~ ")," mon "," ~ ")," tue "," ~ ")," wed "," ~ ")," thu "," ~ ")," fri "," ~ ")," sat "," ~ ")," sun "," ~ ")," gate "," ~ ")," bay "," ~ ")," stand "," ~ ")," position "," ~ ")," galley "," ~ ")," flight "," ~ ")," flt "," ~ ")," day "," ~ ")," date "," ~ ")," dated "," ~ ")," the "," ~ ")," and "," ~ ")," of "," ~ ")," in "," ~ ")," for "," ~ ")," with "," ~ ")</f>
        <v>  </v>
      </c>
      <c r="BU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92,"jan","~"),"feb","~"),"mar","~"),"apr","~"),"may","~"),"jun","~"),"jul","~"),"aug","~"),"sep","~"),"oct","~"),"nov","~"),"dec","~")," nov "," ~ ")," dec "," ~ ")," mon "," ~ ")," tue "," ~ ")," wed "," ~ ")," thu "," ~ ")," fri "," ~ ")," sat "," ~ ")," sun "," ~ ")," gate "," ~ ")," bay "," ~ ")," stand "," ~ ")," position "," ~ ")," galley "," ~ ")," flight "," ~ ")," flt "," ~ ")," day "," ~ ")," date "," ~ ")," dated "," ~ ")," the "," ~ ")," and "," ~ ")," of "," ~ ")," in "," ~ ")," for "," ~ ")," with "," ~ ")</f>
        <v>  </v>
      </c>
      <c r="BV92" s="61" t="n">
        <f aca="false">0</f>
        <v>0</v>
      </c>
      <c r="BW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92," pax "," ~ ")," etd "," ~ ")," eta "," ~ ")," std "," ~ ")," sta "," ~ ")," atd "," ~ ")," ata "," ~ ")," lt "," ~ ")," utc "," ~ ")," local "," ~ ")," ok "," ~ ")," done "," ~ ")," seen "," ~ ")," chk "," ~ ")," chkd "," ~ ")," checked "," ~ ")," rcvd "," ~ ")," recd "," ~ ")," dep "," ~ ")," arr "," ~ ")," qty "," ~ ")," all "," ~ ")," ttl "," ~ ")," total "," ~ ")," via "," ~ ")," per "," ~ ")," call "," ~ ")," inbound "," ~ ")," outbound "," ~ ")," approx "," ~ ")</f>
        <v>  </v>
      </c>
      <c r="BX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92," pax "," ~ ")," etd "," ~ ")," eta "," ~ ")," std "," ~ ")," sta "," ~ ")," atd "," ~ ")," ata "," ~ ")," lt "," ~ ")," utc "," ~ ")," local "," ~ ")," ok "," ~ ")," done "," ~ ")," seen "," ~ ")," chk "," ~ ")," chkd "," ~ ")," checked "," ~ ")," rcvd "," ~ ")," recd "," ~ ")," dep "," ~ ")," arr "," ~ ")," qty "," ~ ")," all "," ~ ")," ttl "," ~ ")," total "," ~ ")," via "," ~ ")," per "," ~ ")," call "," ~ ")," inbound "," ~ ")," outbound "," ~ ")," approx "," ~ ")</f>
        <v>  </v>
      </c>
    </row>
    <row r="93" customFormat="false" ht="39.75" hidden="false" customHeight="true" outlineLevel="0" collapsed="false">
      <c r="A93" s="57" t="s">
        <v>587</v>
      </c>
      <c r="B93" s="57" t="s">
        <v>218</v>
      </c>
      <c r="C93" s="57" t="str">
        <f aca="false">Flights!$F$8</f>
        <v>MH0088</v>
      </c>
      <c r="D93" s="58" t="n">
        <f aca="false">Flights!$D$8</f>
        <v>46305</v>
      </c>
      <c r="E93" s="57" t="str">
        <f aca="false">Flights!$G$8&amp;"-"&amp;Flights!$H$8</f>
        <v>KUL-NRT</v>
      </c>
      <c r="F93" s="57" t="str">
        <f aca="false">Flights!$K$8</f>
        <v>BC</v>
      </c>
      <c r="G93" s="57" t="s">
        <v>81</v>
      </c>
      <c r="H93" s="57" t="s">
        <v>381</v>
      </c>
      <c r="I93" s="57" t="s">
        <v>397</v>
      </c>
      <c r="J93" s="57" t="s">
        <v>398</v>
      </c>
      <c r="K93" s="67" t="s">
        <v>399</v>
      </c>
      <c r="L93" s="67" t="s">
        <v>385</v>
      </c>
      <c r="M93" s="67"/>
      <c r="N93" s="67" t="s">
        <v>386</v>
      </c>
      <c r="O93" s="67"/>
      <c r="P93" s="57" t="s">
        <v>187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open",IF(AND(NOT(OR(LEN(AZ93)&lt;15,ISNUMBER(MATCH(AZ93,L_Placeholder,0)))),BK93=0,NOT(OR(LEN(AU93)&lt;2,ISNUMBER(MATCH(AU93,L_Placeholder,0)))),NOT(OR(LEN(AX93)&lt;2,ISNUMBER(MATCH(AX93,L_Placeholder,0)))),TRIM(AE93)&lt;&gt;TRIM(T93)),"N/A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missing",IF(OR(LEN(AU93)&lt;2,ISNUMBER(MATCH(AU93,L_Placeholder,0))),"INVALID – PIC missing",IF(OR(LEN(AV93)&lt;2,ISNUMBER(MATCH(AV93,L_Placeholder,0))),"INVALID – result / assessment missing",IF(OR(OR(LEN(AW93)&lt;3,ISNUMBER(MATCH(AW93,L_Placeholder,0))),SUMPRODUCT(--ISNUMBER(SEARCH(" "&amp;L_EvidencePhrase&amp;" ",BD93)))&gt;0,BI93=1),"INVALID – evidence missing, placeholder or not yet on file",IF(BL93=0,"INVALID – evidence needs a traceable reference (number, file name or link)",IF(OR(LEN(AX93)&lt;2,ISNUMBER(MATCH(AX93,L_Placeholder,0))),"INVALID – verifier missing",IF(AX93=AU93,"INVALID – verifier must be someone other than the PIC",IF(BH93=1,"INVALID – result not yet available (awaiting / TBC)",IF(BV93=1,"INVALID – wording says not on board: an on-board confirmation needs the item loaded",IF(AND(AQ93=1,OR(OR(LEN(AY93)&lt;3,ISNUMBER(MATCH(AY93,L_Placeholder,0))),BJ93=1,BQ93=0)),"INVALID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LATE","COMPLETE")&amp;IF(BG93=1," – CHECK WORDING",""))))))))))))))))))))))),IF(TRIM(U93)="Fail","FAIL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t="str">
        <f aca="false">" "&amp;TRIM(SUBSTITUTE(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 "))&amp;" "</f>
        <v>  </v>
      </c>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IFERROR(IF(AND(TRIM(U93)="Pass",SUMPRODUCT((LEN(BC93)-LEN(SUBSTITUTE(BC93,"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")))/(LEN(L_PendNeg)+1))+SUMPRODUCT((LEN(BC93)-LEN(SUBSTITUTE(BC93," "&amp;L_PendPrep&amp;" "," ")))/(LEN(L_PendPrep)+1)),1,0),1)</f>
        <v>0</v>
      </c>
      <c r="BI93" s="61" t="n">
        <f aca="false">IFERROR(IF(SUMPRODUCT((LEN(BD93)-LEN(SUBSTITUTE(BD93," "&amp;L_PendStrict&amp;" "," ")))/(LEN(L_PendStrict)+1))&gt;SUMPRODUCT((LEN(BD93)-LEN(SUBSTITUTE(BD93," "&amp;L_PendNeg&amp;" "," ")))/(LEN(L_PendNeg)+1)),1,0),1)</f>
        <v>0</v>
      </c>
      <c r="BJ93" s="61" t="n">
        <f aca="false">IFERROR(IF(SUMPRODUCT((LEN(BE93)-LEN(SUBSTITUTE(BE93," "&amp;L_Pending&amp;" "," ")))/(LEN(L_Pending)+1))&gt;SUMPRODUCT((LEN(BE93)-LEN(SUBSTITUTE(BE93," "&amp;L_PendNeg&amp;" "," ")))/(LEN(L_PendNeg)+1))+SUMPRODUCT((LEN(BE93)-LEN(SUBSTITUTE(BE93," "&amp;L_PendPrep&amp;" "," ")))/(LEN(L_PendPrep)+1)),1,0),1)</f>
        <v>0</v>
      </c>
      <c r="BK93" s="61" t="n">
        <f aca="false">IFERROR(IF(SUMPRODUCT((LEN(BF93)-LEN(SUBSTITUTE(BF93," "&amp;L_PendStrict&amp;" "," ")))/(LEN(L_PendStrict)+1))&gt;SUMPRODUCT((LEN(BF93)-LEN(SUBSTITUTE(BF93," "&amp;L_PendNeg&amp;" "," ")))/(LEN(L_PendNeg)+1)),1,0),1)</f>
        <v>0</v>
      </c>
      <c r="BL93" s="61" t="n">
        <f aca="false">IFERROR(IF(OR(SUMPRODUCT(--ISNUMBER(SEARCH({"aa000"," aa 000"," aaa 000"," aaaa 000"," a 0000"," a000 000"," aa 00 000"," aaa 00 000"},BN93)))&gt;0,SUMPRODUCT(--ISNUMBER(SEARCH({"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93)))&gt;0,SUMPRODUCT(--ISNUMBER(SEARCH({"http","www.","\",".pdf",".jpg",".jpeg",".png",".heic",".xls",".doc",".msg",".eml"},Z93)))&gt;0,AND(SUMPRODUCT(--ISNUMBER(SEARCH({"sharepoint","onedrive","teams","dms","q-pulse","qpulse"},Z93)))&gt;0,ISNUMBER(SEARCH("0",BM93)))),1,0),0)</f>
        <v>0</v>
      </c>
      <c r="BM93" s="61" t="str">
        <f aca="false">SUBSTITUTE(SUBSTITUTE(SUBSTITUTE(SUBSTITUTE(SUBSTITUTE(SUBSTITUTE(SUBSTITUTE(SUBSTITUTE(SUBSTITUTE(LOWER(BW93&amp;""),"1","0"),"2","0"),"3","0"),"4","0"),"5","0"),"6","0"),"7","0"),"8","0"),"9","0")</f>
        <v>  </v>
      </c>
      <c r="BN93" s="61" t="str">
        <f aca="false">SUBSTITUTE(SUBSTITUTE(SUBSTITUTE(SUBSTITUTE(SUBSTITUTE(SUBSTITUTE(SUBSTITUTE(SUBSTITUTE(SUBSTITUTE(SUBSTITUTE(SUBSTITUTE(SUBSTITUTE(SUBSTITUTE(SUBSTITUTE(SUBSTITUTE(SUBSTITUTE(SUBSTITUTE(SUBSTITUTE(SUBSTITUTE(SUBSTITUTE(SUBSTITUTE(SUBSTITUTE(SUBSTITUTE(SUBSTITUTE(SUBSTITUTE(BM93,"b","a"),"c","a"),"d","a"),"e","a"),"f","a"),"g","a"),"h","a"),"i","a"),"j","a"),"k","a"),"l","a"),"m","a"),"n","a"),"o","a"),"p","a"),"q","a"),"r","a"),"s","a"),"t","a"),"u","a"),"v","a"),"w","a"),"x","a"),"y","a"),"z","a")</f>
        <v>  </v>
      </c>
      <c r="BO93" s="61" t="str">
        <f aca="false">SUBSTITUTE(SUBSTITUTE(SUBSTITUTE(SUBSTITUTE(SUBSTITUTE(SUBSTITUTE(SUBSTITUTE(SUBSTITUTE(SUBSTITUTE(LOWER(BX93&amp;""),"1","0"),"2","0"),"3","0"),"4","0"),"5","0"),"6","0"),"7","0"),"8","0"),"9","0")</f>
        <v>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v>
      </c>
      <c r="BQ93" s="61" t="n">
        <f aca="false">IFERROR(IF(OR(SUMPRODUCT(--ISNUMBER(SEARCH({"aa000"," aa 000"," aaa 000"," aaaa 000"," a 0000"," a000 000"," aa 00 000"," aaa 00 000"},BP93)))&gt;0,SUMPRODUCT(--ISNUMBER(SEARCH({"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93)))&gt;0,SUMPRODUCT(--ISNUMBER(SEARCH({"http","www.","\",".pdf",".jpg",".jpeg",".png",".heic",".xls",".doc",".msg",".eml"},W93)))&gt;0,ISNUMBER(SEARCH("0000",BO93)),AND(SUMPRODUCT(--ISNUMBER(SEARCH({"sharepoint","onedrive","teams","dms","q-pulse","qpulse"},W93)))&gt;0,ISNUMBER(SEARCH("0",BO93)))),1,0),0)</f>
        <v>0</v>
      </c>
      <c r="BR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93," "&amp;LOWER(Flights!$F$8)&amp;" "," ~ ")," mh"," ~")," at "," ~ ")," by "," ~ ")," on "," ~ ")," to "," ~ ")," from "," ~ ")," until "," ~ ")," till "," ~ ")," before "," ~ ")," after "," ~ ")," around "," ~ ")," approx "," ~ ")," about "," ~ ")," since "," ~ ")," hrs "," ~ ")," hr "," ~ ")," hours "," ~ ")," time "," ~ ")," jan "," ~ ")," feb "," ~ ")," mar "," ~ ")," apr "," ~ ")," may "," ~ ")," jun "," ~ ")," jul "," ~ ")," aug "," ~ ")," sep "," ~ ")," sept "," ~ ")," oct "," ~ ")</f>
        <v>  </v>
      </c>
      <c r="BS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93," "&amp;LOWER(Flights!$F$8)&amp;" "," ~ ")," mh"," ~")," at "," ~ ")," by "," ~ ")," on "," ~ ")," to "," ~ ")," from "," ~ ")," until "," ~ ")," till "," ~ ")," before "," ~ ")," after "," ~ ")," around "," ~ ")," approx "," ~ ")," about "," ~ ")," since "," ~ ")," hrs "," ~ ")," hr "," ~ ")," hours "," ~ ")," time "," ~ ")," jan "," ~ ")," feb "," ~ ")," mar "," ~ ")," apr "," ~ ")," may "," ~ ")," jun "," ~ ")," jul "," ~ ")," aug "," ~ ")," sep "," ~ ")," sept "," ~ ")," oct "," ~ ")</f>
        <v>  </v>
      </c>
      <c r="BT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93,"jan","~"),"feb","~"),"mar","~"),"apr","~"),"may","~"),"jun","~"),"jul","~"),"aug","~"),"sep","~"),"oct","~"),"nov","~"),"dec","~")," nov "," ~ ")," dec "," ~ ")," mon "," ~ ")," tue "," ~ ")," wed "," ~ ")," thu "," ~ ")," fri "," ~ ")," sat "," ~ ")," sun "," ~ ")," gate "," ~ ")," bay "," ~ ")," stand "," ~ ")," position "," ~ ")," galley "," ~ ")," flight "," ~ ")," flt "," ~ ")," day "," ~ ")," date "," ~ ")," dated "," ~ ")," the "," ~ ")," and "," ~ ")," of "," ~ ")," in "," ~ ")," for "," ~ ")," with "," ~ ")</f>
        <v>  </v>
      </c>
      <c r="BU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93,"jan","~"),"feb","~"),"mar","~"),"apr","~"),"may","~"),"jun","~"),"jul","~"),"aug","~"),"sep","~"),"oct","~"),"nov","~"),"dec","~")," nov "," ~ ")," dec "," ~ ")," mon "," ~ ")," tue "," ~ ")," wed "," ~ ")," thu "," ~ ")," fri "," ~ ")," sat "," ~ ")," sun "," ~ ")," gate "," ~ ")," bay "," ~ ")," stand "," ~ ")," position "," ~ ")," galley "," ~ ")," flight "," ~ ")," flt "," ~ ")," day "," ~ ")," date "," ~ ")," dated "," ~ ")," the "," ~ ")," and "," ~ ")," of "," ~ ")," in "," ~ ")," for "," ~ ")," with "," ~ ")</f>
        <v>  </v>
      </c>
      <c r="BV93" s="61" t="n">
        <f aca="false">0</f>
        <v>0</v>
      </c>
      <c r="BW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93," pax "," ~ ")," etd "," ~ ")," eta "," ~ ")," std "," ~ ")," sta "," ~ ")," atd "," ~ ")," ata "," ~ ")," lt "," ~ ")," utc "," ~ ")," local "," ~ ")," ok "," ~ ")," done "," ~ ")," seen "," ~ ")," chk "," ~ ")," chkd "," ~ ")," checked "," ~ ")," rcvd "," ~ ")," recd "," ~ ")," dep "," ~ ")," arr "," ~ ")," qty "," ~ ")," all "," ~ ")," ttl "," ~ ")," total "," ~ ")," via "," ~ ")," per "," ~ ")," call "," ~ ")," inbound "," ~ ")," outbound "," ~ ")," approx "," ~ ")</f>
        <v>  </v>
      </c>
      <c r="BX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93," pax "," ~ ")," etd "," ~ ")," eta "," ~ ")," std "," ~ ")," sta "," ~ ")," atd "," ~ ")," ata "," ~ ")," lt "," ~ ")," utc "," ~ ")," local "," ~ ")," ok "," ~ ")," done "," ~ ")," seen "," ~ ")," chk "," ~ ")," chkd "," ~ ")," checked "," ~ ")," rcvd "," ~ ")," recd "," ~ ")," dep "," ~ ")," arr "," ~ ")," qty "," ~ ")," all "," ~ ")," ttl "," ~ ")," total "," ~ ")," via "," ~ ")," per "," ~ ")," call "," ~ ")," inbound "," ~ ")," outbound "," ~ ")," approx "," ~ ")</f>
        <v>  </v>
      </c>
    </row>
    <row r="94" customFormat="false" ht="39.75" hidden="false" customHeight="true" outlineLevel="0" collapsed="false">
      <c r="A94" s="57" t="s">
        <v>588</v>
      </c>
      <c r="B94" s="57" t="s">
        <v>218</v>
      </c>
      <c r="C94" s="57" t="str">
        <f aca="false">Flights!$F$8</f>
        <v>MH0088</v>
      </c>
      <c r="D94" s="58" t="n">
        <f aca="false">Flights!$D$8</f>
        <v>46305</v>
      </c>
      <c r="E94" s="57" t="str">
        <f aca="false">Flights!$G$8&amp;"-"&amp;Flights!$H$8</f>
        <v>KUL-NRT</v>
      </c>
      <c r="F94" s="57" t="str">
        <f aca="false">Flights!$K$8</f>
        <v>BC</v>
      </c>
      <c r="G94" s="57" t="s">
        <v>81</v>
      </c>
      <c r="H94" s="57" t="s">
        <v>381</v>
      </c>
      <c r="I94" s="57" t="s">
        <v>401</v>
      </c>
      <c r="J94" s="57" t="s">
        <v>402</v>
      </c>
      <c r="K94" s="67" t="s">
        <v>403</v>
      </c>
      <c r="L94" s="67" t="s">
        <v>385</v>
      </c>
      <c r="M94" s="67"/>
      <c r="N94" s="67" t="s">
        <v>386</v>
      </c>
      <c r="O94" s="67"/>
      <c r="P94" s="57" t="s">
        <v>187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open",IF(AND(NOT(OR(LEN(AZ94)&lt;15,ISNUMBER(MATCH(AZ94,L_Placeholder,0)))),BK94=0,NOT(OR(LEN(AU94)&lt;2,ISNUMBER(MATCH(AU94,L_Placeholder,0)))),NOT(OR(LEN(AX94)&lt;2,ISNUMBER(MATCH(AX94,L_Placeholder,0)))),TRIM(AE94)&lt;&gt;TRIM(T94)),"N/A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missing",IF(OR(LEN(AU94)&lt;2,ISNUMBER(MATCH(AU94,L_Placeholder,0))),"INVALID – PIC missing",IF(OR(LEN(AV94)&lt;2,ISNUMBER(MATCH(AV94,L_Placeholder,0))),"INVALID – result / assessment missing",IF(OR(OR(LEN(AW94)&lt;3,ISNUMBER(MATCH(AW94,L_Placeholder,0))),SUMPRODUCT(--ISNUMBER(SEARCH(" "&amp;L_EvidencePhrase&amp;" ",BD94)))&gt;0,BI94=1),"INVALID – evidence missing, placeholder or not yet on file",IF(BL94=0,"INVALID – evidence needs a traceable reference (number, file name or link)",IF(OR(LEN(AX94)&lt;2,ISNUMBER(MATCH(AX94,L_Placeholder,0))),"INVALID – verifier missing",IF(AX94=AU94,"INVALID – verifier must be someone other than the PIC",IF(BH94=1,"INVALID – result not yet available (awaiting / TBC)",IF(BV94=1,"INVALID – wording says not on board: an on-board confirmation needs the item loaded",IF(AND(AQ94=1,OR(OR(LEN(AY94)&lt;3,ISNUMBER(MATCH(AY94,L_Placeholder,0))),BJ94=1,BQ94=0)),"INVALID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LATE","COMPLETE")&amp;IF(BG94=1," – CHECK WORDING",""))))))))))))))))))))))),IF(TRIM(U94)="Fail","FAIL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t="str">
        <f aca="false">" "&amp;TRIM(SUBSTITUTE(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 "))&amp;" "</f>
        <v>  </v>
      </c>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IFERROR(IF(AND(TRIM(U94)="Pass",SUMPRODUCT((LEN(BC94)-LEN(SUBSTITUTE(BC94,"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")))/(LEN(L_PendNeg)+1))+SUMPRODUCT((LEN(BC94)-LEN(SUBSTITUTE(BC94," "&amp;L_PendPrep&amp;" "," ")))/(LEN(L_PendPrep)+1)),1,0),1)</f>
        <v>0</v>
      </c>
      <c r="BI94" s="61" t="n">
        <f aca="false">IFERROR(IF(SUMPRODUCT((LEN(BD94)-LEN(SUBSTITUTE(BD94," "&amp;L_PendStrict&amp;" "," ")))/(LEN(L_PendStrict)+1))&gt;SUMPRODUCT((LEN(BD94)-LEN(SUBSTITUTE(BD94," "&amp;L_PendNeg&amp;" "," ")))/(LEN(L_PendNeg)+1)),1,0),1)</f>
        <v>0</v>
      </c>
      <c r="BJ94" s="61" t="n">
        <f aca="false">IFERROR(IF(SUMPRODUCT((LEN(BE94)-LEN(SUBSTITUTE(BE94," "&amp;L_Pending&amp;" "," ")))/(LEN(L_Pending)+1))&gt;SUMPRODUCT((LEN(BE94)-LEN(SUBSTITUTE(BE94," "&amp;L_PendNeg&amp;" "," ")))/(LEN(L_PendNeg)+1))+SUMPRODUCT((LEN(BE94)-LEN(SUBSTITUTE(BE94," "&amp;L_PendPrep&amp;" "," ")))/(LEN(L_PendPrep)+1)),1,0),1)</f>
        <v>0</v>
      </c>
      <c r="BK94" s="61" t="n">
        <f aca="false">IFERROR(IF(SUMPRODUCT((LEN(BF94)-LEN(SUBSTITUTE(BF94," "&amp;L_PendStrict&amp;" "," ")))/(LEN(L_PendStrict)+1))&gt;SUMPRODUCT((LEN(BF94)-LEN(SUBSTITUTE(BF94," "&amp;L_PendNeg&amp;" "," ")))/(LEN(L_PendNeg)+1)),1,0),1)</f>
        <v>0</v>
      </c>
      <c r="BL94" s="61" t="n">
        <f aca="false">IFERROR(IF(OR(SUMPRODUCT(--ISNUMBER(SEARCH({"aa000"," aa 000"," aaa 000"," aaaa 000"," a 0000"," a000 000"," aa 00 000"," aaa 00 000"},BN94)))&gt;0,SUMPRODUCT(--ISNUMBER(SEARCH({"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94)))&gt;0,SUMPRODUCT(--ISNUMBER(SEARCH({"http","www.","\",".pdf",".jpg",".jpeg",".png",".heic",".xls",".doc",".msg",".eml"},Z94)))&gt;0,AND(SUMPRODUCT(--ISNUMBER(SEARCH({"sharepoint","onedrive","teams","dms","q-pulse","qpulse"},Z94)))&gt;0,ISNUMBER(SEARCH("0",BM94)))),1,0),0)</f>
        <v>0</v>
      </c>
      <c r="BM94" s="61" t="str">
        <f aca="false">SUBSTITUTE(SUBSTITUTE(SUBSTITUTE(SUBSTITUTE(SUBSTITUTE(SUBSTITUTE(SUBSTITUTE(SUBSTITUTE(SUBSTITUTE(LOWER(BW94&amp;""),"1","0"),"2","0"),"3","0"),"4","0"),"5","0"),"6","0"),"7","0"),"8","0"),"9","0")</f>
        <v>  </v>
      </c>
      <c r="BN94" s="61" t="str">
        <f aca="false">SUBSTITUTE(SUBSTITUTE(SUBSTITUTE(SUBSTITUTE(SUBSTITUTE(SUBSTITUTE(SUBSTITUTE(SUBSTITUTE(SUBSTITUTE(SUBSTITUTE(SUBSTITUTE(SUBSTITUTE(SUBSTITUTE(SUBSTITUTE(SUBSTITUTE(SUBSTITUTE(SUBSTITUTE(SUBSTITUTE(SUBSTITUTE(SUBSTITUTE(SUBSTITUTE(SUBSTITUTE(SUBSTITUTE(SUBSTITUTE(SUBSTITUTE(BM94,"b","a"),"c","a"),"d","a"),"e","a"),"f","a"),"g","a"),"h","a"),"i","a"),"j","a"),"k","a"),"l","a"),"m","a"),"n","a"),"o","a"),"p","a"),"q","a"),"r","a"),"s","a"),"t","a"),"u","a"),"v","a"),"w","a"),"x","a"),"y","a"),"z","a")</f>
        <v>  </v>
      </c>
      <c r="BO94" s="61" t="str">
        <f aca="false">SUBSTITUTE(SUBSTITUTE(SUBSTITUTE(SUBSTITUTE(SUBSTITUTE(SUBSTITUTE(SUBSTITUTE(SUBSTITUTE(SUBSTITUTE(LOWER(BX94&amp;""),"1","0"),"2","0"),"3","0"),"4","0"),"5","0"),"6","0"),"7","0"),"8","0"),"9","0")</f>
        <v>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v>
      </c>
      <c r="BQ94" s="61" t="n">
        <f aca="false">IFERROR(IF(OR(SUMPRODUCT(--ISNUMBER(SEARCH({"aa000"," aa 000"," aaa 000"," aaaa 000"," a 0000"," a000 000"," aa 00 000"," aaa 00 000"},BP94)))&gt;0,SUMPRODUCT(--ISNUMBER(SEARCH({"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94)))&gt;0,SUMPRODUCT(--ISNUMBER(SEARCH({"http","www.","\",".pdf",".jpg",".jpeg",".png",".heic",".xls",".doc",".msg",".eml"},W94)))&gt;0,ISNUMBER(SEARCH("0000",BO94)),AND(SUMPRODUCT(--ISNUMBER(SEARCH({"sharepoint","onedrive","teams","dms","q-pulse","qpulse"},W94)))&gt;0,ISNUMBER(SEARCH("0",BO94)))),1,0),0)</f>
        <v>0</v>
      </c>
      <c r="BR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94," "&amp;LOWER(Flights!$F$8)&amp;" "," ~ ")," mh"," ~")," at "," ~ ")," by "," ~ ")," on "," ~ ")," to "," ~ ")," from "," ~ ")," until "," ~ ")," till "," ~ ")," before "," ~ ")," after "," ~ ")," around "," ~ ")," approx "," ~ ")," about "," ~ ")," since "," ~ ")," hrs "," ~ ")," hr "," ~ ")," hours "," ~ ")," time "," ~ ")," jan "," ~ ")," feb "," ~ ")," mar "," ~ ")," apr "," ~ ")," may "," ~ ")," jun "," ~ ")," jul "," ~ ")," aug "," ~ ")," sep "," ~ ")," sept "," ~ ")," oct "," ~ ")</f>
        <v>  </v>
      </c>
      <c r="BS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94," "&amp;LOWER(Flights!$F$8)&amp;" "," ~ ")," mh"," ~")," at "," ~ ")," by "," ~ ")," on "," ~ ")," to "," ~ ")," from "," ~ ")," until "," ~ ")," till "," ~ ")," before "," ~ ")," after "," ~ ")," around "," ~ ")," approx "," ~ ")," about "," ~ ")," since "," ~ ")," hrs "," ~ ")," hr "," ~ ")," hours "," ~ ")," time "," ~ ")," jan "," ~ ")," feb "," ~ ")," mar "," ~ ")," apr "," ~ ")," may "," ~ ")," jun "," ~ ")," jul "," ~ ")," aug "," ~ ")," sep "," ~ ")," sept "," ~ ")," oct "," ~ ")</f>
        <v>  </v>
      </c>
      <c r="BT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94,"jan","~"),"feb","~"),"mar","~"),"apr","~"),"may","~"),"jun","~"),"jul","~"),"aug","~"),"sep","~"),"oct","~"),"nov","~"),"dec","~")," nov "," ~ ")," dec "," ~ ")," mon "," ~ ")," tue "," ~ ")," wed "," ~ ")," thu "," ~ ")," fri "," ~ ")," sat "," ~ ")," sun "," ~ ")," gate "," ~ ")," bay "," ~ ")," stand "," ~ ")," position "," ~ ")," galley "," ~ ")," flight "," ~ ")," flt "," ~ ")," day "," ~ ")," date "," ~ ")," dated "," ~ ")," the "," ~ ")," and "," ~ ")," of "," ~ ")," in "," ~ ")," for "," ~ ")," with "," ~ ")</f>
        <v>  </v>
      </c>
      <c r="BU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94,"jan","~"),"feb","~"),"mar","~"),"apr","~"),"may","~"),"jun","~"),"jul","~"),"aug","~"),"sep","~"),"oct","~"),"nov","~"),"dec","~")," nov "," ~ ")," dec "," ~ ")," mon "," ~ ")," tue "," ~ ")," wed "," ~ ")," thu "," ~ ")," fri "," ~ ")," sat "," ~ ")," sun "," ~ ")," gate "," ~ ")," bay "," ~ ")," stand "," ~ ")," position "," ~ ")," galley "," ~ ")," flight "," ~ ")," flt "," ~ ")," day "," ~ ")," date "," ~ ")," dated "," ~ ")," the "," ~ ")," and "," ~ ")," of "," ~ ")," in "," ~ ")," for "," ~ ")," with "," ~ ")</f>
        <v>  </v>
      </c>
      <c r="BV94" s="61" t="n">
        <f aca="false">0</f>
        <v>0</v>
      </c>
      <c r="BW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94," pax "," ~ ")," etd "," ~ ")," eta "," ~ ")," std "," ~ ")," sta "," ~ ")," atd "," ~ ")," ata "," ~ ")," lt "," ~ ")," utc "," ~ ")," local "," ~ ")," ok "," ~ ")," done "," ~ ")," seen "," ~ ")," chk "," ~ ")," chkd "," ~ ")," checked "," ~ ")," rcvd "," ~ ")," recd "," ~ ")," dep "," ~ ")," arr "," ~ ")," qty "," ~ ")," all "," ~ ")," ttl "," ~ ")," total "," ~ ")," via "," ~ ")," per "," ~ ")," call "," ~ ")," inbound "," ~ ")," outbound "," ~ ")," approx "," ~ ")</f>
        <v>  </v>
      </c>
      <c r="BX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94," pax "," ~ ")," etd "," ~ ")," eta "," ~ ")," std "," ~ ")," sta "," ~ ")," atd "," ~ ")," ata "," ~ ")," lt "," ~ ")," utc "," ~ ")," local "," ~ ")," ok "," ~ ")," done "," ~ ")," seen "," ~ ")," chk "," ~ ")," chkd "," ~ ")," checked "," ~ ")," rcvd "," ~ ")," recd "," ~ ")," dep "," ~ ")," arr "," ~ ")," qty "," ~ ")," all "," ~ ")," ttl "," ~ ")," total "," ~ ")," via "," ~ ")," per "," ~ ")," call "," ~ ")," inbound "," ~ ")," outbound "," ~ ")," approx "," ~ ")</f>
        <v>  </v>
      </c>
    </row>
    <row r="95" customFormat="false" ht="39.75" hidden="false" customHeight="true" outlineLevel="0" collapsed="false">
      <c r="A95" s="57" t="s">
        <v>589</v>
      </c>
      <c r="B95" s="57" t="s">
        <v>218</v>
      </c>
      <c r="C95" s="57" t="str">
        <f aca="false">Flights!$F$8</f>
        <v>MH0088</v>
      </c>
      <c r="D95" s="58" t="n">
        <f aca="false">Flights!$D$8</f>
        <v>46305</v>
      </c>
      <c r="E95" s="57" t="str">
        <f aca="false">Flights!$G$8&amp;"-"&amp;Flights!$H$8</f>
        <v>KUL-NRT</v>
      </c>
      <c r="F95" s="57" t="str">
        <f aca="false">Flights!$K$8</f>
        <v>BC</v>
      </c>
      <c r="G95" s="57" t="s">
        <v>81</v>
      </c>
      <c r="H95" s="57" t="s">
        <v>381</v>
      </c>
      <c r="I95" s="57" t="s">
        <v>401</v>
      </c>
      <c r="J95" s="57" t="s">
        <v>405</v>
      </c>
      <c r="K95" s="67" t="s">
        <v>406</v>
      </c>
      <c r="L95" s="67" t="s">
        <v>385</v>
      </c>
      <c r="M95" s="67"/>
      <c r="N95" s="67" t="s">
        <v>386</v>
      </c>
      <c r="O95" s="67"/>
      <c r="P95" s="57" t="s">
        <v>187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open",IF(AND(NOT(OR(LEN(AZ95)&lt;15,ISNUMBER(MATCH(AZ95,L_Placeholder,0)))),BK95=0,NOT(OR(LEN(AU95)&lt;2,ISNUMBER(MATCH(AU95,L_Placeholder,0)))),NOT(OR(LEN(AX95)&lt;2,ISNUMBER(MATCH(AX95,L_Placeholder,0)))),TRIM(AE95)&lt;&gt;TRIM(T95)),"N/A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missing",IF(OR(LEN(AU95)&lt;2,ISNUMBER(MATCH(AU95,L_Placeholder,0))),"INVALID – PIC missing",IF(OR(LEN(AV95)&lt;2,ISNUMBER(MATCH(AV95,L_Placeholder,0))),"INVALID – result / assessment missing",IF(OR(OR(LEN(AW95)&lt;3,ISNUMBER(MATCH(AW95,L_Placeholder,0))),SUMPRODUCT(--ISNUMBER(SEARCH(" "&amp;L_EvidencePhrase&amp;" ",BD95)))&gt;0,BI95=1),"INVALID – evidence missing, placeholder or not yet on file",IF(BL95=0,"INVALID – evidence needs a traceable reference (number, file name or link)",IF(OR(LEN(AX95)&lt;2,ISNUMBER(MATCH(AX95,L_Placeholder,0))),"INVALID – verifier missing",IF(AX95=AU95,"INVALID – verifier must be someone other than the PIC",IF(BH95=1,"INVALID – result not yet available (awaiting / TBC)",IF(BV95=1,"INVALID – wording says not on board: an on-board confirmation needs the item loaded",IF(AND(AQ95=1,OR(OR(LEN(AY95)&lt;3,ISNUMBER(MATCH(AY95,L_Placeholder,0))),BJ95=1,BQ95=0)),"INVALID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LATE","COMPLETE")&amp;IF(BG95=1," – CHECK WORDING",""))))))))))))))))))))))),IF(TRIM(U95)="Fail","FAIL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t="str">
        <f aca="false">" "&amp;TRIM(SUBSTITUTE(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 "))&amp;" "</f>
        <v>  </v>
      </c>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IFERROR(IF(AND(TRIM(U95)="Pass",SUMPRODUCT((LEN(BC95)-LEN(SUBSTITUTE(BC95,"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")))/(LEN(L_PendNeg)+1))+SUMPRODUCT((LEN(BC95)-LEN(SUBSTITUTE(BC95," "&amp;L_PendPrep&amp;" "," ")))/(LEN(L_PendPrep)+1)),1,0),1)</f>
        <v>0</v>
      </c>
      <c r="BI95" s="61" t="n">
        <f aca="false">IFERROR(IF(SUMPRODUCT((LEN(BD95)-LEN(SUBSTITUTE(BD95," "&amp;L_PendStrict&amp;" "," ")))/(LEN(L_PendStrict)+1))&gt;SUMPRODUCT((LEN(BD95)-LEN(SUBSTITUTE(BD95," "&amp;L_PendNeg&amp;" "," ")))/(LEN(L_PendNeg)+1)),1,0),1)</f>
        <v>0</v>
      </c>
      <c r="BJ95" s="61" t="n">
        <f aca="false">IFERROR(IF(SUMPRODUCT((LEN(BE95)-LEN(SUBSTITUTE(BE95," "&amp;L_Pending&amp;" "," ")))/(LEN(L_Pending)+1))&gt;SUMPRODUCT((LEN(BE95)-LEN(SUBSTITUTE(BE95," "&amp;L_PendNeg&amp;" "," ")))/(LEN(L_PendNeg)+1))+SUMPRODUCT((LEN(BE95)-LEN(SUBSTITUTE(BE95," "&amp;L_PendPrep&amp;" "," ")))/(LEN(L_PendPrep)+1)),1,0),1)</f>
        <v>0</v>
      </c>
      <c r="BK95" s="61" t="n">
        <f aca="false">IFERROR(IF(SUMPRODUCT((LEN(BF95)-LEN(SUBSTITUTE(BF95," "&amp;L_PendStrict&amp;" "," ")))/(LEN(L_PendStrict)+1))&gt;SUMPRODUCT((LEN(BF95)-LEN(SUBSTITUTE(BF95," "&amp;L_PendNeg&amp;" "," ")))/(LEN(L_PendNeg)+1)),1,0),1)</f>
        <v>0</v>
      </c>
      <c r="BL95" s="61" t="n">
        <f aca="false">IFERROR(IF(OR(SUMPRODUCT(--ISNUMBER(SEARCH({"aa000"," aa 000"," aaa 000"," aaaa 000"," a 0000"," a000 000"," aa 00 000"," aaa 00 000"},BN95)))&gt;0,SUMPRODUCT(--ISNUMBER(SEARCH({"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95)))&gt;0,SUMPRODUCT(--ISNUMBER(SEARCH({"http","www.","\",".pdf",".jpg",".jpeg",".png",".heic",".xls",".doc",".msg",".eml"},Z95)))&gt;0,AND(SUMPRODUCT(--ISNUMBER(SEARCH({"sharepoint","onedrive","teams","dms","q-pulse","qpulse"},Z95)))&gt;0,ISNUMBER(SEARCH("0",BM95)))),1,0),0)</f>
        <v>0</v>
      </c>
      <c r="BM95" s="61" t="str">
        <f aca="false">SUBSTITUTE(SUBSTITUTE(SUBSTITUTE(SUBSTITUTE(SUBSTITUTE(SUBSTITUTE(SUBSTITUTE(SUBSTITUTE(SUBSTITUTE(LOWER(BW95&amp;""),"1","0"),"2","0"),"3","0"),"4","0"),"5","0"),"6","0"),"7","0"),"8","0"),"9","0")</f>
        <v>  </v>
      </c>
      <c r="BN95" s="61" t="str">
        <f aca="false">SUBSTITUTE(SUBSTITUTE(SUBSTITUTE(SUBSTITUTE(SUBSTITUTE(SUBSTITUTE(SUBSTITUTE(SUBSTITUTE(SUBSTITUTE(SUBSTITUTE(SUBSTITUTE(SUBSTITUTE(SUBSTITUTE(SUBSTITUTE(SUBSTITUTE(SUBSTITUTE(SUBSTITUTE(SUBSTITUTE(SUBSTITUTE(SUBSTITUTE(SUBSTITUTE(SUBSTITUTE(SUBSTITUTE(SUBSTITUTE(SUBSTITUTE(BM95,"b","a"),"c","a"),"d","a"),"e","a"),"f","a"),"g","a"),"h","a"),"i","a"),"j","a"),"k","a"),"l","a"),"m","a"),"n","a"),"o","a"),"p","a"),"q","a"),"r","a"),"s","a"),"t","a"),"u","a"),"v","a"),"w","a"),"x","a"),"y","a"),"z","a")</f>
        <v>  </v>
      </c>
      <c r="BO95" s="61" t="str">
        <f aca="false">SUBSTITUTE(SUBSTITUTE(SUBSTITUTE(SUBSTITUTE(SUBSTITUTE(SUBSTITUTE(SUBSTITUTE(SUBSTITUTE(SUBSTITUTE(LOWER(BX95&amp;""),"1","0"),"2","0"),"3","0"),"4","0"),"5","0"),"6","0"),"7","0"),"8","0"),"9","0")</f>
        <v>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v>
      </c>
      <c r="BQ95" s="61" t="n">
        <f aca="false">IFERROR(IF(OR(SUMPRODUCT(--ISNUMBER(SEARCH({"aa000"," aa 000"," aaa 000"," aaaa 000"," a 0000"," a000 000"," aa 00 000"," aaa 00 000"},BP95)))&gt;0,SUMPRODUCT(--ISNUMBER(SEARCH({"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95)))&gt;0,SUMPRODUCT(--ISNUMBER(SEARCH({"http","www.","\",".pdf",".jpg",".jpeg",".png",".heic",".xls",".doc",".msg",".eml"},W95)))&gt;0,ISNUMBER(SEARCH("0000",BO95)),AND(SUMPRODUCT(--ISNUMBER(SEARCH({"sharepoint","onedrive","teams","dms","q-pulse","qpulse"},W95)))&gt;0,ISNUMBER(SEARCH("0",BO95)))),1,0),0)</f>
        <v>0</v>
      </c>
      <c r="BR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95," "&amp;LOWER(Flights!$F$8)&amp;" "," ~ ")," mh"," ~")," at "," ~ ")," by "," ~ ")," on "," ~ ")," to "," ~ ")," from "," ~ ")," until "," ~ ")," till "," ~ ")," before "," ~ ")," after "," ~ ")," around "," ~ ")," approx "," ~ ")," about "," ~ ")," since "," ~ ")," hrs "," ~ ")," hr "," ~ ")," hours "," ~ ")," time "," ~ ")," jan "," ~ ")," feb "," ~ ")," mar "," ~ ")," apr "," ~ ")," may "," ~ ")," jun "," ~ ")," jul "," ~ ")," aug "," ~ ")," sep "," ~ ")," sept "," ~ ")," oct "," ~ ")</f>
        <v>  </v>
      </c>
      <c r="BS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95," "&amp;LOWER(Flights!$F$8)&amp;" "," ~ ")," mh"," ~")," at "," ~ ")," by "," ~ ")," on "," ~ ")," to "," ~ ")," from "," ~ ")," until "," ~ ")," till "," ~ ")," before "," ~ ")," after "," ~ ")," around "," ~ ")," approx "," ~ ")," about "," ~ ")," since "," ~ ")," hrs "," ~ ")," hr "," ~ ")," hours "," ~ ")," time "," ~ ")," jan "," ~ ")," feb "," ~ ")," mar "," ~ ")," apr "," ~ ")," may "," ~ ")," jun "," ~ ")," jul "," ~ ")," aug "," ~ ")," sep "," ~ ")," sept "," ~ ")," oct "," ~ ")</f>
        <v>  </v>
      </c>
      <c r="BT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95,"jan","~"),"feb","~"),"mar","~"),"apr","~"),"may","~"),"jun","~"),"jul","~"),"aug","~"),"sep","~"),"oct","~"),"nov","~"),"dec","~")," nov "," ~ ")," dec "," ~ ")," mon "," ~ ")," tue "," ~ ")," wed "," ~ ")," thu "," ~ ")," fri "," ~ ")," sat "," ~ ")," sun "," ~ ")," gate "," ~ ")," bay "," ~ ")," stand "," ~ ")," position "," ~ ")," galley "," ~ ")," flight "," ~ ")," flt "," ~ ")," day "," ~ ")," date "," ~ ")," dated "," ~ ")," the "," ~ ")," and "," ~ ")," of "," ~ ")," in "," ~ ")," for "," ~ ")," with "," ~ ")</f>
        <v>  </v>
      </c>
      <c r="BU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95,"jan","~"),"feb","~"),"mar","~"),"apr","~"),"may","~"),"jun","~"),"jul","~"),"aug","~"),"sep","~"),"oct","~"),"nov","~"),"dec","~")," nov "," ~ ")," dec "," ~ ")," mon "," ~ ")," tue "," ~ ")," wed "," ~ ")," thu "," ~ ")," fri "," ~ ")," sat "," ~ ")," sun "," ~ ")," gate "," ~ ")," bay "," ~ ")," stand "," ~ ")," position "," ~ ")," galley "," ~ ")," flight "," ~ ")," flt "," ~ ")," day "," ~ ")," date "," ~ ")," dated "," ~ ")," the "," ~ ")," and "," ~ ")," of "," ~ ")," in "," ~ ")," for "," ~ ")," with "," ~ ")</f>
        <v>  </v>
      </c>
      <c r="BV95" s="61" t="n">
        <f aca="false">0</f>
        <v>0</v>
      </c>
      <c r="BW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95," pax "," ~ ")," etd "," ~ ")," eta "," ~ ")," std "," ~ ")," sta "," ~ ")," atd "," ~ ")," ata "," ~ ")," lt "," ~ ")," utc "," ~ ")," local "," ~ ")," ok "," ~ ")," done "," ~ ")," seen "," ~ ")," chk "," ~ ")," chkd "," ~ ")," checked "," ~ ")," rcvd "," ~ ")," recd "," ~ ")," dep "," ~ ")," arr "," ~ ")," qty "," ~ ")," all "," ~ ")," ttl "," ~ ")," total "," ~ ")," via "," ~ ")," per "," ~ ")," call "," ~ ")," inbound "," ~ ")," outbound "," ~ ")," approx "," ~ ")</f>
        <v>  </v>
      </c>
      <c r="BX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95," pax "," ~ ")," etd "," ~ ")," eta "," ~ ")," std "," ~ ")," sta "," ~ ")," atd "," ~ ")," ata "," ~ ")," lt "," ~ ")," utc "," ~ ")," local "," ~ ")," ok "," ~ ")," done "," ~ ")," seen "," ~ ")," chk "," ~ ")," chkd "," ~ ")," checked "," ~ ")," rcvd "," ~ ")," recd "," ~ ")," dep "," ~ ")," arr "," ~ ")," qty "," ~ ")," all "," ~ ")," ttl "," ~ ")," total "," ~ ")," via "," ~ ")," per "," ~ ")," call "," ~ ")," inbound "," ~ ")," outbound "," ~ ")," approx "," ~ ")</f>
        <v>  </v>
      </c>
    </row>
    <row r="96" customFormat="false" ht="39.75" hidden="false" customHeight="true" outlineLevel="0" collapsed="false">
      <c r="A96" s="57" t="s">
        <v>590</v>
      </c>
      <c r="B96" s="57" t="s">
        <v>218</v>
      </c>
      <c r="C96" s="57" t="str">
        <f aca="false">Flights!$F$8</f>
        <v>MH0088</v>
      </c>
      <c r="D96" s="58" t="n">
        <f aca="false">Flights!$D$8</f>
        <v>46305</v>
      </c>
      <c r="E96" s="57" t="str">
        <f aca="false">Flights!$G$8&amp;"-"&amp;Flights!$H$8</f>
        <v>KUL-NRT</v>
      </c>
      <c r="F96" s="57" t="str">
        <f aca="false">Flights!$K$8</f>
        <v>BC</v>
      </c>
      <c r="G96" s="57" t="s">
        <v>81</v>
      </c>
      <c r="H96" s="57" t="s">
        <v>381</v>
      </c>
      <c r="I96" s="57" t="s">
        <v>408</v>
      </c>
      <c r="J96" s="57" t="s">
        <v>409</v>
      </c>
      <c r="K96" s="67" t="s">
        <v>410</v>
      </c>
      <c r="L96" s="67" t="s">
        <v>385</v>
      </c>
      <c r="M96" s="67"/>
      <c r="N96" s="67" t="s">
        <v>386</v>
      </c>
      <c r="O96" s="67"/>
      <c r="P96" s="57" t="s">
        <v>187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open",IF(AND(NOT(OR(LEN(AZ96)&lt;15,ISNUMBER(MATCH(AZ96,L_Placeholder,0)))),BK96=0,NOT(OR(LEN(AU96)&lt;2,ISNUMBER(MATCH(AU96,L_Placeholder,0)))),NOT(OR(LEN(AX96)&lt;2,ISNUMBER(MATCH(AX96,L_Placeholder,0)))),TRIM(AE96)&lt;&gt;TRIM(T96)),"N/A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missing",IF(OR(LEN(AU96)&lt;2,ISNUMBER(MATCH(AU96,L_Placeholder,0))),"INVALID – PIC missing",IF(OR(LEN(AV96)&lt;2,ISNUMBER(MATCH(AV96,L_Placeholder,0))),"INVALID – result / assessment missing",IF(OR(OR(LEN(AW96)&lt;3,ISNUMBER(MATCH(AW96,L_Placeholder,0))),SUMPRODUCT(--ISNUMBER(SEARCH(" "&amp;L_EvidencePhrase&amp;" ",BD96)))&gt;0,BI96=1),"INVALID – evidence missing, placeholder or not yet on file",IF(BL96=0,"INVALID – evidence needs a traceable reference (number, file name or link)",IF(OR(LEN(AX96)&lt;2,ISNUMBER(MATCH(AX96,L_Placeholder,0))),"INVALID – verifier missing",IF(AX96=AU96,"INVALID – verifier must be someone other than the PIC",IF(BH96=1,"INVALID – result not yet available (awaiting / TBC)",IF(BV96=1,"INVALID – wording says not on board: an on-board confirmation needs the item loaded",IF(AND(AQ96=1,OR(OR(LEN(AY96)&lt;3,ISNUMBER(MATCH(AY96,L_Placeholder,0))),BJ96=1,BQ96=0)),"INVALID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LATE","COMPLETE")&amp;IF(BG96=1," – CHECK WORDING",""))))))))))))))))))))))),IF(TRIM(U96)="Fail","FAIL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t="str">
        <f aca="false">" "&amp;TRIM(SUBSTITUTE(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 "))&amp;" "</f>
        <v>  </v>
      </c>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IFERROR(IF(AND(TRIM(U96)="Pass",SUMPRODUCT((LEN(BC96)-LEN(SUBSTITUTE(BC96,"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")))/(LEN(L_PendNeg)+1))+SUMPRODUCT((LEN(BC96)-LEN(SUBSTITUTE(BC96," "&amp;L_PendPrep&amp;" "," ")))/(LEN(L_PendPrep)+1)),1,0),1)</f>
        <v>0</v>
      </c>
      <c r="BI96" s="61" t="n">
        <f aca="false">IFERROR(IF(SUMPRODUCT((LEN(BD96)-LEN(SUBSTITUTE(BD96," "&amp;L_PendStrict&amp;" "," ")))/(LEN(L_PendStrict)+1))&gt;SUMPRODUCT((LEN(BD96)-LEN(SUBSTITUTE(BD96," "&amp;L_PendNeg&amp;" "," ")))/(LEN(L_PendNeg)+1)),1,0),1)</f>
        <v>0</v>
      </c>
      <c r="BJ96" s="61" t="n">
        <f aca="false">IFERROR(IF(SUMPRODUCT((LEN(BE96)-LEN(SUBSTITUTE(BE96," "&amp;L_Pending&amp;" "," ")))/(LEN(L_Pending)+1))&gt;SUMPRODUCT((LEN(BE96)-LEN(SUBSTITUTE(BE96," "&amp;L_PendNeg&amp;" "," ")))/(LEN(L_PendNeg)+1))+SUMPRODUCT((LEN(BE96)-LEN(SUBSTITUTE(BE96," "&amp;L_PendPrep&amp;" "," ")))/(LEN(L_PendPrep)+1)),1,0),1)</f>
        <v>0</v>
      </c>
      <c r="BK96" s="61" t="n">
        <f aca="false">IFERROR(IF(SUMPRODUCT((LEN(BF96)-LEN(SUBSTITUTE(BF96," "&amp;L_PendStrict&amp;" "," ")))/(LEN(L_PendStrict)+1))&gt;SUMPRODUCT((LEN(BF96)-LEN(SUBSTITUTE(BF96," "&amp;L_PendNeg&amp;" "," ")))/(LEN(L_PendNeg)+1)),1,0),1)</f>
        <v>0</v>
      </c>
      <c r="BL96" s="61" t="n">
        <f aca="false">IFERROR(IF(OR(SUMPRODUCT(--ISNUMBER(SEARCH({"aa000"," aa 000"," aaa 000"," aaaa 000"," a 0000"," a000 000"," aa 00 000"," aaa 00 000"},BN96)))&gt;0,SUMPRODUCT(--ISNUMBER(SEARCH({"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96)))&gt;0,SUMPRODUCT(--ISNUMBER(SEARCH({"http","www.","\",".pdf",".jpg",".jpeg",".png",".heic",".xls",".doc",".msg",".eml"},Z96)))&gt;0,AND(SUMPRODUCT(--ISNUMBER(SEARCH({"sharepoint","onedrive","teams","dms","q-pulse","qpulse"},Z96)))&gt;0,ISNUMBER(SEARCH("0",BM96)))),1,0),0)</f>
        <v>0</v>
      </c>
      <c r="BM96" s="61" t="str">
        <f aca="false">SUBSTITUTE(SUBSTITUTE(SUBSTITUTE(SUBSTITUTE(SUBSTITUTE(SUBSTITUTE(SUBSTITUTE(SUBSTITUTE(SUBSTITUTE(LOWER(BW96&amp;""),"1","0"),"2","0"),"3","0"),"4","0"),"5","0"),"6","0"),"7","0"),"8","0"),"9","0")</f>
        <v>  </v>
      </c>
      <c r="BN96" s="61" t="str">
        <f aca="false">SUBSTITUTE(SUBSTITUTE(SUBSTITUTE(SUBSTITUTE(SUBSTITUTE(SUBSTITUTE(SUBSTITUTE(SUBSTITUTE(SUBSTITUTE(SUBSTITUTE(SUBSTITUTE(SUBSTITUTE(SUBSTITUTE(SUBSTITUTE(SUBSTITUTE(SUBSTITUTE(SUBSTITUTE(SUBSTITUTE(SUBSTITUTE(SUBSTITUTE(SUBSTITUTE(SUBSTITUTE(SUBSTITUTE(SUBSTITUTE(SUBSTITUTE(BM96,"b","a"),"c","a"),"d","a"),"e","a"),"f","a"),"g","a"),"h","a"),"i","a"),"j","a"),"k","a"),"l","a"),"m","a"),"n","a"),"o","a"),"p","a"),"q","a"),"r","a"),"s","a"),"t","a"),"u","a"),"v","a"),"w","a"),"x","a"),"y","a"),"z","a")</f>
        <v>  </v>
      </c>
      <c r="BO96" s="61" t="str">
        <f aca="false">SUBSTITUTE(SUBSTITUTE(SUBSTITUTE(SUBSTITUTE(SUBSTITUTE(SUBSTITUTE(SUBSTITUTE(SUBSTITUTE(SUBSTITUTE(LOWER(BX96&amp;""),"1","0"),"2","0"),"3","0"),"4","0"),"5","0"),"6","0"),"7","0"),"8","0"),"9","0")</f>
        <v>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v>
      </c>
      <c r="BQ96" s="61" t="n">
        <f aca="false">IFERROR(IF(OR(SUMPRODUCT(--ISNUMBER(SEARCH({"aa000"," aa 000"," aaa 000"," aaaa 000"," a 0000"," a000 000"," aa 00 000"," aaa 00 000"},BP96)))&gt;0,SUMPRODUCT(--ISNUMBER(SEARCH({"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96)))&gt;0,SUMPRODUCT(--ISNUMBER(SEARCH({"http","www.","\",".pdf",".jpg",".jpeg",".png",".heic",".xls",".doc",".msg",".eml"},W96)))&gt;0,ISNUMBER(SEARCH("0000",BO96)),AND(SUMPRODUCT(--ISNUMBER(SEARCH({"sharepoint","onedrive","teams","dms","q-pulse","qpulse"},W96)))&gt;0,ISNUMBER(SEARCH("0",BO96)))),1,0),0)</f>
        <v>0</v>
      </c>
      <c r="BR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96," "&amp;LOWER(Flights!$F$8)&amp;" "," ~ ")," mh"," ~")," at "," ~ ")," by "," ~ ")," on "," ~ ")," to "," ~ ")," from "," ~ ")," until "," ~ ")," till "," ~ ")," before "," ~ ")," after "," ~ ")," around "," ~ ")," approx "," ~ ")," about "," ~ ")," since "," ~ ")," hrs "," ~ ")," hr "," ~ ")," hours "," ~ ")," time "," ~ ")," jan "," ~ ")," feb "," ~ ")," mar "," ~ ")," apr "," ~ ")," may "," ~ ")," jun "," ~ ")," jul "," ~ ")," aug "," ~ ")," sep "," ~ ")," sept "," ~ ")," oct "," ~ ")</f>
        <v>  </v>
      </c>
      <c r="BS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96," "&amp;LOWER(Flights!$F$8)&amp;" "," ~ ")," mh"," ~")," at "," ~ ")," by "," ~ ")," on "," ~ ")," to "," ~ ")," from "," ~ ")," until "," ~ ")," till "," ~ ")," before "," ~ ")," after "," ~ ")," around "," ~ ")," approx "," ~ ")," about "," ~ ")," since "," ~ ")," hrs "," ~ ")," hr "," ~ ")," hours "," ~ ")," time "," ~ ")," jan "," ~ ")," feb "," ~ ")," mar "," ~ ")," apr "," ~ ")," may "," ~ ")," jun "," ~ ")," jul "," ~ ")," aug "," ~ ")," sep "," ~ ")," sept "," ~ ")," oct "," ~ ")</f>
        <v>  </v>
      </c>
      <c r="BT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96,"jan","~"),"feb","~"),"mar","~"),"apr","~"),"may","~"),"jun","~"),"jul","~"),"aug","~"),"sep","~"),"oct","~"),"nov","~"),"dec","~")," nov "," ~ ")," dec "," ~ ")," mon "," ~ ")," tue "," ~ ")," wed "," ~ ")," thu "," ~ ")," fri "," ~ ")," sat "," ~ ")," sun "," ~ ")," gate "," ~ ")," bay "," ~ ")," stand "," ~ ")," position "," ~ ")," galley "," ~ ")," flight "," ~ ")," flt "," ~ ")," day "," ~ ")," date "," ~ ")," dated "," ~ ")," the "," ~ ")," and "," ~ ")," of "," ~ ")," in "," ~ ")," for "," ~ ")," with "," ~ ")</f>
        <v>  </v>
      </c>
      <c r="BU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96,"jan","~"),"feb","~"),"mar","~"),"apr","~"),"may","~"),"jun","~"),"jul","~"),"aug","~"),"sep","~"),"oct","~"),"nov","~"),"dec","~")," nov "," ~ ")," dec "," ~ ")," mon "," ~ ")," tue "," ~ ")," wed "," ~ ")," thu "," ~ ")," fri "," ~ ")," sat "," ~ ")," sun "," ~ ")," gate "," ~ ")," bay "," ~ ")," stand "," ~ ")," position "," ~ ")," galley "," ~ ")," flight "," ~ ")," flt "," ~ ")," day "," ~ ")," date "," ~ ")," dated "," ~ ")," the "," ~ ")," and "," ~ ")," of "," ~ ")," in "," ~ ")," for "," ~ ")," with "," ~ ")</f>
        <v>  </v>
      </c>
      <c r="BV96" s="61" t="n">
        <f aca="false">0</f>
        <v>0</v>
      </c>
      <c r="BW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96," pax "," ~ ")," etd "," ~ ")," eta "," ~ ")," std "," ~ ")," sta "," ~ ")," atd "," ~ ")," ata "," ~ ")," lt "," ~ ")," utc "," ~ ")," local "," ~ ")," ok "," ~ ")," done "," ~ ")," seen "," ~ ")," chk "," ~ ")," chkd "," ~ ")," checked "," ~ ")," rcvd "," ~ ")," recd "," ~ ")," dep "," ~ ")," arr "," ~ ")," qty "," ~ ")," all "," ~ ")," ttl "," ~ ")," total "," ~ ")," via "," ~ ")," per "," ~ ")," call "," ~ ")," inbound "," ~ ")," outbound "," ~ ")," approx "," ~ ")</f>
        <v>  </v>
      </c>
      <c r="BX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96," pax "," ~ ")," etd "," ~ ")," eta "," ~ ")," std "," ~ ")," sta "," ~ ")," atd "," ~ ")," ata "," ~ ")," lt "," ~ ")," utc "," ~ ")," local "," ~ ")," ok "," ~ ")," done "," ~ ")," seen "," ~ ")," chk "," ~ ")," chkd "," ~ ")," checked "," ~ ")," rcvd "," ~ ")," recd "," ~ ")," dep "," ~ ")," arr "," ~ ")," qty "," ~ ")," all "," ~ ")," ttl "," ~ ")," total "," ~ ")," via "," ~ ")," per "," ~ ")," call "," ~ ")," inbound "," ~ ")," outbound "," ~ ")," approx "," ~ ")</f>
        <v>  </v>
      </c>
    </row>
    <row r="97" customFormat="false" ht="39.75" hidden="false" customHeight="true" outlineLevel="0" collapsed="false">
      <c r="A97" s="57" t="s">
        <v>591</v>
      </c>
      <c r="B97" s="57" t="s">
        <v>218</v>
      </c>
      <c r="C97" s="57" t="str">
        <f aca="false">Flights!$F$8</f>
        <v>MH0088</v>
      </c>
      <c r="D97" s="58" t="n">
        <f aca="false">Flights!$D$8</f>
        <v>46305</v>
      </c>
      <c r="E97" s="57" t="str">
        <f aca="false">Flights!$G$8&amp;"-"&amp;Flights!$H$8</f>
        <v>KUL-NRT</v>
      </c>
      <c r="F97" s="57" t="str">
        <f aca="false">Flights!$K$8</f>
        <v>BC</v>
      </c>
      <c r="G97" s="57" t="s">
        <v>81</v>
      </c>
      <c r="H97" s="57" t="s">
        <v>381</v>
      </c>
      <c r="I97" s="57" t="s">
        <v>408</v>
      </c>
      <c r="J97" s="57" t="s">
        <v>412</v>
      </c>
      <c r="K97" s="67" t="s">
        <v>410</v>
      </c>
      <c r="L97" s="67" t="s">
        <v>385</v>
      </c>
      <c r="M97" s="67"/>
      <c r="N97" s="67" t="s">
        <v>386</v>
      </c>
      <c r="O97" s="67"/>
      <c r="P97" s="57" t="s">
        <v>187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open",IF(AND(NOT(OR(LEN(AZ97)&lt;15,ISNUMBER(MATCH(AZ97,L_Placeholder,0)))),BK97=0,NOT(OR(LEN(AU97)&lt;2,ISNUMBER(MATCH(AU97,L_Placeholder,0)))),NOT(OR(LEN(AX97)&lt;2,ISNUMBER(MATCH(AX97,L_Placeholder,0)))),TRIM(AE97)&lt;&gt;TRIM(T97)),"N/A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missing",IF(OR(LEN(AU97)&lt;2,ISNUMBER(MATCH(AU97,L_Placeholder,0))),"INVALID – PIC missing",IF(OR(LEN(AV97)&lt;2,ISNUMBER(MATCH(AV97,L_Placeholder,0))),"INVALID – result / assessment missing",IF(OR(OR(LEN(AW97)&lt;3,ISNUMBER(MATCH(AW97,L_Placeholder,0))),SUMPRODUCT(--ISNUMBER(SEARCH(" "&amp;L_EvidencePhrase&amp;" ",BD97)))&gt;0,BI97=1),"INVALID – evidence missing, placeholder or not yet on file",IF(BL97=0,"INVALID – evidence needs a traceable reference (number, file name or link)",IF(OR(LEN(AX97)&lt;2,ISNUMBER(MATCH(AX97,L_Placeholder,0))),"INVALID – verifier missing",IF(AX97=AU97,"INVALID – verifier must be someone other than the PIC",IF(BH97=1,"INVALID – result not yet available (awaiting / TBC)",IF(BV97=1,"INVALID – wording says not on board: an on-board confirmation needs the item loaded",IF(AND(AQ97=1,OR(OR(LEN(AY97)&lt;3,ISNUMBER(MATCH(AY97,L_Placeholder,0))),BJ97=1,BQ97=0)),"INVALID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LATE","COMPLETE")&amp;IF(BG97=1," – CHECK WORDING",""))))))))))))))))))))))),IF(TRIM(U97)="Fail","FAIL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t="str">
        <f aca="false">" "&amp;TRIM(SUBSTITUTE(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 "))&amp;" "</f>
        <v>  </v>
      </c>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IFERROR(IF(AND(TRIM(U97)="Pass",SUMPRODUCT((LEN(BC97)-LEN(SUBSTITUTE(BC97,"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")))/(LEN(L_PendNeg)+1))+SUMPRODUCT((LEN(BC97)-LEN(SUBSTITUTE(BC97," "&amp;L_PendPrep&amp;" "," ")))/(LEN(L_PendPrep)+1)),1,0),1)</f>
        <v>0</v>
      </c>
      <c r="BI97" s="61" t="n">
        <f aca="false">IFERROR(IF(SUMPRODUCT((LEN(BD97)-LEN(SUBSTITUTE(BD97," "&amp;L_PendStrict&amp;" "," ")))/(LEN(L_PendStrict)+1))&gt;SUMPRODUCT((LEN(BD97)-LEN(SUBSTITUTE(BD97," "&amp;L_PendNeg&amp;" "," ")))/(LEN(L_PendNeg)+1)),1,0),1)</f>
        <v>0</v>
      </c>
      <c r="BJ97" s="61" t="n">
        <f aca="false">IFERROR(IF(SUMPRODUCT((LEN(BE97)-LEN(SUBSTITUTE(BE97," "&amp;L_Pending&amp;" "," ")))/(LEN(L_Pending)+1))&gt;SUMPRODUCT((LEN(BE97)-LEN(SUBSTITUTE(BE97," "&amp;L_PendNeg&amp;" "," ")))/(LEN(L_PendNeg)+1))+SUMPRODUCT((LEN(BE97)-LEN(SUBSTITUTE(BE97," "&amp;L_PendPrep&amp;" "," ")))/(LEN(L_PendPrep)+1)),1,0),1)</f>
        <v>0</v>
      </c>
      <c r="BK97" s="61" t="n">
        <f aca="false">IFERROR(IF(SUMPRODUCT((LEN(BF97)-LEN(SUBSTITUTE(BF97," "&amp;L_PendStrict&amp;" "," ")))/(LEN(L_PendStrict)+1))&gt;SUMPRODUCT((LEN(BF97)-LEN(SUBSTITUTE(BF97," "&amp;L_PendNeg&amp;" "," ")))/(LEN(L_PendNeg)+1)),1,0),1)</f>
        <v>0</v>
      </c>
      <c r="BL97" s="61" t="n">
        <f aca="false">IFERROR(IF(OR(SUMPRODUCT(--ISNUMBER(SEARCH({"aa000"," aa 000"," aaa 000"," aaaa 000"," a 0000"," a000 000"," aa 00 000"," aaa 00 000"},BN97)))&gt;0,SUMPRODUCT(--ISNUMBER(SEARCH({"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97)))&gt;0,SUMPRODUCT(--ISNUMBER(SEARCH({"http","www.","\",".pdf",".jpg",".jpeg",".png",".heic",".xls",".doc",".msg",".eml"},Z97)))&gt;0,AND(SUMPRODUCT(--ISNUMBER(SEARCH({"sharepoint","onedrive","teams","dms","q-pulse","qpulse"},Z97)))&gt;0,ISNUMBER(SEARCH("0",BM97)))),1,0),0)</f>
        <v>0</v>
      </c>
      <c r="BM97" s="61" t="str">
        <f aca="false">SUBSTITUTE(SUBSTITUTE(SUBSTITUTE(SUBSTITUTE(SUBSTITUTE(SUBSTITUTE(SUBSTITUTE(SUBSTITUTE(SUBSTITUTE(LOWER(BW97&amp;""),"1","0"),"2","0"),"3","0"),"4","0"),"5","0"),"6","0"),"7","0"),"8","0"),"9","0")</f>
        <v>  </v>
      </c>
      <c r="BN97" s="61" t="str">
        <f aca="false">SUBSTITUTE(SUBSTITUTE(SUBSTITUTE(SUBSTITUTE(SUBSTITUTE(SUBSTITUTE(SUBSTITUTE(SUBSTITUTE(SUBSTITUTE(SUBSTITUTE(SUBSTITUTE(SUBSTITUTE(SUBSTITUTE(SUBSTITUTE(SUBSTITUTE(SUBSTITUTE(SUBSTITUTE(SUBSTITUTE(SUBSTITUTE(SUBSTITUTE(SUBSTITUTE(SUBSTITUTE(SUBSTITUTE(SUBSTITUTE(SUBSTITUTE(BM97,"b","a"),"c","a"),"d","a"),"e","a"),"f","a"),"g","a"),"h","a"),"i","a"),"j","a"),"k","a"),"l","a"),"m","a"),"n","a"),"o","a"),"p","a"),"q","a"),"r","a"),"s","a"),"t","a"),"u","a"),"v","a"),"w","a"),"x","a"),"y","a"),"z","a")</f>
        <v>  </v>
      </c>
      <c r="BO97" s="61" t="str">
        <f aca="false">SUBSTITUTE(SUBSTITUTE(SUBSTITUTE(SUBSTITUTE(SUBSTITUTE(SUBSTITUTE(SUBSTITUTE(SUBSTITUTE(SUBSTITUTE(LOWER(BX97&amp;""),"1","0"),"2","0"),"3","0"),"4","0"),"5","0"),"6","0"),"7","0"),"8","0"),"9","0")</f>
        <v>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v>
      </c>
      <c r="BQ97" s="61" t="n">
        <f aca="false">IFERROR(IF(OR(SUMPRODUCT(--ISNUMBER(SEARCH({"aa000"," aa 000"," aaa 000"," aaaa 000"," a 0000"," a000 000"," aa 00 000"," aaa 00 000"},BP97)))&gt;0,SUMPRODUCT(--ISNUMBER(SEARCH({"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97)))&gt;0,SUMPRODUCT(--ISNUMBER(SEARCH({"http","www.","\",".pdf",".jpg",".jpeg",".png",".heic",".xls",".doc",".msg",".eml"},W97)))&gt;0,ISNUMBER(SEARCH("0000",BO97)),AND(SUMPRODUCT(--ISNUMBER(SEARCH({"sharepoint","onedrive","teams","dms","q-pulse","qpulse"},W97)))&gt;0,ISNUMBER(SEARCH("0",BO97)))),1,0),0)</f>
        <v>0</v>
      </c>
      <c r="BR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97," "&amp;LOWER(Flights!$F$8)&amp;" "," ~ ")," mh"," ~")," at "," ~ ")," by "," ~ ")," on "," ~ ")," to "," ~ ")," from "," ~ ")," until "," ~ ")," till "," ~ ")," before "," ~ ")," after "," ~ ")," around "," ~ ")," approx "," ~ ")," about "," ~ ")," since "," ~ ")," hrs "," ~ ")," hr "," ~ ")," hours "," ~ ")," time "," ~ ")," jan "," ~ ")," feb "," ~ ")," mar "," ~ ")," apr "," ~ ")," may "," ~ ")," jun "," ~ ")," jul "," ~ ")," aug "," ~ ")," sep "," ~ ")," sept "," ~ ")," oct "," ~ ")</f>
        <v>  </v>
      </c>
      <c r="BS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97," "&amp;LOWER(Flights!$F$8)&amp;" "," ~ ")," mh"," ~")," at "," ~ ")," by "," ~ ")," on "," ~ ")," to "," ~ ")," from "," ~ ")," until "," ~ ")," till "," ~ ")," before "," ~ ")," after "," ~ ")," around "," ~ ")," approx "," ~ ")," about "," ~ ")," since "," ~ ")," hrs "," ~ ")," hr "," ~ ")," hours "," ~ ")," time "," ~ ")," jan "," ~ ")," feb "," ~ ")," mar "," ~ ")," apr "," ~ ")," may "," ~ ")," jun "," ~ ")," jul "," ~ ")," aug "," ~ ")," sep "," ~ ")," sept "," ~ ")," oct "," ~ ")</f>
        <v>  </v>
      </c>
      <c r="BT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97,"jan","~"),"feb","~"),"mar","~"),"apr","~"),"may","~"),"jun","~"),"jul","~"),"aug","~"),"sep","~"),"oct","~"),"nov","~"),"dec","~")," nov "," ~ ")," dec "," ~ ")," mon "," ~ ")," tue "," ~ ")," wed "," ~ ")," thu "," ~ ")," fri "," ~ ")," sat "," ~ ")," sun "," ~ ")," gate "," ~ ")," bay "," ~ ")," stand "," ~ ")," position "," ~ ")," galley "," ~ ")," flight "," ~ ")," flt "," ~ ")," day "," ~ ")," date "," ~ ")," dated "," ~ ")," the "," ~ ")," and "," ~ ")," of "," ~ ")," in "," ~ ")," for "," ~ ")," with "," ~ ")</f>
        <v>  </v>
      </c>
      <c r="BU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97,"jan","~"),"feb","~"),"mar","~"),"apr","~"),"may","~"),"jun","~"),"jul","~"),"aug","~"),"sep","~"),"oct","~"),"nov","~"),"dec","~")," nov "," ~ ")," dec "," ~ ")," mon "," ~ ")," tue "," ~ ")," wed "," ~ ")," thu "," ~ ")," fri "," ~ ")," sat "," ~ ")," sun "," ~ ")," gate "," ~ ")," bay "," ~ ")," stand "," ~ ")," position "," ~ ")," galley "," ~ ")," flight "," ~ ")," flt "," ~ ")," day "," ~ ")," date "," ~ ")," dated "," ~ ")," the "," ~ ")," and "," ~ ")," of "," ~ ")," in "," ~ ")," for "," ~ ")," with "," ~ ")</f>
        <v>  </v>
      </c>
      <c r="BV97" s="61" t="n">
        <f aca="false">0</f>
        <v>0</v>
      </c>
      <c r="BW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97," pax "," ~ ")," etd "," ~ ")," eta "," ~ ")," std "," ~ ")," sta "," ~ ")," atd "," ~ ")," ata "," ~ ")," lt "," ~ ")," utc "," ~ ")," local "," ~ ")," ok "," ~ ")," done "," ~ ")," seen "," ~ ")," chk "," ~ ")," chkd "," ~ ")," checked "," ~ ")," rcvd "," ~ ")," recd "," ~ ")," dep "," ~ ")," arr "," ~ ")," qty "," ~ ")," all "," ~ ")," ttl "," ~ ")," total "," ~ ")," via "," ~ ")," per "," ~ ")," call "," ~ ")," inbound "," ~ ")," outbound "," ~ ")," approx "," ~ ")</f>
        <v>  </v>
      </c>
      <c r="BX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97," pax "," ~ ")," etd "," ~ ")," eta "," ~ ")," std "," ~ ")," sta "," ~ ")," atd "," ~ ")," ata "," ~ ")," lt "," ~ ")," utc "," ~ ")," local "," ~ ")," ok "," ~ ")," done "," ~ ")," seen "," ~ ")," chk "," ~ ")," chkd "," ~ ")," checked "," ~ ")," rcvd "," ~ ")," recd "," ~ ")," dep "," ~ ")," arr "," ~ ")," qty "," ~ ")," all "," ~ ")," ttl "," ~ ")," total "," ~ ")," via "," ~ ")," per "," ~ ")," call "," ~ ")," inbound "," ~ ")," outbound "," ~ ")," approx "," ~ ")</f>
        <v>  </v>
      </c>
    </row>
    <row r="98" customFormat="false" ht="39.75" hidden="false" customHeight="true" outlineLevel="0" collapsed="false">
      <c r="A98" s="57" t="s">
        <v>592</v>
      </c>
      <c r="B98" s="57" t="s">
        <v>218</v>
      </c>
      <c r="C98" s="57" t="str">
        <f aca="false">Flights!$F$8</f>
        <v>MH0088</v>
      </c>
      <c r="D98" s="58" t="n">
        <f aca="false">Flights!$D$8</f>
        <v>46305</v>
      </c>
      <c r="E98" s="57" t="str">
        <f aca="false">Flights!$G$8&amp;"-"&amp;Flights!$H$8</f>
        <v>KUL-NRT</v>
      </c>
      <c r="F98" s="57" t="str">
        <f aca="false">Flights!$K$8</f>
        <v>BC</v>
      </c>
      <c r="G98" s="57" t="s">
        <v>81</v>
      </c>
      <c r="H98" s="57" t="s">
        <v>381</v>
      </c>
      <c r="I98" s="57" t="s">
        <v>414</v>
      </c>
      <c r="J98" s="57" t="s">
        <v>415</v>
      </c>
      <c r="K98" s="67" t="s">
        <v>593</v>
      </c>
      <c r="L98" s="67" t="s">
        <v>594</v>
      </c>
      <c r="M98" s="67"/>
      <c r="N98" s="67" t="s">
        <v>386</v>
      </c>
      <c r="O98" s="67"/>
      <c r="P98" s="57" t="s">
        <v>187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open",IF(AND(NOT(OR(LEN(AZ98)&lt;15,ISNUMBER(MATCH(AZ98,L_Placeholder,0)))),BK98=0,NOT(OR(LEN(AU98)&lt;2,ISNUMBER(MATCH(AU98,L_Placeholder,0)))),NOT(OR(LEN(AX98)&lt;2,ISNUMBER(MATCH(AX98,L_Placeholder,0)))),TRIM(AE98)&lt;&gt;TRIM(T98)),"N/A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missing",IF(OR(LEN(AU98)&lt;2,ISNUMBER(MATCH(AU98,L_Placeholder,0))),"INVALID – PIC missing",IF(OR(LEN(AV98)&lt;2,ISNUMBER(MATCH(AV98,L_Placeholder,0))),"INVALID – result / assessment missing",IF(OR(OR(LEN(AW98)&lt;3,ISNUMBER(MATCH(AW98,L_Placeholder,0))),SUMPRODUCT(--ISNUMBER(SEARCH(" "&amp;L_EvidencePhrase&amp;" ",BD98)))&gt;0,BI98=1),"INVALID – evidence missing, placeholder or not yet on file",IF(BL98=0,"INVALID – evidence needs a traceable reference (number, file name or link)",IF(OR(LEN(AX98)&lt;2,ISNUMBER(MATCH(AX98,L_Placeholder,0))),"INVALID – verifier missing",IF(AX98=AU98,"INVALID – verifier must be someone other than the PIC",IF(BH98=1,"INVALID – result not yet available (awaiting / TBC)",IF(BV98=1,"INVALID – wording says not on board: an on-board confirmation needs the item loaded",IF(AND(AQ98=1,OR(OR(LEN(AY98)&lt;3,ISNUMBER(MATCH(AY98,L_Placeholder,0))),BJ98=1,BQ98=0)),"INVALID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LATE","COMPLETE")&amp;IF(BG98=1," – CHECK WORDING",""))))))))))))))))))))))),IF(TRIM(U98)="Fail","FAIL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t="str">
        <f aca="false">" "&amp;TRIM(SUBSTITUTE(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 "))&amp;" "</f>
        <v>  </v>
      </c>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IFERROR(IF(AND(TRIM(U98)="Pass",SUMPRODUCT((LEN(BC98)-LEN(SUBSTITUTE(BC98,"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")))/(LEN(L_PendNeg)+1))+SUMPRODUCT((LEN(BC98)-LEN(SUBSTITUTE(BC98," "&amp;L_PendPrep&amp;" "," ")))/(LEN(L_PendPrep)+1)),1,0),1)</f>
        <v>0</v>
      </c>
      <c r="BI98" s="61" t="n">
        <f aca="false">IFERROR(IF(SUMPRODUCT((LEN(BD98)-LEN(SUBSTITUTE(BD98," "&amp;L_PendStrict&amp;" "," ")))/(LEN(L_PendStrict)+1))&gt;SUMPRODUCT((LEN(BD98)-LEN(SUBSTITUTE(BD98," "&amp;L_PendNeg&amp;" "," ")))/(LEN(L_PendNeg)+1)),1,0),1)</f>
        <v>0</v>
      </c>
      <c r="BJ98" s="61" t="n">
        <f aca="false">IFERROR(IF(SUMPRODUCT((LEN(BE98)-LEN(SUBSTITUTE(BE98," "&amp;L_Pending&amp;" "," ")))/(LEN(L_Pending)+1))&gt;SUMPRODUCT((LEN(BE98)-LEN(SUBSTITUTE(BE98," "&amp;L_PendNeg&amp;" "," ")))/(LEN(L_PendNeg)+1))+SUMPRODUCT((LEN(BE98)-LEN(SUBSTITUTE(BE98," "&amp;L_PendPrep&amp;" "," ")))/(LEN(L_PendPrep)+1)),1,0),1)</f>
        <v>0</v>
      </c>
      <c r="BK98" s="61" t="n">
        <f aca="false">IFERROR(IF(SUMPRODUCT((LEN(BF98)-LEN(SUBSTITUTE(BF98," "&amp;L_PendStrict&amp;" "," ")))/(LEN(L_PendStrict)+1))&gt;SUMPRODUCT((LEN(BF98)-LEN(SUBSTITUTE(BF98," "&amp;L_PendNeg&amp;" "," ")))/(LEN(L_PendNeg)+1)),1,0),1)</f>
        <v>0</v>
      </c>
      <c r="BL98" s="61" t="n">
        <f aca="false">IFERROR(IF(OR(SUMPRODUCT(--ISNUMBER(SEARCH({"aa000"," aa 000"," aaa 000"," aaaa 000"," a 0000"," a000 000"," aa 00 000"," aaa 00 000"},BN98)))&gt;0,SUMPRODUCT(--ISNUMBER(SEARCH({"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98)))&gt;0,SUMPRODUCT(--ISNUMBER(SEARCH({"http","www.","\",".pdf",".jpg",".jpeg",".png",".heic",".xls",".doc",".msg",".eml"},Z98)))&gt;0,AND(SUMPRODUCT(--ISNUMBER(SEARCH({"sharepoint","onedrive","teams","dms","q-pulse","qpulse"},Z98)))&gt;0,ISNUMBER(SEARCH("0",BM98)))),1,0),0)</f>
        <v>0</v>
      </c>
      <c r="BM98" s="61" t="str">
        <f aca="false">SUBSTITUTE(SUBSTITUTE(SUBSTITUTE(SUBSTITUTE(SUBSTITUTE(SUBSTITUTE(SUBSTITUTE(SUBSTITUTE(SUBSTITUTE(LOWER(BW98&amp;""),"1","0"),"2","0"),"3","0"),"4","0"),"5","0"),"6","0"),"7","0"),"8","0"),"9","0")</f>
        <v>  </v>
      </c>
      <c r="BN98" s="61" t="str">
        <f aca="false">SUBSTITUTE(SUBSTITUTE(SUBSTITUTE(SUBSTITUTE(SUBSTITUTE(SUBSTITUTE(SUBSTITUTE(SUBSTITUTE(SUBSTITUTE(SUBSTITUTE(SUBSTITUTE(SUBSTITUTE(SUBSTITUTE(SUBSTITUTE(SUBSTITUTE(SUBSTITUTE(SUBSTITUTE(SUBSTITUTE(SUBSTITUTE(SUBSTITUTE(SUBSTITUTE(SUBSTITUTE(SUBSTITUTE(SUBSTITUTE(SUBSTITUTE(BM98,"b","a"),"c","a"),"d","a"),"e","a"),"f","a"),"g","a"),"h","a"),"i","a"),"j","a"),"k","a"),"l","a"),"m","a"),"n","a"),"o","a"),"p","a"),"q","a"),"r","a"),"s","a"),"t","a"),"u","a"),"v","a"),"w","a"),"x","a"),"y","a"),"z","a")</f>
        <v>  </v>
      </c>
      <c r="BO98" s="61" t="str">
        <f aca="false">SUBSTITUTE(SUBSTITUTE(SUBSTITUTE(SUBSTITUTE(SUBSTITUTE(SUBSTITUTE(SUBSTITUTE(SUBSTITUTE(SUBSTITUTE(LOWER(BX98&amp;""),"1","0"),"2","0"),"3","0"),"4","0"),"5","0"),"6","0"),"7","0"),"8","0"),"9","0")</f>
        <v>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v>
      </c>
      <c r="BQ98" s="61" t="n">
        <f aca="false">IFERROR(IF(OR(SUMPRODUCT(--ISNUMBER(SEARCH({"aa000"," aa 000"," aaa 000"," aaaa 000"," a 0000"," a000 000"," aa 00 000"," aaa 00 000"},BP98)))&gt;0,SUMPRODUCT(--ISNUMBER(SEARCH({"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98)))&gt;0,SUMPRODUCT(--ISNUMBER(SEARCH({"http","www.","\",".pdf",".jpg",".jpeg",".png",".heic",".xls",".doc",".msg",".eml"},W98)))&gt;0,ISNUMBER(SEARCH("0000",BO98)),AND(SUMPRODUCT(--ISNUMBER(SEARCH({"sharepoint","onedrive","teams","dms","q-pulse","qpulse"},W98)))&gt;0,ISNUMBER(SEARCH("0",BO98)))),1,0),0)</f>
        <v>0</v>
      </c>
      <c r="BR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98," "&amp;LOWER(Flights!$F$8)&amp;" "," ~ ")," mh"," ~")," at "," ~ ")," by "," ~ ")," on "," ~ ")," to "," ~ ")," from "," ~ ")," until "," ~ ")," till "," ~ ")," before "," ~ ")," after "," ~ ")," around "," ~ ")," approx "," ~ ")," about "," ~ ")," since "," ~ ")," hrs "," ~ ")," hr "," ~ ")," hours "," ~ ")," time "," ~ ")," jan "," ~ ")," feb "," ~ ")," mar "," ~ ")," apr "," ~ ")," may "," ~ ")," jun "," ~ ")," jul "," ~ ")," aug "," ~ ")," sep "," ~ ")," sept "," ~ ")," oct "," ~ ")</f>
        <v>  </v>
      </c>
      <c r="BS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98," "&amp;LOWER(Flights!$F$8)&amp;" "," ~ ")," mh"," ~")," at "," ~ ")," by "," ~ ")," on "," ~ ")," to "," ~ ")," from "," ~ ")," until "," ~ ")," till "," ~ ")," before "," ~ ")," after "," ~ ")," around "," ~ ")," approx "," ~ ")," about "," ~ ")," since "," ~ ")," hrs "," ~ ")," hr "," ~ ")," hours "," ~ ")," time "," ~ ")," jan "," ~ ")," feb "," ~ ")," mar "," ~ ")," apr "," ~ ")," may "," ~ ")," jun "," ~ ")," jul "," ~ ")," aug "," ~ ")," sep "," ~ ")," sept "," ~ ")," oct "," ~ ")</f>
        <v>  </v>
      </c>
      <c r="BT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98,"jan","~"),"feb","~"),"mar","~"),"apr","~"),"may","~"),"jun","~"),"jul","~"),"aug","~"),"sep","~"),"oct","~"),"nov","~"),"dec","~")," nov "," ~ ")," dec "," ~ ")," mon "," ~ ")," tue "," ~ ")," wed "," ~ ")," thu "," ~ ")," fri "," ~ ")," sat "," ~ ")," sun "," ~ ")," gate "," ~ ")," bay "," ~ ")," stand "," ~ ")," position "," ~ ")," galley "," ~ ")," flight "," ~ ")," flt "," ~ ")," day "," ~ ")," date "," ~ ")," dated "," ~ ")," the "," ~ ")," and "," ~ ")," of "," ~ ")," in "," ~ ")," for "," ~ ")," with "," ~ ")</f>
        <v>  </v>
      </c>
      <c r="BU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98,"jan","~"),"feb","~"),"mar","~"),"apr","~"),"may","~"),"jun","~"),"jul","~"),"aug","~"),"sep","~"),"oct","~"),"nov","~"),"dec","~")," nov "," ~ ")," dec "," ~ ")," mon "," ~ ")," tue "," ~ ")," wed "," ~ ")," thu "," ~ ")," fri "," ~ ")," sat "," ~ ")," sun "," ~ ")," gate "," ~ ")," bay "," ~ ")," stand "," ~ ")," position "," ~ ")," galley "," ~ ")," flight "," ~ ")," flt "," ~ ")," day "," ~ ")," date "," ~ ")," dated "," ~ ")," the "," ~ ")," and "," ~ ")," of "," ~ ")," in "," ~ ")," for "," ~ ")," with "," ~ ")</f>
        <v>  </v>
      </c>
      <c r="BV98" s="61" t="n">
        <f aca="false">0</f>
        <v>0</v>
      </c>
      <c r="BW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98," pax "," ~ ")," etd "," ~ ")," eta "," ~ ")," std "," ~ ")," sta "," ~ ")," atd "," ~ ")," ata "," ~ ")," lt "," ~ ")," utc "," ~ ")," local "," ~ ")," ok "," ~ ")," done "," ~ ")," seen "," ~ ")," chk "," ~ ")," chkd "," ~ ")," checked "," ~ ")," rcvd "," ~ ")," recd "," ~ ")," dep "," ~ ")," arr "," ~ ")," qty "," ~ ")," all "," ~ ")," ttl "," ~ ")," total "," ~ ")," via "," ~ ")," per "," ~ ")," call "," ~ ")," inbound "," ~ ")," outbound "," ~ ")," approx "," ~ ")</f>
        <v>  </v>
      </c>
      <c r="BX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98," pax "," ~ ")," etd "," ~ ")," eta "," ~ ")," std "," ~ ")," sta "," ~ ")," atd "," ~ ")," ata "," ~ ")," lt "," ~ ")," utc "," ~ ")," local "," ~ ")," ok "," ~ ")," done "," ~ ")," seen "," ~ ")," chk "," ~ ")," chkd "," ~ ")," checked "," ~ ")," rcvd "," ~ ")," recd "," ~ ")," dep "," ~ ")," arr "," ~ ")," qty "," ~ ")," all "," ~ ")," ttl "," ~ ")," total "," ~ ")," via "," ~ ")," per "," ~ ")," call "," ~ ")," inbound "," ~ ")," outbound "," ~ ")," approx "," ~ ")</f>
        <v>  </v>
      </c>
    </row>
    <row r="99" customFormat="false" ht="39.75" hidden="false" customHeight="true" outlineLevel="0" collapsed="false">
      <c r="A99" s="57" t="s">
        <v>595</v>
      </c>
      <c r="B99" s="57" t="s">
        <v>218</v>
      </c>
      <c r="C99" s="57" t="str">
        <f aca="false">Flights!$F$8</f>
        <v>MH0088</v>
      </c>
      <c r="D99" s="58" t="n">
        <f aca="false">Flights!$D$8</f>
        <v>46305</v>
      </c>
      <c r="E99" s="57" t="str">
        <f aca="false">Flights!$G$8&amp;"-"&amp;Flights!$H$8</f>
        <v>KUL-NRT</v>
      </c>
      <c r="F99" s="57" t="str">
        <f aca="false">Flights!$K$8</f>
        <v>BC</v>
      </c>
      <c r="G99" s="57" t="s">
        <v>83</v>
      </c>
      <c r="H99" s="57" t="s">
        <v>381</v>
      </c>
      <c r="I99" s="57" t="s">
        <v>382</v>
      </c>
      <c r="J99" s="57" t="s">
        <v>419</v>
      </c>
      <c r="K99" s="67" t="s">
        <v>420</v>
      </c>
      <c r="L99" s="67" t="s">
        <v>421</v>
      </c>
      <c r="M99" s="67"/>
      <c r="N99" s="67" t="s">
        <v>386</v>
      </c>
      <c r="O99" s="67"/>
      <c r="P99" s="57" t="s">
        <v>187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open",IF(AND(NOT(OR(LEN(AZ99)&lt;15,ISNUMBER(MATCH(AZ99,L_Placeholder,0)))),BK99=0,NOT(OR(LEN(AU99)&lt;2,ISNUMBER(MATCH(AU99,L_Placeholder,0)))),NOT(OR(LEN(AX99)&lt;2,ISNUMBER(MATCH(AX99,L_Placeholder,0)))),TRIM(AE99)&lt;&gt;TRIM(T99)),"N/A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missing",IF(OR(LEN(AU99)&lt;2,ISNUMBER(MATCH(AU99,L_Placeholder,0))),"INVALID – PIC missing",IF(OR(LEN(AV99)&lt;2,ISNUMBER(MATCH(AV99,L_Placeholder,0))),"INVALID – result / assessment missing",IF(OR(OR(LEN(AW99)&lt;3,ISNUMBER(MATCH(AW99,L_Placeholder,0))),SUMPRODUCT(--ISNUMBER(SEARCH(" "&amp;L_EvidencePhrase&amp;" ",BD99)))&gt;0,BI99=1),"INVALID – evidence missing, placeholder or not yet on file",IF(BL99=0,"INVALID – evidence needs a traceable reference (number, file name or link)",IF(OR(LEN(AX99)&lt;2,ISNUMBER(MATCH(AX99,L_Placeholder,0))),"INVALID – verifier missing",IF(AX99=AU99,"INVALID – verifier must be someone other than the PIC",IF(BH99=1,"INVALID – result not yet available (awaiting / TBC)",IF(BV99=1,"INVALID – wording says not on board: an on-board confirmation needs the item loaded",IF(AND(AQ99=1,OR(OR(LEN(AY99)&lt;3,ISNUMBER(MATCH(AY99,L_Placeholder,0))),BJ99=1,BQ99=0)),"INVALID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LATE","COMPLETE")&amp;IF(BG99=1," – CHECK WORDING",""))))))))))))))))))))))),IF(TRIM(U99)="Fail","FAIL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t="str">
        <f aca="false">" "&amp;TRIM(SUBSTITUTE(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 "))&amp;" "</f>
        <v>  </v>
      </c>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IFERROR(IF(AND(TRIM(U99)="Pass",SUMPRODUCT((LEN(BC99)-LEN(SUBSTITUTE(BC99,"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")))/(LEN(L_PendNeg)+1))+SUMPRODUCT((LEN(BC99)-LEN(SUBSTITUTE(BC99," "&amp;L_PendPrep&amp;" "," ")))/(LEN(L_PendPrep)+1)),1,0),1)</f>
        <v>0</v>
      </c>
      <c r="BI99" s="61" t="n">
        <f aca="false">IFERROR(IF(SUMPRODUCT((LEN(BD99)-LEN(SUBSTITUTE(BD99," "&amp;L_PendStrict&amp;" "," ")))/(LEN(L_PendStrict)+1))&gt;SUMPRODUCT((LEN(BD99)-LEN(SUBSTITUTE(BD99," "&amp;L_PendNeg&amp;" "," ")))/(LEN(L_PendNeg)+1)),1,0),1)</f>
        <v>0</v>
      </c>
      <c r="BJ99" s="61" t="n">
        <f aca="false">IFERROR(IF(SUMPRODUCT((LEN(BE99)-LEN(SUBSTITUTE(BE99," "&amp;L_Pending&amp;" "," ")))/(LEN(L_Pending)+1))&gt;SUMPRODUCT((LEN(BE99)-LEN(SUBSTITUTE(BE99," "&amp;L_PendNeg&amp;" "," ")))/(LEN(L_PendNeg)+1))+SUMPRODUCT((LEN(BE99)-LEN(SUBSTITUTE(BE99," "&amp;L_PendPrep&amp;" "," ")))/(LEN(L_PendPrep)+1)),1,0),1)</f>
        <v>0</v>
      </c>
      <c r="BK99" s="61" t="n">
        <f aca="false">IFERROR(IF(SUMPRODUCT((LEN(BF99)-LEN(SUBSTITUTE(BF99," "&amp;L_PendStrict&amp;" "," ")))/(LEN(L_PendStrict)+1))&gt;SUMPRODUCT((LEN(BF99)-LEN(SUBSTITUTE(BF99," "&amp;L_PendNeg&amp;" "," ")))/(LEN(L_PendNeg)+1)),1,0),1)</f>
        <v>0</v>
      </c>
      <c r="BL99" s="61" t="n">
        <f aca="false">IFERROR(IF(OR(SUMPRODUCT(--ISNUMBER(SEARCH({"aa000"," aa 000"," aaa 000"," aaaa 000"," a 0000"," a000 000"," aa 00 000"," aaa 00 000"},BN99)))&gt;0,SUMPRODUCT(--ISNUMBER(SEARCH({"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99)))&gt;0,SUMPRODUCT(--ISNUMBER(SEARCH({"http","www.","\",".pdf",".jpg",".jpeg",".png",".heic",".xls",".doc",".msg",".eml"},Z99)))&gt;0,AND(SUMPRODUCT(--ISNUMBER(SEARCH({"sharepoint","onedrive","teams","dms","q-pulse","qpulse"},Z99)))&gt;0,ISNUMBER(SEARCH("0",BM99)))),1,0),0)</f>
        <v>0</v>
      </c>
      <c r="BM99" s="61" t="str">
        <f aca="false">SUBSTITUTE(SUBSTITUTE(SUBSTITUTE(SUBSTITUTE(SUBSTITUTE(SUBSTITUTE(SUBSTITUTE(SUBSTITUTE(SUBSTITUTE(LOWER(BW99&amp;""),"1","0"),"2","0"),"3","0"),"4","0"),"5","0"),"6","0"),"7","0"),"8","0"),"9","0")</f>
        <v>  </v>
      </c>
      <c r="BN99" s="61" t="str">
        <f aca="false">SUBSTITUTE(SUBSTITUTE(SUBSTITUTE(SUBSTITUTE(SUBSTITUTE(SUBSTITUTE(SUBSTITUTE(SUBSTITUTE(SUBSTITUTE(SUBSTITUTE(SUBSTITUTE(SUBSTITUTE(SUBSTITUTE(SUBSTITUTE(SUBSTITUTE(SUBSTITUTE(SUBSTITUTE(SUBSTITUTE(SUBSTITUTE(SUBSTITUTE(SUBSTITUTE(SUBSTITUTE(SUBSTITUTE(SUBSTITUTE(SUBSTITUTE(BM99,"b","a"),"c","a"),"d","a"),"e","a"),"f","a"),"g","a"),"h","a"),"i","a"),"j","a"),"k","a"),"l","a"),"m","a"),"n","a"),"o","a"),"p","a"),"q","a"),"r","a"),"s","a"),"t","a"),"u","a"),"v","a"),"w","a"),"x","a"),"y","a"),"z","a")</f>
        <v>  </v>
      </c>
      <c r="BO99" s="61" t="str">
        <f aca="false">SUBSTITUTE(SUBSTITUTE(SUBSTITUTE(SUBSTITUTE(SUBSTITUTE(SUBSTITUTE(SUBSTITUTE(SUBSTITUTE(SUBSTITUTE(LOWER(BX99&amp;""),"1","0"),"2","0"),"3","0"),"4","0"),"5","0"),"6","0"),"7","0"),"8","0"),"9","0")</f>
        <v>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v>
      </c>
      <c r="BQ99" s="61" t="n">
        <f aca="false">IFERROR(IF(OR(SUMPRODUCT(--ISNUMBER(SEARCH({"aa000"," aa 000"," aaa 000"," aaaa 000"," a 0000"," a000 000"," aa 00 000"," aaa 00 000"},BP99)))&gt;0,SUMPRODUCT(--ISNUMBER(SEARCH({"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99)))&gt;0,SUMPRODUCT(--ISNUMBER(SEARCH({"http","www.","\",".pdf",".jpg",".jpeg",".png",".heic",".xls",".doc",".msg",".eml"},W99)))&gt;0,ISNUMBER(SEARCH("0000",BO99)),AND(SUMPRODUCT(--ISNUMBER(SEARCH({"sharepoint","onedrive","teams","dms","q-pulse","qpulse"},W99)))&gt;0,ISNUMBER(SEARCH("0",BO99)))),1,0),0)</f>
        <v>0</v>
      </c>
      <c r="BR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99," "&amp;LOWER(Flights!$F$8)&amp;" "," ~ ")," mh"," ~")," at "," ~ ")," by "," ~ ")," on "," ~ ")," to "," ~ ")," from "," ~ ")," until "," ~ ")," till "," ~ ")," before "," ~ ")," after "," ~ ")," around "," ~ ")," approx "," ~ ")," about "," ~ ")," since "," ~ ")," hrs "," ~ ")," hr "," ~ ")," hours "," ~ ")," time "," ~ ")," jan "," ~ ")," feb "," ~ ")," mar "," ~ ")," apr "," ~ ")," may "," ~ ")," jun "," ~ ")," jul "," ~ ")," aug "," ~ ")," sep "," ~ ")," sept "," ~ ")," oct "," ~ ")</f>
        <v>  </v>
      </c>
      <c r="BS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99," "&amp;LOWER(Flights!$F$8)&amp;" "," ~ ")," mh"," ~")," at "," ~ ")," by "," ~ ")," on "," ~ ")," to "," ~ ")," from "," ~ ")," until "," ~ ")," till "," ~ ")," before "," ~ ")," after "," ~ ")," around "," ~ ")," approx "," ~ ")," about "," ~ ")," since "," ~ ")," hrs "," ~ ")," hr "," ~ ")," hours "," ~ ")," time "," ~ ")," jan "," ~ ")," feb "," ~ ")," mar "," ~ ")," apr "," ~ ")," may "," ~ ")," jun "," ~ ")," jul "," ~ ")," aug "," ~ ")," sep "," ~ ")," sept "," ~ ")," oct "," ~ ")</f>
        <v>  </v>
      </c>
      <c r="BT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99,"jan","~"),"feb","~"),"mar","~"),"apr","~"),"may","~"),"jun","~"),"jul","~"),"aug","~"),"sep","~"),"oct","~"),"nov","~"),"dec","~")," nov "," ~ ")," dec "," ~ ")," mon "," ~ ")," tue "," ~ ")," wed "," ~ ")," thu "," ~ ")," fri "," ~ ")," sat "," ~ ")," sun "," ~ ")," gate "," ~ ")," bay "," ~ ")," stand "," ~ ")," position "," ~ ")," galley "," ~ ")," flight "," ~ ")," flt "," ~ ")," day "," ~ ")," date "," ~ ")," dated "," ~ ")," the "," ~ ")," and "," ~ ")," of "," ~ ")," in "," ~ ")," for "," ~ ")," with "," ~ ")</f>
        <v>  </v>
      </c>
      <c r="BU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99,"jan","~"),"feb","~"),"mar","~"),"apr","~"),"may","~"),"jun","~"),"jul","~"),"aug","~"),"sep","~"),"oct","~"),"nov","~"),"dec","~")," nov "," ~ ")," dec "," ~ ")," mon "," ~ ")," tue "," ~ ")," wed "," ~ ")," thu "," ~ ")," fri "," ~ ")," sat "," ~ ")," sun "," ~ ")," gate "," ~ ")," bay "," ~ ")," stand "," ~ ")," position "," ~ ")," galley "," ~ ")," flight "," ~ ")," flt "," ~ ")," day "," ~ ")," date "," ~ ")," dated "," ~ ")," the "," ~ ")," and "," ~ ")," of "," ~ ")," in "," ~ ")," for "," ~ ")," with "," ~ ")</f>
        <v>  </v>
      </c>
      <c r="BV99" s="61" t="n">
        <f aca="false">0</f>
        <v>0</v>
      </c>
      <c r="BW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99," pax "," ~ ")," etd "," ~ ")," eta "," ~ ")," std "," ~ ")," sta "," ~ ")," atd "," ~ ")," ata "," ~ ")," lt "," ~ ")," utc "," ~ ")," local "," ~ ")," ok "," ~ ")," done "," ~ ")," seen "," ~ ")," chk "," ~ ")," chkd "," ~ ")," checked "," ~ ")," rcvd "," ~ ")," recd "," ~ ")," dep "," ~ ")," arr "," ~ ")," qty "," ~ ")," all "," ~ ")," ttl "," ~ ")," total "," ~ ")," via "," ~ ")," per "," ~ ")," call "," ~ ")," inbound "," ~ ")," outbound "," ~ ")," approx "," ~ ")</f>
        <v>  </v>
      </c>
      <c r="BX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99," pax "," ~ ")," etd "," ~ ")," eta "," ~ ")," std "," ~ ")," sta "," ~ ")," atd "," ~ ")," ata "," ~ ")," lt "," ~ ")," utc "," ~ ")," local "," ~ ")," ok "," ~ ")," done "," ~ ")," seen "," ~ ")," chk "," ~ ")," chkd "," ~ ")," checked "," ~ ")," rcvd "," ~ ")," recd "," ~ ")," dep "," ~ ")," arr "," ~ ")," qty "," ~ ")," all "," ~ ")," ttl "," ~ ")," total "," ~ ")," via "," ~ ")," per "," ~ ")," call "," ~ ")," inbound "," ~ ")," outbound "," ~ ")," approx "," ~ ")</f>
        <v>  </v>
      </c>
    </row>
    <row r="100" customFormat="false" ht="39.75" hidden="false" customHeight="true" outlineLevel="0" collapsed="false">
      <c r="A100" s="57" t="s">
        <v>596</v>
      </c>
      <c r="B100" s="57" t="s">
        <v>218</v>
      </c>
      <c r="C100" s="57" t="str">
        <f aca="false">Flights!$F$8</f>
        <v>MH0088</v>
      </c>
      <c r="D100" s="58" t="n">
        <f aca="false">Flights!$D$8</f>
        <v>46305</v>
      </c>
      <c r="E100" s="57" t="str">
        <f aca="false">Flights!$G$8&amp;"-"&amp;Flights!$H$8</f>
        <v>KUL-NRT</v>
      </c>
      <c r="F100" s="57" t="str">
        <f aca="false">Flights!$K$8</f>
        <v>BC</v>
      </c>
      <c r="G100" s="57" t="s">
        <v>423</v>
      </c>
      <c r="H100" s="57" t="s">
        <v>381</v>
      </c>
      <c r="I100" s="57" t="s">
        <v>382</v>
      </c>
      <c r="J100" s="57" t="s">
        <v>424</v>
      </c>
      <c r="K100" s="67"/>
      <c r="L100" s="67" t="s">
        <v>425</v>
      </c>
      <c r="M100" s="67"/>
      <c r="N100" s="67" t="s">
        <v>386</v>
      </c>
      <c r="O100" s="67" t="s">
        <v>426</v>
      </c>
      <c r="P100" s="57" t="s">
        <v>187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open",IF(AND(NOT(OR(LEN(AZ100)&lt;15,ISNUMBER(MATCH(AZ100,L_Placeholder,0)))),BK100=0,NOT(OR(LEN(AU100)&lt;2,ISNUMBER(MATCH(AU100,L_Placeholder,0)))),NOT(OR(LEN(AX100)&lt;2,ISNUMBER(MATCH(AX100,L_Placeholder,0)))),TRIM(AE100)&lt;&gt;TRIM(T100)),"N/A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missing",IF(OR(LEN(AU100)&lt;2,ISNUMBER(MATCH(AU100,L_Placeholder,0))),"INVALID – PIC missing",IF(OR(LEN(AV100)&lt;2,ISNUMBER(MATCH(AV100,L_Placeholder,0))),"INVALID – result / assessment missing",IF(OR(OR(LEN(AW100)&lt;3,ISNUMBER(MATCH(AW100,L_Placeholder,0))),SUMPRODUCT(--ISNUMBER(SEARCH(" "&amp;L_EvidencePhrase&amp;" ",BD100)))&gt;0,BI100=1),"INVALID – evidence missing, placeholder or not yet on file",IF(BL100=0,"INVALID – evidence needs a traceable reference (number, file name or link)",IF(OR(LEN(AX100)&lt;2,ISNUMBER(MATCH(AX100,L_Placeholder,0))),"INVALID – verifier missing",IF(AX100=AU100,"INVALID – verifier must be someone other than the PIC",IF(BH100=1,"INVALID – result not yet available (awaiting / TBC)",IF(BV100=1,"INVALID – wording says not on board: an on-board confirmation needs the item loaded",IF(AND(AQ100=1,OR(OR(LEN(AY100)&lt;3,ISNUMBER(MATCH(AY100,L_Placeholder,0))),BJ100=1,BQ100=0)),"INVALID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LATE","COMPLETE")&amp;IF(BG100=1," – CHECK WORDING",""))))))))))))))))))))))),IF(TRIM(U100)="Fail","FAIL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t="str">
        <f aca="false">" "&amp;TRIM(SUBSTITUTE(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 "))&amp;" "</f>
        <v>  </v>
      </c>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IFERROR(IF(AND(TRIM(U100)="Pass",SUMPRODUCT((LEN(BC100)-LEN(SUBSTITUTE(BC100,"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")))/(LEN(L_PendNeg)+1))+SUMPRODUCT((LEN(BC100)-LEN(SUBSTITUTE(BC100," "&amp;L_PendPrep&amp;" "," ")))/(LEN(L_PendPrep)+1)),1,0),1)</f>
        <v>0</v>
      </c>
      <c r="BI100" s="61" t="n">
        <f aca="false">IFERROR(IF(SUMPRODUCT((LEN(BD100)-LEN(SUBSTITUTE(BD100," "&amp;L_PendStrict&amp;" "," ")))/(LEN(L_PendStrict)+1))&gt;SUMPRODUCT((LEN(BD100)-LEN(SUBSTITUTE(BD100," "&amp;L_PendNeg&amp;" "," ")))/(LEN(L_PendNeg)+1)),1,0),1)</f>
        <v>0</v>
      </c>
      <c r="BJ100" s="61" t="n">
        <f aca="false">IFERROR(IF(SUMPRODUCT((LEN(BE100)-LEN(SUBSTITUTE(BE100," "&amp;L_Pending&amp;" "," ")))/(LEN(L_Pending)+1))&gt;SUMPRODUCT((LEN(BE100)-LEN(SUBSTITUTE(BE100," "&amp;L_PendNeg&amp;" "," ")))/(LEN(L_PendNeg)+1))+SUMPRODUCT((LEN(BE100)-LEN(SUBSTITUTE(BE100," "&amp;L_PendPrep&amp;" "," ")))/(LEN(L_PendPrep)+1)),1,0),1)</f>
        <v>0</v>
      </c>
      <c r="BK100" s="61" t="n">
        <f aca="false">IFERROR(IF(SUMPRODUCT((LEN(BF100)-LEN(SUBSTITUTE(BF100," "&amp;L_PendStrict&amp;" "," ")))/(LEN(L_PendStrict)+1))&gt;SUMPRODUCT((LEN(BF100)-LEN(SUBSTITUTE(BF100," "&amp;L_PendNeg&amp;" "," ")))/(LEN(L_PendNeg)+1)),1,0),1)</f>
        <v>0</v>
      </c>
      <c r="BL100" s="61" t="n">
        <f aca="false">IFERROR(IF(OR(SUMPRODUCT(--ISNUMBER(SEARCH({"aa000"," aa 000"," aaa 000"," aaaa 000"," a 0000"," a000 000"," aa 00 000"," aaa 00 000"},BN100)))&gt;0,SUMPRODUCT(--ISNUMBER(SEARCH({"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100)))&gt;0,SUMPRODUCT(--ISNUMBER(SEARCH({"http","www.","\",".pdf",".jpg",".jpeg",".png",".heic",".xls",".doc",".msg",".eml"},Z100)))&gt;0,AND(SUMPRODUCT(--ISNUMBER(SEARCH({"sharepoint","onedrive","teams","dms","q-pulse","qpulse"},Z100)))&gt;0,ISNUMBER(SEARCH("0",BM100)))),1,0),0)</f>
        <v>0</v>
      </c>
      <c r="BM100" s="61" t="str">
        <f aca="false">SUBSTITUTE(SUBSTITUTE(SUBSTITUTE(SUBSTITUTE(SUBSTITUTE(SUBSTITUTE(SUBSTITUTE(SUBSTITUTE(SUBSTITUTE(LOWER(BW100&amp;""),"1","0"),"2","0"),"3","0"),"4","0"),"5","0"),"6","0"),"7","0"),"8","0"),"9","0")</f>
        <v>  </v>
      </c>
      <c r="BN100" s="61" t="str">
        <f aca="false">SUBSTITUTE(SUBSTITUTE(SUBSTITUTE(SUBSTITUTE(SUBSTITUTE(SUBSTITUTE(SUBSTITUTE(SUBSTITUTE(SUBSTITUTE(SUBSTITUTE(SUBSTITUTE(SUBSTITUTE(SUBSTITUTE(SUBSTITUTE(SUBSTITUTE(SUBSTITUTE(SUBSTITUTE(SUBSTITUTE(SUBSTITUTE(SUBSTITUTE(SUBSTITUTE(SUBSTITUTE(SUBSTITUTE(SUBSTITUTE(SUBSTITUTE(BM100,"b","a"),"c","a"),"d","a"),"e","a"),"f","a"),"g","a"),"h","a"),"i","a"),"j","a"),"k","a"),"l","a"),"m","a"),"n","a"),"o","a"),"p","a"),"q","a"),"r","a"),"s","a"),"t","a"),"u","a"),"v","a"),"w","a"),"x","a"),"y","a"),"z","a")</f>
        <v>  </v>
      </c>
      <c r="BO100" s="61" t="str">
        <f aca="false">SUBSTITUTE(SUBSTITUTE(SUBSTITUTE(SUBSTITUTE(SUBSTITUTE(SUBSTITUTE(SUBSTITUTE(SUBSTITUTE(SUBSTITUTE(LOWER(BX100&amp;""),"1","0"),"2","0"),"3","0"),"4","0"),"5","0"),"6","0"),"7","0"),"8","0"),"9","0")</f>
        <v>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v>
      </c>
      <c r="BQ100" s="61" t="n">
        <f aca="false">IFERROR(IF(OR(SUMPRODUCT(--ISNUMBER(SEARCH({"aa000"," aa 000"," aaa 000"," aaaa 000"," a 0000"," a000 000"," aa 00 000"," aaa 00 000"},BP100)))&gt;0,SUMPRODUCT(--ISNUMBER(SEARCH({"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100)))&gt;0,SUMPRODUCT(--ISNUMBER(SEARCH({"http","www.","\",".pdf",".jpg",".jpeg",".png",".heic",".xls",".doc",".msg",".eml"},W100)))&gt;0,ISNUMBER(SEARCH("0000",BO100)),AND(SUMPRODUCT(--ISNUMBER(SEARCH({"sharepoint","onedrive","teams","dms","q-pulse","qpulse"},W100)))&gt;0,ISNUMBER(SEARCH("0",BO100)))),1,0),0)</f>
        <v>0</v>
      </c>
      <c r="BR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100," "&amp;LOWER(Flights!$F$8)&amp;" "," ~ ")," mh"," ~")," at "," ~ ")," by "," ~ ")," on "," ~ ")," to "," ~ ")," from "," ~ ")," until "," ~ ")," till "," ~ ")," before "," ~ ")," after "," ~ ")," around "," ~ ")," approx "," ~ ")," about "," ~ ")," since "," ~ ")," hrs "," ~ ")," hr "," ~ ")," hours "," ~ ")," time "," ~ ")," jan "," ~ ")," feb "," ~ ")," mar "," ~ ")," apr "," ~ ")," may "," ~ ")," jun "," ~ ")," jul "," ~ ")," aug "," ~ ")," sep "," ~ ")," sept "," ~ ")," oct "," ~ ")</f>
        <v>  </v>
      </c>
      <c r="BS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100," "&amp;LOWER(Flights!$F$8)&amp;" "," ~ ")," mh"," ~")," at "," ~ ")," by "," ~ ")," on "," ~ ")," to "," ~ ")," from "," ~ ")," until "," ~ ")," till "," ~ ")," before "," ~ ")," after "," ~ ")," around "," ~ ")," approx "," ~ ")," about "," ~ ")," since "," ~ ")," hrs "," ~ ")," hr "," ~ ")," hours "," ~ ")," time "," ~ ")," jan "," ~ ")," feb "," ~ ")," mar "," ~ ")," apr "," ~ ")," may "," ~ ")," jun "," ~ ")," jul "," ~ ")," aug "," ~ ")," sep "," ~ ")," sept "," ~ ")," oct "," ~ ")</f>
        <v>  </v>
      </c>
      <c r="BT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100,"jan","~"),"feb","~"),"mar","~"),"apr","~"),"may","~"),"jun","~"),"jul","~"),"aug","~"),"sep","~"),"oct","~"),"nov","~"),"dec","~")," nov "," ~ ")," dec "," ~ ")," mon "," ~ ")," tue "," ~ ")," wed "," ~ ")," thu "," ~ ")," fri "," ~ ")," sat "," ~ ")," sun "," ~ ")," gate "," ~ ")," bay "," ~ ")," stand "," ~ ")," position "," ~ ")," galley "," ~ ")," flight "," ~ ")," flt "," ~ ")," day "," ~ ")," date "," ~ ")," dated "," ~ ")," the "," ~ ")," and "," ~ ")," of "," ~ ")," in "," ~ ")," for "," ~ ")," with "," ~ ")</f>
        <v>  </v>
      </c>
      <c r="BU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100,"jan","~"),"feb","~"),"mar","~"),"apr","~"),"may","~"),"jun","~"),"jul","~"),"aug","~"),"sep","~"),"oct","~"),"nov","~"),"dec","~")," nov "," ~ ")," dec "," ~ ")," mon "," ~ ")," tue "," ~ ")," wed "," ~ ")," thu "," ~ ")," fri "," ~ ")," sat "," ~ ")," sun "," ~ ")," gate "," ~ ")," bay "," ~ ")," stand "," ~ ")," position "," ~ ")," galley "," ~ ")," flight "," ~ ")," flt "," ~ ")," day "," ~ ")," date "," ~ ")," dated "," ~ ")," the "," ~ ")," and "," ~ ")," of "," ~ ")," in "," ~ ")," for "," ~ ")," with "," ~ ")</f>
        <v>  </v>
      </c>
      <c r="BV100" s="61" t="n">
        <f aca="false">0</f>
        <v>0</v>
      </c>
      <c r="BW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100," pax "," ~ ")," etd "," ~ ")," eta "," ~ ")," std "," ~ ")," sta "," ~ ")," atd "," ~ ")," ata "," ~ ")," lt "," ~ ")," utc "," ~ ")," local "," ~ ")," ok "," ~ ")," done "," ~ ")," seen "," ~ ")," chk "," ~ ")," chkd "," ~ ")," checked "," ~ ")," rcvd "," ~ ")," recd "," ~ ")," dep "," ~ ")," arr "," ~ ")," qty "," ~ ")," all "," ~ ")," ttl "," ~ ")," total "," ~ ")," via "," ~ ")," per "," ~ ")," call "," ~ ")," inbound "," ~ ")," outbound "," ~ ")," approx "," ~ ")</f>
        <v>  </v>
      </c>
      <c r="BX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100," pax "," ~ ")," etd "," ~ ")," eta "," ~ ")," std "," ~ ")," sta "," ~ ")," atd "," ~ ")," ata "," ~ ")," lt "," ~ ")," utc "," ~ ")," local "," ~ ")," ok "," ~ ")," done "," ~ ")," seen "," ~ ")," chk "," ~ ")," chkd "," ~ ")," checked "," ~ ")," rcvd "," ~ ")," recd "," ~ ")," dep "," ~ ")," arr "," ~ ")," qty "," ~ ")," all "," ~ ")," ttl "," ~ ")," total "," ~ ")," via "," ~ ")," per "," ~ ")," call "," ~ ")," inbound "," ~ ")," outbound "," ~ ")," approx "," ~ ")</f>
        <v>  </v>
      </c>
    </row>
    <row r="101" customFormat="false" ht="39.75" hidden="false" customHeight="true" outlineLevel="0" collapsed="false">
      <c r="A101" s="57" t="s">
        <v>597</v>
      </c>
      <c r="B101" s="57" t="s">
        <v>218</v>
      </c>
      <c r="C101" s="57" t="str">
        <f aca="false">Flights!$F$8</f>
        <v>MH0088</v>
      </c>
      <c r="D101" s="58" t="n">
        <f aca="false">Flights!$D$8</f>
        <v>46305</v>
      </c>
      <c r="E101" s="57" t="str">
        <f aca="false">Flights!$G$8&amp;"-"&amp;Flights!$H$8</f>
        <v>KUL-NRT</v>
      </c>
      <c r="F101" s="57" t="str">
        <f aca="false">Flights!$K$8</f>
        <v>BC</v>
      </c>
      <c r="G101" s="57" t="s">
        <v>423</v>
      </c>
      <c r="H101" s="57" t="s">
        <v>381</v>
      </c>
      <c r="I101" s="57" t="s">
        <v>382</v>
      </c>
      <c r="J101" s="57" t="s">
        <v>428</v>
      </c>
      <c r="K101" s="67" t="s">
        <v>429</v>
      </c>
      <c r="L101" s="67" t="s">
        <v>425</v>
      </c>
      <c r="M101" s="67"/>
      <c r="N101" s="67" t="s">
        <v>386</v>
      </c>
      <c r="O101" s="67" t="s">
        <v>426</v>
      </c>
      <c r="P101" s="57" t="s">
        <v>187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open",IF(AND(NOT(OR(LEN(AZ101)&lt;15,ISNUMBER(MATCH(AZ101,L_Placeholder,0)))),BK101=0,NOT(OR(LEN(AU101)&lt;2,ISNUMBER(MATCH(AU101,L_Placeholder,0)))),NOT(OR(LEN(AX101)&lt;2,ISNUMBER(MATCH(AX101,L_Placeholder,0)))),TRIM(AE101)&lt;&gt;TRIM(T101)),"N/A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missing",IF(OR(LEN(AU101)&lt;2,ISNUMBER(MATCH(AU101,L_Placeholder,0))),"INVALID – PIC missing",IF(OR(LEN(AV101)&lt;2,ISNUMBER(MATCH(AV101,L_Placeholder,0))),"INVALID – result / assessment missing",IF(OR(OR(LEN(AW101)&lt;3,ISNUMBER(MATCH(AW101,L_Placeholder,0))),SUMPRODUCT(--ISNUMBER(SEARCH(" "&amp;L_EvidencePhrase&amp;" ",BD101)))&gt;0,BI101=1),"INVALID – evidence missing, placeholder or not yet on file",IF(BL101=0,"INVALID – evidence needs a traceable reference (number, file name or link)",IF(OR(LEN(AX101)&lt;2,ISNUMBER(MATCH(AX101,L_Placeholder,0))),"INVALID – verifier missing",IF(AX101=AU101,"INVALID – verifier must be someone other than the PIC",IF(BH101=1,"INVALID – result not yet available (awaiting / TBC)",IF(BV101=1,"INVALID – wording says not on board: an on-board confirmation needs the item loaded",IF(AND(AQ101=1,OR(OR(LEN(AY101)&lt;3,ISNUMBER(MATCH(AY101,L_Placeholder,0))),BJ101=1,BQ101=0)),"INVALID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LATE","COMPLETE")&amp;IF(BG101=1," – CHECK WORDING",""))))))))))))))))))))))),IF(TRIM(U101)="Fail","FAIL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t="str">
        <f aca="false">" "&amp;TRIM(SUBSTITUTE(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 "))&amp;" "</f>
        <v>  </v>
      </c>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IFERROR(IF(AND(TRIM(U101)="Pass",SUMPRODUCT((LEN(BC101)-LEN(SUBSTITUTE(BC101,"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")))/(LEN(L_PendNeg)+1))+SUMPRODUCT((LEN(BC101)-LEN(SUBSTITUTE(BC101," "&amp;L_PendPrep&amp;" "," ")))/(LEN(L_PendPrep)+1)),1,0),1)</f>
        <v>0</v>
      </c>
      <c r="BI101" s="61" t="n">
        <f aca="false">IFERROR(IF(SUMPRODUCT((LEN(BD101)-LEN(SUBSTITUTE(BD101," "&amp;L_PendStrict&amp;" "," ")))/(LEN(L_PendStrict)+1))&gt;SUMPRODUCT((LEN(BD101)-LEN(SUBSTITUTE(BD101," "&amp;L_PendNeg&amp;" "," ")))/(LEN(L_PendNeg)+1)),1,0),1)</f>
        <v>0</v>
      </c>
      <c r="BJ101" s="61" t="n">
        <f aca="false">IFERROR(IF(SUMPRODUCT((LEN(BE101)-LEN(SUBSTITUTE(BE101," "&amp;L_Pending&amp;" "," ")))/(LEN(L_Pending)+1))&gt;SUMPRODUCT((LEN(BE101)-LEN(SUBSTITUTE(BE101," "&amp;L_PendNeg&amp;" "," ")))/(LEN(L_PendNeg)+1))+SUMPRODUCT((LEN(BE101)-LEN(SUBSTITUTE(BE101," "&amp;L_PendPrep&amp;" "," ")))/(LEN(L_PendPrep)+1)),1,0),1)</f>
        <v>0</v>
      </c>
      <c r="BK101" s="61" t="n">
        <f aca="false">IFERROR(IF(SUMPRODUCT((LEN(BF101)-LEN(SUBSTITUTE(BF101," "&amp;L_PendStrict&amp;" "," ")))/(LEN(L_PendStrict)+1))&gt;SUMPRODUCT((LEN(BF101)-LEN(SUBSTITUTE(BF101," "&amp;L_PendNeg&amp;" "," ")))/(LEN(L_PendNeg)+1)),1,0),1)</f>
        <v>0</v>
      </c>
      <c r="BL101" s="61" t="n">
        <f aca="false">IFERROR(IF(OR(SUMPRODUCT(--ISNUMBER(SEARCH({"aa000"," aa 000"," aaa 000"," aaaa 000"," a 0000"," a000 000"," aa 00 000"," aaa 00 000"},BN101)))&gt;0,SUMPRODUCT(--ISNUMBER(SEARCH({"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101)))&gt;0,SUMPRODUCT(--ISNUMBER(SEARCH({"http","www.","\",".pdf",".jpg",".jpeg",".png",".heic",".xls",".doc",".msg",".eml"},Z101)))&gt;0,AND(SUMPRODUCT(--ISNUMBER(SEARCH({"sharepoint","onedrive","teams","dms","q-pulse","qpulse"},Z101)))&gt;0,ISNUMBER(SEARCH("0",BM101)))),1,0),0)</f>
        <v>0</v>
      </c>
      <c r="BM101" s="61" t="str">
        <f aca="false">SUBSTITUTE(SUBSTITUTE(SUBSTITUTE(SUBSTITUTE(SUBSTITUTE(SUBSTITUTE(SUBSTITUTE(SUBSTITUTE(SUBSTITUTE(LOWER(BW101&amp;""),"1","0"),"2","0"),"3","0"),"4","0"),"5","0"),"6","0"),"7","0"),"8","0"),"9","0")</f>
        <v>  </v>
      </c>
      <c r="BN101" s="61" t="str">
        <f aca="false">SUBSTITUTE(SUBSTITUTE(SUBSTITUTE(SUBSTITUTE(SUBSTITUTE(SUBSTITUTE(SUBSTITUTE(SUBSTITUTE(SUBSTITUTE(SUBSTITUTE(SUBSTITUTE(SUBSTITUTE(SUBSTITUTE(SUBSTITUTE(SUBSTITUTE(SUBSTITUTE(SUBSTITUTE(SUBSTITUTE(SUBSTITUTE(SUBSTITUTE(SUBSTITUTE(SUBSTITUTE(SUBSTITUTE(SUBSTITUTE(SUBSTITUTE(BM101,"b","a"),"c","a"),"d","a"),"e","a"),"f","a"),"g","a"),"h","a"),"i","a"),"j","a"),"k","a"),"l","a"),"m","a"),"n","a"),"o","a"),"p","a"),"q","a"),"r","a"),"s","a"),"t","a"),"u","a"),"v","a"),"w","a"),"x","a"),"y","a"),"z","a")</f>
        <v>  </v>
      </c>
      <c r="BO101" s="61" t="str">
        <f aca="false">SUBSTITUTE(SUBSTITUTE(SUBSTITUTE(SUBSTITUTE(SUBSTITUTE(SUBSTITUTE(SUBSTITUTE(SUBSTITUTE(SUBSTITUTE(LOWER(BX101&amp;""),"1","0"),"2","0"),"3","0"),"4","0"),"5","0"),"6","0"),"7","0"),"8","0"),"9","0")</f>
        <v>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v>
      </c>
      <c r="BQ101" s="61" t="n">
        <f aca="false">IFERROR(IF(OR(SUMPRODUCT(--ISNUMBER(SEARCH({"aa000"," aa 000"," aaa 000"," aaaa 000"," a 0000"," a000 000"," aa 00 000"," aaa 00 000"},BP101)))&gt;0,SUMPRODUCT(--ISNUMBER(SEARCH({"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101)))&gt;0,SUMPRODUCT(--ISNUMBER(SEARCH({"http","www.","\",".pdf",".jpg",".jpeg",".png",".heic",".xls",".doc",".msg",".eml"},W101)))&gt;0,ISNUMBER(SEARCH("0000",BO101)),AND(SUMPRODUCT(--ISNUMBER(SEARCH({"sharepoint","onedrive","teams","dms","q-pulse","qpulse"},W101)))&gt;0,ISNUMBER(SEARCH("0",BO101)))),1,0),0)</f>
        <v>0</v>
      </c>
      <c r="BR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101," "&amp;LOWER(Flights!$F$8)&amp;" "," ~ ")," mh"," ~")," at "," ~ ")," by "," ~ ")," on "," ~ ")," to "," ~ ")," from "," ~ ")," until "," ~ ")," till "," ~ ")," before "," ~ ")," after "," ~ ")," around "," ~ ")," approx "," ~ ")," about "," ~ ")," since "," ~ ")," hrs "," ~ ")," hr "," ~ ")," hours "," ~ ")," time "," ~ ")," jan "," ~ ")," feb "," ~ ")," mar "," ~ ")," apr "," ~ ")," may "," ~ ")," jun "," ~ ")," jul "," ~ ")," aug "," ~ ")," sep "," ~ ")," sept "," ~ ")," oct "," ~ ")</f>
        <v>  </v>
      </c>
      <c r="BS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101," "&amp;LOWER(Flights!$F$8)&amp;" "," ~ ")," mh"," ~")," at "," ~ ")," by "," ~ ")," on "," ~ ")," to "," ~ ")," from "," ~ ")," until "," ~ ")," till "," ~ ")," before "," ~ ")," after "," ~ ")," around "," ~ ")," approx "," ~ ")," about "," ~ ")," since "," ~ ")," hrs "," ~ ")," hr "," ~ ")," hours "," ~ ")," time "," ~ ")," jan "," ~ ")," feb "," ~ ")," mar "," ~ ")," apr "," ~ ")," may "," ~ ")," jun "," ~ ")," jul "," ~ ")," aug "," ~ ")," sep "," ~ ")," sept "," ~ ")," oct "," ~ ")</f>
        <v>  </v>
      </c>
      <c r="BT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101,"jan","~"),"feb","~"),"mar","~"),"apr","~"),"may","~"),"jun","~"),"jul","~"),"aug","~"),"sep","~"),"oct","~"),"nov","~"),"dec","~")," nov "," ~ ")," dec "," ~ ")," mon "," ~ ")," tue "," ~ ")," wed "," ~ ")," thu "," ~ ")," fri "," ~ ")," sat "," ~ ")," sun "," ~ ")," gate "," ~ ")," bay "," ~ ")," stand "," ~ ")," position "," ~ ")," galley "," ~ ")," flight "," ~ ")," flt "," ~ ")," day "," ~ ")," date "," ~ ")," dated "," ~ ")," the "," ~ ")," and "," ~ ")," of "," ~ ")," in "," ~ ")," for "," ~ ")," with "," ~ ")</f>
        <v>  </v>
      </c>
      <c r="BU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101,"jan","~"),"feb","~"),"mar","~"),"apr","~"),"may","~"),"jun","~"),"jul","~"),"aug","~"),"sep","~"),"oct","~"),"nov","~"),"dec","~")," nov "," ~ ")," dec "," ~ ")," mon "," ~ ")," tue "," ~ ")," wed "," ~ ")," thu "," ~ ")," fri "," ~ ")," sat "," ~ ")," sun "," ~ ")," gate "," ~ ")," bay "," ~ ")," stand "," ~ ")," position "," ~ ")," galley "," ~ ")," flight "," ~ ")," flt "," ~ ")," day "," ~ ")," date "," ~ ")," dated "," ~ ")," the "," ~ ")," and "," ~ ")," of "," ~ ")," in "," ~ ")," for "," ~ ")," with "," ~ ")</f>
        <v>  </v>
      </c>
      <c r="BV101" s="61" t="n">
        <f aca="false">0</f>
        <v>0</v>
      </c>
      <c r="BW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101," pax "," ~ ")," etd "," ~ ")," eta "," ~ ")," std "," ~ ")," sta "," ~ ")," atd "," ~ ")," ata "," ~ ")," lt "," ~ ")," utc "," ~ ")," local "," ~ ")," ok "," ~ ")," done "," ~ ")," seen "," ~ ")," chk "," ~ ")," chkd "," ~ ")," checked "," ~ ")," rcvd "," ~ ")," recd "," ~ ")," dep "," ~ ")," arr "," ~ ")," qty "," ~ ")," all "," ~ ")," ttl "," ~ ")," total "," ~ ")," via "," ~ ")," per "," ~ ")," call "," ~ ")," inbound "," ~ ")," outbound "," ~ ")," approx "," ~ ")</f>
        <v>  </v>
      </c>
      <c r="BX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101," pax "," ~ ")," etd "," ~ ")," eta "," ~ ")," std "," ~ ")," sta "," ~ ")," atd "," ~ ")," ata "," ~ ")," lt "," ~ ")," utc "," ~ ")," local "," ~ ")," ok "," ~ ")," done "," ~ ")," seen "," ~ ")," chk "," ~ ")," chkd "," ~ ")," checked "," ~ ")," rcvd "," ~ ")," recd "," ~ ")," dep "," ~ ")," arr "," ~ ")," qty "," ~ ")," all "," ~ ")," ttl "," ~ ")," total "," ~ ")," via "," ~ ")," per "," ~ ")," call "," ~ ")," inbound "," ~ ")," outbound "," ~ ")," approx "," ~ ")</f>
        <v>  </v>
      </c>
    </row>
    <row r="102" customFormat="false" ht="39.75" hidden="false" customHeight="true" outlineLevel="0" collapsed="false">
      <c r="A102" s="57" t="s">
        <v>598</v>
      </c>
      <c r="B102" s="57" t="s">
        <v>218</v>
      </c>
      <c r="C102" s="57" t="str">
        <f aca="false">Flights!$F$8</f>
        <v>MH0088</v>
      </c>
      <c r="D102" s="58" t="n">
        <f aca="false">Flights!$D$8</f>
        <v>46305</v>
      </c>
      <c r="E102" s="57" t="str">
        <f aca="false">Flights!$G$8&amp;"-"&amp;Flights!$H$8</f>
        <v>KUL-NRT</v>
      </c>
      <c r="F102" s="57" t="str">
        <f aca="false">Flights!$K$8</f>
        <v>BC</v>
      </c>
      <c r="G102" s="57" t="s">
        <v>423</v>
      </c>
      <c r="H102" s="57" t="s">
        <v>381</v>
      </c>
      <c r="I102" s="57" t="s">
        <v>431</v>
      </c>
      <c r="J102" s="57" t="s">
        <v>432</v>
      </c>
      <c r="K102" s="67"/>
      <c r="L102" s="67" t="s">
        <v>425</v>
      </c>
      <c r="M102" s="67"/>
      <c r="N102" s="67" t="s">
        <v>386</v>
      </c>
      <c r="O102" s="67" t="s">
        <v>426</v>
      </c>
      <c r="P102" s="57" t="s">
        <v>187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open",IF(AND(NOT(OR(LEN(AZ102)&lt;15,ISNUMBER(MATCH(AZ102,L_Placeholder,0)))),BK102=0,NOT(OR(LEN(AU102)&lt;2,ISNUMBER(MATCH(AU102,L_Placeholder,0)))),NOT(OR(LEN(AX102)&lt;2,ISNUMBER(MATCH(AX102,L_Placeholder,0)))),TRIM(AE102)&lt;&gt;TRIM(T102)),"N/A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missing",IF(OR(LEN(AU102)&lt;2,ISNUMBER(MATCH(AU102,L_Placeholder,0))),"INVALID – PIC missing",IF(OR(LEN(AV102)&lt;2,ISNUMBER(MATCH(AV102,L_Placeholder,0))),"INVALID – result / assessment missing",IF(OR(OR(LEN(AW102)&lt;3,ISNUMBER(MATCH(AW102,L_Placeholder,0))),SUMPRODUCT(--ISNUMBER(SEARCH(" "&amp;L_EvidencePhrase&amp;" ",BD102)))&gt;0,BI102=1),"INVALID – evidence missing, placeholder or not yet on file",IF(BL102=0,"INVALID – evidence needs a traceable reference (number, file name or link)",IF(OR(LEN(AX102)&lt;2,ISNUMBER(MATCH(AX102,L_Placeholder,0))),"INVALID – verifier missing",IF(AX102=AU102,"INVALID – verifier must be someone other than the PIC",IF(BH102=1,"INVALID – result not yet available (awaiting / TBC)",IF(BV102=1,"INVALID – wording says not on board: an on-board confirmation needs the item loaded",IF(AND(AQ102=1,OR(OR(LEN(AY102)&lt;3,ISNUMBER(MATCH(AY102,L_Placeholder,0))),BJ102=1,BQ102=0)),"INVALID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LATE","COMPLETE")&amp;IF(BG102=1," – CHECK WORDING",""))))))))))))))))))))))),IF(TRIM(U102)="Fail","FAIL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t="str">
        <f aca="false">" "&amp;TRIM(SUBSTITUTE(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 "))&amp;" "</f>
        <v>  </v>
      </c>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IFERROR(IF(AND(TRIM(U102)="Pass",SUMPRODUCT((LEN(BC102)-LEN(SUBSTITUTE(BC102,"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")))/(LEN(L_PendNeg)+1))+SUMPRODUCT((LEN(BC102)-LEN(SUBSTITUTE(BC102," "&amp;L_PendPrep&amp;" "," ")))/(LEN(L_PendPrep)+1)),1,0),1)</f>
        <v>0</v>
      </c>
      <c r="BI102" s="61" t="n">
        <f aca="false">IFERROR(IF(SUMPRODUCT((LEN(BD102)-LEN(SUBSTITUTE(BD102," "&amp;L_PendStrict&amp;" "," ")))/(LEN(L_PendStrict)+1))&gt;SUMPRODUCT((LEN(BD102)-LEN(SUBSTITUTE(BD102," "&amp;L_PendNeg&amp;" "," ")))/(LEN(L_PendNeg)+1)),1,0),1)</f>
        <v>0</v>
      </c>
      <c r="BJ102" s="61" t="n">
        <f aca="false">IFERROR(IF(SUMPRODUCT((LEN(BE102)-LEN(SUBSTITUTE(BE102," "&amp;L_Pending&amp;" "," ")))/(LEN(L_Pending)+1))&gt;SUMPRODUCT((LEN(BE102)-LEN(SUBSTITUTE(BE102," "&amp;L_PendNeg&amp;" "," ")))/(LEN(L_PendNeg)+1))+SUMPRODUCT((LEN(BE102)-LEN(SUBSTITUTE(BE102," "&amp;L_PendPrep&amp;" "," ")))/(LEN(L_PendPrep)+1)),1,0),1)</f>
        <v>0</v>
      </c>
      <c r="BK102" s="61" t="n">
        <f aca="false">IFERROR(IF(SUMPRODUCT((LEN(BF102)-LEN(SUBSTITUTE(BF102," "&amp;L_PendStrict&amp;" "," ")))/(LEN(L_PendStrict)+1))&gt;SUMPRODUCT((LEN(BF102)-LEN(SUBSTITUTE(BF102," "&amp;L_PendNeg&amp;" "," ")))/(LEN(L_PendNeg)+1)),1,0),1)</f>
        <v>0</v>
      </c>
      <c r="BL102" s="61" t="n">
        <f aca="false">IFERROR(IF(OR(SUMPRODUCT(--ISNUMBER(SEARCH({"aa000"," aa 000"," aaa 000"," aaaa 000"," a 0000"," a000 000"," aa 00 000"," aaa 00 000"},BN102)))&gt;0,SUMPRODUCT(--ISNUMBER(SEARCH({"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102)))&gt;0,SUMPRODUCT(--ISNUMBER(SEARCH({"http","www.","\",".pdf",".jpg",".jpeg",".png",".heic",".xls",".doc",".msg",".eml"},Z102)))&gt;0,AND(SUMPRODUCT(--ISNUMBER(SEARCH({"sharepoint","onedrive","teams","dms","q-pulse","qpulse"},Z102)))&gt;0,ISNUMBER(SEARCH("0",BM102)))),1,0),0)</f>
        <v>0</v>
      </c>
      <c r="BM102" s="61" t="str">
        <f aca="false">SUBSTITUTE(SUBSTITUTE(SUBSTITUTE(SUBSTITUTE(SUBSTITUTE(SUBSTITUTE(SUBSTITUTE(SUBSTITUTE(SUBSTITUTE(LOWER(BW102&amp;""),"1","0"),"2","0"),"3","0"),"4","0"),"5","0"),"6","0"),"7","0"),"8","0"),"9","0")</f>
        <v>  </v>
      </c>
      <c r="BN102" s="61" t="str">
        <f aca="false">SUBSTITUTE(SUBSTITUTE(SUBSTITUTE(SUBSTITUTE(SUBSTITUTE(SUBSTITUTE(SUBSTITUTE(SUBSTITUTE(SUBSTITUTE(SUBSTITUTE(SUBSTITUTE(SUBSTITUTE(SUBSTITUTE(SUBSTITUTE(SUBSTITUTE(SUBSTITUTE(SUBSTITUTE(SUBSTITUTE(SUBSTITUTE(SUBSTITUTE(SUBSTITUTE(SUBSTITUTE(SUBSTITUTE(SUBSTITUTE(SUBSTITUTE(BM102,"b","a"),"c","a"),"d","a"),"e","a"),"f","a"),"g","a"),"h","a"),"i","a"),"j","a"),"k","a"),"l","a"),"m","a"),"n","a"),"o","a"),"p","a"),"q","a"),"r","a"),"s","a"),"t","a"),"u","a"),"v","a"),"w","a"),"x","a"),"y","a"),"z","a")</f>
        <v>  </v>
      </c>
      <c r="BO102" s="61" t="str">
        <f aca="false">SUBSTITUTE(SUBSTITUTE(SUBSTITUTE(SUBSTITUTE(SUBSTITUTE(SUBSTITUTE(SUBSTITUTE(SUBSTITUTE(SUBSTITUTE(LOWER(BX102&amp;""),"1","0"),"2","0"),"3","0"),"4","0"),"5","0"),"6","0"),"7","0"),"8","0"),"9","0")</f>
        <v>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v>
      </c>
      <c r="BQ102" s="61" t="n">
        <f aca="false">IFERROR(IF(OR(SUMPRODUCT(--ISNUMBER(SEARCH({"aa000"," aa 000"," aaa 000"," aaaa 000"," a 0000"," a000 000"," aa 00 000"," aaa 00 000"},BP102)))&gt;0,SUMPRODUCT(--ISNUMBER(SEARCH({"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102)))&gt;0,SUMPRODUCT(--ISNUMBER(SEARCH({"http","www.","\",".pdf",".jpg",".jpeg",".png",".heic",".xls",".doc",".msg",".eml"},W102)))&gt;0,ISNUMBER(SEARCH("0000",BO102)),AND(SUMPRODUCT(--ISNUMBER(SEARCH({"sharepoint","onedrive","teams","dms","q-pulse","qpulse"},W102)))&gt;0,ISNUMBER(SEARCH("0",BO102)))),1,0),0)</f>
        <v>0</v>
      </c>
      <c r="BR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102," "&amp;LOWER(Flights!$F$8)&amp;" "," ~ ")," mh"," ~")," at "," ~ ")," by "," ~ ")," on "," ~ ")," to "," ~ ")," from "," ~ ")," until "," ~ ")," till "," ~ ")," before "," ~ ")," after "," ~ ")," around "," ~ ")," approx "," ~ ")," about "," ~ ")," since "," ~ ")," hrs "," ~ ")," hr "," ~ ")," hours "," ~ ")," time "," ~ ")," jan "," ~ ")," feb "," ~ ")," mar "," ~ ")," apr "," ~ ")," may "," ~ ")," jun "," ~ ")," jul "," ~ ")," aug "," ~ ")," sep "," ~ ")," sept "," ~ ")," oct "," ~ ")</f>
        <v>  </v>
      </c>
      <c r="BS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102," "&amp;LOWER(Flights!$F$8)&amp;" "," ~ ")," mh"," ~")," at "," ~ ")," by "," ~ ")," on "," ~ ")," to "," ~ ")," from "," ~ ")," until "," ~ ")," till "," ~ ")," before "," ~ ")," after "," ~ ")," around "," ~ ")," approx "," ~ ")," about "," ~ ")," since "," ~ ")," hrs "," ~ ")," hr "," ~ ")," hours "," ~ ")," time "," ~ ")," jan "," ~ ")," feb "," ~ ")," mar "," ~ ")," apr "," ~ ")," may "," ~ ")," jun "," ~ ")," jul "," ~ ")," aug "," ~ ")," sep "," ~ ")," sept "," ~ ")," oct "," ~ ")</f>
        <v>  </v>
      </c>
      <c r="BT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102,"jan","~"),"feb","~"),"mar","~"),"apr","~"),"may","~"),"jun","~"),"jul","~"),"aug","~"),"sep","~"),"oct","~"),"nov","~"),"dec","~")," nov "," ~ ")," dec "," ~ ")," mon "," ~ ")," tue "," ~ ")," wed "," ~ ")," thu "," ~ ")," fri "," ~ ")," sat "," ~ ")," sun "," ~ ")," gate "," ~ ")," bay "," ~ ")," stand "," ~ ")," position "," ~ ")," galley "," ~ ")," flight "," ~ ")," flt "," ~ ")," day "," ~ ")," date "," ~ ")," dated "," ~ ")," the "," ~ ")," and "," ~ ")," of "," ~ ")," in "," ~ ")," for "," ~ ")," with "," ~ ")</f>
        <v>  </v>
      </c>
      <c r="BU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102,"jan","~"),"feb","~"),"mar","~"),"apr","~"),"may","~"),"jun","~"),"jul","~"),"aug","~"),"sep","~"),"oct","~"),"nov","~"),"dec","~")," nov "," ~ ")," dec "," ~ ")," mon "," ~ ")," tue "," ~ ")," wed "," ~ ")," thu "," ~ ")," fri "," ~ ")," sat "," ~ ")," sun "," ~ ")," gate "," ~ ")," bay "," ~ ")," stand "," ~ ")," position "," ~ ")," galley "," ~ ")," flight "," ~ ")," flt "," ~ ")," day "," ~ ")," date "," ~ ")," dated "," ~ ")," the "," ~ ")," and "," ~ ")," of "," ~ ")," in "," ~ ")," for "," ~ ")," with "," ~ ")</f>
        <v>  </v>
      </c>
      <c r="BV102" s="61" t="n">
        <f aca="false">0</f>
        <v>0</v>
      </c>
      <c r="BW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102," pax "," ~ ")," etd "," ~ ")," eta "," ~ ")," std "," ~ ")," sta "," ~ ")," atd "," ~ ")," ata "," ~ ")," lt "," ~ ")," utc "," ~ ")," local "," ~ ")," ok "," ~ ")," done "," ~ ")," seen "," ~ ")," chk "," ~ ")," chkd "," ~ ")," checked "," ~ ")," rcvd "," ~ ")," recd "," ~ ")," dep "," ~ ")," arr "," ~ ")," qty "," ~ ")," all "," ~ ")," ttl "," ~ ")," total "," ~ ")," via "," ~ ")," per "," ~ ")," call "," ~ ")," inbound "," ~ ")," outbound "," ~ ")," approx "," ~ ")</f>
        <v>  </v>
      </c>
      <c r="BX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102," pax "," ~ ")," etd "," ~ ")," eta "," ~ ")," std "," ~ ")," sta "," ~ ")," atd "," ~ ")," ata "," ~ ")," lt "," ~ ")," utc "," ~ ")," local "," ~ ")," ok "," ~ ")," done "," ~ ")," seen "," ~ ")," chk "," ~ ")," chkd "," ~ ")," checked "," ~ ")," rcvd "," ~ ")," recd "," ~ ")," dep "," ~ ")," arr "," ~ ")," qty "," ~ ")," all "," ~ ")," ttl "," ~ ")," total "," ~ ")," via "," ~ ")," per "," ~ ")," call "," ~ ")," inbound "," ~ ")," outbound "," ~ ")," approx "," ~ ")</f>
        <v>  </v>
      </c>
    </row>
    <row r="103" customFormat="false" ht="39.75" hidden="false" customHeight="true" outlineLevel="0" collapsed="false">
      <c r="A103" s="57" t="s">
        <v>599</v>
      </c>
      <c r="B103" s="57" t="s">
        <v>218</v>
      </c>
      <c r="C103" s="57" t="str">
        <f aca="false">Flights!$F$8</f>
        <v>MH0088</v>
      </c>
      <c r="D103" s="58" t="n">
        <f aca="false">Flights!$D$8</f>
        <v>46305</v>
      </c>
      <c r="E103" s="57" t="str">
        <f aca="false">Flights!$G$8&amp;"-"&amp;Flights!$H$8</f>
        <v>KUL-NRT</v>
      </c>
      <c r="F103" s="57" t="str">
        <f aca="false">Flights!$K$8</f>
        <v>BC</v>
      </c>
      <c r="G103" s="57" t="s">
        <v>423</v>
      </c>
      <c r="H103" s="57" t="s">
        <v>381</v>
      </c>
      <c r="I103" s="57" t="s">
        <v>431</v>
      </c>
      <c r="J103" s="57" t="s">
        <v>434</v>
      </c>
      <c r="K103" s="67"/>
      <c r="L103" s="67" t="s">
        <v>425</v>
      </c>
      <c r="M103" s="67"/>
      <c r="N103" s="67" t="s">
        <v>386</v>
      </c>
      <c r="O103" s="67" t="s">
        <v>426</v>
      </c>
      <c r="P103" s="57" t="s">
        <v>187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open",IF(AND(NOT(OR(LEN(AZ103)&lt;15,ISNUMBER(MATCH(AZ103,L_Placeholder,0)))),BK103=0,NOT(OR(LEN(AU103)&lt;2,ISNUMBER(MATCH(AU103,L_Placeholder,0)))),NOT(OR(LEN(AX103)&lt;2,ISNUMBER(MATCH(AX103,L_Placeholder,0)))),TRIM(AE103)&lt;&gt;TRIM(T103)),"N/A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missing",IF(OR(LEN(AU103)&lt;2,ISNUMBER(MATCH(AU103,L_Placeholder,0))),"INVALID – PIC missing",IF(OR(LEN(AV103)&lt;2,ISNUMBER(MATCH(AV103,L_Placeholder,0))),"INVALID – result / assessment missing",IF(OR(OR(LEN(AW103)&lt;3,ISNUMBER(MATCH(AW103,L_Placeholder,0))),SUMPRODUCT(--ISNUMBER(SEARCH(" "&amp;L_EvidencePhrase&amp;" ",BD103)))&gt;0,BI103=1),"INVALID – evidence missing, placeholder or not yet on file",IF(BL103=0,"INVALID – evidence needs a traceable reference (number, file name or link)",IF(OR(LEN(AX103)&lt;2,ISNUMBER(MATCH(AX103,L_Placeholder,0))),"INVALID – verifier missing",IF(AX103=AU103,"INVALID – verifier must be someone other than the PIC",IF(BH103=1,"INVALID – result not yet available (awaiting / TBC)",IF(BV103=1,"INVALID – wording says not on board: an on-board confirmation needs the item loaded",IF(AND(AQ103=1,OR(OR(LEN(AY103)&lt;3,ISNUMBER(MATCH(AY103,L_Placeholder,0))),BJ103=1,BQ103=0)),"INVALID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LATE","COMPLETE")&amp;IF(BG103=1," – CHECK WORDING",""))))))))))))))))))))))),IF(TRIM(U103)="Fail","FAIL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t="str">
        <f aca="false">" "&amp;TRIM(SUBSTITUTE(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 "))&amp;" "</f>
        <v>  </v>
      </c>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IFERROR(IF(AND(TRIM(U103)="Pass",SUMPRODUCT((LEN(BC103)-LEN(SUBSTITUTE(BC103,"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")))/(LEN(L_PendNeg)+1))+SUMPRODUCT((LEN(BC103)-LEN(SUBSTITUTE(BC103," "&amp;L_PendPrep&amp;" "," ")))/(LEN(L_PendPrep)+1)),1,0),1)</f>
        <v>0</v>
      </c>
      <c r="BI103" s="61" t="n">
        <f aca="false">IFERROR(IF(SUMPRODUCT((LEN(BD103)-LEN(SUBSTITUTE(BD103," "&amp;L_PendStrict&amp;" "," ")))/(LEN(L_PendStrict)+1))&gt;SUMPRODUCT((LEN(BD103)-LEN(SUBSTITUTE(BD103," "&amp;L_PendNeg&amp;" "," ")))/(LEN(L_PendNeg)+1)),1,0),1)</f>
        <v>0</v>
      </c>
      <c r="BJ103" s="61" t="n">
        <f aca="false">IFERROR(IF(SUMPRODUCT((LEN(BE103)-LEN(SUBSTITUTE(BE103," "&amp;L_Pending&amp;" "," ")))/(LEN(L_Pending)+1))&gt;SUMPRODUCT((LEN(BE103)-LEN(SUBSTITUTE(BE103," "&amp;L_PendNeg&amp;" "," ")))/(LEN(L_PendNeg)+1))+SUMPRODUCT((LEN(BE103)-LEN(SUBSTITUTE(BE103," "&amp;L_PendPrep&amp;" "," ")))/(LEN(L_PendPrep)+1)),1,0),1)</f>
        <v>0</v>
      </c>
      <c r="BK103" s="61" t="n">
        <f aca="false">IFERROR(IF(SUMPRODUCT((LEN(BF103)-LEN(SUBSTITUTE(BF103," "&amp;L_PendStrict&amp;" "," ")))/(LEN(L_PendStrict)+1))&gt;SUMPRODUCT((LEN(BF103)-LEN(SUBSTITUTE(BF103," "&amp;L_PendNeg&amp;" "," ")))/(LEN(L_PendNeg)+1)),1,0),1)</f>
        <v>0</v>
      </c>
      <c r="BL103" s="61" t="n">
        <f aca="false">IFERROR(IF(OR(SUMPRODUCT(--ISNUMBER(SEARCH({"aa000"," aa 000"," aaa 000"," aaaa 000"," a 0000"," a000 000"," aa 00 000"," aaa 00 000"},BN103)))&gt;0,SUMPRODUCT(--ISNUMBER(SEARCH({"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103)))&gt;0,SUMPRODUCT(--ISNUMBER(SEARCH({"http","www.","\",".pdf",".jpg",".jpeg",".png",".heic",".xls",".doc",".msg",".eml"},Z103)))&gt;0,AND(SUMPRODUCT(--ISNUMBER(SEARCH({"sharepoint","onedrive","teams","dms","q-pulse","qpulse"},Z103)))&gt;0,ISNUMBER(SEARCH("0",BM103)))),1,0),0)</f>
        <v>0</v>
      </c>
      <c r="BM103" s="61" t="str">
        <f aca="false">SUBSTITUTE(SUBSTITUTE(SUBSTITUTE(SUBSTITUTE(SUBSTITUTE(SUBSTITUTE(SUBSTITUTE(SUBSTITUTE(SUBSTITUTE(LOWER(BW103&amp;""),"1","0"),"2","0"),"3","0"),"4","0"),"5","0"),"6","0"),"7","0"),"8","0"),"9","0")</f>
        <v>  </v>
      </c>
      <c r="BN103" s="61" t="str">
        <f aca="false">SUBSTITUTE(SUBSTITUTE(SUBSTITUTE(SUBSTITUTE(SUBSTITUTE(SUBSTITUTE(SUBSTITUTE(SUBSTITUTE(SUBSTITUTE(SUBSTITUTE(SUBSTITUTE(SUBSTITUTE(SUBSTITUTE(SUBSTITUTE(SUBSTITUTE(SUBSTITUTE(SUBSTITUTE(SUBSTITUTE(SUBSTITUTE(SUBSTITUTE(SUBSTITUTE(SUBSTITUTE(SUBSTITUTE(SUBSTITUTE(SUBSTITUTE(BM103,"b","a"),"c","a"),"d","a"),"e","a"),"f","a"),"g","a"),"h","a"),"i","a"),"j","a"),"k","a"),"l","a"),"m","a"),"n","a"),"o","a"),"p","a"),"q","a"),"r","a"),"s","a"),"t","a"),"u","a"),"v","a"),"w","a"),"x","a"),"y","a"),"z","a")</f>
        <v>  </v>
      </c>
      <c r="BO103" s="61" t="str">
        <f aca="false">SUBSTITUTE(SUBSTITUTE(SUBSTITUTE(SUBSTITUTE(SUBSTITUTE(SUBSTITUTE(SUBSTITUTE(SUBSTITUTE(SUBSTITUTE(LOWER(BX103&amp;""),"1","0"),"2","0"),"3","0"),"4","0"),"5","0"),"6","0"),"7","0"),"8","0"),"9","0")</f>
        <v>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v>
      </c>
      <c r="BQ103" s="61" t="n">
        <f aca="false">IFERROR(IF(OR(SUMPRODUCT(--ISNUMBER(SEARCH({"aa000"," aa 000"," aaa 000"," aaaa 000"," a 0000"," a000 000"," aa 00 000"," aaa 00 000"},BP103)))&gt;0,SUMPRODUCT(--ISNUMBER(SEARCH({"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103)))&gt;0,SUMPRODUCT(--ISNUMBER(SEARCH({"http","www.","\",".pdf",".jpg",".jpeg",".png",".heic",".xls",".doc",".msg",".eml"},W103)))&gt;0,ISNUMBER(SEARCH("0000",BO103)),AND(SUMPRODUCT(--ISNUMBER(SEARCH({"sharepoint","onedrive","teams","dms","q-pulse","qpulse"},W103)))&gt;0,ISNUMBER(SEARCH("0",BO103)))),1,0),0)</f>
        <v>0</v>
      </c>
      <c r="BR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103," "&amp;LOWER(Flights!$F$8)&amp;" "," ~ ")," mh"," ~")," at "," ~ ")," by "," ~ ")," on "," ~ ")," to "," ~ ")," from "," ~ ")," until "," ~ ")," till "," ~ ")," before "," ~ ")," after "," ~ ")," around "," ~ ")," approx "," ~ ")," about "," ~ ")," since "," ~ ")," hrs "," ~ ")," hr "," ~ ")," hours "," ~ ")," time "," ~ ")," jan "," ~ ")," feb "," ~ ")," mar "," ~ ")," apr "," ~ ")," may "," ~ ")," jun "," ~ ")," jul "," ~ ")," aug "," ~ ")," sep "," ~ ")," sept "," ~ ")," oct "," ~ ")</f>
        <v>  </v>
      </c>
      <c r="BS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103," "&amp;LOWER(Flights!$F$8)&amp;" "," ~ ")," mh"," ~")," at "," ~ ")," by "," ~ ")," on "," ~ ")," to "," ~ ")," from "," ~ ")," until "," ~ ")," till "," ~ ")," before "," ~ ")," after "," ~ ")," around "," ~ ")," approx "," ~ ")," about "," ~ ")," since "," ~ ")," hrs "," ~ ")," hr "," ~ ")," hours "," ~ ")," time "," ~ ")," jan "," ~ ")," feb "," ~ ")," mar "," ~ ")," apr "," ~ ")," may "," ~ ")," jun "," ~ ")," jul "," ~ ")," aug "," ~ ")," sep "," ~ ")," sept "," ~ ")," oct "," ~ ")</f>
        <v>  </v>
      </c>
      <c r="BT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103,"jan","~"),"feb","~"),"mar","~"),"apr","~"),"may","~"),"jun","~"),"jul","~"),"aug","~"),"sep","~"),"oct","~"),"nov","~"),"dec","~")," nov "," ~ ")," dec "," ~ ")," mon "," ~ ")," tue "," ~ ")," wed "," ~ ")," thu "," ~ ")," fri "," ~ ")," sat "," ~ ")," sun "," ~ ")," gate "," ~ ")," bay "," ~ ")," stand "," ~ ")," position "," ~ ")," galley "," ~ ")," flight "," ~ ")," flt "," ~ ")," day "," ~ ")," date "," ~ ")," dated "," ~ ")," the "," ~ ")," and "," ~ ")," of "," ~ ")," in "," ~ ")," for "," ~ ")," with "," ~ ")</f>
        <v>  </v>
      </c>
      <c r="BU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103,"jan","~"),"feb","~"),"mar","~"),"apr","~"),"may","~"),"jun","~"),"jul","~"),"aug","~"),"sep","~"),"oct","~"),"nov","~"),"dec","~")," nov "," ~ ")," dec "," ~ ")," mon "," ~ ")," tue "," ~ ")," wed "," ~ ")," thu "," ~ ")," fri "," ~ ")," sat "," ~ ")," sun "," ~ ")," gate "," ~ ")," bay "," ~ ")," stand "," ~ ")," position "," ~ ")," galley "," ~ ")," flight "," ~ ")," flt "," ~ ")," day "," ~ ")," date "," ~ ")," dated "," ~ ")," the "," ~ ")," and "," ~ ")," of "," ~ ")," in "," ~ ")," for "," ~ ")," with "," ~ ")</f>
        <v>  </v>
      </c>
      <c r="BV103" s="61" t="n">
        <f aca="false">0</f>
        <v>0</v>
      </c>
      <c r="BW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103," pax "," ~ ")," etd "," ~ ")," eta "," ~ ")," std "," ~ ")," sta "," ~ ")," atd "," ~ ")," ata "," ~ ")," lt "," ~ ")," utc "," ~ ")," local "," ~ ")," ok "," ~ ")," done "," ~ ")," seen "," ~ ")," chk "," ~ ")," chkd "," ~ ")," checked "," ~ ")," rcvd "," ~ ")," recd "," ~ ")," dep "," ~ ")," arr "," ~ ")," qty "," ~ ")," all "," ~ ")," ttl "," ~ ")," total "," ~ ")," via "," ~ ")," per "," ~ ")," call "," ~ ")," inbound "," ~ ")," outbound "," ~ ")," approx "," ~ ")</f>
        <v>  </v>
      </c>
      <c r="BX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103," pax "," ~ ")," etd "," ~ ")," eta "," ~ ")," std "," ~ ")," sta "," ~ ")," atd "," ~ ")," ata "," ~ ")," lt "," ~ ")," utc "," ~ ")," local "," ~ ")," ok "," ~ ")," done "," ~ ")," seen "," ~ ")," chk "," ~ ")," chkd "," ~ ")," checked "," ~ ")," rcvd "," ~ ")," recd "," ~ ")," dep "," ~ ")," arr "," ~ ")," qty "," ~ ")," all "," ~ ")," ttl "," ~ ")," total "," ~ ")," via "," ~ ")," per "," ~ ")," call "," ~ ")," inbound "," ~ ")," outbound "," ~ ")," approx "," ~ ")</f>
        <v>  </v>
      </c>
    </row>
    <row r="104" customFormat="false" ht="39.75" hidden="false" customHeight="true" outlineLevel="0" collapsed="false">
      <c r="A104" s="57" t="s">
        <v>600</v>
      </c>
      <c r="B104" s="57" t="s">
        <v>218</v>
      </c>
      <c r="C104" s="57" t="str">
        <f aca="false">Flights!$F$8</f>
        <v>MH0088</v>
      </c>
      <c r="D104" s="58" t="n">
        <f aca="false">Flights!$D$8</f>
        <v>46305</v>
      </c>
      <c r="E104" s="57" t="str">
        <f aca="false">Flights!$G$8&amp;"-"&amp;Flights!$H$8</f>
        <v>KUL-NRT</v>
      </c>
      <c r="F104" s="57" t="str">
        <f aca="false">Flights!$K$8</f>
        <v>BC</v>
      </c>
      <c r="G104" s="57" t="s">
        <v>423</v>
      </c>
      <c r="H104" s="57" t="s">
        <v>381</v>
      </c>
      <c r="I104" s="57" t="s">
        <v>431</v>
      </c>
      <c r="J104" s="57" t="s">
        <v>436</v>
      </c>
      <c r="K104" s="67"/>
      <c r="L104" s="67" t="s">
        <v>425</v>
      </c>
      <c r="M104" s="67"/>
      <c r="N104" s="67" t="s">
        <v>386</v>
      </c>
      <c r="O104" s="67" t="s">
        <v>426</v>
      </c>
      <c r="P104" s="57" t="s">
        <v>187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open",IF(AND(NOT(OR(LEN(AZ104)&lt;15,ISNUMBER(MATCH(AZ104,L_Placeholder,0)))),BK104=0,NOT(OR(LEN(AU104)&lt;2,ISNUMBER(MATCH(AU104,L_Placeholder,0)))),NOT(OR(LEN(AX104)&lt;2,ISNUMBER(MATCH(AX104,L_Placeholder,0)))),TRIM(AE104)&lt;&gt;TRIM(T104)),"N/A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missing",IF(OR(LEN(AU104)&lt;2,ISNUMBER(MATCH(AU104,L_Placeholder,0))),"INVALID – PIC missing",IF(OR(LEN(AV104)&lt;2,ISNUMBER(MATCH(AV104,L_Placeholder,0))),"INVALID – result / assessment missing",IF(OR(OR(LEN(AW104)&lt;3,ISNUMBER(MATCH(AW104,L_Placeholder,0))),SUMPRODUCT(--ISNUMBER(SEARCH(" "&amp;L_EvidencePhrase&amp;" ",BD104)))&gt;0,BI104=1),"INVALID – evidence missing, placeholder or not yet on file",IF(BL104=0,"INVALID – evidence needs a traceable reference (number, file name or link)",IF(OR(LEN(AX104)&lt;2,ISNUMBER(MATCH(AX104,L_Placeholder,0))),"INVALID – verifier missing",IF(AX104=AU104,"INVALID – verifier must be someone other than the PIC",IF(BH104=1,"INVALID – result not yet available (awaiting / TBC)",IF(BV104=1,"INVALID – wording says not on board: an on-board confirmation needs the item loaded",IF(AND(AQ104=1,OR(OR(LEN(AY104)&lt;3,ISNUMBER(MATCH(AY104,L_Placeholder,0))),BJ104=1,BQ104=0)),"INVALID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LATE","COMPLETE")&amp;IF(BG104=1," – CHECK WORDING",""))))))))))))))))))))))),IF(TRIM(U104)="Fail","FAIL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t="str">
        <f aca="false">" "&amp;TRIM(SUBSTITUTE(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 "))&amp;" "</f>
        <v>  </v>
      </c>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IFERROR(IF(AND(TRIM(U104)="Pass",SUMPRODUCT((LEN(BC104)-LEN(SUBSTITUTE(BC104,"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")))/(LEN(L_PendNeg)+1))+SUMPRODUCT((LEN(BC104)-LEN(SUBSTITUTE(BC104," "&amp;L_PendPrep&amp;" "," ")))/(LEN(L_PendPrep)+1)),1,0),1)</f>
        <v>0</v>
      </c>
      <c r="BI104" s="61" t="n">
        <f aca="false">IFERROR(IF(SUMPRODUCT((LEN(BD104)-LEN(SUBSTITUTE(BD104," "&amp;L_PendStrict&amp;" "," ")))/(LEN(L_PendStrict)+1))&gt;SUMPRODUCT((LEN(BD104)-LEN(SUBSTITUTE(BD104," "&amp;L_PendNeg&amp;" "," ")))/(LEN(L_PendNeg)+1)),1,0),1)</f>
        <v>0</v>
      </c>
      <c r="BJ104" s="61" t="n">
        <f aca="false">IFERROR(IF(SUMPRODUCT((LEN(BE104)-LEN(SUBSTITUTE(BE104," "&amp;L_Pending&amp;" "," ")))/(LEN(L_Pending)+1))&gt;SUMPRODUCT((LEN(BE104)-LEN(SUBSTITUTE(BE104," "&amp;L_PendNeg&amp;" "," ")))/(LEN(L_PendNeg)+1))+SUMPRODUCT((LEN(BE104)-LEN(SUBSTITUTE(BE104," "&amp;L_PendPrep&amp;" "," ")))/(LEN(L_PendPrep)+1)),1,0),1)</f>
        <v>0</v>
      </c>
      <c r="BK104" s="61" t="n">
        <f aca="false">IFERROR(IF(SUMPRODUCT((LEN(BF104)-LEN(SUBSTITUTE(BF104," "&amp;L_PendStrict&amp;" "," ")))/(LEN(L_PendStrict)+1))&gt;SUMPRODUCT((LEN(BF104)-LEN(SUBSTITUTE(BF104," "&amp;L_PendNeg&amp;" "," ")))/(LEN(L_PendNeg)+1)),1,0),1)</f>
        <v>0</v>
      </c>
      <c r="BL104" s="61" t="n">
        <f aca="false">IFERROR(IF(OR(SUMPRODUCT(--ISNUMBER(SEARCH({"aa000"," aa 000"," aaa 000"," aaaa 000"," a 0000"," a000 000"," aa 00 000"," aaa 00 000"},BN104)))&gt;0,SUMPRODUCT(--ISNUMBER(SEARCH({"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104)))&gt;0,SUMPRODUCT(--ISNUMBER(SEARCH({"http","www.","\",".pdf",".jpg",".jpeg",".png",".heic",".xls",".doc",".msg",".eml"},Z104)))&gt;0,AND(SUMPRODUCT(--ISNUMBER(SEARCH({"sharepoint","onedrive","teams","dms","q-pulse","qpulse"},Z104)))&gt;0,ISNUMBER(SEARCH("0",BM104)))),1,0),0)</f>
        <v>0</v>
      </c>
      <c r="BM104" s="61" t="str">
        <f aca="false">SUBSTITUTE(SUBSTITUTE(SUBSTITUTE(SUBSTITUTE(SUBSTITUTE(SUBSTITUTE(SUBSTITUTE(SUBSTITUTE(SUBSTITUTE(LOWER(BW104&amp;""),"1","0"),"2","0"),"3","0"),"4","0"),"5","0"),"6","0"),"7","0"),"8","0"),"9","0")</f>
        <v>  </v>
      </c>
      <c r="BN104" s="61" t="str">
        <f aca="false">SUBSTITUTE(SUBSTITUTE(SUBSTITUTE(SUBSTITUTE(SUBSTITUTE(SUBSTITUTE(SUBSTITUTE(SUBSTITUTE(SUBSTITUTE(SUBSTITUTE(SUBSTITUTE(SUBSTITUTE(SUBSTITUTE(SUBSTITUTE(SUBSTITUTE(SUBSTITUTE(SUBSTITUTE(SUBSTITUTE(SUBSTITUTE(SUBSTITUTE(SUBSTITUTE(SUBSTITUTE(SUBSTITUTE(SUBSTITUTE(SUBSTITUTE(BM104,"b","a"),"c","a"),"d","a"),"e","a"),"f","a"),"g","a"),"h","a"),"i","a"),"j","a"),"k","a"),"l","a"),"m","a"),"n","a"),"o","a"),"p","a"),"q","a"),"r","a"),"s","a"),"t","a"),"u","a"),"v","a"),"w","a"),"x","a"),"y","a"),"z","a")</f>
        <v>  </v>
      </c>
      <c r="BO104" s="61" t="str">
        <f aca="false">SUBSTITUTE(SUBSTITUTE(SUBSTITUTE(SUBSTITUTE(SUBSTITUTE(SUBSTITUTE(SUBSTITUTE(SUBSTITUTE(SUBSTITUTE(LOWER(BX104&amp;""),"1","0"),"2","0"),"3","0"),"4","0"),"5","0"),"6","0"),"7","0"),"8","0"),"9","0")</f>
        <v>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v>
      </c>
      <c r="BQ104" s="61" t="n">
        <f aca="false">IFERROR(IF(OR(SUMPRODUCT(--ISNUMBER(SEARCH({"aa000"," aa 000"," aaa 000"," aaaa 000"," a 0000"," a000 000"," aa 00 000"," aaa 00 000"},BP104)))&gt;0,SUMPRODUCT(--ISNUMBER(SEARCH({"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104)))&gt;0,SUMPRODUCT(--ISNUMBER(SEARCH({"http","www.","\",".pdf",".jpg",".jpeg",".png",".heic",".xls",".doc",".msg",".eml"},W104)))&gt;0,ISNUMBER(SEARCH("0000",BO104)),AND(SUMPRODUCT(--ISNUMBER(SEARCH({"sharepoint","onedrive","teams","dms","q-pulse","qpulse"},W104)))&gt;0,ISNUMBER(SEARCH("0",BO104)))),1,0),0)</f>
        <v>0</v>
      </c>
      <c r="BR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104," "&amp;LOWER(Flights!$F$8)&amp;" "," ~ ")," mh"," ~")," at "," ~ ")," by "," ~ ")," on "," ~ ")," to "," ~ ")," from "," ~ ")," until "," ~ ")," till "," ~ ")," before "," ~ ")," after "," ~ ")," around "," ~ ")," approx "," ~ ")," about "," ~ ")," since "," ~ ")," hrs "," ~ ")," hr "," ~ ")," hours "," ~ ")," time "," ~ ")," jan "," ~ ")," feb "," ~ ")," mar "," ~ ")," apr "," ~ ")," may "," ~ ")," jun "," ~ ")," jul "," ~ ")," aug "," ~ ")," sep "," ~ ")," sept "," ~ ")," oct "," ~ ")</f>
        <v>  </v>
      </c>
      <c r="BS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104," "&amp;LOWER(Flights!$F$8)&amp;" "," ~ ")," mh"," ~")," at "," ~ ")," by "," ~ ")," on "," ~ ")," to "," ~ ")," from "," ~ ")," until "," ~ ")," till "," ~ ")," before "," ~ ")," after "," ~ ")," around "," ~ ")," approx "," ~ ")," about "," ~ ")," since "," ~ ")," hrs "," ~ ")," hr "," ~ ")," hours "," ~ ")," time "," ~ ")," jan "," ~ ")," feb "," ~ ")," mar "," ~ ")," apr "," ~ ")," may "," ~ ")," jun "," ~ ")," jul "," ~ ")," aug "," ~ ")," sep "," ~ ")," sept "," ~ ")," oct "," ~ ")</f>
        <v>  </v>
      </c>
      <c r="BT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104,"jan","~"),"feb","~"),"mar","~"),"apr","~"),"may","~"),"jun","~"),"jul","~"),"aug","~"),"sep","~"),"oct","~"),"nov","~"),"dec","~")," nov "," ~ ")," dec "," ~ ")," mon "," ~ ")," tue "," ~ ")," wed "," ~ ")," thu "," ~ ")," fri "," ~ ")," sat "," ~ ")," sun "," ~ ")," gate "," ~ ")," bay "," ~ ")," stand "," ~ ")," position "," ~ ")," galley "," ~ ")," flight "," ~ ")," flt "," ~ ")," day "," ~ ")," date "," ~ ")," dated "," ~ ")," the "," ~ ")," and "," ~ ")," of "," ~ ")," in "," ~ ")," for "," ~ ")," with "," ~ ")</f>
        <v>  </v>
      </c>
      <c r="BU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104,"jan","~"),"feb","~"),"mar","~"),"apr","~"),"may","~"),"jun","~"),"jul","~"),"aug","~"),"sep","~"),"oct","~"),"nov","~"),"dec","~")," nov "," ~ ")," dec "," ~ ")," mon "," ~ ")," tue "," ~ ")," wed "," ~ ")," thu "," ~ ")," fri "," ~ ")," sat "," ~ ")," sun "," ~ ")," gate "," ~ ")," bay "," ~ ")," stand "," ~ ")," position "," ~ ")," galley "," ~ ")," flight "," ~ ")," flt "," ~ ")," day "," ~ ")," date "," ~ ")," dated "," ~ ")," the "," ~ ")," and "," ~ ")," of "," ~ ")," in "," ~ ")," for "," ~ ")," with "," ~ ")</f>
        <v>  </v>
      </c>
      <c r="BV104" s="61" t="n">
        <f aca="false">0</f>
        <v>0</v>
      </c>
      <c r="BW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104," pax "," ~ ")," etd "," ~ ")," eta "," ~ ")," std "," ~ ")," sta "," ~ ")," atd "," ~ ")," ata "," ~ ")," lt "," ~ ")," utc "," ~ ")," local "," ~ ")," ok "," ~ ")," done "," ~ ")," seen "," ~ ")," chk "," ~ ")," chkd "," ~ ")," checked "," ~ ")," rcvd "," ~ ")," recd "," ~ ")," dep "," ~ ")," arr "," ~ ")," qty "," ~ ")," all "," ~ ")," ttl "," ~ ")," total "," ~ ")," via "," ~ ")," per "," ~ ")," call "," ~ ")," inbound "," ~ ")," outbound "," ~ ")," approx "," ~ ")</f>
        <v>  </v>
      </c>
      <c r="BX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104," pax "," ~ ")," etd "," ~ ")," eta "," ~ ")," std "," ~ ")," sta "," ~ ")," atd "," ~ ")," ata "," ~ ")," lt "," ~ ")," utc "," ~ ")," local "," ~ ")," ok "," ~ ")," done "," ~ ")," seen "," ~ ")," chk "," ~ ")," chkd "," ~ ")," checked "," ~ ")," rcvd "," ~ ")," recd "," ~ ")," dep "," ~ ")," arr "," ~ ")," qty "," ~ ")," all "," ~ ")," ttl "," ~ ")," total "," ~ ")," via "," ~ ")," per "," ~ ")," call "," ~ ")," inbound "," ~ ")," outbound "," ~ ")," approx "," ~ ")</f>
        <v>  </v>
      </c>
    </row>
    <row r="105" customFormat="false" ht="141" hidden="false" customHeight="true" outlineLevel="0" collapsed="false">
      <c r="A105" s="57" t="s">
        <v>601</v>
      </c>
      <c r="B105" s="57" t="s">
        <v>218</v>
      </c>
      <c r="C105" s="57" t="str">
        <f aca="false">Flights!$F$8</f>
        <v>MH0088</v>
      </c>
      <c r="D105" s="58" t="n">
        <f aca="false">Flights!$D$8</f>
        <v>46305</v>
      </c>
      <c r="E105" s="57" t="str">
        <f aca="false">Flights!$G$8&amp;"-"&amp;Flights!$H$8</f>
        <v>KUL-NRT</v>
      </c>
      <c r="F105" s="57" t="str">
        <f aca="false">Flights!$K$8</f>
        <v>BC</v>
      </c>
      <c r="G105" s="57" t="s">
        <v>423</v>
      </c>
      <c r="H105" s="57" t="s">
        <v>381</v>
      </c>
      <c r="I105" s="57" t="s">
        <v>431</v>
      </c>
      <c r="J105" s="57" t="s">
        <v>438</v>
      </c>
      <c r="K105" s="67" t="s">
        <v>439</v>
      </c>
      <c r="L105" s="67" t="s">
        <v>425</v>
      </c>
      <c r="M105" s="67"/>
      <c r="N105" s="67" t="s">
        <v>386</v>
      </c>
      <c r="O105" s="67" t="s">
        <v>426</v>
      </c>
      <c r="P105" s="57" t="s">
        <v>187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open",IF(AND(NOT(OR(LEN(AZ105)&lt;15,ISNUMBER(MATCH(AZ105,L_Placeholder,0)))),BK105=0,NOT(OR(LEN(AU105)&lt;2,ISNUMBER(MATCH(AU105,L_Placeholder,0)))),NOT(OR(LEN(AX105)&lt;2,ISNUMBER(MATCH(AX105,L_Placeholder,0)))),TRIM(AE105)&lt;&gt;TRIM(T105)),"N/A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missing",IF(OR(LEN(AU105)&lt;2,ISNUMBER(MATCH(AU105,L_Placeholder,0))),"INVALID – PIC missing",IF(OR(LEN(AV105)&lt;2,ISNUMBER(MATCH(AV105,L_Placeholder,0))),"INVALID – result / assessment missing",IF(OR(OR(LEN(AW105)&lt;3,ISNUMBER(MATCH(AW105,L_Placeholder,0))),SUMPRODUCT(--ISNUMBER(SEARCH(" "&amp;L_EvidencePhrase&amp;" ",BD105)))&gt;0,BI105=1),"INVALID – evidence missing, placeholder or not yet on file",IF(BL105=0,"INVALID – evidence needs a traceable reference (number, file name or link)",IF(OR(LEN(AX105)&lt;2,ISNUMBER(MATCH(AX105,L_Placeholder,0))),"INVALID – verifier missing",IF(AX105=AU105,"INVALID – verifier must be someone other than the PIC",IF(BH105=1,"INVALID – result not yet available (awaiting / TBC)",IF(BV105=1,"INVALID – wording says not on board: an on-board confirmation needs the item loaded",IF(AND(AQ105=1,OR(OR(LEN(AY105)&lt;3,ISNUMBER(MATCH(AY105,L_Placeholder,0))),BJ105=1,BQ105=0)),"INVALID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LATE","COMPLETE")&amp;IF(BG105=1," – CHECK WORDING",""))))))))))))))))))))))),IF(TRIM(U105)="Fail","FAIL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t="str">
        <f aca="false">" "&amp;TRIM(SUBSTITUTE(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 "))&amp;" "</f>
        <v>  </v>
      </c>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IFERROR(IF(AND(TRIM(U105)="Pass",SUMPRODUCT((LEN(BC105)-LEN(SUBSTITUTE(BC105,"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")))/(LEN(L_PendNeg)+1))+SUMPRODUCT((LEN(BC105)-LEN(SUBSTITUTE(BC105," "&amp;L_PendPrep&amp;" "," ")))/(LEN(L_PendPrep)+1)),1,0),1)</f>
        <v>0</v>
      </c>
      <c r="BI105" s="61" t="n">
        <f aca="false">IFERROR(IF(SUMPRODUCT((LEN(BD105)-LEN(SUBSTITUTE(BD105," "&amp;L_PendStrict&amp;" "," ")))/(LEN(L_PendStrict)+1))&gt;SUMPRODUCT((LEN(BD105)-LEN(SUBSTITUTE(BD105," "&amp;L_PendNeg&amp;" "," ")))/(LEN(L_PendNeg)+1)),1,0),1)</f>
        <v>0</v>
      </c>
      <c r="BJ105" s="61" t="n">
        <f aca="false">IFERROR(IF(SUMPRODUCT((LEN(BE105)-LEN(SUBSTITUTE(BE105," "&amp;L_Pending&amp;" "," ")))/(LEN(L_Pending)+1))&gt;SUMPRODUCT((LEN(BE105)-LEN(SUBSTITUTE(BE105," "&amp;L_PendNeg&amp;" "," ")))/(LEN(L_PendNeg)+1))+SUMPRODUCT((LEN(BE105)-LEN(SUBSTITUTE(BE105," "&amp;L_PendPrep&amp;" "," ")))/(LEN(L_PendPrep)+1)),1,0),1)</f>
        <v>0</v>
      </c>
      <c r="BK105" s="61" t="n">
        <f aca="false">IFERROR(IF(SUMPRODUCT((LEN(BF105)-LEN(SUBSTITUTE(BF105," "&amp;L_PendStrict&amp;" "," ")))/(LEN(L_PendStrict)+1))&gt;SUMPRODUCT((LEN(BF105)-LEN(SUBSTITUTE(BF105," "&amp;L_PendNeg&amp;" "," ")))/(LEN(L_PendNeg)+1)),1,0),1)</f>
        <v>0</v>
      </c>
      <c r="BL105" s="61" t="n">
        <f aca="false">IFERROR(IF(OR(SUMPRODUCT(--ISNUMBER(SEARCH({"aa000"," aa 000"," aaa 000"," aaaa 000"," a 0000"," a000 000"," aa 00 000"," aaa 00 000"},BN105)))&gt;0,SUMPRODUCT(--ISNUMBER(SEARCH({"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105)))&gt;0,SUMPRODUCT(--ISNUMBER(SEARCH({"http","www.","\",".pdf",".jpg",".jpeg",".png",".heic",".xls",".doc",".msg",".eml"},Z105)))&gt;0,AND(SUMPRODUCT(--ISNUMBER(SEARCH({"sharepoint","onedrive","teams","dms","q-pulse","qpulse"},Z105)))&gt;0,ISNUMBER(SEARCH("0",BM105)))),1,0),0)</f>
        <v>0</v>
      </c>
      <c r="BM105" s="61" t="str">
        <f aca="false">SUBSTITUTE(SUBSTITUTE(SUBSTITUTE(SUBSTITUTE(SUBSTITUTE(SUBSTITUTE(SUBSTITUTE(SUBSTITUTE(SUBSTITUTE(LOWER(BW105&amp;""),"1","0"),"2","0"),"3","0"),"4","0"),"5","0"),"6","0"),"7","0"),"8","0"),"9","0")</f>
        <v>  </v>
      </c>
      <c r="BN105" s="61" t="str">
        <f aca="false">SUBSTITUTE(SUBSTITUTE(SUBSTITUTE(SUBSTITUTE(SUBSTITUTE(SUBSTITUTE(SUBSTITUTE(SUBSTITUTE(SUBSTITUTE(SUBSTITUTE(SUBSTITUTE(SUBSTITUTE(SUBSTITUTE(SUBSTITUTE(SUBSTITUTE(SUBSTITUTE(SUBSTITUTE(SUBSTITUTE(SUBSTITUTE(SUBSTITUTE(SUBSTITUTE(SUBSTITUTE(SUBSTITUTE(SUBSTITUTE(SUBSTITUTE(BM105,"b","a"),"c","a"),"d","a"),"e","a"),"f","a"),"g","a"),"h","a"),"i","a"),"j","a"),"k","a"),"l","a"),"m","a"),"n","a"),"o","a"),"p","a"),"q","a"),"r","a"),"s","a"),"t","a"),"u","a"),"v","a"),"w","a"),"x","a"),"y","a"),"z","a")</f>
        <v>  </v>
      </c>
      <c r="BO105" s="61" t="str">
        <f aca="false">SUBSTITUTE(SUBSTITUTE(SUBSTITUTE(SUBSTITUTE(SUBSTITUTE(SUBSTITUTE(SUBSTITUTE(SUBSTITUTE(SUBSTITUTE(LOWER(BX105&amp;""),"1","0"),"2","0"),"3","0"),"4","0"),"5","0"),"6","0"),"7","0"),"8","0"),"9","0")</f>
        <v>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v>
      </c>
      <c r="BQ105" s="61" t="n">
        <f aca="false">IFERROR(IF(OR(SUMPRODUCT(--ISNUMBER(SEARCH({"aa000"," aa 000"," aaa 000"," aaaa 000"," a 0000"," a000 000"," aa 00 000"," aaa 00 000"},BP105)))&gt;0,SUMPRODUCT(--ISNUMBER(SEARCH({"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105)))&gt;0,SUMPRODUCT(--ISNUMBER(SEARCH({"http","www.","\",".pdf",".jpg",".jpeg",".png",".heic",".xls",".doc",".msg",".eml"},W105)))&gt;0,ISNUMBER(SEARCH("0000",BO105)),AND(SUMPRODUCT(--ISNUMBER(SEARCH({"sharepoint","onedrive","teams","dms","q-pulse","qpulse"},W105)))&gt;0,ISNUMBER(SEARCH("0",BO105)))),1,0),0)</f>
        <v>0</v>
      </c>
      <c r="BR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105," "&amp;LOWER(Flights!$F$8)&amp;" "," ~ ")," mh"," ~")," at "," ~ ")," by "," ~ ")," on "," ~ ")," to "," ~ ")," from "," ~ ")," until "," ~ ")," till "," ~ ")," before "," ~ ")," after "," ~ ")," around "," ~ ")," approx "," ~ ")," about "," ~ ")," since "," ~ ")," hrs "," ~ ")," hr "," ~ ")," hours "," ~ ")," time "," ~ ")," jan "," ~ ")," feb "," ~ ")," mar "," ~ ")," apr "," ~ ")," may "," ~ ")," jun "," ~ ")," jul "," ~ ")," aug "," ~ ")," sep "," ~ ")," sept "," ~ ")," oct "," ~ ")</f>
        <v>  </v>
      </c>
      <c r="BS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105," "&amp;LOWER(Flights!$F$8)&amp;" "," ~ ")," mh"," ~")," at "," ~ ")," by "," ~ ")," on "," ~ ")," to "," ~ ")," from "," ~ ")," until "," ~ ")," till "," ~ ")," before "," ~ ")," after "," ~ ")," around "," ~ ")," approx "," ~ ")," about "," ~ ")," since "," ~ ")," hrs "," ~ ")," hr "," ~ ")," hours "," ~ ")," time "," ~ ")," jan "," ~ ")," feb "," ~ ")," mar "," ~ ")," apr "," ~ ")," may "," ~ ")," jun "," ~ ")," jul "," ~ ")," aug "," ~ ")," sep "," ~ ")," sept "," ~ ")," oct "," ~ ")</f>
        <v>  </v>
      </c>
      <c r="BT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105,"jan","~"),"feb","~"),"mar","~"),"apr","~"),"may","~"),"jun","~"),"jul","~"),"aug","~"),"sep","~"),"oct","~"),"nov","~"),"dec","~")," nov "," ~ ")," dec "," ~ ")," mon "," ~ ")," tue "," ~ ")," wed "," ~ ")," thu "," ~ ")," fri "," ~ ")," sat "," ~ ")," sun "," ~ ")," gate "," ~ ")," bay "," ~ ")," stand "," ~ ")," position "," ~ ")," galley "," ~ ")," flight "," ~ ")," flt "," ~ ")," day "," ~ ")," date "," ~ ")," dated "," ~ ")," the "," ~ ")," and "," ~ ")," of "," ~ ")," in "," ~ ")," for "," ~ ")," with "," ~ ")</f>
        <v>  </v>
      </c>
      <c r="BU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105,"jan","~"),"feb","~"),"mar","~"),"apr","~"),"may","~"),"jun","~"),"jul","~"),"aug","~"),"sep","~"),"oct","~"),"nov","~"),"dec","~")," nov "," ~ ")," dec "," ~ ")," mon "," ~ ")," tue "," ~ ")," wed "," ~ ")," thu "," ~ ")," fri "," ~ ")," sat "," ~ ")," sun "," ~ ")," gate "," ~ ")," bay "," ~ ")," stand "," ~ ")," position "," ~ ")," galley "," ~ ")," flight "," ~ ")," flt "," ~ ")," day "," ~ ")," date "," ~ ")," dated "," ~ ")," the "," ~ ")," and "," ~ ")," of "," ~ ")," in "," ~ ")," for "," ~ ")," with "," ~ ")</f>
        <v>  </v>
      </c>
      <c r="BV105" s="61" t="n">
        <f aca="false">0</f>
        <v>0</v>
      </c>
      <c r="BW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105," pax "," ~ ")," etd "," ~ ")," eta "," ~ ")," std "," ~ ")," sta "," ~ ")," atd "," ~ ")," ata "," ~ ")," lt "," ~ ")," utc "," ~ ")," local "," ~ ")," ok "," ~ ")," done "," ~ ")," seen "," ~ ")," chk "," ~ ")," chkd "," ~ ")," checked "," ~ ")," rcvd "," ~ ")," recd "," ~ ")," dep "," ~ ")," arr "," ~ ")," qty "," ~ ")," all "," ~ ")," ttl "," ~ ")," total "," ~ ")," via "," ~ ")," per "," ~ ")," call "," ~ ")," inbound "," ~ ")," outbound "," ~ ")," approx "," ~ ")</f>
        <v>  </v>
      </c>
      <c r="BX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105," pax "," ~ ")," etd "," ~ ")," eta "," ~ ")," std "," ~ ")," sta "," ~ ")," atd "," ~ ")," ata "," ~ ")," lt "," ~ ")," utc "," ~ ")," local "," ~ ")," ok "," ~ ")," done "," ~ ")," seen "," ~ ")," chk "," ~ ")," chkd "," ~ ")," checked "," ~ ")," rcvd "," ~ ")," recd "," ~ ")," dep "," ~ ")," arr "," ~ ")," qty "," ~ ")," all "," ~ ")," ttl "," ~ ")," total "," ~ ")," via "," ~ ")," per "," ~ ")," call "," ~ ")," inbound "," ~ ")," outbound "," ~ ")," approx "," ~ ")</f>
        <v>  </v>
      </c>
    </row>
    <row r="106" customFormat="false" ht="39.75" hidden="false" customHeight="true" outlineLevel="0" collapsed="false">
      <c r="A106" s="57" t="s">
        <v>602</v>
      </c>
      <c r="B106" s="57" t="s">
        <v>218</v>
      </c>
      <c r="C106" s="57" t="str">
        <f aca="false">Flights!$F$8</f>
        <v>MH0088</v>
      </c>
      <c r="D106" s="58" t="n">
        <f aca="false">Flights!$D$8</f>
        <v>46305</v>
      </c>
      <c r="E106" s="57" t="str">
        <f aca="false">Flights!$G$8&amp;"-"&amp;Flights!$H$8</f>
        <v>KUL-NRT</v>
      </c>
      <c r="F106" s="57" t="str">
        <f aca="false">Flights!$K$8</f>
        <v>BC</v>
      </c>
      <c r="G106" s="57" t="s">
        <v>423</v>
      </c>
      <c r="H106" s="57" t="s">
        <v>381</v>
      </c>
      <c r="I106" s="57" t="s">
        <v>431</v>
      </c>
      <c r="J106" s="57" t="s">
        <v>441</v>
      </c>
      <c r="K106" s="67"/>
      <c r="L106" s="67" t="s">
        <v>425</v>
      </c>
      <c r="M106" s="67"/>
      <c r="N106" s="67" t="s">
        <v>386</v>
      </c>
      <c r="O106" s="67" t="s">
        <v>426</v>
      </c>
      <c r="P106" s="57" t="s">
        <v>187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open",IF(AND(NOT(OR(LEN(AZ106)&lt;15,ISNUMBER(MATCH(AZ106,L_Placeholder,0)))),BK106=0,NOT(OR(LEN(AU106)&lt;2,ISNUMBER(MATCH(AU106,L_Placeholder,0)))),NOT(OR(LEN(AX106)&lt;2,ISNUMBER(MATCH(AX106,L_Placeholder,0)))),TRIM(AE106)&lt;&gt;TRIM(T106)),"N/A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missing",IF(OR(LEN(AU106)&lt;2,ISNUMBER(MATCH(AU106,L_Placeholder,0))),"INVALID – PIC missing",IF(OR(LEN(AV106)&lt;2,ISNUMBER(MATCH(AV106,L_Placeholder,0))),"INVALID – result / assessment missing",IF(OR(OR(LEN(AW106)&lt;3,ISNUMBER(MATCH(AW106,L_Placeholder,0))),SUMPRODUCT(--ISNUMBER(SEARCH(" "&amp;L_EvidencePhrase&amp;" ",BD106)))&gt;0,BI106=1),"INVALID – evidence missing, placeholder or not yet on file",IF(BL106=0,"INVALID – evidence needs a traceable reference (number, file name or link)",IF(OR(LEN(AX106)&lt;2,ISNUMBER(MATCH(AX106,L_Placeholder,0))),"INVALID – verifier missing",IF(AX106=AU106,"INVALID – verifier must be someone other than the PIC",IF(BH106=1,"INVALID – result not yet available (awaiting / TBC)",IF(BV106=1,"INVALID – wording says not on board: an on-board confirmation needs the item loaded",IF(AND(AQ106=1,OR(OR(LEN(AY106)&lt;3,ISNUMBER(MATCH(AY106,L_Placeholder,0))),BJ106=1,BQ106=0)),"INVALID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LATE","COMPLETE")&amp;IF(BG106=1," – CHECK WORDING",""))))))))))))))))))))))),IF(TRIM(U106)="Fail","FAIL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t="str">
        <f aca="false">" "&amp;TRIM(SUBSTITUTE(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 "))&amp;" "</f>
        <v>  </v>
      </c>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IFERROR(IF(AND(TRIM(U106)="Pass",SUMPRODUCT((LEN(BC106)-LEN(SUBSTITUTE(BC106,"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")))/(LEN(L_PendNeg)+1))+SUMPRODUCT((LEN(BC106)-LEN(SUBSTITUTE(BC106," "&amp;L_PendPrep&amp;" "," ")))/(LEN(L_PendPrep)+1)),1,0),1)</f>
        <v>0</v>
      </c>
      <c r="BI106" s="61" t="n">
        <f aca="false">IFERROR(IF(SUMPRODUCT((LEN(BD106)-LEN(SUBSTITUTE(BD106," "&amp;L_PendStrict&amp;" "," ")))/(LEN(L_PendStrict)+1))&gt;SUMPRODUCT((LEN(BD106)-LEN(SUBSTITUTE(BD106," "&amp;L_PendNeg&amp;" "," ")))/(LEN(L_PendNeg)+1)),1,0),1)</f>
        <v>0</v>
      </c>
      <c r="BJ106" s="61" t="n">
        <f aca="false">IFERROR(IF(SUMPRODUCT((LEN(BE106)-LEN(SUBSTITUTE(BE106," "&amp;L_Pending&amp;" "," ")))/(LEN(L_Pending)+1))&gt;SUMPRODUCT((LEN(BE106)-LEN(SUBSTITUTE(BE106," "&amp;L_PendNeg&amp;" "," ")))/(LEN(L_PendNeg)+1))+SUMPRODUCT((LEN(BE106)-LEN(SUBSTITUTE(BE106," "&amp;L_PendPrep&amp;" "," ")))/(LEN(L_PendPrep)+1)),1,0),1)</f>
        <v>0</v>
      </c>
      <c r="BK106" s="61" t="n">
        <f aca="false">IFERROR(IF(SUMPRODUCT((LEN(BF106)-LEN(SUBSTITUTE(BF106," "&amp;L_PendStrict&amp;" "," ")))/(LEN(L_PendStrict)+1))&gt;SUMPRODUCT((LEN(BF106)-LEN(SUBSTITUTE(BF106," "&amp;L_PendNeg&amp;" "," ")))/(LEN(L_PendNeg)+1)),1,0),1)</f>
        <v>0</v>
      </c>
      <c r="BL106" s="61" t="n">
        <f aca="false">IFERROR(IF(OR(SUMPRODUCT(--ISNUMBER(SEARCH({"aa000"," aa 000"," aaa 000"," aaaa 000"," a 0000"," a000 000"," aa 00 000"," aaa 00 000"},BN106)))&gt;0,SUMPRODUCT(--ISNUMBER(SEARCH({"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106)))&gt;0,SUMPRODUCT(--ISNUMBER(SEARCH({"http","www.","\",".pdf",".jpg",".jpeg",".png",".heic",".xls",".doc",".msg",".eml"},Z106)))&gt;0,AND(SUMPRODUCT(--ISNUMBER(SEARCH({"sharepoint","onedrive","teams","dms","q-pulse","qpulse"},Z106)))&gt;0,ISNUMBER(SEARCH("0",BM106)))),1,0),0)</f>
        <v>0</v>
      </c>
      <c r="BM106" s="61" t="str">
        <f aca="false">SUBSTITUTE(SUBSTITUTE(SUBSTITUTE(SUBSTITUTE(SUBSTITUTE(SUBSTITUTE(SUBSTITUTE(SUBSTITUTE(SUBSTITUTE(LOWER(BW106&amp;""),"1","0"),"2","0"),"3","0"),"4","0"),"5","0"),"6","0"),"7","0"),"8","0"),"9","0")</f>
        <v>  </v>
      </c>
      <c r="BN106" s="61" t="str">
        <f aca="false">SUBSTITUTE(SUBSTITUTE(SUBSTITUTE(SUBSTITUTE(SUBSTITUTE(SUBSTITUTE(SUBSTITUTE(SUBSTITUTE(SUBSTITUTE(SUBSTITUTE(SUBSTITUTE(SUBSTITUTE(SUBSTITUTE(SUBSTITUTE(SUBSTITUTE(SUBSTITUTE(SUBSTITUTE(SUBSTITUTE(SUBSTITUTE(SUBSTITUTE(SUBSTITUTE(SUBSTITUTE(SUBSTITUTE(SUBSTITUTE(SUBSTITUTE(BM106,"b","a"),"c","a"),"d","a"),"e","a"),"f","a"),"g","a"),"h","a"),"i","a"),"j","a"),"k","a"),"l","a"),"m","a"),"n","a"),"o","a"),"p","a"),"q","a"),"r","a"),"s","a"),"t","a"),"u","a"),"v","a"),"w","a"),"x","a"),"y","a"),"z","a")</f>
        <v>  </v>
      </c>
      <c r="BO106" s="61" t="str">
        <f aca="false">SUBSTITUTE(SUBSTITUTE(SUBSTITUTE(SUBSTITUTE(SUBSTITUTE(SUBSTITUTE(SUBSTITUTE(SUBSTITUTE(SUBSTITUTE(LOWER(BX106&amp;""),"1","0"),"2","0"),"3","0"),"4","0"),"5","0"),"6","0"),"7","0"),"8","0"),"9","0")</f>
        <v>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v>
      </c>
      <c r="BQ106" s="61" t="n">
        <f aca="false">IFERROR(IF(OR(SUMPRODUCT(--ISNUMBER(SEARCH({"aa000"," aa 000"," aaa 000"," aaaa 000"," a 0000"," a000 000"," aa 00 000"," aaa 00 000"},BP106)))&gt;0,SUMPRODUCT(--ISNUMBER(SEARCH({"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106)))&gt;0,SUMPRODUCT(--ISNUMBER(SEARCH({"http","www.","\",".pdf",".jpg",".jpeg",".png",".heic",".xls",".doc",".msg",".eml"},W106)))&gt;0,ISNUMBER(SEARCH("0000",BO106)),AND(SUMPRODUCT(--ISNUMBER(SEARCH({"sharepoint","onedrive","teams","dms","q-pulse","qpulse"},W106)))&gt;0,ISNUMBER(SEARCH("0",BO106)))),1,0),0)</f>
        <v>0</v>
      </c>
      <c r="BR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106," "&amp;LOWER(Flights!$F$8)&amp;" "," ~ ")," mh"," ~")," at "," ~ ")," by "," ~ ")," on "," ~ ")," to "," ~ ")," from "," ~ ")," until "," ~ ")," till "," ~ ")," before "," ~ ")," after "," ~ ")," around "," ~ ")," approx "," ~ ")," about "," ~ ")," since "," ~ ")," hrs "," ~ ")," hr "," ~ ")," hours "," ~ ")," time "," ~ ")," jan "," ~ ")," feb "," ~ ")," mar "," ~ ")," apr "," ~ ")," may "," ~ ")," jun "," ~ ")," jul "," ~ ")," aug "," ~ ")," sep "," ~ ")," sept "," ~ ")," oct "," ~ ")</f>
        <v>  </v>
      </c>
      <c r="BS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106," "&amp;LOWER(Flights!$F$8)&amp;" "," ~ ")," mh"," ~")," at "," ~ ")," by "," ~ ")," on "," ~ ")," to "," ~ ")," from "," ~ ")," until "," ~ ")," till "," ~ ")," before "," ~ ")," after "," ~ ")," around "," ~ ")," approx "," ~ ")," about "," ~ ")," since "," ~ ")," hrs "," ~ ")," hr "," ~ ")," hours "," ~ ")," time "," ~ ")," jan "," ~ ")," feb "," ~ ")," mar "," ~ ")," apr "," ~ ")," may "," ~ ")," jun "," ~ ")," jul "," ~ ")," aug "," ~ ")," sep "," ~ ")," sept "," ~ ")," oct "," ~ ")</f>
        <v>  </v>
      </c>
      <c r="BT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106,"jan","~"),"feb","~"),"mar","~"),"apr","~"),"may","~"),"jun","~"),"jul","~"),"aug","~"),"sep","~"),"oct","~"),"nov","~"),"dec","~")," nov "," ~ ")," dec "," ~ ")," mon "," ~ ")," tue "," ~ ")," wed "," ~ ")," thu "," ~ ")," fri "," ~ ")," sat "," ~ ")," sun "," ~ ")," gate "," ~ ")," bay "," ~ ")," stand "," ~ ")," position "," ~ ")," galley "," ~ ")," flight "," ~ ")," flt "," ~ ")," day "," ~ ")," date "," ~ ")," dated "," ~ ")," the "," ~ ")," and "," ~ ")," of "," ~ ")," in "," ~ ")," for "," ~ ")," with "," ~ ")</f>
        <v>  </v>
      </c>
      <c r="BU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106,"jan","~"),"feb","~"),"mar","~"),"apr","~"),"may","~"),"jun","~"),"jul","~"),"aug","~"),"sep","~"),"oct","~"),"nov","~"),"dec","~")," nov "," ~ ")," dec "," ~ ")," mon "," ~ ")," tue "," ~ ")," wed "," ~ ")," thu "," ~ ")," fri "," ~ ")," sat "," ~ ")," sun "," ~ ")," gate "," ~ ")," bay "," ~ ")," stand "," ~ ")," position "," ~ ")," galley "," ~ ")," flight "," ~ ")," flt "," ~ ")," day "," ~ ")," date "," ~ ")," dated "," ~ ")," the "," ~ ")," and "," ~ ")," of "," ~ ")," in "," ~ ")," for "," ~ ")," with "," ~ ")</f>
        <v>  </v>
      </c>
      <c r="BV106" s="61" t="n">
        <f aca="false">0</f>
        <v>0</v>
      </c>
      <c r="BW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106," pax "," ~ ")," etd "," ~ ")," eta "," ~ ")," std "," ~ ")," sta "," ~ ")," atd "," ~ ")," ata "," ~ ")," lt "," ~ ")," utc "," ~ ")," local "," ~ ")," ok "," ~ ")," done "," ~ ")," seen "," ~ ")," chk "," ~ ")," chkd "," ~ ")," checked "," ~ ")," rcvd "," ~ ")," recd "," ~ ")," dep "," ~ ")," arr "," ~ ")," qty "," ~ ")," all "," ~ ")," ttl "," ~ ")," total "," ~ ")," via "," ~ ")," per "," ~ ")," call "," ~ ")," inbound "," ~ ")," outbound "," ~ ")," approx "," ~ ")</f>
        <v>  </v>
      </c>
      <c r="BX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106," pax "," ~ ")," etd "," ~ ")," eta "," ~ ")," std "," ~ ")," sta "," ~ ")," atd "," ~ ")," ata "," ~ ")," lt "," ~ ")," utc "," ~ ")," local "," ~ ")," ok "," ~ ")," done "," ~ ")," seen "," ~ ")," chk "," ~ ")," chkd "," ~ ")," checked "," ~ ")," rcvd "," ~ ")," recd "," ~ ")," dep "," ~ ")," arr "," ~ ")," qty "," ~ ")," all "," ~ ")," ttl "," ~ ")," total "," ~ ")," via "," ~ ")," per "," ~ ")," call "," ~ ")," inbound "," ~ ")," outbound "," ~ ")," approx "," ~ ")</f>
        <v>  </v>
      </c>
    </row>
    <row r="107" customFormat="false" ht="39.75" hidden="false" customHeight="true" outlineLevel="0" collapsed="false">
      <c r="A107" s="57" t="s">
        <v>603</v>
      </c>
      <c r="B107" s="57" t="s">
        <v>218</v>
      </c>
      <c r="C107" s="57" t="str">
        <f aca="false">Flights!$F$8</f>
        <v>MH0088</v>
      </c>
      <c r="D107" s="58" t="n">
        <f aca="false">Flights!$D$8</f>
        <v>46305</v>
      </c>
      <c r="E107" s="57" t="str">
        <f aca="false">Flights!$G$8&amp;"-"&amp;Flights!$H$8</f>
        <v>KUL-NRT</v>
      </c>
      <c r="F107" s="57" t="str">
        <f aca="false">Flights!$K$8</f>
        <v>BC</v>
      </c>
      <c r="G107" s="57" t="s">
        <v>423</v>
      </c>
      <c r="H107" s="57" t="s">
        <v>381</v>
      </c>
      <c r="I107" s="57" t="s">
        <v>443</v>
      </c>
      <c r="J107" s="57" t="s">
        <v>444</v>
      </c>
      <c r="K107" s="67" t="s">
        <v>504</v>
      </c>
      <c r="L107" s="67" t="s">
        <v>604</v>
      </c>
      <c r="M107" s="67" t="s">
        <v>187</v>
      </c>
      <c r="N107" s="67" t="s">
        <v>386</v>
      </c>
      <c r="O107" s="67"/>
      <c r="P107" s="57" t="s">
        <v>187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open",IF(AND(NOT(OR(LEN(AZ107)&lt;15,ISNUMBER(MATCH(AZ107,L_Placeholder,0)))),BK107=0,NOT(OR(LEN(AU107)&lt;2,ISNUMBER(MATCH(AU107,L_Placeholder,0)))),NOT(OR(LEN(AX107)&lt;2,ISNUMBER(MATCH(AX107,L_Placeholder,0)))),TRIM(AE107)&lt;&gt;TRIM(T107)),"N/A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missing",IF(OR(LEN(AU107)&lt;2,ISNUMBER(MATCH(AU107,L_Placeholder,0))),"INVALID – PIC missing",IF(OR(LEN(AV107)&lt;2,ISNUMBER(MATCH(AV107,L_Placeholder,0))),"INVALID – result / assessment missing",IF(OR(OR(LEN(AW107)&lt;3,ISNUMBER(MATCH(AW107,L_Placeholder,0))),SUMPRODUCT(--ISNUMBER(SEARCH(" "&amp;L_EvidencePhrase&amp;" ",BD107)))&gt;0,BI107=1),"INVALID – evidence missing, placeholder or not yet on file",IF(BL107=0,"INVALID – evidence needs a traceable reference (number, file name or link)",IF(OR(LEN(AX107)&lt;2,ISNUMBER(MATCH(AX107,L_Placeholder,0))),"INVALID – verifier missing",IF(AX107=AU107,"INVALID – verifier must be someone other than the PIC",IF(BH107=1,"INVALID – result not yet available (awaiting / TBC)",IF(BV107=1,"INVALID – wording says not on board: an on-board confirmation needs the item loaded",IF(AND(AQ107=1,OR(OR(LEN(AY107)&lt;3,ISNUMBER(MATCH(AY107,L_Placeholder,0))),BJ107=1,BQ107=0)),"INVALID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LATE","COMPLETE")&amp;IF(BG107=1," – CHECK WORDING",""))))))))))))))))))))))),IF(TRIM(U107)="Fail","FAIL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t="str">
        <f aca="false">" "&amp;TRIM(SUBSTITUTE(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 "))&amp;" "</f>
        <v>  </v>
      </c>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IFERROR(IF(AND(TRIM(U107)="Pass",SUMPRODUCT((LEN(BC107)-LEN(SUBSTITUTE(BC107,"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")))/(LEN(L_PendNeg)+1))+SUMPRODUCT((LEN(BC107)-LEN(SUBSTITUTE(BC107," "&amp;L_PendPrep&amp;" "," ")))/(LEN(L_PendPrep)+1)),1,0),1)</f>
        <v>0</v>
      </c>
      <c r="BI107" s="61" t="n">
        <f aca="false">IFERROR(IF(SUMPRODUCT((LEN(BD107)-LEN(SUBSTITUTE(BD107," "&amp;L_PendStrict&amp;" "," ")))/(LEN(L_PendStrict)+1))&gt;SUMPRODUCT((LEN(BD107)-LEN(SUBSTITUTE(BD107," "&amp;L_PendNeg&amp;" "," ")))/(LEN(L_PendNeg)+1)),1,0),1)</f>
        <v>0</v>
      </c>
      <c r="BJ107" s="61" t="n">
        <f aca="false">IFERROR(IF(SUMPRODUCT((LEN(BE107)-LEN(SUBSTITUTE(BE107," "&amp;L_Pending&amp;" "," ")))/(LEN(L_Pending)+1))&gt;SUMPRODUCT((LEN(BE107)-LEN(SUBSTITUTE(BE107," "&amp;L_PendNeg&amp;" "," ")))/(LEN(L_PendNeg)+1))+SUMPRODUCT((LEN(BE107)-LEN(SUBSTITUTE(BE107," "&amp;L_PendPrep&amp;" "," ")))/(LEN(L_PendPrep)+1)),1,0),1)</f>
        <v>0</v>
      </c>
      <c r="BK107" s="61" t="n">
        <f aca="false">IFERROR(IF(SUMPRODUCT((LEN(BF107)-LEN(SUBSTITUTE(BF107," "&amp;L_PendStrict&amp;" "," ")))/(LEN(L_PendStrict)+1))&gt;SUMPRODUCT((LEN(BF107)-LEN(SUBSTITUTE(BF107," "&amp;L_PendNeg&amp;" "," ")))/(LEN(L_PendNeg)+1)),1,0),1)</f>
        <v>0</v>
      </c>
      <c r="BL107" s="61" t="n">
        <f aca="false">IFERROR(IF(OR(SUMPRODUCT(--ISNUMBER(SEARCH({"aa000"," aa 000"," aaa 000"," aaaa 000"," a 0000"," a000 000"," aa 00 000"," aaa 00 000"},BN107)))&gt;0,SUMPRODUCT(--ISNUMBER(SEARCH({"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107)))&gt;0,SUMPRODUCT(--ISNUMBER(SEARCH({"http","www.","\",".pdf",".jpg",".jpeg",".png",".heic",".xls",".doc",".msg",".eml"},Z107)))&gt;0,AND(SUMPRODUCT(--ISNUMBER(SEARCH({"sharepoint","onedrive","teams","dms","q-pulse","qpulse"},Z107)))&gt;0,ISNUMBER(SEARCH("0",BM107)))),1,0),0)</f>
        <v>0</v>
      </c>
      <c r="BM107" s="61" t="str">
        <f aca="false">SUBSTITUTE(SUBSTITUTE(SUBSTITUTE(SUBSTITUTE(SUBSTITUTE(SUBSTITUTE(SUBSTITUTE(SUBSTITUTE(SUBSTITUTE(LOWER(BW107&amp;""),"1","0"),"2","0"),"3","0"),"4","0"),"5","0"),"6","0"),"7","0"),"8","0"),"9","0")</f>
        <v>  </v>
      </c>
      <c r="BN107" s="61" t="str">
        <f aca="false">SUBSTITUTE(SUBSTITUTE(SUBSTITUTE(SUBSTITUTE(SUBSTITUTE(SUBSTITUTE(SUBSTITUTE(SUBSTITUTE(SUBSTITUTE(SUBSTITUTE(SUBSTITUTE(SUBSTITUTE(SUBSTITUTE(SUBSTITUTE(SUBSTITUTE(SUBSTITUTE(SUBSTITUTE(SUBSTITUTE(SUBSTITUTE(SUBSTITUTE(SUBSTITUTE(SUBSTITUTE(SUBSTITUTE(SUBSTITUTE(SUBSTITUTE(BM107,"b","a"),"c","a"),"d","a"),"e","a"),"f","a"),"g","a"),"h","a"),"i","a"),"j","a"),"k","a"),"l","a"),"m","a"),"n","a"),"o","a"),"p","a"),"q","a"),"r","a"),"s","a"),"t","a"),"u","a"),"v","a"),"w","a"),"x","a"),"y","a"),"z","a")</f>
        <v>  </v>
      </c>
      <c r="BO107" s="61" t="str">
        <f aca="false">SUBSTITUTE(SUBSTITUTE(SUBSTITUTE(SUBSTITUTE(SUBSTITUTE(SUBSTITUTE(SUBSTITUTE(SUBSTITUTE(SUBSTITUTE(LOWER(BX107&amp;""),"1","0"),"2","0"),"3","0"),"4","0"),"5","0"),"6","0"),"7","0"),"8","0"),"9","0")</f>
        <v>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v>
      </c>
      <c r="BQ107" s="61" t="n">
        <f aca="false">IFERROR(IF(OR(SUMPRODUCT(--ISNUMBER(SEARCH({"aa000"," aa 000"," aaa 000"," aaaa 000"," a 0000"," a000 000"," aa 00 000"," aaa 00 000"},BP107)))&gt;0,SUMPRODUCT(--ISNUMBER(SEARCH({"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107)))&gt;0,SUMPRODUCT(--ISNUMBER(SEARCH({"http","www.","\",".pdf",".jpg",".jpeg",".png",".heic",".xls",".doc",".msg",".eml"},W107)))&gt;0,ISNUMBER(SEARCH("0000",BO107)),AND(SUMPRODUCT(--ISNUMBER(SEARCH({"sharepoint","onedrive","teams","dms","q-pulse","qpulse"},W107)))&gt;0,ISNUMBER(SEARCH("0",BO107)))),1,0),0)</f>
        <v>0</v>
      </c>
      <c r="BR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107," "&amp;LOWER(Flights!$F$8)&amp;" "," ~ ")," mh"," ~")," at "," ~ ")," by "," ~ ")," on "," ~ ")," to "," ~ ")," from "," ~ ")," until "," ~ ")," till "," ~ ")," before "," ~ ")," after "," ~ ")," around "," ~ ")," approx "," ~ ")," about "," ~ ")," since "," ~ ")," hrs "," ~ ")," hr "," ~ ")," hours "," ~ ")," time "," ~ ")," jan "," ~ ")," feb "," ~ ")," mar "," ~ ")," apr "," ~ ")," may "," ~ ")," jun "," ~ ")," jul "," ~ ")," aug "," ~ ")," sep "," ~ ")," sept "," ~ ")," oct "," ~ ")</f>
        <v>  </v>
      </c>
      <c r="BS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107," "&amp;LOWER(Flights!$F$8)&amp;" "," ~ ")," mh"," ~")," at "," ~ ")," by "," ~ ")," on "," ~ ")," to "," ~ ")," from "," ~ ")," until "," ~ ")," till "," ~ ")," before "," ~ ")," after "," ~ ")," around "," ~ ")," approx "," ~ ")," about "," ~ ")," since "," ~ ")," hrs "," ~ ")," hr "," ~ ")," hours "," ~ ")," time "," ~ ")," jan "," ~ ")," feb "," ~ ")," mar "," ~ ")," apr "," ~ ")," may "," ~ ")," jun "," ~ ")," jul "," ~ ")," aug "," ~ ")," sep "," ~ ")," sept "," ~ ")," oct "," ~ ")</f>
        <v>  </v>
      </c>
      <c r="BT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107,"jan","~"),"feb","~"),"mar","~"),"apr","~"),"may","~"),"jun","~"),"jul","~"),"aug","~"),"sep","~"),"oct","~"),"nov","~"),"dec","~")," nov "," ~ ")," dec "," ~ ")," mon "," ~ ")," tue "," ~ ")," wed "," ~ ")," thu "," ~ ")," fri "," ~ ")," sat "," ~ ")," sun "," ~ ")," gate "," ~ ")," bay "," ~ ")," stand "," ~ ")," position "," ~ ")," galley "," ~ ")," flight "," ~ ")," flt "," ~ ")," day "," ~ ")," date "," ~ ")," dated "," ~ ")," the "," ~ ")," and "," ~ ")," of "," ~ ")," in "," ~ ")," for "," ~ ")," with "," ~ ")</f>
        <v>  </v>
      </c>
      <c r="BU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107,"jan","~"),"feb","~"),"mar","~"),"apr","~"),"may","~"),"jun","~"),"jul","~"),"aug","~"),"sep","~"),"oct","~"),"nov","~"),"dec","~")," nov "," ~ ")," dec "," ~ ")," mon "," ~ ")," tue "," ~ ")," wed "," ~ ")," thu "," ~ ")," fri "," ~ ")," sat "," ~ ")," sun "," ~ ")," gate "," ~ ")," bay "," ~ ")," stand "," ~ ")," position "," ~ ")," galley "," ~ ")," flight "," ~ ")," flt "," ~ ")," day "," ~ ")," date "," ~ ")," dated "," ~ ")," the "," ~ ")," and "," ~ ")," of "," ~ ")," in "," ~ ")," for "," ~ ")," with "," ~ ")</f>
        <v>  </v>
      </c>
      <c r="BV107" s="61" t="n">
        <f aca="false">0</f>
        <v>0</v>
      </c>
      <c r="BW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107," pax "," ~ ")," etd "," ~ ")," eta "," ~ ")," std "," ~ ")," sta "," ~ ")," atd "," ~ ")," ata "," ~ ")," lt "," ~ ")," utc "," ~ ")," local "," ~ ")," ok "," ~ ")," done "," ~ ")," seen "," ~ ")," chk "," ~ ")," chkd "," ~ ")," checked "," ~ ")," rcvd "," ~ ")," recd "," ~ ")," dep "," ~ ")," arr "," ~ ")," qty "," ~ ")," all "," ~ ")," ttl "," ~ ")," total "," ~ ")," via "," ~ ")," per "," ~ ")," call "," ~ ")," inbound "," ~ ")," outbound "," ~ ")," approx "," ~ ")</f>
        <v>  </v>
      </c>
      <c r="BX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107," pax "," ~ ")," etd "," ~ ")," eta "," ~ ")," std "," ~ ")," sta "," ~ ")," atd "," ~ ")," ata "," ~ ")," lt "," ~ ")," utc "," ~ ")," local "," ~ ")," ok "," ~ ")," done "," ~ ")," seen "," ~ ")," chk "," ~ ")," chkd "," ~ ")," checked "," ~ ")," rcvd "," ~ ")," recd "," ~ ")," dep "," ~ ")," arr "," ~ ")," qty "," ~ ")," all "," ~ ")," ttl "," ~ ")," total "," ~ ")," via "," ~ ")," per "," ~ ")," call "," ~ ")," inbound "," ~ ")," outbound "," ~ ")," approx "," ~ ")</f>
        <v>  </v>
      </c>
    </row>
    <row r="108" customFormat="false" ht="39.75" hidden="false" customHeight="true" outlineLevel="0" collapsed="false">
      <c r="A108" s="57" t="s">
        <v>605</v>
      </c>
      <c r="B108" s="57" t="s">
        <v>218</v>
      </c>
      <c r="C108" s="57" t="str">
        <f aca="false">Flights!$F$8</f>
        <v>MH0088</v>
      </c>
      <c r="D108" s="58" t="n">
        <f aca="false">Flights!$D$8</f>
        <v>46305</v>
      </c>
      <c r="E108" s="57" t="str">
        <f aca="false">Flights!$G$8&amp;"-"&amp;Flights!$H$8</f>
        <v>KUL-NRT</v>
      </c>
      <c r="F108" s="57" t="str">
        <f aca="false">Flights!$K$8</f>
        <v>BC</v>
      </c>
      <c r="G108" s="57" t="s">
        <v>423</v>
      </c>
      <c r="H108" s="57" t="s">
        <v>381</v>
      </c>
      <c r="I108" s="57" t="s">
        <v>443</v>
      </c>
      <c r="J108" s="57" t="s">
        <v>606</v>
      </c>
      <c r="K108" s="67" t="s">
        <v>504</v>
      </c>
      <c r="L108" s="67" t="s">
        <v>607</v>
      </c>
      <c r="M108" s="67" t="s">
        <v>187</v>
      </c>
      <c r="N108" s="67" t="s">
        <v>386</v>
      </c>
      <c r="O108" s="67"/>
      <c r="P108" s="57" t="s">
        <v>187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open",IF(AND(NOT(OR(LEN(AZ108)&lt;15,ISNUMBER(MATCH(AZ108,L_Placeholder,0)))),BK108=0,NOT(OR(LEN(AU108)&lt;2,ISNUMBER(MATCH(AU108,L_Placeholder,0)))),NOT(OR(LEN(AX108)&lt;2,ISNUMBER(MATCH(AX108,L_Placeholder,0)))),TRIM(AE108)&lt;&gt;TRIM(T108)),"N/A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missing",IF(OR(LEN(AU108)&lt;2,ISNUMBER(MATCH(AU108,L_Placeholder,0))),"INVALID – PIC missing",IF(OR(LEN(AV108)&lt;2,ISNUMBER(MATCH(AV108,L_Placeholder,0))),"INVALID – result / assessment missing",IF(OR(OR(LEN(AW108)&lt;3,ISNUMBER(MATCH(AW108,L_Placeholder,0))),SUMPRODUCT(--ISNUMBER(SEARCH(" "&amp;L_EvidencePhrase&amp;" ",BD108)))&gt;0,BI108=1),"INVALID – evidence missing, placeholder or not yet on file",IF(BL108=0,"INVALID – evidence needs a traceable reference (number, file name or link)",IF(OR(LEN(AX108)&lt;2,ISNUMBER(MATCH(AX108,L_Placeholder,0))),"INVALID – verifier missing",IF(AX108=AU108,"INVALID – verifier must be someone other than the PIC",IF(BH108=1,"INVALID – result not yet available (awaiting / TBC)",IF(BV108=1,"INVALID – wording says not on board: an on-board confirmation needs the item loaded",IF(AND(AQ108=1,OR(OR(LEN(AY108)&lt;3,ISNUMBER(MATCH(AY108,L_Placeholder,0))),BJ108=1,BQ108=0)),"INVALID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LATE","COMPLETE")&amp;IF(BG108=1," – CHECK WORDING",""))))))))))))))))))))))),IF(TRIM(U108)="Fail","FAIL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t="str">
        <f aca="false">" "&amp;TRIM(SUBSTITUTE(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 "))&amp;" "</f>
        <v>  </v>
      </c>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IFERROR(IF(AND(TRIM(U108)="Pass",SUMPRODUCT((LEN(BC108)-LEN(SUBSTITUTE(BC108,"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")))/(LEN(L_PendNeg)+1))+SUMPRODUCT((LEN(BC108)-LEN(SUBSTITUTE(BC108," "&amp;L_PendPrep&amp;" "," ")))/(LEN(L_PendPrep)+1)),1,0),1)</f>
        <v>0</v>
      </c>
      <c r="BI108" s="61" t="n">
        <f aca="false">IFERROR(IF(SUMPRODUCT((LEN(BD108)-LEN(SUBSTITUTE(BD108," "&amp;L_PendStrict&amp;" "," ")))/(LEN(L_PendStrict)+1))&gt;SUMPRODUCT((LEN(BD108)-LEN(SUBSTITUTE(BD108," "&amp;L_PendNeg&amp;" "," ")))/(LEN(L_PendNeg)+1)),1,0),1)</f>
        <v>0</v>
      </c>
      <c r="BJ108" s="61" t="n">
        <f aca="false">IFERROR(IF(SUMPRODUCT((LEN(BE108)-LEN(SUBSTITUTE(BE108," "&amp;L_Pending&amp;" "," ")))/(LEN(L_Pending)+1))&gt;SUMPRODUCT((LEN(BE108)-LEN(SUBSTITUTE(BE108," "&amp;L_PendNeg&amp;" "," ")))/(LEN(L_PendNeg)+1))+SUMPRODUCT((LEN(BE108)-LEN(SUBSTITUTE(BE108," "&amp;L_PendPrep&amp;" "," ")))/(LEN(L_PendPrep)+1)),1,0),1)</f>
        <v>0</v>
      </c>
      <c r="BK108" s="61" t="n">
        <f aca="false">IFERROR(IF(SUMPRODUCT((LEN(BF108)-LEN(SUBSTITUTE(BF108," "&amp;L_PendStrict&amp;" "," ")))/(LEN(L_PendStrict)+1))&gt;SUMPRODUCT((LEN(BF108)-LEN(SUBSTITUTE(BF108," "&amp;L_PendNeg&amp;" "," ")))/(LEN(L_PendNeg)+1)),1,0),1)</f>
        <v>0</v>
      </c>
      <c r="BL108" s="61" t="n">
        <f aca="false">IFERROR(IF(OR(SUMPRODUCT(--ISNUMBER(SEARCH({"aa000"," aa 000"," aaa 000"," aaaa 000"," a 0000"," a000 000"," aa 00 000"," aaa 00 000"},BN108)))&gt;0,SUMPRODUCT(--ISNUMBER(SEARCH({"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108)))&gt;0,SUMPRODUCT(--ISNUMBER(SEARCH({"http","www.","\",".pdf",".jpg",".jpeg",".png",".heic",".xls",".doc",".msg",".eml"},Z108)))&gt;0,AND(SUMPRODUCT(--ISNUMBER(SEARCH({"sharepoint","onedrive","teams","dms","q-pulse","qpulse"},Z108)))&gt;0,ISNUMBER(SEARCH("0",BM108)))),1,0),0)</f>
        <v>0</v>
      </c>
      <c r="BM108" s="61" t="str">
        <f aca="false">SUBSTITUTE(SUBSTITUTE(SUBSTITUTE(SUBSTITUTE(SUBSTITUTE(SUBSTITUTE(SUBSTITUTE(SUBSTITUTE(SUBSTITUTE(LOWER(BW108&amp;""),"1","0"),"2","0"),"3","0"),"4","0"),"5","0"),"6","0"),"7","0"),"8","0"),"9","0")</f>
        <v>  </v>
      </c>
      <c r="BN108" s="61" t="str">
        <f aca="false">SUBSTITUTE(SUBSTITUTE(SUBSTITUTE(SUBSTITUTE(SUBSTITUTE(SUBSTITUTE(SUBSTITUTE(SUBSTITUTE(SUBSTITUTE(SUBSTITUTE(SUBSTITUTE(SUBSTITUTE(SUBSTITUTE(SUBSTITUTE(SUBSTITUTE(SUBSTITUTE(SUBSTITUTE(SUBSTITUTE(SUBSTITUTE(SUBSTITUTE(SUBSTITUTE(SUBSTITUTE(SUBSTITUTE(SUBSTITUTE(SUBSTITUTE(BM108,"b","a"),"c","a"),"d","a"),"e","a"),"f","a"),"g","a"),"h","a"),"i","a"),"j","a"),"k","a"),"l","a"),"m","a"),"n","a"),"o","a"),"p","a"),"q","a"),"r","a"),"s","a"),"t","a"),"u","a"),"v","a"),"w","a"),"x","a"),"y","a"),"z","a")</f>
        <v>  </v>
      </c>
      <c r="BO108" s="61" t="str">
        <f aca="false">SUBSTITUTE(SUBSTITUTE(SUBSTITUTE(SUBSTITUTE(SUBSTITUTE(SUBSTITUTE(SUBSTITUTE(SUBSTITUTE(SUBSTITUTE(LOWER(BX108&amp;""),"1","0"),"2","0"),"3","0"),"4","0"),"5","0"),"6","0"),"7","0"),"8","0"),"9","0")</f>
        <v>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v>
      </c>
      <c r="BQ108" s="61" t="n">
        <f aca="false">IFERROR(IF(OR(SUMPRODUCT(--ISNUMBER(SEARCH({"aa000"," aa 000"," aaa 000"," aaaa 000"," a 0000"," a000 000"," aa 00 000"," aaa 00 000"},BP108)))&gt;0,SUMPRODUCT(--ISNUMBER(SEARCH({"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108)))&gt;0,SUMPRODUCT(--ISNUMBER(SEARCH({"http","www.","\",".pdf",".jpg",".jpeg",".png",".heic",".xls",".doc",".msg",".eml"},W108)))&gt;0,ISNUMBER(SEARCH("0000",BO108)),AND(SUMPRODUCT(--ISNUMBER(SEARCH({"sharepoint","onedrive","teams","dms","q-pulse","qpulse"},W108)))&gt;0,ISNUMBER(SEARCH("0",BO108)))),1,0),0)</f>
        <v>0</v>
      </c>
      <c r="BR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108," "&amp;LOWER(Flights!$F$8)&amp;" "," ~ ")," mh"," ~")," at "," ~ ")," by "," ~ ")," on "," ~ ")," to "," ~ ")," from "," ~ ")," until "," ~ ")," till "," ~ ")," before "," ~ ")," after "," ~ ")," around "," ~ ")," approx "," ~ ")," about "," ~ ")," since "," ~ ")," hrs "," ~ ")," hr "," ~ ")," hours "," ~ ")," time "," ~ ")," jan "," ~ ")," feb "," ~ ")," mar "," ~ ")," apr "," ~ ")," may "," ~ ")," jun "," ~ ")," jul "," ~ ")," aug "," ~ ")," sep "," ~ ")," sept "," ~ ")," oct "," ~ ")</f>
        <v>  </v>
      </c>
      <c r="BS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108," "&amp;LOWER(Flights!$F$8)&amp;" "," ~ ")," mh"," ~")," at "," ~ ")," by "," ~ ")," on "," ~ ")," to "," ~ ")," from "," ~ ")," until "," ~ ")," till "," ~ ")," before "," ~ ")," after "," ~ ")," around "," ~ ")," approx "," ~ ")," about "," ~ ")," since "," ~ ")," hrs "," ~ ")," hr "," ~ ")," hours "," ~ ")," time "," ~ ")," jan "," ~ ")," feb "," ~ ")," mar "," ~ ")," apr "," ~ ")," may "," ~ ")," jun "," ~ ")," jul "," ~ ")," aug "," ~ ")," sep "," ~ ")," sept "," ~ ")," oct "," ~ ")</f>
        <v>  </v>
      </c>
      <c r="BT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108,"jan","~"),"feb","~"),"mar","~"),"apr","~"),"may","~"),"jun","~"),"jul","~"),"aug","~"),"sep","~"),"oct","~"),"nov","~"),"dec","~")," nov "," ~ ")," dec "," ~ ")," mon "," ~ ")," tue "," ~ ")," wed "," ~ ")," thu "," ~ ")," fri "," ~ ")," sat "," ~ ")," sun "," ~ ")," gate "," ~ ")," bay "," ~ ")," stand "," ~ ")," position "," ~ ")," galley "," ~ ")," flight "," ~ ")," flt "," ~ ")," day "," ~ ")," date "," ~ ")," dated "," ~ ")," the "," ~ ")," and "," ~ ")," of "," ~ ")," in "," ~ ")," for "," ~ ")," with "," ~ ")</f>
        <v>  </v>
      </c>
      <c r="BU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108,"jan","~"),"feb","~"),"mar","~"),"apr","~"),"may","~"),"jun","~"),"jul","~"),"aug","~"),"sep","~"),"oct","~"),"nov","~"),"dec","~")," nov "," ~ ")," dec "," ~ ")," mon "," ~ ")," tue "," ~ ")," wed "," ~ ")," thu "," ~ ")," fri "," ~ ")," sat "," ~ ")," sun "," ~ ")," gate "," ~ ")," bay "," ~ ")," stand "," ~ ")," position "," ~ ")," galley "," ~ ")," flight "," ~ ")," flt "," ~ ")," day "," ~ ")," date "," ~ ")," dated "," ~ ")," the "," ~ ")," and "," ~ ")," of "," ~ ")," in "," ~ ")," for "," ~ ")," with "," ~ ")</f>
        <v>  </v>
      </c>
      <c r="BV108" s="61" t="n">
        <f aca="false">0</f>
        <v>0</v>
      </c>
      <c r="BW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108," pax "," ~ ")," etd "," ~ ")," eta "," ~ ")," std "," ~ ")," sta "," ~ ")," atd "," ~ ")," ata "," ~ ")," lt "," ~ ")," utc "," ~ ")," local "," ~ ")," ok "," ~ ")," done "," ~ ")," seen "," ~ ")," chk "," ~ ")," chkd "," ~ ")," checked "," ~ ")," rcvd "," ~ ")," recd "," ~ ")," dep "," ~ ")," arr "," ~ ")," qty "," ~ ")," all "," ~ ")," ttl "," ~ ")," total "," ~ ")," via "," ~ ")," per "," ~ ")," call "," ~ ")," inbound "," ~ ")," outbound "," ~ ")," approx "," ~ ")</f>
        <v>  </v>
      </c>
      <c r="BX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108," pax "," ~ ")," etd "," ~ ")," eta "," ~ ")," std "," ~ ")," sta "," ~ ")," atd "," ~ ")," ata "," ~ ")," lt "," ~ ")," utc "," ~ ")," local "," ~ ")," ok "," ~ ")," done "," ~ ")," seen "," ~ ")," chk "," ~ ")," chkd "," ~ ")," checked "," ~ ")," rcvd "," ~ ")," recd "," ~ ")," dep "," ~ ")," arr "," ~ ")," qty "," ~ ")," all "," ~ ")," ttl "," ~ ")," total "," ~ ")," via "," ~ ")," per "," ~ ")," call "," ~ ")," inbound "," ~ ")," outbound "," ~ ")," approx "," ~ ")</f>
        <v>  </v>
      </c>
    </row>
    <row r="109" customFormat="false" ht="41.25" hidden="false" customHeight="true" outlineLevel="0" collapsed="false">
      <c r="A109" s="57" t="s">
        <v>608</v>
      </c>
      <c r="B109" s="57" t="s">
        <v>218</v>
      </c>
      <c r="C109" s="57" t="str">
        <f aca="false">Flights!$F$8</f>
        <v>MH0088</v>
      </c>
      <c r="D109" s="58" t="n">
        <f aca="false">Flights!$D$8</f>
        <v>46305</v>
      </c>
      <c r="E109" s="57" t="str">
        <f aca="false">Flights!$G$8&amp;"-"&amp;Flights!$H$8</f>
        <v>KUL-NRT</v>
      </c>
      <c r="F109" s="57" t="str">
        <f aca="false">Flights!$K$8</f>
        <v>BC</v>
      </c>
      <c r="G109" s="57" t="s">
        <v>423</v>
      </c>
      <c r="H109" s="57" t="s">
        <v>381</v>
      </c>
      <c r="I109" s="57" t="s">
        <v>502</v>
      </c>
      <c r="J109" s="57" t="s">
        <v>503</v>
      </c>
      <c r="K109" s="67" t="s">
        <v>504</v>
      </c>
      <c r="L109" s="67" t="s">
        <v>609</v>
      </c>
      <c r="M109" s="67" t="s">
        <v>454</v>
      </c>
      <c r="N109" s="67" t="s">
        <v>386</v>
      </c>
      <c r="O109" s="67" t="s">
        <v>506</v>
      </c>
      <c r="P109" s="57" t="s">
        <v>187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open",IF(AND(NOT(OR(LEN(AZ109)&lt;15,ISNUMBER(MATCH(AZ109,L_Placeholder,0)))),BK109=0,NOT(OR(LEN(AU109)&lt;2,ISNUMBER(MATCH(AU109,L_Placeholder,0)))),NOT(OR(LEN(AX109)&lt;2,ISNUMBER(MATCH(AX109,L_Placeholder,0)))),TRIM(AE109)&lt;&gt;TRIM(T109)),"N/A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missing",IF(OR(LEN(AU109)&lt;2,ISNUMBER(MATCH(AU109,L_Placeholder,0))),"INVALID – PIC missing",IF(OR(LEN(AV109)&lt;2,ISNUMBER(MATCH(AV109,L_Placeholder,0))),"INVALID – result / assessment missing",IF(OR(OR(LEN(AW109)&lt;3,ISNUMBER(MATCH(AW109,L_Placeholder,0))),SUMPRODUCT(--ISNUMBER(SEARCH(" "&amp;L_EvidencePhrase&amp;" ",BD109)))&gt;0,BI109=1),"INVALID – evidence missing, placeholder or not yet on file",IF(BL109=0,"INVALID – evidence needs a traceable reference (number, file name or link)",IF(OR(LEN(AX109)&lt;2,ISNUMBER(MATCH(AX109,L_Placeholder,0))),"INVALID – verifier missing",IF(AX109=AU109,"INVALID – verifier must be someone other than the PIC",IF(BH109=1,"INVALID – result not yet available (awaiting / TBC)",IF(BV109=1,"INVALID – wording says not on board: an on-board confirmation needs the item loaded",IF(AND(AQ109=1,OR(OR(LEN(AY109)&lt;3,ISNUMBER(MATCH(AY109,L_Placeholder,0))),BJ109=1,BQ109=0)),"INVALID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LATE","COMPLETE")&amp;IF(BG109=1," – CHECK WORDING",""))))))))))))))))))))))),IF(TRIM(U109)="Fail","FAIL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t="str">
        <f aca="false">" "&amp;TRIM(SUBSTITUTE(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 "))&amp;" "</f>
        <v>  </v>
      </c>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IFERROR(IF(AND(TRIM(U109)="Pass",SUMPRODUCT((LEN(BC109)-LEN(SUBSTITUTE(BC109,"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")))/(LEN(L_PendNeg)+1))+SUMPRODUCT((LEN(BC109)-LEN(SUBSTITUTE(BC109," "&amp;L_PendPrep&amp;" "," ")))/(LEN(L_PendPrep)+1)),1,0),1)</f>
        <v>0</v>
      </c>
      <c r="BI109" s="61" t="n">
        <f aca="false">IFERROR(IF(SUMPRODUCT((LEN(BD109)-LEN(SUBSTITUTE(BD109," "&amp;L_PendStrict&amp;" "," ")))/(LEN(L_PendStrict)+1))&gt;SUMPRODUCT((LEN(BD109)-LEN(SUBSTITUTE(BD109," "&amp;L_PendNeg&amp;" "," ")))/(LEN(L_PendNeg)+1)),1,0),1)</f>
        <v>0</v>
      </c>
      <c r="BJ109" s="61" t="n">
        <f aca="false">IFERROR(IF(SUMPRODUCT((LEN(BE109)-LEN(SUBSTITUTE(BE109," "&amp;L_Pending&amp;" "," ")))/(LEN(L_Pending)+1))&gt;SUMPRODUCT((LEN(BE109)-LEN(SUBSTITUTE(BE109," "&amp;L_PendNeg&amp;" "," ")))/(LEN(L_PendNeg)+1))+SUMPRODUCT((LEN(BE109)-LEN(SUBSTITUTE(BE109," "&amp;L_PendPrep&amp;" "," ")))/(LEN(L_PendPrep)+1)),1,0),1)</f>
        <v>0</v>
      </c>
      <c r="BK109" s="61" t="n">
        <f aca="false">IFERROR(IF(SUMPRODUCT((LEN(BF109)-LEN(SUBSTITUTE(BF109," "&amp;L_PendStrict&amp;" "," ")))/(LEN(L_PendStrict)+1))&gt;SUMPRODUCT((LEN(BF109)-LEN(SUBSTITUTE(BF109," "&amp;L_PendNeg&amp;" "," ")))/(LEN(L_PendNeg)+1)),1,0),1)</f>
        <v>0</v>
      </c>
      <c r="BL109" s="61" t="n">
        <f aca="false">IFERROR(IF(OR(SUMPRODUCT(--ISNUMBER(SEARCH({"aa000"," aa 000"," aaa 000"," aaaa 000"," a 0000"," a000 000"," aa 00 000"," aaa 00 000"},BN109)))&gt;0,SUMPRODUCT(--ISNUMBER(SEARCH({"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109)))&gt;0,SUMPRODUCT(--ISNUMBER(SEARCH({"http","www.","\",".pdf",".jpg",".jpeg",".png",".heic",".xls",".doc",".msg",".eml"},Z109)))&gt;0,AND(SUMPRODUCT(--ISNUMBER(SEARCH({"sharepoint","onedrive","teams","dms","q-pulse","qpulse"},Z109)))&gt;0,ISNUMBER(SEARCH("0",BM109)))),1,0),0)</f>
        <v>0</v>
      </c>
      <c r="BM109" s="61" t="str">
        <f aca="false">SUBSTITUTE(SUBSTITUTE(SUBSTITUTE(SUBSTITUTE(SUBSTITUTE(SUBSTITUTE(SUBSTITUTE(SUBSTITUTE(SUBSTITUTE(LOWER(BW109&amp;""),"1","0"),"2","0"),"3","0"),"4","0"),"5","0"),"6","0"),"7","0"),"8","0"),"9","0")</f>
        <v>  </v>
      </c>
      <c r="BN109" s="61" t="str">
        <f aca="false">SUBSTITUTE(SUBSTITUTE(SUBSTITUTE(SUBSTITUTE(SUBSTITUTE(SUBSTITUTE(SUBSTITUTE(SUBSTITUTE(SUBSTITUTE(SUBSTITUTE(SUBSTITUTE(SUBSTITUTE(SUBSTITUTE(SUBSTITUTE(SUBSTITUTE(SUBSTITUTE(SUBSTITUTE(SUBSTITUTE(SUBSTITUTE(SUBSTITUTE(SUBSTITUTE(SUBSTITUTE(SUBSTITUTE(SUBSTITUTE(SUBSTITUTE(BM109,"b","a"),"c","a"),"d","a"),"e","a"),"f","a"),"g","a"),"h","a"),"i","a"),"j","a"),"k","a"),"l","a"),"m","a"),"n","a"),"o","a"),"p","a"),"q","a"),"r","a"),"s","a"),"t","a"),"u","a"),"v","a"),"w","a"),"x","a"),"y","a"),"z","a")</f>
        <v>  </v>
      </c>
      <c r="BO109" s="61" t="str">
        <f aca="false">SUBSTITUTE(SUBSTITUTE(SUBSTITUTE(SUBSTITUTE(SUBSTITUTE(SUBSTITUTE(SUBSTITUTE(SUBSTITUTE(SUBSTITUTE(LOWER(BX109&amp;""),"1","0"),"2","0"),"3","0"),"4","0"),"5","0"),"6","0"),"7","0"),"8","0"),"9","0")</f>
        <v>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v>
      </c>
      <c r="BQ109" s="61" t="n">
        <f aca="false">IFERROR(IF(OR(SUMPRODUCT(--ISNUMBER(SEARCH({"aa000"," aa 000"," aaa 000"," aaaa 000"," a 0000"," a000 000"," aa 00 000"," aaa 00 000"},BP109)))&gt;0,SUMPRODUCT(--ISNUMBER(SEARCH({"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109)))&gt;0,SUMPRODUCT(--ISNUMBER(SEARCH({"http","www.","\",".pdf",".jpg",".jpeg",".png",".heic",".xls",".doc",".msg",".eml"},W109)))&gt;0,ISNUMBER(SEARCH("0000",BO109)),AND(SUMPRODUCT(--ISNUMBER(SEARCH({"sharepoint","onedrive","teams","dms","q-pulse","qpulse"},W109)))&gt;0,ISNUMBER(SEARCH("0",BO109)))),1,0),0)</f>
        <v>0</v>
      </c>
      <c r="BR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109," "&amp;LOWER(Flights!$F$8)&amp;" "," ~ ")," mh"," ~")," at "," ~ ")," by "," ~ ")," on "," ~ ")," to "," ~ ")," from "," ~ ")," until "," ~ ")," till "," ~ ")," before "," ~ ")," after "," ~ ")," around "," ~ ")," approx "," ~ ")," about "," ~ ")," since "," ~ ")," hrs "," ~ ")," hr "," ~ ")," hours "," ~ ")," time "," ~ ")," jan "," ~ ")," feb "," ~ ")," mar "," ~ ")," apr "," ~ ")," may "," ~ ")," jun "," ~ ")," jul "," ~ ")," aug "," ~ ")," sep "," ~ ")," sept "," ~ ")," oct "," ~ ")</f>
        <v>  </v>
      </c>
      <c r="BS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109," "&amp;LOWER(Flights!$F$8)&amp;" "," ~ ")," mh"," ~")," at "," ~ ")," by "," ~ ")," on "," ~ ")," to "," ~ ")," from "," ~ ")," until "," ~ ")," till "," ~ ")," before "," ~ ")," after "," ~ ")," around "," ~ ")," approx "," ~ ")," about "," ~ ")," since "," ~ ")," hrs "," ~ ")," hr "," ~ ")," hours "," ~ ")," time "," ~ ")," jan "," ~ ")," feb "," ~ ")," mar "," ~ ")," apr "," ~ ")," may "," ~ ")," jun "," ~ ")," jul "," ~ ")," aug "," ~ ")," sep "," ~ ")," sept "," ~ ")," oct "," ~ ")</f>
        <v>  </v>
      </c>
      <c r="BT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109,"jan","~"),"feb","~"),"mar","~"),"apr","~"),"may","~"),"jun","~"),"jul","~"),"aug","~"),"sep","~"),"oct","~"),"nov","~"),"dec","~")," nov "," ~ ")," dec "," ~ ")," mon "," ~ ")," tue "," ~ ")," wed "," ~ ")," thu "," ~ ")," fri "," ~ ")," sat "," ~ ")," sun "," ~ ")," gate "," ~ ")," bay "," ~ ")," stand "," ~ ")," position "," ~ ")," galley "," ~ ")," flight "," ~ ")," flt "," ~ ")," day "," ~ ")," date "," ~ ")," dated "," ~ ")," the "," ~ ")," and "," ~ ")," of "," ~ ")," in "," ~ ")," for "," ~ ")," with "," ~ ")</f>
        <v>  </v>
      </c>
      <c r="BU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109,"jan","~"),"feb","~"),"mar","~"),"apr","~"),"may","~"),"jun","~"),"jul","~"),"aug","~"),"sep","~"),"oct","~"),"nov","~"),"dec","~")," nov "," ~ ")," dec "," ~ ")," mon "," ~ ")," tue "," ~ ")," wed "," ~ ")," thu "," ~ ")," fri "," ~ ")," sat "," ~ ")," sun "," ~ ")," gate "," ~ ")," bay "," ~ ")," stand "," ~ ")," position "," ~ ")," galley "," ~ ")," flight "," ~ ")," flt "," ~ ")," day "," ~ ")," date "," ~ ")," dated "," ~ ")," the "," ~ ")," and "," ~ ")," of "," ~ ")," in "," ~ ")," for "," ~ ")," with "," ~ ")</f>
        <v>  </v>
      </c>
      <c r="BV109" s="61" t="n">
        <f aca="false">0</f>
        <v>0</v>
      </c>
      <c r="BW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109," pax "," ~ ")," etd "," ~ ")," eta "," ~ ")," std "," ~ ")," sta "," ~ ")," atd "," ~ ")," ata "," ~ ")," lt "," ~ ")," utc "," ~ ")," local "," ~ ")," ok "," ~ ")," done "," ~ ")," seen "," ~ ")," chk "," ~ ")," chkd "," ~ ")," checked "," ~ ")," rcvd "," ~ ")," recd "," ~ ")," dep "," ~ ")," arr "," ~ ")," qty "," ~ ")," all "," ~ ")," ttl "," ~ ")," total "," ~ ")," via "," ~ ")," per "," ~ ")," call "," ~ ")," inbound "," ~ ")," outbound "," ~ ")," approx "," ~ ")</f>
        <v>  </v>
      </c>
      <c r="BX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109," pax "," ~ ")," etd "," ~ ")," eta "," ~ ")," std "," ~ ")," sta "," ~ ")," atd "," ~ ")," ata "," ~ ")," lt "," ~ ")," utc "," ~ ")," local "," ~ ")," ok "," ~ ")," done "," ~ ")," seen "," ~ ")," chk "," ~ ")," chkd "," ~ ")," checked "," ~ ")," rcvd "," ~ ")," recd "," ~ ")," dep "," ~ ")," arr "," ~ ")," qty "," ~ ")," all "," ~ ")," ttl "," ~ ")," total "," ~ ")," via "," ~ ")," per "," ~ ")," call "," ~ ")," inbound "," ~ ")," outbound "," ~ ")," approx "," ~ ")</f>
        <v>  </v>
      </c>
    </row>
    <row r="110" customFormat="false" ht="41.25" hidden="false" customHeight="true" outlineLevel="0" collapsed="false">
      <c r="A110" s="57" t="s">
        <v>610</v>
      </c>
      <c r="B110" s="57" t="s">
        <v>218</v>
      </c>
      <c r="C110" s="57" t="str">
        <f aca="false">Flights!$F$8</f>
        <v>MH0088</v>
      </c>
      <c r="D110" s="58" t="n">
        <f aca="false">Flights!$D$8</f>
        <v>46305</v>
      </c>
      <c r="E110" s="57" t="str">
        <f aca="false">Flights!$G$8&amp;"-"&amp;Flights!$H$8</f>
        <v>KUL-NRT</v>
      </c>
      <c r="F110" s="57" t="str">
        <f aca="false">Flights!$K$8</f>
        <v>BC</v>
      </c>
      <c r="G110" s="57" t="s">
        <v>423</v>
      </c>
      <c r="H110" s="57" t="s">
        <v>381</v>
      </c>
      <c r="I110" s="57" t="s">
        <v>502</v>
      </c>
      <c r="J110" s="57" t="s">
        <v>508</v>
      </c>
      <c r="K110" s="67" t="s">
        <v>504</v>
      </c>
      <c r="L110" s="67" t="s">
        <v>611</v>
      </c>
      <c r="M110" s="67" t="s">
        <v>454</v>
      </c>
      <c r="N110" s="67" t="s">
        <v>386</v>
      </c>
      <c r="O110" s="67" t="s">
        <v>506</v>
      </c>
      <c r="P110" s="57" t="s">
        <v>187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open",IF(AND(NOT(OR(LEN(AZ110)&lt;15,ISNUMBER(MATCH(AZ110,L_Placeholder,0)))),BK110=0,NOT(OR(LEN(AU110)&lt;2,ISNUMBER(MATCH(AU110,L_Placeholder,0)))),NOT(OR(LEN(AX110)&lt;2,ISNUMBER(MATCH(AX110,L_Placeholder,0)))),TRIM(AE110)&lt;&gt;TRIM(T110)),"N/A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missing",IF(OR(LEN(AU110)&lt;2,ISNUMBER(MATCH(AU110,L_Placeholder,0))),"INVALID – PIC missing",IF(OR(LEN(AV110)&lt;2,ISNUMBER(MATCH(AV110,L_Placeholder,0))),"INVALID – result / assessment missing",IF(OR(OR(LEN(AW110)&lt;3,ISNUMBER(MATCH(AW110,L_Placeholder,0))),SUMPRODUCT(--ISNUMBER(SEARCH(" "&amp;L_EvidencePhrase&amp;" ",BD110)))&gt;0,BI110=1),"INVALID – evidence missing, placeholder or not yet on file",IF(BL110=0,"INVALID – evidence needs a traceable reference (number, file name or link)",IF(OR(LEN(AX110)&lt;2,ISNUMBER(MATCH(AX110,L_Placeholder,0))),"INVALID – verifier missing",IF(AX110=AU110,"INVALID – verifier must be someone other than the PIC",IF(BH110=1,"INVALID – result not yet available (awaiting / TBC)",IF(BV110=1,"INVALID – wording says not on board: an on-board confirmation needs the item loaded",IF(AND(AQ110=1,OR(OR(LEN(AY110)&lt;3,ISNUMBER(MATCH(AY110,L_Placeholder,0))),BJ110=1,BQ110=0)),"INVALID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LATE","COMPLETE")&amp;IF(BG110=1," – CHECK WORDING",""))))))))))))))))))))))),IF(TRIM(U110)="Fail","FAIL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t="str">
        <f aca="false">" "&amp;TRIM(SUBSTITUTE(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 "))&amp;" "</f>
        <v>  </v>
      </c>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IFERROR(IF(AND(TRIM(U110)="Pass",SUMPRODUCT((LEN(BC110)-LEN(SUBSTITUTE(BC110,"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")))/(LEN(L_PendNeg)+1))+SUMPRODUCT((LEN(BC110)-LEN(SUBSTITUTE(BC110," "&amp;L_PendPrep&amp;" "," ")))/(LEN(L_PendPrep)+1)),1,0),1)</f>
        <v>0</v>
      </c>
      <c r="BI110" s="61" t="n">
        <f aca="false">IFERROR(IF(SUMPRODUCT((LEN(BD110)-LEN(SUBSTITUTE(BD110," "&amp;L_PendStrict&amp;" "," ")))/(LEN(L_PendStrict)+1))&gt;SUMPRODUCT((LEN(BD110)-LEN(SUBSTITUTE(BD110," "&amp;L_PendNeg&amp;" "," ")))/(LEN(L_PendNeg)+1)),1,0),1)</f>
        <v>0</v>
      </c>
      <c r="BJ110" s="61" t="n">
        <f aca="false">IFERROR(IF(SUMPRODUCT((LEN(BE110)-LEN(SUBSTITUTE(BE110," "&amp;L_Pending&amp;" "," ")))/(LEN(L_Pending)+1))&gt;SUMPRODUCT((LEN(BE110)-LEN(SUBSTITUTE(BE110," "&amp;L_PendNeg&amp;" "," ")))/(LEN(L_PendNeg)+1))+SUMPRODUCT((LEN(BE110)-LEN(SUBSTITUTE(BE110," "&amp;L_PendPrep&amp;" "," ")))/(LEN(L_PendPrep)+1)),1,0),1)</f>
        <v>0</v>
      </c>
      <c r="BK110" s="61" t="n">
        <f aca="false">IFERROR(IF(SUMPRODUCT((LEN(BF110)-LEN(SUBSTITUTE(BF110," "&amp;L_PendStrict&amp;" "," ")))/(LEN(L_PendStrict)+1))&gt;SUMPRODUCT((LEN(BF110)-LEN(SUBSTITUTE(BF110," "&amp;L_PendNeg&amp;" "," ")))/(LEN(L_PendNeg)+1)),1,0),1)</f>
        <v>0</v>
      </c>
      <c r="BL110" s="61" t="n">
        <f aca="false">IFERROR(IF(OR(SUMPRODUCT(--ISNUMBER(SEARCH({"aa000"," aa 000"," aaa 000"," aaaa 000"," a 0000"," a000 000"," aa 00 000"," aaa 00 000"},BN110)))&gt;0,SUMPRODUCT(--ISNUMBER(SEARCH({"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110)))&gt;0,SUMPRODUCT(--ISNUMBER(SEARCH({"http","www.","\",".pdf",".jpg",".jpeg",".png",".heic",".xls",".doc",".msg",".eml"},Z110)))&gt;0,AND(SUMPRODUCT(--ISNUMBER(SEARCH({"sharepoint","onedrive","teams","dms","q-pulse","qpulse"},Z110)))&gt;0,ISNUMBER(SEARCH("0",BM110)))),1,0),0)</f>
        <v>0</v>
      </c>
      <c r="BM110" s="61" t="str">
        <f aca="false">SUBSTITUTE(SUBSTITUTE(SUBSTITUTE(SUBSTITUTE(SUBSTITUTE(SUBSTITUTE(SUBSTITUTE(SUBSTITUTE(SUBSTITUTE(LOWER(BW110&amp;""),"1","0"),"2","0"),"3","0"),"4","0"),"5","0"),"6","0"),"7","0"),"8","0"),"9","0")</f>
        <v>  </v>
      </c>
      <c r="BN110" s="61" t="str">
        <f aca="false">SUBSTITUTE(SUBSTITUTE(SUBSTITUTE(SUBSTITUTE(SUBSTITUTE(SUBSTITUTE(SUBSTITUTE(SUBSTITUTE(SUBSTITUTE(SUBSTITUTE(SUBSTITUTE(SUBSTITUTE(SUBSTITUTE(SUBSTITUTE(SUBSTITUTE(SUBSTITUTE(SUBSTITUTE(SUBSTITUTE(SUBSTITUTE(SUBSTITUTE(SUBSTITUTE(SUBSTITUTE(SUBSTITUTE(SUBSTITUTE(SUBSTITUTE(BM110,"b","a"),"c","a"),"d","a"),"e","a"),"f","a"),"g","a"),"h","a"),"i","a"),"j","a"),"k","a"),"l","a"),"m","a"),"n","a"),"o","a"),"p","a"),"q","a"),"r","a"),"s","a"),"t","a"),"u","a"),"v","a"),"w","a"),"x","a"),"y","a"),"z","a")</f>
        <v>  </v>
      </c>
      <c r="BO110" s="61" t="str">
        <f aca="false">SUBSTITUTE(SUBSTITUTE(SUBSTITUTE(SUBSTITUTE(SUBSTITUTE(SUBSTITUTE(SUBSTITUTE(SUBSTITUTE(SUBSTITUTE(LOWER(BX110&amp;""),"1","0"),"2","0"),"3","0"),"4","0"),"5","0"),"6","0"),"7","0"),"8","0"),"9","0")</f>
        <v>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v>
      </c>
      <c r="BQ110" s="61" t="n">
        <f aca="false">IFERROR(IF(OR(SUMPRODUCT(--ISNUMBER(SEARCH({"aa000"," aa 000"," aaa 000"," aaaa 000"," a 0000"," a000 000"," aa 00 000"," aaa 00 000"},BP110)))&gt;0,SUMPRODUCT(--ISNUMBER(SEARCH({"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110)))&gt;0,SUMPRODUCT(--ISNUMBER(SEARCH({"http","www.","\",".pdf",".jpg",".jpeg",".png",".heic",".xls",".doc",".msg",".eml"},W110)))&gt;0,ISNUMBER(SEARCH("0000",BO110)),AND(SUMPRODUCT(--ISNUMBER(SEARCH({"sharepoint","onedrive","teams","dms","q-pulse","qpulse"},W110)))&gt;0,ISNUMBER(SEARCH("0",BO110)))),1,0),0)</f>
        <v>0</v>
      </c>
      <c r="BR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110," "&amp;LOWER(Flights!$F$8)&amp;" "," ~ ")," mh"," ~")," at "," ~ ")," by "," ~ ")," on "," ~ ")," to "," ~ ")," from "," ~ ")," until "," ~ ")," till "," ~ ")," before "," ~ ")," after "," ~ ")," around "," ~ ")," approx "," ~ ")," about "," ~ ")," since "," ~ ")," hrs "," ~ ")," hr "," ~ ")," hours "," ~ ")," time "," ~ ")," jan "," ~ ")," feb "," ~ ")," mar "," ~ ")," apr "," ~ ")," may "," ~ ")," jun "," ~ ")," jul "," ~ ")," aug "," ~ ")," sep "," ~ ")," sept "," ~ ")," oct "," ~ ")</f>
        <v>  </v>
      </c>
      <c r="BS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110," "&amp;LOWER(Flights!$F$8)&amp;" "," ~ ")," mh"," ~")," at "," ~ ")," by "," ~ ")," on "," ~ ")," to "," ~ ")," from "," ~ ")," until "," ~ ")," till "," ~ ")," before "," ~ ")," after "," ~ ")," around "," ~ ")," approx "," ~ ")," about "," ~ ")," since "," ~ ")," hrs "," ~ ")," hr "," ~ ")," hours "," ~ ")," time "," ~ ")," jan "," ~ ")," feb "," ~ ")," mar "," ~ ")," apr "," ~ ")," may "," ~ ")," jun "," ~ ")," jul "," ~ ")," aug "," ~ ")," sep "," ~ ")," sept "," ~ ")," oct "," ~ ")</f>
        <v>  </v>
      </c>
      <c r="BT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110,"jan","~"),"feb","~"),"mar","~"),"apr","~"),"may","~"),"jun","~"),"jul","~"),"aug","~"),"sep","~"),"oct","~"),"nov","~"),"dec","~")," nov "," ~ ")," dec "," ~ ")," mon "," ~ ")," tue "," ~ ")," wed "," ~ ")," thu "," ~ ")," fri "," ~ ")," sat "," ~ ")," sun "," ~ ")," gate "," ~ ")," bay "," ~ ")," stand "," ~ ")," position "," ~ ")," galley "," ~ ")," flight "," ~ ")," flt "," ~ ")," day "," ~ ")," date "," ~ ")," dated "," ~ ")," the "," ~ ")," and "," ~ ")," of "," ~ ")," in "," ~ ")," for "," ~ ")," with "," ~ ")</f>
        <v>  </v>
      </c>
      <c r="BU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110,"jan","~"),"feb","~"),"mar","~"),"apr","~"),"may","~"),"jun","~"),"jul","~"),"aug","~"),"sep","~"),"oct","~"),"nov","~"),"dec","~")," nov "," ~ ")," dec "," ~ ")," mon "," ~ ")," tue "," ~ ")," wed "," ~ ")," thu "," ~ ")," fri "," ~ ")," sat "," ~ ")," sun "," ~ ")," gate "," ~ ")," bay "," ~ ")," stand "," ~ ")," position "," ~ ")," galley "," ~ ")," flight "," ~ ")," flt "," ~ ")," day "," ~ ")," date "," ~ ")," dated "," ~ ")," the "," ~ ")," and "," ~ ")," of "," ~ ")," in "," ~ ")," for "," ~ ")," with "," ~ ")</f>
        <v>  </v>
      </c>
      <c r="BV110" s="61" t="n">
        <f aca="false">0</f>
        <v>0</v>
      </c>
      <c r="BW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110," pax "," ~ ")," etd "," ~ ")," eta "," ~ ")," std "," ~ ")," sta "," ~ ")," atd "," ~ ")," ata "," ~ ")," lt "," ~ ")," utc "," ~ ")," local "," ~ ")," ok "," ~ ")," done "," ~ ")," seen "," ~ ")," chk "," ~ ")," chkd "," ~ ")," checked "," ~ ")," rcvd "," ~ ")," recd "," ~ ")," dep "," ~ ")," arr "," ~ ")," qty "," ~ ")," all "," ~ ")," ttl "," ~ ")," total "," ~ ")," via "," ~ ")," per "," ~ ")," call "," ~ ")," inbound "," ~ ")," outbound "," ~ ")," approx "," ~ ")</f>
        <v>  </v>
      </c>
      <c r="BX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110," pax "," ~ ")," etd "," ~ ")," eta "," ~ ")," std "," ~ ")," sta "," ~ ")," atd "," ~ ")," ata "," ~ ")," lt "," ~ ")," utc "," ~ ")," local "," ~ ")," ok "," ~ ")," done "," ~ ")," seen "," ~ ")," chk "," ~ ")," chkd "," ~ ")," checked "," ~ ")," rcvd "," ~ ")," recd "," ~ ")," dep "," ~ ")," arr "," ~ ")," qty "," ~ ")," all "," ~ ")," ttl "," ~ ")," total "," ~ ")," via "," ~ ")," per "," ~ ")," call "," ~ ")," inbound "," ~ ")," outbound "," ~ ")," approx "," ~ ")</f>
        <v>  </v>
      </c>
    </row>
    <row r="111" customFormat="false" ht="41.25" hidden="false" customHeight="true" outlineLevel="0" collapsed="false">
      <c r="A111" s="57" t="s">
        <v>612</v>
      </c>
      <c r="B111" s="57" t="s">
        <v>218</v>
      </c>
      <c r="C111" s="57" t="str">
        <f aca="false">Flights!$F$8</f>
        <v>MH0088</v>
      </c>
      <c r="D111" s="58" t="n">
        <f aca="false">Flights!$D$8</f>
        <v>46305</v>
      </c>
      <c r="E111" s="57" t="str">
        <f aca="false">Flights!$G$8&amp;"-"&amp;Flights!$H$8</f>
        <v>KUL-NRT</v>
      </c>
      <c r="F111" s="57" t="str">
        <f aca="false">Flights!$K$8</f>
        <v>BC</v>
      </c>
      <c r="G111" s="57" t="s">
        <v>423</v>
      </c>
      <c r="H111" s="57" t="s">
        <v>381</v>
      </c>
      <c r="I111" s="57" t="s">
        <v>502</v>
      </c>
      <c r="J111" s="57" t="s">
        <v>511</v>
      </c>
      <c r="K111" s="67" t="s">
        <v>504</v>
      </c>
      <c r="L111" s="67" t="s">
        <v>613</v>
      </c>
      <c r="M111" s="67" t="s">
        <v>454</v>
      </c>
      <c r="N111" s="67" t="s">
        <v>386</v>
      </c>
      <c r="O111" s="67" t="s">
        <v>506</v>
      </c>
      <c r="P111" s="57" t="s">
        <v>187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open",IF(AND(NOT(OR(LEN(AZ111)&lt;15,ISNUMBER(MATCH(AZ111,L_Placeholder,0)))),BK111=0,NOT(OR(LEN(AU111)&lt;2,ISNUMBER(MATCH(AU111,L_Placeholder,0)))),NOT(OR(LEN(AX111)&lt;2,ISNUMBER(MATCH(AX111,L_Placeholder,0)))),TRIM(AE111)&lt;&gt;TRIM(T111)),"N/A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missing",IF(OR(LEN(AU111)&lt;2,ISNUMBER(MATCH(AU111,L_Placeholder,0))),"INVALID – PIC missing",IF(OR(LEN(AV111)&lt;2,ISNUMBER(MATCH(AV111,L_Placeholder,0))),"INVALID – result / assessment missing",IF(OR(OR(LEN(AW111)&lt;3,ISNUMBER(MATCH(AW111,L_Placeholder,0))),SUMPRODUCT(--ISNUMBER(SEARCH(" "&amp;L_EvidencePhrase&amp;" ",BD111)))&gt;0,BI111=1),"INVALID – evidence missing, placeholder or not yet on file",IF(BL111=0,"INVALID – evidence needs a traceable reference (number, file name or link)",IF(OR(LEN(AX111)&lt;2,ISNUMBER(MATCH(AX111,L_Placeholder,0))),"INVALID – verifier missing",IF(AX111=AU111,"INVALID – verifier must be someone other than the PIC",IF(BH111=1,"INVALID – result not yet available (awaiting / TBC)",IF(BV111=1,"INVALID – wording says not on board: an on-board confirmation needs the item loaded",IF(AND(AQ111=1,OR(OR(LEN(AY111)&lt;3,ISNUMBER(MATCH(AY111,L_Placeholder,0))),BJ111=1,BQ111=0)),"INVALID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LATE","COMPLETE")&amp;IF(BG111=1," – CHECK WORDING",""))))))))))))))))))))))),IF(TRIM(U111)="Fail","FAIL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t="str">
        <f aca="false">" "&amp;TRIM(SUBSTITUTE(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 "))&amp;" "</f>
        <v>  </v>
      </c>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IFERROR(IF(AND(TRIM(U111)="Pass",SUMPRODUCT((LEN(BC111)-LEN(SUBSTITUTE(BC111,"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")))/(LEN(L_PendNeg)+1))+SUMPRODUCT((LEN(BC111)-LEN(SUBSTITUTE(BC111," "&amp;L_PendPrep&amp;" "," ")))/(LEN(L_PendPrep)+1)),1,0),1)</f>
        <v>0</v>
      </c>
      <c r="BI111" s="61" t="n">
        <f aca="false">IFERROR(IF(SUMPRODUCT((LEN(BD111)-LEN(SUBSTITUTE(BD111," "&amp;L_PendStrict&amp;" "," ")))/(LEN(L_PendStrict)+1))&gt;SUMPRODUCT((LEN(BD111)-LEN(SUBSTITUTE(BD111," "&amp;L_PendNeg&amp;" "," ")))/(LEN(L_PendNeg)+1)),1,0),1)</f>
        <v>0</v>
      </c>
      <c r="BJ111" s="61" t="n">
        <f aca="false">IFERROR(IF(SUMPRODUCT((LEN(BE111)-LEN(SUBSTITUTE(BE111," "&amp;L_Pending&amp;" "," ")))/(LEN(L_Pending)+1))&gt;SUMPRODUCT((LEN(BE111)-LEN(SUBSTITUTE(BE111," "&amp;L_PendNeg&amp;" "," ")))/(LEN(L_PendNeg)+1))+SUMPRODUCT((LEN(BE111)-LEN(SUBSTITUTE(BE111," "&amp;L_PendPrep&amp;" "," ")))/(LEN(L_PendPrep)+1)),1,0),1)</f>
        <v>0</v>
      </c>
      <c r="BK111" s="61" t="n">
        <f aca="false">IFERROR(IF(SUMPRODUCT((LEN(BF111)-LEN(SUBSTITUTE(BF111," "&amp;L_PendStrict&amp;" "," ")))/(LEN(L_PendStrict)+1))&gt;SUMPRODUCT((LEN(BF111)-LEN(SUBSTITUTE(BF111," "&amp;L_PendNeg&amp;" "," ")))/(LEN(L_PendNeg)+1)),1,0),1)</f>
        <v>0</v>
      </c>
      <c r="BL111" s="61" t="n">
        <f aca="false">IFERROR(IF(OR(SUMPRODUCT(--ISNUMBER(SEARCH({"aa000"," aa 000"," aaa 000"," aaaa 000"," a 0000"," a000 000"," aa 00 000"," aaa 00 000"},BN111)))&gt;0,SUMPRODUCT(--ISNUMBER(SEARCH({"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111)))&gt;0,SUMPRODUCT(--ISNUMBER(SEARCH({"http","www.","\",".pdf",".jpg",".jpeg",".png",".heic",".xls",".doc",".msg",".eml"},Z111)))&gt;0,AND(SUMPRODUCT(--ISNUMBER(SEARCH({"sharepoint","onedrive","teams","dms","q-pulse","qpulse"},Z111)))&gt;0,ISNUMBER(SEARCH("0",BM111)))),1,0),0)</f>
        <v>0</v>
      </c>
      <c r="BM111" s="61" t="str">
        <f aca="false">SUBSTITUTE(SUBSTITUTE(SUBSTITUTE(SUBSTITUTE(SUBSTITUTE(SUBSTITUTE(SUBSTITUTE(SUBSTITUTE(SUBSTITUTE(LOWER(BW111&amp;""),"1","0"),"2","0"),"3","0"),"4","0"),"5","0"),"6","0"),"7","0"),"8","0"),"9","0")</f>
        <v>  </v>
      </c>
      <c r="BN111" s="61" t="str">
        <f aca="false">SUBSTITUTE(SUBSTITUTE(SUBSTITUTE(SUBSTITUTE(SUBSTITUTE(SUBSTITUTE(SUBSTITUTE(SUBSTITUTE(SUBSTITUTE(SUBSTITUTE(SUBSTITUTE(SUBSTITUTE(SUBSTITUTE(SUBSTITUTE(SUBSTITUTE(SUBSTITUTE(SUBSTITUTE(SUBSTITUTE(SUBSTITUTE(SUBSTITUTE(SUBSTITUTE(SUBSTITUTE(SUBSTITUTE(SUBSTITUTE(SUBSTITUTE(BM111,"b","a"),"c","a"),"d","a"),"e","a"),"f","a"),"g","a"),"h","a"),"i","a"),"j","a"),"k","a"),"l","a"),"m","a"),"n","a"),"o","a"),"p","a"),"q","a"),"r","a"),"s","a"),"t","a"),"u","a"),"v","a"),"w","a"),"x","a"),"y","a"),"z","a")</f>
        <v>  </v>
      </c>
      <c r="BO111" s="61" t="str">
        <f aca="false">SUBSTITUTE(SUBSTITUTE(SUBSTITUTE(SUBSTITUTE(SUBSTITUTE(SUBSTITUTE(SUBSTITUTE(SUBSTITUTE(SUBSTITUTE(LOWER(BX111&amp;""),"1","0"),"2","0"),"3","0"),"4","0"),"5","0"),"6","0"),"7","0"),"8","0"),"9","0")</f>
        <v>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v>
      </c>
      <c r="BQ111" s="61" t="n">
        <f aca="false">IFERROR(IF(OR(SUMPRODUCT(--ISNUMBER(SEARCH({"aa000"," aa 000"," aaa 000"," aaaa 000"," a 0000"," a000 000"," aa 00 000"," aaa 00 000"},BP111)))&gt;0,SUMPRODUCT(--ISNUMBER(SEARCH({"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111)))&gt;0,SUMPRODUCT(--ISNUMBER(SEARCH({"http","www.","\",".pdf",".jpg",".jpeg",".png",".heic",".xls",".doc",".msg",".eml"},W111)))&gt;0,ISNUMBER(SEARCH("0000",BO111)),AND(SUMPRODUCT(--ISNUMBER(SEARCH({"sharepoint","onedrive","teams","dms","q-pulse","qpulse"},W111)))&gt;0,ISNUMBER(SEARCH("0",BO111)))),1,0),0)</f>
        <v>0</v>
      </c>
      <c r="BR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111," "&amp;LOWER(Flights!$F$8)&amp;" "," ~ ")," mh"," ~")," at "," ~ ")," by "," ~ ")," on "," ~ ")," to "," ~ ")," from "," ~ ")," until "," ~ ")," till "," ~ ")," before "," ~ ")," after "," ~ ")," around "," ~ ")," approx "," ~ ")," about "," ~ ")," since "," ~ ")," hrs "," ~ ")," hr "," ~ ")," hours "," ~ ")," time "," ~ ")," jan "," ~ ")," feb "," ~ ")," mar "," ~ ")," apr "," ~ ")," may "," ~ ")," jun "," ~ ")," jul "," ~ ")," aug "," ~ ")," sep "," ~ ")," sept "," ~ ")," oct "," ~ ")</f>
        <v>  </v>
      </c>
      <c r="BS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111," "&amp;LOWER(Flights!$F$8)&amp;" "," ~ ")," mh"," ~")," at "," ~ ")," by "," ~ ")," on "," ~ ")," to "," ~ ")," from "," ~ ")," until "," ~ ")," till "," ~ ")," before "," ~ ")," after "," ~ ")," around "," ~ ")," approx "," ~ ")," about "," ~ ")," since "," ~ ")," hrs "," ~ ")," hr "," ~ ")," hours "," ~ ")," time "," ~ ")," jan "," ~ ")," feb "," ~ ")," mar "," ~ ")," apr "," ~ ")," may "," ~ ")," jun "," ~ ")," jul "," ~ ")," aug "," ~ ")," sep "," ~ ")," sept "," ~ ")," oct "," ~ ")</f>
        <v>  </v>
      </c>
      <c r="BT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111,"jan","~"),"feb","~"),"mar","~"),"apr","~"),"may","~"),"jun","~"),"jul","~"),"aug","~"),"sep","~"),"oct","~"),"nov","~"),"dec","~")," nov "," ~ ")," dec "," ~ ")," mon "," ~ ")," tue "," ~ ")," wed "," ~ ")," thu "," ~ ")," fri "," ~ ")," sat "," ~ ")," sun "," ~ ")," gate "," ~ ")," bay "," ~ ")," stand "," ~ ")," position "," ~ ")," galley "," ~ ")," flight "," ~ ")," flt "," ~ ")," day "," ~ ")," date "," ~ ")," dated "," ~ ")," the "," ~ ")," and "," ~ ")," of "," ~ ")," in "," ~ ")," for "," ~ ")," with "," ~ ")</f>
        <v>  </v>
      </c>
      <c r="BU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111,"jan","~"),"feb","~"),"mar","~"),"apr","~"),"may","~"),"jun","~"),"jul","~"),"aug","~"),"sep","~"),"oct","~"),"nov","~"),"dec","~")," nov "," ~ ")," dec "," ~ ")," mon "," ~ ")," tue "," ~ ")," wed "," ~ ")," thu "," ~ ")," fri "," ~ ")," sat "," ~ ")," sun "," ~ ")," gate "," ~ ")," bay "," ~ ")," stand "," ~ ")," position "," ~ ")," galley "," ~ ")," flight "," ~ ")," flt "," ~ ")," day "," ~ ")," date "," ~ ")," dated "," ~ ")," the "," ~ ")," and "," ~ ")," of "," ~ ")," in "," ~ ")," for "," ~ ")," with "," ~ ")</f>
        <v>  </v>
      </c>
      <c r="BV111" s="61" t="n">
        <f aca="false">0</f>
        <v>0</v>
      </c>
      <c r="BW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111," pax "," ~ ")," etd "," ~ ")," eta "," ~ ")," std "," ~ ")," sta "," ~ ")," atd "," ~ ")," ata "," ~ ")," lt "," ~ ")," utc "," ~ ")," local "," ~ ")," ok "," ~ ")," done "," ~ ")," seen "," ~ ")," chk "," ~ ")," chkd "," ~ ")," checked "," ~ ")," rcvd "," ~ ")," recd "," ~ ")," dep "," ~ ")," arr "," ~ ")," qty "," ~ ")," all "," ~ ")," ttl "," ~ ")," total "," ~ ")," via "," ~ ")," per "," ~ ")," call "," ~ ")," inbound "," ~ ")," outbound "," ~ ")," approx "," ~ ")</f>
        <v>  </v>
      </c>
      <c r="BX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111," pax "," ~ ")," etd "," ~ ")," eta "," ~ ")," std "," ~ ")," sta "," ~ ")," atd "," ~ ")," ata "," ~ ")," lt "," ~ ")," utc "," ~ ")," local "," ~ ")," ok "," ~ ")," done "," ~ ")," seen "," ~ ")," chk "," ~ ")," chkd "," ~ ")," checked "," ~ ")," rcvd "," ~ ")," recd "," ~ ")," dep "," ~ ")," arr "," ~ ")," qty "," ~ ")," all "," ~ ")," ttl "," ~ ")," total "," ~ ")," via "," ~ ")," per "," ~ ")," call "," ~ ")," inbound "," ~ ")," outbound "," ~ ")," approx "," ~ ")</f>
        <v>  </v>
      </c>
    </row>
    <row r="112" customFormat="false" ht="41.25" hidden="false" customHeight="true" outlineLevel="0" collapsed="false">
      <c r="A112" s="57" t="s">
        <v>614</v>
      </c>
      <c r="B112" s="57" t="s">
        <v>218</v>
      </c>
      <c r="C112" s="57" t="str">
        <f aca="false">Flights!$F$8</f>
        <v>MH0088</v>
      </c>
      <c r="D112" s="58" t="n">
        <f aca="false">Flights!$D$8</f>
        <v>46305</v>
      </c>
      <c r="E112" s="57" t="str">
        <f aca="false">Flights!$G$8&amp;"-"&amp;Flights!$H$8</f>
        <v>KUL-NRT</v>
      </c>
      <c r="F112" s="57" t="str">
        <f aca="false">Flights!$K$8</f>
        <v>BC</v>
      </c>
      <c r="G112" s="57" t="s">
        <v>423</v>
      </c>
      <c r="H112" s="57" t="s">
        <v>381</v>
      </c>
      <c r="I112" s="57" t="s">
        <v>502</v>
      </c>
      <c r="J112" s="57" t="s">
        <v>514</v>
      </c>
      <c r="K112" s="67" t="s">
        <v>504</v>
      </c>
      <c r="L112" s="67" t="s">
        <v>615</v>
      </c>
      <c r="M112" s="67" t="s">
        <v>454</v>
      </c>
      <c r="N112" s="67" t="s">
        <v>386</v>
      </c>
      <c r="O112" s="67" t="s">
        <v>506</v>
      </c>
      <c r="P112" s="57" t="s">
        <v>187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open",IF(AND(NOT(OR(LEN(AZ112)&lt;15,ISNUMBER(MATCH(AZ112,L_Placeholder,0)))),BK112=0,NOT(OR(LEN(AU112)&lt;2,ISNUMBER(MATCH(AU112,L_Placeholder,0)))),NOT(OR(LEN(AX112)&lt;2,ISNUMBER(MATCH(AX112,L_Placeholder,0)))),TRIM(AE112)&lt;&gt;TRIM(T112)),"N/A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missing",IF(OR(LEN(AU112)&lt;2,ISNUMBER(MATCH(AU112,L_Placeholder,0))),"INVALID – PIC missing",IF(OR(LEN(AV112)&lt;2,ISNUMBER(MATCH(AV112,L_Placeholder,0))),"INVALID – result / assessment missing",IF(OR(OR(LEN(AW112)&lt;3,ISNUMBER(MATCH(AW112,L_Placeholder,0))),SUMPRODUCT(--ISNUMBER(SEARCH(" "&amp;L_EvidencePhrase&amp;" ",BD112)))&gt;0,BI112=1),"INVALID – evidence missing, placeholder or not yet on file",IF(BL112=0,"INVALID – evidence needs a traceable reference (number, file name or link)",IF(OR(LEN(AX112)&lt;2,ISNUMBER(MATCH(AX112,L_Placeholder,0))),"INVALID – verifier missing",IF(AX112=AU112,"INVALID – verifier must be someone other than the PIC",IF(BH112=1,"INVALID – result not yet available (awaiting / TBC)",IF(BV112=1,"INVALID – wording says not on board: an on-board confirmation needs the item loaded",IF(AND(AQ112=1,OR(OR(LEN(AY112)&lt;3,ISNUMBER(MATCH(AY112,L_Placeholder,0))),BJ112=1,BQ112=0)),"INVALID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LATE","COMPLETE")&amp;IF(BG112=1," – CHECK WORDING",""))))))))))))))))))))))),IF(TRIM(U112)="Fail","FAIL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t="str">
        <f aca="false">" "&amp;TRIM(SUBSTITUTE(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 "))&amp;" "</f>
        <v>  </v>
      </c>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IFERROR(IF(AND(TRIM(U112)="Pass",SUMPRODUCT((LEN(BC112)-LEN(SUBSTITUTE(BC112,"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")))/(LEN(L_PendNeg)+1))+SUMPRODUCT((LEN(BC112)-LEN(SUBSTITUTE(BC112," "&amp;L_PendPrep&amp;" "," ")))/(LEN(L_PendPrep)+1)),1,0),1)</f>
        <v>0</v>
      </c>
      <c r="BI112" s="61" t="n">
        <f aca="false">IFERROR(IF(SUMPRODUCT((LEN(BD112)-LEN(SUBSTITUTE(BD112," "&amp;L_PendStrict&amp;" "," ")))/(LEN(L_PendStrict)+1))&gt;SUMPRODUCT((LEN(BD112)-LEN(SUBSTITUTE(BD112," "&amp;L_PendNeg&amp;" "," ")))/(LEN(L_PendNeg)+1)),1,0),1)</f>
        <v>0</v>
      </c>
      <c r="BJ112" s="61" t="n">
        <f aca="false">IFERROR(IF(SUMPRODUCT((LEN(BE112)-LEN(SUBSTITUTE(BE112," "&amp;L_Pending&amp;" "," ")))/(LEN(L_Pending)+1))&gt;SUMPRODUCT((LEN(BE112)-LEN(SUBSTITUTE(BE112," "&amp;L_PendNeg&amp;" "," ")))/(LEN(L_PendNeg)+1))+SUMPRODUCT((LEN(BE112)-LEN(SUBSTITUTE(BE112," "&amp;L_PendPrep&amp;" "," ")))/(LEN(L_PendPrep)+1)),1,0),1)</f>
        <v>0</v>
      </c>
      <c r="BK112" s="61" t="n">
        <f aca="false">IFERROR(IF(SUMPRODUCT((LEN(BF112)-LEN(SUBSTITUTE(BF112," "&amp;L_PendStrict&amp;" "," ")))/(LEN(L_PendStrict)+1))&gt;SUMPRODUCT((LEN(BF112)-LEN(SUBSTITUTE(BF112," "&amp;L_PendNeg&amp;" "," ")))/(LEN(L_PendNeg)+1)),1,0),1)</f>
        <v>0</v>
      </c>
      <c r="BL112" s="61" t="n">
        <f aca="false">IFERROR(IF(OR(SUMPRODUCT(--ISNUMBER(SEARCH({"aa000"," aa 000"," aaa 000"," aaaa 000"," a 0000"," a000 000"," aa 00 000"," aaa 00 000"},BN112)))&gt;0,SUMPRODUCT(--ISNUMBER(SEARCH({"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112)))&gt;0,SUMPRODUCT(--ISNUMBER(SEARCH({"http","www.","\",".pdf",".jpg",".jpeg",".png",".heic",".xls",".doc",".msg",".eml"},Z112)))&gt;0,AND(SUMPRODUCT(--ISNUMBER(SEARCH({"sharepoint","onedrive","teams","dms","q-pulse","qpulse"},Z112)))&gt;0,ISNUMBER(SEARCH("0",BM112)))),1,0),0)</f>
        <v>0</v>
      </c>
      <c r="BM112" s="61" t="str">
        <f aca="false">SUBSTITUTE(SUBSTITUTE(SUBSTITUTE(SUBSTITUTE(SUBSTITUTE(SUBSTITUTE(SUBSTITUTE(SUBSTITUTE(SUBSTITUTE(LOWER(BW112&amp;""),"1","0"),"2","0"),"3","0"),"4","0"),"5","0"),"6","0"),"7","0"),"8","0"),"9","0")</f>
        <v>  </v>
      </c>
      <c r="BN112" s="61" t="str">
        <f aca="false">SUBSTITUTE(SUBSTITUTE(SUBSTITUTE(SUBSTITUTE(SUBSTITUTE(SUBSTITUTE(SUBSTITUTE(SUBSTITUTE(SUBSTITUTE(SUBSTITUTE(SUBSTITUTE(SUBSTITUTE(SUBSTITUTE(SUBSTITUTE(SUBSTITUTE(SUBSTITUTE(SUBSTITUTE(SUBSTITUTE(SUBSTITUTE(SUBSTITUTE(SUBSTITUTE(SUBSTITUTE(SUBSTITUTE(SUBSTITUTE(SUBSTITUTE(BM112,"b","a"),"c","a"),"d","a"),"e","a"),"f","a"),"g","a"),"h","a"),"i","a"),"j","a"),"k","a"),"l","a"),"m","a"),"n","a"),"o","a"),"p","a"),"q","a"),"r","a"),"s","a"),"t","a"),"u","a"),"v","a"),"w","a"),"x","a"),"y","a"),"z","a")</f>
        <v>  </v>
      </c>
      <c r="BO112" s="61" t="str">
        <f aca="false">SUBSTITUTE(SUBSTITUTE(SUBSTITUTE(SUBSTITUTE(SUBSTITUTE(SUBSTITUTE(SUBSTITUTE(SUBSTITUTE(SUBSTITUTE(LOWER(BX112&amp;""),"1","0"),"2","0"),"3","0"),"4","0"),"5","0"),"6","0"),"7","0"),"8","0"),"9","0")</f>
        <v>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v>
      </c>
      <c r="BQ112" s="61" t="n">
        <f aca="false">IFERROR(IF(OR(SUMPRODUCT(--ISNUMBER(SEARCH({"aa000"," aa 000"," aaa 000"," aaaa 000"," a 0000"," a000 000"," aa 00 000"," aaa 00 000"},BP112)))&gt;0,SUMPRODUCT(--ISNUMBER(SEARCH({"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112)))&gt;0,SUMPRODUCT(--ISNUMBER(SEARCH({"http","www.","\",".pdf",".jpg",".jpeg",".png",".heic",".xls",".doc",".msg",".eml"},W112)))&gt;0,ISNUMBER(SEARCH("0000",BO112)),AND(SUMPRODUCT(--ISNUMBER(SEARCH({"sharepoint","onedrive","teams","dms","q-pulse","qpulse"},W112)))&gt;0,ISNUMBER(SEARCH("0",BO112)))),1,0),0)</f>
        <v>0</v>
      </c>
      <c r="BR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112," "&amp;LOWER(Flights!$F$8)&amp;" "," ~ ")," mh"," ~")," at "," ~ ")," by "," ~ ")," on "," ~ ")," to "," ~ ")," from "," ~ ")," until "," ~ ")," till "," ~ ")," before "," ~ ")," after "," ~ ")," around "," ~ ")," approx "," ~ ")," about "," ~ ")," since "," ~ ")," hrs "," ~ ")," hr "," ~ ")," hours "," ~ ")," time "," ~ ")," jan "," ~ ")," feb "," ~ ")," mar "," ~ ")," apr "," ~ ")," may "," ~ ")," jun "," ~ ")," jul "," ~ ")," aug "," ~ ")," sep "," ~ ")," sept "," ~ ")," oct "," ~ ")</f>
        <v>  </v>
      </c>
      <c r="BS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112," "&amp;LOWER(Flights!$F$8)&amp;" "," ~ ")," mh"," ~")," at "," ~ ")," by "," ~ ")," on "," ~ ")," to "," ~ ")," from "," ~ ")," until "," ~ ")," till "," ~ ")," before "," ~ ")," after "," ~ ")," around "," ~ ")," approx "," ~ ")," about "," ~ ")," since "," ~ ")," hrs "," ~ ")," hr "," ~ ")," hours "," ~ ")," time "," ~ ")," jan "," ~ ")," feb "," ~ ")," mar "," ~ ")," apr "," ~ ")," may "," ~ ")," jun "," ~ ")," jul "," ~ ")," aug "," ~ ")," sep "," ~ ")," sept "," ~ ")," oct "," ~ ")</f>
        <v>  </v>
      </c>
      <c r="BT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112,"jan","~"),"feb","~"),"mar","~"),"apr","~"),"may","~"),"jun","~"),"jul","~"),"aug","~"),"sep","~"),"oct","~"),"nov","~"),"dec","~")," nov "," ~ ")," dec "," ~ ")," mon "," ~ ")," tue "," ~ ")," wed "," ~ ")," thu "," ~ ")," fri "," ~ ")," sat "," ~ ")," sun "," ~ ")," gate "," ~ ")," bay "," ~ ")," stand "," ~ ")," position "," ~ ")," galley "," ~ ")," flight "," ~ ")," flt "," ~ ")," day "," ~ ")," date "," ~ ")," dated "," ~ ")," the "," ~ ")," and "," ~ ")," of "," ~ ")," in "," ~ ")," for "," ~ ")," with "," ~ ")</f>
        <v>  </v>
      </c>
      <c r="BU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112,"jan","~"),"feb","~"),"mar","~"),"apr","~"),"may","~"),"jun","~"),"jul","~"),"aug","~"),"sep","~"),"oct","~"),"nov","~"),"dec","~")," nov "," ~ ")," dec "," ~ ")," mon "," ~ ")," tue "," ~ ")," wed "," ~ ")," thu "," ~ ")," fri "," ~ ")," sat "," ~ ")," sun "," ~ ")," gate "," ~ ")," bay "," ~ ")," stand "," ~ ")," position "," ~ ")," galley "," ~ ")," flight "," ~ ")," flt "," ~ ")," day "," ~ ")," date "," ~ ")," dated "," ~ ")," the "," ~ ")," and "," ~ ")," of "," ~ ")," in "," ~ ")," for "," ~ ")," with "," ~ ")</f>
        <v>  </v>
      </c>
      <c r="BV112" s="61" t="n">
        <f aca="false">0</f>
        <v>0</v>
      </c>
      <c r="BW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112," pax "," ~ ")," etd "," ~ ")," eta "," ~ ")," std "," ~ ")," sta "," ~ ")," atd "," ~ ")," ata "," ~ ")," lt "," ~ ")," utc "," ~ ")," local "," ~ ")," ok "," ~ ")," done "," ~ ")," seen "," ~ ")," chk "," ~ ")," chkd "," ~ ")," checked "," ~ ")," rcvd "," ~ ")," recd "," ~ ")," dep "," ~ ")," arr "," ~ ")," qty "," ~ ")," all "," ~ ")," ttl "," ~ ")," total "," ~ ")," via "," ~ ")," per "," ~ ")," call "," ~ ")," inbound "," ~ ")," outbound "," ~ ")," approx "," ~ ")</f>
        <v>  </v>
      </c>
      <c r="BX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112," pax "," ~ ")," etd "," ~ ")," eta "," ~ ")," std "," ~ ")," sta "," ~ ")," atd "," ~ ")," ata "," ~ ")," lt "," ~ ")," utc "," ~ ")," local "," ~ ")," ok "," ~ ")," done "," ~ ")," seen "," ~ ")," chk "," ~ ")," chkd "," ~ ")," checked "," ~ ")," rcvd "," ~ ")," recd "," ~ ")," dep "," ~ ")," arr "," ~ ")," qty "," ~ ")," all "," ~ ")," ttl "," ~ ")," total "," ~ ")," via "," ~ ")," per "," ~ ")," call "," ~ ")," inbound "," ~ ")," outbound "," ~ ")," approx "," ~ ")</f>
        <v>  </v>
      </c>
    </row>
    <row r="113" customFormat="false" ht="41.25" hidden="false" customHeight="true" outlineLevel="0" collapsed="false">
      <c r="A113" s="57" t="s">
        <v>616</v>
      </c>
      <c r="B113" s="57" t="s">
        <v>218</v>
      </c>
      <c r="C113" s="57" t="str">
        <f aca="false">Flights!$F$8</f>
        <v>MH0088</v>
      </c>
      <c r="D113" s="58" t="n">
        <f aca="false">Flights!$D$8</f>
        <v>46305</v>
      </c>
      <c r="E113" s="57" t="str">
        <f aca="false">Flights!$G$8&amp;"-"&amp;Flights!$H$8</f>
        <v>KUL-NRT</v>
      </c>
      <c r="F113" s="57" t="str">
        <f aca="false">Flights!$K$8</f>
        <v>BC</v>
      </c>
      <c r="G113" s="57" t="s">
        <v>423</v>
      </c>
      <c r="H113" s="57" t="s">
        <v>381</v>
      </c>
      <c r="I113" s="57" t="s">
        <v>502</v>
      </c>
      <c r="J113" s="57" t="s">
        <v>518</v>
      </c>
      <c r="K113" s="67" t="s">
        <v>504</v>
      </c>
      <c r="L113" s="67" t="s">
        <v>617</v>
      </c>
      <c r="M113" s="67" t="s">
        <v>454</v>
      </c>
      <c r="N113" s="67" t="s">
        <v>386</v>
      </c>
      <c r="O113" s="67" t="s">
        <v>506</v>
      </c>
      <c r="P113" s="57" t="s">
        <v>187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open",IF(AND(NOT(OR(LEN(AZ113)&lt;15,ISNUMBER(MATCH(AZ113,L_Placeholder,0)))),BK113=0,NOT(OR(LEN(AU113)&lt;2,ISNUMBER(MATCH(AU113,L_Placeholder,0)))),NOT(OR(LEN(AX113)&lt;2,ISNUMBER(MATCH(AX113,L_Placeholder,0)))),TRIM(AE113)&lt;&gt;TRIM(T113)),"N/A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missing",IF(OR(LEN(AU113)&lt;2,ISNUMBER(MATCH(AU113,L_Placeholder,0))),"INVALID – PIC missing",IF(OR(LEN(AV113)&lt;2,ISNUMBER(MATCH(AV113,L_Placeholder,0))),"INVALID – result / assessment missing",IF(OR(OR(LEN(AW113)&lt;3,ISNUMBER(MATCH(AW113,L_Placeholder,0))),SUMPRODUCT(--ISNUMBER(SEARCH(" "&amp;L_EvidencePhrase&amp;" ",BD113)))&gt;0,BI113=1),"INVALID – evidence missing, placeholder or not yet on file",IF(BL113=0,"INVALID – evidence needs a traceable reference (number, file name or link)",IF(OR(LEN(AX113)&lt;2,ISNUMBER(MATCH(AX113,L_Placeholder,0))),"INVALID – verifier missing",IF(AX113=AU113,"INVALID – verifier must be someone other than the PIC",IF(BH113=1,"INVALID – result not yet available (awaiting / TBC)",IF(BV113=1,"INVALID – wording says not on board: an on-board confirmation needs the item loaded",IF(AND(AQ113=1,OR(OR(LEN(AY113)&lt;3,ISNUMBER(MATCH(AY113,L_Placeholder,0))),BJ113=1,BQ113=0)),"INVALID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LATE","COMPLETE")&amp;IF(BG113=1," – CHECK WORDING",""))))))))))))))))))))))),IF(TRIM(U113)="Fail","FAIL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t="str">
        <f aca="false">" "&amp;TRIM(SUBSTITUTE(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 "))&amp;" "</f>
        <v>  </v>
      </c>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IFERROR(IF(AND(TRIM(U113)="Pass",SUMPRODUCT((LEN(BC113)-LEN(SUBSTITUTE(BC113,"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")))/(LEN(L_PendNeg)+1))+SUMPRODUCT((LEN(BC113)-LEN(SUBSTITUTE(BC113," "&amp;L_PendPrep&amp;" "," ")))/(LEN(L_PendPrep)+1)),1,0),1)</f>
        <v>0</v>
      </c>
      <c r="BI113" s="61" t="n">
        <f aca="false">IFERROR(IF(SUMPRODUCT((LEN(BD113)-LEN(SUBSTITUTE(BD113," "&amp;L_PendStrict&amp;" "," ")))/(LEN(L_PendStrict)+1))&gt;SUMPRODUCT((LEN(BD113)-LEN(SUBSTITUTE(BD113," "&amp;L_PendNeg&amp;" "," ")))/(LEN(L_PendNeg)+1)),1,0),1)</f>
        <v>0</v>
      </c>
      <c r="BJ113" s="61" t="n">
        <f aca="false">IFERROR(IF(SUMPRODUCT((LEN(BE113)-LEN(SUBSTITUTE(BE113," "&amp;L_Pending&amp;" "," ")))/(LEN(L_Pending)+1))&gt;SUMPRODUCT((LEN(BE113)-LEN(SUBSTITUTE(BE113," "&amp;L_PendNeg&amp;" "," ")))/(LEN(L_PendNeg)+1))+SUMPRODUCT((LEN(BE113)-LEN(SUBSTITUTE(BE113," "&amp;L_PendPrep&amp;" "," ")))/(LEN(L_PendPrep)+1)),1,0),1)</f>
        <v>0</v>
      </c>
      <c r="BK113" s="61" t="n">
        <f aca="false">IFERROR(IF(SUMPRODUCT((LEN(BF113)-LEN(SUBSTITUTE(BF113," "&amp;L_PendStrict&amp;" "," ")))/(LEN(L_PendStrict)+1))&gt;SUMPRODUCT((LEN(BF113)-LEN(SUBSTITUTE(BF113," "&amp;L_PendNeg&amp;" "," ")))/(LEN(L_PendNeg)+1)),1,0),1)</f>
        <v>0</v>
      </c>
      <c r="BL113" s="61" t="n">
        <f aca="false">IFERROR(IF(OR(SUMPRODUCT(--ISNUMBER(SEARCH({"aa000"," aa 000"," aaa 000"," aaaa 000"," a 0000"," a000 000"," aa 00 000"," aaa 00 000"},BN113)))&gt;0,SUMPRODUCT(--ISNUMBER(SEARCH({"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113)))&gt;0,SUMPRODUCT(--ISNUMBER(SEARCH({"http","www.","\",".pdf",".jpg",".jpeg",".png",".heic",".xls",".doc",".msg",".eml"},Z113)))&gt;0,AND(SUMPRODUCT(--ISNUMBER(SEARCH({"sharepoint","onedrive","teams","dms","q-pulse","qpulse"},Z113)))&gt;0,ISNUMBER(SEARCH("0",BM113)))),1,0),0)</f>
        <v>0</v>
      </c>
      <c r="BM113" s="61" t="str">
        <f aca="false">SUBSTITUTE(SUBSTITUTE(SUBSTITUTE(SUBSTITUTE(SUBSTITUTE(SUBSTITUTE(SUBSTITUTE(SUBSTITUTE(SUBSTITUTE(LOWER(BW113&amp;""),"1","0"),"2","0"),"3","0"),"4","0"),"5","0"),"6","0"),"7","0"),"8","0"),"9","0")</f>
        <v>  </v>
      </c>
      <c r="BN113" s="61" t="str">
        <f aca="false">SUBSTITUTE(SUBSTITUTE(SUBSTITUTE(SUBSTITUTE(SUBSTITUTE(SUBSTITUTE(SUBSTITUTE(SUBSTITUTE(SUBSTITUTE(SUBSTITUTE(SUBSTITUTE(SUBSTITUTE(SUBSTITUTE(SUBSTITUTE(SUBSTITUTE(SUBSTITUTE(SUBSTITUTE(SUBSTITUTE(SUBSTITUTE(SUBSTITUTE(SUBSTITUTE(SUBSTITUTE(SUBSTITUTE(SUBSTITUTE(SUBSTITUTE(BM113,"b","a"),"c","a"),"d","a"),"e","a"),"f","a"),"g","a"),"h","a"),"i","a"),"j","a"),"k","a"),"l","a"),"m","a"),"n","a"),"o","a"),"p","a"),"q","a"),"r","a"),"s","a"),"t","a"),"u","a"),"v","a"),"w","a"),"x","a"),"y","a"),"z","a")</f>
        <v>  </v>
      </c>
      <c r="BO113" s="61" t="str">
        <f aca="false">SUBSTITUTE(SUBSTITUTE(SUBSTITUTE(SUBSTITUTE(SUBSTITUTE(SUBSTITUTE(SUBSTITUTE(SUBSTITUTE(SUBSTITUTE(LOWER(BX113&amp;""),"1","0"),"2","0"),"3","0"),"4","0"),"5","0"),"6","0"),"7","0"),"8","0"),"9","0")</f>
        <v>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v>
      </c>
      <c r="BQ113" s="61" t="n">
        <f aca="false">IFERROR(IF(OR(SUMPRODUCT(--ISNUMBER(SEARCH({"aa000"," aa 000"," aaa 000"," aaaa 000"," a 0000"," a000 000"," aa 00 000"," aaa 00 000"},BP113)))&gt;0,SUMPRODUCT(--ISNUMBER(SEARCH({"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113)))&gt;0,SUMPRODUCT(--ISNUMBER(SEARCH({"http","www.","\",".pdf",".jpg",".jpeg",".png",".heic",".xls",".doc",".msg",".eml"},W113)))&gt;0,ISNUMBER(SEARCH("0000",BO113)),AND(SUMPRODUCT(--ISNUMBER(SEARCH({"sharepoint","onedrive","teams","dms","q-pulse","qpulse"},W113)))&gt;0,ISNUMBER(SEARCH("0",BO113)))),1,0),0)</f>
        <v>0</v>
      </c>
      <c r="BR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113," "&amp;LOWER(Flights!$F$8)&amp;" "," ~ ")," mh"," ~")," at "," ~ ")," by "," ~ ")," on "," ~ ")," to "," ~ ")," from "," ~ ")," until "," ~ ")," till "," ~ ")," before "," ~ ")," after "," ~ ")," around "," ~ ")," approx "," ~ ")," about "," ~ ")," since "," ~ ")," hrs "," ~ ")," hr "," ~ ")," hours "," ~ ")," time "," ~ ")," jan "," ~ ")," feb "," ~ ")," mar "," ~ ")," apr "," ~ ")," may "," ~ ")," jun "," ~ ")," jul "," ~ ")," aug "," ~ ")," sep "," ~ ")," sept "," ~ ")," oct "," ~ ")</f>
        <v>  </v>
      </c>
      <c r="BS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113," "&amp;LOWER(Flights!$F$8)&amp;" "," ~ ")," mh"," ~")," at "," ~ ")," by "," ~ ")," on "," ~ ")," to "," ~ ")," from "," ~ ")," until "," ~ ")," till "," ~ ")," before "," ~ ")," after "," ~ ")," around "," ~ ")," approx "," ~ ")," about "," ~ ")," since "," ~ ")," hrs "," ~ ")," hr "," ~ ")," hours "," ~ ")," time "," ~ ")," jan "," ~ ")," feb "," ~ ")," mar "," ~ ")," apr "," ~ ")," may "," ~ ")," jun "," ~ ")," jul "," ~ ")," aug "," ~ ")," sep "," ~ ")," sept "," ~ ")," oct "," ~ ")</f>
        <v>  </v>
      </c>
      <c r="BT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113,"jan","~"),"feb","~"),"mar","~"),"apr","~"),"may","~"),"jun","~"),"jul","~"),"aug","~"),"sep","~"),"oct","~"),"nov","~"),"dec","~")," nov "," ~ ")," dec "," ~ ")," mon "," ~ ")," tue "," ~ ")," wed "," ~ ")," thu "," ~ ")," fri "," ~ ")," sat "," ~ ")," sun "," ~ ")," gate "," ~ ")," bay "," ~ ")," stand "," ~ ")," position "," ~ ")," galley "," ~ ")," flight "," ~ ")," flt "," ~ ")," day "," ~ ")," date "," ~ ")," dated "," ~ ")," the "," ~ ")," and "," ~ ")," of "," ~ ")," in "," ~ ")," for "," ~ ")," with "," ~ ")</f>
        <v>  </v>
      </c>
      <c r="BU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113,"jan","~"),"feb","~"),"mar","~"),"apr","~"),"may","~"),"jun","~"),"jul","~"),"aug","~"),"sep","~"),"oct","~"),"nov","~"),"dec","~")," nov "," ~ ")," dec "," ~ ")," mon "," ~ ")," tue "," ~ ")," wed "," ~ ")," thu "," ~ ")," fri "," ~ ")," sat "," ~ ")," sun "," ~ ")," gate "," ~ ")," bay "," ~ ")," stand "," ~ ")," position "," ~ ")," galley "," ~ ")," flight "," ~ ")," flt "," ~ ")," day "," ~ ")," date "," ~ ")," dated "," ~ ")," the "," ~ ")," and "," ~ ")," of "," ~ ")," in "," ~ ")," for "," ~ ")," with "," ~ ")</f>
        <v>  </v>
      </c>
      <c r="BV113" s="61" t="n">
        <f aca="false">0</f>
        <v>0</v>
      </c>
      <c r="BW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113," pax "," ~ ")," etd "," ~ ")," eta "," ~ ")," std "," ~ ")," sta "," ~ ")," atd "," ~ ")," ata "," ~ ")," lt "," ~ ")," utc "," ~ ")," local "," ~ ")," ok "," ~ ")," done "," ~ ")," seen "," ~ ")," chk "," ~ ")," chkd "," ~ ")," checked "," ~ ")," rcvd "," ~ ")," recd "," ~ ")," dep "," ~ ")," arr "," ~ ")," qty "," ~ ")," all "," ~ ")," ttl "," ~ ")," total "," ~ ")," via "," ~ ")," per "," ~ ")," call "," ~ ")," inbound "," ~ ")," outbound "," ~ ")," approx "," ~ ")</f>
        <v>  </v>
      </c>
      <c r="BX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113," pax "," ~ ")," etd "," ~ ")," eta "," ~ ")," std "," ~ ")," sta "," ~ ")," atd "," ~ ")," ata "," ~ ")," lt "," ~ ")," utc "," ~ ")," local "," ~ ")," ok "," ~ ")," done "," ~ ")," seen "," ~ ")," chk "," ~ ")," chkd "," ~ ")," checked "," ~ ")," rcvd "," ~ ")," recd "," ~ ")," dep "," ~ ")," arr "," ~ ")," qty "," ~ ")," all "," ~ ")," ttl "," ~ ")," total "," ~ ")," via "," ~ ")," per "," ~ ")," call "," ~ ")," inbound "," ~ ")," outbound "," ~ ")," approx "," ~ ")</f>
        <v>  </v>
      </c>
    </row>
    <row r="114" customFormat="false" ht="54" hidden="false" customHeight="true" outlineLevel="0" collapsed="false">
      <c r="A114" s="57" t="s">
        <v>618</v>
      </c>
      <c r="B114" s="57" t="s">
        <v>218</v>
      </c>
      <c r="C114" s="57" t="str">
        <f aca="false">Flights!$F$8</f>
        <v>MH0088</v>
      </c>
      <c r="D114" s="58" t="n">
        <f aca="false">Flights!$D$8</f>
        <v>46305</v>
      </c>
      <c r="E114" s="57" t="str">
        <f aca="false">Flights!$G$8&amp;"-"&amp;Flights!$H$8</f>
        <v>KUL-NRT</v>
      </c>
      <c r="F114" s="57" t="str">
        <f aca="false">Flights!$K$8</f>
        <v>BC</v>
      </c>
      <c r="G114" s="57" t="s">
        <v>423</v>
      </c>
      <c r="H114" s="57" t="s">
        <v>381</v>
      </c>
      <c r="I114" s="57" t="s">
        <v>502</v>
      </c>
      <c r="J114" s="57" t="s">
        <v>521</v>
      </c>
      <c r="K114" s="67" t="s">
        <v>619</v>
      </c>
      <c r="L114" s="67" t="s">
        <v>620</v>
      </c>
      <c r="M114" s="67" t="s">
        <v>454</v>
      </c>
      <c r="N114" s="67" t="s">
        <v>386</v>
      </c>
      <c r="O114" s="67" t="s">
        <v>524</v>
      </c>
      <c r="P114" s="57" t="s">
        <v>187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open",IF(AND(NOT(OR(LEN(AZ114)&lt;15,ISNUMBER(MATCH(AZ114,L_Placeholder,0)))),BK114=0,NOT(OR(LEN(AU114)&lt;2,ISNUMBER(MATCH(AU114,L_Placeholder,0)))),NOT(OR(LEN(AX114)&lt;2,ISNUMBER(MATCH(AX114,L_Placeholder,0)))),TRIM(AE114)&lt;&gt;TRIM(T114)),"N/A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missing",IF(OR(LEN(AU114)&lt;2,ISNUMBER(MATCH(AU114,L_Placeholder,0))),"INVALID – PIC missing",IF(OR(LEN(AV114)&lt;2,ISNUMBER(MATCH(AV114,L_Placeholder,0))),"INVALID – result / assessment missing",IF(OR(OR(LEN(AW114)&lt;3,ISNUMBER(MATCH(AW114,L_Placeholder,0))),SUMPRODUCT(--ISNUMBER(SEARCH(" "&amp;L_EvidencePhrase&amp;" ",BD114)))&gt;0,BI114=1),"INVALID – evidence missing, placeholder or not yet on file",IF(BL114=0,"INVALID – evidence needs a traceable reference (number, file name or link)",IF(OR(LEN(AX114)&lt;2,ISNUMBER(MATCH(AX114,L_Placeholder,0))),"INVALID – verifier missing",IF(AX114=AU114,"INVALID – verifier must be someone other than the PIC",IF(BH114=1,"INVALID – result not yet available (awaiting / TBC)",IF(BV114=1,"INVALID – wording says not on board: an on-board confirmation needs the item loaded",IF(AND(AQ114=1,OR(OR(LEN(AY114)&lt;3,ISNUMBER(MATCH(AY114,L_Placeholder,0))),BJ114=1,BQ114=0)),"INVALID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LATE","COMPLETE")&amp;IF(BG114=1," – CHECK WORDING",""))))))))))))))))))))))),IF(TRIM(U114)="Fail","FAIL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t="str">
        <f aca="false">" "&amp;TRIM(SUBSTITUTE(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 "))&amp;" "</f>
        <v>  </v>
      </c>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IFERROR(IF(AND(TRIM(U114)="Pass",SUMPRODUCT((LEN(BC114)-LEN(SUBSTITUTE(BC114,"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")))/(LEN(L_PendNeg)+1))+SUMPRODUCT((LEN(BC114)-LEN(SUBSTITUTE(BC114," "&amp;L_PendPrep&amp;" "," ")))/(LEN(L_PendPrep)+1)),1,0),1)</f>
        <v>0</v>
      </c>
      <c r="BI114" s="61" t="n">
        <f aca="false">IFERROR(IF(SUMPRODUCT((LEN(BD114)-LEN(SUBSTITUTE(BD114," "&amp;L_PendStrict&amp;" "," ")))/(LEN(L_PendStrict)+1))&gt;SUMPRODUCT((LEN(BD114)-LEN(SUBSTITUTE(BD114," "&amp;L_PendNeg&amp;" "," ")))/(LEN(L_PendNeg)+1)),1,0),1)</f>
        <v>0</v>
      </c>
      <c r="BJ114" s="61" t="n">
        <f aca="false">IFERROR(IF(SUMPRODUCT((LEN(BE114)-LEN(SUBSTITUTE(BE114," "&amp;L_Pending&amp;" "," ")))/(LEN(L_Pending)+1))&gt;SUMPRODUCT((LEN(BE114)-LEN(SUBSTITUTE(BE114," "&amp;L_PendNeg&amp;" "," ")))/(LEN(L_PendNeg)+1))+SUMPRODUCT((LEN(BE114)-LEN(SUBSTITUTE(BE114," "&amp;L_PendPrep&amp;" "," ")))/(LEN(L_PendPrep)+1)),1,0),1)</f>
        <v>0</v>
      </c>
      <c r="BK114" s="61" t="n">
        <f aca="false">IFERROR(IF(SUMPRODUCT((LEN(BF114)-LEN(SUBSTITUTE(BF114," "&amp;L_PendStrict&amp;" "," ")))/(LEN(L_PendStrict)+1))&gt;SUMPRODUCT((LEN(BF114)-LEN(SUBSTITUTE(BF114," "&amp;L_PendNeg&amp;" "," ")))/(LEN(L_PendNeg)+1)),1,0),1)</f>
        <v>0</v>
      </c>
      <c r="BL114" s="61" t="n">
        <f aca="false">IFERROR(IF(OR(SUMPRODUCT(--ISNUMBER(SEARCH({"aa000"," aa 000"," aaa 000"," aaaa 000"," a 0000"," a000 000"," aa 00 000"," aaa 00 000"},BN114)))&gt;0,SUMPRODUCT(--ISNUMBER(SEARCH({"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114)))&gt;0,SUMPRODUCT(--ISNUMBER(SEARCH({"http","www.","\",".pdf",".jpg",".jpeg",".png",".heic",".xls",".doc",".msg",".eml"},Z114)))&gt;0,AND(SUMPRODUCT(--ISNUMBER(SEARCH({"sharepoint","onedrive","teams","dms","q-pulse","qpulse"},Z114)))&gt;0,ISNUMBER(SEARCH("0",BM114)))),1,0),0)</f>
        <v>0</v>
      </c>
      <c r="BM114" s="61" t="str">
        <f aca="false">SUBSTITUTE(SUBSTITUTE(SUBSTITUTE(SUBSTITUTE(SUBSTITUTE(SUBSTITUTE(SUBSTITUTE(SUBSTITUTE(SUBSTITUTE(LOWER(BW114&amp;""),"1","0"),"2","0"),"3","0"),"4","0"),"5","0"),"6","0"),"7","0"),"8","0"),"9","0")</f>
        <v>  </v>
      </c>
      <c r="BN114" s="61" t="str">
        <f aca="false">SUBSTITUTE(SUBSTITUTE(SUBSTITUTE(SUBSTITUTE(SUBSTITUTE(SUBSTITUTE(SUBSTITUTE(SUBSTITUTE(SUBSTITUTE(SUBSTITUTE(SUBSTITUTE(SUBSTITUTE(SUBSTITUTE(SUBSTITUTE(SUBSTITUTE(SUBSTITUTE(SUBSTITUTE(SUBSTITUTE(SUBSTITUTE(SUBSTITUTE(SUBSTITUTE(SUBSTITUTE(SUBSTITUTE(SUBSTITUTE(SUBSTITUTE(BM114,"b","a"),"c","a"),"d","a"),"e","a"),"f","a"),"g","a"),"h","a"),"i","a"),"j","a"),"k","a"),"l","a"),"m","a"),"n","a"),"o","a"),"p","a"),"q","a"),"r","a"),"s","a"),"t","a"),"u","a"),"v","a"),"w","a"),"x","a"),"y","a"),"z","a")</f>
        <v>  </v>
      </c>
      <c r="BO114" s="61" t="str">
        <f aca="false">SUBSTITUTE(SUBSTITUTE(SUBSTITUTE(SUBSTITUTE(SUBSTITUTE(SUBSTITUTE(SUBSTITUTE(SUBSTITUTE(SUBSTITUTE(LOWER(BX114&amp;""),"1","0"),"2","0"),"3","0"),"4","0"),"5","0"),"6","0"),"7","0"),"8","0"),"9","0")</f>
        <v>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v>
      </c>
      <c r="BQ114" s="61" t="n">
        <f aca="false">IFERROR(IF(OR(SUMPRODUCT(--ISNUMBER(SEARCH({"aa000"," aa 000"," aaa 000"," aaaa 000"," a 0000"," a000 000"," aa 00 000"," aaa 00 000"},BP114)))&gt;0,SUMPRODUCT(--ISNUMBER(SEARCH({"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114)))&gt;0,SUMPRODUCT(--ISNUMBER(SEARCH({"http","www.","\",".pdf",".jpg",".jpeg",".png",".heic",".xls",".doc",".msg",".eml"},W114)))&gt;0,ISNUMBER(SEARCH("0000",BO114)),AND(SUMPRODUCT(--ISNUMBER(SEARCH({"sharepoint","onedrive","teams","dms","q-pulse","qpulse"},W114)))&gt;0,ISNUMBER(SEARCH("0",BO114)))),1,0),0)</f>
        <v>0</v>
      </c>
      <c r="BR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114," "&amp;LOWER(Flights!$F$8)&amp;" "," ~ ")," mh"," ~")," at "," ~ ")," by "," ~ ")," on "," ~ ")," to "," ~ ")," from "," ~ ")," until "," ~ ")," till "," ~ ")," before "," ~ ")," after "," ~ ")," around "," ~ ")," approx "," ~ ")," about "," ~ ")," since "," ~ ")," hrs "," ~ ")," hr "," ~ ")," hours "," ~ ")," time "," ~ ")," jan "," ~ ")," feb "," ~ ")," mar "," ~ ")," apr "," ~ ")," may "," ~ ")," jun "," ~ ")," jul "," ~ ")," aug "," ~ ")," sep "," ~ ")," sept "," ~ ")," oct "," ~ ")</f>
        <v>  </v>
      </c>
      <c r="BS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114," "&amp;LOWER(Flights!$F$8)&amp;" "," ~ ")," mh"," ~")," at "," ~ ")," by "," ~ ")," on "," ~ ")," to "," ~ ")," from "," ~ ")," until "," ~ ")," till "," ~ ")," before "," ~ ")," after "," ~ ")," around "," ~ ")," approx "," ~ ")," about "," ~ ")," since "," ~ ")," hrs "," ~ ")," hr "," ~ ")," hours "," ~ ")," time "," ~ ")," jan "," ~ ")," feb "," ~ ")," mar "," ~ ")," apr "," ~ ")," may "," ~ ")," jun "," ~ ")," jul "," ~ ")," aug "," ~ ")," sep "," ~ ")," sept "," ~ ")," oct "," ~ ")</f>
        <v>  </v>
      </c>
      <c r="BT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114,"jan","~"),"feb","~"),"mar","~"),"apr","~"),"may","~"),"jun","~"),"jul","~"),"aug","~"),"sep","~"),"oct","~"),"nov","~"),"dec","~")," nov "," ~ ")," dec "," ~ ")," mon "," ~ ")," tue "," ~ ")," wed "," ~ ")," thu "," ~ ")," fri "," ~ ")," sat "," ~ ")," sun "," ~ ")," gate "," ~ ")," bay "," ~ ")," stand "," ~ ")," position "," ~ ")," galley "," ~ ")," flight "," ~ ")," flt "," ~ ")," day "," ~ ")," date "," ~ ")," dated "," ~ ")," the "," ~ ")," and "," ~ ")," of "," ~ ")," in "," ~ ")," for "," ~ ")," with "," ~ ")</f>
        <v>  </v>
      </c>
      <c r="BU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114,"jan","~"),"feb","~"),"mar","~"),"apr","~"),"may","~"),"jun","~"),"jul","~"),"aug","~"),"sep","~"),"oct","~"),"nov","~"),"dec","~")," nov "," ~ ")," dec "," ~ ")," mon "," ~ ")," tue "," ~ ")," wed "," ~ ")," thu "," ~ ")," fri "," ~ ")," sat "," ~ ")," sun "," ~ ")," gate "," ~ ")," bay "," ~ ")," stand "," ~ ")," position "," ~ ")," galley "," ~ ")," flight "," ~ ")," flt "," ~ ")," day "," ~ ")," date "," ~ ")," dated "," ~ ")," the "," ~ ")," and "," ~ ")," of "," ~ ")," in "," ~ ")," for "," ~ ")," with "," ~ ")</f>
        <v>  </v>
      </c>
      <c r="BV114" s="61" t="n">
        <f aca="false">0</f>
        <v>0</v>
      </c>
      <c r="BW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114," pax "," ~ ")," etd "," ~ ")," eta "," ~ ")," std "," ~ ")," sta "," ~ ")," atd "," ~ ")," ata "," ~ ")," lt "," ~ ")," utc "," ~ ")," local "," ~ ")," ok "," ~ ")," done "," ~ ")," seen "," ~ ")," chk "," ~ ")," chkd "," ~ ")," checked "," ~ ")," rcvd "," ~ ")," recd "," ~ ")," dep "," ~ ")," arr "," ~ ")," qty "," ~ ")," all "," ~ ")," ttl "," ~ ")," total "," ~ ")," via "," ~ ")," per "," ~ ")," call "," ~ ")," inbound "," ~ ")," outbound "," ~ ")," approx "," ~ ")</f>
        <v>  </v>
      </c>
      <c r="BX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114," pax "," ~ ")," etd "," ~ ")," eta "," ~ ")," std "," ~ ")," sta "," ~ ")," atd "," ~ ")," ata "," ~ ")," lt "," ~ ")," utc "," ~ ")," local "," ~ ")," ok "," ~ ")," done "," ~ ")," seen "," ~ ")," chk "," ~ ")," chkd "," ~ ")," checked "," ~ ")," rcvd "," ~ ")," recd "," ~ ")," dep "," ~ ")," arr "," ~ ")," qty "," ~ ")," all "," ~ ")," ttl "," ~ ")," total "," ~ ")," via "," ~ ")," per "," ~ ")," call "," ~ ")," inbound "," ~ ")," outbound "," ~ ")," approx "," ~ ")</f>
        <v>  </v>
      </c>
    </row>
    <row r="115" customFormat="false" ht="41.25" hidden="false" customHeight="true" outlineLevel="0" collapsed="false">
      <c r="A115" s="57" t="s">
        <v>621</v>
      </c>
      <c r="B115" s="57" t="s">
        <v>218</v>
      </c>
      <c r="C115" s="57" t="str">
        <f aca="false">Flights!$F$8</f>
        <v>MH0088</v>
      </c>
      <c r="D115" s="58" t="n">
        <f aca="false">Flights!$D$8</f>
        <v>46305</v>
      </c>
      <c r="E115" s="57" t="str">
        <f aca="false">Flights!$G$8&amp;"-"&amp;Flights!$H$8</f>
        <v>KUL-NRT</v>
      </c>
      <c r="F115" s="57" t="str">
        <f aca="false">Flights!$K$8</f>
        <v>BC</v>
      </c>
      <c r="G115" s="57" t="s">
        <v>423</v>
      </c>
      <c r="H115" s="57" t="s">
        <v>381</v>
      </c>
      <c r="I115" s="57" t="s">
        <v>502</v>
      </c>
      <c r="J115" s="57" t="s">
        <v>526</v>
      </c>
      <c r="K115" s="67" t="s">
        <v>504</v>
      </c>
      <c r="L115" s="67" t="s">
        <v>622</v>
      </c>
      <c r="M115" s="67" t="s">
        <v>454</v>
      </c>
      <c r="N115" s="67" t="s">
        <v>386</v>
      </c>
      <c r="O115" s="67" t="s">
        <v>506</v>
      </c>
      <c r="P115" s="57" t="s">
        <v>187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open",IF(AND(NOT(OR(LEN(AZ115)&lt;15,ISNUMBER(MATCH(AZ115,L_Placeholder,0)))),BK115=0,NOT(OR(LEN(AU115)&lt;2,ISNUMBER(MATCH(AU115,L_Placeholder,0)))),NOT(OR(LEN(AX115)&lt;2,ISNUMBER(MATCH(AX115,L_Placeholder,0)))),TRIM(AE115)&lt;&gt;TRIM(T115)),"N/A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missing",IF(OR(LEN(AU115)&lt;2,ISNUMBER(MATCH(AU115,L_Placeholder,0))),"INVALID – PIC missing",IF(OR(LEN(AV115)&lt;2,ISNUMBER(MATCH(AV115,L_Placeholder,0))),"INVALID – result / assessment missing",IF(OR(OR(LEN(AW115)&lt;3,ISNUMBER(MATCH(AW115,L_Placeholder,0))),SUMPRODUCT(--ISNUMBER(SEARCH(" "&amp;L_EvidencePhrase&amp;" ",BD115)))&gt;0,BI115=1),"INVALID – evidence missing, placeholder or not yet on file",IF(BL115=0,"INVALID – evidence needs a traceable reference (number, file name or link)",IF(OR(LEN(AX115)&lt;2,ISNUMBER(MATCH(AX115,L_Placeholder,0))),"INVALID – verifier missing",IF(AX115=AU115,"INVALID – verifier must be someone other than the PIC",IF(BH115=1,"INVALID – result not yet available (awaiting / TBC)",IF(BV115=1,"INVALID – wording says not on board: an on-board confirmation needs the item loaded",IF(AND(AQ115=1,OR(OR(LEN(AY115)&lt;3,ISNUMBER(MATCH(AY115,L_Placeholder,0))),BJ115=1,BQ115=0)),"INVALID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LATE","COMPLETE")&amp;IF(BG115=1," – CHECK WORDING",""))))))))))))))))))))))),IF(TRIM(U115)="Fail","FAIL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t="str">
        <f aca="false">" "&amp;TRIM(SUBSTITUTE(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 "))&amp;" "</f>
        <v>  </v>
      </c>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IFERROR(IF(AND(TRIM(U115)="Pass",SUMPRODUCT((LEN(BC115)-LEN(SUBSTITUTE(BC115,"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")))/(LEN(L_PendNeg)+1))+SUMPRODUCT((LEN(BC115)-LEN(SUBSTITUTE(BC115," "&amp;L_PendPrep&amp;" "," ")))/(LEN(L_PendPrep)+1)),1,0),1)</f>
        <v>0</v>
      </c>
      <c r="BI115" s="61" t="n">
        <f aca="false">IFERROR(IF(SUMPRODUCT((LEN(BD115)-LEN(SUBSTITUTE(BD115," "&amp;L_PendStrict&amp;" "," ")))/(LEN(L_PendStrict)+1))&gt;SUMPRODUCT((LEN(BD115)-LEN(SUBSTITUTE(BD115," "&amp;L_PendNeg&amp;" "," ")))/(LEN(L_PendNeg)+1)),1,0),1)</f>
        <v>0</v>
      </c>
      <c r="BJ115" s="61" t="n">
        <f aca="false">IFERROR(IF(SUMPRODUCT((LEN(BE115)-LEN(SUBSTITUTE(BE115," "&amp;L_Pending&amp;" "," ")))/(LEN(L_Pending)+1))&gt;SUMPRODUCT((LEN(BE115)-LEN(SUBSTITUTE(BE115," "&amp;L_PendNeg&amp;" "," ")))/(LEN(L_PendNeg)+1))+SUMPRODUCT((LEN(BE115)-LEN(SUBSTITUTE(BE115," "&amp;L_PendPrep&amp;" "," ")))/(LEN(L_PendPrep)+1)),1,0),1)</f>
        <v>0</v>
      </c>
      <c r="BK115" s="61" t="n">
        <f aca="false">IFERROR(IF(SUMPRODUCT((LEN(BF115)-LEN(SUBSTITUTE(BF115," "&amp;L_PendStrict&amp;" "," ")))/(LEN(L_PendStrict)+1))&gt;SUMPRODUCT((LEN(BF115)-LEN(SUBSTITUTE(BF115," "&amp;L_PendNeg&amp;" "," ")))/(LEN(L_PendNeg)+1)),1,0),1)</f>
        <v>0</v>
      </c>
      <c r="BL115" s="61" t="n">
        <f aca="false">IFERROR(IF(OR(SUMPRODUCT(--ISNUMBER(SEARCH({"aa000"," aa 000"," aaa 000"," aaaa 000"," a 0000"," a000 000"," aa 00 000"," aaa 00 000"},BN115)))&gt;0,SUMPRODUCT(--ISNUMBER(SEARCH({"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115)))&gt;0,SUMPRODUCT(--ISNUMBER(SEARCH({"http","www.","\",".pdf",".jpg",".jpeg",".png",".heic",".xls",".doc",".msg",".eml"},Z115)))&gt;0,AND(SUMPRODUCT(--ISNUMBER(SEARCH({"sharepoint","onedrive","teams","dms","q-pulse","qpulse"},Z115)))&gt;0,ISNUMBER(SEARCH("0",BM115)))),1,0),0)</f>
        <v>0</v>
      </c>
      <c r="BM115" s="61" t="str">
        <f aca="false">SUBSTITUTE(SUBSTITUTE(SUBSTITUTE(SUBSTITUTE(SUBSTITUTE(SUBSTITUTE(SUBSTITUTE(SUBSTITUTE(SUBSTITUTE(LOWER(BW115&amp;""),"1","0"),"2","0"),"3","0"),"4","0"),"5","0"),"6","0"),"7","0"),"8","0"),"9","0")</f>
        <v>  </v>
      </c>
      <c r="BN115" s="61" t="str">
        <f aca="false">SUBSTITUTE(SUBSTITUTE(SUBSTITUTE(SUBSTITUTE(SUBSTITUTE(SUBSTITUTE(SUBSTITUTE(SUBSTITUTE(SUBSTITUTE(SUBSTITUTE(SUBSTITUTE(SUBSTITUTE(SUBSTITUTE(SUBSTITUTE(SUBSTITUTE(SUBSTITUTE(SUBSTITUTE(SUBSTITUTE(SUBSTITUTE(SUBSTITUTE(SUBSTITUTE(SUBSTITUTE(SUBSTITUTE(SUBSTITUTE(SUBSTITUTE(BM115,"b","a"),"c","a"),"d","a"),"e","a"),"f","a"),"g","a"),"h","a"),"i","a"),"j","a"),"k","a"),"l","a"),"m","a"),"n","a"),"o","a"),"p","a"),"q","a"),"r","a"),"s","a"),"t","a"),"u","a"),"v","a"),"w","a"),"x","a"),"y","a"),"z","a")</f>
        <v>  </v>
      </c>
      <c r="BO115" s="61" t="str">
        <f aca="false">SUBSTITUTE(SUBSTITUTE(SUBSTITUTE(SUBSTITUTE(SUBSTITUTE(SUBSTITUTE(SUBSTITUTE(SUBSTITUTE(SUBSTITUTE(LOWER(BX115&amp;""),"1","0"),"2","0"),"3","0"),"4","0"),"5","0"),"6","0"),"7","0"),"8","0"),"9","0")</f>
        <v>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v>
      </c>
      <c r="BQ115" s="61" t="n">
        <f aca="false">IFERROR(IF(OR(SUMPRODUCT(--ISNUMBER(SEARCH({"aa000"," aa 000"," aaa 000"," aaaa 000"," a 0000"," a000 000"," aa 00 000"," aaa 00 000"},BP115)))&gt;0,SUMPRODUCT(--ISNUMBER(SEARCH({"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115)))&gt;0,SUMPRODUCT(--ISNUMBER(SEARCH({"http","www.","\",".pdf",".jpg",".jpeg",".png",".heic",".xls",".doc",".msg",".eml"},W115)))&gt;0,ISNUMBER(SEARCH("0000",BO115)),AND(SUMPRODUCT(--ISNUMBER(SEARCH({"sharepoint","onedrive","teams","dms","q-pulse","qpulse"},W115)))&gt;0,ISNUMBER(SEARCH("0",BO115)))),1,0),0)</f>
        <v>0</v>
      </c>
      <c r="BR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115," "&amp;LOWER(Flights!$F$8)&amp;" "," ~ ")," mh"," ~")," at "," ~ ")," by "," ~ ")," on "," ~ ")," to "," ~ ")," from "," ~ ")," until "," ~ ")," till "," ~ ")," before "," ~ ")," after "," ~ ")," around "," ~ ")," approx "," ~ ")," about "," ~ ")," since "," ~ ")," hrs "," ~ ")," hr "," ~ ")," hours "," ~ ")," time "," ~ ")," jan "," ~ ")," feb "," ~ ")," mar "," ~ ")," apr "," ~ ")," may "," ~ ")," jun "," ~ ")," jul "," ~ ")," aug "," ~ ")," sep "," ~ ")," sept "," ~ ")," oct "," ~ ")</f>
        <v>  </v>
      </c>
      <c r="BS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115," "&amp;LOWER(Flights!$F$8)&amp;" "," ~ ")," mh"," ~")," at "," ~ ")," by "," ~ ")," on "," ~ ")," to "," ~ ")," from "," ~ ")," until "," ~ ")," till "," ~ ")," before "," ~ ")," after "," ~ ")," around "," ~ ")," approx "," ~ ")," about "," ~ ")," since "," ~ ")," hrs "," ~ ")," hr "," ~ ")," hours "," ~ ")," time "," ~ ")," jan "," ~ ")," feb "," ~ ")," mar "," ~ ")," apr "," ~ ")," may "," ~ ")," jun "," ~ ")," jul "," ~ ")," aug "," ~ ")," sep "," ~ ")," sept "," ~ ")," oct "," ~ ")</f>
        <v>  </v>
      </c>
      <c r="BT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115,"jan","~"),"feb","~"),"mar","~"),"apr","~"),"may","~"),"jun","~"),"jul","~"),"aug","~"),"sep","~"),"oct","~"),"nov","~"),"dec","~")," nov "," ~ ")," dec "," ~ ")," mon "," ~ ")," tue "," ~ ")," wed "," ~ ")," thu "," ~ ")," fri "," ~ ")," sat "," ~ ")," sun "," ~ ")," gate "," ~ ")," bay "," ~ ")," stand "," ~ ")," position "," ~ ")," galley "," ~ ")," flight "," ~ ")," flt "," ~ ")," day "," ~ ")," date "," ~ ")," dated "," ~ ")," the "," ~ ")," and "," ~ ")," of "," ~ ")," in "," ~ ")," for "," ~ ")," with "," ~ ")</f>
        <v>  </v>
      </c>
      <c r="BU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115,"jan","~"),"feb","~"),"mar","~"),"apr","~"),"may","~"),"jun","~"),"jul","~"),"aug","~"),"sep","~"),"oct","~"),"nov","~"),"dec","~")," nov "," ~ ")," dec "," ~ ")," mon "," ~ ")," tue "," ~ ")," wed "," ~ ")," thu "," ~ ")," fri "," ~ ")," sat "," ~ ")," sun "," ~ ")," gate "," ~ ")," bay "," ~ ")," stand "," ~ ")," position "," ~ ")," galley "," ~ ")," flight "," ~ ")," flt "," ~ ")," day "," ~ ")," date "," ~ ")," dated "," ~ ")," the "," ~ ")," and "," ~ ")," of "," ~ ")," in "," ~ ")," for "," ~ ")," with "," ~ ")</f>
        <v>  </v>
      </c>
      <c r="BV115" s="61" t="n">
        <f aca="false">0</f>
        <v>0</v>
      </c>
      <c r="BW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115," pax "," ~ ")," etd "," ~ ")," eta "," ~ ")," std "," ~ ")," sta "," ~ ")," atd "," ~ ")," ata "," ~ ")," lt "," ~ ")," utc "," ~ ")," local "," ~ ")," ok "," ~ ")," done "," ~ ")," seen "," ~ ")," chk "," ~ ")," chkd "," ~ ")," checked "," ~ ")," rcvd "," ~ ")," recd "," ~ ")," dep "," ~ ")," arr "," ~ ")," qty "," ~ ")," all "," ~ ")," ttl "," ~ ")," total "," ~ ")," via "," ~ ")," per "," ~ ")," call "," ~ ")," inbound "," ~ ")," outbound "," ~ ")," approx "," ~ ")</f>
        <v>  </v>
      </c>
      <c r="BX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115," pax "," ~ ")," etd "," ~ ")," eta "," ~ ")," std "," ~ ")," sta "," ~ ")," atd "," ~ ")," ata "," ~ ")," lt "," ~ ")," utc "," ~ ")," local "," ~ ")," ok "," ~ ")," done "," ~ ")," seen "," ~ ")," chk "," ~ ")," chkd "," ~ ")," checked "," ~ ")," rcvd "," ~ ")," recd "," ~ ")," dep "," ~ ")," arr "," ~ ")," qty "," ~ ")," all "," ~ ")," ttl "," ~ ")," total "," ~ ")," via "," ~ ")," per "," ~ ")," call "," ~ ")," inbound "," ~ ")," outbound "," ~ ")," approx "," ~ ")</f>
        <v>  </v>
      </c>
    </row>
    <row r="116" customFormat="false" ht="41.25" hidden="false" customHeight="true" outlineLevel="0" collapsed="false">
      <c r="A116" s="57" t="s">
        <v>623</v>
      </c>
      <c r="B116" s="57" t="s">
        <v>218</v>
      </c>
      <c r="C116" s="57" t="str">
        <f aca="false">Flights!$F$8</f>
        <v>MH0088</v>
      </c>
      <c r="D116" s="58" t="n">
        <f aca="false">Flights!$D$8</f>
        <v>46305</v>
      </c>
      <c r="E116" s="57" t="str">
        <f aca="false">Flights!$G$8&amp;"-"&amp;Flights!$H$8</f>
        <v>KUL-NRT</v>
      </c>
      <c r="F116" s="57" t="str">
        <f aca="false">Flights!$K$8</f>
        <v>BC</v>
      </c>
      <c r="G116" s="57" t="s">
        <v>423</v>
      </c>
      <c r="H116" s="57" t="s">
        <v>381</v>
      </c>
      <c r="I116" s="57" t="s">
        <v>450</v>
      </c>
      <c r="J116" s="57" t="s">
        <v>529</v>
      </c>
      <c r="K116" s="67" t="s">
        <v>452</v>
      </c>
      <c r="L116" s="67" t="s">
        <v>624</v>
      </c>
      <c r="M116" s="67" t="s">
        <v>454</v>
      </c>
      <c r="N116" s="67" t="s">
        <v>386</v>
      </c>
      <c r="O116" s="67" t="s">
        <v>506</v>
      </c>
      <c r="P116" s="57" t="s">
        <v>187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open",IF(AND(NOT(OR(LEN(AZ116)&lt;15,ISNUMBER(MATCH(AZ116,L_Placeholder,0)))),BK116=0,NOT(OR(LEN(AU116)&lt;2,ISNUMBER(MATCH(AU116,L_Placeholder,0)))),NOT(OR(LEN(AX116)&lt;2,ISNUMBER(MATCH(AX116,L_Placeholder,0)))),TRIM(AE116)&lt;&gt;TRIM(T116)),"N/A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missing",IF(OR(LEN(AU116)&lt;2,ISNUMBER(MATCH(AU116,L_Placeholder,0))),"INVALID – PIC missing",IF(OR(LEN(AV116)&lt;2,ISNUMBER(MATCH(AV116,L_Placeholder,0))),"INVALID – result / assessment missing",IF(OR(OR(LEN(AW116)&lt;3,ISNUMBER(MATCH(AW116,L_Placeholder,0))),SUMPRODUCT(--ISNUMBER(SEARCH(" "&amp;L_EvidencePhrase&amp;" ",BD116)))&gt;0,BI116=1),"INVALID – evidence missing, placeholder or not yet on file",IF(BL116=0,"INVALID – evidence needs a traceable reference (number, file name or link)",IF(OR(LEN(AX116)&lt;2,ISNUMBER(MATCH(AX116,L_Placeholder,0))),"INVALID – verifier missing",IF(AX116=AU116,"INVALID – verifier must be someone other than the PIC",IF(BH116=1,"INVALID – result not yet available (awaiting / TBC)",IF(BV116=1,"INVALID – wording says not on board: an on-board confirmation needs the item loaded",IF(AND(AQ116=1,OR(OR(LEN(AY116)&lt;3,ISNUMBER(MATCH(AY116,L_Placeholder,0))),BJ116=1,BQ116=0)),"INVALID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LATE","COMPLETE")&amp;IF(BG116=1," – CHECK WORDING",""))))))))))))))))))))))),IF(TRIM(U116)="Fail","FAIL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t="str">
        <f aca="false">" "&amp;TRIM(SUBSTITUTE(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 "))&amp;" "</f>
        <v>  </v>
      </c>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IFERROR(IF(AND(TRIM(U116)="Pass",SUMPRODUCT((LEN(BC116)-LEN(SUBSTITUTE(BC116,"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")))/(LEN(L_PendNeg)+1))+SUMPRODUCT((LEN(BC116)-LEN(SUBSTITUTE(BC116," "&amp;L_PendPrep&amp;" "," ")))/(LEN(L_PendPrep)+1)),1,0),1)</f>
        <v>0</v>
      </c>
      <c r="BI116" s="61" t="n">
        <f aca="false">IFERROR(IF(SUMPRODUCT((LEN(BD116)-LEN(SUBSTITUTE(BD116," "&amp;L_PendStrict&amp;" "," ")))/(LEN(L_PendStrict)+1))&gt;SUMPRODUCT((LEN(BD116)-LEN(SUBSTITUTE(BD116," "&amp;L_PendNeg&amp;" "," ")))/(LEN(L_PendNeg)+1)),1,0),1)</f>
        <v>0</v>
      </c>
      <c r="BJ116" s="61" t="n">
        <f aca="false">IFERROR(IF(SUMPRODUCT((LEN(BE116)-LEN(SUBSTITUTE(BE116," "&amp;L_Pending&amp;" "," ")))/(LEN(L_Pending)+1))&gt;SUMPRODUCT((LEN(BE116)-LEN(SUBSTITUTE(BE116," "&amp;L_PendNeg&amp;" "," ")))/(LEN(L_PendNeg)+1))+SUMPRODUCT((LEN(BE116)-LEN(SUBSTITUTE(BE116," "&amp;L_PendPrep&amp;" "," ")))/(LEN(L_PendPrep)+1)),1,0),1)</f>
        <v>0</v>
      </c>
      <c r="BK116" s="61" t="n">
        <f aca="false">IFERROR(IF(SUMPRODUCT((LEN(BF116)-LEN(SUBSTITUTE(BF116," "&amp;L_PendStrict&amp;" "," ")))/(LEN(L_PendStrict)+1))&gt;SUMPRODUCT((LEN(BF116)-LEN(SUBSTITUTE(BF116," "&amp;L_PendNeg&amp;" "," ")))/(LEN(L_PendNeg)+1)),1,0),1)</f>
        <v>0</v>
      </c>
      <c r="BL116" s="61" t="n">
        <f aca="false">IFERROR(IF(OR(SUMPRODUCT(--ISNUMBER(SEARCH({"aa000"," aa 000"," aaa 000"," aaaa 000"," a 0000"," a000 000"," aa 00 000"," aaa 00 000"},BN116)))&gt;0,SUMPRODUCT(--ISNUMBER(SEARCH({"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116)))&gt;0,SUMPRODUCT(--ISNUMBER(SEARCH({"http","www.","\",".pdf",".jpg",".jpeg",".png",".heic",".xls",".doc",".msg",".eml"},Z116)))&gt;0,AND(SUMPRODUCT(--ISNUMBER(SEARCH({"sharepoint","onedrive","teams","dms","q-pulse","qpulse"},Z116)))&gt;0,ISNUMBER(SEARCH("0",BM116)))),1,0),0)</f>
        <v>0</v>
      </c>
      <c r="BM116" s="61" t="str">
        <f aca="false">SUBSTITUTE(SUBSTITUTE(SUBSTITUTE(SUBSTITUTE(SUBSTITUTE(SUBSTITUTE(SUBSTITUTE(SUBSTITUTE(SUBSTITUTE(LOWER(BW116&amp;""),"1","0"),"2","0"),"3","0"),"4","0"),"5","0"),"6","0"),"7","0"),"8","0"),"9","0")</f>
        <v>  </v>
      </c>
      <c r="BN116" s="61" t="str">
        <f aca="false">SUBSTITUTE(SUBSTITUTE(SUBSTITUTE(SUBSTITUTE(SUBSTITUTE(SUBSTITUTE(SUBSTITUTE(SUBSTITUTE(SUBSTITUTE(SUBSTITUTE(SUBSTITUTE(SUBSTITUTE(SUBSTITUTE(SUBSTITUTE(SUBSTITUTE(SUBSTITUTE(SUBSTITUTE(SUBSTITUTE(SUBSTITUTE(SUBSTITUTE(SUBSTITUTE(SUBSTITUTE(SUBSTITUTE(SUBSTITUTE(SUBSTITUTE(BM116,"b","a"),"c","a"),"d","a"),"e","a"),"f","a"),"g","a"),"h","a"),"i","a"),"j","a"),"k","a"),"l","a"),"m","a"),"n","a"),"o","a"),"p","a"),"q","a"),"r","a"),"s","a"),"t","a"),"u","a"),"v","a"),"w","a"),"x","a"),"y","a"),"z","a")</f>
        <v>  </v>
      </c>
      <c r="BO116" s="61" t="str">
        <f aca="false">SUBSTITUTE(SUBSTITUTE(SUBSTITUTE(SUBSTITUTE(SUBSTITUTE(SUBSTITUTE(SUBSTITUTE(SUBSTITUTE(SUBSTITUTE(LOWER(BX116&amp;""),"1","0"),"2","0"),"3","0"),"4","0"),"5","0"),"6","0"),"7","0"),"8","0"),"9","0")</f>
        <v>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v>
      </c>
      <c r="BQ116" s="61" t="n">
        <f aca="false">IFERROR(IF(OR(SUMPRODUCT(--ISNUMBER(SEARCH({"aa000"," aa 000"," aaa 000"," aaaa 000"," a 0000"," a000 000"," aa 00 000"," aaa 00 000"},BP116)))&gt;0,SUMPRODUCT(--ISNUMBER(SEARCH({"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116)))&gt;0,SUMPRODUCT(--ISNUMBER(SEARCH({"http","www.","\",".pdf",".jpg",".jpeg",".png",".heic",".xls",".doc",".msg",".eml"},W116)))&gt;0,ISNUMBER(SEARCH("0000",BO116)),AND(SUMPRODUCT(--ISNUMBER(SEARCH({"sharepoint","onedrive","teams","dms","q-pulse","qpulse"},W116)))&gt;0,ISNUMBER(SEARCH("0",BO116)))),1,0),0)</f>
        <v>0</v>
      </c>
      <c r="BR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116," "&amp;LOWER(Flights!$F$8)&amp;" "," ~ ")," mh"," ~")," at "," ~ ")," by "," ~ ")," on "," ~ ")," to "," ~ ")," from "," ~ ")," until "," ~ ")," till "," ~ ")," before "," ~ ")," after "," ~ ")," around "," ~ ")," approx "," ~ ")," about "," ~ ")," since "," ~ ")," hrs "," ~ ")," hr "," ~ ")," hours "," ~ ")," time "," ~ ")," jan "," ~ ")," feb "," ~ ")," mar "," ~ ")," apr "," ~ ")," may "," ~ ")," jun "," ~ ")," jul "," ~ ")," aug "," ~ ")," sep "," ~ ")," sept "," ~ ")," oct "," ~ ")</f>
        <v>  </v>
      </c>
      <c r="BS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116," "&amp;LOWER(Flights!$F$8)&amp;" "," ~ ")," mh"," ~")," at "," ~ ")," by "," ~ ")," on "," ~ ")," to "," ~ ")," from "," ~ ")," until "," ~ ")," till "," ~ ")," before "," ~ ")," after "," ~ ")," around "," ~ ")," approx "," ~ ")," about "," ~ ")," since "," ~ ")," hrs "," ~ ")," hr "," ~ ")," hours "," ~ ")," time "," ~ ")," jan "," ~ ")," feb "," ~ ")," mar "," ~ ")," apr "," ~ ")," may "," ~ ")," jun "," ~ ")," jul "," ~ ")," aug "," ~ ")," sep "," ~ ")," sept "," ~ ")," oct "," ~ ")</f>
        <v>  </v>
      </c>
      <c r="BT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116,"jan","~"),"feb","~"),"mar","~"),"apr","~"),"may","~"),"jun","~"),"jul","~"),"aug","~"),"sep","~"),"oct","~"),"nov","~"),"dec","~")," nov "," ~ ")," dec "," ~ ")," mon "," ~ ")," tue "," ~ ")," wed "," ~ ")," thu "," ~ ")," fri "," ~ ")," sat "," ~ ")," sun "," ~ ")," gate "," ~ ")," bay "," ~ ")," stand "," ~ ")," position "," ~ ")," galley "," ~ ")," flight "," ~ ")," flt "," ~ ")," day "," ~ ")," date "," ~ ")," dated "," ~ ")," the "," ~ ")," and "," ~ ")," of "," ~ ")," in "," ~ ")," for "," ~ ")," with "," ~ ")</f>
        <v>  </v>
      </c>
      <c r="BU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116,"jan","~"),"feb","~"),"mar","~"),"apr","~"),"may","~"),"jun","~"),"jul","~"),"aug","~"),"sep","~"),"oct","~"),"nov","~"),"dec","~")," nov "," ~ ")," dec "," ~ ")," mon "," ~ ")," tue "," ~ ")," wed "," ~ ")," thu "," ~ ")," fri "," ~ ")," sat "," ~ ")," sun "," ~ ")," gate "," ~ ")," bay "," ~ ")," stand "," ~ ")," position "," ~ ")," galley "," ~ ")," flight "," ~ ")," flt "," ~ ")," day "," ~ ")," date "," ~ ")," dated "," ~ ")," the "," ~ ")," and "," ~ ")," of "," ~ ")," in "," ~ ")," for "," ~ ")," with "," ~ ")</f>
        <v>  </v>
      </c>
      <c r="BV116" s="61" t="n">
        <f aca="false">0</f>
        <v>0</v>
      </c>
      <c r="BW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116," pax "," ~ ")," etd "," ~ ")," eta "," ~ ")," std "," ~ ")," sta "," ~ ")," atd "," ~ ")," ata "," ~ ")," lt "," ~ ")," utc "," ~ ")," local "," ~ ")," ok "," ~ ")," done "," ~ ")," seen "," ~ ")," chk "," ~ ")," chkd "," ~ ")," checked "," ~ ")," rcvd "," ~ ")," recd "," ~ ")," dep "," ~ ")," arr "," ~ ")," qty "," ~ ")," all "," ~ ")," ttl "," ~ ")," total "," ~ ")," via "," ~ ")," per "," ~ ")," call "," ~ ")," inbound "," ~ ")," outbound "," ~ ")," approx "," ~ ")</f>
        <v>  </v>
      </c>
      <c r="BX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116," pax "," ~ ")," etd "," ~ ")," eta "," ~ ")," std "," ~ ")," sta "," ~ ")," atd "," ~ ")," ata "," ~ ")," lt "," ~ ")," utc "," ~ ")," local "," ~ ")," ok "," ~ ")," done "," ~ ")," seen "," ~ ")," chk "," ~ ")," chkd "," ~ ")," checked "," ~ ")," rcvd "," ~ ")," recd "," ~ ")," dep "," ~ ")," arr "," ~ ")," qty "," ~ ")," all "," ~ ")," ttl "," ~ ")," total "," ~ ")," via "," ~ ")," per "," ~ ")," call "," ~ ")," inbound "," ~ ")," outbound "," ~ ")," approx "," ~ ")</f>
        <v>  </v>
      </c>
    </row>
    <row r="117" customFormat="false" ht="41.25" hidden="false" customHeight="true" outlineLevel="0" collapsed="false">
      <c r="A117" s="57" t="s">
        <v>625</v>
      </c>
      <c r="B117" s="57" t="s">
        <v>218</v>
      </c>
      <c r="C117" s="57" t="str">
        <f aca="false">Flights!$F$8</f>
        <v>MH0088</v>
      </c>
      <c r="D117" s="58" t="n">
        <f aca="false">Flights!$D$8</f>
        <v>46305</v>
      </c>
      <c r="E117" s="57" t="str">
        <f aca="false">Flights!$G$8&amp;"-"&amp;Flights!$H$8</f>
        <v>KUL-NRT</v>
      </c>
      <c r="F117" s="57" t="str">
        <f aca="false">Flights!$K$8</f>
        <v>BC</v>
      </c>
      <c r="G117" s="57" t="s">
        <v>423</v>
      </c>
      <c r="H117" s="57" t="s">
        <v>381</v>
      </c>
      <c r="I117" s="57" t="s">
        <v>450</v>
      </c>
      <c r="J117" s="57" t="s">
        <v>626</v>
      </c>
      <c r="K117" s="67" t="s">
        <v>452</v>
      </c>
      <c r="L117" s="67" t="s">
        <v>627</v>
      </c>
      <c r="M117" s="67" t="s">
        <v>454</v>
      </c>
      <c r="N117" s="67" t="s">
        <v>386</v>
      </c>
      <c r="O117" s="67" t="s">
        <v>506</v>
      </c>
      <c r="P117" s="57" t="s">
        <v>187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open",IF(AND(NOT(OR(LEN(AZ117)&lt;15,ISNUMBER(MATCH(AZ117,L_Placeholder,0)))),BK117=0,NOT(OR(LEN(AU117)&lt;2,ISNUMBER(MATCH(AU117,L_Placeholder,0)))),NOT(OR(LEN(AX117)&lt;2,ISNUMBER(MATCH(AX117,L_Placeholder,0)))),TRIM(AE117)&lt;&gt;TRIM(T117)),"N/A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missing",IF(OR(LEN(AU117)&lt;2,ISNUMBER(MATCH(AU117,L_Placeholder,0))),"INVALID – PIC missing",IF(OR(LEN(AV117)&lt;2,ISNUMBER(MATCH(AV117,L_Placeholder,0))),"INVALID – result / assessment missing",IF(OR(OR(LEN(AW117)&lt;3,ISNUMBER(MATCH(AW117,L_Placeholder,0))),SUMPRODUCT(--ISNUMBER(SEARCH(" "&amp;L_EvidencePhrase&amp;" ",BD117)))&gt;0,BI117=1),"INVALID – evidence missing, placeholder or not yet on file",IF(BL117=0,"INVALID – evidence needs a traceable reference (number, file name or link)",IF(OR(LEN(AX117)&lt;2,ISNUMBER(MATCH(AX117,L_Placeholder,0))),"INVALID – verifier missing",IF(AX117=AU117,"INVALID – verifier must be someone other than the PIC",IF(BH117=1,"INVALID – result not yet available (awaiting / TBC)",IF(BV117=1,"INVALID – wording says not on board: an on-board confirmation needs the item loaded",IF(AND(AQ117=1,OR(OR(LEN(AY117)&lt;3,ISNUMBER(MATCH(AY117,L_Placeholder,0))),BJ117=1,BQ117=0)),"INVALID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LATE","COMPLETE")&amp;IF(BG117=1," – CHECK WORDING",""))))))))))))))))))))))),IF(TRIM(U117)="Fail","FAIL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t="str">
        <f aca="false">" "&amp;TRIM(SUBSTITUTE(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 "))&amp;" "</f>
        <v>  </v>
      </c>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IFERROR(IF(AND(TRIM(U117)="Pass",SUMPRODUCT((LEN(BC117)-LEN(SUBSTITUTE(BC117,"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")))/(LEN(L_PendNeg)+1))+SUMPRODUCT((LEN(BC117)-LEN(SUBSTITUTE(BC117," "&amp;L_PendPrep&amp;" "," ")))/(LEN(L_PendPrep)+1)),1,0),1)</f>
        <v>0</v>
      </c>
      <c r="BI117" s="61" t="n">
        <f aca="false">IFERROR(IF(SUMPRODUCT((LEN(BD117)-LEN(SUBSTITUTE(BD117," "&amp;L_PendStrict&amp;" "," ")))/(LEN(L_PendStrict)+1))&gt;SUMPRODUCT((LEN(BD117)-LEN(SUBSTITUTE(BD117," "&amp;L_PendNeg&amp;" "," ")))/(LEN(L_PendNeg)+1)),1,0),1)</f>
        <v>0</v>
      </c>
      <c r="BJ117" s="61" t="n">
        <f aca="false">IFERROR(IF(SUMPRODUCT((LEN(BE117)-LEN(SUBSTITUTE(BE117," "&amp;L_Pending&amp;" "," ")))/(LEN(L_Pending)+1))&gt;SUMPRODUCT((LEN(BE117)-LEN(SUBSTITUTE(BE117," "&amp;L_PendNeg&amp;" "," ")))/(LEN(L_PendNeg)+1))+SUMPRODUCT((LEN(BE117)-LEN(SUBSTITUTE(BE117," "&amp;L_PendPrep&amp;" "," ")))/(LEN(L_PendPrep)+1)),1,0),1)</f>
        <v>0</v>
      </c>
      <c r="BK117" s="61" t="n">
        <f aca="false">IFERROR(IF(SUMPRODUCT((LEN(BF117)-LEN(SUBSTITUTE(BF117," "&amp;L_PendStrict&amp;" "," ")))/(LEN(L_PendStrict)+1))&gt;SUMPRODUCT((LEN(BF117)-LEN(SUBSTITUTE(BF117," "&amp;L_PendNeg&amp;" "," ")))/(LEN(L_PendNeg)+1)),1,0),1)</f>
        <v>0</v>
      </c>
      <c r="BL117" s="61" t="n">
        <f aca="false">IFERROR(IF(OR(SUMPRODUCT(--ISNUMBER(SEARCH({"aa000"," aa 000"," aaa 000"," aaaa 000"," a 0000"," a000 000"," aa 00 000"," aaa 00 000"},BN117)))&gt;0,SUMPRODUCT(--ISNUMBER(SEARCH({"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117)))&gt;0,SUMPRODUCT(--ISNUMBER(SEARCH({"http","www.","\",".pdf",".jpg",".jpeg",".png",".heic",".xls",".doc",".msg",".eml"},Z117)))&gt;0,AND(SUMPRODUCT(--ISNUMBER(SEARCH({"sharepoint","onedrive","teams","dms","q-pulse","qpulse"},Z117)))&gt;0,ISNUMBER(SEARCH("0",BM117)))),1,0),0)</f>
        <v>0</v>
      </c>
      <c r="BM117" s="61" t="str">
        <f aca="false">SUBSTITUTE(SUBSTITUTE(SUBSTITUTE(SUBSTITUTE(SUBSTITUTE(SUBSTITUTE(SUBSTITUTE(SUBSTITUTE(SUBSTITUTE(LOWER(BW117&amp;""),"1","0"),"2","0"),"3","0"),"4","0"),"5","0"),"6","0"),"7","0"),"8","0"),"9","0")</f>
        <v>  </v>
      </c>
      <c r="BN117" s="61" t="str">
        <f aca="false">SUBSTITUTE(SUBSTITUTE(SUBSTITUTE(SUBSTITUTE(SUBSTITUTE(SUBSTITUTE(SUBSTITUTE(SUBSTITUTE(SUBSTITUTE(SUBSTITUTE(SUBSTITUTE(SUBSTITUTE(SUBSTITUTE(SUBSTITUTE(SUBSTITUTE(SUBSTITUTE(SUBSTITUTE(SUBSTITUTE(SUBSTITUTE(SUBSTITUTE(SUBSTITUTE(SUBSTITUTE(SUBSTITUTE(SUBSTITUTE(SUBSTITUTE(BM117,"b","a"),"c","a"),"d","a"),"e","a"),"f","a"),"g","a"),"h","a"),"i","a"),"j","a"),"k","a"),"l","a"),"m","a"),"n","a"),"o","a"),"p","a"),"q","a"),"r","a"),"s","a"),"t","a"),"u","a"),"v","a"),"w","a"),"x","a"),"y","a"),"z","a")</f>
        <v>  </v>
      </c>
      <c r="BO117" s="61" t="str">
        <f aca="false">SUBSTITUTE(SUBSTITUTE(SUBSTITUTE(SUBSTITUTE(SUBSTITUTE(SUBSTITUTE(SUBSTITUTE(SUBSTITUTE(SUBSTITUTE(LOWER(BX117&amp;""),"1","0"),"2","0"),"3","0"),"4","0"),"5","0"),"6","0"),"7","0"),"8","0"),"9","0")</f>
        <v>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v>
      </c>
      <c r="BQ117" s="61" t="n">
        <f aca="false">IFERROR(IF(OR(SUMPRODUCT(--ISNUMBER(SEARCH({"aa000"," aa 000"," aaa 000"," aaaa 000"," a 0000"," a000 000"," aa 00 000"," aaa 00 000"},BP117)))&gt;0,SUMPRODUCT(--ISNUMBER(SEARCH({"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117)))&gt;0,SUMPRODUCT(--ISNUMBER(SEARCH({"http","www.","\",".pdf",".jpg",".jpeg",".png",".heic",".xls",".doc",".msg",".eml"},W117)))&gt;0,ISNUMBER(SEARCH("0000",BO117)),AND(SUMPRODUCT(--ISNUMBER(SEARCH({"sharepoint","onedrive","teams","dms","q-pulse","qpulse"},W117)))&gt;0,ISNUMBER(SEARCH("0",BO117)))),1,0),0)</f>
        <v>0</v>
      </c>
      <c r="BR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117," "&amp;LOWER(Flights!$F$8)&amp;" "," ~ ")," mh"," ~")," at "," ~ ")," by "," ~ ")," on "," ~ ")," to "," ~ ")," from "," ~ ")," until "," ~ ")," till "," ~ ")," before "," ~ ")," after "," ~ ")," around "," ~ ")," approx "," ~ ")," about "," ~ ")," since "," ~ ")," hrs "," ~ ")," hr "," ~ ")," hours "," ~ ")," time "," ~ ")," jan "," ~ ")," feb "," ~ ")," mar "," ~ ")," apr "," ~ ")," may "," ~ ")," jun "," ~ ")," jul "," ~ ")," aug "," ~ ")," sep "," ~ ")," sept "," ~ ")," oct "," ~ ")</f>
        <v>  </v>
      </c>
      <c r="BS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117," "&amp;LOWER(Flights!$F$8)&amp;" "," ~ ")," mh"," ~")," at "," ~ ")," by "," ~ ")," on "," ~ ")," to "," ~ ")," from "," ~ ")," until "," ~ ")," till "," ~ ")," before "," ~ ")," after "," ~ ")," around "," ~ ")," approx "," ~ ")," about "," ~ ")," since "," ~ ")," hrs "," ~ ")," hr "," ~ ")," hours "," ~ ")," time "," ~ ")," jan "," ~ ")," feb "," ~ ")," mar "," ~ ")," apr "," ~ ")," may "," ~ ")," jun "," ~ ")," jul "," ~ ")," aug "," ~ ")," sep "," ~ ")," sept "," ~ ")," oct "," ~ ")</f>
        <v>  </v>
      </c>
      <c r="BT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117,"jan","~"),"feb","~"),"mar","~"),"apr","~"),"may","~"),"jun","~"),"jul","~"),"aug","~"),"sep","~"),"oct","~"),"nov","~"),"dec","~")," nov "," ~ ")," dec "," ~ ")," mon "," ~ ")," tue "," ~ ")," wed "," ~ ")," thu "," ~ ")," fri "," ~ ")," sat "," ~ ")," sun "," ~ ")," gate "," ~ ")," bay "," ~ ")," stand "," ~ ")," position "," ~ ")," galley "," ~ ")," flight "," ~ ")," flt "," ~ ")," day "," ~ ")," date "," ~ ")," dated "," ~ ")," the "," ~ ")," and "," ~ ")," of "," ~ ")," in "," ~ ")," for "," ~ ")," with "," ~ ")</f>
        <v>  </v>
      </c>
      <c r="BU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117,"jan","~"),"feb","~"),"mar","~"),"apr","~"),"may","~"),"jun","~"),"jul","~"),"aug","~"),"sep","~"),"oct","~"),"nov","~"),"dec","~")," nov "," ~ ")," dec "," ~ ")," mon "," ~ ")," tue "," ~ ")," wed "," ~ ")," thu "," ~ ")," fri "," ~ ")," sat "," ~ ")," sun "," ~ ")," gate "," ~ ")," bay "," ~ ")," stand "," ~ ")," position "," ~ ")," galley "," ~ ")," flight "," ~ ")," flt "," ~ ")," day "," ~ ")," date "," ~ ")," dated "," ~ ")," the "," ~ ")," and "," ~ ")," of "," ~ ")," in "," ~ ")," for "," ~ ")," with "," ~ ")</f>
        <v>  </v>
      </c>
      <c r="BV117" s="61" t="n">
        <f aca="false">0</f>
        <v>0</v>
      </c>
      <c r="BW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117," pax "," ~ ")," etd "," ~ ")," eta "," ~ ")," std "," ~ ")," sta "," ~ ")," atd "," ~ ")," ata "," ~ ")," lt "," ~ ")," utc "," ~ ")," local "," ~ ")," ok "," ~ ")," done "," ~ ")," seen "," ~ ")," chk "," ~ ")," chkd "," ~ ")," checked "," ~ ")," rcvd "," ~ ")," recd "," ~ ")," dep "," ~ ")," arr "," ~ ")," qty "," ~ ")," all "," ~ ")," ttl "," ~ ")," total "," ~ ")," via "," ~ ")," per "," ~ ")," call "," ~ ")," inbound "," ~ ")," outbound "," ~ ")," approx "," ~ ")</f>
        <v>  </v>
      </c>
      <c r="BX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117," pax "," ~ ")," etd "," ~ ")," eta "," ~ ")," std "," ~ ")," sta "," ~ ")," atd "," ~ ")," ata "," ~ ")," lt "," ~ ")," utc "," ~ ")," local "," ~ ")," ok "," ~ ")," done "," ~ ")," seen "," ~ ")," chk "," ~ ")," chkd "," ~ ")," checked "," ~ ")," rcvd "," ~ ")," recd "," ~ ")," dep "," ~ ")," arr "," ~ ")," qty "," ~ ")," all "," ~ ")," ttl "," ~ ")," total "," ~ ")," via "," ~ ")," per "," ~ ")," call "," ~ ")," inbound "," ~ ")," outbound "," ~ ")," approx "," ~ ")</f>
        <v>  </v>
      </c>
    </row>
    <row r="118" customFormat="false" ht="41.25" hidden="false" customHeight="true" outlineLevel="0" collapsed="false">
      <c r="A118" s="57" t="s">
        <v>628</v>
      </c>
      <c r="B118" s="57" t="s">
        <v>218</v>
      </c>
      <c r="C118" s="57" t="str">
        <f aca="false">Flights!$F$8</f>
        <v>MH0088</v>
      </c>
      <c r="D118" s="58" t="n">
        <f aca="false">Flights!$D$8</f>
        <v>46305</v>
      </c>
      <c r="E118" s="57" t="str">
        <f aca="false">Flights!$G$8&amp;"-"&amp;Flights!$H$8</f>
        <v>KUL-NRT</v>
      </c>
      <c r="F118" s="57" t="str">
        <f aca="false">Flights!$K$8</f>
        <v>BC</v>
      </c>
      <c r="G118" s="57" t="s">
        <v>423</v>
      </c>
      <c r="H118" s="57" t="s">
        <v>381</v>
      </c>
      <c r="I118" s="57" t="s">
        <v>450</v>
      </c>
      <c r="J118" s="57" t="s">
        <v>629</v>
      </c>
      <c r="K118" s="67" t="s">
        <v>452</v>
      </c>
      <c r="L118" s="67" t="s">
        <v>630</v>
      </c>
      <c r="M118" s="67" t="s">
        <v>454</v>
      </c>
      <c r="N118" s="67" t="s">
        <v>386</v>
      </c>
      <c r="O118" s="67" t="s">
        <v>506</v>
      </c>
      <c r="P118" s="57" t="s">
        <v>187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open",IF(AND(NOT(OR(LEN(AZ118)&lt;15,ISNUMBER(MATCH(AZ118,L_Placeholder,0)))),BK118=0,NOT(OR(LEN(AU118)&lt;2,ISNUMBER(MATCH(AU118,L_Placeholder,0)))),NOT(OR(LEN(AX118)&lt;2,ISNUMBER(MATCH(AX118,L_Placeholder,0)))),TRIM(AE118)&lt;&gt;TRIM(T118)),"N/A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missing",IF(OR(LEN(AU118)&lt;2,ISNUMBER(MATCH(AU118,L_Placeholder,0))),"INVALID – PIC missing",IF(OR(LEN(AV118)&lt;2,ISNUMBER(MATCH(AV118,L_Placeholder,0))),"INVALID – result / assessment missing",IF(OR(OR(LEN(AW118)&lt;3,ISNUMBER(MATCH(AW118,L_Placeholder,0))),SUMPRODUCT(--ISNUMBER(SEARCH(" "&amp;L_EvidencePhrase&amp;" ",BD118)))&gt;0,BI118=1),"INVALID – evidence missing, placeholder or not yet on file",IF(BL118=0,"INVALID – evidence needs a traceable reference (number, file name or link)",IF(OR(LEN(AX118)&lt;2,ISNUMBER(MATCH(AX118,L_Placeholder,0))),"INVALID – verifier missing",IF(AX118=AU118,"INVALID – verifier must be someone other than the PIC",IF(BH118=1,"INVALID – result not yet available (awaiting / TBC)",IF(BV118=1,"INVALID – wording says not on board: an on-board confirmation needs the item loaded",IF(AND(AQ118=1,OR(OR(LEN(AY118)&lt;3,ISNUMBER(MATCH(AY118,L_Placeholder,0))),BJ118=1,BQ118=0)),"INVALID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LATE","COMPLETE")&amp;IF(BG118=1," – CHECK WORDING",""))))))))))))))))))))))),IF(TRIM(U118)="Fail","FAIL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t="str">
        <f aca="false">" "&amp;TRIM(SUBSTITUTE(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 "))&amp;" "</f>
        <v>  </v>
      </c>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IFERROR(IF(AND(TRIM(U118)="Pass",SUMPRODUCT((LEN(BC118)-LEN(SUBSTITUTE(BC118,"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")))/(LEN(L_PendNeg)+1))+SUMPRODUCT((LEN(BC118)-LEN(SUBSTITUTE(BC118," "&amp;L_PendPrep&amp;" "," ")))/(LEN(L_PendPrep)+1)),1,0),1)</f>
        <v>0</v>
      </c>
      <c r="BI118" s="61" t="n">
        <f aca="false">IFERROR(IF(SUMPRODUCT((LEN(BD118)-LEN(SUBSTITUTE(BD118," "&amp;L_PendStrict&amp;" "," ")))/(LEN(L_PendStrict)+1))&gt;SUMPRODUCT((LEN(BD118)-LEN(SUBSTITUTE(BD118," "&amp;L_PendNeg&amp;" "," ")))/(LEN(L_PendNeg)+1)),1,0),1)</f>
        <v>0</v>
      </c>
      <c r="BJ118" s="61" t="n">
        <f aca="false">IFERROR(IF(SUMPRODUCT((LEN(BE118)-LEN(SUBSTITUTE(BE118," "&amp;L_Pending&amp;" "," ")))/(LEN(L_Pending)+1))&gt;SUMPRODUCT((LEN(BE118)-LEN(SUBSTITUTE(BE118," "&amp;L_PendNeg&amp;" "," ")))/(LEN(L_PendNeg)+1))+SUMPRODUCT((LEN(BE118)-LEN(SUBSTITUTE(BE118," "&amp;L_PendPrep&amp;" "," ")))/(LEN(L_PendPrep)+1)),1,0),1)</f>
        <v>0</v>
      </c>
      <c r="BK118" s="61" t="n">
        <f aca="false">IFERROR(IF(SUMPRODUCT((LEN(BF118)-LEN(SUBSTITUTE(BF118," "&amp;L_PendStrict&amp;" "," ")))/(LEN(L_PendStrict)+1))&gt;SUMPRODUCT((LEN(BF118)-LEN(SUBSTITUTE(BF118," "&amp;L_PendNeg&amp;" "," ")))/(LEN(L_PendNeg)+1)),1,0),1)</f>
        <v>0</v>
      </c>
      <c r="BL118" s="61" t="n">
        <f aca="false">IFERROR(IF(OR(SUMPRODUCT(--ISNUMBER(SEARCH({"aa000"," aa 000"," aaa 000"," aaaa 000"," a 0000"," a000 000"," aa 00 000"," aaa 00 000"},BN118)))&gt;0,SUMPRODUCT(--ISNUMBER(SEARCH({"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118)))&gt;0,SUMPRODUCT(--ISNUMBER(SEARCH({"http","www.","\",".pdf",".jpg",".jpeg",".png",".heic",".xls",".doc",".msg",".eml"},Z118)))&gt;0,AND(SUMPRODUCT(--ISNUMBER(SEARCH({"sharepoint","onedrive","teams","dms","q-pulse","qpulse"},Z118)))&gt;0,ISNUMBER(SEARCH("0",BM118)))),1,0),0)</f>
        <v>0</v>
      </c>
      <c r="BM118" s="61" t="str">
        <f aca="false">SUBSTITUTE(SUBSTITUTE(SUBSTITUTE(SUBSTITUTE(SUBSTITUTE(SUBSTITUTE(SUBSTITUTE(SUBSTITUTE(SUBSTITUTE(LOWER(BW118&amp;""),"1","0"),"2","0"),"3","0"),"4","0"),"5","0"),"6","0"),"7","0"),"8","0"),"9","0")</f>
        <v>  </v>
      </c>
      <c r="BN118" s="61" t="str">
        <f aca="false">SUBSTITUTE(SUBSTITUTE(SUBSTITUTE(SUBSTITUTE(SUBSTITUTE(SUBSTITUTE(SUBSTITUTE(SUBSTITUTE(SUBSTITUTE(SUBSTITUTE(SUBSTITUTE(SUBSTITUTE(SUBSTITUTE(SUBSTITUTE(SUBSTITUTE(SUBSTITUTE(SUBSTITUTE(SUBSTITUTE(SUBSTITUTE(SUBSTITUTE(SUBSTITUTE(SUBSTITUTE(SUBSTITUTE(SUBSTITUTE(SUBSTITUTE(BM118,"b","a"),"c","a"),"d","a"),"e","a"),"f","a"),"g","a"),"h","a"),"i","a"),"j","a"),"k","a"),"l","a"),"m","a"),"n","a"),"o","a"),"p","a"),"q","a"),"r","a"),"s","a"),"t","a"),"u","a"),"v","a"),"w","a"),"x","a"),"y","a"),"z","a")</f>
        <v>  </v>
      </c>
      <c r="BO118" s="61" t="str">
        <f aca="false">SUBSTITUTE(SUBSTITUTE(SUBSTITUTE(SUBSTITUTE(SUBSTITUTE(SUBSTITUTE(SUBSTITUTE(SUBSTITUTE(SUBSTITUTE(LOWER(BX118&amp;""),"1","0"),"2","0"),"3","0"),"4","0"),"5","0"),"6","0"),"7","0"),"8","0"),"9","0")</f>
        <v>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v>
      </c>
      <c r="BQ118" s="61" t="n">
        <f aca="false">IFERROR(IF(OR(SUMPRODUCT(--ISNUMBER(SEARCH({"aa000"," aa 000"," aaa 000"," aaaa 000"," a 0000"," a000 000"," aa 00 000"," aaa 00 000"},BP118)))&gt;0,SUMPRODUCT(--ISNUMBER(SEARCH({"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118)))&gt;0,SUMPRODUCT(--ISNUMBER(SEARCH({"http","www.","\",".pdf",".jpg",".jpeg",".png",".heic",".xls",".doc",".msg",".eml"},W118)))&gt;0,ISNUMBER(SEARCH("0000",BO118)),AND(SUMPRODUCT(--ISNUMBER(SEARCH({"sharepoint","onedrive","teams","dms","q-pulse","qpulse"},W118)))&gt;0,ISNUMBER(SEARCH("0",BO118)))),1,0),0)</f>
        <v>0</v>
      </c>
      <c r="BR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118," "&amp;LOWER(Flights!$F$8)&amp;" "," ~ ")," mh"," ~")," at "," ~ ")," by "," ~ ")," on "," ~ ")," to "," ~ ")," from "," ~ ")," until "," ~ ")," till "," ~ ")," before "," ~ ")," after "," ~ ")," around "," ~ ")," approx "," ~ ")," about "," ~ ")," since "," ~ ")," hrs "," ~ ")," hr "," ~ ")," hours "," ~ ")," time "," ~ ")," jan "," ~ ")," feb "," ~ ")," mar "," ~ ")," apr "," ~ ")," may "," ~ ")," jun "," ~ ")," jul "," ~ ")," aug "," ~ ")," sep "," ~ ")," sept "," ~ ")," oct "," ~ ")</f>
        <v>  </v>
      </c>
      <c r="BS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118," "&amp;LOWER(Flights!$F$8)&amp;" "," ~ ")," mh"," ~")," at "," ~ ")," by "," ~ ")," on "," ~ ")," to "," ~ ")," from "," ~ ")," until "," ~ ")," till "," ~ ")," before "," ~ ")," after "," ~ ")," around "," ~ ")," approx "," ~ ")," about "," ~ ")," since "," ~ ")," hrs "," ~ ")," hr "," ~ ")," hours "," ~ ")," time "," ~ ")," jan "," ~ ")," feb "," ~ ")," mar "," ~ ")," apr "," ~ ")," may "," ~ ")," jun "," ~ ")," jul "," ~ ")," aug "," ~ ")," sep "," ~ ")," sept "," ~ ")," oct "," ~ ")</f>
        <v>  </v>
      </c>
      <c r="BT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118,"jan","~"),"feb","~"),"mar","~"),"apr","~"),"may","~"),"jun","~"),"jul","~"),"aug","~"),"sep","~"),"oct","~"),"nov","~"),"dec","~")," nov "," ~ ")," dec "," ~ ")," mon "," ~ ")," tue "," ~ ")," wed "," ~ ")," thu "," ~ ")," fri "," ~ ")," sat "," ~ ")," sun "," ~ ")," gate "," ~ ")," bay "," ~ ")," stand "," ~ ")," position "," ~ ")," galley "," ~ ")," flight "," ~ ")," flt "," ~ ")," day "," ~ ")," date "," ~ ")," dated "," ~ ")," the "," ~ ")," and "," ~ ")," of "," ~ ")," in "," ~ ")," for "," ~ ")," with "," ~ ")</f>
        <v>  </v>
      </c>
      <c r="BU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118,"jan","~"),"feb","~"),"mar","~"),"apr","~"),"may","~"),"jun","~"),"jul","~"),"aug","~"),"sep","~"),"oct","~"),"nov","~"),"dec","~")," nov "," ~ ")," dec "," ~ ")," mon "," ~ ")," tue "," ~ ")," wed "," ~ ")," thu "," ~ ")," fri "," ~ ")," sat "," ~ ")," sun "," ~ ")," gate "," ~ ")," bay "," ~ ")," stand "," ~ ")," position "," ~ ")," galley "," ~ ")," flight "," ~ ")," flt "," ~ ")," day "," ~ ")," date "," ~ ")," dated "," ~ ")," the "," ~ ")," and "," ~ ")," of "," ~ ")," in "," ~ ")," for "," ~ ")," with "," ~ ")</f>
        <v>  </v>
      </c>
      <c r="BV118" s="61" t="n">
        <f aca="false">0</f>
        <v>0</v>
      </c>
      <c r="BW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118," pax "," ~ ")," etd "," ~ ")," eta "," ~ ")," std "," ~ ")," sta "," ~ ")," atd "," ~ ")," ata "," ~ ")," lt "," ~ ")," utc "," ~ ")," local "," ~ ")," ok "," ~ ")," done "," ~ ")," seen "," ~ ")," chk "," ~ ")," chkd "," ~ ")," checked "," ~ ")," rcvd "," ~ ")," recd "," ~ ")," dep "," ~ ")," arr "," ~ ")," qty "," ~ ")," all "," ~ ")," ttl "," ~ ")," total "," ~ ")," via "," ~ ")," per "," ~ ")," call "," ~ ")," inbound "," ~ ")," outbound "," ~ ")," approx "," ~ ")</f>
        <v>  </v>
      </c>
      <c r="BX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118," pax "," ~ ")," etd "," ~ ")," eta "," ~ ")," std "," ~ ")," sta "," ~ ")," atd "," ~ ")," ata "," ~ ")," lt "," ~ ")," utc "," ~ ")," local "," ~ ")," ok "," ~ ")," done "," ~ ")," seen "," ~ ")," chk "," ~ ")," chkd "," ~ ")," checked "," ~ ")," rcvd "," ~ ")," recd "," ~ ")," dep "," ~ ")," arr "," ~ ")," qty "," ~ ")," all "," ~ ")," ttl "," ~ ")," total "," ~ ")," via "," ~ ")," per "," ~ ")," call "," ~ ")," inbound "," ~ ")," outbound "," ~ ")," approx "," ~ ")</f>
        <v>  </v>
      </c>
    </row>
    <row r="119" customFormat="false" ht="39.75" hidden="false" customHeight="true" outlineLevel="0" collapsed="false">
      <c r="A119" s="57" t="s">
        <v>631</v>
      </c>
      <c r="B119" s="57" t="s">
        <v>218</v>
      </c>
      <c r="C119" s="57" t="str">
        <f aca="false">Flights!$F$8</f>
        <v>MH0088</v>
      </c>
      <c r="D119" s="58" t="n">
        <f aca="false">Flights!$D$8</f>
        <v>46305</v>
      </c>
      <c r="E119" s="57" t="str">
        <f aca="false">Flights!$G$8&amp;"-"&amp;Flights!$H$8</f>
        <v>KUL-NRT</v>
      </c>
      <c r="F119" s="57" t="str">
        <f aca="false">Flights!$K$8</f>
        <v>BC</v>
      </c>
      <c r="G119" s="57" t="s">
        <v>423</v>
      </c>
      <c r="H119" s="57" t="s">
        <v>381</v>
      </c>
      <c r="I119" s="57" t="s">
        <v>632</v>
      </c>
      <c r="J119" s="57" t="s">
        <v>633</v>
      </c>
      <c r="K119" s="67" t="s">
        <v>504</v>
      </c>
      <c r="L119" s="67" t="s">
        <v>634</v>
      </c>
      <c r="M119" s="67" t="s">
        <v>187</v>
      </c>
      <c r="N119" s="67" t="s">
        <v>386</v>
      </c>
      <c r="O119" s="67" t="s">
        <v>635</v>
      </c>
      <c r="P119" s="57" t="s">
        <v>187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open",IF(AND(NOT(OR(LEN(AZ119)&lt;15,ISNUMBER(MATCH(AZ119,L_Placeholder,0)))),BK119=0,NOT(OR(LEN(AU119)&lt;2,ISNUMBER(MATCH(AU119,L_Placeholder,0)))),NOT(OR(LEN(AX119)&lt;2,ISNUMBER(MATCH(AX119,L_Placeholder,0)))),TRIM(AE119)&lt;&gt;TRIM(T119)),"N/A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missing",IF(OR(LEN(AU119)&lt;2,ISNUMBER(MATCH(AU119,L_Placeholder,0))),"INVALID – PIC missing",IF(OR(LEN(AV119)&lt;2,ISNUMBER(MATCH(AV119,L_Placeholder,0))),"INVALID – result / assessment missing",IF(OR(OR(LEN(AW119)&lt;3,ISNUMBER(MATCH(AW119,L_Placeholder,0))),SUMPRODUCT(--ISNUMBER(SEARCH(" "&amp;L_EvidencePhrase&amp;" ",BD119)))&gt;0,BI119=1),"INVALID – evidence missing, placeholder or not yet on file",IF(BL119=0,"INVALID – evidence needs a traceable reference (number, file name or link)",IF(OR(LEN(AX119)&lt;2,ISNUMBER(MATCH(AX119,L_Placeholder,0))),"INVALID – verifier missing",IF(AX119=AU119,"INVALID – verifier must be someone other than the PIC",IF(BH119=1,"INVALID – result not yet available (awaiting / TBC)",IF(BV119=1,"INVALID – wording says not on board: an on-board confirmation needs the item loaded",IF(AND(AQ119=1,OR(OR(LEN(AY119)&lt;3,ISNUMBER(MATCH(AY119,L_Placeholder,0))),BJ119=1,BQ119=0)),"INVALID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LATE","COMPLETE")&amp;IF(BG119=1," – CHECK WORDING",""))))))))))))))))))))))),IF(TRIM(U119)="Fail","FAIL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t="str">
        <f aca="false">" "&amp;TRIM(SUBSTITUTE(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 "))&amp;" "</f>
        <v>  </v>
      </c>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IFERROR(IF(AND(TRIM(U119)="Pass",SUMPRODUCT((LEN(BC119)-LEN(SUBSTITUTE(BC119,"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")))/(LEN(L_PendNeg)+1))+SUMPRODUCT((LEN(BC119)-LEN(SUBSTITUTE(BC119," "&amp;L_PendPrep&amp;" "," ")))/(LEN(L_PendPrep)+1)),1,0),1)</f>
        <v>0</v>
      </c>
      <c r="BI119" s="61" t="n">
        <f aca="false">IFERROR(IF(SUMPRODUCT((LEN(BD119)-LEN(SUBSTITUTE(BD119," "&amp;L_PendStrict&amp;" "," ")))/(LEN(L_PendStrict)+1))&gt;SUMPRODUCT((LEN(BD119)-LEN(SUBSTITUTE(BD119," "&amp;L_PendNeg&amp;" "," ")))/(LEN(L_PendNeg)+1)),1,0),1)</f>
        <v>0</v>
      </c>
      <c r="BJ119" s="61" t="n">
        <f aca="false">IFERROR(IF(SUMPRODUCT((LEN(BE119)-LEN(SUBSTITUTE(BE119," "&amp;L_Pending&amp;" "," ")))/(LEN(L_Pending)+1))&gt;SUMPRODUCT((LEN(BE119)-LEN(SUBSTITUTE(BE119," "&amp;L_PendNeg&amp;" "," ")))/(LEN(L_PendNeg)+1))+SUMPRODUCT((LEN(BE119)-LEN(SUBSTITUTE(BE119," "&amp;L_PendPrep&amp;" "," ")))/(LEN(L_PendPrep)+1)),1,0),1)</f>
        <v>0</v>
      </c>
      <c r="BK119" s="61" t="n">
        <f aca="false">IFERROR(IF(SUMPRODUCT((LEN(BF119)-LEN(SUBSTITUTE(BF119," "&amp;L_PendStrict&amp;" "," ")))/(LEN(L_PendStrict)+1))&gt;SUMPRODUCT((LEN(BF119)-LEN(SUBSTITUTE(BF119," "&amp;L_PendNeg&amp;" "," ")))/(LEN(L_PendNeg)+1)),1,0),1)</f>
        <v>0</v>
      </c>
      <c r="BL119" s="61" t="n">
        <f aca="false">IFERROR(IF(OR(SUMPRODUCT(--ISNUMBER(SEARCH({"aa000"," aa 000"," aaa 000"," aaaa 000"," a 0000"," a000 000"," aa 00 000"," aaa 00 000"},BN119)))&gt;0,SUMPRODUCT(--ISNUMBER(SEARCH({"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119)))&gt;0,SUMPRODUCT(--ISNUMBER(SEARCH({"http","www.","\",".pdf",".jpg",".jpeg",".png",".heic",".xls",".doc",".msg",".eml"},Z119)))&gt;0,AND(SUMPRODUCT(--ISNUMBER(SEARCH({"sharepoint","onedrive","teams","dms","q-pulse","qpulse"},Z119)))&gt;0,ISNUMBER(SEARCH("0",BM119)))),1,0),0)</f>
        <v>0</v>
      </c>
      <c r="BM119" s="61" t="str">
        <f aca="false">SUBSTITUTE(SUBSTITUTE(SUBSTITUTE(SUBSTITUTE(SUBSTITUTE(SUBSTITUTE(SUBSTITUTE(SUBSTITUTE(SUBSTITUTE(LOWER(BW119&amp;""),"1","0"),"2","0"),"3","0"),"4","0"),"5","0"),"6","0"),"7","0"),"8","0"),"9","0")</f>
        <v>  </v>
      </c>
      <c r="BN119" s="61" t="str">
        <f aca="false">SUBSTITUTE(SUBSTITUTE(SUBSTITUTE(SUBSTITUTE(SUBSTITUTE(SUBSTITUTE(SUBSTITUTE(SUBSTITUTE(SUBSTITUTE(SUBSTITUTE(SUBSTITUTE(SUBSTITUTE(SUBSTITUTE(SUBSTITUTE(SUBSTITUTE(SUBSTITUTE(SUBSTITUTE(SUBSTITUTE(SUBSTITUTE(SUBSTITUTE(SUBSTITUTE(SUBSTITUTE(SUBSTITUTE(SUBSTITUTE(SUBSTITUTE(BM119,"b","a"),"c","a"),"d","a"),"e","a"),"f","a"),"g","a"),"h","a"),"i","a"),"j","a"),"k","a"),"l","a"),"m","a"),"n","a"),"o","a"),"p","a"),"q","a"),"r","a"),"s","a"),"t","a"),"u","a"),"v","a"),"w","a"),"x","a"),"y","a"),"z","a")</f>
        <v>  </v>
      </c>
      <c r="BO119" s="61" t="str">
        <f aca="false">SUBSTITUTE(SUBSTITUTE(SUBSTITUTE(SUBSTITUTE(SUBSTITUTE(SUBSTITUTE(SUBSTITUTE(SUBSTITUTE(SUBSTITUTE(LOWER(BX119&amp;""),"1","0"),"2","0"),"3","0"),"4","0"),"5","0"),"6","0"),"7","0"),"8","0"),"9","0")</f>
        <v>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v>
      </c>
      <c r="BQ119" s="61" t="n">
        <f aca="false">IFERROR(IF(OR(SUMPRODUCT(--ISNUMBER(SEARCH({"aa000"," aa 000"," aaa 000"," aaaa 000"," a 0000"," a000 000"," aa 00 000"," aaa 00 000"},BP119)))&gt;0,SUMPRODUCT(--ISNUMBER(SEARCH({"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119)))&gt;0,SUMPRODUCT(--ISNUMBER(SEARCH({"http","www.","\",".pdf",".jpg",".jpeg",".png",".heic",".xls",".doc",".msg",".eml"},W119)))&gt;0,ISNUMBER(SEARCH("0000",BO119)),AND(SUMPRODUCT(--ISNUMBER(SEARCH({"sharepoint","onedrive","teams","dms","q-pulse","qpulse"},W119)))&gt;0,ISNUMBER(SEARCH("0",BO119)))),1,0),0)</f>
        <v>0</v>
      </c>
      <c r="BR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119," "&amp;LOWER(Flights!$F$8)&amp;" "," ~ ")," mh"," ~")," at "," ~ ")," by "," ~ ")," on "," ~ ")," to "," ~ ")," from "," ~ ")," until "," ~ ")," till "," ~ ")," before "," ~ ")," after "," ~ ")," around "," ~ ")," approx "," ~ ")," about "," ~ ")," since "," ~ ")," hrs "," ~ ")," hr "," ~ ")," hours "," ~ ")," time "," ~ ")," jan "," ~ ")," feb "," ~ ")," mar "," ~ ")," apr "," ~ ")," may "," ~ ")," jun "," ~ ")," jul "," ~ ")," aug "," ~ ")," sep "," ~ ")," sept "," ~ ")," oct "," ~ ")</f>
        <v>  </v>
      </c>
      <c r="BS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119," "&amp;LOWER(Flights!$F$8)&amp;" "," ~ ")," mh"," ~")," at "," ~ ")," by "," ~ ")," on "," ~ ")," to "," ~ ")," from "," ~ ")," until "," ~ ")," till "," ~ ")," before "," ~ ")," after "," ~ ")," around "," ~ ")," approx "," ~ ")," about "," ~ ")," since "," ~ ")," hrs "," ~ ")," hr "," ~ ")," hours "," ~ ")," time "," ~ ")," jan "," ~ ")," feb "," ~ ")," mar "," ~ ")," apr "," ~ ")," may "," ~ ")," jun "," ~ ")," jul "," ~ ")," aug "," ~ ")," sep "," ~ ")," sept "," ~ ")," oct "," ~ ")</f>
        <v>  </v>
      </c>
      <c r="BT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119,"jan","~"),"feb","~"),"mar","~"),"apr","~"),"may","~"),"jun","~"),"jul","~"),"aug","~"),"sep","~"),"oct","~"),"nov","~"),"dec","~")," nov "," ~ ")," dec "," ~ ")," mon "," ~ ")," tue "," ~ ")," wed "," ~ ")," thu "," ~ ")," fri "," ~ ")," sat "," ~ ")," sun "," ~ ")," gate "," ~ ")," bay "," ~ ")," stand "," ~ ")," position "," ~ ")," galley "," ~ ")," flight "," ~ ")," flt "," ~ ")," day "," ~ ")," date "," ~ ")," dated "," ~ ")," the "," ~ ")," and "," ~ ")," of "," ~ ")," in "," ~ ")," for "," ~ ")," with "," ~ ")</f>
        <v>  </v>
      </c>
      <c r="BU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119,"jan","~"),"feb","~"),"mar","~"),"apr","~"),"may","~"),"jun","~"),"jul","~"),"aug","~"),"sep","~"),"oct","~"),"nov","~"),"dec","~")," nov "," ~ ")," dec "," ~ ")," mon "," ~ ")," tue "," ~ ")," wed "," ~ ")," thu "," ~ ")," fri "," ~ ")," sat "," ~ ")," sun "," ~ ")," gate "," ~ ")," bay "," ~ ")," stand "," ~ ")," position "," ~ ")," galley "," ~ ")," flight "," ~ ")," flt "," ~ ")," day "," ~ ")," date "," ~ ")," dated "," ~ ")," the "," ~ ")," and "," ~ ")," of "," ~ ")," in "," ~ ")," for "," ~ ")," with "," ~ ")</f>
        <v>  </v>
      </c>
      <c r="BV119" s="61" t="n">
        <f aca="false">0</f>
        <v>0</v>
      </c>
      <c r="BW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119," pax "," ~ ")," etd "," ~ ")," eta "," ~ ")," std "," ~ ")," sta "," ~ ")," atd "," ~ ")," ata "," ~ ")," lt "," ~ ")," utc "," ~ ")," local "," ~ ")," ok "," ~ ")," done "," ~ ")," seen "," ~ ")," chk "," ~ ")," chkd "," ~ ")," checked "," ~ ")," rcvd "," ~ ")," recd "," ~ ")," dep "," ~ ")," arr "," ~ ")," qty "," ~ ")," all "," ~ ")," ttl "," ~ ")," total "," ~ ")," via "," ~ ")," per "," ~ ")," call "," ~ ")," inbound "," ~ ")," outbound "," ~ ")," approx "," ~ ")</f>
        <v>  </v>
      </c>
      <c r="BX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119," pax "," ~ ")," etd "," ~ ")," eta "," ~ ")," std "," ~ ")," sta "," ~ ")," atd "," ~ ")," ata "," ~ ")," lt "," ~ ")," utc "," ~ ")," local "," ~ ")," ok "," ~ ")," done "," ~ ")," seen "," ~ ")," chk "," ~ ")," chkd "," ~ ")," checked "," ~ ")," rcvd "," ~ ")," recd "," ~ ")," dep "," ~ ")," arr "," ~ ")," qty "," ~ ")," all "," ~ ")," ttl "," ~ ")," total "," ~ ")," via "," ~ ")," per "," ~ ")," call "," ~ ")," inbound "," ~ ")," outbound "," ~ ")," approx "," ~ ")</f>
        <v>  </v>
      </c>
    </row>
    <row r="120" customFormat="false" ht="54" hidden="false" customHeight="true" outlineLevel="0" collapsed="false">
      <c r="A120" s="57" t="s">
        <v>636</v>
      </c>
      <c r="B120" s="57" t="s">
        <v>218</v>
      </c>
      <c r="C120" s="57" t="str">
        <f aca="false">Flights!$F$8</f>
        <v>MH0088</v>
      </c>
      <c r="D120" s="58" t="n">
        <f aca="false">Flights!$D$8</f>
        <v>46305</v>
      </c>
      <c r="E120" s="57" t="str">
        <f aca="false">Flights!$G$8&amp;"-"&amp;Flights!$H$8</f>
        <v>KUL-NRT</v>
      </c>
      <c r="F120" s="57" t="str">
        <f aca="false">Flights!$K$8</f>
        <v>BC</v>
      </c>
      <c r="G120" s="57" t="s">
        <v>423</v>
      </c>
      <c r="H120" s="57" t="s">
        <v>381</v>
      </c>
      <c r="I120" s="57" t="s">
        <v>637</v>
      </c>
      <c r="J120" s="57" t="s">
        <v>638</v>
      </c>
      <c r="K120" s="67" t="s">
        <v>639</v>
      </c>
      <c r="L120" s="67" t="s">
        <v>640</v>
      </c>
      <c r="M120" s="67" t="s">
        <v>454</v>
      </c>
      <c r="N120" s="67" t="s">
        <v>386</v>
      </c>
      <c r="O120" s="67" t="s">
        <v>641</v>
      </c>
      <c r="P120" s="57" t="s">
        <v>187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open",IF(AND(NOT(OR(LEN(AZ120)&lt;15,ISNUMBER(MATCH(AZ120,L_Placeholder,0)))),BK120=0,NOT(OR(LEN(AU120)&lt;2,ISNUMBER(MATCH(AU120,L_Placeholder,0)))),NOT(OR(LEN(AX120)&lt;2,ISNUMBER(MATCH(AX120,L_Placeholder,0)))),TRIM(AE120)&lt;&gt;TRIM(T120)),"N/A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missing",IF(OR(LEN(AU120)&lt;2,ISNUMBER(MATCH(AU120,L_Placeholder,0))),"INVALID – PIC missing",IF(OR(LEN(AV120)&lt;2,ISNUMBER(MATCH(AV120,L_Placeholder,0))),"INVALID – result / assessment missing",IF(OR(OR(LEN(AW120)&lt;3,ISNUMBER(MATCH(AW120,L_Placeholder,0))),SUMPRODUCT(--ISNUMBER(SEARCH(" "&amp;L_EvidencePhrase&amp;" ",BD120)))&gt;0,BI120=1),"INVALID – evidence missing, placeholder or not yet on file",IF(BL120=0,"INVALID – evidence needs a traceable reference (number, file name or link)",IF(OR(LEN(AX120)&lt;2,ISNUMBER(MATCH(AX120,L_Placeholder,0))),"INVALID – verifier missing",IF(AX120=AU120,"INVALID – verifier must be someone other than the PIC",IF(BH120=1,"INVALID – result not yet available (awaiting / TBC)",IF(BV120=1,"INVALID – wording says not on board: an on-board confirmation needs the item loaded",IF(AND(AQ120=1,OR(OR(LEN(AY120)&lt;3,ISNUMBER(MATCH(AY120,L_Placeholder,0))),BJ120=1,BQ120=0)),"INVALID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LATE","COMPLETE")&amp;IF(BG120=1," – CHECK WORDING",""))))))))))))))))))))))),IF(TRIM(U120)="Fail","FAIL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t="str">
        <f aca="false">" "&amp;TRIM(SUBSTITUTE(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 "))&amp;" "</f>
        <v>  </v>
      </c>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IFERROR(IF(AND(TRIM(U120)="Pass",SUMPRODUCT((LEN(BC120)-LEN(SUBSTITUTE(BC120,"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")))/(LEN(L_PendNeg)+1))+SUMPRODUCT((LEN(BC120)-LEN(SUBSTITUTE(BC120," "&amp;L_PendPrep&amp;" "," ")))/(LEN(L_PendPrep)+1)),1,0),1)</f>
        <v>0</v>
      </c>
      <c r="BI120" s="61" t="n">
        <f aca="false">IFERROR(IF(SUMPRODUCT((LEN(BD120)-LEN(SUBSTITUTE(BD120," "&amp;L_PendStrict&amp;" "," ")))/(LEN(L_PendStrict)+1))&gt;SUMPRODUCT((LEN(BD120)-LEN(SUBSTITUTE(BD120," "&amp;L_PendNeg&amp;" "," ")))/(LEN(L_PendNeg)+1)),1,0),1)</f>
        <v>0</v>
      </c>
      <c r="BJ120" s="61" t="n">
        <f aca="false">IFERROR(IF(SUMPRODUCT((LEN(BE120)-LEN(SUBSTITUTE(BE120," "&amp;L_Pending&amp;" "," ")))/(LEN(L_Pending)+1))&gt;SUMPRODUCT((LEN(BE120)-LEN(SUBSTITUTE(BE120," "&amp;L_PendNeg&amp;" "," ")))/(LEN(L_PendNeg)+1))+SUMPRODUCT((LEN(BE120)-LEN(SUBSTITUTE(BE120," "&amp;L_PendPrep&amp;" "," ")))/(LEN(L_PendPrep)+1)),1,0),1)</f>
        <v>0</v>
      </c>
      <c r="BK120" s="61" t="n">
        <f aca="false">IFERROR(IF(SUMPRODUCT((LEN(BF120)-LEN(SUBSTITUTE(BF120," "&amp;L_PendStrict&amp;" "," ")))/(LEN(L_PendStrict)+1))&gt;SUMPRODUCT((LEN(BF120)-LEN(SUBSTITUTE(BF120," "&amp;L_PendNeg&amp;" "," ")))/(LEN(L_PendNeg)+1)),1,0),1)</f>
        <v>0</v>
      </c>
      <c r="BL120" s="61" t="n">
        <f aca="false">IFERROR(IF(OR(SUMPRODUCT(--ISNUMBER(SEARCH({"aa000"," aa 000"," aaa 000"," aaaa 000"," a 0000"," a000 000"," aa 00 000"," aaa 00 000"},BN120)))&gt;0,SUMPRODUCT(--ISNUMBER(SEARCH({"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120)))&gt;0,SUMPRODUCT(--ISNUMBER(SEARCH({"http","www.","\",".pdf",".jpg",".jpeg",".png",".heic",".xls",".doc",".msg",".eml"},Z120)))&gt;0,AND(SUMPRODUCT(--ISNUMBER(SEARCH({"sharepoint","onedrive","teams","dms","q-pulse","qpulse"},Z120)))&gt;0,ISNUMBER(SEARCH("0",BM120)))),1,0),0)</f>
        <v>0</v>
      </c>
      <c r="BM120" s="61" t="str">
        <f aca="false">SUBSTITUTE(SUBSTITUTE(SUBSTITUTE(SUBSTITUTE(SUBSTITUTE(SUBSTITUTE(SUBSTITUTE(SUBSTITUTE(SUBSTITUTE(LOWER(BW120&amp;""),"1","0"),"2","0"),"3","0"),"4","0"),"5","0"),"6","0"),"7","0"),"8","0"),"9","0")</f>
        <v>  </v>
      </c>
      <c r="BN120" s="61" t="str">
        <f aca="false">SUBSTITUTE(SUBSTITUTE(SUBSTITUTE(SUBSTITUTE(SUBSTITUTE(SUBSTITUTE(SUBSTITUTE(SUBSTITUTE(SUBSTITUTE(SUBSTITUTE(SUBSTITUTE(SUBSTITUTE(SUBSTITUTE(SUBSTITUTE(SUBSTITUTE(SUBSTITUTE(SUBSTITUTE(SUBSTITUTE(SUBSTITUTE(SUBSTITUTE(SUBSTITUTE(SUBSTITUTE(SUBSTITUTE(SUBSTITUTE(SUBSTITUTE(BM120,"b","a"),"c","a"),"d","a"),"e","a"),"f","a"),"g","a"),"h","a"),"i","a"),"j","a"),"k","a"),"l","a"),"m","a"),"n","a"),"o","a"),"p","a"),"q","a"),"r","a"),"s","a"),"t","a"),"u","a"),"v","a"),"w","a"),"x","a"),"y","a"),"z","a")</f>
        <v>  </v>
      </c>
      <c r="BO120" s="61" t="str">
        <f aca="false">SUBSTITUTE(SUBSTITUTE(SUBSTITUTE(SUBSTITUTE(SUBSTITUTE(SUBSTITUTE(SUBSTITUTE(SUBSTITUTE(SUBSTITUTE(LOWER(BX120&amp;""),"1","0"),"2","0"),"3","0"),"4","0"),"5","0"),"6","0"),"7","0"),"8","0"),"9","0")</f>
        <v>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v>
      </c>
      <c r="BQ120" s="61" t="n">
        <f aca="false">IFERROR(IF(OR(SUMPRODUCT(--ISNUMBER(SEARCH({"aa000"," aa 000"," aaa 000"," aaaa 000"," a 0000"," a000 000"," aa 00 000"," aaa 00 000"},BP120)))&gt;0,SUMPRODUCT(--ISNUMBER(SEARCH({"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120)))&gt;0,SUMPRODUCT(--ISNUMBER(SEARCH({"http","www.","\",".pdf",".jpg",".jpeg",".png",".heic",".xls",".doc",".msg",".eml"},W120)))&gt;0,ISNUMBER(SEARCH("0000",BO120)),AND(SUMPRODUCT(--ISNUMBER(SEARCH({"sharepoint","onedrive","teams","dms","q-pulse","qpulse"},W120)))&gt;0,ISNUMBER(SEARCH("0",BO120)))),1,0),0)</f>
        <v>0</v>
      </c>
      <c r="BR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120," "&amp;LOWER(Flights!$F$8)&amp;" "," ~ ")," mh"," ~")," at "," ~ ")," by "," ~ ")," on "," ~ ")," to "," ~ ")," from "," ~ ")," until "," ~ ")," till "," ~ ")," before "," ~ ")," after "," ~ ")," around "," ~ ")," approx "," ~ ")," about "," ~ ")," since "," ~ ")," hrs "," ~ ")," hr "," ~ ")," hours "," ~ ")," time "," ~ ")," jan "," ~ ")," feb "," ~ ")," mar "," ~ ")," apr "," ~ ")," may "," ~ ")," jun "," ~ ")," jul "," ~ ")," aug "," ~ ")," sep "," ~ ")," sept "," ~ ")," oct "," ~ ")</f>
        <v>  </v>
      </c>
      <c r="BS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120," "&amp;LOWER(Flights!$F$8)&amp;" "," ~ ")," mh"," ~")," at "," ~ ")," by "," ~ ")," on "," ~ ")," to "," ~ ")," from "," ~ ")," until "," ~ ")," till "," ~ ")," before "," ~ ")," after "," ~ ")," around "," ~ ")," approx "," ~ ")," about "," ~ ")," since "," ~ ")," hrs "," ~ ")," hr "," ~ ")," hours "," ~ ")," time "," ~ ")," jan "," ~ ")," feb "," ~ ")," mar "," ~ ")," apr "," ~ ")," may "," ~ ")," jun "," ~ ")," jul "," ~ ")," aug "," ~ ")," sep "," ~ ")," sept "," ~ ")," oct "," ~ ")</f>
        <v>  </v>
      </c>
      <c r="BT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120,"jan","~"),"feb","~"),"mar","~"),"apr","~"),"may","~"),"jun","~"),"jul","~"),"aug","~"),"sep","~"),"oct","~"),"nov","~"),"dec","~")," nov "," ~ ")," dec "," ~ ")," mon "," ~ ")," tue "," ~ ")," wed "," ~ ")," thu "," ~ ")," fri "," ~ ")," sat "," ~ ")," sun "," ~ ")," gate "," ~ ")," bay "," ~ ")," stand "," ~ ")," position "," ~ ")," galley "," ~ ")," flight "," ~ ")," flt "," ~ ")," day "," ~ ")," date "," ~ ")," dated "," ~ ")," the "," ~ ")," and "," ~ ")," of "," ~ ")," in "," ~ ")," for "," ~ ")," with "," ~ ")</f>
        <v>  </v>
      </c>
      <c r="BU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120,"jan","~"),"feb","~"),"mar","~"),"apr","~"),"may","~"),"jun","~"),"jul","~"),"aug","~"),"sep","~"),"oct","~"),"nov","~"),"dec","~")," nov "," ~ ")," dec "," ~ ")," mon "," ~ ")," tue "," ~ ")," wed "," ~ ")," thu "," ~ ")," fri "," ~ ")," sat "," ~ ")," sun "," ~ ")," gate "," ~ ")," bay "," ~ ")," stand "," ~ ")," position "," ~ ")," galley "," ~ ")," flight "," ~ ")," flt "," ~ ")," day "," ~ ")," date "," ~ ")," dated "," ~ ")," the "," ~ ")," and "," ~ ")," of "," ~ ")," in "," ~ ")," for "," ~ ")," with "," ~ ")</f>
        <v>  </v>
      </c>
      <c r="BV120" s="61" t="n">
        <f aca="false">0</f>
        <v>0</v>
      </c>
      <c r="BW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120," pax "," ~ ")," etd "," ~ ")," eta "," ~ ")," std "," ~ ")," sta "," ~ ")," atd "," ~ ")," ata "," ~ ")," lt "," ~ ")," utc "," ~ ")," local "," ~ ")," ok "," ~ ")," done "," ~ ")," seen "," ~ ")," chk "," ~ ")," chkd "," ~ ")," checked "," ~ ")," rcvd "," ~ ")," recd "," ~ ")," dep "," ~ ")," arr "," ~ ")," qty "," ~ ")," all "," ~ ")," ttl "," ~ ")," total "," ~ ")," via "," ~ ")," per "," ~ ")," call "," ~ ")," inbound "," ~ ")," outbound "," ~ ")," approx "," ~ ")</f>
        <v>  </v>
      </c>
      <c r="BX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120," pax "," ~ ")," etd "," ~ ")," eta "," ~ ")," std "," ~ ")," sta "," ~ ")," atd "," ~ ")," ata "," ~ ")," lt "," ~ ")," utc "," ~ ")," local "," ~ ")," ok "," ~ ")," done "," ~ ")," seen "," ~ ")," chk "," ~ ")," chkd "," ~ ")," checked "," ~ ")," rcvd "," ~ ")," recd "," ~ ")," dep "," ~ ")," arr "," ~ ")," qty "," ~ ")," all "," ~ ")," ttl "," ~ ")," total "," ~ ")," via "," ~ ")," per "," ~ ")," call "," ~ ")," inbound "," ~ ")," outbound "," ~ ")," approx "," ~ ")</f>
        <v>  </v>
      </c>
    </row>
    <row r="121" customFormat="false" ht="39.75" hidden="false" customHeight="true" outlineLevel="0" collapsed="false">
      <c r="A121" s="57" t="s">
        <v>642</v>
      </c>
      <c r="B121" s="57" t="s">
        <v>218</v>
      </c>
      <c r="C121" s="57" t="str">
        <f aca="false">Flights!$F$8</f>
        <v>MH0088</v>
      </c>
      <c r="D121" s="58" t="n">
        <f aca="false">Flights!$D$8</f>
        <v>46305</v>
      </c>
      <c r="E121" s="57" t="str">
        <f aca="false">Flights!$G$8&amp;"-"&amp;Flights!$H$8</f>
        <v>KUL-NRT</v>
      </c>
      <c r="F121" s="57" t="str">
        <f aca="false">Flights!$K$8</f>
        <v>BC</v>
      </c>
      <c r="G121" s="57" t="s">
        <v>462</v>
      </c>
      <c r="H121" s="57" t="s">
        <v>463</v>
      </c>
      <c r="I121" s="57" t="s">
        <v>382</v>
      </c>
      <c r="J121" s="57" t="s">
        <v>464</v>
      </c>
      <c r="K121" s="67" t="s">
        <v>429</v>
      </c>
      <c r="L121" s="67" t="s">
        <v>465</v>
      </c>
      <c r="M121" s="67"/>
      <c r="N121" s="67" t="s">
        <v>386</v>
      </c>
      <c r="O121" s="67" t="s">
        <v>466</v>
      </c>
      <c r="P121" s="57" t="s">
        <v>187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open",IF(AND(NOT(OR(LEN(AZ121)&lt;15,ISNUMBER(MATCH(AZ121,L_Placeholder,0)))),BK121=0,NOT(OR(LEN(AU121)&lt;2,ISNUMBER(MATCH(AU121,L_Placeholder,0)))),NOT(OR(LEN(AX121)&lt;2,ISNUMBER(MATCH(AX121,L_Placeholder,0)))),TRIM(AE121)&lt;&gt;TRIM(T121)),"N/A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missing",IF(OR(LEN(AU121)&lt;2,ISNUMBER(MATCH(AU121,L_Placeholder,0))),"INVALID – PIC missing",IF(OR(LEN(AV121)&lt;2,ISNUMBER(MATCH(AV121,L_Placeholder,0))),"INVALID – result / assessment missing",IF(OR(OR(LEN(AW121)&lt;3,ISNUMBER(MATCH(AW121,L_Placeholder,0))),SUMPRODUCT(--ISNUMBER(SEARCH(" "&amp;L_EvidencePhrase&amp;" ",BD121)))&gt;0,BI121=1),"INVALID – evidence missing, placeholder or not yet on file",IF(BL121=0,"INVALID – evidence needs a traceable reference (number, file name or link)",IF(OR(LEN(AX121)&lt;2,ISNUMBER(MATCH(AX121,L_Placeholder,0))),"INVALID – verifier missing",IF(AX121=AU121,"INVALID – verifier must be someone other than the PIC",IF(BH121=1,"INVALID – result not yet available (awaiting / TBC)",IF(BV121=1,"INVALID – wording says not on board: an on-board confirmation needs the item loaded",IF(AND(AQ121=1,OR(OR(LEN(AY121)&lt;3,ISNUMBER(MATCH(AY121,L_Placeholder,0))),BJ121=1,BQ121=0)),"INVALID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LATE","COMPLETE")&amp;IF(BG121=1," – CHECK WORDING",""))))))))))))))))))))))))),IF(TRIM(U121)="Fail","FAIL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t="str">
        <f aca="false">" "&amp;TRIM(SUBSTITUTE(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 "))&amp;" "</f>
        <v>  </v>
      </c>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IFERROR(IF(AND(TRIM(U121)="Pass",SUMPRODUCT((LEN(BC121)-LEN(SUBSTITUTE(BC121,"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")))/(LEN(L_PendNeg)+1)),1,0),1)</f>
        <v>0</v>
      </c>
      <c r="BI121" s="61" t="n">
        <f aca="false">IFERROR(IF(SUMPRODUCT((LEN(BD121)-LEN(SUBSTITUTE(BD121," "&amp;L_PendStrict&amp;" "," ")))/(LEN(L_PendStrict)+1))&gt;SUMPRODUCT((LEN(BD121)-LEN(SUBSTITUTE(BD121," "&amp;L_PendNeg&amp;" "," ")))/(LEN(L_PendNeg)+1)),1,0),1)</f>
        <v>0</v>
      </c>
      <c r="BJ121" s="61" t="n">
        <f aca="false">IFERROR(IF(SUMPRODUCT((LEN(BE121)-LEN(SUBSTITUTE(BE121," "&amp;L_Pending&amp;" "," ")))/(LEN(L_Pending)+1))&gt;SUMPRODUCT((LEN(BE121)-LEN(SUBSTITUTE(BE121," "&amp;L_PendNeg&amp;" "," ")))/(LEN(L_PendNeg)+1)),1,0),1)</f>
        <v>0</v>
      </c>
      <c r="BK121" s="61" t="n">
        <f aca="false">IFERROR(IF(SUMPRODUCT((LEN(BF121)-LEN(SUBSTITUTE(BF121," "&amp;L_PendStrict&amp;" "," ")))/(LEN(L_PendStrict)+1))&gt;SUMPRODUCT((LEN(BF121)-LEN(SUBSTITUTE(BF121," "&amp;L_PendNeg&amp;" "," ")))/(LEN(L_PendNeg)+1)),1,0),1)</f>
        <v>0</v>
      </c>
      <c r="BL121" s="61" t="n">
        <f aca="false">IFERROR(IF(OR(SUMPRODUCT(--ISNUMBER(SEARCH({"aa000"," aa 000"," aaa 000"," aaaa 000"," a 0000"," a000 000"," aa 00 000"," aaa 00 000"},BN121)))&gt;0,SUMPRODUCT(--ISNUMBER(SEARCH({"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121)))&gt;0,SUMPRODUCT(--ISNUMBER(SEARCH({"http","www.","\",".pdf",".jpg",".jpeg",".png",".heic",".xls",".doc",".msg",".eml"},Z121)))&gt;0,AND(SUMPRODUCT(--ISNUMBER(SEARCH({"sharepoint","onedrive","teams","dms","q-pulse","qpulse"},Z121)))&gt;0,ISNUMBER(SEARCH("0",BM121)))),1,0),0)</f>
        <v>0</v>
      </c>
      <c r="BM121" s="61" t="str">
        <f aca="false">SUBSTITUTE(SUBSTITUTE(SUBSTITUTE(SUBSTITUTE(SUBSTITUTE(SUBSTITUTE(SUBSTITUTE(SUBSTITUTE(SUBSTITUTE(LOWER(BW121&amp;""),"1","0"),"2","0"),"3","0"),"4","0"),"5","0"),"6","0"),"7","0"),"8","0"),"9","0")</f>
        <v>  </v>
      </c>
      <c r="BN121" s="61" t="str">
        <f aca="false">SUBSTITUTE(SUBSTITUTE(SUBSTITUTE(SUBSTITUTE(SUBSTITUTE(SUBSTITUTE(SUBSTITUTE(SUBSTITUTE(SUBSTITUTE(SUBSTITUTE(SUBSTITUTE(SUBSTITUTE(SUBSTITUTE(SUBSTITUTE(SUBSTITUTE(SUBSTITUTE(SUBSTITUTE(SUBSTITUTE(SUBSTITUTE(SUBSTITUTE(SUBSTITUTE(SUBSTITUTE(SUBSTITUTE(SUBSTITUTE(SUBSTITUTE(BM121,"b","a"),"c","a"),"d","a"),"e","a"),"f","a"),"g","a"),"h","a"),"i","a"),"j","a"),"k","a"),"l","a"),"m","a"),"n","a"),"o","a"),"p","a"),"q","a"),"r","a"),"s","a"),"t","a"),"u","a"),"v","a"),"w","a"),"x","a"),"y","a"),"z","a")</f>
        <v>  </v>
      </c>
      <c r="BO121" s="61" t="str">
        <f aca="false">SUBSTITUTE(SUBSTITUTE(SUBSTITUTE(SUBSTITUTE(SUBSTITUTE(SUBSTITUTE(SUBSTITUTE(SUBSTITUTE(SUBSTITUTE(LOWER(BX121&amp;""),"1","0"),"2","0"),"3","0"),"4","0"),"5","0"),"6","0"),"7","0"),"8","0"),"9","0")</f>
        <v>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v>
      </c>
      <c r="BQ121" s="61" t="n">
        <f aca="false">IFERROR(IF(OR(SUMPRODUCT(--ISNUMBER(SEARCH({"aa000"," aa 000"," aaa 000"," aaaa 000"," a 0000"," a000 000"," aa 00 000"," aaa 00 000"},BP121)))&gt;0,SUMPRODUCT(--ISNUMBER(SEARCH({"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121)))&gt;0,SUMPRODUCT(--ISNUMBER(SEARCH({"http","www.","\",".pdf",".jpg",".jpeg",".png",".heic",".xls",".doc",".msg",".eml"},W121)))&gt;0,ISNUMBER(SEARCH("0000",BO121)),AND(SUMPRODUCT(--ISNUMBER(SEARCH({"sharepoint","onedrive","teams","dms","q-pulse","qpulse"},W121)))&gt;0,ISNUMBER(SEARCH("0",BO121)))),1,0),0)</f>
        <v>0</v>
      </c>
      <c r="BR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121," "&amp;LOWER(Flights!$F$8)&amp;" "," ~ ")," mh"," ~")," at "," ~ ")," by "," ~ ")," on "," ~ ")," to "," ~ ")," from "," ~ ")," until "," ~ ")," till "," ~ ")," before "," ~ ")," after "," ~ ")," around "," ~ ")," approx "," ~ ")," about "," ~ ")," since "," ~ ")," hrs "," ~ ")," hr "," ~ ")," hours "," ~ ")," time "," ~ ")," jan "," ~ ")," feb "," ~ ")," mar "," ~ ")," apr "," ~ ")," may "," ~ ")," jun "," ~ ")," jul "," ~ ")," aug "," ~ ")," sep "," ~ ")," sept "," ~ ")," oct "," ~ ")</f>
        <v>  </v>
      </c>
      <c r="BS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121," "&amp;LOWER(Flights!$F$8)&amp;" "," ~ ")," mh"," ~")," at "," ~ ")," by "," ~ ")," on "," ~ ")," to "," ~ ")," from "," ~ ")," until "," ~ ")," till "," ~ ")," before "," ~ ")," after "," ~ ")," around "," ~ ")," approx "," ~ ")," about "," ~ ")," since "," ~ ")," hrs "," ~ ")," hr "," ~ ")," hours "," ~ ")," time "," ~ ")," jan "," ~ ")," feb "," ~ ")," mar "," ~ ")," apr "," ~ ")," may "," ~ ")," jun "," ~ ")," jul "," ~ ")," aug "," ~ ")," sep "," ~ ")," sept "," ~ ")," oct "," ~ ")</f>
        <v>  </v>
      </c>
      <c r="BT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121,"jan","~"),"feb","~"),"mar","~"),"apr","~"),"may","~"),"jun","~"),"jul","~"),"aug","~"),"sep","~"),"oct","~"),"nov","~"),"dec","~")," nov "," ~ ")," dec "," ~ ")," mon "," ~ ")," tue "," ~ ")," wed "," ~ ")," thu "," ~ ")," fri "," ~ ")," sat "," ~ ")," sun "," ~ ")," gate "," ~ ")," bay "," ~ ")," stand "," ~ ")," position "," ~ ")," galley "," ~ ")," flight "," ~ ")," flt "," ~ ")," day "," ~ ")," date "," ~ ")," dated "," ~ ")," the "," ~ ")," and "," ~ ")," of "," ~ ")," in "," ~ ")," for "," ~ ")," with "," ~ ")</f>
        <v>  </v>
      </c>
      <c r="BU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121,"jan","~"),"feb","~"),"mar","~"),"apr","~"),"may","~"),"jun","~"),"jul","~"),"aug","~"),"sep","~"),"oct","~"),"nov","~"),"dec","~")," nov "," ~ ")," dec "," ~ ")," mon "," ~ ")," tue "," ~ ")," wed "," ~ ")," thu "," ~ ")," fri "," ~ ")," sat "," ~ ")," sun "," ~ ")," gate "," ~ ")," bay "," ~ ")," stand "," ~ ")," position "," ~ ")," galley "," ~ ")," flight "," ~ ")," flt "," ~ ")," day "," ~ ")," date "," ~ ")," dated "," ~ ")," the "," ~ ")," and "," ~ ")," of "," ~ ")," in "," ~ ")," for "," ~ ")," with "," ~ ")</f>
        <v>  </v>
      </c>
      <c r="BV121" s="61" t="n">
        <f aca="false">IFERROR(IF(OR(SUMPRODUCT((LEN(BC121)-LEN(SUBSTITUTE(BC121," "&amp;L_NotLoaded&amp;" "," ")))/(LEN(L_NotLoaded)+1))&gt;SUMPRODUCT((LEN(BC121)-LEN(SUBSTITUTE(BC121," "&amp;L_NotLoadedNeg&amp;" "," ")))/(LEN(L_NotLoadedNeg)+1)),SUMPRODUCT((LEN(BD121)-LEN(SUBSTITUTE(BD121," "&amp;L_NotLoaded&amp;" "," ")))/(LEN(L_NotLoaded)+1))&gt;SUMPRODUCT((LEN(BD121)-LEN(SUBSTITUTE(BD121," "&amp;L_NotLoadedNeg&amp;" "," ")))/(LEN(L_NotLoadedNeg)+1))),1,0),0)</f>
        <v>0</v>
      </c>
      <c r="BW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121," pax "," ~ ")," etd "," ~ ")," eta "," ~ ")," std "," ~ ")," sta "," ~ ")," atd "," ~ ")," ata "," ~ ")," lt "," ~ ")," utc "," ~ ")," local "," ~ ")," ok "," ~ ")," done "," ~ ")," seen "," ~ ")," chk "," ~ ")," chkd "," ~ ")," checked "," ~ ")," rcvd "," ~ ")," recd "," ~ ")," dep "," ~ ")," arr "," ~ ")," qty "," ~ ")," all "," ~ ")," ttl "," ~ ")," total "," ~ ")," via "," ~ ")," per "," ~ ")," call "," ~ ")," inbound "," ~ ")," outbound "," ~ ")," approx "," ~ ")</f>
        <v>  </v>
      </c>
      <c r="BX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121," pax "," ~ ")," etd "," ~ ")," eta "," ~ ")," std "," ~ ")," sta "," ~ ")," atd "," ~ ")," ata "," ~ ")," lt "," ~ ")," utc "," ~ ")," local "," ~ ")," ok "," ~ ")," done "," ~ ")," seen "," ~ ")," chk "," ~ ")," chkd "," ~ ")," checked "," ~ ")," rcvd "," ~ ")," recd "," ~ ")," dep "," ~ ")," arr "," ~ ")," qty "," ~ ")," all "," ~ ")," ttl "," ~ ")," total "," ~ ")," via "," ~ ")," per "," ~ ")," call "," ~ ")," inbound "," ~ ")," outbound "," ~ ")," approx "," ~ ")</f>
        <v>  </v>
      </c>
    </row>
    <row r="122" customFormat="false" ht="39.75" hidden="false" customHeight="true" outlineLevel="0" collapsed="false">
      <c r="A122" s="57" t="s">
        <v>643</v>
      </c>
      <c r="B122" s="57" t="s">
        <v>218</v>
      </c>
      <c r="C122" s="57" t="str">
        <f aca="false">Flights!$F$8</f>
        <v>MH0088</v>
      </c>
      <c r="D122" s="58" t="n">
        <f aca="false">Flights!$D$8</f>
        <v>46305</v>
      </c>
      <c r="E122" s="57" t="str">
        <f aca="false">Flights!$G$8&amp;"-"&amp;Flights!$H$8</f>
        <v>KUL-NRT</v>
      </c>
      <c r="F122" s="57" t="str">
        <f aca="false">Flights!$K$8</f>
        <v>BC</v>
      </c>
      <c r="G122" s="57" t="s">
        <v>462</v>
      </c>
      <c r="H122" s="57" t="s">
        <v>463</v>
      </c>
      <c r="I122" s="57" t="s">
        <v>431</v>
      </c>
      <c r="J122" s="57" t="s">
        <v>468</v>
      </c>
      <c r="K122" s="67" t="s">
        <v>429</v>
      </c>
      <c r="L122" s="67" t="s">
        <v>465</v>
      </c>
      <c r="M122" s="67"/>
      <c r="N122" s="67" t="s">
        <v>386</v>
      </c>
      <c r="O122" s="67" t="s">
        <v>466</v>
      </c>
      <c r="P122" s="57" t="s">
        <v>187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open",IF(AND(NOT(OR(LEN(AZ122)&lt;15,ISNUMBER(MATCH(AZ122,L_Placeholder,0)))),BK122=0,NOT(OR(LEN(AU122)&lt;2,ISNUMBER(MATCH(AU122,L_Placeholder,0)))),NOT(OR(LEN(AX122)&lt;2,ISNUMBER(MATCH(AX122,L_Placeholder,0)))),TRIM(AE122)&lt;&gt;TRIM(T122)),"N/A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missing",IF(OR(LEN(AU122)&lt;2,ISNUMBER(MATCH(AU122,L_Placeholder,0))),"INVALID – PIC missing",IF(OR(LEN(AV122)&lt;2,ISNUMBER(MATCH(AV122,L_Placeholder,0))),"INVALID – result / assessment missing",IF(OR(OR(LEN(AW122)&lt;3,ISNUMBER(MATCH(AW122,L_Placeholder,0))),SUMPRODUCT(--ISNUMBER(SEARCH(" "&amp;L_EvidencePhrase&amp;" ",BD122)))&gt;0,BI122=1),"INVALID – evidence missing, placeholder or not yet on file",IF(BL122=0,"INVALID – evidence needs a traceable reference (number, file name or link)",IF(OR(LEN(AX122)&lt;2,ISNUMBER(MATCH(AX122,L_Placeholder,0))),"INVALID – verifier missing",IF(AX122=AU122,"INVALID – verifier must be someone other than the PIC",IF(BH122=1,"INVALID – result not yet available (awaiting / TBC)",IF(BV122=1,"INVALID – wording says not on board: an on-board confirmation needs the item loaded",IF(AND(AQ122=1,OR(OR(LEN(AY122)&lt;3,ISNUMBER(MATCH(AY122,L_Placeholder,0))),BJ122=1,BQ122=0)),"INVALID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LATE","COMPLETE")&amp;IF(BG122=1," – CHECK WORDING",""))))))))))))))))))))))))),IF(TRIM(U122)="Fail","FAIL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t="str">
        <f aca="false">" "&amp;TRIM(SUBSTITUTE(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 "))&amp;" "</f>
        <v>  </v>
      </c>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IFERROR(IF(AND(TRIM(U122)="Pass",SUMPRODUCT((LEN(BC122)-LEN(SUBSTITUTE(BC122,"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")))/(LEN(L_PendNeg)+1)),1,0),1)</f>
        <v>0</v>
      </c>
      <c r="BI122" s="61" t="n">
        <f aca="false">IFERROR(IF(SUMPRODUCT((LEN(BD122)-LEN(SUBSTITUTE(BD122," "&amp;L_PendStrict&amp;" "," ")))/(LEN(L_PendStrict)+1))&gt;SUMPRODUCT((LEN(BD122)-LEN(SUBSTITUTE(BD122," "&amp;L_PendNeg&amp;" "," ")))/(LEN(L_PendNeg)+1)),1,0),1)</f>
        <v>0</v>
      </c>
      <c r="BJ122" s="61" t="n">
        <f aca="false">IFERROR(IF(SUMPRODUCT((LEN(BE122)-LEN(SUBSTITUTE(BE122," "&amp;L_Pending&amp;" "," ")))/(LEN(L_Pending)+1))&gt;SUMPRODUCT((LEN(BE122)-LEN(SUBSTITUTE(BE122," "&amp;L_PendNeg&amp;" "," ")))/(LEN(L_PendNeg)+1)),1,0),1)</f>
        <v>0</v>
      </c>
      <c r="BK122" s="61" t="n">
        <f aca="false">IFERROR(IF(SUMPRODUCT((LEN(BF122)-LEN(SUBSTITUTE(BF122," "&amp;L_PendStrict&amp;" "," ")))/(LEN(L_PendStrict)+1))&gt;SUMPRODUCT((LEN(BF122)-LEN(SUBSTITUTE(BF122," "&amp;L_PendNeg&amp;" "," ")))/(LEN(L_PendNeg)+1)),1,0),1)</f>
        <v>0</v>
      </c>
      <c r="BL122" s="61" t="n">
        <f aca="false">IFERROR(IF(OR(SUMPRODUCT(--ISNUMBER(SEARCH({"aa000"," aa 000"," aaa 000"," aaaa 000"," a 0000"," a000 000"," aa 00 000"," aaa 00 000"},BN122)))&gt;0,SUMPRODUCT(--ISNUMBER(SEARCH({"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122)))&gt;0,SUMPRODUCT(--ISNUMBER(SEARCH({"http","www.","\",".pdf",".jpg",".jpeg",".png",".heic",".xls",".doc",".msg",".eml"},Z122)))&gt;0,AND(SUMPRODUCT(--ISNUMBER(SEARCH({"sharepoint","onedrive","teams","dms","q-pulse","qpulse"},Z122)))&gt;0,ISNUMBER(SEARCH("0",BM122)))),1,0),0)</f>
        <v>0</v>
      </c>
      <c r="BM122" s="61" t="str">
        <f aca="false">SUBSTITUTE(SUBSTITUTE(SUBSTITUTE(SUBSTITUTE(SUBSTITUTE(SUBSTITUTE(SUBSTITUTE(SUBSTITUTE(SUBSTITUTE(LOWER(BW122&amp;""),"1","0"),"2","0"),"3","0"),"4","0"),"5","0"),"6","0"),"7","0"),"8","0"),"9","0")</f>
        <v>  </v>
      </c>
      <c r="BN122" s="61" t="str">
        <f aca="false">SUBSTITUTE(SUBSTITUTE(SUBSTITUTE(SUBSTITUTE(SUBSTITUTE(SUBSTITUTE(SUBSTITUTE(SUBSTITUTE(SUBSTITUTE(SUBSTITUTE(SUBSTITUTE(SUBSTITUTE(SUBSTITUTE(SUBSTITUTE(SUBSTITUTE(SUBSTITUTE(SUBSTITUTE(SUBSTITUTE(SUBSTITUTE(SUBSTITUTE(SUBSTITUTE(SUBSTITUTE(SUBSTITUTE(SUBSTITUTE(SUBSTITUTE(BM122,"b","a"),"c","a"),"d","a"),"e","a"),"f","a"),"g","a"),"h","a"),"i","a"),"j","a"),"k","a"),"l","a"),"m","a"),"n","a"),"o","a"),"p","a"),"q","a"),"r","a"),"s","a"),"t","a"),"u","a"),"v","a"),"w","a"),"x","a"),"y","a"),"z","a")</f>
        <v>  </v>
      </c>
      <c r="BO122" s="61" t="str">
        <f aca="false">SUBSTITUTE(SUBSTITUTE(SUBSTITUTE(SUBSTITUTE(SUBSTITUTE(SUBSTITUTE(SUBSTITUTE(SUBSTITUTE(SUBSTITUTE(LOWER(BX122&amp;""),"1","0"),"2","0"),"3","0"),"4","0"),"5","0"),"6","0"),"7","0"),"8","0"),"9","0")</f>
        <v>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v>
      </c>
      <c r="BQ122" s="61" t="n">
        <f aca="false">IFERROR(IF(OR(SUMPRODUCT(--ISNUMBER(SEARCH({"aa000"," aa 000"," aaa 000"," aaaa 000"," a 0000"," a000 000"," aa 00 000"," aaa 00 000"},BP122)))&gt;0,SUMPRODUCT(--ISNUMBER(SEARCH({"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122)))&gt;0,SUMPRODUCT(--ISNUMBER(SEARCH({"http","www.","\",".pdf",".jpg",".jpeg",".png",".heic",".xls",".doc",".msg",".eml"},W122)))&gt;0,ISNUMBER(SEARCH("0000",BO122)),AND(SUMPRODUCT(--ISNUMBER(SEARCH({"sharepoint","onedrive","teams","dms","q-pulse","qpulse"},W122)))&gt;0,ISNUMBER(SEARCH("0",BO122)))),1,0),0)</f>
        <v>0</v>
      </c>
      <c r="BR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122," "&amp;LOWER(Flights!$F$8)&amp;" "," ~ ")," mh"," ~")," at "," ~ ")," by "," ~ ")," on "," ~ ")," to "," ~ ")," from "," ~ ")," until "," ~ ")," till "," ~ ")," before "," ~ ")," after "," ~ ")," around "," ~ ")," approx "," ~ ")," about "," ~ ")," since "," ~ ")," hrs "," ~ ")," hr "," ~ ")," hours "," ~ ")," time "," ~ ")," jan "," ~ ")," feb "," ~ ")," mar "," ~ ")," apr "," ~ ")," may "," ~ ")," jun "," ~ ")," jul "," ~ ")," aug "," ~ ")," sep "," ~ ")," sept "," ~ ")," oct "," ~ ")</f>
        <v>  </v>
      </c>
      <c r="BS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122," "&amp;LOWER(Flights!$F$8)&amp;" "," ~ ")," mh"," ~")," at "," ~ ")," by "," ~ ")," on "," ~ ")," to "," ~ ")," from "," ~ ")," until "," ~ ")," till "," ~ ")," before "," ~ ")," after "," ~ ")," around "," ~ ")," approx "," ~ ")," about "," ~ ")," since "," ~ ")," hrs "," ~ ")," hr "," ~ ")," hours "," ~ ")," time "," ~ ")," jan "," ~ ")," feb "," ~ ")," mar "," ~ ")," apr "," ~ ")," may "," ~ ")," jun "," ~ ")," jul "," ~ ")," aug "," ~ ")," sep "," ~ ")," sept "," ~ ")," oct "," ~ ")</f>
        <v>  </v>
      </c>
      <c r="BT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122,"jan","~"),"feb","~"),"mar","~"),"apr","~"),"may","~"),"jun","~"),"jul","~"),"aug","~"),"sep","~"),"oct","~"),"nov","~"),"dec","~")," nov "," ~ ")," dec "," ~ ")," mon "," ~ ")," tue "," ~ ")," wed "," ~ ")," thu "," ~ ")," fri "," ~ ")," sat "," ~ ")," sun "," ~ ")," gate "," ~ ")," bay "," ~ ")," stand "," ~ ")," position "," ~ ")," galley "," ~ ")," flight "," ~ ")," flt "," ~ ")," day "," ~ ")," date "," ~ ")," dated "," ~ ")," the "," ~ ")," and "," ~ ")," of "," ~ ")," in "," ~ ")," for "," ~ ")," with "," ~ ")</f>
        <v>  </v>
      </c>
      <c r="BU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122,"jan","~"),"feb","~"),"mar","~"),"apr","~"),"may","~"),"jun","~"),"jul","~"),"aug","~"),"sep","~"),"oct","~"),"nov","~"),"dec","~")," nov "," ~ ")," dec "," ~ ")," mon "," ~ ")," tue "," ~ ")," wed "," ~ ")," thu "," ~ ")," fri "," ~ ")," sat "," ~ ")," sun "," ~ ")," gate "," ~ ")," bay "," ~ ")," stand "," ~ ")," position "," ~ ")," galley "," ~ ")," flight "," ~ ")," flt "," ~ ")," day "," ~ ")," date "," ~ ")," dated "," ~ ")," the "," ~ ")," and "," ~ ")," of "," ~ ")," in "," ~ ")," for "," ~ ")," with "," ~ ")</f>
        <v>  </v>
      </c>
      <c r="BV122" s="61" t="n">
        <f aca="false">IFERROR(IF(OR(SUMPRODUCT((LEN(BC122)-LEN(SUBSTITUTE(BC122," "&amp;L_NotLoaded&amp;" "," ")))/(LEN(L_NotLoaded)+1))&gt;SUMPRODUCT((LEN(BC122)-LEN(SUBSTITUTE(BC122," "&amp;L_NotLoadedNeg&amp;" "," ")))/(LEN(L_NotLoadedNeg)+1)),SUMPRODUCT((LEN(BD122)-LEN(SUBSTITUTE(BD122," "&amp;L_NotLoaded&amp;" "," ")))/(LEN(L_NotLoaded)+1))&gt;SUMPRODUCT((LEN(BD122)-LEN(SUBSTITUTE(BD122," "&amp;L_NotLoadedNeg&amp;" "," ")))/(LEN(L_NotLoadedNeg)+1))),1,0),0)</f>
        <v>0</v>
      </c>
      <c r="BW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122," pax "," ~ ")," etd "," ~ ")," eta "," ~ ")," std "," ~ ")," sta "," ~ ")," atd "," ~ ")," ata "," ~ ")," lt "," ~ ")," utc "," ~ ")," local "," ~ ")," ok "," ~ ")," done "," ~ ")," seen "," ~ ")," chk "," ~ ")," chkd "," ~ ")," checked "," ~ ")," rcvd "," ~ ")," recd "," ~ ")," dep "," ~ ")," arr "," ~ ")," qty "," ~ ")," all "," ~ ")," ttl "," ~ ")," total "," ~ ")," via "," ~ ")," per "," ~ ")," call "," ~ ")," inbound "," ~ ")," outbound "," ~ ")," approx "," ~ ")</f>
        <v>  </v>
      </c>
      <c r="BX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122," pax "," ~ ")," etd "," ~ ")," eta "," ~ ")," std "," ~ ")," sta "," ~ ")," atd "," ~ ")," ata "," ~ ")," lt "," ~ ")," utc "," ~ ")," local "," ~ ")," ok "," ~ ")," done "," ~ ")," seen "," ~ ")," chk "," ~ ")," chkd "," ~ ")," checked "," ~ ")," rcvd "," ~ ")," recd "," ~ ")," dep "," ~ ")," arr "," ~ ")," qty "," ~ ")," all "," ~ ")," ttl "," ~ ")," total "," ~ ")," via "," ~ ")," per "," ~ ")," call "," ~ ")," inbound "," ~ ")," outbound "," ~ ")," approx "," ~ ")</f>
        <v>  </v>
      </c>
    </row>
    <row r="123" customFormat="false" ht="39.75" hidden="false" customHeight="true" outlineLevel="0" collapsed="false">
      <c r="A123" s="57" t="s">
        <v>644</v>
      </c>
      <c r="B123" s="57" t="s">
        <v>218</v>
      </c>
      <c r="C123" s="57" t="str">
        <f aca="false">Flights!$F$8</f>
        <v>MH0088</v>
      </c>
      <c r="D123" s="58" t="n">
        <f aca="false">Flights!$D$8</f>
        <v>46305</v>
      </c>
      <c r="E123" s="57" t="str">
        <f aca="false">Flights!$G$8&amp;"-"&amp;Flights!$H$8</f>
        <v>KUL-NRT</v>
      </c>
      <c r="F123" s="57" t="str">
        <f aca="false">Flights!$K$8</f>
        <v>BC</v>
      </c>
      <c r="G123" s="57" t="s">
        <v>462</v>
      </c>
      <c r="H123" s="57" t="s">
        <v>463</v>
      </c>
      <c r="I123" s="57" t="s">
        <v>443</v>
      </c>
      <c r="J123" s="57" t="s">
        <v>470</v>
      </c>
      <c r="K123" s="67" t="s">
        <v>504</v>
      </c>
      <c r="L123" s="67" t="s">
        <v>604</v>
      </c>
      <c r="M123" s="67" t="s">
        <v>187</v>
      </c>
      <c r="N123" s="67" t="s">
        <v>386</v>
      </c>
      <c r="O123" s="67"/>
      <c r="P123" s="57" t="s">
        <v>187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open",IF(AND(NOT(OR(LEN(AZ123)&lt;15,ISNUMBER(MATCH(AZ123,L_Placeholder,0)))),BK123=0,NOT(OR(LEN(AU123)&lt;2,ISNUMBER(MATCH(AU123,L_Placeholder,0)))),NOT(OR(LEN(AX123)&lt;2,ISNUMBER(MATCH(AX123,L_Placeholder,0)))),TRIM(AE123)&lt;&gt;TRIM(T123)),"N/A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missing",IF(OR(LEN(AU123)&lt;2,ISNUMBER(MATCH(AU123,L_Placeholder,0))),"INVALID – PIC missing",IF(OR(LEN(AV123)&lt;2,ISNUMBER(MATCH(AV123,L_Placeholder,0))),"INVALID – result / assessment missing",IF(OR(OR(LEN(AW123)&lt;3,ISNUMBER(MATCH(AW123,L_Placeholder,0))),SUMPRODUCT(--ISNUMBER(SEARCH(" "&amp;L_EvidencePhrase&amp;" ",BD123)))&gt;0,BI123=1),"INVALID – evidence missing, placeholder or not yet on file",IF(BL123=0,"INVALID – evidence needs a traceable reference (number, file name or link)",IF(OR(LEN(AX123)&lt;2,ISNUMBER(MATCH(AX123,L_Placeholder,0))),"INVALID – verifier missing",IF(AX123=AU123,"INVALID – verifier must be someone other than the PIC",IF(BH123=1,"INVALID – result not yet available (awaiting / TBC)",IF(BV123=1,"INVALID – wording says not on board: an on-board confirmation needs the item loaded",IF(AND(AQ123=1,OR(OR(LEN(AY123)&lt;3,ISNUMBER(MATCH(AY123,L_Placeholder,0))),BJ123=1,BQ123=0)),"INVALID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LATE","COMPLETE")&amp;IF(BG123=1," – CHECK WORDING",""))))))))))))))))))))))))),IF(TRIM(U123)="Fail","FAIL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t="str">
        <f aca="false">" "&amp;TRIM(SUBSTITUTE(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 "))&amp;" "</f>
        <v>  </v>
      </c>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IFERROR(IF(AND(TRIM(U123)="Pass",SUMPRODUCT((LEN(BC123)-LEN(SUBSTITUTE(BC123,"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")))/(LEN(L_PendNeg)+1)),1,0),1)</f>
        <v>0</v>
      </c>
      <c r="BI123" s="61" t="n">
        <f aca="false">IFERROR(IF(SUMPRODUCT((LEN(BD123)-LEN(SUBSTITUTE(BD123," "&amp;L_PendStrict&amp;" "," ")))/(LEN(L_PendStrict)+1))&gt;SUMPRODUCT((LEN(BD123)-LEN(SUBSTITUTE(BD123," "&amp;L_PendNeg&amp;" "," ")))/(LEN(L_PendNeg)+1)),1,0),1)</f>
        <v>0</v>
      </c>
      <c r="BJ123" s="61" t="n">
        <f aca="false">IFERROR(IF(SUMPRODUCT((LEN(BE123)-LEN(SUBSTITUTE(BE123," "&amp;L_Pending&amp;" "," ")))/(LEN(L_Pending)+1))&gt;SUMPRODUCT((LEN(BE123)-LEN(SUBSTITUTE(BE123," "&amp;L_PendNeg&amp;" "," ")))/(LEN(L_PendNeg)+1)),1,0),1)</f>
        <v>0</v>
      </c>
      <c r="BK123" s="61" t="n">
        <f aca="false">IFERROR(IF(SUMPRODUCT((LEN(BF123)-LEN(SUBSTITUTE(BF123," "&amp;L_PendStrict&amp;" "," ")))/(LEN(L_PendStrict)+1))&gt;SUMPRODUCT((LEN(BF123)-LEN(SUBSTITUTE(BF123," "&amp;L_PendNeg&amp;" "," ")))/(LEN(L_PendNeg)+1)),1,0),1)</f>
        <v>0</v>
      </c>
      <c r="BL123" s="61" t="n">
        <f aca="false">IFERROR(IF(OR(SUMPRODUCT(--ISNUMBER(SEARCH({"aa000"," aa 000"," aaa 000"," aaaa 000"," a 0000"," a000 000"," aa 00 000"," aaa 00 000"},BN123)))&gt;0,SUMPRODUCT(--ISNUMBER(SEARCH({"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123)))&gt;0,SUMPRODUCT(--ISNUMBER(SEARCH({"http","www.","\",".pdf",".jpg",".jpeg",".png",".heic",".xls",".doc",".msg",".eml"},Z123)))&gt;0,AND(SUMPRODUCT(--ISNUMBER(SEARCH({"sharepoint","onedrive","teams","dms","q-pulse","qpulse"},Z123)))&gt;0,ISNUMBER(SEARCH("0",BM123)))),1,0),0)</f>
        <v>0</v>
      </c>
      <c r="BM123" s="61" t="str">
        <f aca="false">SUBSTITUTE(SUBSTITUTE(SUBSTITUTE(SUBSTITUTE(SUBSTITUTE(SUBSTITUTE(SUBSTITUTE(SUBSTITUTE(SUBSTITUTE(LOWER(BW123&amp;""),"1","0"),"2","0"),"3","0"),"4","0"),"5","0"),"6","0"),"7","0"),"8","0"),"9","0")</f>
        <v>  </v>
      </c>
      <c r="BN123" s="61" t="str">
        <f aca="false">SUBSTITUTE(SUBSTITUTE(SUBSTITUTE(SUBSTITUTE(SUBSTITUTE(SUBSTITUTE(SUBSTITUTE(SUBSTITUTE(SUBSTITUTE(SUBSTITUTE(SUBSTITUTE(SUBSTITUTE(SUBSTITUTE(SUBSTITUTE(SUBSTITUTE(SUBSTITUTE(SUBSTITUTE(SUBSTITUTE(SUBSTITUTE(SUBSTITUTE(SUBSTITUTE(SUBSTITUTE(SUBSTITUTE(SUBSTITUTE(SUBSTITUTE(BM123,"b","a"),"c","a"),"d","a"),"e","a"),"f","a"),"g","a"),"h","a"),"i","a"),"j","a"),"k","a"),"l","a"),"m","a"),"n","a"),"o","a"),"p","a"),"q","a"),"r","a"),"s","a"),"t","a"),"u","a"),"v","a"),"w","a"),"x","a"),"y","a"),"z","a")</f>
        <v>  </v>
      </c>
      <c r="BO123" s="61" t="str">
        <f aca="false">SUBSTITUTE(SUBSTITUTE(SUBSTITUTE(SUBSTITUTE(SUBSTITUTE(SUBSTITUTE(SUBSTITUTE(SUBSTITUTE(SUBSTITUTE(LOWER(BX123&amp;""),"1","0"),"2","0"),"3","0"),"4","0"),"5","0"),"6","0"),"7","0"),"8","0"),"9","0")</f>
        <v>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v>
      </c>
      <c r="BQ123" s="61" t="n">
        <f aca="false">IFERROR(IF(OR(SUMPRODUCT(--ISNUMBER(SEARCH({"aa000"," aa 000"," aaa 000"," aaaa 000"," a 0000"," a000 000"," aa 00 000"," aaa 00 000"},BP123)))&gt;0,SUMPRODUCT(--ISNUMBER(SEARCH({"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123)))&gt;0,SUMPRODUCT(--ISNUMBER(SEARCH({"http","www.","\",".pdf",".jpg",".jpeg",".png",".heic",".xls",".doc",".msg",".eml"},W123)))&gt;0,ISNUMBER(SEARCH("0000",BO123)),AND(SUMPRODUCT(--ISNUMBER(SEARCH({"sharepoint","onedrive","teams","dms","q-pulse","qpulse"},W123)))&gt;0,ISNUMBER(SEARCH("0",BO123)))),1,0),0)</f>
        <v>0</v>
      </c>
      <c r="BR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123," "&amp;LOWER(Flights!$F$8)&amp;" "," ~ ")," mh"," ~")," at "," ~ ")," by "," ~ ")," on "," ~ ")," to "," ~ ")," from "," ~ ")," until "," ~ ")," till "," ~ ")," before "," ~ ")," after "," ~ ")," around "," ~ ")," approx "," ~ ")," about "," ~ ")," since "," ~ ")," hrs "," ~ ")," hr "," ~ ")," hours "," ~ ")," time "," ~ ")," jan "," ~ ")," feb "," ~ ")," mar "," ~ ")," apr "," ~ ")," may "," ~ ")," jun "," ~ ")," jul "," ~ ")," aug "," ~ ")," sep "," ~ ")," sept "," ~ ")," oct "," ~ ")</f>
        <v>  </v>
      </c>
      <c r="BS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123," "&amp;LOWER(Flights!$F$8)&amp;" "," ~ ")," mh"," ~")," at "," ~ ")," by "," ~ ")," on "," ~ ")," to "," ~ ")," from "," ~ ")," until "," ~ ")," till "," ~ ")," before "," ~ ")," after "," ~ ")," around "," ~ ")," approx "," ~ ")," about "," ~ ")," since "," ~ ")," hrs "," ~ ")," hr "," ~ ")," hours "," ~ ")," time "," ~ ")," jan "," ~ ")," feb "," ~ ")," mar "," ~ ")," apr "," ~ ")," may "," ~ ")," jun "," ~ ")," jul "," ~ ")," aug "," ~ ")," sep "," ~ ")," sept "," ~ ")," oct "," ~ ")</f>
        <v>  </v>
      </c>
      <c r="BT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123,"jan","~"),"feb","~"),"mar","~"),"apr","~"),"may","~"),"jun","~"),"jul","~"),"aug","~"),"sep","~"),"oct","~"),"nov","~"),"dec","~")," nov "," ~ ")," dec "," ~ ")," mon "," ~ ")," tue "," ~ ")," wed "," ~ ")," thu "," ~ ")," fri "," ~ ")," sat "," ~ ")," sun "," ~ ")," gate "," ~ ")," bay "," ~ ")," stand "," ~ ")," position "," ~ ")," galley "," ~ ")," flight "," ~ ")," flt "," ~ ")," day "," ~ ")," date "," ~ ")," dated "," ~ ")," the "," ~ ")," and "," ~ ")," of "," ~ ")," in "," ~ ")," for "," ~ ")," with "," ~ ")</f>
        <v>  </v>
      </c>
      <c r="BU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123,"jan","~"),"feb","~"),"mar","~"),"apr","~"),"may","~"),"jun","~"),"jul","~"),"aug","~"),"sep","~"),"oct","~"),"nov","~"),"dec","~")," nov "," ~ ")," dec "," ~ ")," mon "," ~ ")," tue "," ~ ")," wed "," ~ ")," thu "," ~ ")," fri "," ~ ")," sat "," ~ ")," sun "," ~ ")," gate "," ~ ")," bay "," ~ ")," stand "," ~ ")," position "," ~ ")," galley "," ~ ")," flight "," ~ ")," flt "," ~ ")," day "," ~ ")," date "," ~ ")," dated "," ~ ")," the "," ~ ")," and "," ~ ")," of "," ~ ")," in "," ~ ")," for "," ~ ")," with "," ~ ")</f>
        <v>  </v>
      </c>
      <c r="BV123" s="61" t="n">
        <f aca="false">IFERROR(IF(OR(SUMPRODUCT((LEN(BC123)-LEN(SUBSTITUTE(BC123," "&amp;L_NotLoaded&amp;" "," ")))/(LEN(L_NotLoaded)+1))&gt;SUMPRODUCT((LEN(BC123)-LEN(SUBSTITUTE(BC123," "&amp;L_NotLoadedNeg&amp;" "," ")))/(LEN(L_NotLoadedNeg)+1)),SUMPRODUCT((LEN(BD123)-LEN(SUBSTITUTE(BD123," "&amp;L_NotLoaded&amp;" "," ")))/(LEN(L_NotLoaded)+1))&gt;SUMPRODUCT((LEN(BD123)-LEN(SUBSTITUTE(BD123," "&amp;L_NotLoadedNeg&amp;" "," ")))/(LEN(L_NotLoadedNeg)+1))),1,0),0)</f>
        <v>0</v>
      </c>
      <c r="BW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123," pax "," ~ ")," etd "," ~ ")," eta "," ~ ")," std "," ~ ")," sta "," ~ ")," atd "," ~ ")," ata "," ~ ")," lt "," ~ ")," utc "," ~ ")," local "," ~ ")," ok "," ~ ")," done "," ~ ")," seen "," ~ ")," chk "," ~ ")," chkd "," ~ ")," checked "," ~ ")," rcvd "," ~ ")," recd "," ~ ")," dep "," ~ ")," arr "," ~ ")," qty "," ~ ")," all "," ~ ")," ttl "," ~ ")," total "," ~ ")," via "," ~ ")," per "," ~ ")," call "," ~ ")," inbound "," ~ ")," outbound "," ~ ")," approx "," ~ ")</f>
        <v>  </v>
      </c>
      <c r="BX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123," pax "," ~ ")," etd "," ~ ")," eta "," ~ ")," std "," ~ ")," sta "," ~ ")," atd "," ~ ")," ata "," ~ ")," lt "," ~ ")," utc "," ~ ")," local "," ~ ")," ok "," ~ ")," done "," ~ ")," seen "," ~ ")," chk "," ~ ")," chkd "," ~ ")," checked "," ~ ")," rcvd "," ~ ")," recd "," ~ ")," dep "," ~ ")," arr "," ~ ")," qty "," ~ ")," all "," ~ ")," ttl "," ~ ")," total "," ~ ")," via "," ~ ")," per "," ~ ")," call "," ~ ")," inbound "," ~ ")," outbound "," ~ ")," approx "," ~ ")</f>
        <v>  </v>
      </c>
    </row>
    <row r="124" customFormat="false" ht="39.75" hidden="false" customHeight="true" outlineLevel="0" collapsed="false">
      <c r="A124" s="57" t="s">
        <v>645</v>
      </c>
      <c r="B124" s="57" t="s">
        <v>218</v>
      </c>
      <c r="C124" s="57" t="str">
        <f aca="false">Flights!$F$8</f>
        <v>MH0088</v>
      </c>
      <c r="D124" s="58" t="n">
        <f aca="false">Flights!$D$8</f>
        <v>46305</v>
      </c>
      <c r="E124" s="57" t="str">
        <f aca="false">Flights!$G$8&amp;"-"&amp;Flights!$H$8</f>
        <v>KUL-NRT</v>
      </c>
      <c r="F124" s="57" t="str">
        <f aca="false">Flights!$K$8</f>
        <v>BC</v>
      </c>
      <c r="G124" s="57" t="s">
        <v>462</v>
      </c>
      <c r="H124" s="57" t="s">
        <v>463</v>
      </c>
      <c r="I124" s="57" t="s">
        <v>443</v>
      </c>
      <c r="J124" s="57" t="s">
        <v>646</v>
      </c>
      <c r="K124" s="67" t="s">
        <v>504</v>
      </c>
      <c r="L124" s="67" t="s">
        <v>607</v>
      </c>
      <c r="M124" s="67" t="s">
        <v>187</v>
      </c>
      <c r="N124" s="67" t="s">
        <v>386</v>
      </c>
      <c r="O124" s="67"/>
      <c r="P124" s="57" t="s">
        <v>187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open",IF(AND(NOT(OR(LEN(AZ124)&lt;15,ISNUMBER(MATCH(AZ124,L_Placeholder,0)))),BK124=0,NOT(OR(LEN(AU124)&lt;2,ISNUMBER(MATCH(AU124,L_Placeholder,0)))),NOT(OR(LEN(AX124)&lt;2,ISNUMBER(MATCH(AX124,L_Placeholder,0)))),TRIM(AE124)&lt;&gt;TRIM(T124)),"N/A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missing",IF(OR(LEN(AU124)&lt;2,ISNUMBER(MATCH(AU124,L_Placeholder,0))),"INVALID – PIC missing",IF(OR(LEN(AV124)&lt;2,ISNUMBER(MATCH(AV124,L_Placeholder,0))),"INVALID – result / assessment missing",IF(OR(OR(LEN(AW124)&lt;3,ISNUMBER(MATCH(AW124,L_Placeholder,0))),SUMPRODUCT(--ISNUMBER(SEARCH(" "&amp;L_EvidencePhrase&amp;" ",BD124)))&gt;0,BI124=1),"INVALID – evidence missing, placeholder or not yet on file",IF(BL124=0,"INVALID – evidence needs a traceable reference (number, file name or link)",IF(OR(LEN(AX124)&lt;2,ISNUMBER(MATCH(AX124,L_Placeholder,0))),"INVALID – verifier missing",IF(AX124=AU124,"INVALID – verifier must be someone other than the PIC",IF(BH124=1,"INVALID – result not yet available (awaiting / TBC)",IF(BV124=1,"INVALID – wording says not on board: an on-board confirmation needs the item loaded",IF(AND(AQ124=1,OR(OR(LEN(AY124)&lt;3,ISNUMBER(MATCH(AY124,L_Placeholder,0))),BJ124=1,BQ124=0)),"INVALID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LATE","COMPLETE")&amp;IF(BG124=1," – CHECK WORDING",""))))))))))))))))))))))))),IF(TRIM(U124)="Fail","FAIL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t="str">
        <f aca="false">" "&amp;TRIM(SUBSTITUTE(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 "))&amp;" "</f>
        <v>  </v>
      </c>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IFERROR(IF(AND(TRIM(U124)="Pass",SUMPRODUCT((LEN(BC124)-LEN(SUBSTITUTE(BC124,"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")))/(LEN(L_PendNeg)+1)),1,0),1)</f>
        <v>0</v>
      </c>
      <c r="BI124" s="61" t="n">
        <f aca="false">IFERROR(IF(SUMPRODUCT((LEN(BD124)-LEN(SUBSTITUTE(BD124," "&amp;L_PendStrict&amp;" "," ")))/(LEN(L_PendStrict)+1))&gt;SUMPRODUCT((LEN(BD124)-LEN(SUBSTITUTE(BD124," "&amp;L_PendNeg&amp;" "," ")))/(LEN(L_PendNeg)+1)),1,0),1)</f>
        <v>0</v>
      </c>
      <c r="BJ124" s="61" t="n">
        <f aca="false">IFERROR(IF(SUMPRODUCT((LEN(BE124)-LEN(SUBSTITUTE(BE124," "&amp;L_Pending&amp;" "," ")))/(LEN(L_Pending)+1))&gt;SUMPRODUCT((LEN(BE124)-LEN(SUBSTITUTE(BE124," "&amp;L_PendNeg&amp;" "," ")))/(LEN(L_PendNeg)+1)),1,0),1)</f>
        <v>0</v>
      </c>
      <c r="BK124" s="61" t="n">
        <f aca="false">IFERROR(IF(SUMPRODUCT((LEN(BF124)-LEN(SUBSTITUTE(BF124," "&amp;L_PendStrict&amp;" "," ")))/(LEN(L_PendStrict)+1))&gt;SUMPRODUCT((LEN(BF124)-LEN(SUBSTITUTE(BF124," "&amp;L_PendNeg&amp;" "," ")))/(LEN(L_PendNeg)+1)),1,0),1)</f>
        <v>0</v>
      </c>
      <c r="BL124" s="61" t="n">
        <f aca="false">IFERROR(IF(OR(SUMPRODUCT(--ISNUMBER(SEARCH({"aa000"," aa 000"," aaa 000"," aaaa 000"," a 0000"," a000 000"," aa 00 000"," aaa 00 000"},BN124)))&gt;0,SUMPRODUCT(--ISNUMBER(SEARCH({"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124)))&gt;0,SUMPRODUCT(--ISNUMBER(SEARCH({"http","www.","\",".pdf",".jpg",".jpeg",".png",".heic",".xls",".doc",".msg",".eml"},Z124)))&gt;0,AND(SUMPRODUCT(--ISNUMBER(SEARCH({"sharepoint","onedrive","teams","dms","q-pulse","qpulse"},Z124)))&gt;0,ISNUMBER(SEARCH("0",BM124)))),1,0),0)</f>
        <v>0</v>
      </c>
      <c r="BM124" s="61" t="str">
        <f aca="false">SUBSTITUTE(SUBSTITUTE(SUBSTITUTE(SUBSTITUTE(SUBSTITUTE(SUBSTITUTE(SUBSTITUTE(SUBSTITUTE(SUBSTITUTE(LOWER(BW124&amp;""),"1","0"),"2","0"),"3","0"),"4","0"),"5","0"),"6","0"),"7","0"),"8","0"),"9","0")</f>
        <v>  </v>
      </c>
      <c r="BN124" s="61" t="str">
        <f aca="false">SUBSTITUTE(SUBSTITUTE(SUBSTITUTE(SUBSTITUTE(SUBSTITUTE(SUBSTITUTE(SUBSTITUTE(SUBSTITUTE(SUBSTITUTE(SUBSTITUTE(SUBSTITUTE(SUBSTITUTE(SUBSTITUTE(SUBSTITUTE(SUBSTITUTE(SUBSTITUTE(SUBSTITUTE(SUBSTITUTE(SUBSTITUTE(SUBSTITUTE(SUBSTITUTE(SUBSTITUTE(SUBSTITUTE(SUBSTITUTE(SUBSTITUTE(BM124,"b","a"),"c","a"),"d","a"),"e","a"),"f","a"),"g","a"),"h","a"),"i","a"),"j","a"),"k","a"),"l","a"),"m","a"),"n","a"),"o","a"),"p","a"),"q","a"),"r","a"),"s","a"),"t","a"),"u","a"),"v","a"),"w","a"),"x","a"),"y","a"),"z","a")</f>
        <v>  </v>
      </c>
      <c r="BO124" s="61" t="str">
        <f aca="false">SUBSTITUTE(SUBSTITUTE(SUBSTITUTE(SUBSTITUTE(SUBSTITUTE(SUBSTITUTE(SUBSTITUTE(SUBSTITUTE(SUBSTITUTE(LOWER(BX124&amp;""),"1","0"),"2","0"),"3","0"),"4","0"),"5","0"),"6","0"),"7","0"),"8","0"),"9","0")</f>
        <v>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v>
      </c>
      <c r="BQ124" s="61" t="n">
        <f aca="false">IFERROR(IF(OR(SUMPRODUCT(--ISNUMBER(SEARCH({"aa000"," aa 000"," aaa 000"," aaaa 000"," a 0000"," a000 000"," aa 00 000"," aaa 00 000"},BP124)))&gt;0,SUMPRODUCT(--ISNUMBER(SEARCH({"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124)))&gt;0,SUMPRODUCT(--ISNUMBER(SEARCH({"http","www.","\",".pdf",".jpg",".jpeg",".png",".heic",".xls",".doc",".msg",".eml"},W124)))&gt;0,ISNUMBER(SEARCH("0000",BO124)),AND(SUMPRODUCT(--ISNUMBER(SEARCH({"sharepoint","onedrive","teams","dms","q-pulse","qpulse"},W124)))&gt;0,ISNUMBER(SEARCH("0",BO124)))),1,0),0)</f>
        <v>0</v>
      </c>
      <c r="BR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124," "&amp;LOWER(Flights!$F$8)&amp;" "," ~ ")," mh"," ~")," at "," ~ ")," by "," ~ ")," on "," ~ ")," to "," ~ ")," from "," ~ ")," until "," ~ ")," till "," ~ ")," before "," ~ ")," after "," ~ ")," around "," ~ ")," approx "," ~ ")," about "," ~ ")," since "," ~ ")," hrs "," ~ ")," hr "," ~ ")," hours "," ~ ")," time "," ~ ")," jan "," ~ ")," feb "," ~ ")," mar "," ~ ")," apr "," ~ ")," may "," ~ ")," jun "," ~ ")," jul "," ~ ")," aug "," ~ ")," sep "," ~ ")," sept "," ~ ")," oct "," ~ ")</f>
        <v>  </v>
      </c>
      <c r="BS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124," "&amp;LOWER(Flights!$F$8)&amp;" "," ~ ")," mh"," ~")," at "," ~ ")," by "," ~ ")," on "," ~ ")," to "," ~ ")," from "," ~ ")," until "," ~ ")," till "," ~ ")," before "," ~ ")," after "," ~ ")," around "," ~ ")," approx "," ~ ")," about "," ~ ")," since "," ~ ")," hrs "," ~ ")," hr "," ~ ")," hours "," ~ ")," time "," ~ ")," jan "," ~ ")," feb "," ~ ")," mar "," ~ ")," apr "," ~ ")," may "," ~ ")," jun "," ~ ")," jul "," ~ ")," aug "," ~ ")," sep "," ~ ")," sept "," ~ ")," oct "," ~ ")</f>
        <v>  </v>
      </c>
      <c r="BT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124,"jan","~"),"feb","~"),"mar","~"),"apr","~"),"may","~"),"jun","~"),"jul","~"),"aug","~"),"sep","~"),"oct","~"),"nov","~"),"dec","~")," nov "," ~ ")," dec "," ~ ")," mon "," ~ ")," tue "," ~ ")," wed "," ~ ")," thu "," ~ ")," fri "," ~ ")," sat "," ~ ")," sun "," ~ ")," gate "," ~ ")," bay "," ~ ")," stand "," ~ ")," position "," ~ ")," galley "," ~ ")," flight "," ~ ")," flt "," ~ ")," day "," ~ ")," date "," ~ ")," dated "," ~ ")," the "," ~ ")," and "," ~ ")," of "," ~ ")," in "," ~ ")," for "," ~ ")," with "," ~ ")</f>
        <v>  </v>
      </c>
      <c r="BU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124,"jan","~"),"feb","~"),"mar","~"),"apr","~"),"may","~"),"jun","~"),"jul","~"),"aug","~"),"sep","~"),"oct","~"),"nov","~"),"dec","~")," nov "," ~ ")," dec "," ~ ")," mon "," ~ ")," tue "," ~ ")," wed "," ~ ")," thu "," ~ ")," fri "," ~ ")," sat "," ~ ")," sun "," ~ ")," gate "," ~ ")," bay "," ~ ")," stand "," ~ ")," position "," ~ ")," galley "," ~ ")," flight "," ~ ")," flt "," ~ ")," day "," ~ ")," date "," ~ ")," dated "," ~ ")," the "," ~ ")," and "," ~ ")," of "," ~ ")," in "," ~ ")," for "," ~ ")," with "," ~ ")</f>
        <v>  </v>
      </c>
      <c r="BV124" s="61" t="n">
        <f aca="false">IFERROR(IF(OR(SUMPRODUCT((LEN(BC124)-LEN(SUBSTITUTE(BC124," "&amp;L_NotLoaded&amp;" "," ")))/(LEN(L_NotLoaded)+1))&gt;SUMPRODUCT((LEN(BC124)-LEN(SUBSTITUTE(BC124," "&amp;L_NotLoadedNeg&amp;" "," ")))/(LEN(L_NotLoadedNeg)+1)),SUMPRODUCT((LEN(BD124)-LEN(SUBSTITUTE(BD124," "&amp;L_NotLoaded&amp;" "," ")))/(LEN(L_NotLoaded)+1))&gt;SUMPRODUCT((LEN(BD124)-LEN(SUBSTITUTE(BD124," "&amp;L_NotLoadedNeg&amp;" "," ")))/(LEN(L_NotLoadedNeg)+1))),1,0),0)</f>
        <v>0</v>
      </c>
      <c r="BW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124," pax "," ~ ")," etd "," ~ ")," eta "," ~ ")," std "," ~ ")," sta "," ~ ")," atd "," ~ ")," ata "," ~ ")," lt "," ~ ")," utc "," ~ ")," local "," ~ ")," ok "," ~ ")," done "," ~ ")," seen "," ~ ")," chk "," ~ ")," chkd "," ~ ")," checked "," ~ ")," rcvd "," ~ ")," recd "," ~ ")," dep "," ~ ")," arr "," ~ ")," qty "," ~ ")," all "," ~ ")," ttl "," ~ ")," total "," ~ ")," via "," ~ ")," per "," ~ ")," call "," ~ ")," inbound "," ~ ")," outbound "," ~ ")," approx "," ~ ")</f>
        <v>  </v>
      </c>
      <c r="BX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124," pax "," ~ ")," etd "," ~ ")," eta "," ~ ")," std "," ~ ")," sta "," ~ ")," atd "," ~ ")," ata "," ~ ")," lt "," ~ ")," utc "," ~ ")," local "," ~ ")," ok "," ~ ")," done "," ~ ")," seen "," ~ ")," chk "," ~ ")," chkd "," ~ ")," checked "," ~ ")," rcvd "," ~ ")," recd "," ~ ")," dep "," ~ ")," arr "," ~ ")," qty "," ~ ")," all "," ~ ")," ttl "," ~ ")," total "," ~ ")," via "," ~ ")," per "," ~ ")," call "," ~ ")," inbound "," ~ ")," outbound "," ~ ")," approx "," ~ ")</f>
        <v>  </v>
      </c>
    </row>
    <row r="125" customFormat="false" ht="39.75" hidden="false" customHeight="true" outlineLevel="0" collapsed="false">
      <c r="A125" s="57" t="s">
        <v>647</v>
      </c>
      <c r="B125" s="57" t="s">
        <v>218</v>
      </c>
      <c r="C125" s="57" t="str">
        <f aca="false">Flights!$F$8</f>
        <v>MH0088</v>
      </c>
      <c r="D125" s="58" t="n">
        <f aca="false">Flights!$D$8</f>
        <v>46305</v>
      </c>
      <c r="E125" s="57" t="str">
        <f aca="false">Flights!$G$8&amp;"-"&amp;Flights!$H$8</f>
        <v>KUL-NRT</v>
      </c>
      <c r="F125" s="57" t="str">
        <f aca="false">Flights!$K$8</f>
        <v>BC</v>
      </c>
      <c r="G125" s="57" t="s">
        <v>462</v>
      </c>
      <c r="H125" s="57" t="s">
        <v>463</v>
      </c>
      <c r="I125" s="57" t="s">
        <v>502</v>
      </c>
      <c r="J125" s="57" t="s">
        <v>540</v>
      </c>
      <c r="K125" s="67" t="s">
        <v>504</v>
      </c>
      <c r="L125" s="67" t="s">
        <v>609</v>
      </c>
      <c r="M125" s="67" t="s">
        <v>454</v>
      </c>
      <c r="N125" s="67" t="s">
        <v>386</v>
      </c>
      <c r="O125" s="67"/>
      <c r="P125" s="57" t="s">
        <v>187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open",IF(AND(NOT(OR(LEN(AZ125)&lt;15,ISNUMBER(MATCH(AZ125,L_Placeholder,0)))),BK125=0,NOT(OR(LEN(AU125)&lt;2,ISNUMBER(MATCH(AU125,L_Placeholder,0)))),NOT(OR(LEN(AX125)&lt;2,ISNUMBER(MATCH(AX125,L_Placeholder,0)))),TRIM(AE125)&lt;&gt;TRIM(T125)),"N/A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missing",IF(OR(LEN(AU125)&lt;2,ISNUMBER(MATCH(AU125,L_Placeholder,0))),"INVALID – PIC missing",IF(OR(LEN(AV125)&lt;2,ISNUMBER(MATCH(AV125,L_Placeholder,0))),"INVALID – result / assessment missing",IF(OR(OR(LEN(AW125)&lt;3,ISNUMBER(MATCH(AW125,L_Placeholder,0))),SUMPRODUCT(--ISNUMBER(SEARCH(" "&amp;L_EvidencePhrase&amp;" ",BD125)))&gt;0,BI125=1),"INVALID – evidence missing, placeholder or not yet on file",IF(BL125=0,"INVALID – evidence needs a traceable reference (number, file name or link)",IF(OR(LEN(AX125)&lt;2,ISNUMBER(MATCH(AX125,L_Placeholder,0))),"INVALID – verifier missing",IF(AX125=AU125,"INVALID – verifier must be someone other than the PIC",IF(BH125=1,"INVALID – result not yet available (awaiting / TBC)",IF(BV125=1,"INVALID – wording says not on board: an on-board confirmation needs the item loaded",IF(AND(AQ125=1,OR(OR(LEN(AY125)&lt;3,ISNUMBER(MATCH(AY125,L_Placeholder,0))),BJ125=1,BQ125=0)),"INVALID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LATE","COMPLETE")&amp;IF(BG125=1," – CHECK WORDING",""))))))))))))))))))))))))),IF(TRIM(U125)="Fail","FAIL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t="str">
        <f aca="false">" "&amp;TRIM(SUBSTITUTE(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 "))&amp;" "</f>
        <v>  </v>
      </c>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IFERROR(IF(AND(TRIM(U125)="Pass",SUMPRODUCT((LEN(BC125)-LEN(SUBSTITUTE(BC125,"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")))/(LEN(L_PendNeg)+1)),1,0),1)</f>
        <v>0</v>
      </c>
      <c r="BI125" s="61" t="n">
        <f aca="false">IFERROR(IF(SUMPRODUCT((LEN(BD125)-LEN(SUBSTITUTE(BD125," "&amp;L_PendStrict&amp;" "," ")))/(LEN(L_PendStrict)+1))&gt;SUMPRODUCT((LEN(BD125)-LEN(SUBSTITUTE(BD125," "&amp;L_PendNeg&amp;" "," ")))/(LEN(L_PendNeg)+1)),1,0),1)</f>
        <v>0</v>
      </c>
      <c r="BJ125" s="61" t="n">
        <f aca="false">IFERROR(IF(SUMPRODUCT((LEN(BE125)-LEN(SUBSTITUTE(BE125," "&amp;L_Pending&amp;" "," ")))/(LEN(L_Pending)+1))&gt;SUMPRODUCT((LEN(BE125)-LEN(SUBSTITUTE(BE125," "&amp;L_PendNeg&amp;" "," ")))/(LEN(L_PendNeg)+1)),1,0),1)</f>
        <v>0</v>
      </c>
      <c r="BK125" s="61" t="n">
        <f aca="false">IFERROR(IF(SUMPRODUCT((LEN(BF125)-LEN(SUBSTITUTE(BF125," "&amp;L_PendStrict&amp;" "," ")))/(LEN(L_PendStrict)+1))&gt;SUMPRODUCT((LEN(BF125)-LEN(SUBSTITUTE(BF125," "&amp;L_PendNeg&amp;" "," ")))/(LEN(L_PendNeg)+1)),1,0),1)</f>
        <v>0</v>
      </c>
      <c r="BL125" s="61" t="n">
        <f aca="false">IFERROR(IF(OR(SUMPRODUCT(--ISNUMBER(SEARCH({"aa000"," aa 000"," aaa 000"," aaaa 000"," a 0000"," a000 000"," aa 00 000"," aaa 00 000"},BN125)))&gt;0,SUMPRODUCT(--ISNUMBER(SEARCH({"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125)))&gt;0,SUMPRODUCT(--ISNUMBER(SEARCH({"http","www.","\",".pdf",".jpg",".jpeg",".png",".heic",".xls",".doc",".msg",".eml"},Z125)))&gt;0,AND(SUMPRODUCT(--ISNUMBER(SEARCH({"sharepoint","onedrive","teams","dms","q-pulse","qpulse"},Z125)))&gt;0,ISNUMBER(SEARCH("0",BM125)))),1,0),0)</f>
        <v>0</v>
      </c>
      <c r="BM125" s="61" t="str">
        <f aca="false">SUBSTITUTE(SUBSTITUTE(SUBSTITUTE(SUBSTITUTE(SUBSTITUTE(SUBSTITUTE(SUBSTITUTE(SUBSTITUTE(SUBSTITUTE(LOWER(BW125&amp;""),"1","0"),"2","0"),"3","0"),"4","0"),"5","0"),"6","0"),"7","0"),"8","0"),"9","0")</f>
        <v>  </v>
      </c>
      <c r="BN125" s="61" t="str">
        <f aca="false">SUBSTITUTE(SUBSTITUTE(SUBSTITUTE(SUBSTITUTE(SUBSTITUTE(SUBSTITUTE(SUBSTITUTE(SUBSTITUTE(SUBSTITUTE(SUBSTITUTE(SUBSTITUTE(SUBSTITUTE(SUBSTITUTE(SUBSTITUTE(SUBSTITUTE(SUBSTITUTE(SUBSTITUTE(SUBSTITUTE(SUBSTITUTE(SUBSTITUTE(SUBSTITUTE(SUBSTITUTE(SUBSTITUTE(SUBSTITUTE(SUBSTITUTE(BM125,"b","a"),"c","a"),"d","a"),"e","a"),"f","a"),"g","a"),"h","a"),"i","a"),"j","a"),"k","a"),"l","a"),"m","a"),"n","a"),"o","a"),"p","a"),"q","a"),"r","a"),"s","a"),"t","a"),"u","a"),"v","a"),"w","a"),"x","a"),"y","a"),"z","a")</f>
        <v>  </v>
      </c>
      <c r="BO125" s="61" t="str">
        <f aca="false">SUBSTITUTE(SUBSTITUTE(SUBSTITUTE(SUBSTITUTE(SUBSTITUTE(SUBSTITUTE(SUBSTITUTE(SUBSTITUTE(SUBSTITUTE(LOWER(BX125&amp;""),"1","0"),"2","0"),"3","0"),"4","0"),"5","0"),"6","0"),"7","0"),"8","0"),"9","0")</f>
        <v>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v>
      </c>
      <c r="BQ125" s="61" t="n">
        <f aca="false">IFERROR(IF(OR(SUMPRODUCT(--ISNUMBER(SEARCH({"aa000"," aa 000"," aaa 000"," aaaa 000"," a 0000"," a000 000"," aa 00 000"," aaa 00 000"},BP125)))&gt;0,SUMPRODUCT(--ISNUMBER(SEARCH({"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125)))&gt;0,SUMPRODUCT(--ISNUMBER(SEARCH({"http","www.","\",".pdf",".jpg",".jpeg",".png",".heic",".xls",".doc",".msg",".eml"},W125)))&gt;0,ISNUMBER(SEARCH("0000",BO125)),AND(SUMPRODUCT(--ISNUMBER(SEARCH({"sharepoint","onedrive","teams","dms","q-pulse","qpulse"},W125)))&gt;0,ISNUMBER(SEARCH("0",BO125)))),1,0),0)</f>
        <v>0</v>
      </c>
      <c r="BR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125," "&amp;LOWER(Flights!$F$8)&amp;" "," ~ ")," mh"," ~")," at "," ~ ")," by "," ~ ")," on "," ~ ")," to "," ~ ")," from "," ~ ")," until "," ~ ")," till "," ~ ")," before "," ~ ")," after "," ~ ")," around "," ~ ")," approx "," ~ ")," about "," ~ ")," since "," ~ ")," hrs "," ~ ")," hr "," ~ ")," hours "," ~ ")," time "," ~ ")," jan "," ~ ")," feb "," ~ ")," mar "," ~ ")," apr "," ~ ")," may "," ~ ")," jun "," ~ ")," jul "," ~ ")," aug "," ~ ")," sep "," ~ ")," sept "," ~ ")," oct "," ~ ")</f>
        <v>  </v>
      </c>
      <c r="BS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125," "&amp;LOWER(Flights!$F$8)&amp;" "," ~ ")," mh"," ~")," at "," ~ ")," by "," ~ ")," on "," ~ ")," to "," ~ ")," from "," ~ ")," until "," ~ ")," till "," ~ ")," before "," ~ ")," after "," ~ ")," around "," ~ ")," approx "," ~ ")," about "," ~ ")," since "," ~ ")," hrs "," ~ ")," hr "," ~ ")," hours "," ~ ")," time "," ~ ")," jan "," ~ ")," feb "," ~ ")," mar "," ~ ")," apr "," ~ ")," may "," ~ ")," jun "," ~ ")," jul "," ~ ")," aug "," ~ ")," sep "," ~ ")," sept "," ~ ")," oct "," ~ ")</f>
        <v>  </v>
      </c>
      <c r="BT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125,"jan","~"),"feb","~"),"mar","~"),"apr","~"),"may","~"),"jun","~"),"jul","~"),"aug","~"),"sep","~"),"oct","~"),"nov","~"),"dec","~")," nov "," ~ ")," dec "," ~ ")," mon "," ~ ")," tue "," ~ ")," wed "," ~ ")," thu "," ~ ")," fri "," ~ ")," sat "," ~ ")," sun "," ~ ")," gate "," ~ ")," bay "," ~ ")," stand "," ~ ")," position "," ~ ")," galley "," ~ ")," flight "," ~ ")," flt "," ~ ")," day "," ~ ")," date "," ~ ")," dated "," ~ ")," the "," ~ ")," and "," ~ ")," of "," ~ ")," in "," ~ ")," for "," ~ ")," with "," ~ ")</f>
        <v>  </v>
      </c>
      <c r="BU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125,"jan","~"),"feb","~"),"mar","~"),"apr","~"),"may","~"),"jun","~"),"jul","~"),"aug","~"),"sep","~"),"oct","~"),"nov","~"),"dec","~")," nov "," ~ ")," dec "," ~ ")," mon "," ~ ")," tue "," ~ ")," wed "," ~ ")," thu "," ~ ")," fri "," ~ ")," sat "," ~ ")," sun "," ~ ")," gate "," ~ ")," bay "," ~ ")," stand "," ~ ")," position "," ~ ")," galley "," ~ ")," flight "," ~ ")," flt "," ~ ")," day "," ~ ")," date "," ~ ")," dated "," ~ ")," the "," ~ ")," and "," ~ ")," of "," ~ ")," in "," ~ ")," for "," ~ ")," with "," ~ ")</f>
        <v>  </v>
      </c>
      <c r="BV125" s="61" t="n">
        <f aca="false">IFERROR(IF(OR(SUMPRODUCT((LEN(BC125)-LEN(SUBSTITUTE(BC125," "&amp;L_NotLoaded&amp;" "," ")))/(LEN(L_NotLoaded)+1))&gt;SUMPRODUCT((LEN(BC125)-LEN(SUBSTITUTE(BC125," "&amp;L_NotLoadedNeg&amp;" "," ")))/(LEN(L_NotLoadedNeg)+1)),SUMPRODUCT((LEN(BD125)-LEN(SUBSTITUTE(BD125," "&amp;L_NotLoaded&amp;" "," ")))/(LEN(L_NotLoaded)+1))&gt;SUMPRODUCT((LEN(BD125)-LEN(SUBSTITUTE(BD125," "&amp;L_NotLoadedNeg&amp;" "," ")))/(LEN(L_NotLoadedNeg)+1))),1,0),0)</f>
        <v>0</v>
      </c>
      <c r="BW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125," pax "," ~ ")," etd "," ~ ")," eta "," ~ ")," std "," ~ ")," sta "," ~ ")," atd "," ~ ")," ata "," ~ ")," lt "," ~ ")," utc "," ~ ")," local "," ~ ")," ok "," ~ ")," done "," ~ ")," seen "," ~ ")," chk "," ~ ")," chkd "," ~ ")," checked "," ~ ")," rcvd "," ~ ")," recd "," ~ ")," dep "," ~ ")," arr "," ~ ")," qty "," ~ ")," all "," ~ ")," ttl "," ~ ")," total "," ~ ")," via "," ~ ")," per "," ~ ")," call "," ~ ")," inbound "," ~ ")," outbound "," ~ ")," approx "," ~ ")</f>
        <v>  </v>
      </c>
      <c r="BX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125," pax "," ~ ")," etd "," ~ ")," eta "," ~ ")," std "," ~ ")," sta "," ~ ")," atd "," ~ ")," ata "," ~ ")," lt "," ~ ")," utc "," ~ ")," local "," ~ ")," ok "," ~ ")," done "," ~ ")," seen "," ~ ")," chk "," ~ ")," chkd "," ~ ")," checked "," ~ ")," rcvd "," ~ ")," recd "," ~ ")," dep "," ~ ")," arr "," ~ ")," qty "," ~ ")," all "," ~ ")," ttl "," ~ ")," total "," ~ ")," via "," ~ ")," per "," ~ ")," call "," ~ ")," inbound "," ~ ")," outbound "," ~ ")," approx "," ~ ")</f>
        <v>  </v>
      </c>
    </row>
    <row r="126" customFormat="false" ht="39.75" hidden="false" customHeight="true" outlineLevel="0" collapsed="false">
      <c r="A126" s="57" t="s">
        <v>648</v>
      </c>
      <c r="B126" s="57" t="s">
        <v>218</v>
      </c>
      <c r="C126" s="57" t="str">
        <f aca="false">Flights!$F$8</f>
        <v>MH0088</v>
      </c>
      <c r="D126" s="58" t="n">
        <f aca="false">Flights!$D$8</f>
        <v>46305</v>
      </c>
      <c r="E126" s="57" t="str">
        <f aca="false">Flights!$G$8&amp;"-"&amp;Flights!$H$8</f>
        <v>KUL-NRT</v>
      </c>
      <c r="F126" s="57" t="str">
        <f aca="false">Flights!$K$8</f>
        <v>BC</v>
      </c>
      <c r="G126" s="57" t="s">
        <v>462</v>
      </c>
      <c r="H126" s="57" t="s">
        <v>463</v>
      </c>
      <c r="I126" s="57" t="s">
        <v>502</v>
      </c>
      <c r="J126" s="57" t="s">
        <v>542</v>
      </c>
      <c r="K126" s="67" t="s">
        <v>504</v>
      </c>
      <c r="L126" s="67" t="s">
        <v>611</v>
      </c>
      <c r="M126" s="67" t="s">
        <v>454</v>
      </c>
      <c r="N126" s="67" t="s">
        <v>386</v>
      </c>
      <c r="O126" s="67"/>
      <c r="P126" s="57" t="s">
        <v>187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open",IF(AND(NOT(OR(LEN(AZ126)&lt;15,ISNUMBER(MATCH(AZ126,L_Placeholder,0)))),BK126=0,NOT(OR(LEN(AU126)&lt;2,ISNUMBER(MATCH(AU126,L_Placeholder,0)))),NOT(OR(LEN(AX126)&lt;2,ISNUMBER(MATCH(AX126,L_Placeholder,0)))),TRIM(AE126)&lt;&gt;TRIM(T126)),"N/A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missing",IF(OR(LEN(AU126)&lt;2,ISNUMBER(MATCH(AU126,L_Placeholder,0))),"INVALID – PIC missing",IF(OR(LEN(AV126)&lt;2,ISNUMBER(MATCH(AV126,L_Placeholder,0))),"INVALID – result / assessment missing",IF(OR(OR(LEN(AW126)&lt;3,ISNUMBER(MATCH(AW126,L_Placeholder,0))),SUMPRODUCT(--ISNUMBER(SEARCH(" "&amp;L_EvidencePhrase&amp;" ",BD126)))&gt;0,BI126=1),"INVALID – evidence missing, placeholder or not yet on file",IF(BL126=0,"INVALID – evidence needs a traceable reference (number, file name or link)",IF(OR(LEN(AX126)&lt;2,ISNUMBER(MATCH(AX126,L_Placeholder,0))),"INVALID – verifier missing",IF(AX126=AU126,"INVALID – verifier must be someone other than the PIC",IF(BH126=1,"INVALID – result not yet available (awaiting / TBC)",IF(BV126=1,"INVALID – wording says not on board: an on-board confirmation needs the item loaded",IF(AND(AQ126=1,OR(OR(LEN(AY126)&lt;3,ISNUMBER(MATCH(AY126,L_Placeholder,0))),BJ126=1,BQ126=0)),"INVALID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LATE","COMPLETE")&amp;IF(BG126=1," – CHECK WORDING",""))))))))))))))))))))))))),IF(TRIM(U126)="Fail","FAIL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t="str">
        <f aca="false">" "&amp;TRIM(SUBSTITUTE(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 "))&amp;" "</f>
        <v>  </v>
      </c>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IFERROR(IF(AND(TRIM(U126)="Pass",SUMPRODUCT((LEN(BC126)-LEN(SUBSTITUTE(BC126,"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")))/(LEN(L_PendNeg)+1)),1,0),1)</f>
        <v>0</v>
      </c>
      <c r="BI126" s="61" t="n">
        <f aca="false">IFERROR(IF(SUMPRODUCT((LEN(BD126)-LEN(SUBSTITUTE(BD126," "&amp;L_PendStrict&amp;" "," ")))/(LEN(L_PendStrict)+1))&gt;SUMPRODUCT((LEN(BD126)-LEN(SUBSTITUTE(BD126," "&amp;L_PendNeg&amp;" "," ")))/(LEN(L_PendNeg)+1)),1,0),1)</f>
        <v>0</v>
      </c>
      <c r="BJ126" s="61" t="n">
        <f aca="false">IFERROR(IF(SUMPRODUCT((LEN(BE126)-LEN(SUBSTITUTE(BE126," "&amp;L_Pending&amp;" "," ")))/(LEN(L_Pending)+1))&gt;SUMPRODUCT((LEN(BE126)-LEN(SUBSTITUTE(BE126," "&amp;L_PendNeg&amp;" "," ")))/(LEN(L_PendNeg)+1)),1,0),1)</f>
        <v>0</v>
      </c>
      <c r="BK126" s="61" t="n">
        <f aca="false">IFERROR(IF(SUMPRODUCT((LEN(BF126)-LEN(SUBSTITUTE(BF126," "&amp;L_PendStrict&amp;" "," ")))/(LEN(L_PendStrict)+1))&gt;SUMPRODUCT((LEN(BF126)-LEN(SUBSTITUTE(BF126," "&amp;L_PendNeg&amp;" "," ")))/(LEN(L_PendNeg)+1)),1,0),1)</f>
        <v>0</v>
      </c>
      <c r="BL126" s="61" t="n">
        <f aca="false">IFERROR(IF(OR(SUMPRODUCT(--ISNUMBER(SEARCH({"aa000"," aa 000"," aaa 000"," aaaa 000"," a 0000"," a000 000"," aa 00 000"," aaa 00 000"},BN126)))&gt;0,SUMPRODUCT(--ISNUMBER(SEARCH({"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126)))&gt;0,SUMPRODUCT(--ISNUMBER(SEARCH({"http","www.","\",".pdf",".jpg",".jpeg",".png",".heic",".xls",".doc",".msg",".eml"},Z126)))&gt;0,AND(SUMPRODUCT(--ISNUMBER(SEARCH({"sharepoint","onedrive","teams","dms","q-pulse","qpulse"},Z126)))&gt;0,ISNUMBER(SEARCH("0",BM126)))),1,0),0)</f>
        <v>0</v>
      </c>
      <c r="BM126" s="61" t="str">
        <f aca="false">SUBSTITUTE(SUBSTITUTE(SUBSTITUTE(SUBSTITUTE(SUBSTITUTE(SUBSTITUTE(SUBSTITUTE(SUBSTITUTE(SUBSTITUTE(LOWER(BW126&amp;""),"1","0"),"2","0"),"3","0"),"4","0"),"5","0"),"6","0"),"7","0"),"8","0"),"9","0")</f>
        <v>  </v>
      </c>
      <c r="BN126" s="61" t="str">
        <f aca="false">SUBSTITUTE(SUBSTITUTE(SUBSTITUTE(SUBSTITUTE(SUBSTITUTE(SUBSTITUTE(SUBSTITUTE(SUBSTITUTE(SUBSTITUTE(SUBSTITUTE(SUBSTITUTE(SUBSTITUTE(SUBSTITUTE(SUBSTITUTE(SUBSTITUTE(SUBSTITUTE(SUBSTITUTE(SUBSTITUTE(SUBSTITUTE(SUBSTITUTE(SUBSTITUTE(SUBSTITUTE(SUBSTITUTE(SUBSTITUTE(SUBSTITUTE(BM126,"b","a"),"c","a"),"d","a"),"e","a"),"f","a"),"g","a"),"h","a"),"i","a"),"j","a"),"k","a"),"l","a"),"m","a"),"n","a"),"o","a"),"p","a"),"q","a"),"r","a"),"s","a"),"t","a"),"u","a"),"v","a"),"w","a"),"x","a"),"y","a"),"z","a")</f>
        <v>  </v>
      </c>
      <c r="BO126" s="61" t="str">
        <f aca="false">SUBSTITUTE(SUBSTITUTE(SUBSTITUTE(SUBSTITUTE(SUBSTITUTE(SUBSTITUTE(SUBSTITUTE(SUBSTITUTE(SUBSTITUTE(LOWER(BX126&amp;""),"1","0"),"2","0"),"3","0"),"4","0"),"5","0"),"6","0"),"7","0"),"8","0"),"9","0")</f>
        <v>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v>
      </c>
      <c r="BQ126" s="61" t="n">
        <f aca="false">IFERROR(IF(OR(SUMPRODUCT(--ISNUMBER(SEARCH({"aa000"," aa 000"," aaa 000"," aaaa 000"," a 0000"," a000 000"," aa 00 000"," aaa 00 000"},BP126)))&gt;0,SUMPRODUCT(--ISNUMBER(SEARCH({"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126)))&gt;0,SUMPRODUCT(--ISNUMBER(SEARCH({"http","www.","\",".pdf",".jpg",".jpeg",".png",".heic",".xls",".doc",".msg",".eml"},W126)))&gt;0,ISNUMBER(SEARCH("0000",BO126)),AND(SUMPRODUCT(--ISNUMBER(SEARCH({"sharepoint","onedrive","teams","dms","q-pulse","qpulse"},W126)))&gt;0,ISNUMBER(SEARCH("0",BO126)))),1,0),0)</f>
        <v>0</v>
      </c>
      <c r="BR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126," "&amp;LOWER(Flights!$F$8)&amp;" "," ~ ")," mh"," ~")," at "," ~ ")," by "," ~ ")," on "," ~ ")," to "," ~ ")," from "," ~ ")," until "," ~ ")," till "," ~ ")," before "," ~ ")," after "," ~ ")," around "," ~ ")," approx "," ~ ")," about "," ~ ")," since "," ~ ")," hrs "," ~ ")," hr "," ~ ")," hours "," ~ ")," time "," ~ ")," jan "," ~ ")," feb "," ~ ")," mar "," ~ ")," apr "," ~ ")," may "," ~ ")," jun "," ~ ")," jul "," ~ ")," aug "," ~ ")," sep "," ~ ")," sept "," ~ ")," oct "," ~ ")</f>
        <v>  </v>
      </c>
      <c r="BS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126," "&amp;LOWER(Flights!$F$8)&amp;" "," ~ ")," mh"," ~")," at "," ~ ")," by "," ~ ")," on "," ~ ")," to "," ~ ")," from "," ~ ")," until "," ~ ")," till "," ~ ")," before "," ~ ")," after "," ~ ")," around "," ~ ")," approx "," ~ ")," about "," ~ ")," since "," ~ ")," hrs "," ~ ")," hr "," ~ ")," hours "," ~ ")," time "," ~ ")," jan "," ~ ")," feb "," ~ ")," mar "," ~ ")," apr "," ~ ")," may "," ~ ")," jun "," ~ ")," jul "," ~ ")," aug "," ~ ")," sep "," ~ ")," sept "," ~ ")," oct "," ~ ")</f>
        <v>  </v>
      </c>
      <c r="BT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126,"jan","~"),"feb","~"),"mar","~"),"apr","~"),"may","~"),"jun","~"),"jul","~"),"aug","~"),"sep","~"),"oct","~"),"nov","~"),"dec","~")," nov "," ~ ")," dec "," ~ ")," mon "," ~ ")," tue "," ~ ")," wed "," ~ ")," thu "," ~ ")," fri "," ~ ")," sat "," ~ ")," sun "," ~ ")," gate "," ~ ")," bay "," ~ ")," stand "," ~ ")," position "," ~ ")," galley "," ~ ")," flight "," ~ ")," flt "," ~ ")," day "," ~ ")," date "," ~ ")," dated "," ~ ")," the "," ~ ")," and "," ~ ")," of "," ~ ")," in "," ~ ")," for "," ~ ")," with "," ~ ")</f>
        <v>  </v>
      </c>
      <c r="BU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126,"jan","~"),"feb","~"),"mar","~"),"apr","~"),"may","~"),"jun","~"),"jul","~"),"aug","~"),"sep","~"),"oct","~"),"nov","~"),"dec","~")," nov "," ~ ")," dec "," ~ ")," mon "," ~ ")," tue "," ~ ")," wed "," ~ ")," thu "," ~ ")," fri "," ~ ")," sat "," ~ ")," sun "," ~ ")," gate "," ~ ")," bay "," ~ ")," stand "," ~ ")," position "," ~ ")," galley "," ~ ")," flight "," ~ ")," flt "," ~ ")," day "," ~ ")," date "," ~ ")," dated "," ~ ")," the "," ~ ")," and "," ~ ")," of "," ~ ")," in "," ~ ")," for "," ~ ")," with "," ~ ")</f>
        <v>  </v>
      </c>
      <c r="BV126" s="61" t="n">
        <f aca="false">IFERROR(IF(OR(SUMPRODUCT((LEN(BC126)-LEN(SUBSTITUTE(BC126," "&amp;L_NotLoaded&amp;" "," ")))/(LEN(L_NotLoaded)+1))&gt;SUMPRODUCT((LEN(BC126)-LEN(SUBSTITUTE(BC126," "&amp;L_NotLoadedNeg&amp;" "," ")))/(LEN(L_NotLoadedNeg)+1)),SUMPRODUCT((LEN(BD126)-LEN(SUBSTITUTE(BD126," "&amp;L_NotLoaded&amp;" "," ")))/(LEN(L_NotLoaded)+1))&gt;SUMPRODUCT((LEN(BD126)-LEN(SUBSTITUTE(BD126," "&amp;L_NotLoadedNeg&amp;" "," ")))/(LEN(L_NotLoadedNeg)+1))),1,0),0)</f>
        <v>0</v>
      </c>
      <c r="BW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126," pax "," ~ ")," etd "," ~ ")," eta "," ~ ")," std "," ~ ")," sta "," ~ ")," atd "," ~ ")," ata "," ~ ")," lt "," ~ ")," utc "," ~ ")," local "," ~ ")," ok "," ~ ")," done "," ~ ")," seen "," ~ ")," chk "," ~ ")," chkd "," ~ ")," checked "," ~ ")," rcvd "," ~ ")," recd "," ~ ")," dep "," ~ ")," arr "," ~ ")," qty "," ~ ")," all "," ~ ")," ttl "," ~ ")," total "," ~ ")," via "," ~ ")," per "," ~ ")," call "," ~ ")," inbound "," ~ ")," outbound "," ~ ")," approx "," ~ ")</f>
        <v>  </v>
      </c>
      <c r="BX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126," pax "," ~ ")," etd "," ~ ")," eta "," ~ ")," std "," ~ ")," sta "," ~ ")," atd "," ~ ")," ata "," ~ ")," lt "," ~ ")," utc "," ~ ")," local "," ~ ")," ok "," ~ ")," done "," ~ ")," seen "," ~ ")," chk "," ~ ")," chkd "," ~ ")," checked "," ~ ")," rcvd "," ~ ")," recd "," ~ ")," dep "," ~ ")," arr "," ~ ")," qty "," ~ ")," all "," ~ ")," ttl "," ~ ")," total "," ~ ")," via "," ~ ")," per "," ~ ")," call "," ~ ")," inbound "," ~ ")," outbound "," ~ ")," approx "," ~ ")</f>
        <v>  </v>
      </c>
    </row>
    <row r="127" customFormat="false" ht="39.75" hidden="false" customHeight="true" outlineLevel="0" collapsed="false">
      <c r="A127" s="57" t="s">
        <v>649</v>
      </c>
      <c r="B127" s="57" t="s">
        <v>218</v>
      </c>
      <c r="C127" s="57" t="str">
        <f aca="false">Flights!$F$8</f>
        <v>MH0088</v>
      </c>
      <c r="D127" s="58" t="n">
        <f aca="false">Flights!$D$8</f>
        <v>46305</v>
      </c>
      <c r="E127" s="57" t="str">
        <f aca="false">Flights!$G$8&amp;"-"&amp;Flights!$H$8</f>
        <v>KUL-NRT</v>
      </c>
      <c r="F127" s="57" t="str">
        <f aca="false">Flights!$K$8</f>
        <v>BC</v>
      </c>
      <c r="G127" s="57" t="s">
        <v>462</v>
      </c>
      <c r="H127" s="57" t="s">
        <v>463</v>
      </c>
      <c r="I127" s="57" t="s">
        <v>502</v>
      </c>
      <c r="J127" s="57" t="s">
        <v>544</v>
      </c>
      <c r="K127" s="67" t="s">
        <v>504</v>
      </c>
      <c r="L127" s="67" t="s">
        <v>613</v>
      </c>
      <c r="M127" s="67" t="s">
        <v>454</v>
      </c>
      <c r="N127" s="67" t="s">
        <v>386</v>
      </c>
      <c r="O127" s="67"/>
      <c r="P127" s="57" t="s">
        <v>187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open",IF(AND(NOT(OR(LEN(AZ127)&lt;15,ISNUMBER(MATCH(AZ127,L_Placeholder,0)))),BK127=0,NOT(OR(LEN(AU127)&lt;2,ISNUMBER(MATCH(AU127,L_Placeholder,0)))),NOT(OR(LEN(AX127)&lt;2,ISNUMBER(MATCH(AX127,L_Placeholder,0)))),TRIM(AE127)&lt;&gt;TRIM(T127)),"N/A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missing",IF(OR(LEN(AU127)&lt;2,ISNUMBER(MATCH(AU127,L_Placeholder,0))),"INVALID – PIC missing",IF(OR(LEN(AV127)&lt;2,ISNUMBER(MATCH(AV127,L_Placeholder,0))),"INVALID – result / assessment missing",IF(OR(OR(LEN(AW127)&lt;3,ISNUMBER(MATCH(AW127,L_Placeholder,0))),SUMPRODUCT(--ISNUMBER(SEARCH(" "&amp;L_EvidencePhrase&amp;" ",BD127)))&gt;0,BI127=1),"INVALID – evidence missing, placeholder or not yet on file",IF(BL127=0,"INVALID – evidence needs a traceable reference (number, file name or link)",IF(OR(LEN(AX127)&lt;2,ISNUMBER(MATCH(AX127,L_Placeholder,0))),"INVALID – verifier missing",IF(AX127=AU127,"INVALID – verifier must be someone other than the PIC",IF(BH127=1,"INVALID – result not yet available (awaiting / TBC)",IF(BV127=1,"INVALID – wording says not on board: an on-board confirmation needs the item loaded",IF(AND(AQ127=1,OR(OR(LEN(AY127)&lt;3,ISNUMBER(MATCH(AY127,L_Placeholder,0))),BJ127=1,BQ127=0)),"INVALID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LATE","COMPLETE")&amp;IF(BG127=1," – CHECK WORDING",""))))))))))))))))))))))))),IF(TRIM(U127)="Fail","FAIL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t="str">
        <f aca="false">" "&amp;TRIM(SUBSTITUTE(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 "))&amp;" "</f>
        <v>  </v>
      </c>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IFERROR(IF(AND(TRIM(U127)="Pass",SUMPRODUCT((LEN(BC127)-LEN(SUBSTITUTE(BC127,"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")))/(LEN(L_PendNeg)+1)),1,0),1)</f>
        <v>0</v>
      </c>
      <c r="BI127" s="61" t="n">
        <f aca="false">IFERROR(IF(SUMPRODUCT((LEN(BD127)-LEN(SUBSTITUTE(BD127," "&amp;L_PendStrict&amp;" "," ")))/(LEN(L_PendStrict)+1))&gt;SUMPRODUCT((LEN(BD127)-LEN(SUBSTITUTE(BD127," "&amp;L_PendNeg&amp;" "," ")))/(LEN(L_PendNeg)+1)),1,0),1)</f>
        <v>0</v>
      </c>
      <c r="BJ127" s="61" t="n">
        <f aca="false">IFERROR(IF(SUMPRODUCT((LEN(BE127)-LEN(SUBSTITUTE(BE127," "&amp;L_Pending&amp;" "," ")))/(LEN(L_Pending)+1))&gt;SUMPRODUCT((LEN(BE127)-LEN(SUBSTITUTE(BE127," "&amp;L_PendNeg&amp;" "," ")))/(LEN(L_PendNeg)+1)),1,0),1)</f>
        <v>0</v>
      </c>
      <c r="BK127" s="61" t="n">
        <f aca="false">IFERROR(IF(SUMPRODUCT((LEN(BF127)-LEN(SUBSTITUTE(BF127," "&amp;L_PendStrict&amp;" "," ")))/(LEN(L_PendStrict)+1))&gt;SUMPRODUCT((LEN(BF127)-LEN(SUBSTITUTE(BF127," "&amp;L_PendNeg&amp;" "," ")))/(LEN(L_PendNeg)+1)),1,0),1)</f>
        <v>0</v>
      </c>
      <c r="BL127" s="61" t="n">
        <f aca="false">IFERROR(IF(OR(SUMPRODUCT(--ISNUMBER(SEARCH({"aa000"," aa 000"," aaa 000"," aaaa 000"," a 0000"," a000 000"," aa 00 000"," aaa 00 000"},BN127)))&gt;0,SUMPRODUCT(--ISNUMBER(SEARCH({"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127)))&gt;0,SUMPRODUCT(--ISNUMBER(SEARCH({"http","www.","\",".pdf",".jpg",".jpeg",".png",".heic",".xls",".doc",".msg",".eml"},Z127)))&gt;0,AND(SUMPRODUCT(--ISNUMBER(SEARCH({"sharepoint","onedrive","teams","dms","q-pulse","qpulse"},Z127)))&gt;0,ISNUMBER(SEARCH("0",BM127)))),1,0),0)</f>
        <v>0</v>
      </c>
      <c r="BM127" s="61" t="str">
        <f aca="false">SUBSTITUTE(SUBSTITUTE(SUBSTITUTE(SUBSTITUTE(SUBSTITUTE(SUBSTITUTE(SUBSTITUTE(SUBSTITUTE(SUBSTITUTE(LOWER(BW127&amp;""),"1","0"),"2","0"),"3","0"),"4","0"),"5","0"),"6","0"),"7","0"),"8","0"),"9","0")</f>
        <v>  </v>
      </c>
      <c r="BN127" s="61" t="str">
        <f aca="false">SUBSTITUTE(SUBSTITUTE(SUBSTITUTE(SUBSTITUTE(SUBSTITUTE(SUBSTITUTE(SUBSTITUTE(SUBSTITUTE(SUBSTITUTE(SUBSTITUTE(SUBSTITUTE(SUBSTITUTE(SUBSTITUTE(SUBSTITUTE(SUBSTITUTE(SUBSTITUTE(SUBSTITUTE(SUBSTITUTE(SUBSTITUTE(SUBSTITUTE(SUBSTITUTE(SUBSTITUTE(SUBSTITUTE(SUBSTITUTE(SUBSTITUTE(BM127,"b","a"),"c","a"),"d","a"),"e","a"),"f","a"),"g","a"),"h","a"),"i","a"),"j","a"),"k","a"),"l","a"),"m","a"),"n","a"),"o","a"),"p","a"),"q","a"),"r","a"),"s","a"),"t","a"),"u","a"),"v","a"),"w","a"),"x","a"),"y","a"),"z","a")</f>
        <v>  </v>
      </c>
      <c r="BO127" s="61" t="str">
        <f aca="false">SUBSTITUTE(SUBSTITUTE(SUBSTITUTE(SUBSTITUTE(SUBSTITUTE(SUBSTITUTE(SUBSTITUTE(SUBSTITUTE(SUBSTITUTE(LOWER(BX127&amp;""),"1","0"),"2","0"),"3","0"),"4","0"),"5","0"),"6","0"),"7","0"),"8","0"),"9","0")</f>
        <v>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v>
      </c>
      <c r="BQ127" s="61" t="n">
        <f aca="false">IFERROR(IF(OR(SUMPRODUCT(--ISNUMBER(SEARCH({"aa000"," aa 000"," aaa 000"," aaaa 000"," a 0000"," a000 000"," aa 00 000"," aaa 00 000"},BP127)))&gt;0,SUMPRODUCT(--ISNUMBER(SEARCH({"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127)))&gt;0,SUMPRODUCT(--ISNUMBER(SEARCH({"http","www.","\",".pdf",".jpg",".jpeg",".png",".heic",".xls",".doc",".msg",".eml"},W127)))&gt;0,ISNUMBER(SEARCH("0000",BO127)),AND(SUMPRODUCT(--ISNUMBER(SEARCH({"sharepoint","onedrive","teams","dms","q-pulse","qpulse"},W127)))&gt;0,ISNUMBER(SEARCH("0",BO127)))),1,0),0)</f>
        <v>0</v>
      </c>
      <c r="BR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127," "&amp;LOWER(Flights!$F$8)&amp;" "," ~ ")," mh"," ~")," at "," ~ ")," by "," ~ ")," on "," ~ ")," to "," ~ ")," from "," ~ ")," until "," ~ ")," till "," ~ ")," before "," ~ ")," after "," ~ ")," around "," ~ ")," approx "," ~ ")," about "," ~ ")," since "," ~ ")," hrs "," ~ ")," hr "," ~ ")," hours "," ~ ")," time "," ~ ")," jan "," ~ ")," feb "," ~ ")," mar "," ~ ")," apr "," ~ ")," may "," ~ ")," jun "," ~ ")," jul "," ~ ")," aug "," ~ ")," sep "," ~ ")," sept "," ~ ")," oct "," ~ ")</f>
        <v>  </v>
      </c>
      <c r="BS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127," "&amp;LOWER(Flights!$F$8)&amp;" "," ~ ")," mh"," ~")," at "," ~ ")," by "," ~ ")," on "," ~ ")," to "," ~ ")," from "," ~ ")," until "," ~ ")," till "," ~ ")," before "," ~ ")," after "," ~ ")," around "," ~ ")," approx "," ~ ")," about "," ~ ")," since "," ~ ")," hrs "," ~ ")," hr "," ~ ")," hours "," ~ ")," time "," ~ ")," jan "," ~ ")," feb "," ~ ")," mar "," ~ ")," apr "," ~ ")," may "," ~ ")," jun "," ~ ")," jul "," ~ ")," aug "," ~ ")," sep "," ~ ")," sept "," ~ ")," oct "," ~ ")</f>
        <v>  </v>
      </c>
      <c r="BT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127,"jan","~"),"feb","~"),"mar","~"),"apr","~"),"may","~"),"jun","~"),"jul","~"),"aug","~"),"sep","~"),"oct","~"),"nov","~"),"dec","~")," nov "," ~ ")," dec "," ~ ")," mon "," ~ ")," tue "," ~ ")," wed "," ~ ")," thu "," ~ ")," fri "," ~ ")," sat "," ~ ")," sun "," ~ ")," gate "," ~ ")," bay "," ~ ")," stand "," ~ ")," position "," ~ ")," galley "," ~ ")," flight "," ~ ")," flt "," ~ ")," day "," ~ ")," date "," ~ ")," dated "," ~ ")," the "," ~ ")," and "," ~ ")," of "," ~ ")," in "," ~ ")," for "," ~ ")," with "," ~ ")</f>
        <v>  </v>
      </c>
      <c r="BU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127,"jan","~"),"feb","~"),"mar","~"),"apr","~"),"may","~"),"jun","~"),"jul","~"),"aug","~"),"sep","~"),"oct","~"),"nov","~"),"dec","~")," nov "," ~ ")," dec "," ~ ")," mon "," ~ ")," tue "," ~ ")," wed "," ~ ")," thu "," ~ ")," fri "," ~ ")," sat "," ~ ")," sun "," ~ ")," gate "," ~ ")," bay "," ~ ")," stand "," ~ ")," position "," ~ ")," galley "," ~ ")," flight "," ~ ")," flt "," ~ ")," day "," ~ ")," date "," ~ ")," dated "," ~ ")," the "," ~ ")," and "," ~ ")," of "," ~ ")," in "," ~ ")," for "," ~ ")," with "," ~ ")</f>
        <v>  </v>
      </c>
      <c r="BV127" s="61" t="n">
        <f aca="false">IFERROR(IF(OR(SUMPRODUCT((LEN(BC127)-LEN(SUBSTITUTE(BC127," "&amp;L_NotLoaded&amp;" "," ")))/(LEN(L_NotLoaded)+1))&gt;SUMPRODUCT((LEN(BC127)-LEN(SUBSTITUTE(BC127," "&amp;L_NotLoadedNeg&amp;" "," ")))/(LEN(L_NotLoadedNeg)+1)),SUMPRODUCT((LEN(BD127)-LEN(SUBSTITUTE(BD127," "&amp;L_NotLoaded&amp;" "," ")))/(LEN(L_NotLoaded)+1))&gt;SUMPRODUCT((LEN(BD127)-LEN(SUBSTITUTE(BD127," "&amp;L_NotLoadedNeg&amp;" "," ")))/(LEN(L_NotLoadedNeg)+1))),1,0),0)</f>
        <v>0</v>
      </c>
      <c r="BW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127," pax "," ~ ")," etd "," ~ ")," eta "," ~ ")," std "," ~ ")," sta "," ~ ")," atd "," ~ ")," ata "," ~ ")," lt "," ~ ")," utc "," ~ ")," local "," ~ ")," ok "," ~ ")," done "," ~ ")," seen "," ~ ")," chk "," ~ ")," chkd "," ~ ")," checked "," ~ ")," rcvd "," ~ ")," recd "," ~ ")," dep "," ~ ")," arr "," ~ ")," qty "," ~ ")," all "," ~ ")," ttl "," ~ ")," total "," ~ ")," via "," ~ ")," per "," ~ ")," call "," ~ ")," inbound "," ~ ")," outbound "," ~ ")," approx "," ~ ")</f>
        <v>  </v>
      </c>
      <c r="BX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127," pax "," ~ ")," etd "," ~ ")," eta "," ~ ")," std "," ~ ")," sta "," ~ ")," atd "," ~ ")," ata "," ~ ")," lt "," ~ ")," utc "," ~ ")," local "," ~ ")," ok "," ~ ")," done "," ~ ")," seen "," ~ ")," chk "," ~ ")," chkd "," ~ ")," checked "," ~ ")," rcvd "," ~ ")," recd "," ~ ")," dep "," ~ ")," arr "," ~ ")," qty "," ~ ")," all "," ~ ")," ttl "," ~ ")," total "," ~ ")," via "," ~ ")," per "," ~ ")," call "," ~ ")," inbound "," ~ ")," outbound "," ~ ")," approx "," ~ ")</f>
        <v>  </v>
      </c>
    </row>
    <row r="128" customFormat="false" ht="39.75" hidden="false" customHeight="true" outlineLevel="0" collapsed="false">
      <c r="A128" s="57" t="s">
        <v>650</v>
      </c>
      <c r="B128" s="57" t="s">
        <v>218</v>
      </c>
      <c r="C128" s="57" t="str">
        <f aca="false">Flights!$F$8</f>
        <v>MH0088</v>
      </c>
      <c r="D128" s="58" t="n">
        <f aca="false">Flights!$D$8</f>
        <v>46305</v>
      </c>
      <c r="E128" s="57" t="str">
        <f aca="false">Flights!$G$8&amp;"-"&amp;Flights!$H$8</f>
        <v>KUL-NRT</v>
      </c>
      <c r="F128" s="57" t="str">
        <f aca="false">Flights!$K$8</f>
        <v>BC</v>
      </c>
      <c r="G128" s="57" t="s">
        <v>462</v>
      </c>
      <c r="H128" s="57" t="s">
        <v>463</v>
      </c>
      <c r="I128" s="57" t="s">
        <v>502</v>
      </c>
      <c r="J128" s="57" t="s">
        <v>546</v>
      </c>
      <c r="K128" s="67" t="s">
        <v>504</v>
      </c>
      <c r="L128" s="67" t="s">
        <v>615</v>
      </c>
      <c r="M128" s="67" t="s">
        <v>454</v>
      </c>
      <c r="N128" s="67" t="s">
        <v>386</v>
      </c>
      <c r="O128" s="67"/>
      <c r="P128" s="57" t="s">
        <v>187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open",IF(AND(NOT(OR(LEN(AZ128)&lt;15,ISNUMBER(MATCH(AZ128,L_Placeholder,0)))),BK128=0,NOT(OR(LEN(AU128)&lt;2,ISNUMBER(MATCH(AU128,L_Placeholder,0)))),NOT(OR(LEN(AX128)&lt;2,ISNUMBER(MATCH(AX128,L_Placeholder,0)))),TRIM(AE128)&lt;&gt;TRIM(T128)),"N/A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missing",IF(OR(LEN(AU128)&lt;2,ISNUMBER(MATCH(AU128,L_Placeholder,0))),"INVALID – PIC missing",IF(OR(LEN(AV128)&lt;2,ISNUMBER(MATCH(AV128,L_Placeholder,0))),"INVALID – result / assessment missing",IF(OR(OR(LEN(AW128)&lt;3,ISNUMBER(MATCH(AW128,L_Placeholder,0))),SUMPRODUCT(--ISNUMBER(SEARCH(" "&amp;L_EvidencePhrase&amp;" ",BD128)))&gt;0,BI128=1),"INVALID – evidence missing, placeholder or not yet on file",IF(BL128=0,"INVALID – evidence needs a traceable reference (number, file name or link)",IF(OR(LEN(AX128)&lt;2,ISNUMBER(MATCH(AX128,L_Placeholder,0))),"INVALID – verifier missing",IF(AX128=AU128,"INVALID – verifier must be someone other than the PIC",IF(BH128=1,"INVALID – result not yet available (awaiting / TBC)",IF(BV128=1,"INVALID – wording says not on board: an on-board confirmation needs the item loaded",IF(AND(AQ128=1,OR(OR(LEN(AY128)&lt;3,ISNUMBER(MATCH(AY128,L_Placeholder,0))),BJ128=1,BQ128=0)),"INVALID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LATE","COMPLETE")&amp;IF(BG128=1," – CHECK WORDING",""))))))))))))))))))))))))),IF(TRIM(U128)="Fail","FAIL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t="str">
        <f aca="false">" "&amp;TRIM(SUBSTITUTE(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 "))&amp;" "</f>
        <v>  </v>
      </c>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IFERROR(IF(AND(TRIM(U128)="Pass",SUMPRODUCT((LEN(BC128)-LEN(SUBSTITUTE(BC128,"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")))/(LEN(L_PendNeg)+1)),1,0),1)</f>
        <v>0</v>
      </c>
      <c r="BI128" s="61" t="n">
        <f aca="false">IFERROR(IF(SUMPRODUCT((LEN(BD128)-LEN(SUBSTITUTE(BD128," "&amp;L_PendStrict&amp;" "," ")))/(LEN(L_PendStrict)+1))&gt;SUMPRODUCT((LEN(BD128)-LEN(SUBSTITUTE(BD128," "&amp;L_PendNeg&amp;" "," ")))/(LEN(L_PendNeg)+1)),1,0),1)</f>
        <v>0</v>
      </c>
      <c r="BJ128" s="61" t="n">
        <f aca="false">IFERROR(IF(SUMPRODUCT((LEN(BE128)-LEN(SUBSTITUTE(BE128," "&amp;L_Pending&amp;" "," ")))/(LEN(L_Pending)+1))&gt;SUMPRODUCT((LEN(BE128)-LEN(SUBSTITUTE(BE128," "&amp;L_PendNeg&amp;" "," ")))/(LEN(L_PendNeg)+1)),1,0),1)</f>
        <v>0</v>
      </c>
      <c r="BK128" s="61" t="n">
        <f aca="false">IFERROR(IF(SUMPRODUCT((LEN(BF128)-LEN(SUBSTITUTE(BF128," "&amp;L_PendStrict&amp;" "," ")))/(LEN(L_PendStrict)+1))&gt;SUMPRODUCT((LEN(BF128)-LEN(SUBSTITUTE(BF128," "&amp;L_PendNeg&amp;" "," ")))/(LEN(L_PendNeg)+1)),1,0),1)</f>
        <v>0</v>
      </c>
      <c r="BL128" s="61" t="n">
        <f aca="false">IFERROR(IF(OR(SUMPRODUCT(--ISNUMBER(SEARCH({"aa000"," aa 000"," aaa 000"," aaaa 000"," a 0000"," a000 000"," aa 00 000"," aaa 00 000"},BN128)))&gt;0,SUMPRODUCT(--ISNUMBER(SEARCH({"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128)))&gt;0,SUMPRODUCT(--ISNUMBER(SEARCH({"http","www.","\",".pdf",".jpg",".jpeg",".png",".heic",".xls",".doc",".msg",".eml"},Z128)))&gt;0,AND(SUMPRODUCT(--ISNUMBER(SEARCH({"sharepoint","onedrive","teams","dms","q-pulse","qpulse"},Z128)))&gt;0,ISNUMBER(SEARCH("0",BM128)))),1,0),0)</f>
        <v>0</v>
      </c>
      <c r="BM128" s="61" t="str">
        <f aca="false">SUBSTITUTE(SUBSTITUTE(SUBSTITUTE(SUBSTITUTE(SUBSTITUTE(SUBSTITUTE(SUBSTITUTE(SUBSTITUTE(SUBSTITUTE(LOWER(BW128&amp;""),"1","0"),"2","0"),"3","0"),"4","0"),"5","0"),"6","0"),"7","0"),"8","0"),"9","0")</f>
        <v>  </v>
      </c>
      <c r="BN128" s="61" t="str">
        <f aca="false">SUBSTITUTE(SUBSTITUTE(SUBSTITUTE(SUBSTITUTE(SUBSTITUTE(SUBSTITUTE(SUBSTITUTE(SUBSTITUTE(SUBSTITUTE(SUBSTITUTE(SUBSTITUTE(SUBSTITUTE(SUBSTITUTE(SUBSTITUTE(SUBSTITUTE(SUBSTITUTE(SUBSTITUTE(SUBSTITUTE(SUBSTITUTE(SUBSTITUTE(SUBSTITUTE(SUBSTITUTE(SUBSTITUTE(SUBSTITUTE(SUBSTITUTE(BM128,"b","a"),"c","a"),"d","a"),"e","a"),"f","a"),"g","a"),"h","a"),"i","a"),"j","a"),"k","a"),"l","a"),"m","a"),"n","a"),"o","a"),"p","a"),"q","a"),"r","a"),"s","a"),"t","a"),"u","a"),"v","a"),"w","a"),"x","a"),"y","a"),"z","a")</f>
        <v>  </v>
      </c>
      <c r="BO128" s="61" t="str">
        <f aca="false">SUBSTITUTE(SUBSTITUTE(SUBSTITUTE(SUBSTITUTE(SUBSTITUTE(SUBSTITUTE(SUBSTITUTE(SUBSTITUTE(SUBSTITUTE(LOWER(BX128&amp;""),"1","0"),"2","0"),"3","0"),"4","0"),"5","0"),"6","0"),"7","0"),"8","0"),"9","0")</f>
        <v>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v>
      </c>
      <c r="BQ128" s="61" t="n">
        <f aca="false">IFERROR(IF(OR(SUMPRODUCT(--ISNUMBER(SEARCH({"aa000"," aa 000"," aaa 000"," aaaa 000"," a 0000"," a000 000"," aa 00 000"," aaa 00 000"},BP128)))&gt;0,SUMPRODUCT(--ISNUMBER(SEARCH({"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128)))&gt;0,SUMPRODUCT(--ISNUMBER(SEARCH({"http","www.","\",".pdf",".jpg",".jpeg",".png",".heic",".xls",".doc",".msg",".eml"},W128)))&gt;0,ISNUMBER(SEARCH("0000",BO128)),AND(SUMPRODUCT(--ISNUMBER(SEARCH({"sharepoint","onedrive","teams","dms","q-pulse","qpulse"},W128)))&gt;0,ISNUMBER(SEARCH("0",BO128)))),1,0),0)</f>
        <v>0</v>
      </c>
      <c r="BR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128," "&amp;LOWER(Flights!$F$8)&amp;" "," ~ ")," mh"," ~")," at "," ~ ")," by "," ~ ")," on "," ~ ")," to "," ~ ")," from "," ~ ")," until "," ~ ")," till "," ~ ")," before "," ~ ")," after "," ~ ")," around "," ~ ")," approx "," ~ ")," about "," ~ ")," since "," ~ ")," hrs "," ~ ")," hr "," ~ ")," hours "," ~ ")," time "," ~ ")," jan "," ~ ")," feb "," ~ ")," mar "," ~ ")," apr "," ~ ")," may "," ~ ")," jun "," ~ ")," jul "," ~ ")," aug "," ~ ")," sep "," ~ ")," sept "," ~ ")," oct "," ~ ")</f>
        <v>  </v>
      </c>
      <c r="BS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128," "&amp;LOWER(Flights!$F$8)&amp;" "," ~ ")," mh"," ~")," at "," ~ ")," by "," ~ ")," on "," ~ ")," to "," ~ ")," from "," ~ ")," until "," ~ ")," till "," ~ ")," before "," ~ ")," after "," ~ ")," around "," ~ ")," approx "," ~ ")," about "," ~ ")," since "," ~ ")," hrs "," ~ ")," hr "," ~ ")," hours "," ~ ")," time "," ~ ")," jan "," ~ ")," feb "," ~ ")," mar "," ~ ")," apr "," ~ ")," may "," ~ ")," jun "," ~ ")," jul "," ~ ")," aug "," ~ ")," sep "," ~ ")," sept "," ~ ")," oct "," ~ ")</f>
        <v>  </v>
      </c>
      <c r="BT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128,"jan","~"),"feb","~"),"mar","~"),"apr","~"),"may","~"),"jun","~"),"jul","~"),"aug","~"),"sep","~"),"oct","~"),"nov","~"),"dec","~")," nov "," ~ ")," dec "," ~ ")," mon "," ~ ")," tue "," ~ ")," wed "," ~ ")," thu "," ~ ")," fri "," ~ ")," sat "," ~ ")," sun "," ~ ")," gate "," ~ ")," bay "," ~ ")," stand "," ~ ")," position "," ~ ")," galley "," ~ ")," flight "," ~ ")," flt "," ~ ")," day "," ~ ")," date "," ~ ")," dated "," ~ ")," the "," ~ ")," and "," ~ ")," of "," ~ ")," in "," ~ ")," for "," ~ ")," with "," ~ ")</f>
        <v>  </v>
      </c>
      <c r="BU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128,"jan","~"),"feb","~"),"mar","~"),"apr","~"),"may","~"),"jun","~"),"jul","~"),"aug","~"),"sep","~"),"oct","~"),"nov","~"),"dec","~")," nov "," ~ ")," dec "," ~ ")," mon "," ~ ")," tue "," ~ ")," wed "," ~ ")," thu "," ~ ")," fri "," ~ ")," sat "," ~ ")," sun "," ~ ")," gate "," ~ ")," bay "," ~ ")," stand "," ~ ")," position "," ~ ")," galley "," ~ ")," flight "," ~ ")," flt "," ~ ")," day "," ~ ")," date "," ~ ")," dated "," ~ ")," the "," ~ ")," and "," ~ ")," of "," ~ ")," in "," ~ ")," for "," ~ ")," with "," ~ ")</f>
        <v>  </v>
      </c>
      <c r="BV128" s="61" t="n">
        <f aca="false">IFERROR(IF(OR(SUMPRODUCT((LEN(BC128)-LEN(SUBSTITUTE(BC128," "&amp;L_NotLoaded&amp;" "," ")))/(LEN(L_NotLoaded)+1))&gt;SUMPRODUCT((LEN(BC128)-LEN(SUBSTITUTE(BC128," "&amp;L_NotLoadedNeg&amp;" "," ")))/(LEN(L_NotLoadedNeg)+1)),SUMPRODUCT((LEN(BD128)-LEN(SUBSTITUTE(BD128," "&amp;L_NotLoaded&amp;" "," ")))/(LEN(L_NotLoaded)+1))&gt;SUMPRODUCT((LEN(BD128)-LEN(SUBSTITUTE(BD128," "&amp;L_NotLoadedNeg&amp;" "," ")))/(LEN(L_NotLoadedNeg)+1))),1,0),0)</f>
        <v>0</v>
      </c>
      <c r="BW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128," pax "," ~ ")," etd "," ~ ")," eta "," ~ ")," std "," ~ ")," sta "," ~ ")," atd "," ~ ")," ata "," ~ ")," lt "," ~ ")," utc "," ~ ")," local "," ~ ")," ok "," ~ ")," done "," ~ ")," seen "," ~ ")," chk "," ~ ")," chkd "," ~ ")," checked "," ~ ")," rcvd "," ~ ")," recd "," ~ ")," dep "," ~ ")," arr "," ~ ")," qty "," ~ ")," all "," ~ ")," ttl "," ~ ")," total "," ~ ")," via "," ~ ")," per "," ~ ")," call "," ~ ")," inbound "," ~ ")," outbound "," ~ ")," approx "," ~ ")</f>
        <v>  </v>
      </c>
      <c r="BX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128," pax "," ~ ")," etd "," ~ ")," eta "," ~ ")," std "," ~ ")," sta "," ~ ")," atd "," ~ ")," ata "," ~ ")," lt "," ~ ")," utc "," ~ ")," local "," ~ ")," ok "," ~ ")," done "," ~ ")," seen "," ~ ")," chk "," ~ ")," chkd "," ~ ")," checked "," ~ ")," rcvd "," ~ ")," recd "," ~ ")," dep "," ~ ")," arr "," ~ ")," qty "," ~ ")," all "," ~ ")," ttl "," ~ ")," total "," ~ ")," via "," ~ ")," per "," ~ ")," call "," ~ ")," inbound "," ~ ")," outbound "," ~ ")," approx "," ~ ")</f>
        <v>  </v>
      </c>
    </row>
    <row r="129" customFormat="false" ht="39.75" hidden="false" customHeight="true" outlineLevel="0" collapsed="false">
      <c r="A129" s="57" t="s">
        <v>651</v>
      </c>
      <c r="B129" s="57" t="s">
        <v>218</v>
      </c>
      <c r="C129" s="57" t="str">
        <f aca="false">Flights!$F$8</f>
        <v>MH0088</v>
      </c>
      <c r="D129" s="58" t="n">
        <f aca="false">Flights!$D$8</f>
        <v>46305</v>
      </c>
      <c r="E129" s="57" t="str">
        <f aca="false">Flights!$G$8&amp;"-"&amp;Flights!$H$8</f>
        <v>KUL-NRT</v>
      </c>
      <c r="F129" s="57" t="str">
        <f aca="false">Flights!$K$8</f>
        <v>BC</v>
      </c>
      <c r="G129" s="57" t="s">
        <v>462</v>
      </c>
      <c r="H129" s="57" t="s">
        <v>463</v>
      </c>
      <c r="I129" s="57" t="s">
        <v>502</v>
      </c>
      <c r="J129" s="57" t="s">
        <v>549</v>
      </c>
      <c r="K129" s="67" t="s">
        <v>504</v>
      </c>
      <c r="L129" s="67" t="s">
        <v>617</v>
      </c>
      <c r="M129" s="67" t="s">
        <v>454</v>
      </c>
      <c r="N129" s="67" t="s">
        <v>386</v>
      </c>
      <c r="O129" s="67"/>
      <c r="P129" s="57" t="s">
        <v>187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open",IF(AND(NOT(OR(LEN(AZ129)&lt;15,ISNUMBER(MATCH(AZ129,L_Placeholder,0)))),BK129=0,NOT(OR(LEN(AU129)&lt;2,ISNUMBER(MATCH(AU129,L_Placeholder,0)))),NOT(OR(LEN(AX129)&lt;2,ISNUMBER(MATCH(AX129,L_Placeholder,0)))),TRIM(AE129)&lt;&gt;TRIM(T129)),"N/A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missing",IF(OR(LEN(AU129)&lt;2,ISNUMBER(MATCH(AU129,L_Placeholder,0))),"INVALID – PIC missing",IF(OR(LEN(AV129)&lt;2,ISNUMBER(MATCH(AV129,L_Placeholder,0))),"INVALID – result / assessment missing",IF(OR(OR(LEN(AW129)&lt;3,ISNUMBER(MATCH(AW129,L_Placeholder,0))),SUMPRODUCT(--ISNUMBER(SEARCH(" "&amp;L_EvidencePhrase&amp;" ",BD129)))&gt;0,BI129=1),"INVALID – evidence missing, placeholder or not yet on file",IF(BL129=0,"INVALID – evidence needs a traceable reference (number, file name or link)",IF(OR(LEN(AX129)&lt;2,ISNUMBER(MATCH(AX129,L_Placeholder,0))),"INVALID – verifier missing",IF(AX129=AU129,"INVALID – verifier must be someone other than the PIC",IF(BH129=1,"INVALID – result not yet available (awaiting / TBC)",IF(BV129=1,"INVALID – wording says not on board: an on-board confirmation needs the item loaded",IF(AND(AQ129=1,OR(OR(LEN(AY129)&lt;3,ISNUMBER(MATCH(AY129,L_Placeholder,0))),BJ129=1,BQ129=0)),"INVALID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LATE","COMPLETE")&amp;IF(BG129=1," – CHECK WORDING",""))))))))))))))))))))))))),IF(TRIM(U129)="Fail","FAIL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t="str">
        <f aca="false">" "&amp;TRIM(SUBSTITUTE(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 "))&amp;" "</f>
        <v>  </v>
      </c>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IFERROR(IF(AND(TRIM(U129)="Pass",SUMPRODUCT((LEN(BC129)-LEN(SUBSTITUTE(BC129,"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")))/(LEN(L_PendNeg)+1)),1,0),1)</f>
        <v>0</v>
      </c>
      <c r="BI129" s="61" t="n">
        <f aca="false">IFERROR(IF(SUMPRODUCT((LEN(BD129)-LEN(SUBSTITUTE(BD129," "&amp;L_PendStrict&amp;" "," ")))/(LEN(L_PendStrict)+1))&gt;SUMPRODUCT((LEN(BD129)-LEN(SUBSTITUTE(BD129," "&amp;L_PendNeg&amp;" "," ")))/(LEN(L_PendNeg)+1)),1,0),1)</f>
        <v>0</v>
      </c>
      <c r="BJ129" s="61" t="n">
        <f aca="false">IFERROR(IF(SUMPRODUCT((LEN(BE129)-LEN(SUBSTITUTE(BE129," "&amp;L_Pending&amp;" "," ")))/(LEN(L_Pending)+1))&gt;SUMPRODUCT((LEN(BE129)-LEN(SUBSTITUTE(BE129," "&amp;L_PendNeg&amp;" "," ")))/(LEN(L_PendNeg)+1)),1,0),1)</f>
        <v>0</v>
      </c>
      <c r="BK129" s="61" t="n">
        <f aca="false">IFERROR(IF(SUMPRODUCT((LEN(BF129)-LEN(SUBSTITUTE(BF129," "&amp;L_PendStrict&amp;" "," ")))/(LEN(L_PendStrict)+1))&gt;SUMPRODUCT((LEN(BF129)-LEN(SUBSTITUTE(BF129," "&amp;L_PendNeg&amp;" "," ")))/(LEN(L_PendNeg)+1)),1,0),1)</f>
        <v>0</v>
      </c>
      <c r="BL129" s="61" t="n">
        <f aca="false">IFERROR(IF(OR(SUMPRODUCT(--ISNUMBER(SEARCH({"aa000"," aa 000"," aaa 000"," aaaa 000"," a 0000"," a000 000"," aa 00 000"," aaa 00 000"},BN129)))&gt;0,SUMPRODUCT(--ISNUMBER(SEARCH({"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129)))&gt;0,SUMPRODUCT(--ISNUMBER(SEARCH({"http","www.","\",".pdf",".jpg",".jpeg",".png",".heic",".xls",".doc",".msg",".eml"},Z129)))&gt;0,AND(SUMPRODUCT(--ISNUMBER(SEARCH({"sharepoint","onedrive","teams","dms","q-pulse","qpulse"},Z129)))&gt;0,ISNUMBER(SEARCH("0",BM129)))),1,0),0)</f>
        <v>0</v>
      </c>
      <c r="BM129" s="61" t="str">
        <f aca="false">SUBSTITUTE(SUBSTITUTE(SUBSTITUTE(SUBSTITUTE(SUBSTITUTE(SUBSTITUTE(SUBSTITUTE(SUBSTITUTE(SUBSTITUTE(LOWER(BW129&amp;""),"1","0"),"2","0"),"3","0"),"4","0"),"5","0"),"6","0"),"7","0"),"8","0"),"9","0")</f>
        <v>  </v>
      </c>
      <c r="BN129" s="61" t="str">
        <f aca="false">SUBSTITUTE(SUBSTITUTE(SUBSTITUTE(SUBSTITUTE(SUBSTITUTE(SUBSTITUTE(SUBSTITUTE(SUBSTITUTE(SUBSTITUTE(SUBSTITUTE(SUBSTITUTE(SUBSTITUTE(SUBSTITUTE(SUBSTITUTE(SUBSTITUTE(SUBSTITUTE(SUBSTITUTE(SUBSTITUTE(SUBSTITUTE(SUBSTITUTE(SUBSTITUTE(SUBSTITUTE(SUBSTITUTE(SUBSTITUTE(SUBSTITUTE(BM129,"b","a"),"c","a"),"d","a"),"e","a"),"f","a"),"g","a"),"h","a"),"i","a"),"j","a"),"k","a"),"l","a"),"m","a"),"n","a"),"o","a"),"p","a"),"q","a"),"r","a"),"s","a"),"t","a"),"u","a"),"v","a"),"w","a"),"x","a"),"y","a"),"z","a")</f>
        <v>  </v>
      </c>
      <c r="BO129" s="61" t="str">
        <f aca="false">SUBSTITUTE(SUBSTITUTE(SUBSTITUTE(SUBSTITUTE(SUBSTITUTE(SUBSTITUTE(SUBSTITUTE(SUBSTITUTE(SUBSTITUTE(LOWER(BX129&amp;""),"1","0"),"2","0"),"3","0"),"4","0"),"5","0"),"6","0"),"7","0"),"8","0"),"9","0")</f>
        <v>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v>
      </c>
      <c r="BQ129" s="61" t="n">
        <f aca="false">IFERROR(IF(OR(SUMPRODUCT(--ISNUMBER(SEARCH({"aa000"," aa 000"," aaa 000"," aaaa 000"," a 0000"," a000 000"," aa 00 000"," aaa 00 000"},BP129)))&gt;0,SUMPRODUCT(--ISNUMBER(SEARCH({"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129)))&gt;0,SUMPRODUCT(--ISNUMBER(SEARCH({"http","www.","\",".pdf",".jpg",".jpeg",".png",".heic",".xls",".doc",".msg",".eml"},W129)))&gt;0,ISNUMBER(SEARCH("0000",BO129)),AND(SUMPRODUCT(--ISNUMBER(SEARCH({"sharepoint","onedrive","teams","dms","q-pulse","qpulse"},W129)))&gt;0,ISNUMBER(SEARCH("0",BO129)))),1,0),0)</f>
        <v>0</v>
      </c>
      <c r="BR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129," "&amp;LOWER(Flights!$F$8)&amp;" "," ~ ")," mh"," ~")," at "," ~ ")," by "," ~ ")," on "," ~ ")," to "," ~ ")," from "," ~ ")," until "," ~ ")," till "," ~ ")," before "," ~ ")," after "," ~ ")," around "," ~ ")," approx "," ~ ")," about "," ~ ")," since "," ~ ")," hrs "," ~ ")," hr "," ~ ")," hours "," ~ ")," time "," ~ ")," jan "," ~ ")," feb "," ~ ")," mar "," ~ ")," apr "," ~ ")," may "," ~ ")," jun "," ~ ")," jul "," ~ ")," aug "," ~ ")," sep "," ~ ")," sept "," ~ ")," oct "," ~ ")</f>
        <v>  </v>
      </c>
      <c r="BS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129," "&amp;LOWER(Flights!$F$8)&amp;" "," ~ ")," mh"," ~")," at "," ~ ")," by "," ~ ")," on "," ~ ")," to "," ~ ")," from "," ~ ")," until "," ~ ")," till "," ~ ")," before "," ~ ")," after "," ~ ")," around "," ~ ")," approx "," ~ ")," about "," ~ ")," since "," ~ ")," hrs "," ~ ")," hr "," ~ ")," hours "," ~ ")," time "," ~ ")," jan "," ~ ")," feb "," ~ ")," mar "," ~ ")," apr "," ~ ")," may "," ~ ")," jun "," ~ ")," jul "," ~ ")," aug "," ~ ")," sep "," ~ ")," sept "," ~ ")," oct "," ~ ")</f>
        <v>  </v>
      </c>
      <c r="BT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129,"jan","~"),"feb","~"),"mar","~"),"apr","~"),"may","~"),"jun","~"),"jul","~"),"aug","~"),"sep","~"),"oct","~"),"nov","~"),"dec","~")," nov "," ~ ")," dec "," ~ ")," mon "," ~ ")," tue "," ~ ")," wed "," ~ ")," thu "," ~ ")," fri "," ~ ")," sat "," ~ ")," sun "," ~ ")," gate "," ~ ")," bay "," ~ ")," stand "," ~ ")," position "," ~ ")," galley "," ~ ")," flight "," ~ ")," flt "," ~ ")," day "," ~ ")," date "," ~ ")," dated "," ~ ")," the "," ~ ")," and "," ~ ")," of "," ~ ")," in "," ~ ")," for "," ~ ")," with "," ~ ")</f>
        <v>  </v>
      </c>
      <c r="BU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129,"jan","~"),"feb","~"),"mar","~"),"apr","~"),"may","~"),"jun","~"),"jul","~"),"aug","~"),"sep","~"),"oct","~"),"nov","~"),"dec","~")," nov "," ~ ")," dec "," ~ ")," mon "," ~ ")," tue "," ~ ")," wed "," ~ ")," thu "," ~ ")," fri "," ~ ")," sat "," ~ ")," sun "," ~ ")," gate "," ~ ")," bay "," ~ ")," stand "," ~ ")," position "," ~ ")," galley "," ~ ")," flight "," ~ ")," flt "," ~ ")," day "," ~ ")," date "," ~ ")," dated "," ~ ")," the "," ~ ")," and "," ~ ")," of "," ~ ")," in "," ~ ")," for "," ~ ")," with "," ~ ")</f>
        <v>  </v>
      </c>
      <c r="BV129" s="61" t="n">
        <f aca="false">IFERROR(IF(OR(SUMPRODUCT((LEN(BC129)-LEN(SUBSTITUTE(BC129," "&amp;L_NotLoaded&amp;" "," ")))/(LEN(L_NotLoaded)+1))&gt;SUMPRODUCT((LEN(BC129)-LEN(SUBSTITUTE(BC129," "&amp;L_NotLoadedNeg&amp;" "," ")))/(LEN(L_NotLoadedNeg)+1)),SUMPRODUCT((LEN(BD129)-LEN(SUBSTITUTE(BD129," "&amp;L_NotLoaded&amp;" "," ")))/(LEN(L_NotLoaded)+1))&gt;SUMPRODUCT((LEN(BD129)-LEN(SUBSTITUTE(BD129," "&amp;L_NotLoadedNeg&amp;" "," ")))/(LEN(L_NotLoadedNeg)+1))),1,0),0)</f>
        <v>0</v>
      </c>
      <c r="BW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129," pax "," ~ ")," etd "," ~ ")," eta "," ~ ")," std "," ~ ")," sta "," ~ ")," atd "," ~ ")," ata "," ~ ")," lt "," ~ ")," utc "," ~ ")," local "," ~ ")," ok "," ~ ")," done "," ~ ")," seen "," ~ ")," chk "," ~ ")," chkd "," ~ ")," checked "," ~ ")," rcvd "," ~ ")," recd "," ~ ")," dep "," ~ ")," arr "," ~ ")," qty "," ~ ")," all "," ~ ")," ttl "," ~ ")," total "," ~ ")," via "," ~ ")," per "," ~ ")," call "," ~ ")," inbound "," ~ ")," outbound "," ~ ")," approx "," ~ ")</f>
        <v>  </v>
      </c>
      <c r="BX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129," pax "," ~ ")," etd "," ~ ")," eta "," ~ ")," std "," ~ ")," sta "," ~ ")," atd "," ~ ")," ata "," ~ ")," lt "," ~ ")," utc "," ~ ")," local "," ~ ")," ok "," ~ ")," done "," ~ ")," seen "," ~ ")," chk "," ~ ")," chkd "," ~ ")," checked "," ~ ")," rcvd "," ~ ")," recd "," ~ ")," dep "," ~ ")," arr "," ~ ")," qty "," ~ ")," all "," ~ ")," ttl "," ~ ")," total "," ~ ")," via "," ~ ")," per "," ~ ")," call "," ~ ")," inbound "," ~ ")," outbound "," ~ ")," approx "," ~ ")</f>
        <v>  </v>
      </c>
    </row>
    <row r="130" customFormat="false" ht="39.75" hidden="false" customHeight="true" outlineLevel="0" collapsed="false">
      <c r="A130" s="57" t="s">
        <v>652</v>
      </c>
      <c r="B130" s="57" t="s">
        <v>218</v>
      </c>
      <c r="C130" s="57" t="str">
        <f aca="false">Flights!$F$8</f>
        <v>MH0088</v>
      </c>
      <c r="D130" s="58" t="n">
        <f aca="false">Flights!$D$8</f>
        <v>46305</v>
      </c>
      <c r="E130" s="57" t="str">
        <f aca="false">Flights!$G$8&amp;"-"&amp;Flights!$H$8</f>
        <v>KUL-NRT</v>
      </c>
      <c r="F130" s="57" t="str">
        <f aca="false">Flights!$K$8</f>
        <v>BC</v>
      </c>
      <c r="G130" s="57" t="s">
        <v>462</v>
      </c>
      <c r="H130" s="57" t="s">
        <v>463</v>
      </c>
      <c r="I130" s="57" t="s">
        <v>502</v>
      </c>
      <c r="J130" s="57" t="s">
        <v>551</v>
      </c>
      <c r="K130" s="67" t="s">
        <v>619</v>
      </c>
      <c r="L130" s="67" t="s">
        <v>620</v>
      </c>
      <c r="M130" s="67" t="s">
        <v>454</v>
      </c>
      <c r="N130" s="67" t="s">
        <v>386</v>
      </c>
      <c r="O130" s="67" t="s">
        <v>552</v>
      </c>
      <c r="P130" s="57" t="s">
        <v>187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open",IF(AND(NOT(OR(LEN(AZ130)&lt;15,ISNUMBER(MATCH(AZ130,L_Placeholder,0)))),BK130=0,NOT(OR(LEN(AU130)&lt;2,ISNUMBER(MATCH(AU130,L_Placeholder,0)))),NOT(OR(LEN(AX130)&lt;2,ISNUMBER(MATCH(AX130,L_Placeholder,0)))),TRIM(AE130)&lt;&gt;TRIM(T130)),"N/A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missing",IF(OR(LEN(AU130)&lt;2,ISNUMBER(MATCH(AU130,L_Placeholder,0))),"INVALID – PIC missing",IF(OR(LEN(AV130)&lt;2,ISNUMBER(MATCH(AV130,L_Placeholder,0))),"INVALID – result / assessment missing",IF(OR(OR(LEN(AW130)&lt;3,ISNUMBER(MATCH(AW130,L_Placeholder,0))),SUMPRODUCT(--ISNUMBER(SEARCH(" "&amp;L_EvidencePhrase&amp;" ",BD130)))&gt;0,BI130=1),"INVALID – evidence missing, placeholder or not yet on file",IF(BL130=0,"INVALID – evidence needs a traceable reference (number, file name or link)",IF(OR(LEN(AX130)&lt;2,ISNUMBER(MATCH(AX130,L_Placeholder,0))),"INVALID – verifier missing",IF(AX130=AU130,"INVALID – verifier must be someone other than the PIC",IF(BH130=1,"INVALID – result not yet available (awaiting / TBC)",IF(BV130=1,"INVALID – wording says not on board: an on-board confirmation needs the item loaded",IF(AND(AQ130=1,OR(OR(LEN(AY130)&lt;3,ISNUMBER(MATCH(AY130,L_Placeholder,0))),BJ130=1,BQ130=0)),"INVALID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LATE","COMPLETE")&amp;IF(BG130=1," – CHECK WORDING",""))))))))))))))))))))))))),IF(TRIM(U130)="Fail","FAIL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t="str">
        <f aca="false">" "&amp;TRIM(SUBSTITUTE(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 "))&amp;" "</f>
        <v>  </v>
      </c>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IFERROR(IF(AND(TRIM(U130)="Pass",SUMPRODUCT((LEN(BC130)-LEN(SUBSTITUTE(BC130,"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")))/(LEN(L_PendNeg)+1)),1,0),1)</f>
        <v>0</v>
      </c>
      <c r="BI130" s="61" t="n">
        <f aca="false">IFERROR(IF(SUMPRODUCT((LEN(BD130)-LEN(SUBSTITUTE(BD130," "&amp;L_PendStrict&amp;" "," ")))/(LEN(L_PendStrict)+1))&gt;SUMPRODUCT((LEN(BD130)-LEN(SUBSTITUTE(BD130," "&amp;L_PendNeg&amp;" "," ")))/(LEN(L_PendNeg)+1)),1,0),1)</f>
        <v>0</v>
      </c>
      <c r="BJ130" s="61" t="n">
        <f aca="false">IFERROR(IF(SUMPRODUCT((LEN(BE130)-LEN(SUBSTITUTE(BE130," "&amp;L_Pending&amp;" "," ")))/(LEN(L_Pending)+1))&gt;SUMPRODUCT((LEN(BE130)-LEN(SUBSTITUTE(BE130," "&amp;L_PendNeg&amp;" "," ")))/(LEN(L_PendNeg)+1)),1,0),1)</f>
        <v>0</v>
      </c>
      <c r="BK130" s="61" t="n">
        <f aca="false">IFERROR(IF(SUMPRODUCT((LEN(BF130)-LEN(SUBSTITUTE(BF130," "&amp;L_PendStrict&amp;" "," ")))/(LEN(L_PendStrict)+1))&gt;SUMPRODUCT((LEN(BF130)-LEN(SUBSTITUTE(BF130," "&amp;L_PendNeg&amp;" "," ")))/(LEN(L_PendNeg)+1)),1,0),1)</f>
        <v>0</v>
      </c>
      <c r="BL130" s="61" t="n">
        <f aca="false">IFERROR(IF(OR(SUMPRODUCT(--ISNUMBER(SEARCH({"aa000"," aa 000"," aaa 000"," aaaa 000"," a 0000"," a000 000"," aa 00 000"," aaa 00 000"},BN130)))&gt;0,SUMPRODUCT(--ISNUMBER(SEARCH({"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130)))&gt;0,SUMPRODUCT(--ISNUMBER(SEARCH({"http","www.","\",".pdf",".jpg",".jpeg",".png",".heic",".xls",".doc",".msg",".eml"},Z130)))&gt;0,AND(SUMPRODUCT(--ISNUMBER(SEARCH({"sharepoint","onedrive","teams","dms","q-pulse","qpulse"},Z130)))&gt;0,ISNUMBER(SEARCH("0",BM130)))),1,0),0)</f>
        <v>0</v>
      </c>
      <c r="BM130" s="61" t="str">
        <f aca="false">SUBSTITUTE(SUBSTITUTE(SUBSTITUTE(SUBSTITUTE(SUBSTITUTE(SUBSTITUTE(SUBSTITUTE(SUBSTITUTE(SUBSTITUTE(LOWER(BW130&amp;""),"1","0"),"2","0"),"3","0"),"4","0"),"5","0"),"6","0"),"7","0"),"8","0"),"9","0")</f>
        <v>  </v>
      </c>
      <c r="BN130" s="61" t="str">
        <f aca="false">SUBSTITUTE(SUBSTITUTE(SUBSTITUTE(SUBSTITUTE(SUBSTITUTE(SUBSTITUTE(SUBSTITUTE(SUBSTITUTE(SUBSTITUTE(SUBSTITUTE(SUBSTITUTE(SUBSTITUTE(SUBSTITUTE(SUBSTITUTE(SUBSTITUTE(SUBSTITUTE(SUBSTITUTE(SUBSTITUTE(SUBSTITUTE(SUBSTITUTE(SUBSTITUTE(SUBSTITUTE(SUBSTITUTE(SUBSTITUTE(SUBSTITUTE(BM130,"b","a"),"c","a"),"d","a"),"e","a"),"f","a"),"g","a"),"h","a"),"i","a"),"j","a"),"k","a"),"l","a"),"m","a"),"n","a"),"o","a"),"p","a"),"q","a"),"r","a"),"s","a"),"t","a"),"u","a"),"v","a"),"w","a"),"x","a"),"y","a"),"z","a")</f>
        <v>  </v>
      </c>
      <c r="BO130" s="61" t="str">
        <f aca="false">SUBSTITUTE(SUBSTITUTE(SUBSTITUTE(SUBSTITUTE(SUBSTITUTE(SUBSTITUTE(SUBSTITUTE(SUBSTITUTE(SUBSTITUTE(LOWER(BX130&amp;""),"1","0"),"2","0"),"3","0"),"4","0"),"5","0"),"6","0"),"7","0"),"8","0"),"9","0")</f>
        <v>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v>
      </c>
      <c r="BQ130" s="61" t="n">
        <f aca="false">IFERROR(IF(OR(SUMPRODUCT(--ISNUMBER(SEARCH({"aa000"," aa 000"," aaa 000"," aaaa 000"," a 0000"," a000 000"," aa 00 000"," aaa 00 000"},BP130)))&gt;0,SUMPRODUCT(--ISNUMBER(SEARCH({"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130)))&gt;0,SUMPRODUCT(--ISNUMBER(SEARCH({"http","www.","\",".pdf",".jpg",".jpeg",".png",".heic",".xls",".doc",".msg",".eml"},W130)))&gt;0,ISNUMBER(SEARCH("0000",BO130)),AND(SUMPRODUCT(--ISNUMBER(SEARCH({"sharepoint","onedrive","teams","dms","q-pulse","qpulse"},W130)))&gt;0,ISNUMBER(SEARCH("0",BO130)))),1,0),0)</f>
        <v>0</v>
      </c>
      <c r="BR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130," "&amp;LOWER(Flights!$F$8)&amp;" "," ~ ")," mh"," ~")," at "," ~ ")," by "," ~ ")," on "," ~ ")," to "," ~ ")," from "," ~ ")," until "," ~ ")," till "," ~ ")," before "," ~ ")," after "," ~ ")," around "," ~ ")," approx "," ~ ")," about "," ~ ")," since "," ~ ")," hrs "," ~ ")," hr "," ~ ")," hours "," ~ ")," time "," ~ ")," jan "," ~ ")," feb "," ~ ")," mar "," ~ ")," apr "," ~ ")," may "," ~ ")," jun "," ~ ")," jul "," ~ ")," aug "," ~ ")," sep "," ~ ")," sept "," ~ ")," oct "," ~ ")</f>
        <v>  </v>
      </c>
      <c r="BS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130," "&amp;LOWER(Flights!$F$8)&amp;" "," ~ ")," mh"," ~")," at "," ~ ")," by "," ~ ")," on "," ~ ")," to "," ~ ")," from "," ~ ")," until "," ~ ")," till "," ~ ")," before "," ~ ")," after "," ~ ")," around "," ~ ")," approx "," ~ ")," about "," ~ ")," since "," ~ ")," hrs "," ~ ")," hr "," ~ ")," hours "," ~ ")," time "," ~ ")," jan "," ~ ")," feb "," ~ ")," mar "," ~ ")," apr "," ~ ")," may "," ~ ")," jun "," ~ ")," jul "," ~ ")," aug "," ~ ")," sep "," ~ ")," sept "," ~ ")," oct "," ~ ")</f>
        <v>  </v>
      </c>
      <c r="BT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130,"jan","~"),"feb","~"),"mar","~"),"apr","~"),"may","~"),"jun","~"),"jul","~"),"aug","~"),"sep","~"),"oct","~"),"nov","~"),"dec","~")," nov "," ~ ")," dec "," ~ ")," mon "," ~ ")," tue "," ~ ")," wed "," ~ ")," thu "," ~ ")," fri "," ~ ")," sat "," ~ ")," sun "," ~ ")," gate "," ~ ")," bay "," ~ ")," stand "," ~ ")," position "," ~ ")," galley "," ~ ")," flight "," ~ ")," flt "," ~ ")," day "," ~ ")," date "," ~ ")," dated "," ~ ")," the "," ~ ")," and "," ~ ")," of "," ~ ")," in "," ~ ")," for "," ~ ")," with "," ~ ")</f>
        <v>  </v>
      </c>
      <c r="BU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130,"jan","~"),"feb","~"),"mar","~"),"apr","~"),"may","~"),"jun","~"),"jul","~"),"aug","~"),"sep","~"),"oct","~"),"nov","~"),"dec","~")," nov "," ~ ")," dec "," ~ ")," mon "," ~ ")," tue "," ~ ")," wed "," ~ ")," thu "," ~ ")," fri "," ~ ")," sat "," ~ ")," sun "," ~ ")," gate "," ~ ")," bay "," ~ ")," stand "," ~ ")," position "," ~ ")," galley "," ~ ")," flight "," ~ ")," flt "," ~ ")," day "," ~ ")," date "," ~ ")," dated "," ~ ")," the "," ~ ")," and "," ~ ")," of "," ~ ")," in "," ~ ")," for "," ~ ")," with "," ~ ")</f>
        <v>  </v>
      </c>
      <c r="BV130" s="61" t="n">
        <f aca="false">IFERROR(IF(OR(SUMPRODUCT((LEN(BC130)-LEN(SUBSTITUTE(BC130," "&amp;L_NotLoaded&amp;" "," ")))/(LEN(L_NotLoaded)+1))&gt;SUMPRODUCT((LEN(BC130)-LEN(SUBSTITUTE(BC130," "&amp;L_NotLoadedNeg&amp;" "," ")))/(LEN(L_NotLoadedNeg)+1)),SUMPRODUCT((LEN(BD130)-LEN(SUBSTITUTE(BD130," "&amp;L_NotLoaded&amp;" "," ")))/(LEN(L_NotLoaded)+1))&gt;SUMPRODUCT((LEN(BD130)-LEN(SUBSTITUTE(BD130," "&amp;L_NotLoadedNeg&amp;" "," ")))/(LEN(L_NotLoadedNeg)+1))),1,0),0)</f>
        <v>0</v>
      </c>
      <c r="BW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130," pax "," ~ ")," etd "," ~ ")," eta "," ~ ")," std "," ~ ")," sta "," ~ ")," atd "," ~ ")," ata "," ~ ")," lt "," ~ ")," utc "," ~ ")," local "," ~ ")," ok "," ~ ")," done "," ~ ")," seen "," ~ ")," chk "," ~ ")," chkd "," ~ ")," checked "," ~ ")," rcvd "," ~ ")," recd "," ~ ")," dep "," ~ ")," arr "," ~ ")," qty "," ~ ")," all "," ~ ")," ttl "," ~ ")," total "," ~ ")," via "," ~ ")," per "," ~ ")," call "," ~ ")," inbound "," ~ ")," outbound "," ~ ")," approx "," ~ ")</f>
        <v>  </v>
      </c>
      <c r="BX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130," pax "," ~ ")," etd "," ~ ")," eta "," ~ ")," std "," ~ ")," sta "," ~ ")," atd "," ~ ")," ata "," ~ ")," lt "," ~ ")," utc "," ~ ")," local "," ~ ")," ok "," ~ ")," done "," ~ ")," seen "," ~ ")," chk "," ~ ")," chkd "," ~ ")," checked "," ~ ")," rcvd "," ~ ")," recd "," ~ ")," dep "," ~ ")," arr "," ~ ")," qty "," ~ ")," all "," ~ ")," ttl "," ~ ")," total "," ~ ")," via "," ~ ")," per "," ~ ")," call "," ~ ")," inbound "," ~ ")," outbound "," ~ ")," approx "," ~ ")</f>
        <v>  </v>
      </c>
    </row>
    <row r="131" customFormat="false" ht="39.75" hidden="false" customHeight="true" outlineLevel="0" collapsed="false">
      <c r="A131" s="57" t="s">
        <v>653</v>
      </c>
      <c r="B131" s="57" t="s">
        <v>218</v>
      </c>
      <c r="C131" s="57" t="str">
        <f aca="false">Flights!$F$8</f>
        <v>MH0088</v>
      </c>
      <c r="D131" s="58" t="n">
        <f aca="false">Flights!$D$8</f>
        <v>46305</v>
      </c>
      <c r="E131" s="57" t="str">
        <f aca="false">Flights!$G$8&amp;"-"&amp;Flights!$H$8</f>
        <v>KUL-NRT</v>
      </c>
      <c r="F131" s="57" t="str">
        <f aca="false">Flights!$K$8</f>
        <v>BC</v>
      </c>
      <c r="G131" s="57" t="s">
        <v>462</v>
      </c>
      <c r="H131" s="57" t="s">
        <v>463</v>
      </c>
      <c r="I131" s="57" t="s">
        <v>502</v>
      </c>
      <c r="J131" s="57" t="s">
        <v>554</v>
      </c>
      <c r="K131" s="67" t="s">
        <v>504</v>
      </c>
      <c r="L131" s="67" t="s">
        <v>622</v>
      </c>
      <c r="M131" s="67" t="s">
        <v>454</v>
      </c>
      <c r="N131" s="67" t="s">
        <v>386</v>
      </c>
      <c r="O131" s="67"/>
      <c r="P131" s="57" t="s">
        <v>187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open",IF(AND(NOT(OR(LEN(AZ131)&lt;15,ISNUMBER(MATCH(AZ131,L_Placeholder,0)))),BK131=0,NOT(OR(LEN(AU131)&lt;2,ISNUMBER(MATCH(AU131,L_Placeholder,0)))),NOT(OR(LEN(AX131)&lt;2,ISNUMBER(MATCH(AX131,L_Placeholder,0)))),TRIM(AE131)&lt;&gt;TRIM(T131)),"N/A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missing",IF(OR(LEN(AU131)&lt;2,ISNUMBER(MATCH(AU131,L_Placeholder,0))),"INVALID – PIC missing",IF(OR(LEN(AV131)&lt;2,ISNUMBER(MATCH(AV131,L_Placeholder,0))),"INVALID – result / assessment missing",IF(OR(OR(LEN(AW131)&lt;3,ISNUMBER(MATCH(AW131,L_Placeholder,0))),SUMPRODUCT(--ISNUMBER(SEARCH(" "&amp;L_EvidencePhrase&amp;" ",BD131)))&gt;0,BI131=1),"INVALID – evidence missing, placeholder or not yet on file",IF(BL131=0,"INVALID – evidence needs a traceable reference (number, file name or link)",IF(OR(LEN(AX131)&lt;2,ISNUMBER(MATCH(AX131,L_Placeholder,0))),"INVALID – verifier missing",IF(AX131=AU131,"INVALID – verifier must be someone other than the PIC",IF(BH131=1,"INVALID – result not yet available (awaiting / TBC)",IF(BV131=1,"INVALID – wording says not on board: an on-board confirmation needs the item loaded",IF(AND(AQ131=1,OR(OR(LEN(AY131)&lt;3,ISNUMBER(MATCH(AY131,L_Placeholder,0))),BJ131=1,BQ131=0)),"INVALID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LATE","COMPLETE")&amp;IF(BG131=1," – CHECK WORDING",""))))))))))))))))))))))))),IF(TRIM(U131)="Fail","FAIL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t="str">
        <f aca="false">" "&amp;TRIM(SUBSTITUTE(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 "))&amp;" "</f>
        <v>  </v>
      </c>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IFERROR(IF(AND(TRIM(U131)="Pass",SUMPRODUCT((LEN(BC131)-LEN(SUBSTITUTE(BC131,"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")))/(LEN(L_PendNeg)+1)),1,0),1)</f>
        <v>0</v>
      </c>
      <c r="BI131" s="61" t="n">
        <f aca="false">IFERROR(IF(SUMPRODUCT((LEN(BD131)-LEN(SUBSTITUTE(BD131," "&amp;L_PendStrict&amp;" "," ")))/(LEN(L_PendStrict)+1))&gt;SUMPRODUCT((LEN(BD131)-LEN(SUBSTITUTE(BD131," "&amp;L_PendNeg&amp;" "," ")))/(LEN(L_PendNeg)+1)),1,0),1)</f>
        <v>0</v>
      </c>
      <c r="BJ131" s="61" t="n">
        <f aca="false">IFERROR(IF(SUMPRODUCT((LEN(BE131)-LEN(SUBSTITUTE(BE131," "&amp;L_Pending&amp;" "," ")))/(LEN(L_Pending)+1))&gt;SUMPRODUCT((LEN(BE131)-LEN(SUBSTITUTE(BE131," "&amp;L_PendNeg&amp;" "," ")))/(LEN(L_PendNeg)+1)),1,0),1)</f>
        <v>0</v>
      </c>
      <c r="BK131" s="61" t="n">
        <f aca="false">IFERROR(IF(SUMPRODUCT((LEN(BF131)-LEN(SUBSTITUTE(BF131," "&amp;L_PendStrict&amp;" "," ")))/(LEN(L_PendStrict)+1))&gt;SUMPRODUCT((LEN(BF131)-LEN(SUBSTITUTE(BF131," "&amp;L_PendNeg&amp;" "," ")))/(LEN(L_PendNeg)+1)),1,0),1)</f>
        <v>0</v>
      </c>
      <c r="BL131" s="61" t="n">
        <f aca="false">IFERROR(IF(OR(SUMPRODUCT(--ISNUMBER(SEARCH({"aa000"," aa 000"," aaa 000"," aaaa 000"," a 0000"," a000 000"," aa 00 000"," aaa 00 000"},BN131)))&gt;0,SUMPRODUCT(--ISNUMBER(SEARCH({"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131)))&gt;0,SUMPRODUCT(--ISNUMBER(SEARCH({"http","www.","\",".pdf",".jpg",".jpeg",".png",".heic",".xls",".doc",".msg",".eml"},Z131)))&gt;0,AND(SUMPRODUCT(--ISNUMBER(SEARCH({"sharepoint","onedrive","teams","dms","q-pulse","qpulse"},Z131)))&gt;0,ISNUMBER(SEARCH("0",BM131)))),1,0),0)</f>
        <v>0</v>
      </c>
      <c r="BM131" s="61" t="str">
        <f aca="false">SUBSTITUTE(SUBSTITUTE(SUBSTITUTE(SUBSTITUTE(SUBSTITUTE(SUBSTITUTE(SUBSTITUTE(SUBSTITUTE(SUBSTITUTE(LOWER(BW131&amp;""),"1","0"),"2","0"),"3","0"),"4","0"),"5","0"),"6","0"),"7","0"),"8","0"),"9","0")</f>
        <v>  </v>
      </c>
      <c r="BN131" s="61" t="str">
        <f aca="false">SUBSTITUTE(SUBSTITUTE(SUBSTITUTE(SUBSTITUTE(SUBSTITUTE(SUBSTITUTE(SUBSTITUTE(SUBSTITUTE(SUBSTITUTE(SUBSTITUTE(SUBSTITUTE(SUBSTITUTE(SUBSTITUTE(SUBSTITUTE(SUBSTITUTE(SUBSTITUTE(SUBSTITUTE(SUBSTITUTE(SUBSTITUTE(SUBSTITUTE(SUBSTITUTE(SUBSTITUTE(SUBSTITUTE(SUBSTITUTE(SUBSTITUTE(BM131,"b","a"),"c","a"),"d","a"),"e","a"),"f","a"),"g","a"),"h","a"),"i","a"),"j","a"),"k","a"),"l","a"),"m","a"),"n","a"),"o","a"),"p","a"),"q","a"),"r","a"),"s","a"),"t","a"),"u","a"),"v","a"),"w","a"),"x","a"),"y","a"),"z","a")</f>
        <v>  </v>
      </c>
      <c r="BO131" s="61" t="str">
        <f aca="false">SUBSTITUTE(SUBSTITUTE(SUBSTITUTE(SUBSTITUTE(SUBSTITUTE(SUBSTITUTE(SUBSTITUTE(SUBSTITUTE(SUBSTITUTE(LOWER(BX131&amp;""),"1","0"),"2","0"),"3","0"),"4","0"),"5","0"),"6","0"),"7","0"),"8","0"),"9","0")</f>
        <v>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v>
      </c>
      <c r="BQ131" s="61" t="n">
        <f aca="false">IFERROR(IF(OR(SUMPRODUCT(--ISNUMBER(SEARCH({"aa000"," aa 000"," aaa 000"," aaaa 000"," a 0000"," a000 000"," aa 00 000"," aaa 00 000"},BP131)))&gt;0,SUMPRODUCT(--ISNUMBER(SEARCH({"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131)))&gt;0,SUMPRODUCT(--ISNUMBER(SEARCH({"http","www.","\",".pdf",".jpg",".jpeg",".png",".heic",".xls",".doc",".msg",".eml"},W131)))&gt;0,ISNUMBER(SEARCH("0000",BO131)),AND(SUMPRODUCT(--ISNUMBER(SEARCH({"sharepoint","onedrive","teams","dms","q-pulse","qpulse"},W131)))&gt;0,ISNUMBER(SEARCH("0",BO131)))),1,0),0)</f>
        <v>0</v>
      </c>
      <c r="BR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131," "&amp;LOWER(Flights!$F$8)&amp;" "," ~ ")," mh"," ~")," at "," ~ ")," by "," ~ ")," on "," ~ ")," to "," ~ ")," from "," ~ ")," until "," ~ ")," till "," ~ ")," before "," ~ ")," after "," ~ ")," around "," ~ ")," approx "," ~ ")," about "," ~ ")," since "," ~ ")," hrs "," ~ ")," hr "," ~ ")," hours "," ~ ")," time "," ~ ")," jan "," ~ ")," feb "," ~ ")," mar "," ~ ")," apr "," ~ ")," may "," ~ ")," jun "," ~ ")," jul "," ~ ")," aug "," ~ ")," sep "," ~ ")," sept "," ~ ")," oct "," ~ ")</f>
        <v>  </v>
      </c>
      <c r="BS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131," "&amp;LOWER(Flights!$F$8)&amp;" "," ~ ")," mh"," ~")," at "," ~ ")," by "," ~ ")," on "," ~ ")," to "," ~ ")," from "," ~ ")," until "," ~ ")," till "," ~ ")," before "," ~ ")," after "," ~ ")," around "," ~ ")," approx "," ~ ")," about "," ~ ")," since "," ~ ")," hrs "," ~ ")," hr "," ~ ")," hours "," ~ ")," time "," ~ ")," jan "," ~ ")," feb "," ~ ")," mar "," ~ ")," apr "," ~ ")," may "," ~ ")," jun "," ~ ")," jul "," ~ ")," aug "," ~ ")," sep "," ~ ")," sept "," ~ ")," oct "," ~ ")</f>
        <v>  </v>
      </c>
      <c r="BT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131,"jan","~"),"feb","~"),"mar","~"),"apr","~"),"may","~"),"jun","~"),"jul","~"),"aug","~"),"sep","~"),"oct","~"),"nov","~"),"dec","~")," nov "," ~ ")," dec "," ~ ")," mon "," ~ ")," tue "," ~ ")," wed "," ~ ")," thu "," ~ ")," fri "," ~ ")," sat "," ~ ")," sun "," ~ ")," gate "," ~ ")," bay "," ~ ")," stand "," ~ ")," position "," ~ ")," galley "," ~ ")," flight "," ~ ")," flt "," ~ ")," day "," ~ ")," date "," ~ ")," dated "," ~ ")," the "," ~ ")," and "," ~ ")," of "," ~ ")," in "," ~ ")," for "," ~ ")," with "," ~ ")</f>
        <v>  </v>
      </c>
      <c r="BU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131,"jan","~"),"feb","~"),"mar","~"),"apr","~"),"may","~"),"jun","~"),"jul","~"),"aug","~"),"sep","~"),"oct","~"),"nov","~"),"dec","~")," nov "," ~ ")," dec "," ~ ")," mon "," ~ ")," tue "," ~ ")," wed "," ~ ")," thu "," ~ ")," fri "," ~ ")," sat "," ~ ")," sun "," ~ ")," gate "," ~ ")," bay "," ~ ")," stand "," ~ ")," position "," ~ ")," galley "," ~ ")," flight "," ~ ")," flt "," ~ ")," day "," ~ ")," date "," ~ ")," dated "," ~ ")," the "," ~ ")," and "," ~ ")," of "," ~ ")," in "," ~ ")," for "," ~ ")," with "," ~ ")</f>
        <v>  </v>
      </c>
      <c r="BV131" s="61" t="n">
        <f aca="false">IFERROR(IF(OR(SUMPRODUCT((LEN(BC131)-LEN(SUBSTITUTE(BC131," "&amp;L_NotLoaded&amp;" "," ")))/(LEN(L_NotLoaded)+1))&gt;SUMPRODUCT((LEN(BC131)-LEN(SUBSTITUTE(BC131," "&amp;L_NotLoadedNeg&amp;" "," ")))/(LEN(L_NotLoadedNeg)+1)),SUMPRODUCT((LEN(BD131)-LEN(SUBSTITUTE(BD131," "&amp;L_NotLoaded&amp;" "," ")))/(LEN(L_NotLoaded)+1))&gt;SUMPRODUCT((LEN(BD131)-LEN(SUBSTITUTE(BD131," "&amp;L_NotLoadedNeg&amp;" "," ")))/(LEN(L_NotLoadedNeg)+1))),1,0),0)</f>
        <v>0</v>
      </c>
      <c r="BW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131," pax "," ~ ")," etd "," ~ ")," eta "," ~ ")," std "," ~ ")," sta "," ~ ")," atd "," ~ ")," ata "," ~ ")," lt "," ~ ")," utc "," ~ ")," local "," ~ ")," ok "," ~ ")," done "," ~ ")," seen "," ~ ")," chk "," ~ ")," chkd "," ~ ")," checked "," ~ ")," rcvd "," ~ ")," recd "," ~ ")," dep "," ~ ")," arr "," ~ ")," qty "," ~ ")," all "," ~ ")," ttl "," ~ ")," total "," ~ ")," via "," ~ ")," per "," ~ ")," call "," ~ ")," inbound "," ~ ")," outbound "," ~ ")," approx "," ~ ")</f>
        <v>  </v>
      </c>
      <c r="BX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131," pax "," ~ ")," etd "," ~ ")," eta "," ~ ")," std "," ~ ")," sta "," ~ ")," atd "," ~ ")," ata "," ~ ")," lt "," ~ ")," utc "," ~ ")," local "," ~ ")," ok "," ~ ")," done "," ~ ")," seen "," ~ ")," chk "," ~ ")," chkd "," ~ ")," checked "," ~ ")," rcvd "," ~ ")," recd "," ~ ")," dep "," ~ ")," arr "," ~ ")," qty "," ~ ")," all "," ~ ")," ttl "," ~ ")," total "," ~ ")," via "," ~ ")," per "," ~ ")," call "," ~ ")," inbound "," ~ ")," outbound "," ~ ")," approx "," ~ ")</f>
        <v>  </v>
      </c>
    </row>
    <row r="132" customFormat="false" ht="39.75" hidden="false" customHeight="true" outlineLevel="0" collapsed="false">
      <c r="A132" s="57" t="s">
        <v>654</v>
      </c>
      <c r="B132" s="57" t="s">
        <v>218</v>
      </c>
      <c r="C132" s="57" t="str">
        <f aca="false">Flights!$F$8</f>
        <v>MH0088</v>
      </c>
      <c r="D132" s="58" t="n">
        <f aca="false">Flights!$D$8</f>
        <v>46305</v>
      </c>
      <c r="E132" s="57" t="str">
        <f aca="false">Flights!$G$8&amp;"-"&amp;Flights!$H$8</f>
        <v>KUL-NRT</v>
      </c>
      <c r="F132" s="57" t="str">
        <f aca="false">Flights!$K$8</f>
        <v>BC</v>
      </c>
      <c r="G132" s="57" t="s">
        <v>462</v>
      </c>
      <c r="H132" s="57" t="s">
        <v>463</v>
      </c>
      <c r="I132" s="57" t="s">
        <v>450</v>
      </c>
      <c r="J132" s="57" t="s">
        <v>556</v>
      </c>
      <c r="K132" s="67" t="s">
        <v>452</v>
      </c>
      <c r="L132" s="67" t="s">
        <v>624</v>
      </c>
      <c r="M132" s="67" t="s">
        <v>454</v>
      </c>
      <c r="N132" s="67" t="s">
        <v>386</v>
      </c>
      <c r="O132" s="67"/>
      <c r="P132" s="57" t="s">
        <v>187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open",IF(AND(NOT(OR(LEN(AZ132)&lt;15,ISNUMBER(MATCH(AZ132,L_Placeholder,0)))),BK132=0,NOT(OR(LEN(AU132)&lt;2,ISNUMBER(MATCH(AU132,L_Placeholder,0)))),NOT(OR(LEN(AX132)&lt;2,ISNUMBER(MATCH(AX132,L_Placeholder,0)))),TRIM(AE132)&lt;&gt;TRIM(T132)),"N/A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missing",IF(OR(LEN(AU132)&lt;2,ISNUMBER(MATCH(AU132,L_Placeholder,0))),"INVALID – PIC missing",IF(OR(LEN(AV132)&lt;2,ISNUMBER(MATCH(AV132,L_Placeholder,0))),"INVALID – result / assessment missing",IF(OR(OR(LEN(AW132)&lt;3,ISNUMBER(MATCH(AW132,L_Placeholder,0))),SUMPRODUCT(--ISNUMBER(SEARCH(" "&amp;L_EvidencePhrase&amp;" ",BD132)))&gt;0,BI132=1),"INVALID – evidence missing, placeholder or not yet on file",IF(BL132=0,"INVALID – evidence needs a traceable reference (number, file name or link)",IF(OR(LEN(AX132)&lt;2,ISNUMBER(MATCH(AX132,L_Placeholder,0))),"INVALID – verifier missing",IF(AX132=AU132,"INVALID – verifier must be someone other than the PIC",IF(BH132=1,"INVALID – result not yet available (awaiting / TBC)",IF(BV132=1,"INVALID – wording says not on board: an on-board confirmation needs the item loaded",IF(AND(AQ132=1,OR(OR(LEN(AY132)&lt;3,ISNUMBER(MATCH(AY132,L_Placeholder,0))),BJ132=1,BQ132=0)),"INVALID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LATE","COMPLETE")&amp;IF(BG132=1," – CHECK WORDING",""))))))))))))))))))))))))),IF(TRIM(U132)="Fail","FAIL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t="str">
        <f aca="false">" "&amp;TRIM(SUBSTITUTE(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 "))&amp;" "</f>
        <v>  </v>
      </c>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IFERROR(IF(AND(TRIM(U132)="Pass",SUMPRODUCT((LEN(BC132)-LEN(SUBSTITUTE(BC132,"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")))/(LEN(L_PendNeg)+1)),1,0),1)</f>
        <v>0</v>
      </c>
      <c r="BI132" s="61" t="n">
        <f aca="false">IFERROR(IF(SUMPRODUCT((LEN(BD132)-LEN(SUBSTITUTE(BD132," "&amp;L_PendStrict&amp;" "," ")))/(LEN(L_PendStrict)+1))&gt;SUMPRODUCT((LEN(BD132)-LEN(SUBSTITUTE(BD132," "&amp;L_PendNeg&amp;" "," ")))/(LEN(L_PendNeg)+1)),1,0),1)</f>
        <v>0</v>
      </c>
      <c r="BJ132" s="61" t="n">
        <f aca="false">IFERROR(IF(SUMPRODUCT((LEN(BE132)-LEN(SUBSTITUTE(BE132," "&amp;L_Pending&amp;" "," ")))/(LEN(L_Pending)+1))&gt;SUMPRODUCT((LEN(BE132)-LEN(SUBSTITUTE(BE132," "&amp;L_PendNeg&amp;" "," ")))/(LEN(L_PendNeg)+1)),1,0),1)</f>
        <v>0</v>
      </c>
      <c r="BK132" s="61" t="n">
        <f aca="false">IFERROR(IF(SUMPRODUCT((LEN(BF132)-LEN(SUBSTITUTE(BF132," "&amp;L_PendStrict&amp;" "," ")))/(LEN(L_PendStrict)+1))&gt;SUMPRODUCT((LEN(BF132)-LEN(SUBSTITUTE(BF132," "&amp;L_PendNeg&amp;" "," ")))/(LEN(L_PendNeg)+1)),1,0),1)</f>
        <v>0</v>
      </c>
      <c r="BL132" s="61" t="n">
        <f aca="false">IFERROR(IF(OR(SUMPRODUCT(--ISNUMBER(SEARCH({"aa000"," aa 000"," aaa 000"," aaaa 000"," a 0000"," a000 000"," aa 00 000"," aaa 00 000"},BN132)))&gt;0,SUMPRODUCT(--ISNUMBER(SEARCH({"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132)))&gt;0,SUMPRODUCT(--ISNUMBER(SEARCH({"http","www.","\",".pdf",".jpg",".jpeg",".png",".heic",".xls",".doc",".msg",".eml"},Z132)))&gt;0,AND(SUMPRODUCT(--ISNUMBER(SEARCH({"sharepoint","onedrive","teams","dms","q-pulse","qpulse"},Z132)))&gt;0,ISNUMBER(SEARCH("0",BM132)))),1,0),0)</f>
        <v>0</v>
      </c>
      <c r="BM132" s="61" t="str">
        <f aca="false">SUBSTITUTE(SUBSTITUTE(SUBSTITUTE(SUBSTITUTE(SUBSTITUTE(SUBSTITUTE(SUBSTITUTE(SUBSTITUTE(SUBSTITUTE(LOWER(BW132&amp;""),"1","0"),"2","0"),"3","0"),"4","0"),"5","0"),"6","0"),"7","0"),"8","0"),"9","0")</f>
        <v>  </v>
      </c>
      <c r="BN132" s="61" t="str">
        <f aca="false">SUBSTITUTE(SUBSTITUTE(SUBSTITUTE(SUBSTITUTE(SUBSTITUTE(SUBSTITUTE(SUBSTITUTE(SUBSTITUTE(SUBSTITUTE(SUBSTITUTE(SUBSTITUTE(SUBSTITUTE(SUBSTITUTE(SUBSTITUTE(SUBSTITUTE(SUBSTITUTE(SUBSTITUTE(SUBSTITUTE(SUBSTITUTE(SUBSTITUTE(SUBSTITUTE(SUBSTITUTE(SUBSTITUTE(SUBSTITUTE(SUBSTITUTE(BM132,"b","a"),"c","a"),"d","a"),"e","a"),"f","a"),"g","a"),"h","a"),"i","a"),"j","a"),"k","a"),"l","a"),"m","a"),"n","a"),"o","a"),"p","a"),"q","a"),"r","a"),"s","a"),"t","a"),"u","a"),"v","a"),"w","a"),"x","a"),"y","a"),"z","a")</f>
        <v>  </v>
      </c>
      <c r="BO132" s="61" t="str">
        <f aca="false">SUBSTITUTE(SUBSTITUTE(SUBSTITUTE(SUBSTITUTE(SUBSTITUTE(SUBSTITUTE(SUBSTITUTE(SUBSTITUTE(SUBSTITUTE(LOWER(BX132&amp;""),"1","0"),"2","0"),"3","0"),"4","0"),"5","0"),"6","0"),"7","0"),"8","0"),"9","0")</f>
        <v>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v>
      </c>
      <c r="BQ132" s="61" t="n">
        <f aca="false">IFERROR(IF(OR(SUMPRODUCT(--ISNUMBER(SEARCH({"aa000"," aa 000"," aaa 000"," aaaa 000"," a 0000"," a000 000"," aa 00 000"," aaa 00 000"},BP132)))&gt;0,SUMPRODUCT(--ISNUMBER(SEARCH({"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132)))&gt;0,SUMPRODUCT(--ISNUMBER(SEARCH({"http","www.","\",".pdf",".jpg",".jpeg",".png",".heic",".xls",".doc",".msg",".eml"},W132)))&gt;0,ISNUMBER(SEARCH("0000",BO132)),AND(SUMPRODUCT(--ISNUMBER(SEARCH({"sharepoint","onedrive","teams","dms","q-pulse","qpulse"},W132)))&gt;0,ISNUMBER(SEARCH("0",BO132)))),1,0),0)</f>
        <v>0</v>
      </c>
      <c r="BR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132," "&amp;LOWER(Flights!$F$8)&amp;" "," ~ ")," mh"," ~")," at "," ~ ")," by "," ~ ")," on "," ~ ")," to "," ~ ")," from "," ~ ")," until "," ~ ")," till "," ~ ")," before "," ~ ")," after "," ~ ")," around "," ~ ")," approx "," ~ ")," about "," ~ ")," since "," ~ ")," hrs "," ~ ")," hr "," ~ ")," hours "," ~ ")," time "," ~ ")," jan "," ~ ")," feb "," ~ ")," mar "," ~ ")," apr "," ~ ")," may "," ~ ")," jun "," ~ ")," jul "," ~ ")," aug "," ~ ")," sep "," ~ ")," sept "," ~ ")," oct "," ~ ")</f>
        <v>  </v>
      </c>
      <c r="BS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132," "&amp;LOWER(Flights!$F$8)&amp;" "," ~ ")," mh"," ~")," at "," ~ ")," by "," ~ ")," on "," ~ ")," to "," ~ ")," from "," ~ ")," until "," ~ ")," till "," ~ ")," before "," ~ ")," after "," ~ ")," around "," ~ ")," approx "," ~ ")," about "," ~ ")," since "," ~ ")," hrs "," ~ ")," hr "," ~ ")," hours "," ~ ")," time "," ~ ")," jan "," ~ ")," feb "," ~ ")," mar "," ~ ")," apr "," ~ ")," may "," ~ ")," jun "," ~ ")," jul "," ~ ")," aug "," ~ ")," sep "," ~ ")," sept "," ~ ")," oct "," ~ ")</f>
        <v>  </v>
      </c>
      <c r="BT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132,"jan","~"),"feb","~"),"mar","~"),"apr","~"),"may","~"),"jun","~"),"jul","~"),"aug","~"),"sep","~"),"oct","~"),"nov","~"),"dec","~")," nov "," ~ ")," dec "," ~ ")," mon "," ~ ")," tue "," ~ ")," wed "," ~ ")," thu "," ~ ")," fri "," ~ ")," sat "," ~ ")," sun "," ~ ")," gate "," ~ ")," bay "," ~ ")," stand "," ~ ")," position "," ~ ")," galley "," ~ ")," flight "," ~ ")," flt "," ~ ")," day "," ~ ")," date "," ~ ")," dated "," ~ ")," the "," ~ ")," and "," ~ ")," of "," ~ ")," in "," ~ ")," for "," ~ ")," with "," ~ ")</f>
        <v>  </v>
      </c>
      <c r="BU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132,"jan","~"),"feb","~"),"mar","~"),"apr","~"),"may","~"),"jun","~"),"jul","~"),"aug","~"),"sep","~"),"oct","~"),"nov","~"),"dec","~")," nov "," ~ ")," dec "," ~ ")," mon "," ~ ")," tue "," ~ ")," wed "," ~ ")," thu "," ~ ")," fri "," ~ ")," sat "," ~ ")," sun "," ~ ")," gate "," ~ ")," bay "," ~ ")," stand "," ~ ")," position "," ~ ")," galley "," ~ ")," flight "," ~ ")," flt "," ~ ")," day "," ~ ")," date "," ~ ")," dated "," ~ ")," the "," ~ ")," and "," ~ ")," of "," ~ ")," in "," ~ ")," for "," ~ ")," with "," ~ ")</f>
        <v>  </v>
      </c>
      <c r="BV132" s="61" t="n">
        <f aca="false">IFERROR(IF(OR(SUMPRODUCT((LEN(BC132)-LEN(SUBSTITUTE(BC132," "&amp;L_NotLoaded&amp;" "," ")))/(LEN(L_NotLoaded)+1))&gt;SUMPRODUCT((LEN(BC132)-LEN(SUBSTITUTE(BC132," "&amp;L_NotLoadedNeg&amp;" "," ")))/(LEN(L_NotLoadedNeg)+1)),SUMPRODUCT((LEN(BD132)-LEN(SUBSTITUTE(BD132," "&amp;L_NotLoaded&amp;" "," ")))/(LEN(L_NotLoaded)+1))&gt;SUMPRODUCT((LEN(BD132)-LEN(SUBSTITUTE(BD132," "&amp;L_NotLoadedNeg&amp;" "," ")))/(LEN(L_NotLoadedNeg)+1))),1,0),0)</f>
        <v>0</v>
      </c>
      <c r="BW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132," pax "," ~ ")," etd "," ~ ")," eta "," ~ ")," std "," ~ ")," sta "," ~ ")," atd "," ~ ")," ata "," ~ ")," lt "," ~ ")," utc "," ~ ")," local "," ~ ")," ok "," ~ ")," done "," ~ ")," seen "," ~ ")," chk "," ~ ")," chkd "," ~ ")," checked "," ~ ")," rcvd "," ~ ")," recd "," ~ ")," dep "," ~ ")," arr "," ~ ")," qty "," ~ ")," all "," ~ ")," ttl "," ~ ")," total "," ~ ")," via "," ~ ")," per "," ~ ")," call "," ~ ")," inbound "," ~ ")," outbound "," ~ ")," approx "," ~ ")</f>
        <v>  </v>
      </c>
      <c r="BX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132," pax "," ~ ")," etd "," ~ ")," eta "," ~ ")," std "," ~ ")," sta "," ~ ")," atd "," ~ ")," ata "," ~ ")," lt "," ~ ")," utc "," ~ ")," local "," ~ ")," ok "," ~ ")," done "," ~ ")," seen "," ~ ")," chk "," ~ ")," chkd "," ~ ")," checked "," ~ ")," rcvd "," ~ ")," recd "," ~ ")," dep "," ~ ")," arr "," ~ ")," qty "," ~ ")," all "," ~ ")," ttl "," ~ ")," total "," ~ ")," via "," ~ ")," per "," ~ ")," call "," ~ ")," inbound "," ~ ")," outbound "," ~ ")," approx "," ~ ")</f>
        <v>  </v>
      </c>
    </row>
    <row r="133" customFormat="false" ht="39.75" hidden="false" customHeight="true" outlineLevel="0" collapsed="false">
      <c r="A133" s="57" t="s">
        <v>655</v>
      </c>
      <c r="B133" s="57" t="s">
        <v>218</v>
      </c>
      <c r="C133" s="57" t="str">
        <f aca="false">Flights!$F$8</f>
        <v>MH0088</v>
      </c>
      <c r="D133" s="58" t="n">
        <f aca="false">Flights!$D$8</f>
        <v>46305</v>
      </c>
      <c r="E133" s="57" t="str">
        <f aca="false">Flights!$G$8&amp;"-"&amp;Flights!$H$8</f>
        <v>KUL-NRT</v>
      </c>
      <c r="F133" s="57" t="str">
        <f aca="false">Flights!$K$8</f>
        <v>BC</v>
      </c>
      <c r="G133" s="57" t="s">
        <v>462</v>
      </c>
      <c r="H133" s="57" t="s">
        <v>463</v>
      </c>
      <c r="I133" s="57" t="s">
        <v>450</v>
      </c>
      <c r="J133" s="57" t="s">
        <v>656</v>
      </c>
      <c r="K133" s="67" t="s">
        <v>452</v>
      </c>
      <c r="L133" s="67" t="s">
        <v>627</v>
      </c>
      <c r="M133" s="67" t="s">
        <v>454</v>
      </c>
      <c r="N133" s="67" t="s">
        <v>386</v>
      </c>
      <c r="O133" s="67"/>
      <c r="P133" s="57" t="s">
        <v>187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open",IF(AND(NOT(OR(LEN(AZ133)&lt;15,ISNUMBER(MATCH(AZ133,L_Placeholder,0)))),BK133=0,NOT(OR(LEN(AU133)&lt;2,ISNUMBER(MATCH(AU133,L_Placeholder,0)))),NOT(OR(LEN(AX133)&lt;2,ISNUMBER(MATCH(AX133,L_Placeholder,0)))),TRIM(AE133)&lt;&gt;TRIM(T133)),"N/A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missing",IF(OR(LEN(AU133)&lt;2,ISNUMBER(MATCH(AU133,L_Placeholder,0))),"INVALID – PIC missing",IF(OR(LEN(AV133)&lt;2,ISNUMBER(MATCH(AV133,L_Placeholder,0))),"INVALID – result / assessment missing",IF(OR(OR(LEN(AW133)&lt;3,ISNUMBER(MATCH(AW133,L_Placeholder,0))),SUMPRODUCT(--ISNUMBER(SEARCH(" "&amp;L_EvidencePhrase&amp;" ",BD133)))&gt;0,BI133=1),"INVALID – evidence missing, placeholder or not yet on file",IF(BL133=0,"INVALID – evidence needs a traceable reference (number, file name or link)",IF(OR(LEN(AX133)&lt;2,ISNUMBER(MATCH(AX133,L_Placeholder,0))),"INVALID – verifier missing",IF(AX133=AU133,"INVALID – verifier must be someone other than the PIC",IF(BH133=1,"INVALID – result not yet available (awaiting / TBC)",IF(BV133=1,"INVALID – wording says not on board: an on-board confirmation needs the item loaded",IF(AND(AQ133=1,OR(OR(LEN(AY133)&lt;3,ISNUMBER(MATCH(AY133,L_Placeholder,0))),BJ133=1,BQ133=0)),"INVALID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LATE","COMPLETE")&amp;IF(BG133=1," – CHECK WORDING",""))))))))))))))))))))))))),IF(TRIM(U133)="Fail","FAIL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t="str">
        <f aca="false">" "&amp;TRIM(SUBSTITUTE(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 "))&amp;" "</f>
        <v>  </v>
      </c>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IFERROR(IF(AND(TRIM(U133)="Pass",SUMPRODUCT((LEN(BC133)-LEN(SUBSTITUTE(BC133,"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")))/(LEN(L_PendNeg)+1)),1,0),1)</f>
        <v>0</v>
      </c>
      <c r="BI133" s="61" t="n">
        <f aca="false">IFERROR(IF(SUMPRODUCT((LEN(BD133)-LEN(SUBSTITUTE(BD133," "&amp;L_PendStrict&amp;" "," ")))/(LEN(L_PendStrict)+1))&gt;SUMPRODUCT((LEN(BD133)-LEN(SUBSTITUTE(BD133," "&amp;L_PendNeg&amp;" "," ")))/(LEN(L_PendNeg)+1)),1,0),1)</f>
        <v>0</v>
      </c>
      <c r="BJ133" s="61" t="n">
        <f aca="false">IFERROR(IF(SUMPRODUCT((LEN(BE133)-LEN(SUBSTITUTE(BE133," "&amp;L_Pending&amp;" "," ")))/(LEN(L_Pending)+1))&gt;SUMPRODUCT((LEN(BE133)-LEN(SUBSTITUTE(BE133," "&amp;L_PendNeg&amp;" "," ")))/(LEN(L_PendNeg)+1)),1,0),1)</f>
        <v>0</v>
      </c>
      <c r="BK133" s="61" t="n">
        <f aca="false">IFERROR(IF(SUMPRODUCT((LEN(BF133)-LEN(SUBSTITUTE(BF133," "&amp;L_PendStrict&amp;" "," ")))/(LEN(L_PendStrict)+1))&gt;SUMPRODUCT((LEN(BF133)-LEN(SUBSTITUTE(BF133," "&amp;L_PendNeg&amp;" "," ")))/(LEN(L_PendNeg)+1)),1,0),1)</f>
        <v>0</v>
      </c>
      <c r="BL133" s="61" t="n">
        <f aca="false">IFERROR(IF(OR(SUMPRODUCT(--ISNUMBER(SEARCH({"aa000"," aa 000"," aaa 000"," aaaa 000"," a 0000"," a000 000"," aa 00 000"," aaa 00 000"},BN133)))&gt;0,SUMPRODUCT(--ISNUMBER(SEARCH({"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133)))&gt;0,SUMPRODUCT(--ISNUMBER(SEARCH({"http","www.","\",".pdf",".jpg",".jpeg",".png",".heic",".xls",".doc",".msg",".eml"},Z133)))&gt;0,AND(SUMPRODUCT(--ISNUMBER(SEARCH({"sharepoint","onedrive","teams","dms","q-pulse","qpulse"},Z133)))&gt;0,ISNUMBER(SEARCH("0",BM133)))),1,0),0)</f>
        <v>0</v>
      </c>
      <c r="BM133" s="61" t="str">
        <f aca="false">SUBSTITUTE(SUBSTITUTE(SUBSTITUTE(SUBSTITUTE(SUBSTITUTE(SUBSTITUTE(SUBSTITUTE(SUBSTITUTE(SUBSTITUTE(LOWER(BW133&amp;""),"1","0"),"2","0"),"3","0"),"4","0"),"5","0"),"6","0"),"7","0"),"8","0"),"9","0")</f>
        <v>  </v>
      </c>
      <c r="BN133" s="61" t="str">
        <f aca="false">SUBSTITUTE(SUBSTITUTE(SUBSTITUTE(SUBSTITUTE(SUBSTITUTE(SUBSTITUTE(SUBSTITUTE(SUBSTITUTE(SUBSTITUTE(SUBSTITUTE(SUBSTITUTE(SUBSTITUTE(SUBSTITUTE(SUBSTITUTE(SUBSTITUTE(SUBSTITUTE(SUBSTITUTE(SUBSTITUTE(SUBSTITUTE(SUBSTITUTE(SUBSTITUTE(SUBSTITUTE(SUBSTITUTE(SUBSTITUTE(SUBSTITUTE(BM133,"b","a"),"c","a"),"d","a"),"e","a"),"f","a"),"g","a"),"h","a"),"i","a"),"j","a"),"k","a"),"l","a"),"m","a"),"n","a"),"o","a"),"p","a"),"q","a"),"r","a"),"s","a"),"t","a"),"u","a"),"v","a"),"w","a"),"x","a"),"y","a"),"z","a")</f>
        <v>  </v>
      </c>
      <c r="BO133" s="61" t="str">
        <f aca="false">SUBSTITUTE(SUBSTITUTE(SUBSTITUTE(SUBSTITUTE(SUBSTITUTE(SUBSTITUTE(SUBSTITUTE(SUBSTITUTE(SUBSTITUTE(LOWER(BX133&amp;""),"1","0"),"2","0"),"3","0"),"4","0"),"5","0"),"6","0"),"7","0"),"8","0"),"9","0")</f>
        <v>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v>
      </c>
      <c r="BQ133" s="61" t="n">
        <f aca="false">IFERROR(IF(OR(SUMPRODUCT(--ISNUMBER(SEARCH({"aa000"," aa 000"," aaa 000"," aaaa 000"," a 0000"," a000 000"," aa 00 000"," aaa 00 000"},BP133)))&gt;0,SUMPRODUCT(--ISNUMBER(SEARCH({"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133)))&gt;0,SUMPRODUCT(--ISNUMBER(SEARCH({"http","www.","\",".pdf",".jpg",".jpeg",".png",".heic",".xls",".doc",".msg",".eml"},W133)))&gt;0,ISNUMBER(SEARCH("0000",BO133)),AND(SUMPRODUCT(--ISNUMBER(SEARCH({"sharepoint","onedrive","teams","dms","q-pulse","qpulse"},W133)))&gt;0,ISNUMBER(SEARCH("0",BO133)))),1,0),0)</f>
        <v>0</v>
      </c>
      <c r="BR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133," "&amp;LOWER(Flights!$F$8)&amp;" "," ~ ")," mh"," ~")," at "," ~ ")," by "," ~ ")," on "," ~ ")," to "," ~ ")," from "," ~ ")," until "," ~ ")," till "," ~ ")," before "," ~ ")," after "," ~ ")," around "," ~ ")," approx "," ~ ")," about "," ~ ")," since "," ~ ")," hrs "," ~ ")," hr "," ~ ")," hours "," ~ ")," time "," ~ ")," jan "," ~ ")," feb "," ~ ")," mar "," ~ ")," apr "," ~ ")," may "," ~ ")," jun "," ~ ")," jul "," ~ ")," aug "," ~ ")," sep "," ~ ")," sept "," ~ ")," oct "," ~ ")</f>
        <v>  </v>
      </c>
      <c r="BS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133," "&amp;LOWER(Flights!$F$8)&amp;" "," ~ ")," mh"," ~")," at "," ~ ")," by "," ~ ")," on "," ~ ")," to "," ~ ")," from "," ~ ")," until "," ~ ")," till "," ~ ")," before "," ~ ")," after "," ~ ")," around "," ~ ")," approx "," ~ ")," about "," ~ ")," since "," ~ ")," hrs "," ~ ")," hr "," ~ ")," hours "," ~ ")," time "," ~ ")," jan "," ~ ")," feb "," ~ ")," mar "," ~ ")," apr "," ~ ")," may "," ~ ")," jun "," ~ ")," jul "," ~ ")," aug "," ~ ")," sep "," ~ ")," sept "," ~ ")," oct "," ~ ")</f>
        <v>  </v>
      </c>
      <c r="BT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133,"jan","~"),"feb","~"),"mar","~"),"apr","~"),"may","~"),"jun","~"),"jul","~"),"aug","~"),"sep","~"),"oct","~"),"nov","~"),"dec","~")," nov "," ~ ")," dec "," ~ ")," mon "," ~ ")," tue "," ~ ")," wed "," ~ ")," thu "," ~ ")," fri "," ~ ")," sat "," ~ ")," sun "," ~ ")," gate "," ~ ")," bay "," ~ ")," stand "," ~ ")," position "," ~ ")," galley "," ~ ")," flight "," ~ ")," flt "," ~ ")," day "," ~ ")," date "," ~ ")," dated "," ~ ")," the "," ~ ")," and "," ~ ")," of "," ~ ")," in "," ~ ")," for "," ~ ")," with "," ~ ")</f>
        <v>  </v>
      </c>
      <c r="BU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133,"jan","~"),"feb","~"),"mar","~"),"apr","~"),"may","~"),"jun","~"),"jul","~"),"aug","~"),"sep","~"),"oct","~"),"nov","~"),"dec","~")," nov "," ~ ")," dec "," ~ ")," mon "," ~ ")," tue "," ~ ")," wed "," ~ ")," thu "," ~ ")," fri "," ~ ")," sat "," ~ ")," sun "," ~ ")," gate "," ~ ")," bay "," ~ ")," stand "," ~ ")," position "," ~ ")," galley "," ~ ")," flight "," ~ ")," flt "," ~ ")," day "," ~ ")," date "," ~ ")," dated "," ~ ")," the "," ~ ")," and "," ~ ")," of "," ~ ")," in "," ~ ")," for "," ~ ")," with "," ~ ")</f>
        <v>  </v>
      </c>
      <c r="BV133" s="61" t="n">
        <f aca="false">IFERROR(IF(OR(SUMPRODUCT((LEN(BC133)-LEN(SUBSTITUTE(BC133," "&amp;L_NotLoaded&amp;" "," ")))/(LEN(L_NotLoaded)+1))&gt;SUMPRODUCT((LEN(BC133)-LEN(SUBSTITUTE(BC133," "&amp;L_NotLoadedNeg&amp;" "," ")))/(LEN(L_NotLoadedNeg)+1)),SUMPRODUCT((LEN(BD133)-LEN(SUBSTITUTE(BD133," "&amp;L_NotLoaded&amp;" "," ")))/(LEN(L_NotLoaded)+1))&gt;SUMPRODUCT((LEN(BD133)-LEN(SUBSTITUTE(BD133," "&amp;L_NotLoadedNeg&amp;" "," ")))/(LEN(L_NotLoadedNeg)+1))),1,0),0)</f>
        <v>0</v>
      </c>
      <c r="BW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133," pax "," ~ ")," etd "," ~ ")," eta "," ~ ")," std "," ~ ")," sta "," ~ ")," atd "," ~ ")," ata "," ~ ")," lt "," ~ ")," utc "," ~ ")," local "," ~ ")," ok "," ~ ")," done "," ~ ")," seen "," ~ ")," chk "," ~ ")," chkd "," ~ ")," checked "," ~ ")," rcvd "," ~ ")," recd "," ~ ")," dep "," ~ ")," arr "," ~ ")," qty "," ~ ")," all "," ~ ")," ttl "," ~ ")," total "," ~ ")," via "," ~ ")," per "," ~ ")," call "," ~ ")," inbound "," ~ ")," outbound "," ~ ")," approx "," ~ ")</f>
        <v>  </v>
      </c>
      <c r="BX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133," pax "," ~ ")," etd "," ~ ")," eta "," ~ ")," std "," ~ ")," sta "," ~ ")," atd "," ~ ")," ata "," ~ ")," lt "," ~ ")," utc "," ~ ")," local "," ~ ")," ok "," ~ ")," done "," ~ ")," seen "," ~ ")," chk "," ~ ")," chkd "," ~ ")," checked "," ~ ")," rcvd "," ~ ")," recd "," ~ ")," dep "," ~ ")," arr "," ~ ")," qty "," ~ ")," all "," ~ ")," ttl "," ~ ")," total "," ~ ")," via "," ~ ")," per "," ~ ")," call "," ~ ")," inbound "," ~ ")," outbound "," ~ ")," approx "," ~ ")</f>
        <v>  </v>
      </c>
    </row>
    <row r="134" customFormat="false" ht="39.75" hidden="false" customHeight="true" outlineLevel="0" collapsed="false">
      <c r="A134" s="57" t="s">
        <v>657</v>
      </c>
      <c r="B134" s="57" t="s">
        <v>218</v>
      </c>
      <c r="C134" s="57" t="str">
        <f aca="false">Flights!$F$8</f>
        <v>MH0088</v>
      </c>
      <c r="D134" s="58" t="n">
        <f aca="false">Flights!$D$8</f>
        <v>46305</v>
      </c>
      <c r="E134" s="57" t="str">
        <f aca="false">Flights!$G$8&amp;"-"&amp;Flights!$H$8</f>
        <v>KUL-NRT</v>
      </c>
      <c r="F134" s="57" t="str">
        <f aca="false">Flights!$K$8</f>
        <v>BC</v>
      </c>
      <c r="G134" s="57" t="s">
        <v>462</v>
      </c>
      <c r="H134" s="57" t="s">
        <v>463</v>
      </c>
      <c r="I134" s="57" t="s">
        <v>450</v>
      </c>
      <c r="J134" s="57" t="s">
        <v>658</v>
      </c>
      <c r="K134" s="67" t="s">
        <v>452</v>
      </c>
      <c r="L134" s="67" t="s">
        <v>630</v>
      </c>
      <c r="M134" s="67" t="s">
        <v>454</v>
      </c>
      <c r="N134" s="67" t="s">
        <v>386</v>
      </c>
      <c r="O134" s="67"/>
      <c r="P134" s="57" t="s">
        <v>187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open",IF(AND(NOT(OR(LEN(AZ134)&lt;15,ISNUMBER(MATCH(AZ134,L_Placeholder,0)))),BK134=0,NOT(OR(LEN(AU134)&lt;2,ISNUMBER(MATCH(AU134,L_Placeholder,0)))),NOT(OR(LEN(AX134)&lt;2,ISNUMBER(MATCH(AX134,L_Placeholder,0)))),TRIM(AE134)&lt;&gt;TRIM(T134)),"N/A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missing",IF(OR(LEN(AU134)&lt;2,ISNUMBER(MATCH(AU134,L_Placeholder,0))),"INVALID – PIC missing",IF(OR(LEN(AV134)&lt;2,ISNUMBER(MATCH(AV134,L_Placeholder,0))),"INVALID – result / assessment missing",IF(OR(OR(LEN(AW134)&lt;3,ISNUMBER(MATCH(AW134,L_Placeholder,0))),SUMPRODUCT(--ISNUMBER(SEARCH(" "&amp;L_EvidencePhrase&amp;" ",BD134)))&gt;0,BI134=1),"INVALID – evidence missing, placeholder or not yet on file",IF(BL134=0,"INVALID – evidence needs a traceable reference (number, file name or link)",IF(OR(LEN(AX134)&lt;2,ISNUMBER(MATCH(AX134,L_Placeholder,0))),"INVALID – verifier missing",IF(AX134=AU134,"INVALID – verifier must be someone other than the PIC",IF(BH134=1,"INVALID – result not yet available (awaiting / TBC)",IF(BV134=1,"INVALID – wording says not on board: an on-board confirmation needs the item loaded",IF(AND(AQ134=1,OR(OR(LEN(AY134)&lt;3,ISNUMBER(MATCH(AY134,L_Placeholder,0))),BJ134=1,BQ134=0)),"INVALID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LATE","COMPLETE")&amp;IF(BG134=1," – CHECK WORDING",""))))))))))))))))))))))))),IF(TRIM(U134)="Fail","FAIL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t="str">
        <f aca="false">" "&amp;TRIM(SUBSTITUTE(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 "))&amp;" "</f>
        <v>  </v>
      </c>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IFERROR(IF(AND(TRIM(U134)="Pass",SUMPRODUCT((LEN(BC134)-LEN(SUBSTITUTE(BC134,"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")))/(LEN(L_PendNeg)+1)),1,0),1)</f>
        <v>0</v>
      </c>
      <c r="BI134" s="61" t="n">
        <f aca="false">IFERROR(IF(SUMPRODUCT((LEN(BD134)-LEN(SUBSTITUTE(BD134," "&amp;L_PendStrict&amp;" "," ")))/(LEN(L_PendStrict)+1))&gt;SUMPRODUCT((LEN(BD134)-LEN(SUBSTITUTE(BD134," "&amp;L_PendNeg&amp;" "," ")))/(LEN(L_PendNeg)+1)),1,0),1)</f>
        <v>0</v>
      </c>
      <c r="BJ134" s="61" t="n">
        <f aca="false">IFERROR(IF(SUMPRODUCT((LEN(BE134)-LEN(SUBSTITUTE(BE134," "&amp;L_Pending&amp;" "," ")))/(LEN(L_Pending)+1))&gt;SUMPRODUCT((LEN(BE134)-LEN(SUBSTITUTE(BE134," "&amp;L_PendNeg&amp;" "," ")))/(LEN(L_PendNeg)+1)),1,0),1)</f>
        <v>0</v>
      </c>
      <c r="BK134" s="61" t="n">
        <f aca="false">IFERROR(IF(SUMPRODUCT((LEN(BF134)-LEN(SUBSTITUTE(BF134," "&amp;L_PendStrict&amp;" "," ")))/(LEN(L_PendStrict)+1))&gt;SUMPRODUCT((LEN(BF134)-LEN(SUBSTITUTE(BF134," "&amp;L_PendNeg&amp;" "," ")))/(LEN(L_PendNeg)+1)),1,0),1)</f>
        <v>0</v>
      </c>
      <c r="BL134" s="61" t="n">
        <f aca="false">IFERROR(IF(OR(SUMPRODUCT(--ISNUMBER(SEARCH({"aa000"," aa 000"," aaa 000"," aaaa 000"," a 0000"," a000 000"," aa 00 000"," aaa 00 000"},BN134)))&gt;0,SUMPRODUCT(--ISNUMBER(SEARCH({"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134)))&gt;0,SUMPRODUCT(--ISNUMBER(SEARCH({"http","www.","\",".pdf",".jpg",".jpeg",".png",".heic",".xls",".doc",".msg",".eml"},Z134)))&gt;0,AND(SUMPRODUCT(--ISNUMBER(SEARCH({"sharepoint","onedrive","teams","dms","q-pulse","qpulse"},Z134)))&gt;0,ISNUMBER(SEARCH("0",BM134)))),1,0),0)</f>
        <v>0</v>
      </c>
      <c r="BM134" s="61" t="str">
        <f aca="false">SUBSTITUTE(SUBSTITUTE(SUBSTITUTE(SUBSTITUTE(SUBSTITUTE(SUBSTITUTE(SUBSTITUTE(SUBSTITUTE(SUBSTITUTE(LOWER(BW134&amp;""),"1","0"),"2","0"),"3","0"),"4","0"),"5","0"),"6","0"),"7","0"),"8","0"),"9","0")</f>
        <v>  </v>
      </c>
      <c r="BN134" s="61" t="str">
        <f aca="false">SUBSTITUTE(SUBSTITUTE(SUBSTITUTE(SUBSTITUTE(SUBSTITUTE(SUBSTITUTE(SUBSTITUTE(SUBSTITUTE(SUBSTITUTE(SUBSTITUTE(SUBSTITUTE(SUBSTITUTE(SUBSTITUTE(SUBSTITUTE(SUBSTITUTE(SUBSTITUTE(SUBSTITUTE(SUBSTITUTE(SUBSTITUTE(SUBSTITUTE(SUBSTITUTE(SUBSTITUTE(SUBSTITUTE(SUBSTITUTE(SUBSTITUTE(BM134,"b","a"),"c","a"),"d","a"),"e","a"),"f","a"),"g","a"),"h","a"),"i","a"),"j","a"),"k","a"),"l","a"),"m","a"),"n","a"),"o","a"),"p","a"),"q","a"),"r","a"),"s","a"),"t","a"),"u","a"),"v","a"),"w","a"),"x","a"),"y","a"),"z","a")</f>
        <v>  </v>
      </c>
      <c r="BO134" s="61" t="str">
        <f aca="false">SUBSTITUTE(SUBSTITUTE(SUBSTITUTE(SUBSTITUTE(SUBSTITUTE(SUBSTITUTE(SUBSTITUTE(SUBSTITUTE(SUBSTITUTE(LOWER(BX134&amp;""),"1","0"),"2","0"),"3","0"),"4","0"),"5","0"),"6","0"),"7","0"),"8","0"),"9","0")</f>
        <v>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v>
      </c>
      <c r="BQ134" s="61" t="n">
        <f aca="false">IFERROR(IF(OR(SUMPRODUCT(--ISNUMBER(SEARCH({"aa000"," aa 000"," aaa 000"," aaaa 000"," a 0000"," a000 000"," aa 00 000"," aaa 00 000"},BP134)))&gt;0,SUMPRODUCT(--ISNUMBER(SEARCH({"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134)))&gt;0,SUMPRODUCT(--ISNUMBER(SEARCH({"http","www.","\",".pdf",".jpg",".jpeg",".png",".heic",".xls",".doc",".msg",".eml"},W134)))&gt;0,ISNUMBER(SEARCH("0000",BO134)),AND(SUMPRODUCT(--ISNUMBER(SEARCH({"sharepoint","onedrive","teams","dms","q-pulse","qpulse"},W134)))&gt;0,ISNUMBER(SEARCH("0",BO134)))),1,0),0)</f>
        <v>0</v>
      </c>
      <c r="BR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134," "&amp;LOWER(Flights!$F$8)&amp;" "," ~ ")," mh"," ~")," at "," ~ ")," by "," ~ ")," on "," ~ ")," to "," ~ ")," from "," ~ ")," until "," ~ ")," till "," ~ ")," before "," ~ ")," after "," ~ ")," around "," ~ ")," approx "," ~ ")," about "," ~ ")," since "," ~ ")," hrs "," ~ ")," hr "," ~ ")," hours "," ~ ")," time "," ~ ")," jan "," ~ ")," feb "," ~ ")," mar "," ~ ")," apr "," ~ ")," may "," ~ ")," jun "," ~ ")," jul "," ~ ")," aug "," ~ ")," sep "," ~ ")," sept "," ~ ")," oct "," ~ ")</f>
        <v>  </v>
      </c>
      <c r="BS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134," "&amp;LOWER(Flights!$F$8)&amp;" "," ~ ")," mh"," ~")," at "," ~ ")," by "," ~ ")," on "," ~ ")," to "," ~ ")," from "," ~ ")," until "," ~ ")," till "," ~ ")," before "," ~ ")," after "," ~ ")," around "," ~ ")," approx "," ~ ")," about "," ~ ")," since "," ~ ")," hrs "," ~ ")," hr "," ~ ")," hours "," ~ ")," time "," ~ ")," jan "," ~ ")," feb "," ~ ")," mar "," ~ ")," apr "," ~ ")," may "," ~ ")," jun "," ~ ")," jul "," ~ ")," aug "," ~ ")," sep "," ~ ")," sept "," ~ ")," oct "," ~ ")</f>
        <v>  </v>
      </c>
      <c r="BT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134,"jan","~"),"feb","~"),"mar","~"),"apr","~"),"may","~"),"jun","~"),"jul","~"),"aug","~"),"sep","~"),"oct","~"),"nov","~"),"dec","~")," nov "," ~ ")," dec "," ~ ")," mon "," ~ ")," tue "," ~ ")," wed "," ~ ")," thu "," ~ ")," fri "," ~ ")," sat "," ~ ")," sun "," ~ ")," gate "," ~ ")," bay "," ~ ")," stand "," ~ ")," position "," ~ ")," galley "," ~ ")," flight "," ~ ")," flt "," ~ ")," day "," ~ ")," date "," ~ ")," dated "," ~ ")," the "," ~ ")," and "," ~ ")," of "," ~ ")," in "," ~ ")," for "," ~ ")," with "," ~ ")</f>
        <v>  </v>
      </c>
      <c r="BU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134,"jan","~"),"feb","~"),"mar","~"),"apr","~"),"may","~"),"jun","~"),"jul","~"),"aug","~"),"sep","~"),"oct","~"),"nov","~"),"dec","~")," nov "," ~ ")," dec "," ~ ")," mon "," ~ ")," tue "," ~ ")," wed "," ~ ")," thu "," ~ ")," fri "," ~ ")," sat "," ~ ")," sun "," ~ ")," gate "," ~ ")," bay "," ~ ")," stand "," ~ ")," position "," ~ ")," galley "," ~ ")," flight "," ~ ")," flt "," ~ ")," day "," ~ ")," date "," ~ ")," dated "," ~ ")," the "," ~ ")," and "," ~ ")," of "," ~ ")," in "," ~ ")," for "," ~ ")," with "," ~ ")</f>
        <v>  </v>
      </c>
      <c r="BV134" s="61" t="n">
        <f aca="false">IFERROR(IF(OR(SUMPRODUCT((LEN(BC134)-LEN(SUBSTITUTE(BC134," "&amp;L_NotLoaded&amp;" "," ")))/(LEN(L_NotLoaded)+1))&gt;SUMPRODUCT((LEN(BC134)-LEN(SUBSTITUTE(BC134," "&amp;L_NotLoadedNeg&amp;" "," ")))/(LEN(L_NotLoadedNeg)+1)),SUMPRODUCT((LEN(BD134)-LEN(SUBSTITUTE(BD134," "&amp;L_NotLoaded&amp;" "," ")))/(LEN(L_NotLoaded)+1))&gt;SUMPRODUCT((LEN(BD134)-LEN(SUBSTITUTE(BD134," "&amp;L_NotLoadedNeg&amp;" "," ")))/(LEN(L_NotLoadedNeg)+1))),1,0),0)</f>
        <v>0</v>
      </c>
      <c r="BW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134," pax "," ~ ")," etd "," ~ ")," eta "," ~ ")," std "," ~ ")," sta "," ~ ")," atd "," ~ ")," ata "," ~ ")," lt "," ~ ")," utc "," ~ ")," local "," ~ ")," ok "," ~ ")," done "," ~ ")," seen "," ~ ")," chk "," ~ ")," chkd "," ~ ")," checked "," ~ ")," rcvd "," ~ ")," recd "," ~ ")," dep "," ~ ")," arr "," ~ ")," qty "," ~ ")," all "," ~ ")," ttl "," ~ ")," total "," ~ ")," via "," ~ ")," per "," ~ ")," call "," ~ ")," inbound "," ~ ")," outbound "," ~ ")," approx "," ~ ")</f>
        <v>  </v>
      </c>
      <c r="BX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134," pax "," ~ ")," etd "," ~ ")," eta "," ~ ")," std "," ~ ")," sta "," ~ ")," atd "," ~ ")," ata "," ~ ")," lt "," ~ ")," utc "," ~ ")," local "," ~ ")," ok "," ~ ")," done "," ~ ")," seen "," ~ ")," chk "," ~ ")," chkd "," ~ ")," checked "," ~ ")," rcvd "," ~ ")," recd "," ~ ")," dep "," ~ ")," arr "," ~ ")," qty "," ~ ")," all "," ~ ")," ttl "," ~ ")," total "," ~ ")," via "," ~ ")," per "," ~ ")," call "," ~ ")," inbound "," ~ ")," outbound "," ~ ")," approx "," ~ ")</f>
        <v>  </v>
      </c>
    </row>
    <row r="135" customFormat="false" ht="39.75" hidden="false" customHeight="true" outlineLevel="0" collapsed="false">
      <c r="A135" s="57" t="s">
        <v>659</v>
      </c>
      <c r="B135" s="57" t="s">
        <v>218</v>
      </c>
      <c r="C135" s="57" t="str">
        <f aca="false">Flights!$F$8</f>
        <v>MH0088</v>
      </c>
      <c r="D135" s="58" t="n">
        <f aca="false">Flights!$D$8</f>
        <v>46305</v>
      </c>
      <c r="E135" s="57" t="str">
        <f aca="false">Flights!$G$8&amp;"-"&amp;Flights!$H$8</f>
        <v>KUL-NRT</v>
      </c>
      <c r="F135" s="57" t="str">
        <f aca="false">Flights!$K$8</f>
        <v>BC</v>
      </c>
      <c r="G135" s="57" t="s">
        <v>462</v>
      </c>
      <c r="H135" s="57" t="s">
        <v>463</v>
      </c>
      <c r="I135" s="57" t="s">
        <v>632</v>
      </c>
      <c r="J135" s="57" t="s">
        <v>660</v>
      </c>
      <c r="K135" s="67" t="s">
        <v>504</v>
      </c>
      <c r="L135" s="67" t="s">
        <v>634</v>
      </c>
      <c r="M135" s="67" t="s">
        <v>187</v>
      </c>
      <c r="N135" s="67" t="s">
        <v>386</v>
      </c>
      <c r="O135" s="67" t="s">
        <v>635</v>
      </c>
      <c r="P135" s="57" t="s">
        <v>187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open",IF(AND(NOT(OR(LEN(AZ135)&lt;15,ISNUMBER(MATCH(AZ135,L_Placeholder,0)))),BK135=0,NOT(OR(LEN(AU135)&lt;2,ISNUMBER(MATCH(AU135,L_Placeholder,0)))),NOT(OR(LEN(AX135)&lt;2,ISNUMBER(MATCH(AX135,L_Placeholder,0)))),TRIM(AE135)&lt;&gt;TRIM(T135)),"N/A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missing",IF(OR(LEN(AU135)&lt;2,ISNUMBER(MATCH(AU135,L_Placeholder,0))),"INVALID – PIC missing",IF(OR(LEN(AV135)&lt;2,ISNUMBER(MATCH(AV135,L_Placeholder,0))),"INVALID – result / assessment missing",IF(OR(OR(LEN(AW135)&lt;3,ISNUMBER(MATCH(AW135,L_Placeholder,0))),SUMPRODUCT(--ISNUMBER(SEARCH(" "&amp;L_EvidencePhrase&amp;" ",BD135)))&gt;0,BI135=1),"INVALID – evidence missing, placeholder or not yet on file",IF(BL135=0,"INVALID – evidence needs a traceable reference (number, file name or link)",IF(OR(LEN(AX135)&lt;2,ISNUMBER(MATCH(AX135,L_Placeholder,0))),"INVALID – verifier missing",IF(AX135=AU135,"INVALID – verifier must be someone other than the PIC",IF(BH135=1,"INVALID – result not yet available (awaiting / TBC)",IF(BV135=1,"INVALID – wording says not on board: an on-board confirmation needs the item loaded",IF(AND(AQ135=1,OR(OR(LEN(AY135)&lt;3,ISNUMBER(MATCH(AY135,L_Placeholder,0))),BJ135=1,BQ135=0)),"INVALID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LATE","COMPLETE")&amp;IF(BG135=1," – CHECK WORDING",""))))))))))))))))))))))))),IF(TRIM(U135)="Fail","FAIL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t="str">
        <f aca="false">" "&amp;TRIM(SUBSTITUTE(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 "))&amp;" "</f>
        <v>  </v>
      </c>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IFERROR(IF(AND(TRIM(U135)="Pass",SUMPRODUCT((LEN(BC135)-LEN(SUBSTITUTE(BC135,"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")))/(LEN(L_PendNeg)+1)),1,0),1)</f>
        <v>0</v>
      </c>
      <c r="BI135" s="61" t="n">
        <f aca="false">IFERROR(IF(SUMPRODUCT((LEN(BD135)-LEN(SUBSTITUTE(BD135," "&amp;L_PendStrict&amp;" "," ")))/(LEN(L_PendStrict)+1))&gt;SUMPRODUCT((LEN(BD135)-LEN(SUBSTITUTE(BD135," "&amp;L_PendNeg&amp;" "," ")))/(LEN(L_PendNeg)+1)),1,0),1)</f>
        <v>0</v>
      </c>
      <c r="BJ135" s="61" t="n">
        <f aca="false">IFERROR(IF(SUMPRODUCT((LEN(BE135)-LEN(SUBSTITUTE(BE135," "&amp;L_Pending&amp;" "," ")))/(LEN(L_Pending)+1))&gt;SUMPRODUCT((LEN(BE135)-LEN(SUBSTITUTE(BE135," "&amp;L_PendNeg&amp;" "," ")))/(LEN(L_PendNeg)+1)),1,0),1)</f>
        <v>0</v>
      </c>
      <c r="BK135" s="61" t="n">
        <f aca="false">IFERROR(IF(SUMPRODUCT((LEN(BF135)-LEN(SUBSTITUTE(BF135," "&amp;L_PendStrict&amp;" "," ")))/(LEN(L_PendStrict)+1))&gt;SUMPRODUCT((LEN(BF135)-LEN(SUBSTITUTE(BF135," "&amp;L_PendNeg&amp;" "," ")))/(LEN(L_PendNeg)+1)),1,0),1)</f>
        <v>0</v>
      </c>
      <c r="BL135" s="61" t="n">
        <f aca="false">IFERROR(IF(OR(SUMPRODUCT(--ISNUMBER(SEARCH({"aa000"," aa 000"," aaa 000"," aaaa 000"," a 0000"," a000 000"," aa 00 000"," aaa 00 000"},BN135)))&gt;0,SUMPRODUCT(--ISNUMBER(SEARCH({"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135)))&gt;0,SUMPRODUCT(--ISNUMBER(SEARCH({"http","www.","\",".pdf",".jpg",".jpeg",".png",".heic",".xls",".doc",".msg",".eml"},Z135)))&gt;0,AND(SUMPRODUCT(--ISNUMBER(SEARCH({"sharepoint","onedrive","teams","dms","q-pulse","qpulse"},Z135)))&gt;0,ISNUMBER(SEARCH("0",BM135)))),1,0),0)</f>
        <v>0</v>
      </c>
      <c r="BM135" s="61" t="str">
        <f aca="false">SUBSTITUTE(SUBSTITUTE(SUBSTITUTE(SUBSTITUTE(SUBSTITUTE(SUBSTITUTE(SUBSTITUTE(SUBSTITUTE(SUBSTITUTE(LOWER(BW135&amp;""),"1","0"),"2","0"),"3","0"),"4","0"),"5","0"),"6","0"),"7","0"),"8","0"),"9","0")</f>
        <v>  </v>
      </c>
      <c r="BN135" s="61" t="str">
        <f aca="false">SUBSTITUTE(SUBSTITUTE(SUBSTITUTE(SUBSTITUTE(SUBSTITUTE(SUBSTITUTE(SUBSTITUTE(SUBSTITUTE(SUBSTITUTE(SUBSTITUTE(SUBSTITUTE(SUBSTITUTE(SUBSTITUTE(SUBSTITUTE(SUBSTITUTE(SUBSTITUTE(SUBSTITUTE(SUBSTITUTE(SUBSTITUTE(SUBSTITUTE(SUBSTITUTE(SUBSTITUTE(SUBSTITUTE(SUBSTITUTE(SUBSTITUTE(BM135,"b","a"),"c","a"),"d","a"),"e","a"),"f","a"),"g","a"),"h","a"),"i","a"),"j","a"),"k","a"),"l","a"),"m","a"),"n","a"),"o","a"),"p","a"),"q","a"),"r","a"),"s","a"),"t","a"),"u","a"),"v","a"),"w","a"),"x","a"),"y","a"),"z","a")</f>
        <v>  </v>
      </c>
      <c r="BO135" s="61" t="str">
        <f aca="false">SUBSTITUTE(SUBSTITUTE(SUBSTITUTE(SUBSTITUTE(SUBSTITUTE(SUBSTITUTE(SUBSTITUTE(SUBSTITUTE(SUBSTITUTE(LOWER(BX135&amp;""),"1","0"),"2","0"),"3","0"),"4","0"),"5","0"),"6","0"),"7","0"),"8","0"),"9","0")</f>
        <v>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v>
      </c>
      <c r="BQ135" s="61" t="n">
        <f aca="false">IFERROR(IF(OR(SUMPRODUCT(--ISNUMBER(SEARCH({"aa000"," aa 000"," aaa 000"," aaaa 000"," a 0000"," a000 000"," aa 00 000"," aaa 00 000"},BP135)))&gt;0,SUMPRODUCT(--ISNUMBER(SEARCH({"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135)))&gt;0,SUMPRODUCT(--ISNUMBER(SEARCH({"http","www.","\",".pdf",".jpg",".jpeg",".png",".heic",".xls",".doc",".msg",".eml"},W135)))&gt;0,ISNUMBER(SEARCH("0000",BO135)),AND(SUMPRODUCT(--ISNUMBER(SEARCH({"sharepoint","onedrive","teams","dms","q-pulse","qpulse"},W135)))&gt;0,ISNUMBER(SEARCH("0",BO135)))),1,0),0)</f>
        <v>0</v>
      </c>
      <c r="BR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135," "&amp;LOWER(Flights!$F$8)&amp;" "," ~ ")," mh"," ~")," at "," ~ ")," by "," ~ ")," on "," ~ ")," to "," ~ ")," from "," ~ ")," until "," ~ ")," till "," ~ ")," before "," ~ ")," after "," ~ ")," around "," ~ ")," approx "," ~ ")," about "," ~ ")," since "," ~ ")," hrs "," ~ ")," hr "," ~ ")," hours "," ~ ")," time "," ~ ")," jan "," ~ ")," feb "," ~ ")," mar "," ~ ")," apr "," ~ ")," may "," ~ ")," jun "," ~ ")," jul "," ~ ")," aug "," ~ ")," sep "," ~ ")," sept "," ~ ")," oct "," ~ ")</f>
        <v>  </v>
      </c>
      <c r="BS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135," "&amp;LOWER(Flights!$F$8)&amp;" "," ~ ")," mh"," ~")," at "," ~ ")," by "," ~ ")," on "," ~ ")," to "," ~ ")," from "," ~ ")," until "," ~ ")," till "," ~ ")," before "," ~ ")," after "," ~ ")," around "," ~ ")," approx "," ~ ")," about "," ~ ")," since "," ~ ")," hrs "," ~ ")," hr "," ~ ")," hours "," ~ ")," time "," ~ ")," jan "," ~ ")," feb "," ~ ")," mar "," ~ ")," apr "," ~ ")," may "," ~ ")," jun "," ~ ")," jul "," ~ ")," aug "," ~ ")," sep "," ~ ")," sept "," ~ ")," oct "," ~ ")</f>
        <v>  </v>
      </c>
      <c r="BT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135,"jan","~"),"feb","~"),"mar","~"),"apr","~"),"may","~"),"jun","~"),"jul","~"),"aug","~"),"sep","~"),"oct","~"),"nov","~"),"dec","~")," nov "," ~ ")," dec "," ~ ")," mon "," ~ ")," tue "," ~ ")," wed "," ~ ")," thu "," ~ ")," fri "," ~ ")," sat "," ~ ")," sun "," ~ ")," gate "," ~ ")," bay "," ~ ")," stand "," ~ ")," position "," ~ ")," galley "," ~ ")," flight "," ~ ")," flt "," ~ ")," day "," ~ ")," date "," ~ ")," dated "," ~ ")," the "," ~ ")," and "," ~ ")," of "," ~ ")," in "," ~ ")," for "," ~ ")," with "," ~ ")</f>
        <v>  </v>
      </c>
      <c r="BU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135,"jan","~"),"feb","~"),"mar","~"),"apr","~"),"may","~"),"jun","~"),"jul","~"),"aug","~"),"sep","~"),"oct","~"),"nov","~"),"dec","~")," nov "," ~ ")," dec "," ~ ")," mon "," ~ ")," tue "," ~ ")," wed "," ~ ")," thu "," ~ ")," fri "," ~ ")," sat "," ~ ")," sun "," ~ ")," gate "," ~ ")," bay "," ~ ")," stand "," ~ ")," position "," ~ ")," galley "," ~ ")," flight "," ~ ")," flt "," ~ ")," day "," ~ ")," date "," ~ ")," dated "," ~ ")," the "," ~ ")," and "," ~ ")," of "," ~ ")," in "," ~ ")," for "," ~ ")," with "," ~ ")</f>
        <v>  </v>
      </c>
      <c r="BV135" s="61" t="n">
        <f aca="false">IFERROR(IF(OR(SUMPRODUCT((LEN(BC135)-LEN(SUBSTITUTE(BC135," "&amp;L_NotLoaded&amp;" "," ")))/(LEN(L_NotLoaded)+1))&gt;SUMPRODUCT((LEN(BC135)-LEN(SUBSTITUTE(BC135," "&amp;L_NotLoadedNeg&amp;" "," ")))/(LEN(L_NotLoadedNeg)+1)),SUMPRODUCT((LEN(BD135)-LEN(SUBSTITUTE(BD135," "&amp;L_NotLoaded&amp;" "," ")))/(LEN(L_NotLoaded)+1))&gt;SUMPRODUCT((LEN(BD135)-LEN(SUBSTITUTE(BD135," "&amp;L_NotLoadedNeg&amp;" "," ")))/(LEN(L_NotLoadedNeg)+1))),1,0),0)</f>
        <v>0</v>
      </c>
      <c r="BW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135," pax "," ~ ")," etd "," ~ ")," eta "," ~ ")," std "," ~ ")," sta "," ~ ")," atd "," ~ ")," ata "," ~ ")," lt "," ~ ")," utc "," ~ ")," local "," ~ ")," ok "," ~ ")," done "," ~ ")," seen "," ~ ")," chk "," ~ ")," chkd "," ~ ")," checked "," ~ ")," rcvd "," ~ ")," recd "," ~ ")," dep "," ~ ")," arr "," ~ ")," qty "," ~ ")," all "," ~ ")," ttl "," ~ ")," total "," ~ ")," via "," ~ ")," per "," ~ ")," call "," ~ ")," inbound "," ~ ")," outbound "," ~ ")," approx "," ~ ")</f>
        <v>  </v>
      </c>
      <c r="BX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135," pax "," ~ ")," etd "," ~ ")," eta "," ~ ")," std "," ~ ")," sta "," ~ ")," atd "," ~ ")," ata "," ~ ")," lt "," ~ ")," utc "," ~ ")," local "," ~ ")," ok "," ~ ")," done "," ~ ")," seen "," ~ ")," chk "," ~ ")," chkd "," ~ ")," checked "," ~ ")," rcvd "," ~ ")," recd "," ~ ")," dep "," ~ ")," arr "," ~ ")," qty "," ~ ")," all "," ~ ")," ttl "," ~ ")," total "," ~ ")," via "," ~ ")," per "," ~ ")," call "," ~ ")," inbound "," ~ ")," outbound "," ~ ")," approx "," ~ ")</f>
        <v>  </v>
      </c>
    </row>
    <row r="136" customFormat="false" ht="41.25" hidden="false" customHeight="true" outlineLevel="0" collapsed="false">
      <c r="A136" s="57" t="s">
        <v>661</v>
      </c>
      <c r="B136" s="57" t="s">
        <v>218</v>
      </c>
      <c r="C136" s="57" t="str">
        <f aca="false">Flights!$F$8</f>
        <v>MH0088</v>
      </c>
      <c r="D136" s="58" t="n">
        <f aca="false">Flights!$D$8</f>
        <v>46305</v>
      </c>
      <c r="E136" s="57" t="str">
        <f aca="false">Flights!$G$8&amp;"-"&amp;Flights!$H$8</f>
        <v>KUL-NRT</v>
      </c>
      <c r="F136" s="57" t="str">
        <f aca="false">Flights!$K$8</f>
        <v>BC</v>
      </c>
      <c r="G136" s="57" t="s">
        <v>462</v>
      </c>
      <c r="H136" s="57" t="s">
        <v>463</v>
      </c>
      <c r="I136" s="57" t="s">
        <v>637</v>
      </c>
      <c r="J136" s="57" t="s">
        <v>662</v>
      </c>
      <c r="K136" s="67" t="s">
        <v>639</v>
      </c>
      <c r="L136" s="67" t="s">
        <v>640</v>
      </c>
      <c r="M136" s="67" t="s">
        <v>454</v>
      </c>
      <c r="N136" s="67" t="s">
        <v>386</v>
      </c>
      <c r="O136" s="67" t="s">
        <v>663</v>
      </c>
      <c r="P136" s="57" t="s">
        <v>187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open",IF(AND(NOT(OR(LEN(AZ136)&lt;15,ISNUMBER(MATCH(AZ136,L_Placeholder,0)))),BK136=0,NOT(OR(LEN(AU136)&lt;2,ISNUMBER(MATCH(AU136,L_Placeholder,0)))),NOT(OR(LEN(AX136)&lt;2,ISNUMBER(MATCH(AX136,L_Placeholder,0)))),TRIM(AE136)&lt;&gt;TRIM(T136)),"N/A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missing",IF(OR(LEN(AU136)&lt;2,ISNUMBER(MATCH(AU136,L_Placeholder,0))),"INVALID – PIC missing",IF(OR(LEN(AV136)&lt;2,ISNUMBER(MATCH(AV136,L_Placeholder,0))),"INVALID – result / assessment missing",IF(OR(OR(LEN(AW136)&lt;3,ISNUMBER(MATCH(AW136,L_Placeholder,0))),SUMPRODUCT(--ISNUMBER(SEARCH(" "&amp;L_EvidencePhrase&amp;" ",BD136)))&gt;0,BI136=1),"INVALID – evidence missing, placeholder or not yet on file",IF(BL136=0,"INVALID – evidence needs a traceable reference (number, file name or link)",IF(OR(LEN(AX136)&lt;2,ISNUMBER(MATCH(AX136,L_Placeholder,0))),"INVALID – verifier missing",IF(AX136=AU136,"INVALID – verifier must be someone other than the PIC",IF(BH136=1,"INVALID – result not yet available (awaiting / TBC)",IF(BV136=1,"INVALID – wording says not on board: an on-board confirmation needs the item loaded",IF(AND(AQ136=1,OR(OR(LEN(AY136)&lt;3,ISNUMBER(MATCH(AY136,L_Placeholder,0))),BJ136=1,BQ136=0)),"INVALID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LATE","COMPLETE")&amp;IF(BG136=1," – CHECK WORDING",""))))))))))))))))))))))))),IF(TRIM(U136)="Fail","FAIL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t="str">
        <f aca="false">" "&amp;TRIM(SUBSTITUTE(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 "))&amp;" "</f>
        <v>  </v>
      </c>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IFERROR(IF(AND(TRIM(U136)="Pass",SUMPRODUCT((LEN(BC136)-LEN(SUBSTITUTE(BC136,"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")))/(LEN(L_PendNeg)+1)),1,0),1)</f>
        <v>0</v>
      </c>
      <c r="BI136" s="61" t="n">
        <f aca="false">IFERROR(IF(SUMPRODUCT((LEN(BD136)-LEN(SUBSTITUTE(BD136," "&amp;L_PendStrict&amp;" "," ")))/(LEN(L_PendStrict)+1))&gt;SUMPRODUCT((LEN(BD136)-LEN(SUBSTITUTE(BD136," "&amp;L_PendNeg&amp;" "," ")))/(LEN(L_PendNeg)+1)),1,0),1)</f>
        <v>0</v>
      </c>
      <c r="BJ136" s="61" t="n">
        <f aca="false">IFERROR(IF(SUMPRODUCT((LEN(BE136)-LEN(SUBSTITUTE(BE136," "&amp;L_Pending&amp;" "," ")))/(LEN(L_Pending)+1))&gt;SUMPRODUCT((LEN(BE136)-LEN(SUBSTITUTE(BE136," "&amp;L_PendNeg&amp;" "," ")))/(LEN(L_PendNeg)+1)),1,0),1)</f>
        <v>0</v>
      </c>
      <c r="BK136" s="61" t="n">
        <f aca="false">IFERROR(IF(SUMPRODUCT((LEN(BF136)-LEN(SUBSTITUTE(BF136," "&amp;L_PendStrict&amp;" "," ")))/(LEN(L_PendStrict)+1))&gt;SUMPRODUCT((LEN(BF136)-LEN(SUBSTITUTE(BF136," "&amp;L_PendNeg&amp;" "," ")))/(LEN(L_PendNeg)+1)),1,0),1)</f>
        <v>0</v>
      </c>
      <c r="BL136" s="61" t="n">
        <f aca="false">IFERROR(IF(OR(SUMPRODUCT(--ISNUMBER(SEARCH({"aa000"," aa 000"," aaa 000"," aaaa 000"," a 0000"," a000 000"," aa 00 000"," aaa 00 000"},BN136)))&gt;0,SUMPRODUCT(--ISNUMBER(SEARCH({"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136)))&gt;0,SUMPRODUCT(--ISNUMBER(SEARCH({"http","www.","\",".pdf",".jpg",".jpeg",".png",".heic",".xls",".doc",".msg",".eml"},Z136)))&gt;0,AND(SUMPRODUCT(--ISNUMBER(SEARCH({"sharepoint","onedrive","teams","dms","q-pulse","qpulse"},Z136)))&gt;0,ISNUMBER(SEARCH("0",BM136)))),1,0),0)</f>
        <v>0</v>
      </c>
      <c r="BM136" s="61" t="str">
        <f aca="false">SUBSTITUTE(SUBSTITUTE(SUBSTITUTE(SUBSTITUTE(SUBSTITUTE(SUBSTITUTE(SUBSTITUTE(SUBSTITUTE(SUBSTITUTE(LOWER(BW136&amp;""),"1","0"),"2","0"),"3","0"),"4","0"),"5","0"),"6","0"),"7","0"),"8","0"),"9","0")</f>
        <v>  </v>
      </c>
      <c r="BN136" s="61" t="str">
        <f aca="false">SUBSTITUTE(SUBSTITUTE(SUBSTITUTE(SUBSTITUTE(SUBSTITUTE(SUBSTITUTE(SUBSTITUTE(SUBSTITUTE(SUBSTITUTE(SUBSTITUTE(SUBSTITUTE(SUBSTITUTE(SUBSTITUTE(SUBSTITUTE(SUBSTITUTE(SUBSTITUTE(SUBSTITUTE(SUBSTITUTE(SUBSTITUTE(SUBSTITUTE(SUBSTITUTE(SUBSTITUTE(SUBSTITUTE(SUBSTITUTE(SUBSTITUTE(BM136,"b","a"),"c","a"),"d","a"),"e","a"),"f","a"),"g","a"),"h","a"),"i","a"),"j","a"),"k","a"),"l","a"),"m","a"),"n","a"),"o","a"),"p","a"),"q","a"),"r","a"),"s","a"),"t","a"),"u","a"),"v","a"),"w","a"),"x","a"),"y","a"),"z","a")</f>
        <v>  </v>
      </c>
      <c r="BO136" s="61" t="str">
        <f aca="false">SUBSTITUTE(SUBSTITUTE(SUBSTITUTE(SUBSTITUTE(SUBSTITUTE(SUBSTITUTE(SUBSTITUTE(SUBSTITUTE(SUBSTITUTE(LOWER(BX136&amp;""),"1","0"),"2","0"),"3","0"),"4","0"),"5","0"),"6","0"),"7","0"),"8","0"),"9","0")</f>
        <v>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v>
      </c>
      <c r="BQ136" s="61" t="n">
        <f aca="false">IFERROR(IF(OR(SUMPRODUCT(--ISNUMBER(SEARCH({"aa000"," aa 000"," aaa 000"," aaaa 000"," a 0000"," a000 000"," aa 00 000"," aaa 00 000"},BP136)))&gt;0,SUMPRODUCT(--ISNUMBER(SEARCH({"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136)))&gt;0,SUMPRODUCT(--ISNUMBER(SEARCH({"http","www.","\",".pdf",".jpg",".jpeg",".png",".heic",".xls",".doc",".msg",".eml"},W136)))&gt;0,ISNUMBER(SEARCH("0000",BO136)),AND(SUMPRODUCT(--ISNUMBER(SEARCH({"sharepoint","onedrive","teams","dms","q-pulse","qpulse"},W136)))&gt;0,ISNUMBER(SEARCH("0",BO136)))),1,0),0)</f>
        <v>0</v>
      </c>
      <c r="BR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136," "&amp;LOWER(Flights!$F$8)&amp;" "," ~ ")," mh"," ~")," at "," ~ ")," by "," ~ ")," on "," ~ ")," to "," ~ ")," from "," ~ ")," until "," ~ ")," till "," ~ ")," before "," ~ ")," after "," ~ ")," around "," ~ ")," approx "," ~ ")," about "," ~ ")," since "," ~ ")," hrs "," ~ ")," hr "," ~ ")," hours "," ~ ")," time "," ~ ")," jan "," ~ ")," feb "," ~ ")," mar "," ~ ")," apr "," ~ ")," may "," ~ ")," jun "," ~ ")," jul "," ~ ")," aug "," ~ ")," sep "," ~ ")," sept "," ~ ")," oct "," ~ ")</f>
        <v>  </v>
      </c>
      <c r="BS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136," "&amp;LOWER(Flights!$F$8)&amp;" "," ~ ")," mh"," ~")," at "," ~ ")," by "," ~ ")," on "," ~ ")," to "," ~ ")," from "," ~ ")," until "," ~ ")," till "," ~ ")," before "," ~ ")," after "," ~ ")," around "," ~ ")," approx "," ~ ")," about "," ~ ")," since "," ~ ")," hrs "," ~ ")," hr "," ~ ")," hours "," ~ ")," time "," ~ ")," jan "," ~ ")," feb "," ~ ")," mar "," ~ ")," apr "," ~ ")," may "," ~ ")," jun "," ~ ")," jul "," ~ ")," aug "," ~ ")," sep "," ~ ")," sept "," ~ ")," oct "," ~ ")</f>
        <v>  </v>
      </c>
      <c r="BT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136,"jan","~"),"feb","~"),"mar","~"),"apr","~"),"may","~"),"jun","~"),"jul","~"),"aug","~"),"sep","~"),"oct","~"),"nov","~"),"dec","~")," nov "," ~ ")," dec "," ~ ")," mon "," ~ ")," tue "," ~ ")," wed "," ~ ")," thu "," ~ ")," fri "," ~ ")," sat "," ~ ")," sun "," ~ ")," gate "," ~ ")," bay "," ~ ")," stand "," ~ ")," position "," ~ ")," galley "," ~ ")," flight "," ~ ")," flt "," ~ ")," day "," ~ ")," date "," ~ ")," dated "," ~ ")," the "," ~ ")," and "," ~ ")," of "," ~ ")," in "," ~ ")," for "," ~ ")," with "," ~ ")</f>
        <v>  </v>
      </c>
      <c r="BU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136,"jan","~"),"feb","~"),"mar","~"),"apr","~"),"may","~"),"jun","~"),"jul","~"),"aug","~"),"sep","~"),"oct","~"),"nov","~"),"dec","~")," nov "," ~ ")," dec "," ~ ")," mon "," ~ ")," tue "," ~ ")," wed "," ~ ")," thu "," ~ ")," fri "," ~ ")," sat "," ~ ")," sun "," ~ ")," gate "," ~ ")," bay "," ~ ")," stand "," ~ ")," position "," ~ ")," galley "," ~ ")," flight "," ~ ")," flt "," ~ ")," day "," ~ ")," date "," ~ ")," dated "," ~ ")," the "," ~ ")," and "," ~ ")," of "," ~ ")," in "," ~ ")," for "," ~ ")," with "," ~ ")</f>
        <v>  </v>
      </c>
      <c r="BV136" s="61" t="n">
        <f aca="false">IFERROR(IF(OR(SUMPRODUCT((LEN(BC136)-LEN(SUBSTITUTE(BC136," "&amp;L_NotLoaded&amp;" "," ")))/(LEN(L_NotLoaded)+1))&gt;SUMPRODUCT((LEN(BC136)-LEN(SUBSTITUTE(BC136," "&amp;L_NotLoadedNeg&amp;" "," ")))/(LEN(L_NotLoadedNeg)+1)),SUMPRODUCT((LEN(BD136)-LEN(SUBSTITUTE(BD136," "&amp;L_NotLoaded&amp;" "," ")))/(LEN(L_NotLoaded)+1))&gt;SUMPRODUCT((LEN(BD136)-LEN(SUBSTITUTE(BD136," "&amp;L_NotLoadedNeg&amp;" "," ")))/(LEN(L_NotLoadedNeg)+1))),1,0),0)</f>
        <v>0</v>
      </c>
      <c r="BW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136," pax "," ~ ")," etd "," ~ ")," eta "," ~ ")," std "," ~ ")," sta "," ~ ")," atd "," ~ ")," ata "," ~ ")," lt "," ~ ")," utc "," ~ ")," local "," ~ ")," ok "," ~ ")," done "," ~ ")," seen "," ~ ")," chk "," ~ ")," chkd "," ~ ")," checked "," ~ ")," rcvd "," ~ ")," recd "," ~ ")," dep "," ~ ")," arr "," ~ ")," qty "," ~ ")," all "," ~ ")," ttl "," ~ ")," total "," ~ ")," via "," ~ ")," per "," ~ ")," call "," ~ ")," inbound "," ~ ")," outbound "," ~ ")," approx "," ~ ")</f>
        <v>  </v>
      </c>
      <c r="BX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136," pax "," ~ ")," etd "," ~ ")," eta "," ~ ")," std "," ~ ")," sta "," ~ ")," atd "," ~ ")," ata "," ~ ")," lt "," ~ ")," utc "," ~ ")," local "," ~ ")," ok "," ~ ")," done "," ~ ")," seen "," ~ ")," chk "," ~ ")," chkd "," ~ ")," checked "," ~ ")," rcvd "," ~ ")," recd "," ~ ")," dep "," ~ ")," arr "," ~ ")," qty "," ~ ")," all "," ~ ")," ttl "," ~ ")," total "," ~ ")," via "," ~ ")," per "," ~ ")," call "," ~ ")," inbound "," ~ ")," outbound "," ~ ")," approx "," ~ ")</f>
        <v>  </v>
      </c>
    </row>
    <row r="137" customFormat="false" ht="39.75" hidden="false" customHeight="true" outlineLevel="0" collapsed="false">
      <c r="A137" s="57" t="s">
        <v>664</v>
      </c>
      <c r="B137" s="57" t="s">
        <v>228</v>
      </c>
      <c r="C137" s="57" t="str">
        <f aca="false">Flights!$F$9</f>
        <v>MH0089</v>
      </c>
      <c r="D137" s="58" t="n">
        <f aca="false">Flights!$D$9</f>
        <v>46310</v>
      </c>
      <c r="E137" s="57" t="str">
        <f aca="false">Flights!$G$9&amp;"-"&amp;Flights!$H$9</f>
        <v>NRT-KUL</v>
      </c>
      <c r="F137" s="57" t="str">
        <f aca="false">Flights!$K$9</f>
        <v>EY</v>
      </c>
      <c r="G137" s="57" t="s">
        <v>81</v>
      </c>
      <c r="H137" s="57" t="s">
        <v>381</v>
      </c>
      <c r="I137" s="57" t="s">
        <v>382</v>
      </c>
      <c r="J137" s="57" t="s">
        <v>383</v>
      </c>
      <c r="K137" s="67" t="s">
        <v>384</v>
      </c>
      <c r="L137" s="67" t="s">
        <v>385</v>
      </c>
      <c r="M137" s="67"/>
      <c r="N137" s="67" t="s">
        <v>386</v>
      </c>
      <c r="O137" s="67"/>
      <c r="P137" s="57" t="s">
        <v>220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open",IF(AND(NOT(OR(LEN(AZ137)&lt;15,ISNUMBER(MATCH(AZ137,L_Placeholder,0)))),BK137=0,NOT(OR(LEN(AU137)&lt;2,ISNUMBER(MATCH(AU137,L_Placeholder,0)))),NOT(OR(LEN(AX137)&lt;2,ISNUMBER(MATCH(AX137,L_Placeholder,0)))),TRIM(AE137)&lt;&gt;TRIM(T137)),"N/A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missing",IF(OR(LEN(AU137)&lt;2,ISNUMBER(MATCH(AU137,L_Placeholder,0))),"INVALID – PIC missing",IF(OR(LEN(AV137)&lt;2,ISNUMBER(MATCH(AV137,L_Placeholder,0))),"INVALID – result / assessment missing",IF(OR(OR(LEN(AW137)&lt;3,ISNUMBER(MATCH(AW137,L_Placeholder,0))),SUMPRODUCT(--ISNUMBER(SEARCH(" "&amp;L_EvidencePhrase&amp;" ",BD137)))&gt;0,BI137=1),"INVALID – evidence missing, placeholder or not yet on file",IF(BL137=0,"INVALID – evidence needs a traceable reference (number, file name or link)",IF(OR(LEN(AX137)&lt;2,ISNUMBER(MATCH(AX137,L_Placeholder,0))),"INVALID – verifier missing",IF(AX137=AU137,"INVALID – verifier must be someone other than the PIC",IF(BH137=1,"INVALID – result not yet available (awaiting / TBC)",IF(BV137=1,"INVALID – wording says not on board: an on-board confirmation needs the item loaded",IF(AND(AQ137=1,OR(OR(LEN(AY137)&lt;3,ISNUMBER(MATCH(AY137,L_Placeholder,0))),BJ137=1,BQ137=0)),"INVALID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LATE","COMPLETE")&amp;IF(BG137=1," – CHECK WORDING",""))))))))))))))))))))))),IF(TRIM(U137)="Fail","FAIL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t="str">
        <f aca="false">" "&amp;TRIM(SUBSTITUTE(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 "))&amp;" "</f>
        <v>  </v>
      </c>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IFERROR(IF(AND(TRIM(U137)="Pass",SUMPRODUCT((LEN(BC137)-LEN(SUBSTITUTE(BC137,"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")))/(LEN(L_PendNeg)+1))+SUMPRODUCT((LEN(BC137)-LEN(SUBSTITUTE(BC137," "&amp;L_PendPrep&amp;" "," ")))/(LEN(L_PendPrep)+1)),1,0),1)</f>
        <v>0</v>
      </c>
      <c r="BI137" s="61" t="n">
        <f aca="false">IFERROR(IF(SUMPRODUCT((LEN(BD137)-LEN(SUBSTITUTE(BD137," "&amp;L_PendStrict&amp;" "," ")))/(LEN(L_PendStrict)+1))&gt;SUMPRODUCT((LEN(BD137)-LEN(SUBSTITUTE(BD137," "&amp;L_PendNeg&amp;" "," ")))/(LEN(L_PendNeg)+1)),1,0),1)</f>
        <v>0</v>
      </c>
      <c r="BJ137" s="61" t="n">
        <f aca="false">IFERROR(IF(SUMPRODUCT((LEN(BE137)-LEN(SUBSTITUTE(BE137," "&amp;L_Pending&amp;" "," ")))/(LEN(L_Pending)+1))&gt;SUMPRODUCT((LEN(BE137)-LEN(SUBSTITUTE(BE137," "&amp;L_PendNeg&amp;" "," ")))/(LEN(L_PendNeg)+1))+SUMPRODUCT((LEN(BE137)-LEN(SUBSTITUTE(BE137," "&amp;L_PendPrep&amp;" "," ")))/(LEN(L_PendPrep)+1)),1,0),1)</f>
        <v>0</v>
      </c>
      <c r="BK137" s="61" t="n">
        <f aca="false">IFERROR(IF(SUMPRODUCT((LEN(BF137)-LEN(SUBSTITUTE(BF137," "&amp;L_PendStrict&amp;" "," ")))/(LEN(L_PendStrict)+1))&gt;SUMPRODUCT((LEN(BF137)-LEN(SUBSTITUTE(BF137," "&amp;L_PendNeg&amp;" "," ")))/(LEN(L_PendNeg)+1)),1,0),1)</f>
        <v>0</v>
      </c>
      <c r="BL137" s="61" t="n">
        <f aca="false">IFERROR(IF(OR(SUMPRODUCT(--ISNUMBER(SEARCH({"aa000"," aa 000"," aaa 000"," aaaa 000"," a 0000"," a000 000"," aa 00 000"," aaa 00 000"},BN137)))&gt;0,SUMPRODUCT(--ISNUMBER(SEARCH({"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137)))&gt;0,SUMPRODUCT(--ISNUMBER(SEARCH({"http","www.","\",".pdf",".jpg",".jpeg",".png",".heic",".xls",".doc",".msg",".eml"},Z137)))&gt;0,AND(SUMPRODUCT(--ISNUMBER(SEARCH({"sharepoint","onedrive","teams","dms","q-pulse","qpulse"},Z137)))&gt;0,ISNUMBER(SEARCH("0",BM137)))),1,0),0)</f>
        <v>0</v>
      </c>
      <c r="BM137" s="61" t="str">
        <f aca="false">SUBSTITUTE(SUBSTITUTE(SUBSTITUTE(SUBSTITUTE(SUBSTITUTE(SUBSTITUTE(SUBSTITUTE(SUBSTITUTE(SUBSTITUTE(LOWER(BW137&amp;""),"1","0"),"2","0"),"3","0"),"4","0"),"5","0"),"6","0"),"7","0"),"8","0"),"9","0")</f>
        <v>  </v>
      </c>
      <c r="BN137" s="61" t="str">
        <f aca="false">SUBSTITUTE(SUBSTITUTE(SUBSTITUTE(SUBSTITUTE(SUBSTITUTE(SUBSTITUTE(SUBSTITUTE(SUBSTITUTE(SUBSTITUTE(SUBSTITUTE(SUBSTITUTE(SUBSTITUTE(SUBSTITUTE(SUBSTITUTE(SUBSTITUTE(SUBSTITUTE(SUBSTITUTE(SUBSTITUTE(SUBSTITUTE(SUBSTITUTE(SUBSTITUTE(SUBSTITUTE(SUBSTITUTE(SUBSTITUTE(SUBSTITUTE(BM137,"b","a"),"c","a"),"d","a"),"e","a"),"f","a"),"g","a"),"h","a"),"i","a"),"j","a"),"k","a"),"l","a"),"m","a"),"n","a"),"o","a"),"p","a"),"q","a"),"r","a"),"s","a"),"t","a"),"u","a"),"v","a"),"w","a"),"x","a"),"y","a"),"z","a")</f>
        <v>  </v>
      </c>
      <c r="BO137" s="61" t="str">
        <f aca="false">SUBSTITUTE(SUBSTITUTE(SUBSTITUTE(SUBSTITUTE(SUBSTITUTE(SUBSTITUTE(SUBSTITUTE(SUBSTITUTE(SUBSTITUTE(LOWER(BX137&amp;""),"1","0"),"2","0"),"3","0"),"4","0"),"5","0"),"6","0"),"7","0"),"8","0"),"9","0")</f>
        <v>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v>
      </c>
      <c r="BQ137" s="61" t="n">
        <f aca="false">IFERROR(IF(OR(SUMPRODUCT(--ISNUMBER(SEARCH({"aa000"," aa 000"," aaa 000"," aaaa 000"," a 0000"," a000 000"," aa 00 000"," aaa 00 000"},BP137)))&gt;0,SUMPRODUCT(--ISNUMBER(SEARCH({"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137)))&gt;0,SUMPRODUCT(--ISNUMBER(SEARCH({"http","www.","\",".pdf",".jpg",".jpeg",".png",".heic",".xls",".doc",".msg",".eml"},W137)))&gt;0,ISNUMBER(SEARCH("0000",BO137)),AND(SUMPRODUCT(--ISNUMBER(SEARCH({"sharepoint","onedrive","teams","dms","q-pulse","qpulse"},W137)))&gt;0,ISNUMBER(SEARCH("0",BO137)))),1,0),0)</f>
        <v>0</v>
      </c>
      <c r="BR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137," "&amp;LOWER(Flights!$F$9)&amp;" "," ~ ")," mh"," ~")," at "," ~ ")," by "," ~ ")," on "," ~ ")," to "," ~ ")," from "," ~ ")," until "," ~ ")," till "," ~ ")," before "," ~ ")," after "," ~ ")," around "," ~ ")," approx "," ~ ")," about "," ~ ")," since "," ~ ")," hrs "," ~ ")," hr "," ~ ")," hours "," ~ ")," time "," ~ ")," jan "," ~ ")," feb "," ~ ")," mar "," ~ ")," apr "," ~ ")," may "," ~ ")," jun "," ~ ")," jul "," ~ ")," aug "," ~ ")," sep "," ~ ")," sept "," ~ ")," oct "," ~ ")</f>
        <v>  </v>
      </c>
      <c r="BS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137," "&amp;LOWER(Flights!$F$9)&amp;" "," ~ ")," mh"," ~")," at "," ~ ")," by "," ~ ")," on "," ~ ")," to "," ~ ")," from "," ~ ")," until "," ~ ")," till "," ~ ")," before "," ~ ")," after "," ~ ")," around "," ~ ")," approx "," ~ ")," about "," ~ ")," since "," ~ ")," hrs "," ~ ")," hr "," ~ ")," hours "," ~ ")," time "," ~ ")," jan "," ~ ")," feb "," ~ ")," mar "," ~ ")," apr "," ~ ")," may "," ~ ")," jun "," ~ ")," jul "," ~ ")," aug "," ~ ")," sep "," ~ ")," sept "," ~ ")," oct "," ~ ")</f>
        <v>  </v>
      </c>
      <c r="BT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137,"jan","~"),"feb","~"),"mar","~"),"apr","~"),"may","~"),"jun","~"),"jul","~"),"aug","~"),"sep","~"),"oct","~"),"nov","~"),"dec","~")," nov "," ~ ")," dec "," ~ ")," mon "," ~ ")," tue "," ~ ")," wed "," ~ ")," thu "," ~ ")," fri "," ~ ")," sat "," ~ ")," sun "," ~ ")," gate "," ~ ")," bay "," ~ ")," stand "," ~ ")," position "," ~ ")," galley "," ~ ")," flight "," ~ ")," flt "," ~ ")," day "," ~ ")," date "," ~ ")," dated "," ~ ")," the "," ~ ")," and "," ~ ")," of "," ~ ")," in "," ~ ")," for "," ~ ")," with "," ~ ")</f>
        <v>  </v>
      </c>
      <c r="BU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137,"jan","~"),"feb","~"),"mar","~"),"apr","~"),"may","~"),"jun","~"),"jul","~"),"aug","~"),"sep","~"),"oct","~"),"nov","~"),"dec","~")," nov "," ~ ")," dec "," ~ ")," mon "," ~ ")," tue "," ~ ")," wed "," ~ ")," thu "," ~ ")," fri "," ~ ")," sat "," ~ ")," sun "," ~ ")," gate "," ~ ")," bay "," ~ ")," stand "," ~ ")," position "," ~ ")," galley "," ~ ")," flight "," ~ ")," flt "," ~ ")," day "," ~ ")," date "," ~ ")," dated "," ~ ")," the "," ~ ")," and "," ~ ")," of "," ~ ")," in "," ~ ")," for "," ~ ")," with "," ~ ")</f>
        <v>  </v>
      </c>
      <c r="BV137" s="61" t="n">
        <f aca="false">0</f>
        <v>0</v>
      </c>
      <c r="BW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137," pax "," ~ ")," etd "," ~ ")," eta "," ~ ")," std "," ~ ")," sta "," ~ ")," atd "," ~ ")," ata "," ~ ")," lt "," ~ ")," utc "," ~ ")," local "," ~ ")," ok "," ~ ")," done "," ~ ")," seen "," ~ ")," chk "," ~ ")," chkd "," ~ ")," checked "," ~ ")," rcvd "," ~ ")," recd "," ~ ")," dep "," ~ ")," arr "," ~ ")," qty "," ~ ")," all "," ~ ")," ttl "," ~ ")," total "," ~ ")," via "," ~ ")," per "," ~ ")," call "," ~ ")," inbound "," ~ ")," outbound "," ~ ")," approx "," ~ ")</f>
        <v>  </v>
      </c>
      <c r="BX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137," pax "," ~ ")," etd "," ~ ")," eta "," ~ ")," std "," ~ ")," sta "," ~ ")," atd "," ~ ")," ata "," ~ ")," lt "," ~ ")," utc "," ~ ")," local "," ~ ")," ok "," ~ ")," done "," ~ ")," seen "," ~ ")," chk "," ~ ")," chkd "," ~ ")," checked "," ~ ")," rcvd "," ~ ")," recd "," ~ ")," dep "," ~ ")," arr "," ~ ")," qty "," ~ ")," all "," ~ ")," ttl "," ~ ")," total "," ~ ")," via "," ~ ")," per "," ~ ")," call "," ~ ")," inbound "," ~ ")," outbound "," ~ ")," approx "," ~ ")</f>
        <v>  </v>
      </c>
    </row>
    <row r="138" customFormat="false" ht="39.75" hidden="false" customHeight="true" outlineLevel="0" collapsed="false">
      <c r="A138" s="57" t="s">
        <v>665</v>
      </c>
      <c r="B138" s="57" t="s">
        <v>228</v>
      </c>
      <c r="C138" s="57" t="str">
        <f aca="false">Flights!$F$9</f>
        <v>MH0089</v>
      </c>
      <c r="D138" s="58" t="n">
        <f aca="false">Flights!$D$9</f>
        <v>46310</v>
      </c>
      <c r="E138" s="57" t="str">
        <f aca="false">Flights!$G$9&amp;"-"&amp;Flights!$H$9</f>
        <v>NRT-KUL</v>
      </c>
      <c r="F138" s="57" t="str">
        <f aca="false">Flights!$K$9</f>
        <v>EY</v>
      </c>
      <c r="G138" s="57" t="s">
        <v>81</v>
      </c>
      <c r="H138" s="57" t="s">
        <v>381</v>
      </c>
      <c r="I138" s="57" t="s">
        <v>388</v>
      </c>
      <c r="J138" s="57" t="s">
        <v>389</v>
      </c>
      <c r="K138" s="67" t="s">
        <v>390</v>
      </c>
      <c r="L138" s="67" t="s">
        <v>385</v>
      </c>
      <c r="M138" s="67"/>
      <c r="N138" s="67" t="s">
        <v>386</v>
      </c>
      <c r="O138" s="67"/>
      <c r="P138" s="57" t="s">
        <v>220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open",IF(AND(NOT(OR(LEN(AZ138)&lt;15,ISNUMBER(MATCH(AZ138,L_Placeholder,0)))),BK138=0,NOT(OR(LEN(AU138)&lt;2,ISNUMBER(MATCH(AU138,L_Placeholder,0)))),NOT(OR(LEN(AX138)&lt;2,ISNUMBER(MATCH(AX138,L_Placeholder,0)))),TRIM(AE138)&lt;&gt;TRIM(T138)),"N/A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missing",IF(OR(LEN(AU138)&lt;2,ISNUMBER(MATCH(AU138,L_Placeholder,0))),"INVALID – PIC missing",IF(OR(LEN(AV138)&lt;2,ISNUMBER(MATCH(AV138,L_Placeholder,0))),"INVALID – result / assessment missing",IF(OR(OR(LEN(AW138)&lt;3,ISNUMBER(MATCH(AW138,L_Placeholder,0))),SUMPRODUCT(--ISNUMBER(SEARCH(" "&amp;L_EvidencePhrase&amp;" ",BD138)))&gt;0,BI138=1),"INVALID – evidence missing, placeholder or not yet on file",IF(BL138=0,"INVALID – evidence needs a traceable reference (number, file name or link)",IF(OR(LEN(AX138)&lt;2,ISNUMBER(MATCH(AX138,L_Placeholder,0))),"INVALID – verifier missing",IF(AX138=AU138,"INVALID – verifier must be someone other than the PIC",IF(BH138=1,"INVALID – result not yet available (awaiting / TBC)",IF(BV138=1,"INVALID – wording says not on board: an on-board confirmation needs the item loaded",IF(AND(AQ138=1,OR(OR(LEN(AY138)&lt;3,ISNUMBER(MATCH(AY138,L_Placeholder,0))),BJ138=1,BQ138=0)),"INVALID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LATE","COMPLETE")&amp;IF(BG138=1," – CHECK WORDING",""))))))))))))))))))))))),IF(TRIM(U138)="Fail","FAIL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t="str">
        <f aca="false">" "&amp;TRIM(SUBSTITUTE(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 "))&amp;" "</f>
        <v>  </v>
      </c>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IFERROR(IF(AND(TRIM(U138)="Pass",SUMPRODUCT((LEN(BC138)-LEN(SUBSTITUTE(BC138,"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")))/(LEN(L_PendNeg)+1))+SUMPRODUCT((LEN(BC138)-LEN(SUBSTITUTE(BC138," "&amp;L_PendPrep&amp;" "," ")))/(LEN(L_PendPrep)+1)),1,0),1)</f>
        <v>0</v>
      </c>
      <c r="BI138" s="61" t="n">
        <f aca="false">IFERROR(IF(SUMPRODUCT((LEN(BD138)-LEN(SUBSTITUTE(BD138," "&amp;L_PendStrict&amp;" "," ")))/(LEN(L_PendStrict)+1))&gt;SUMPRODUCT((LEN(BD138)-LEN(SUBSTITUTE(BD138," "&amp;L_PendNeg&amp;" "," ")))/(LEN(L_PendNeg)+1)),1,0),1)</f>
        <v>0</v>
      </c>
      <c r="BJ138" s="61" t="n">
        <f aca="false">IFERROR(IF(SUMPRODUCT((LEN(BE138)-LEN(SUBSTITUTE(BE138," "&amp;L_Pending&amp;" "," ")))/(LEN(L_Pending)+1))&gt;SUMPRODUCT((LEN(BE138)-LEN(SUBSTITUTE(BE138," "&amp;L_PendNeg&amp;" "," ")))/(LEN(L_PendNeg)+1))+SUMPRODUCT((LEN(BE138)-LEN(SUBSTITUTE(BE138," "&amp;L_PendPrep&amp;" "," ")))/(LEN(L_PendPrep)+1)),1,0),1)</f>
        <v>0</v>
      </c>
      <c r="BK138" s="61" t="n">
        <f aca="false">IFERROR(IF(SUMPRODUCT((LEN(BF138)-LEN(SUBSTITUTE(BF138," "&amp;L_PendStrict&amp;" "," ")))/(LEN(L_PendStrict)+1))&gt;SUMPRODUCT((LEN(BF138)-LEN(SUBSTITUTE(BF138," "&amp;L_PendNeg&amp;" "," ")))/(LEN(L_PendNeg)+1)),1,0),1)</f>
        <v>0</v>
      </c>
      <c r="BL138" s="61" t="n">
        <f aca="false">IFERROR(IF(OR(SUMPRODUCT(--ISNUMBER(SEARCH({"aa000"," aa 000"," aaa 000"," aaaa 000"," a 0000"," a000 000"," aa 00 000"," aaa 00 000"},BN138)))&gt;0,SUMPRODUCT(--ISNUMBER(SEARCH({"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138)))&gt;0,SUMPRODUCT(--ISNUMBER(SEARCH({"http","www.","\",".pdf",".jpg",".jpeg",".png",".heic",".xls",".doc",".msg",".eml"},Z138)))&gt;0,AND(SUMPRODUCT(--ISNUMBER(SEARCH({"sharepoint","onedrive","teams","dms","q-pulse","qpulse"},Z138)))&gt;0,ISNUMBER(SEARCH("0",BM138)))),1,0),0)</f>
        <v>0</v>
      </c>
      <c r="BM138" s="61" t="str">
        <f aca="false">SUBSTITUTE(SUBSTITUTE(SUBSTITUTE(SUBSTITUTE(SUBSTITUTE(SUBSTITUTE(SUBSTITUTE(SUBSTITUTE(SUBSTITUTE(LOWER(BW138&amp;""),"1","0"),"2","0"),"3","0"),"4","0"),"5","0"),"6","0"),"7","0"),"8","0"),"9","0")</f>
        <v>  </v>
      </c>
      <c r="BN138" s="61" t="str">
        <f aca="false">SUBSTITUTE(SUBSTITUTE(SUBSTITUTE(SUBSTITUTE(SUBSTITUTE(SUBSTITUTE(SUBSTITUTE(SUBSTITUTE(SUBSTITUTE(SUBSTITUTE(SUBSTITUTE(SUBSTITUTE(SUBSTITUTE(SUBSTITUTE(SUBSTITUTE(SUBSTITUTE(SUBSTITUTE(SUBSTITUTE(SUBSTITUTE(SUBSTITUTE(SUBSTITUTE(SUBSTITUTE(SUBSTITUTE(SUBSTITUTE(SUBSTITUTE(BM138,"b","a"),"c","a"),"d","a"),"e","a"),"f","a"),"g","a"),"h","a"),"i","a"),"j","a"),"k","a"),"l","a"),"m","a"),"n","a"),"o","a"),"p","a"),"q","a"),"r","a"),"s","a"),"t","a"),"u","a"),"v","a"),"w","a"),"x","a"),"y","a"),"z","a")</f>
        <v>  </v>
      </c>
      <c r="BO138" s="61" t="str">
        <f aca="false">SUBSTITUTE(SUBSTITUTE(SUBSTITUTE(SUBSTITUTE(SUBSTITUTE(SUBSTITUTE(SUBSTITUTE(SUBSTITUTE(SUBSTITUTE(LOWER(BX138&amp;""),"1","0"),"2","0"),"3","0"),"4","0"),"5","0"),"6","0"),"7","0"),"8","0"),"9","0")</f>
        <v>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v>
      </c>
      <c r="BQ138" s="61" t="n">
        <f aca="false">IFERROR(IF(OR(SUMPRODUCT(--ISNUMBER(SEARCH({"aa000"," aa 000"," aaa 000"," aaaa 000"," a 0000"," a000 000"," aa 00 000"," aaa 00 000"},BP138)))&gt;0,SUMPRODUCT(--ISNUMBER(SEARCH({"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138)))&gt;0,SUMPRODUCT(--ISNUMBER(SEARCH({"http","www.","\",".pdf",".jpg",".jpeg",".png",".heic",".xls",".doc",".msg",".eml"},W138)))&gt;0,ISNUMBER(SEARCH("0000",BO138)),AND(SUMPRODUCT(--ISNUMBER(SEARCH({"sharepoint","onedrive","teams","dms","q-pulse","qpulse"},W138)))&gt;0,ISNUMBER(SEARCH("0",BO138)))),1,0),0)</f>
        <v>0</v>
      </c>
      <c r="BR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138," "&amp;LOWER(Flights!$F$9)&amp;" "," ~ ")," mh"," ~")," at "," ~ ")," by "," ~ ")," on "," ~ ")," to "," ~ ")," from "," ~ ")," until "," ~ ")," till "," ~ ")," before "," ~ ")," after "," ~ ")," around "," ~ ")," approx "," ~ ")," about "," ~ ")," since "," ~ ")," hrs "," ~ ")," hr "," ~ ")," hours "," ~ ")," time "," ~ ")," jan "," ~ ")," feb "," ~ ")," mar "," ~ ")," apr "," ~ ")," may "," ~ ")," jun "," ~ ")," jul "," ~ ")," aug "," ~ ")," sep "," ~ ")," sept "," ~ ")," oct "," ~ ")</f>
        <v>  </v>
      </c>
      <c r="BS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138," "&amp;LOWER(Flights!$F$9)&amp;" "," ~ ")," mh"," ~")," at "," ~ ")," by "," ~ ")," on "," ~ ")," to "," ~ ")," from "," ~ ")," until "," ~ ")," till "," ~ ")," before "," ~ ")," after "," ~ ")," around "," ~ ")," approx "," ~ ")," about "," ~ ")," since "," ~ ")," hrs "," ~ ")," hr "," ~ ")," hours "," ~ ")," time "," ~ ")," jan "," ~ ")," feb "," ~ ")," mar "," ~ ")," apr "," ~ ")," may "," ~ ")," jun "," ~ ")," jul "," ~ ")," aug "," ~ ")," sep "," ~ ")," sept "," ~ ")," oct "," ~ ")</f>
        <v>  </v>
      </c>
      <c r="BT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138,"jan","~"),"feb","~"),"mar","~"),"apr","~"),"may","~"),"jun","~"),"jul","~"),"aug","~"),"sep","~"),"oct","~"),"nov","~"),"dec","~")," nov "," ~ ")," dec "," ~ ")," mon "," ~ ")," tue "," ~ ")," wed "," ~ ")," thu "," ~ ")," fri "," ~ ")," sat "," ~ ")," sun "," ~ ")," gate "," ~ ")," bay "," ~ ")," stand "," ~ ")," position "," ~ ")," galley "," ~ ")," flight "," ~ ")," flt "," ~ ")," day "," ~ ")," date "," ~ ")," dated "," ~ ")," the "," ~ ")," and "," ~ ")," of "," ~ ")," in "," ~ ")," for "," ~ ")," with "," ~ ")</f>
        <v>  </v>
      </c>
      <c r="BU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138,"jan","~"),"feb","~"),"mar","~"),"apr","~"),"may","~"),"jun","~"),"jul","~"),"aug","~"),"sep","~"),"oct","~"),"nov","~"),"dec","~")," nov "," ~ ")," dec "," ~ ")," mon "," ~ ")," tue "," ~ ")," wed "," ~ ")," thu "," ~ ")," fri "," ~ ")," sat "," ~ ")," sun "," ~ ")," gate "," ~ ")," bay "," ~ ")," stand "," ~ ")," position "," ~ ")," galley "," ~ ")," flight "," ~ ")," flt "," ~ ")," day "," ~ ")," date "," ~ ")," dated "," ~ ")," the "," ~ ")," and "," ~ ")," of "," ~ ")," in "," ~ ")," for "," ~ ")," with "," ~ ")</f>
        <v>  </v>
      </c>
      <c r="BV138" s="61" t="n">
        <f aca="false">0</f>
        <v>0</v>
      </c>
      <c r="BW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138," pax "," ~ ")," etd "," ~ ")," eta "," ~ ")," std "," ~ ")," sta "," ~ ")," atd "," ~ ")," ata "," ~ ")," lt "," ~ ")," utc "," ~ ")," local "," ~ ")," ok "," ~ ")," done "," ~ ")," seen "," ~ ")," chk "," ~ ")," chkd "," ~ ")," checked "," ~ ")," rcvd "," ~ ")," recd "," ~ ")," dep "," ~ ")," arr "," ~ ")," qty "," ~ ")," all "," ~ ")," ttl "," ~ ")," total "," ~ ")," via "," ~ ")," per "," ~ ")," call "," ~ ")," inbound "," ~ ")," outbound "," ~ ")," approx "," ~ ")</f>
        <v>  </v>
      </c>
      <c r="BX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138," pax "," ~ ")," etd "," ~ ")," eta "," ~ ")," std "," ~ ")," sta "," ~ ")," atd "," ~ ")," ata "," ~ ")," lt "," ~ ")," utc "," ~ ")," local "," ~ ")," ok "," ~ ")," done "," ~ ")," seen "," ~ ")," chk "," ~ ")," chkd "," ~ ")," checked "," ~ ")," rcvd "," ~ ")," recd "," ~ ")," dep "," ~ ")," arr "," ~ ")," qty "," ~ ")," all "," ~ ")," ttl "," ~ ")," total "," ~ ")," via "," ~ ")," per "," ~ ")," call "," ~ ")," inbound "," ~ ")," outbound "," ~ ")," approx "," ~ ")</f>
        <v>  </v>
      </c>
    </row>
    <row r="139" customFormat="false" ht="41.25" hidden="false" customHeight="true" outlineLevel="0" collapsed="false">
      <c r="A139" s="57" t="s">
        <v>666</v>
      </c>
      <c r="B139" s="57" t="s">
        <v>228</v>
      </c>
      <c r="C139" s="57" t="str">
        <f aca="false">Flights!$F$9</f>
        <v>MH0089</v>
      </c>
      <c r="D139" s="58" t="n">
        <f aca="false">Flights!$D$9</f>
        <v>46310</v>
      </c>
      <c r="E139" s="57" t="str">
        <f aca="false">Flights!$G$9&amp;"-"&amp;Flights!$H$9</f>
        <v>NRT-KUL</v>
      </c>
      <c r="F139" s="57" t="str">
        <f aca="false">Flights!$K$9</f>
        <v>EY</v>
      </c>
      <c r="G139" s="57" t="s">
        <v>81</v>
      </c>
      <c r="H139" s="57" t="s">
        <v>381</v>
      </c>
      <c r="I139" s="57" t="s">
        <v>392</v>
      </c>
      <c r="J139" s="57" t="s">
        <v>393</v>
      </c>
      <c r="K139" s="67" t="s">
        <v>394</v>
      </c>
      <c r="L139" s="67" t="s">
        <v>385</v>
      </c>
      <c r="M139" s="67"/>
      <c r="N139" s="67" t="str">
        <f aca="false">IF(TRIM(Flights!$L$9)="A339","Required","N/A – rule")</f>
        <v>N/A – rule</v>
      </c>
      <c r="O139" s="67" t="s">
        <v>395</v>
      </c>
      <c r="P139" s="57" t="s">
        <v>220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open",IF(AND(NOT(OR(LEN(AZ139)&lt;15,ISNUMBER(MATCH(AZ139,L_Placeholder,0)))),BK139=0,NOT(OR(LEN(AU139)&lt;2,ISNUMBER(MATCH(AU139,L_Placeholder,0)))),NOT(OR(LEN(AX139)&lt;2,ISNUMBER(MATCH(AX139,L_Placeholder,0)))),TRIM(AE139)&lt;&gt;TRIM(T139)),"N/A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missing",IF(OR(LEN(AU139)&lt;2,ISNUMBER(MATCH(AU139,L_Placeholder,0))),"INVALID – PIC missing",IF(OR(LEN(AV139)&lt;2,ISNUMBER(MATCH(AV139,L_Placeholder,0))),"INVALID – result / assessment missing",IF(OR(OR(LEN(AW139)&lt;3,ISNUMBER(MATCH(AW139,L_Placeholder,0))),SUMPRODUCT(--ISNUMBER(SEARCH(" "&amp;L_EvidencePhrase&amp;" ",BD139)))&gt;0,BI139=1),"INVALID – evidence missing, placeholder or not yet on file",IF(BL139=0,"INVALID – evidence needs a traceable reference (number, file name or link)",IF(OR(LEN(AX139)&lt;2,ISNUMBER(MATCH(AX139,L_Placeholder,0))),"INVALID – verifier missing",IF(AX139=AU139,"INVALID – verifier must be someone other than the PIC",IF(BH139=1,"INVALID – result not yet available (awaiting / TBC)",IF(BV139=1,"INVALID – wording says not on board: an on-board confirmation needs the item loaded",IF(AND(AQ139=1,OR(OR(LEN(AY139)&lt;3,ISNUMBER(MATCH(AY139,L_Placeholder,0))),BJ139=1,BQ139=0)),"INVALID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LATE","COMPLETE")&amp;IF(BG139=1," – CHECK WORDING",""))))))))))))))))))))))),IF(TRIM(U139)="Fail","FAIL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t="str">
        <f aca="false">" "&amp;TRIM(SUBSTITUTE(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 "))&amp;" "</f>
        <v>  </v>
      </c>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IFERROR(IF(AND(TRIM(U139)="Pass",SUMPRODUCT((LEN(BC139)-LEN(SUBSTITUTE(BC139,"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")))/(LEN(L_PendNeg)+1))+SUMPRODUCT((LEN(BC139)-LEN(SUBSTITUTE(BC139," "&amp;L_PendPrep&amp;" "," ")))/(LEN(L_PendPrep)+1)),1,0),1)</f>
        <v>0</v>
      </c>
      <c r="BI139" s="61" t="n">
        <f aca="false">IFERROR(IF(SUMPRODUCT((LEN(BD139)-LEN(SUBSTITUTE(BD139," "&amp;L_PendStrict&amp;" "," ")))/(LEN(L_PendStrict)+1))&gt;SUMPRODUCT((LEN(BD139)-LEN(SUBSTITUTE(BD139," "&amp;L_PendNeg&amp;" "," ")))/(LEN(L_PendNeg)+1)),1,0),1)</f>
        <v>0</v>
      </c>
      <c r="BJ139" s="61" t="n">
        <f aca="false">IFERROR(IF(SUMPRODUCT((LEN(BE139)-LEN(SUBSTITUTE(BE139," "&amp;L_Pending&amp;" "," ")))/(LEN(L_Pending)+1))&gt;SUMPRODUCT((LEN(BE139)-LEN(SUBSTITUTE(BE139," "&amp;L_PendNeg&amp;" "," ")))/(LEN(L_PendNeg)+1))+SUMPRODUCT((LEN(BE139)-LEN(SUBSTITUTE(BE139," "&amp;L_PendPrep&amp;" "," ")))/(LEN(L_PendPrep)+1)),1,0),1)</f>
        <v>0</v>
      </c>
      <c r="BK139" s="61" t="n">
        <f aca="false">IFERROR(IF(SUMPRODUCT((LEN(BF139)-LEN(SUBSTITUTE(BF139," "&amp;L_PendStrict&amp;" "," ")))/(LEN(L_PendStrict)+1))&gt;SUMPRODUCT((LEN(BF139)-LEN(SUBSTITUTE(BF139," "&amp;L_PendNeg&amp;" "," ")))/(LEN(L_PendNeg)+1)),1,0),1)</f>
        <v>0</v>
      </c>
      <c r="BL139" s="61" t="n">
        <f aca="false">IFERROR(IF(OR(SUMPRODUCT(--ISNUMBER(SEARCH({"aa000"," aa 000"," aaa 000"," aaaa 000"," a 0000"," a000 000"," aa 00 000"," aaa 00 000"},BN139)))&gt;0,SUMPRODUCT(--ISNUMBER(SEARCH({"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139)))&gt;0,SUMPRODUCT(--ISNUMBER(SEARCH({"http","www.","\",".pdf",".jpg",".jpeg",".png",".heic",".xls",".doc",".msg",".eml"},Z139)))&gt;0,AND(SUMPRODUCT(--ISNUMBER(SEARCH({"sharepoint","onedrive","teams","dms","q-pulse","qpulse"},Z139)))&gt;0,ISNUMBER(SEARCH("0",BM139)))),1,0),0)</f>
        <v>0</v>
      </c>
      <c r="BM139" s="61" t="str">
        <f aca="false">SUBSTITUTE(SUBSTITUTE(SUBSTITUTE(SUBSTITUTE(SUBSTITUTE(SUBSTITUTE(SUBSTITUTE(SUBSTITUTE(SUBSTITUTE(LOWER(BW139&amp;""),"1","0"),"2","0"),"3","0"),"4","0"),"5","0"),"6","0"),"7","0"),"8","0"),"9","0")</f>
        <v>  </v>
      </c>
      <c r="BN139" s="61" t="str">
        <f aca="false">SUBSTITUTE(SUBSTITUTE(SUBSTITUTE(SUBSTITUTE(SUBSTITUTE(SUBSTITUTE(SUBSTITUTE(SUBSTITUTE(SUBSTITUTE(SUBSTITUTE(SUBSTITUTE(SUBSTITUTE(SUBSTITUTE(SUBSTITUTE(SUBSTITUTE(SUBSTITUTE(SUBSTITUTE(SUBSTITUTE(SUBSTITUTE(SUBSTITUTE(SUBSTITUTE(SUBSTITUTE(SUBSTITUTE(SUBSTITUTE(SUBSTITUTE(BM139,"b","a"),"c","a"),"d","a"),"e","a"),"f","a"),"g","a"),"h","a"),"i","a"),"j","a"),"k","a"),"l","a"),"m","a"),"n","a"),"o","a"),"p","a"),"q","a"),"r","a"),"s","a"),"t","a"),"u","a"),"v","a"),"w","a"),"x","a"),"y","a"),"z","a")</f>
        <v>  </v>
      </c>
      <c r="BO139" s="61" t="str">
        <f aca="false">SUBSTITUTE(SUBSTITUTE(SUBSTITUTE(SUBSTITUTE(SUBSTITUTE(SUBSTITUTE(SUBSTITUTE(SUBSTITUTE(SUBSTITUTE(LOWER(BX139&amp;""),"1","0"),"2","0"),"3","0"),"4","0"),"5","0"),"6","0"),"7","0"),"8","0"),"9","0")</f>
        <v>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v>
      </c>
      <c r="BQ139" s="61" t="n">
        <f aca="false">IFERROR(IF(OR(SUMPRODUCT(--ISNUMBER(SEARCH({"aa000"," aa 000"," aaa 000"," aaaa 000"," a 0000"," a000 000"," aa 00 000"," aaa 00 000"},BP139)))&gt;0,SUMPRODUCT(--ISNUMBER(SEARCH({"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139)))&gt;0,SUMPRODUCT(--ISNUMBER(SEARCH({"http","www.","\",".pdf",".jpg",".jpeg",".png",".heic",".xls",".doc",".msg",".eml"},W139)))&gt;0,ISNUMBER(SEARCH("0000",BO139)),AND(SUMPRODUCT(--ISNUMBER(SEARCH({"sharepoint","onedrive","teams","dms","q-pulse","qpulse"},W139)))&gt;0,ISNUMBER(SEARCH("0",BO139)))),1,0),0)</f>
        <v>0</v>
      </c>
      <c r="BR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139," "&amp;LOWER(Flights!$F$9)&amp;" "," ~ ")," mh"," ~")," at "," ~ ")," by "," ~ ")," on "," ~ ")," to "," ~ ")," from "," ~ ")," until "," ~ ")," till "," ~ ")," before "," ~ ")," after "," ~ ")," around "," ~ ")," approx "," ~ ")," about "," ~ ")," since "," ~ ")," hrs "," ~ ")," hr "," ~ ")," hours "," ~ ")," time "," ~ ")," jan "," ~ ")," feb "," ~ ")," mar "," ~ ")," apr "," ~ ")," may "," ~ ")," jun "," ~ ")," jul "," ~ ")," aug "," ~ ")," sep "," ~ ")," sept "," ~ ")," oct "," ~ ")</f>
        <v>  </v>
      </c>
      <c r="BS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139," "&amp;LOWER(Flights!$F$9)&amp;" "," ~ ")," mh"," ~")," at "," ~ ")," by "," ~ ")," on "," ~ ")," to "," ~ ")," from "," ~ ")," until "," ~ ")," till "," ~ ")," before "," ~ ")," after "," ~ ")," around "," ~ ")," approx "," ~ ")," about "," ~ ")," since "," ~ ")," hrs "," ~ ")," hr "," ~ ")," hours "," ~ ")," time "," ~ ")," jan "," ~ ")," feb "," ~ ")," mar "," ~ ")," apr "," ~ ")," may "," ~ ")," jun "," ~ ")," jul "," ~ ")," aug "," ~ ")," sep "," ~ ")," sept "," ~ ")," oct "," ~ ")</f>
        <v>  </v>
      </c>
      <c r="BT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139,"jan","~"),"feb","~"),"mar","~"),"apr","~"),"may","~"),"jun","~"),"jul","~"),"aug","~"),"sep","~"),"oct","~"),"nov","~"),"dec","~")," nov "," ~ ")," dec "," ~ ")," mon "," ~ ")," tue "," ~ ")," wed "," ~ ")," thu "," ~ ")," fri "," ~ ")," sat "," ~ ")," sun "," ~ ")," gate "," ~ ")," bay "," ~ ")," stand "," ~ ")," position "," ~ ")," galley "," ~ ")," flight "," ~ ")," flt "," ~ ")," day "," ~ ")," date "," ~ ")," dated "," ~ ")," the "," ~ ")," and "," ~ ")," of "," ~ ")," in "," ~ ")," for "," ~ ")," with "," ~ ")</f>
        <v>  </v>
      </c>
      <c r="BU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139,"jan","~"),"feb","~"),"mar","~"),"apr","~"),"may","~"),"jun","~"),"jul","~"),"aug","~"),"sep","~"),"oct","~"),"nov","~"),"dec","~")," nov "," ~ ")," dec "," ~ ")," mon "," ~ ")," tue "," ~ ")," wed "," ~ ")," thu "," ~ ")," fri "," ~ ")," sat "," ~ ")," sun "," ~ ")," gate "," ~ ")," bay "," ~ ")," stand "," ~ ")," position "," ~ ")," galley "," ~ ")," flight "," ~ ")," flt "," ~ ")," day "," ~ ")," date "," ~ ")," dated "," ~ ")," the "," ~ ")," and "," ~ ")," of "," ~ ")," in "," ~ ")," for "," ~ ")," with "," ~ ")</f>
        <v>  </v>
      </c>
      <c r="BV139" s="61" t="n">
        <f aca="false">0</f>
        <v>0</v>
      </c>
      <c r="BW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139," pax "," ~ ")," etd "," ~ ")," eta "," ~ ")," std "," ~ ")," sta "," ~ ")," atd "," ~ ")," ata "," ~ ")," lt "," ~ ")," utc "," ~ ")," local "," ~ ")," ok "," ~ ")," done "," ~ ")," seen "," ~ ")," chk "," ~ ")," chkd "," ~ ")," checked "," ~ ")," rcvd "," ~ ")," recd "," ~ ")," dep "," ~ ")," arr "," ~ ")," qty "," ~ ")," all "," ~ ")," ttl "," ~ ")," total "," ~ ")," via "," ~ ")," per "," ~ ")," call "," ~ ")," inbound "," ~ ")," outbound "," ~ ")," approx "," ~ ")</f>
        <v>  </v>
      </c>
      <c r="BX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139," pax "," ~ ")," etd "," ~ ")," eta "," ~ ")," std "," ~ ")," sta "," ~ ")," atd "," ~ ")," ata "," ~ ")," lt "," ~ ")," utc "," ~ ")," local "," ~ ")," ok "," ~ ")," done "," ~ ")," seen "," ~ ")," chk "," ~ ")," chkd "," ~ ")," checked "," ~ ")," rcvd "," ~ ")," recd "," ~ ")," dep "," ~ ")," arr "," ~ ")," qty "," ~ ")," all "," ~ ")," ttl "," ~ ")," total "," ~ ")," via "," ~ ")," per "," ~ ")," call "," ~ ")," inbound "," ~ ")," outbound "," ~ ")," approx "," ~ ")</f>
        <v>  </v>
      </c>
    </row>
    <row r="140" customFormat="false" ht="39.75" hidden="false" customHeight="true" outlineLevel="0" collapsed="false">
      <c r="A140" s="57" t="s">
        <v>667</v>
      </c>
      <c r="B140" s="57" t="s">
        <v>228</v>
      </c>
      <c r="C140" s="57" t="str">
        <f aca="false">Flights!$F$9</f>
        <v>MH0089</v>
      </c>
      <c r="D140" s="58" t="n">
        <f aca="false">Flights!$D$9</f>
        <v>46310</v>
      </c>
      <c r="E140" s="57" t="str">
        <f aca="false">Flights!$G$9&amp;"-"&amp;Flights!$H$9</f>
        <v>NRT-KUL</v>
      </c>
      <c r="F140" s="57" t="str">
        <f aca="false">Flights!$K$9</f>
        <v>EY</v>
      </c>
      <c r="G140" s="57" t="s">
        <v>81</v>
      </c>
      <c r="H140" s="57" t="s">
        <v>381</v>
      </c>
      <c r="I140" s="57" t="s">
        <v>397</v>
      </c>
      <c r="J140" s="57" t="s">
        <v>398</v>
      </c>
      <c r="K140" s="67" t="s">
        <v>399</v>
      </c>
      <c r="L140" s="67" t="s">
        <v>385</v>
      </c>
      <c r="M140" s="67"/>
      <c r="N140" s="67" t="s">
        <v>386</v>
      </c>
      <c r="O140" s="67"/>
      <c r="P140" s="57" t="s">
        <v>220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open",IF(AND(NOT(OR(LEN(AZ140)&lt;15,ISNUMBER(MATCH(AZ140,L_Placeholder,0)))),BK140=0,NOT(OR(LEN(AU140)&lt;2,ISNUMBER(MATCH(AU140,L_Placeholder,0)))),NOT(OR(LEN(AX140)&lt;2,ISNUMBER(MATCH(AX140,L_Placeholder,0)))),TRIM(AE140)&lt;&gt;TRIM(T140)),"N/A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missing",IF(OR(LEN(AU140)&lt;2,ISNUMBER(MATCH(AU140,L_Placeholder,0))),"INVALID – PIC missing",IF(OR(LEN(AV140)&lt;2,ISNUMBER(MATCH(AV140,L_Placeholder,0))),"INVALID – result / assessment missing",IF(OR(OR(LEN(AW140)&lt;3,ISNUMBER(MATCH(AW140,L_Placeholder,0))),SUMPRODUCT(--ISNUMBER(SEARCH(" "&amp;L_EvidencePhrase&amp;" ",BD140)))&gt;0,BI140=1),"INVALID – evidence missing, placeholder or not yet on file",IF(BL140=0,"INVALID – evidence needs a traceable reference (number, file name or link)",IF(OR(LEN(AX140)&lt;2,ISNUMBER(MATCH(AX140,L_Placeholder,0))),"INVALID – verifier missing",IF(AX140=AU140,"INVALID – verifier must be someone other than the PIC",IF(BH140=1,"INVALID – result not yet available (awaiting / TBC)",IF(BV140=1,"INVALID – wording says not on board: an on-board confirmation needs the item loaded",IF(AND(AQ140=1,OR(OR(LEN(AY140)&lt;3,ISNUMBER(MATCH(AY140,L_Placeholder,0))),BJ140=1,BQ140=0)),"INVALID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LATE","COMPLETE")&amp;IF(BG140=1," – CHECK WORDING",""))))))))))))))))))))))),IF(TRIM(U140)="Fail","FAIL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t="str">
        <f aca="false">" "&amp;TRIM(SUBSTITUTE(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 "))&amp;" "</f>
        <v>  </v>
      </c>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IFERROR(IF(AND(TRIM(U140)="Pass",SUMPRODUCT((LEN(BC140)-LEN(SUBSTITUTE(BC140,"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")))/(LEN(L_PendNeg)+1))+SUMPRODUCT((LEN(BC140)-LEN(SUBSTITUTE(BC140," "&amp;L_PendPrep&amp;" "," ")))/(LEN(L_PendPrep)+1)),1,0),1)</f>
        <v>0</v>
      </c>
      <c r="BI140" s="61" t="n">
        <f aca="false">IFERROR(IF(SUMPRODUCT((LEN(BD140)-LEN(SUBSTITUTE(BD140," "&amp;L_PendStrict&amp;" "," ")))/(LEN(L_PendStrict)+1))&gt;SUMPRODUCT((LEN(BD140)-LEN(SUBSTITUTE(BD140," "&amp;L_PendNeg&amp;" "," ")))/(LEN(L_PendNeg)+1)),1,0),1)</f>
        <v>0</v>
      </c>
      <c r="BJ140" s="61" t="n">
        <f aca="false">IFERROR(IF(SUMPRODUCT((LEN(BE140)-LEN(SUBSTITUTE(BE140," "&amp;L_Pending&amp;" "," ")))/(LEN(L_Pending)+1))&gt;SUMPRODUCT((LEN(BE140)-LEN(SUBSTITUTE(BE140," "&amp;L_PendNeg&amp;" "," ")))/(LEN(L_PendNeg)+1))+SUMPRODUCT((LEN(BE140)-LEN(SUBSTITUTE(BE140," "&amp;L_PendPrep&amp;" "," ")))/(LEN(L_PendPrep)+1)),1,0),1)</f>
        <v>0</v>
      </c>
      <c r="BK140" s="61" t="n">
        <f aca="false">IFERROR(IF(SUMPRODUCT((LEN(BF140)-LEN(SUBSTITUTE(BF140," "&amp;L_PendStrict&amp;" "," ")))/(LEN(L_PendStrict)+1))&gt;SUMPRODUCT((LEN(BF140)-LEN(SUBSTITUTE(BF140," "&amp;L_PendNeg&amp;" "," ")))/(LEN(L_PendNeg)+1)),1,0),1)</f>
        <v>0</v>
      </c>
      <c r="BL140" s="61" t="n">
        <f aca="false">IFERROR(IF(OR(SUMPRODUCT(--ISNUMBER(SEARCH({"aa000"," aa 000"," aaa 000"," aaaa 000"," a 0000"," a000 000"," aa 00 000"," aaa 00 000"},BN140)))&gt;0,SUMPRODUCT(--ISNUMBER(SEARCH({"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140)))&gt;0,SUMPRODUCT(--ISNUMBER(SEARCH({"http","www.","\",".pdf",".jpg",".jpeg",".png",".heic",".xls",".doc",".msg",".eml"},Z140)))&gt;0,AND(SUMPRODUCT(--ISNUMBER(SEARCH({"sharepoint","onedrive","teams","dms","q-pulse","qpulse"},Z140)))&gt;0,ISNUMBER(SEARCH("0",BM140)))),1,0),0)</f>
        <v>0</v>
      </c>
      <c r="BM140" s="61" t="str">
        <f aca="false">SUBSTITUTE(SUBSTITUTE(SUBSTITUTE(SUBSTITUTE(SUBSTITUTE(SUBSTITUTE(SUBSTITUTE(SUBSTITUTE(SUBSTITUTE(LOWER(BW140&amp;""),"1","0"),"2","0"),"3","0"),"4","0"),"5","0"),"6","0"),"7","0"),"8","0"),"9","0")</f>
        <v>  </v>
      </c>
      <c r="BN140" s="61" t="str">
        <f aca="false">SUBSTITUTE(SUBSTITUTE(SUBSTITUTE(SUBSTITUTE(SUBSTITUTE(SUBSTITUTE(SUBSTITUTE(SUBSTITUTE(SUBSTITUTE(SUBSTITUTE(SUBSTITUTE(SUBSTITUTE(SUBSTITUTE(SUBSTITUTE(SUBSTITUTE(SUBSTITUTE(SUBSTITUTE(SUBSTITUTE(SUBSTITUTE(SUBSTITUTE(SUBSTITUTE(SUBSTITUTE(SUBSTITUTE(SUBSTITUTE(SUBSTITUTE(BM140,"b","a"),"c","a"),"d","a"),"e","a"),"f","a"),"g","a"),"h","a"),"i","a"),"j","a"),"k","a"),"l","a"),"m","a"),"n","a"),"o","a"),"p","a"),"q","a"),"r","a"),"s","a"),"t","a"),"u","a"),"v","a"),"w","a"),"x","a"),"y","a"),"z","a")</f>
        <v>  </v>
      </c>
      <c r="BO140" s="61" t="str">
        <f aca="false">SUBSTITUTE(SUBSTITUTE(SUBSTITUTE(SUBSTITUTE(SUBSTITUTE(SUBSTITUTE(SUBSTITUTE(SUBSTITUTE(SUBSTITUTE(LOWER(BX140&amp;""),"1","0"),"2","0"),"3","0"),"4","0"),"5","0"),"6","0"),"7","0"),"8","0"),"9","0")</f>
        <v>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v>
      </c>
      <c r="BQ140" s="61" t="n">
        <f aca="false">IFERROR(IF(OR(SUMPRODUCT(--ISNUMBER(SEARCH({"aa000"," aa 000"," aaa 000"," aaaa 000"," a 0000"," a000 000"," aa 00 000"," aaa 00 000"},BP140)))&gt;0,SUMPRODUCT(--ISNUMBER(SEARCH({"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140)))&gt;0,SUMPRODUCT(--ISNUMBER(SEARCH({"http","www.","\",".pdf",".jpg",".jpeg",".png",".heic",".xls",".doc",".msg",".eml"},W140)))&gt;0,ISNUMBER(SEARCH("0000",BO140)),AND(SUMPRODUCT(--ISNUMBER(SEARCH({"sharepoint","onedrive","teams","dms","q-pulse","qpulse"},W140)))&gt;0,ISNUMBER(SEARCH("0",BO140)))),1,0),0)</f>
        <v>0</v>
      </c>
      <c r="BR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140," "&amp;LOWER(Flights!$F$9)&amp;" "," ~ ")," mh"," ~")," at "," ~ ")," by "," ~ ")," on "," ~ ")," to "," ~ ")," from "," ~ ")," until "," ~ ")," till "," ~ ")," before "," ~ ")," after "," ~ ")," around "," ~ ")," approx "," ~ ")," about "," ~ ")," since "," ~ ")," hrs "," ~ ")," hr "," ~ ")," hours "," ~ ")," time "," ~ ")," jan "," ~ ")," feb "," ~ ")," mar "," ~ ")," apr "," ~ ")," may "," ~ ")," jun "," ~ ")," jul "," ~ ")," aug "," ~ ")," sep "," ~ ")," sept "," ~ ")," oct "," ~ ")</f>
        <v>  </v>
      </c>
      <c r="BS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140," "&amp;LOWER(Flights!$F$9)&amp;" "," ~ ")," mh"," ~")," at "," ~ ")," by "," ~ ")," on "," ~ ")," to "," ~ ")," from "," ~ ")," until "," ~ ")," till "," ~ ")," before "," ~ ")," after "," ~ ")," around "," ~ ")," approx "," ~ ")," about "," ~ ")," since "," ~ ")," hrs "," ~ ")," hr "," ~ ")," hours "," ~ ")," time "," ~ ")," jan "," ~ ")," feb "," ~ ")," mar "," ~ ")," apr "," ~ ")," may "," ~ ")," jun "," ~ ")," jul "," ~ ")," aug "," ~ ")," sep "," ~ ")," sept "," ~ ")," oct "," ~ ")</f>
        <v>  </v>
      </c>
      <c r="BT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140,"jan","~"),"feb","~"),"mar","~"),"apr","~"),"may","~"),"jun","~"),"jul","~"),"aug","~"),"sep","~"),"oct","~"),"nov","~"),"dec","~")," nov "," ~ ")," dec "," ~ ")," mon "," ~ ")," tue "," ~ ")," wed "," ~ ")," thu "," ~ ")," fri "," ~ ")," sat "," ~ ")," sun "," ~ ")," gate "," ~ ")," bay "," ~ ")," stand "," ~ ")," position "," ~ ")," galley "," ~ ")," flight "," ~ ")," flt "," ~ ")," day "," ~ ")," date "," ~ ")," dated "," ~ ")," the "," ~ ")," and "," ~ ")," of "," ~ ")," in "," ~ ")," for "," ~ ")," with "," ~ ")</f>
        <v>  </v>
      </c>
      <c r="BU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140,"jan","~"),"feb","~"),"mar","~"),"apr","~"),"may","~"),"jun","~"),"jul","~"),"aug","~"),"sep","~"),"oct","~"),"nov","~"),"dec","~")," nov "," ~ ")," dec "," ~ ")," mon "," ~ ")," tue "," ~ ")," wed "," ~ ")," thu "," ~ ")," fri "," ~ ")," sat "," ~ ")," sun "," ~ ")," gate "," ~ ")," bay "," ~ ")," stand "," ~ ")," position "," ~ ")," galley "," ~ ")," flight "," ~ ")," flt "," ~ ")," day "," ~ ")," date "," ~ ")," dated "," ~ ")," the "," ~ ")," and "," ~ ")," of "," ~ ")," in "," ~ ")," for "," ~ ")," with "," ~ ")</f>
        <v>  </v>
      </c>
      <c r="BV140" s="61" t="n">
        <f aca="false">0</f>
        <v>0</v>
      </c>
      <c r="BW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140," pax "," ~ ")," etd "," ~ ")," eta "," ~ ")," std "," ~ ")," sta "," ~ ")," atd "," ~ ")," ata "," ~ ")," lt "," ~ ")," utc "," ~ ")," local "," ~ ")," ok "," ~ ")," done "," ~ ")," seen "," ~ ")," chk "," ~ ")," chkd "," ~ ")," checked "," ~ ")," rcvd "," ~ ")," recd "," ~ ")," dep "," ~ ")," arr "," ~ ")," qty "," ~ ")," all "," ~ ")," ttl "," ~ ")," total "," ~ ")," via "," ~ ")," per "," ~ ")," call "," ~ ")," inbound "," ~ ")," outbound "," ~ ")," approx "," ~ ")</f>
        <v>  </v>
      </c>
      <c r="BX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140," pax "," ~ ")," etd "," ~ ")," eta "," ~ ")," std "," ~ ")," sta "," ~ ")," atd "," ~ ")," ata "," ~ ")," lt "," ~ ")," utc "," ~ ")," local "," ~ ")," ok "," ~ ")," done "," ~ ")," seen "," ~ ")," chk "," ~ ")," chkd "," ~ ")," checked "," ~ ")," rcvd "," ~ ")," recd "," ~ ")," dep "," ~ ")," arr "," ~ ")," qty "," ~ ")," all "," ~ ")," ttl "," ~ ")," total "," ~ ")," via "," ~ ")," per "," ~ ")," call "," ~ ")," inbound "," ~ ")," outbound "," ~ ")," approx "," ~ ")</f>
        <v>  </v>
      </c>
    </row>
    <row r="141" customFormat="false" ht="39.75" hidden="false" customHeight="true" outlineLevel="0" collapsed="false">
      <c r="A141" s="57" t="s">
        <v>668</v>
      </c>
      <c r="B141" s="57" t="s">
        <v>228</v>
      </c>
      <c r="C141" s="57" t="str">
        <f aca="false">Flights!$F$9</f>
        <v>MH0089</v>
      </c>
      <c r="D141" s="58" t="n">
        <f aca="false">Flights!$D$9</f>
        <v>46310</v>
      </c>
      <c r="E141" s="57" t="str">
        <f aca="false">Flights!$G$9&amp;"-"&amp;Flights!$H$9</f>
        <v>NRT-KUL</v>
      </c>
      <c r="F141" s="57" t="str">
        <f aca="false">Flights!$K$9</f>
        <v>EY</v>
      </c>
      <c r="G141" s="57" t="s">
        <v>81</v>
      </c>
      <c r="H141" s="57" t="s">
        <v>381</v>
      </c>
      <c r="I141" s="57" t="s">
        <v>401</v>
      </c>
      <c r="J141" s="57" t="s">
        <v>402</v>
      </c>
      <c r="K141" s="67" t="s">
        <v>403</v>
      </c>
      <c r="L141" s="67" t="s">
        <v>385</v>
      </c>
      <c r="M141" s="67"/>
      <c r="N141" s="67" t="s">
        <v>386</v>
      </c>
      <c r="O141" s="67"/>
      <c r="P141" s="57" t="s">
        <v>220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open",IF(AND(NOT(OR(LEN(AZ141)&lt;15,ISNUMBER(MATCH(AZ141,L_Placeholder,0)))),BK141=0,NOT(OR(LEN(AU141)&lt;2,ISNUMBER(MATCH(AU141,L_Placeholder,0)))),NOT(OR(LEN(AX141)&lt;2,ISNUMBER(MATCH(AX141,L_Placeholder,0)))),TRIM(AE141)&lt;&gt;TRIM(T141)),"N/A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missing",IF(OR(LEN(AU141)&lt;2,ISNUMBER(MATCH(AU141,L_Placeholder,0))),"INVALID – PIC missing",IF(OR(LEN(AV141)&lt;2,ISNUMBER(MATCH(AV141,L_Placeholder,0))),"INVALID – result / assessment missing",IF(OR(OR(LEN(AW141)&lt;3,ISNUMBER(MATCH(AW141,L_Placeholder,0))),SUMPRODUCT(--ISNUMBER(SEARCH(" "&amp;L_EvidencePhrase&amp;" ",BD141)))&gt;0,BI141=1),"INVALID – evidence missing, placeholder or not yet on file",IF(BL141=0,"INVALID – evidence needs a traceable reference (number, file name or link)",IF(OR(LEN(AX141)&lt;2,ISNUMBER(MATCH(AX141,L_Placeholder,0))),"INVALID – verifier missing",IF(AX141=AU141,"INVALID – verifier must be someone other than the PIC",IF(BH141=1,"INVALID – result not yet available (awaiting / TBC)",IF(BV141=1,"INVALID – wording says not on board: an on-board confirmation needs the item loaded",IF(AND(AQ141=1,OR(OR(LEN(AY141)&lt;3,ISNUMBER(MATCH(AY141,L_Placeholder,0))),BJ141=1,BQ141=0)),"INVALID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LATE","COMPLETE")&amp;IF(BG141=1," – CHECK WORDING",""))))))))))))))))))))))),IF(TRIM(U141)="Fail","FAIL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t="str">
        <f aca="false">" "&amp;TRIM(SUBSTITUTE(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 "))&amp;" "</f>
        <v>  </v>
      </c>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IFERROR(IF(AND(TRIM(U141)="Pass",SUMPRODUCT((LEN(BC141)-LEN(SUBSTITUTE(BC141,"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")))/(LEN(L_PendNeg)+1))+SUMPRODUCT((LEN(BC141)-LEN(SUBSTITUTE(BC141," "&amp;L_PendPrep&amp;" "," ")))/(LEN(L_PendPrep)+1)),1,0),1)</f>
        <v>0</v>
      </c>
      <c r="BI141" s="61" t="n">
        <f aca="false">IFERROR(IF(SUMPRODUCT((LEN(BD141)-LEN(SUBSTITUTE(BD141," "&amp;L_PendStrict&amp;" "," ")))/(LEN(L_PendStrict)+1))&gt;SUMPRODUCT((LEN(BD141)-LEN(SUBSTITUTE(BD141," "&amp;L_PendNeg&amp;" "," ")))/(LEN(L_PendNeg)+1)),1,0),1)</f>
        <v>0</v>
      </c>
      <c r="BJ141" s="61" t="n">
        <f aca="false">IFERROR(IF(SUMPRODUCT((LEN(BE141)-LEN(SUBSTITUTE(BE141," "&amp;L_Pending&amp;" "," ")))/(LEN(L_Pending)+1))&gt;SUMPRODUCT((LEN(BE141)-LEN(SUBSTITUTE(BE141," "&amp;L_PendNeg&amp;" "," ")))/(LEN(L_PendNeg)+1))+SUMPRODUCT((LEN(BE141)-LEN(SUBSTITUTE(BE141," "&amp;L_PendPrep&amp;" "," ")))/(LEN(L_PendPrep)+1)),1,0),1)</f>
        <v>0</v>
      </c>
      <c r="BK141" s="61" t="n">
        <f aca="false">IFERROR(IF(SUMPRODUCT((LEN(BF141)-LEN(SUBSTITUTE(BF141," "&amp;L_PendStrict&amp;" "," ")))/(LEN(L_PendStrict)+1))&gt;SUMPRODUCT((LEN(BF141)-LEN(SUBSTITUTE(BF141," "&amp;L_PendNeg&amp;" "," ")))/(LEN(L_PendNeg)+1)),1,0),1)</f>
        <v>0</v>
      </c>
      <c r="BL141" s="61" t="n">
        <f aca="false">IFERROR(IF(OR(SUMPRODUCT(--ISNUMBER(SEARCH({"aa000"," aa 000"," aaa 000"," aaaa 000"," a 0000"," a000 000"," aa 00 000"," aaa 00 000"},BN141)))&gt;0,SUMPRODUCT(--ISNUMBER(SEARCH({"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141)))&gt;0,SUMPRODUCT(--ISNUMBER(SEARCH({"http","www.","\",".pdf",".jpg",".jpeg",".png",".heic",".xls",".doc",".msg",".eml"},Z141)))&gt;0,AND(SUMPRODUCT(--ISNUMBER(SEARCH({"sharepoint","onedrive","teams","dms","q-pulse","qpulse"},Z141)))&gt;0,ISNUMBER(SEARCH("0",BM141)))),1,0),0)</f>
        <v>0</v>
      </c>
      <c r="BM141" s="61" t="str">
        <f aca="false">SUBSTITUTE(SUBSTITUTE(SUBSTITUTE(SUBSTITUTE(SUBSTITUTE(SUBSTITUTE(SUBSTITUTE(SUBSTITUTE(SUBSTITUTE(LOWER(BW141&amp;""),"1","0"),"2","0"),"3","0"),"4","0"),"5","0"),"6","0"),"7","0"),"8","0"),"9","0")</f>
        <v>  </v>
      </c>
      <c r="BN141" s="61" t="str">
        <f aca="false">SUBSTITUTE(SUBSTITUTE(SUBSTITUTE(SUBSTITUTE(SUBSTITUTE(SUBSTITUTE(SUBSTITUTE(SUBSTITUTE(SUBSTITUTE(SUBSTITUTE(SUBSTITUTE(SUBSTITUTE(SUBSTITUTE(SUBSTITUTE(SUBSTITUTE(SUBSTITUTE(SUBSTITUTE(SUBSTITUTE(SUBSTITUTE(SUBSTITUTE(SUBSTITUTE(SUBSTITUTE(SUBSTITUTE(SUBSTITUTE(SUBSTITUTE(BM141,"b","a"),"c","a"),"d","a"),"e","a"),"f","a"),"g","a"),"h","a"),"i","a"),"j","a"),"k","a"),"l","a"),"m","a"),"n","a"),"o","a"),"p","a"),"q","a"),"r","a"),"s","a"),"t","a"),"u","a"),"v","a"),"w","a"),"x","a"),"y","a"),"z","a")</f>
        <v>  </v>
      </c>
      <c r="BO141" s="61" t="str">
        <f aca="false">SUBSTITUTE(SUBSTITUTE(SUBSTITUTE(SUBSTITUTE(SUBSTITUTE(SUBSTITUTE(SUBSTITUTE(SUBSTITUTE(SUBSTITUTE(LOWER(BX141&amp;""),"1","0"),"2","0"),"3","0"),"4","0"),"5","0"),"6","0"),"7","0"),"8","0"),"9","0")</f>
        <v>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v>
      </c>
      <c r="BQ141" s="61" t="n">
        <f aca="false">IFERROR(IF(OR(SUMPRODUCT(--ISNUMBER(SEARCH({"aa000"," aa 000"," aaa 000"," aaaa 000"," a 0000"," a000 000"," aa 00 000"," aaa 00 000"},BP141)))&gt;0,SUMPRODUCT(--ISNUMBER(SEARCH({"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141)))&gt;0,SUMPRODUCT(--ISNUMBER(SEARCH({"http","www.","\",".pdf",".jpg",".jpeg",".png",".heic",".xls",".doc",".msg",".eml"},W141)))&gt;0,ISNUMBER(SEARCH("0000",BO141)),AND(SUMPRODUCT(--ISNUMBER(SEARCH({"sharepoint","onedrive","teams","dms","q-pulse","qpulse"},W141)))&gt;0,ISNUMBER(SEARCH("0",BO141)))),1,0),0)</f>
        <v>0</v>
      </c>
      <c r="BR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141," "&amp;LOWER(Flights!$F$9)&amp;" "," ~ ")," mh"," ~")," at "," ~ ")," by "," ~ ")," on "," ~ ")," to "," ~ ")," from "," ~ ")," until "," ~ ")," till "," ~ ")," before "," ~ ")," after "," ~ ")," around "," ~ ")," approx "," ~ ")," about "," ~ ")," since "," ~ ")," hrs "," ~ ")," hr "," ~ ")," hours "," ~ ")," time "," ~ ")," jan "," ~ ")," feb "," ~ ")," mar "," ~ ")," apr "," ~ ")," may "," ~ ")," jun "," ~ ")," jul "," ~ ")," aug "," ~ ")," sep "," ~ ")," sept "," ~ ")," oct "," ~ ")</f>
        <v>  </v>
      </c>
      <c r="BS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141," "&amp;LOWER(Flights!$F$9)&amp;" "," ~ ")," mh"," ~")," at "," ~ ")," by "," ~ ")," on "," ~ ")," to "," ~ ")," from "," ~ ")," until "," ~ ")," till "," ~ ")," before "," ~ ")," after "," ~ ")," around "," ~ ")," approx "," ~ ")," about "," ~ ")," since "," ~ ")," hrs "," ~ ")," hr "," ~ ")," hours "," ~ ")," time "," ~ ")," jan "," ~ ")," feb "," ~ ")," mar "," ~ ")," apr "," ~ ")," may "," ~ ")," jun "," ~ ")," jul "," ~ ")," aug "," ~ ")," sep "," ~ ")," sept "," ~ ")," oct "," ~ ")</f>
        <v>  </v>
      </c>
      <c r="BT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141,"jan","~"),"feb","~"),"mar","~"),"apr","~"),"may","~"),"jun","~"),"jul","~"),"aug","~"),"sep","~"),"oct","~"),"nov","~"),"dec","~")," nov "," ~ ")," dec "," ~ ")," mon "," ~ ")," tue "," ~ ")," wed "," ~ ")," thu "," ~ ")," fri "," ~ ")," sat "," ~ ")," sun "," ~ ")," gate "," ~ ")," bay "," ~ ")," stand "," ~ ")," position "," ~ ")," galley "," ~ ")," flight "," ~ ")," flt "," ~ ")," day "," ~ ")," date "," ~ ")," dated "," ~ ")," the "," ~ ")," and "," ~ ")," of "," ~ ")," in "," ~ ")," for "," ~ ")," with "," ~ ")</f>
        <v>  </v>
      </c>
      <c r="BU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141,"jan","~"),"feb","~"),"mar","~"),"apr","~"),"may","~"),"jun","~"),"jul","~"),"aug","~"),"sep","~"),"oct","~"),"nov","~"),"dec","~")," nov "," ~ ")," dec "," ~ ")," mon "," ~ ")," tue "," ~ ")," wed "," ~ ")," thu "," ~ ")," fri "," ~ ")," sat "," ~ ")," sun "," ~ ")," gate "," ~ ")," bay "," ~ ")," stand "," ~ ")," position "," ~ ")," galley "," ~ ")," flight "," ~ ")," flt "," ~ ")," day "," ~ ")," date "," ~ ")," dated "," ~ ")," the "," ~ ")," and "," ~ ")," of "," ~ ")," in "," ~ ")," for "," ~ ")," with "," ~ ")</f>
        <v>  </v>
      </c>
      <c r="BV141" s="61" t="n">
        <f aca="false">0</f>
        <v>0</v>
      </c>
      <c r="BW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141," pax "," ~ ")," etd "," ~ ")," eta "," ~ ")," std "," ~ ")," sta "," ~ ")," atd "," ~ ")," ata "," ~ ")," lt "," ~ ")," utc "," ~ ")," local "," ~ ")," ok "," ~ ")," done "," ~ ")," seen "," ~ ")," chk "," ~ ")," chkd "," ~ ")," checked "," ~ ")," rcvd "," ~ ")," recd "," ~ ")," dep "," ~ ")," arr "," ~ ")," qty "," ~ ")," all "," ~ ")," ttl "," ~ ")," total "," ~ ")," via "," ~ ")," per "," ~ ")," call "," ~ ")," inbound "," ~ ")," outbound "," ~ ")," approx "," ~ ")</f>
        <v>  </v>
      </c>
      <c r="BX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141," pax "," ~ ")," etd "," ~ ")," eta "," ~ ")," std "," ~ ")," sta "," ~ ")," atd "," ~ ")," ata "," ~ ")," lt "," ~ ")," utc "," ~ ")," local "," ~ ")," ok "," ~ ")," done "," ~ ")," seen "," ~ ")," chk "," ~ ")," chkd "," ~ ")," checked "," ~ ")," rcvd "," ~ ")," recd "," ~ ")," dep "," ~ ")," arr "," ~ ")," qty "," ~ ")," all "," ~ ")," ttl "," ~ ")," total "," ~ ")," via "," ~ ")," per "," ~ ")," call "," ~ ")," inbound "," ~ ")," outbound "," ~ ")," approx "," ~ ")</f>
        <v>  </v>
      </c>
    </row>
    <row r="142" customFormat="false" ht="39.75" hidden="false" customHeight="true" outlineLevel="0" collapsed="false">
      <c r="A142" s="57" t="s">
        <v>669</v>
      </c>
      <c r="B142" s="57" t="s">
        <v>228</v>
      </c>
      <c r="C142" s="57" t="str">
        <f aca="false">Flights!$F$9</f>
        <v>MH0089</v>
      </c>
      <c r="D142" s="58" t="n">
        <f aca="false">Flights!$D$9</f>
        <v>46310</v>
      </c>
      <c r="E142" s="57" t="str">
        <f aca="false">Flights!$G$9&amp;"-"&amp;Flights!$H$9</f>
        <v>NRT-KUL</v>
      </c>
      <c r="F142" s="57" t="str">
        <f aca="false">Flights!$K$9</f>
        <v>EY</v>
      </c>
      <c r="G142" s="57" t="s">
        <v>81</v>
      </c>
      <c r="H142" s="57" t="s">
        <v>381</v>
      </c>
      <c r="I142" s="57" t="s">
        <v>401</v>
      </c>
      <c r="J142" s="57" t="s">
        <v>405</v>
      </c>
      <c r="K142" s="67" t="s">
        <v>406</v>
      </c>
      <c r="L142" s="67" t="s">
        <v>385</v>
      </c>
      <c r="M142" s="67"/>
      <c r="N142" s="67" t="s">
        <v>386</v>
      </c>
      <c r="O142" s="67"/>
      <c r="P142" s="57" t="s">
        <v>220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open",IF(AND(NOT(OR(LEN(AZ142)&lt;15,ISNUMBER(MATCH(AZ142,L_Placeholder,0)))),BK142=0,NOT(OR(LEN(AU142)&lt;2,ISNUMBER(MATCH(AU142,L_Placeholder,0)))),NOT(OR(LEN(AX142)&lt;2,ISNUMBER(MATCH(AX142,L_Placeholder,0)))),TRIM(AE142)&lt;&gt;TRIM(T142)),"N/A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missing",IF(OR(LEN(AU142)&lt;2,ISNUMBER(MATCH(AU142,L_Placeholder,0))),"INVALID – PIC missing",IF(OR(LEN(AV142)&lt;2,ISNUMBER(MATCH(AV142,L_Placeholder,0))),"INVALID – result / assessment missing",IF(OR(OR(LEN(AW142)&lt;3,ISNUMBER(MATCH(AW142,L_Placeholder,0))),SUMPRODUCT(--ISNUMBER(SEARCH(" "&amp;L_EvidencePhrase&amp;" ",BD142)))&gt;0,BI142=1),"INVALID – evidence missing, placeholder or not yet on file",IF(BL142=0,"INVALID – evidence needs a traceable reference (number, file name or link)",IF(OR(LEN(AX142)&lt;2,ISNUMBER(MATCH(AX142,L_Placeholder,0))),"INVALID – verifier missing",IF(AX142=AU142,"INVALID – verifier must be someone other than the PIC",IF(BH142=1,"INVALID – result not yet available (awaiting / TBC)",IF(BV142=1,"INVALID – wording says not on board: an on-board confirmation needs the item loaded",IF(AND(AQ142=1,OR(OR(LEN(AY142)&lt;3,ISNUMBER(MATCH(AY142,L_Placeholder,0))),BJ142=1,BQ142=0)),"INVALID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LATE","COMPLETE")&amp;IF(BG142=1," – CHECK WORDING",""))))))))))))))))))))))),IF(TRIM(U142)="Fail","FAIL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t="str">
        <f aca="false">" "&amp;TRIM(SUBSTITUTE(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 "))&amp;" "</f>
        <v>  </v>
      </c>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IFERROR(IF(AND(TRIM(U142)="Pass",SUMPRODUCT((LEN(BC142)-LEN(SUBSTITUTE(BC142,"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")))/(LEN(L_PendNeg)+1))+SUMPRODUCT((LEN(BC142)-LEN(SUBSTITUTE(BC142," "&amp;L_PendPrep&amp;" "," ")))/(LEN(L_PendPrep)+1)),1,0),1)</f>
        <v>0</v>
      </c>
      <c r="BI142" s="61" t="n">
        <f aca="false">IFERROR(IF(SUMPRODUCT((LEN(BD142)-LEN(SUBSTITUTE(BD142," "&amp;L_PendStrict&amp;" "," ")))/(LEN(L_PendStrict)+1))&gt;SUMPRODUCT((LEN(BD142)-LEN(SUBSTITUTE(BD142," "&amp;L_PendNeg&amp;" "," ")))/(LEN(L_PendNeg)+1)),1,0),1)</f>
        <v>0</v>
      </c>
      <c r="BJ142" s="61" t="n">
        <f aca="false">IFERROR(IF(SUMPRODUCT((LEN(BE142)-LEN(SUBSTITUTE(BE142," "&amp;L_Pending&amp;" "," ")))/(LEN(L_Pending)+1))&gt;SUMPRODUCT((LEN(BE142)-LEN(SUBSTITUTE(BE142," "&amp;L_PendNeg&amp;" "," ")))/(LEN(L_PendNeg)+1))+SUMPRODUCT((LEN(BE142)-LEN(SUBSTITUTE(BE142," "&amp;L_PendPrep&amp;" "," ")))/(LEN(L_PendPrep)+1)),1,0),1)</f>
        <v>0</v>
      </c>
      <c r="BK142" s="61" t="n">
        <f aca="false">IFERROR(IF(SUMPRODUCT((LEN(BF142)-LEN(SUBSTITUTE(BF142," "&amp;L_PendStrict&amp;" "," ")))/(LEN(L_PendStrict)+1))&gt;SUMPRODUCT((LEN(BF142)-LEN(SUBSTITUTE(BF142," "&amp;L_PendNeg&amp;" "," ")))/(LEN(L_PendNeg)+1)),1,0),1)</f>
        <v>0</v>
      </c>
      <c r="BL142" s="61" t="n">
        <f aca="false">IFERROR(IF(OR(SUMPRODUCT(--ISNUMBER(SEARCH({"aa000"," aa 000"," aaa 000"," aaaa 000"," a 0000"," a000 000"," aa 00 000"," aaa 00 000"},BN142)))&gt;0,SUMPRODUCT(--ISNUMBER(SEARCH({"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142)))&gt;0,SUMPRODUCT(--ISNUMBER(SEARCH({"http","www.","\",".pdf",".jpg",".jpeg",".png",".heic",".xls",".doc",".msg",".eml"},Z142)))&gt;0,AND(SUMPRODUCT(--ISNUMBER(SEARCH({"sharepoint","onedrive","teams","dms","q-pulse","qpulse"},Z142)))&gt;0,ISNUMBER(SEARCH("0",BM142)))),1,0),0)</f>
        <v>0</v>
      </c>
      <c r="BM142" s="61" t="str">
        <f aca="false">SUBSTITUTE(SUBSTITUTE(SUBSTITUTE(SUBSTITUTE(SUBSTITUTE(SUBSTITUTE(SUBSTITUTE(SUBSTITUTE(SUBSTITUTE(LOWER(BW142&amp;""),"1","0"),"2","0"),"3","0"),"4","0"),"5","0"),"6","0"),"7","0"),"8","0"),"9","0")</f>
        <v>  </v>
      </c>
      <c r="BN142" s="61" t="str">
        <f aca="false">SUBSTITUTE(SUBSTITUTE(SUBSTITUTE(SUBSTITUTE(SUBSTITUTE(SUBSTITUTE(SUBSTITUTE(SUBSTITUTE(SUBSTITUTE(SUBSTITUTE(SUBSTITUTE(SUBSTITUTE(SUBSTITUTE(SUBSTITUTE(SUBSTITUTE(SUBSTITUTE(SUBSTITUTE(SUBSTITUTE(SUBSTITUTE(SUBSTITUTE(SUBSTITUTE(SUBSTITUTE(SUBSTITUTE(SUBSTITUTE(SUBSTITUTE(BM142,"b","a"),"c","a"),"d","a"),"e","a"),"f","a"),"g","a"),"h","a"),"i","a"),"j","a"),"k","a"),"l","a"),"m","a"),"n","a"),"o","a"),"p","a"),"q","a"),"r","a"),"s","a"),"t","a"),"u","a"),"v","a"),"w","a"),"x","a"),"y","a"),"z","a")</f>
        <v>  </v>
      </c>
      <c r="BO142" s="61" t="str">
        <f aca="false">SUBSTITUTE(SUBSTITUTE(SUBSTITUTE(SUBSTITUTE(SUBSTITUTE(SUBSTITUTE(SUBSTITUTE(SUBSTITUTE(SUBSTITUTE(LOWER(BX142&amp;""),"1","0"),"2","0"),"3","0"),"4","0"),"5","0"),"6","0"),"7","0"),"8","0"),"9","0")</f>
        <v>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v>
      </c>
      <c r="BQ142" s="61" t="n">
        <f aca="false">IFERROR(IF(OR(SUMPRODUCT(--ISNUMBER(SEARCH({"aa000"," aa 000"," aaa 000"," aaaa 000"," a 0000"," a000 000"," aa 00 000"," aaa 00 000"},BP142)))&gt;0,SUMPRODUCT(--ISNUMBER(SEARCH({"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142)))&gt;0,SUMPRODUCT(--ISNUMBER(SEARCH({"http","www.","\",".pdf",".jpg",".jpeg",".png",".heic",".xls",".doc",".msg",".eml"},W142)))&gt;0,ISNUMBER(SEARCH("0000",BO142)),AND(SUMPRODUCT(--ISNUMBER(SEARCH({"sharepoint","onedrive","teams","dms","q-pulse","qpulse"},W142)))&gt;0,ISNUMBER(SEARCH("0",BO142)))),1,0),0)</f>
        <v>0</v>
      </c>
      <c r="BR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142," "&amp;LOWER(Flights!$F$9)&amp;" "," ~ ")," mh"," ~")," at "," ~ ")," by "," ~ ")," on "," ~ ")," to "," ~ ")," from "," ~ ")," until "," ~ ")," till "," ~ ")," before "," ~ ")," after "," ~ ")," around "," ~ ")," approx "," ~ ")," about "," ~ ")," since "," ~ ")," hrs "," ~ ")," hr "," ~ ")," hours "," ~ ")," time "," ~ ")," jan "," ~ ")," feb "," ~ ")," mar "," ~ ")," apr "," ~ ")," may "," ~ ")," jun "," ~ ")," jul "," ~ ")," aug "," ~ ")," sep "," ~ ")," sept "," ~ ")," oct "," ~ ")</f>
        <v>  </v>
      </c>
      <c r="BS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142," "&amp;LOWER(Flights!$F$9)&amp;" "," ~ ")," mh"," ~")," at "," ~ ")," by "," ~ ")," on "," ~ ")," to "," ~ ")," from "," ~ ")," until "," ~ ")," till "," ~ ")," before "," ~ ")," after "," ~ ")," around "," ~ ")," approx "," ~ ")," about "," ~ ")," since "," ~ ")," hrs "," ~ ")," hr "," ~ ")," hours "," ~ ")," time "," ~ ")," jan "," ~ ")," feb "," ~ ")," mar "," ~ ")," apr "," ~ ")," may "," ~ ")," jun "," ~ ")," jul "," ~ ")," aug "," ~ ")," sep "," ~ ")," sept "," ~ ")," oct "," ~ ")</f>
        <v>  </v>
      </c>
      <c r="BT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142,"jan","~"),"feb","~"),"mar","~"),"apr","~"),"may","~"),"jun","~"),"jul","~"),"aug","~"),"sep","~"),"oct","~"),"nov","~"),"dec","~")," nov "," ~ ")," dec "," ~ ")," mon "," ~ ")," tue "," ~ ")," wed "," ~ ")," thu "," ~ ")," fri "," ~ ")," sat "," ~ ")," sun "," ~ ")," gate "," ~ ")," bay "," ~ ")," stand "," ~ ")," position "," ~ ")," galley "," ~ ")," flight "," ~ ")," flt "," ~ ")," day "," ~ ")," date "," ~ ")," dated "," ~ ")," the "," ~ ")," and "," ~ ")," of "," ~ ")," in "," ~ ")," for "," ~ ")," with "," ~ ")</f>
        <v>  </v>
      </c>
      <c r="BU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142,"jan","~"),"feb","~"),"mar","~"),"apr","~"),"may","~"),"jun","~"),"jul","~"),"aug","~"),"sep","~"),"oct","~"),"nov","~"),"dec","~")," nov "," ~ ")," dec "," ~ ")," mon "," ~ ")," tue "," ~ ")," wed "," ~ ")," thu "," ~ ")," fri "," ~ ")," sat "," ~ ")," sun "," ~ ")," gate "," ~ ")," bay "," ~ ")," stand "," ~ ")," position "," ~ ")," galley "," ~ ")," flight "," ~ ")," flt "," ~ ")," day "," ~ ")," date "," ~ ")," dated "," ~ ")," the "," ~ ")," and "," ~ ")," of "," ~ ")," in "," ~ ")," for "," ~ ")," with "," ~ ")</f>
        <v>  </v>
      </c>
      <c r="BV142" s="61" t="n">
        <f aca="false">0</f>
        <v>0</v>
      </c>
      <c r="BW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142," pax "," ~ ")," etd "," ~ ")," eta "," ~ ")," std "," ~ ")," sta "," ~ ")," atd "," ~ ")," ata "," ~ ")," lt "," ~ ")," utc "," ~ ")," local "," ~ ")," ok "," ~ ")," done "," ~ ")," seen "," ~ ")," chk "," ~ ")," chkd "," ~ ")," checked "," ~ ")," rcvd "," ~ ")," recd "," ~ ")," dep "," ~ ")," arr "," ~ ")," qty "," ~ ")," all "," ~ ")," ttl "," ~ ")," total "," ~ ")," via "," ~ ")," per "," ~ ")," call "," ~ ")," inbound "," ~ ")," outbound "," ~ ")," approx "," ~ ")</f>
        <v>  </v>
      </c>
      <c r="BX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142," pax "," ~ ")," etd "," ~ ")," eta "," ~ ")," std "," ~ ")," sta "," ~ ")," atd "," ~ ")," ata "," ~ ")," lt "," ~ ")," utc "," ~ ")," local "," ~ ")," ok "," ~ ")," done "," ~ ")," seen "," ~ ")," chk "," ~ ")," chkd "," ~ ")," checked "," ~ ")," rcvd "," ~ ")," recd "," ~ ")," dep "," ~ ")," arr "," ~ ")," qty "," ~ ")," all "," ~ ")," ttl "," ~ ")," total "," ~ ")," via "," ~ ")," per "," ~ ")," call "," ~ ")," inbound "," ~ ")," outbound "," ~ ")," approx "," ~ ")</f>
        <v>  </v>
      </c>
    </row>
    <row r="143" customFormat="false" ht="39.75" hidden="false" customHeight="true" outlineLevel="0" collapsed="false">
      <c r="A143" s="57" t="s">
        <v>670</v>
      </c>
      <c r="B143" s="57" t="s">
        <v>228</v>
      </c>
      <c r="C143" s="57" t="str">
        <f aca="false">Flights!$F$9</f>
        <v>MH0089</v>
      </c>
      <c r="D143" s="58" t="n">
        <f aca="false">Flights!$D$9</f>
        <v>46310</v>
      </c>
      <c r="E143" s="57" t="str">
        <f aca="false">Flights!$G$9&amp;"-"&amp;Flights!$H$9</f>
        <v>NRT-KUL</v>
      </c>
      <c r="F143" s="57" t="str">
        <f aca="false">Flights!$K$9</f>
        <v>EY</v>
      </c>
      <c r="G143" s="57" t="s">
        <v>81</v>
      </c>
      <c r="H143" s="57" t="s">
        <v>381</v>
      </c>
      <c r="I143" s="57" t="s">
        <v>408</v>
      </c>
      <c r="J143" s="57" t="s">
        <v>409</v>
      </c>
      <c r="K143" s="67" t="s">
        <v>410</v>
      </c>
      <c r="L143" s="67" t="s">
        <v>385</v>
      </c>
      <c r="M143" s="67"/>
      <c r="N143" s="67" t="s">
        <v>386</v>
      </c>
      <c r="O143" s="67"/>
      <c r="P143" s="57" t="s">
        <v>220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open",IF(AND(NOT(OR(LEN(AZ143)&lt;15,ISNUMBER(MATCH(AZ143,L_Placeholder,0)))),BK143=0,NOT(OR(LEN(AU143)&lt;2,ISNUMBER(MATCH(AU143,L_Placeholder,0)))),NOT(OR(LEN(AX143)&lt;2,ISNUMBER(MATCH(AX143,L_Placeholder,0)))),TRIM(AE143)&lt;&gt;TRIM(T143)),"N/A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missing",IF(OR(LEN(AU143)&lt;2,ISNUMBER(MATCH(AU143,L_Placeholder,0))),"INVALID – PIC missing",IF(OR(LEN(AV143)&lt;2,ISNUMBER(MATCH(AV143,L_Placeholder,0))),"INVALID – result / assessment missing",IF(OR(OR(LEN(AW143)&lt;3,ISNUMBER(MATCH(AW143,L_Placeholder,0))),SUMPRODUCT(--ISNUMBER(SEARCH(" "&amp;L_EvidencePhrase&amp;" ",BD143)))&gt;0,BI143=1),"INVALID – evidence missing, placeholder or not yet on file",IF(BL143=0,"INVALID – evidence needs a traceable reference (number, file name or link)",IF(OR(LEN(AX143)&lt;2,ISNUMBER(MATCH(AX143,L_Placeholder,0))),"INVALID – verifier missing",IF(AX143=AU143,"INVALID – verifier must be someone other than the PIC",IF(BH143=1,"INVALID – result not yet available (awaiting / TBC)",IF(BV143=1,"INVALID – wording says not on board: an on-board confirmation needs the item loaded",IF(AND(AQ143=1,OR(OR(LEN(AY143)&lt;3,ISNUMBER(MATCH(AY143,L_Placeholder,0))),BJ143=1,BQ143=0)),"INVALID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LATE","COMPLETE")&amp;IF(BG143=1," – CHECK WORDING",""))))))))))))))))))))))),IF(TRIM(U143)="Fail","FAIL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t="str">
        <f aca="false">" "&amp;TRIM(SUBSTITUTE(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 "))&amp;" "</f>
        <v>  </v>
      </c>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IFERROR(IF(AND(TRIM(U143)="Pass",SUMPRODUCT((LEN(BC143)-LEN(SUBSTITUTE(BC143,"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")))/(LEN(L_PendNeg)+1))+SUMPRODUCT((LEN(BC143)-LEN(SUBSTITUTE(BC143," "&amp;L_PendPrep&amp;" "," ")))/(LEN(L_PendPrep)+1)),1,0),1)</f>
        <v>0</v>
      </c>
      <c r="BI143" s="61" t="n">
        <f aca="false">IFERROR(IF(SUMPRODUCT((LEN(BD143)-LEN(SUBSTITUTE(BD143," "&amp;L_PendStrict&amp;" "," ")))/(LEN(L_PendStrict)+1))&gt;SUMPRODUCT((LEN(BD143)-LEN(SUBSTITUTE(BD143," "&amp;L_PendNeg&amp;" "," ")))/(LEN(L_PendNeg)+1)),1,0),1)</f>
        <v>0</v>
      </c>
      <c r="BJ143" s="61" t="n">
        <f aca="false">IFERROR(IF(SUMPRODUCT((LEN(BE143)-LEN(SUBSTITUTE(BE143," "&amp;L_Pending&amp;" "," ")))/(LEN(L_Pending)+1))&gt;SUMPRODUCT((LEN(BE143)-LEN(SUBSTITUTE(BE143," "&amp;L_PendNeg&amp;" "," ")))/(LEN(L_PendNeg)+1))+SUMPRODUCT((LEN(BE143)-LEN(SUBSTITUTE(BE143," "&amp;L_PendPrep&amp;" "," ")))/(LEN(L_PendPrep)+1)),1,0),1)</f>
        <v>0</v>
      </c>
      <c r="BK143" s="61" t="n">
        <f aca="false">IFERROR(IF(SUMPRODUCT((LEN(BF143)-LEN(SUBSTITUTE(BF143," "&amp;L_PendStrict&amp;" "," ")))/(LEN(L_PendStrict)+1))&gt;SUMPRODUCT((LEN(BF143)-LEN(SUBSTITUTE(BF143," "&amp;L_PendNeg&amp;" "," ")))/(LEN(L_PendNeg)+1)),1,0),1)</f>
        <v>0</v>
      </c>
      <c r="BL143" s="61" t="n">
        <f aca="false">IFERROR(IF(OR(SUMPRODUCT(--ISNUMBER(SEARCH({"aa000"," aa 000"," aaa 000"," aaaa 000"," a 0000"," a000 000"," aa 00 000"," aaa 00 000"},BN143)))&gt;0,SUMPRODUCT(--ISNUMBER(SEARCH({"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143)))&gt;0,SUMPRODUCT(--ISNUMBER(SEARCH({"http","www.","\",".pdf",".jpg",".jpeg",".png",".heic",".xls",".doc",".msg",".eml"},Z143)))&gt;0,AND(SUMPRODUCT(--ISNUMBER(SEARCH({"sharepoint","onedrive","teams","dms","q-pulse","qpulse"},Z143)))&gt;0,ISNUMBER(SEARCH("0",BM143)))),1,0),0)</f>
        <v>0</v>
      </c>
      <c r="BM143" s="61" t="str">
        <f aca="false">SUBSTITUTE(SUBSTITUTE(SUBSTITUTE(SUBSTITUTE(SUBSTITUTE(SUBSTITUTE(SUBSTITUTE(SUBSTITUTE(SUBSTITUTE(LOWER(BW143&amp;""),"1","0"),"2","0"),"3","0"),"4","0"),"5","0"),"6","0"),"7","0"),"8","0"),"9","0")</f>
        <v>  </v>
      </c>
      <c r="BN143" s="61" t="str">
        <f aca="false">SUBSTITUTE(SUBSTITUTE(SUBSTITUTE(SUBSTITUTE(SUBSTITUTE(SUBSTITUTE(SUBSTITUTE(SUBSTITUTE(SUBSTITUTE(SUBSTITUTE(SUBSTITUTE(SUBSTITUTE(SUBSTITUTE(SUBSTITUTE(SUBSTITUTE(SUBSTITUTE(SUBSTITUTE(SUBSTITUTE(SUBSTITUTE(SUBSTITUTE(SUBSTITUTE(SUBSTITUTE(SUBSTITUTE(SUBSTITUTE(SUBSTITUTE(BM143,"b","a"),"c","a"),"d","a"),"e","a"),"f","a"),"g","a"),"h","a"),"i","a"),"j","a"),"k","a"),"l","a"),"m","a"),"n","a"),"o","a"),"p","a"),"q","a"),"r","a"),"s","a"),"t","a"),"u","a"),"v","a"),"w","a"),"x","a"),"y","a"),"z","a")</f>
        <v>  </v>
      </c>
      <c r="BO143" s="61" t="str">
        <f aca="false">SUBSTITUTE(SUBSTITUTE(SUBSTITUTE(SUBSTITUTE(SUBSTITUTE(SUBSTITUTE(SUBSTITUTE(SUBSTITUTE(SUBSTITUTE(LOWER(BX143&amp;""),"1","0"),"2","0"),"3","0"),"4","0"),"5","0"),"6","0"),"7","0"),"8","0"),"9","0")</f>
        <v>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v>
      </c>
      <c r="BQ143" s="61" t="n">
        <f aca="false">IFERROR(IF(OR(SUMPRODUCT(--ISNUMBER(SEARCH({"aa000"," aa 000"," aaa 000"," aaaa 000"," a 0000"," a000 000"," aa 00 000"," aaa 00 000"},BP143)))&gt;0,SUMPRODUCT(--ISNUMBER(SEARCH({"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143)))&gt;0,SUMPRODUCT(--ISNUMBER(SEARCH({"http","www.","\",".pdf",".jpg",".jpeg",".png",".heic",".xls",".doc",".msg",".eml"},W143)))&gt;0,ISNUMBER(SEARCH("0000",BO143)),AND(SUMPRODUCT(--ISNUMBER(SEARCH({"sharepoint","onedrive","teams","dms","q-pulse","qpulse"},W143)))&gt;0,ISNUMBER(SEARCH("0",BO143)))),1,0),0)</f>
        <v>0</v>
      </c>
      <c r="BR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143," "&amp;LOWER(Flights!$F$9)&amp;" "," ~ ")," mh"," ~")," at "," ~ ")," by "," ~ ")," on "," ~ ")," to "," ~ ")," from "," ~ ")," until "," ~ ")," till "," ~ ")," before "," ~ ")," after "," ~ ")," around "," ~ ")," approx "," ~ ")," about "," ~ ")," since "," ~ ")," hrs "," ~ ")," hr "," ~ ")," hours "," ~ ")," time "," ~ ")," jan "," ~ ")," feb "," ~ ")," mar "," ~ ")," apr "," ~ ")," may "," ~ ")," jun "," ~ ")," jul "," ~ ")," aug "," ~ ")," sep "," ~ ")," sept "," ~ ")," oct "," ~ ")</f>
        <v>  </v>
      </c>
      <c r="BS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143," "&amp;LOWER(Flights!$F$9)&amp;" "," ~ ")," mh"," ~")," at "," ~ ")," by "," ~ ")," on "," ~ ")," to "," ~ ")," from "," ~ ")," until "," ~ ")," till "," ~ ")," before "," ~ ")," after "," ~ ")," around "," ~ ")," approx "," ~ ")," about "," ~ ")," since "," ~ ")," hrs "," ~ ")," hr "," ~ ")," hours "," ~ ")," time "," ~ ")," jan "," ~ ")," feb "," ~ ")," mar "," ~ ")," apr "," ~ ")," may "," ~ ")," jun "," ~ ")," jul "," ~ ")," aug "," ~ ")," sep "," ~ ")," sept "," ~ ")," oct "," ~ ")</f>
        <v>  </v>
      </c>
      <c r="BT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143,"jan","~"),"feb","~"),"mar","~"),"apr","~"),"may","~"),"jun","~"),"jul","~"),"aug","~"),"sep","~"),"oct","~"),"nov","~"),"dec","~")," nov "," ~ ")," dec "," ~ ")," mon "," ~ ")," tue "," ~ ")," wed "," ~ ")," thu "," ~ ")," fri "," ~ ")," sat "," ~ ")," sun "," ~ ")," gate "," ~ ")," bay "," ~ ")," stand "," ~ ")," position "," ~ ")," galley "," ~ ")," flight "," ~ ")," flt "," ~ ")," day "," ~ ")," date "," ~ ")," dated "," ~ ")," the "," ~ ")," and "," ~ ")," of "," ~ ")," in "," ~ ")," for "," ~ ")," with "," ~ ")</f>
        <v>  </v>
      </c>
      <c r="BU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143,"jan","~"),"feb","~"),"mar","~"),"apr","~"),"may","~"),"jun","~"),"jul","~"),"aug","~"),"sep","~"),"oct","~"),"nov","~"),"dec","~")," nov "," ~ ")," dec "," ~ ")," mon "," ~ ")," tue "," ~ ")," wed "," ~ ")," thu "," ~ ")," fri "," ~ ")," sat "," ~ ")," sun "," ~ ")," gate "," ~ ")," bay "," ~ ")," stand "," ~ ")," position "," ~ ")," galley "," ~ ")," flight "," ~ ")," flt "," ~ ")," day "," ~ ")," date "," ~ ")," dated "," ~ ")," the "," ~ ")," and "," ~ ")," of "," ~ ")," in "," ~ ")," for "," ~ ")," with "," ~ ")</f>
        <v>  </v>
      </c>
      <c r="BV143" s="61" t="n">
        <f aca="false">0</f>
        <v>0</v>
      </c>
      <c r="BW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143," pax "," ~ ")," etd "," ~ ")," eta "," ~ ")," std "," ~ ")," sta "," ~ ")," atd "," ~ ")," ata "," ~ ")," lt "," ~ ")," utc "," ~ ")," local "," ~ ")," ok "," ~ ")," done "," ~ ")," seen "," ~ ")," chk "," ~ ")," chkd "," ~ ")," checked "," ~ ")," rcvd "," ~ ")," recd "," ~ ")," dep "," ~ ")," arr "," ~ ")," qty "," ~ ")," all "," ~ ")," ttl "," ~ ")," total "," ~ ")," via "," ~ ")," per "," ~ ")," call "," ~ ")," inbound "," ~ ")," outbound "," ~ ")," approx "," ~ ")</f>
        <v>  </v>
      </c>
      <c r="BX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143," pax "," ~ ")," etd "," ~ ")," eta "," ~ ")," std "," ~ ")," sta "," ~ ")," atd "," ~ ")," ata "," ~ ")," lt "," ~ ")," utc "," ~ ")," local "," ~ ")," ok "," ~ ")," done "," ~ ")," seen "," ~ ")," chk "," ~ ")," chkd "," ~ ")," checked "," ~ ")," rcvd "," ~ ")," recd "," ~ ")," dep "," ~ ")," arr "," ~ ")," qty "," ~ ")," all "," ~ ")," ttl "," ~ ")," total "," ~ ")," via "," ~ ")," per "," ~ ")," call "," ~ ")," inbound "," ~ ")," outbound "," ~ ")," approx "," ~ ")</f>
        <v>  </v>
      </c>
    </row>
    <row r="144" customFormat="false" ht="39.75" hidden="false" customHeight="true" outlineLevel="0" collapsed="false">
      <c r="A144" s="57" t="s">
        <v>671</v>
      </c>
      <c r="B144" s="57" t="s">
        <v>228</v>
      </c>
      <c r="C144" s="57" t="str">
        <f aca="false">Flights!$F$9</f>
        <v>MH0089</v>
      </c>
      <c r="D144" s="58" t="n">
        <f aca="false">Flights!$D$9</f>
        <v>46310</v>
      </c>
      <c r="E144" s="57" t="str">
        <f aca="false">Flights!$G$9&amp;"-"&amp;Flights!$H$9</f>
        <v>NRT-KUL</v>
      </c>
      <c r="F144" s="57" t="str">
        <f aca="false">Flights!$K$9</f>
        <v>EY</v>
      </c>
      <c r="G144" s="57" t="s">
        <v>81</v>
      </c>
      <c r="H144" s="57" t="s">
        <v>381</v>
      </c>
      <c r="I144" s="57" t="s">
        <v>408</v>
      </c>
      <c r="J144" s="57" t="s">
        <v>412</v>
      </c>
      <c r="K144" s="67" t="s">
        <v>410</v>
      </c>
      <c r="L144" s="67" t="s">
        <v>385</v>
      </c>
      <c r="M144" s="67"/>
      <c r="N144" s="67" t="s">
        <v>386</v>
      </c>
      <c r="O144" s="67"/>
      <c r="P144" s="57" t="s">
        <v>220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open",IF(AND(NOT(OR(LEN(AZ144)&lt;15,ISNUMBER(MATCH(AZ144,L_Placeholder,0)))),BK144=0,NOT(OR(LEN(AU144)&lt;2,ISNUMBER(MATCH(AU144,L_Placeholder,0)))),NOT(OR(LEN(AX144)&lt;2,ISNUMBER(MATCH(AX144,L_Placeholder,0)))),TRIM(AE144)&lt;&gt;TRIM(T144)),"N/A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missing",IF(OR(LEN(AU144)&lt;2,ISNUMBER(MATCH(AU144,L_Placeholder,0))),"INVALID – PIC missing",IF(OR(LEN(AV144)&lt;2,ISNUMBER(MATCH(AV144,L_Placeholder,0))),"INVALID – result / assessment missing",IF(OR(OR(LEN(AW144)&lt;3,ISNUMBER(MATCH(AW144,L_Placeholder,0))),SUMPRODUCT(--ISNUMBER(SEARCH(" "&amp;L_EvidencePhrase&amp;" ",BD144)))&gt;0,BI144=1),"INVALID – evidence missing, placeholder or not yet on file",IF(BL144=0,"INVALID – evidence needs a traceable reference (number, file name or link)",IF(OR(LEN(AX144)&lt;2,ISNUMBER(MATCH(AX144,L_Placeholder,0))),"INVALID – verifier missing",IF(AX144=AU144,"INVALID – verifier must be someone other than the PIC",IF(BH144=1,"INVALID – result not yet available (awaiting / TBC)",IF(BV144=1,"INVALID – wording says not on board: an on-board confirmation needs the item loaded",IF(AND(AQ144=1,OR(OR(LEN(AY144)&lt;3,ISNUMBER(MATCH(AY144,L_Placeholder,0))),BJ144=1,BQ144=0)),"INVALID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LATE","COMPLETE")&amp;IF(BG144=1," – CHECK WORDING",""))))))))))))))))))))))),IF(TRIM(U144)="Fail","FAIL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t="str">
        <f aca="false">" "&amp;TRIM(SUBSTITUTE(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 "))&amp;" "</f>
        <v>  </v>
      </c>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IFERROR(IF(AND(TRIM(U144)="Pass",SUMPRODUCT((LEN(BC144)-LEN(SUBSTITUTE(BC144,"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")))/(LEN(L_PendNeg)+1))+SUMPRODUCT((LEN(BC144)-LEN(SUBSTITUTE(BC144," "&amp;L_PendPrep&amp;" "," ")))/(LEN(L_PendPrep)+1)),1,0),1)</f>
        <v>0</v>
      </c>
      <c r="BI144" s="61" t="n">
        <f aca="false">IFERROR(IF(SUMPRODUCT((LEN(BD144)-LEN(SUBSTITUTE(BD144," "&amp;L_PendStrict&amp;" "," ")))/(LEN(L_PendStrict)+1))&gt;SUMPRODUCT((LEN(BD144)-LEN(SUBSTITUTE(BD144," "&amp;L_PendNeg&amp;" "," ")))/(LEN(L_PendNeg)+1)),1,0),1)</f>
        <v>0</v>
      </c>
      <c r="BJ144" s="61" t="n">
        <f aca="false">IFERROR(IF(SUMPRODUCT((LEN(BE144)-LEN(SUBSTITUTE(BE144," "&amp;L_Pending&amp;" "," ")))/(LEN(L_Pending)+1))&gt;SUMPRODUCT((LEN(BE144)-LEN(SUBSTITUTE(BE144," "&amp;L_PendNeg&amp;" "," ")))/(LEN(L_PendNeg)+1))+SUMPRODUCT((LEN(BE144)-LEN(SUBSTITUTE(BE144," "&amp;L_PendPrep&amp;" "," ")))/(LEN(L_PendPrep)+1)),1,0),1)</f>
        <v>0</v>
      </c>
      <c r="BK144" s="61" t="n">
        <f aca="false">IFERROR(IF(SUMPRODUCT((LEN(BF144)-LEN(SUBSTITUTE(BF144," "&amp;L_PendStrict&amp;" "," ")))/(LEN(L_PendStrict)+1))&gt;SUMPRODUCT((LEN(BF144)-LEN(SUBSTITUTE(BF144," "&amp;L_PendNeg&amp;" "," ")))/(LEN(L_PendNeg)+1)),1,0),1)</f>
        <v>0</v>
      </c>
      <c r="BL144" s="61" t="n">
        <f aca="false">IFERROR(IF(OR(SUMPRODUCT(--ISNUMBER(SEARCH({"aa000"," aa 000"," aaa 000"," aaaa 000"," a 0000"," a000 000"," aa 00 000"," aaa 00 000"},BN144)))&gt;0,SUMPRODUCT(--ISNUMBER(SEARCH({"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144)))&gt;0,SUMPRODUCT(--ISNUMBER(SEARCH({"http","www.","\",".pdf",".jpg",".jpeg",".png",".heic",".xls",".doc",".msg",".eml"},Z144)))&gt;0,AND(SUMPRODUCT(--ISNUMBER(SEARCH({"sharepoint","onedrive","teams","dms","q-pulse","qpulse"},Z144)))&gt;0,ISNUMBER(SEARCH("0",BM144)))),1,0),0)</f>
        <v>0</v>
      </c>
      <c r="BM144" s="61" t="str">
        <f aca="false">SUBSTITUTE(SUBSTITUTE(SUBSTITUTE(SUBSTITUTE(SUBSTITUTE(SUBSTITUTE(SUBSTITUTE(SUBSTITUTE(SUBSTITUTE(LOWER(BW144&amp;""),"1","0"),"2","0"),"3","0"),"4","0"),"5","0"),"6","0"),"7","0"),"8","0"),"9","0")</f>
        <v>  </v>
      </c>
      <c r="BN144" s="61" t="str">
        <f aca="false">SUBSTITUTE(SUBSTITUTE(SUBSTITUTE(SUBSTITUTE(SUBSTITUTE(SUBSTITUTE(SUBSTITUTE(SUBSTITUTE(SUBSTITUTE(SUBSTITUTE(SUBSTITUTE(SUBSTITUTE(SUBSTITUTE(SUBSTITUTE(SUBSTITUTE(SUBSTITUTE(SUBSTITUTE(SUBSTITUTE(SUBSTITUTE(SUBSTITUTE(SUBSTITUTE(SUBSTITUTE(SUBSTITUTE(SUBSTITUTE(SUBSTITUTE(BM144,"b","a"),"c","a"),"d","a"),"e","a"),"f","a"),"g","a"),"h","a"),"i","a"),"j","a"),"k","a"),"l","a"),"m","a"),"n","a"),"o","a"),"p","a"),"q","a"),"r","a"),"s","a"),"t","a"),"u","a"),"v","a"),"w","a"),"x","a"),"y","a"),"z","a")</f>
        <v>  </v>
      </c>
      <c r="BO144" s="61" t="str">
        <f aca="false">SUBSTITUTE(SUBSTITUTE(SUBSTITUTE(SUBSTITUTE(SUBSTITUTE(SUBSTITUTE(SUBSTITUTE(SUBSTITUTE(SUBSTITUTE(LOWER(BX144&amp;""),"1","0"),"2","0"),"3","0"),"4","0"),"5","0"),"6","0"),"7","0"),"8","0"),"9","0")</f>
        <v>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v>
      </c>
      <c r="BQ144" s="61" t="n">
        <f aca="false">IFERROR(IF(OR(SUMPRODUCT(--ISNUMBER(SEARCH({"aa000"," aa 000"," aaa 000"," aaaa 000"," a 0000"," a000 000"," aa 00 000"," aaa 00 000"},BP144)))&gt;0,SUMPRODUCT(--ISNUMBER(SEARCH({"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144)))&gt;0,SUMPRODUCT(--ISNUMBER(SEARCH({"http","www.","\",".pdf",".jpg",".jpeg",".png",".heic",".xls",".doc",".msg",".eml"},W144)))&gt;0,ISNUMBER(SEARCH("0000",BO144)),AND(SUMPRODUCT(--ISNUMBER(SEARCH({"sharepoint","onedrive","teams","dms","q-pulse","qpulse"},W144)))&gt;0,ISNUMBER(SEARCH("0",BO144)))),1,0),0)</f>
        <v>0</v>
      </c>
      <c r="BR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144," "&amp;LOWER(Flights!$F$9)&amp;" "," ~ ")," mh"," ~")," at "," ~ ")," by "," ~ ")," on "," ~ ")," to "," ~ ")," from "," ~ ")," until "," ~ ")," till "," ~ ")," before "," ~ ")," after "," ~ ")," around "," ~ ")," approx "," ~ ")," about "," ~ ")," since "," ~ ")," hrs "," ~ ")," hr "," ~ ")," hours "," ~ ")," time "," ~ ")," jan "," ~ ")," feb "," ~ ")," mar "," ~ ")," apr "," ~ ")," may "," ~ ")," jun "," ~ ")," jul "," ~ ")," aug "," ~ ")," sep "," ~ ")," sept "," ~ ")," oct "," ~ ")</f>
        <v>  </v>
      </c>
      <c r="BS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144," "&amp;LOWER(Flights!$F$9)&amp;" "," ~ ")," mh"," ~")," at "," ~ ")," by "," ~ ")," on "," ~ ")," to "," ~ ")," from "," ~ ")," until "," ~ ")," till "," ~ ")," before "," ~ ")," after "," ~ ")," around "," ~ ")," approx "," ~ ")," about "," ~ ")," since "," ~ ")," hrs "," ~ ")," hr "," ~ ")," hours "," ~ ")," time "," ~ ")," jan "," ~ ")," feb "," ~ ")," mar "," ~ ")," apr "," ~ ")," may "," ~ ")," jun "," ~ ")," jul "," ~ ")," aug "," ~ ")," sep "," ~ ")," sept "," ~ ")," oct "," ~ ")</f>
        <v>  </v>
      </c>
      <c r="BT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144,"jan","~"),"feb","~"),"mar","~"),"apr","~"),"may","~"),"jun","~"),"jul","~"),"aug","~"),"sep","~"),"oct","~"),"nov","~"),"dec","~")," nov "," ~ ")," dec "," ~ ")," mon "," ~ ")," tue "," ~ ")," wed "," ~ ")," thu "," ~ ")," fri "," ~ ")," sat "," ~ ")," sun "," ~ ")," gate "," ~ ")," bay "," ~ ")," stand "," ~ ")," position "," ~ ")," galley "," ~ ")," flight "," ~ ")," flt "," ~ ")," day "," ~ ")," date "," ~ ")," dated "," ~ ")," the "," ~ ")," and "," ~ ")," of "," ~ ")," in "," ~ ")," for "," ~ ")," with "," ~ ")</f>
        <v>  </v>
      </c>
      <c r="BU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144,"jan","~"),"feb","~"),"mar","~"),"apr","~"),"may","~"),"jun","~"),"jul","~"),"aug","~"),"sep","~"),"oct","~"),"nov","~"),"dec","~")," nov "," ~ ")," dec "," ~ ")," mon "," ~ ")," tue "," ~ ")," wed "," ~ ")," thu "," ~ ")," fri "," ~ ")," sat "," ~ ")," sun "," ~ ")," gate "," ~ ")," bay "," ~ ")," stand "," ~ ")," position "," ~ ")," galley "," ~ ")," flight "," ~ ")," flt "," ~ ")," day "," ~ ")," date "," ~ ")," dated "," ~ ")," the "," ~ ")," and "," ~ ")," of "," ~ ")," in "," ~ ")," for "," ~ ")," with "," ~ ")</f>
        <v>  </v>
      </c>
      <c r="BV144" s="61" t="n">
        <f aca="false">0</f>
        <v>0</v>
      </c>
      <c r="BW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144," pax "," ~ ")," etd "," ~ ")," eta "," ~ ")," std "," ~ ")," sta "," ~ ")," atd "," ~ ")," ata "," ~ ")," lt "," ~ ")," utc "," ~ ")," local "," ~ ")," ok "," ~ ")," done "," ~ ")," seen "," ~ ")," chk "," ~ ")," chkd "," ~ ")," checked "," ~ ")," rcvd "," ~ ")," recd "," ~ ")," dep "," ~ ")," arr "," ~ ")," qty "," ~ ")," all "," ~ ")," ttl "," ~ ")," total "," ~ ")," via "," ~ ")," per "," ~ ")," call "," ~ ")," inbound "," ~ ")," outbound "," ~ ")," approx "," ~ ")</f>
        <v>  </v>
      </c>
      <c r="BX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144," pax "," ~ ")," etd "," ~ ")," eta "," ~ ")," std "," ~ ")," sta "," ~ ")," atd "," ~ ")," ata "," ~ ")," lt "," ~ ")," utc "," ~ ")," local "," ~ ")," ok "," ~ ")," done "," ~ ")," seen "," ~ ")," chk "," ~ ")," chkd "," ~ ")," checked "," ~ ")," rcvd "," ~ ")," recd "," ~ ")," dep "," ~ ")," arr "," ~ ")," qty "," ~ ")," all "," ~ ")," ttl "," ~ ")," total "," ~ ")," via "," ~ ")," per "," ~ ")," call "," ~ ")," inbound "," ~ ")," outbound "," ~ ")," approx "," ~ ")</f>
        <v>  </v>
      </c>
    </row>
    <row r="145" customFormat="false" ht="39.75" hidden="false" customHeight="true" outlineLevel="0" collapsed="false">
      <c r="A145" s="57" t="s">
        <v>672</v>
      </c>
      <c r="B145" s="57" t="s">
        <v>228</v>
      </c>
      <c r="C145" s="57" t="str">
        <f aca="false">Flights!$F$9</f>
        <v>MH0089</v>
      </c>
      <c r="D145" s="58" t="n">
        <f aca="false">Flights!$D$9</f>
        <v>46310</v>
      </c>
      <c r="E145" s="57" t="str">
        <f aca="false">Flights!$G$9&amp;"-"&amp;Flights!$H$9</f>
        <v>NRT-KUL</v>
      </c>
      <c r="F145" s="57" t="str">
        <f aca="false">Flights!$K$9</f>
        <v>EY</v>
      </c>
      <c r="G145" s="57" t="s">
        <v>81</v>
      </c>
      <c r="H145" s="57" t="s">
        <v>381</v>
      </c>
      <c r="I145" s="57" t="s">
        <v>414</v>
      </c>
      <c r="J145" s="57" t="s">
        <v>415</v>
      </c>
      <c r="K145" s="67" t="s">
        <v>673</v>
      </c>
      <c r="L145" s="67" t="s">
        <v>594</v>
      </c>
      <c r="M145" s="67"/>
      <c r="N145" s="67" t="s">
        <v>386</v>
      </c>
      <c r="O145" s="67"/>
      <c r="P145" s="57" t="s">
        <v>220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open",IF(AND(NOT(OR(LEN(AZ145)&lt;15,ISNUMBER(MATCH(AZ145,L_Placeholder,0)))),BK145=0,NOT(OR(LEN(AU145)&lt;2,ISNUMBER(MATCH(AU145,L_Placeholder,0)))),NOT(OR(LEN(AX145)&lt;2,ISNUMBER(MATCH(AX145,L_Placeholder,0)))),TRIM(AE145)&lt;&gt;TRIM(T145)),"N/A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missing",IF(OR(LEN(AU145)&lt;2,ISNUMBER(MATCH(AU145,L_Placeholder,0))),"INVALID – PIC missing",IF(OR(LEN(AV145)&lt;2,ISNUMBER(MATCH(AV145,L_Placeholder,0))),"INVALID – result / assessment missing",IF(OR(OR(LEN(AW145)&lt;3,ISNUMBER(MATCH(AW145,L_Placeholder,0))),SUMPRODUCT(--ISNUMBER(SEARCH(" "&amp;L_EvidencePhrase&amp;" ",BD145)))&gt;0,BI145=1),"INVALID – evidence missing, placeholder or not yet on file",IF(BL145=0,"INVALID – evidence needs a traceable reference (number, file name or link)",IF(OR(LEN(AX145)&lt;2,ISNUMBER(MATCH(AX145,L_Placeholder,0))),"INVALID – verifier missing",IF(AX145=AU145,"INVALID – verifier must be someone other than the PIC",IF(BH145=1,"INVALID – result not yet available (awaiting / TBC)",IF(BV145=1,"INVALID – wording says not on board: an on-board confirmation needs the item loaded",IF(AND(AQ145=1,OR(OR(LEN(AY145)&lt;3,ISNUMBER(MATCH(AY145,L_Placeholder,0))),BJ145=1,BQ145=0)),"INVALID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LATE","COMPLETE")&amp;IF(BG145=1," – CHECK WORDING",""))))))))))))))))))))))),IF(TRIM(U145)="Fail","FAIL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t="str">
        <f aca="false">" "&amp;TRIM(SUBSTITUTE(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 "))&amp;" "</f>
        <v>  </v>
      </c>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IFERROR(IF(AND(TRIM(U145)="Pass",SUMPRODUCT((LEN(BC145)-LEN(SUBSTITUTE(BC145,"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")))/(LEN(L_PendNeg)+1))+SUMPRODUCT((LEN(BC145)-LEN(SUBSTITUTE(BC145," "&amp;L_PendPrep&amp;" "," ")))/(LEN(L_PendPrep)+1)),1,0),1)</f>
        <v>0</v>
      </c>
      <c r="BI145" s="61" t="n">
        <f aca="false">IFERROR(IF(SUMPRODUCT((LEN(BD145)-LEN(SUBSTITUTE(BD145," "&amp;L_PendStrict&amp;" "," ")))/(LEN(L_PendStrict)+1))&gt;SUMPRODUCT((LEN(BD145)-LEN(SUBSTITUTE(BD145," "&amp;L_PendNeg&amp;" "," ")))/(LEN(L_PendNeg)+1)),1,0),1)</f>
        <v>0</v>
      </c>
      <c r="BJ145" s="61" t="n">
        <f aca="false">IFERROR(IF(SUMPRODUCT((LEN(BE145)-LEN(SUBSTITUTE(BE145," "&amp;L_Pending&amp;" "," ")))/(LEN(L_Pending)+1))&gt;SUMPRODUCT((LEN(BE145)-LEN(SUBSTITUTE(BE145," "&amp;L_PendNeg&amp;" "," ")))/(LEN(L_PendNeg)+1))+SUMPRODUCT((LEN(BE145)-LEN(SUBSTITUTE(BE145," "&amp;L_PendPrep&amp;" "," ")))/(LEN(L_PendPrep)+1)),1,0),1)</f>
        <v>0</v>
      </c>
      <c r="BK145" s="61" t="n">
        <f aca="false">IFERROR(IF(SUMPRODUCT((LEN(BF145)-LEN(SUBSTITUTE(BF145," "&amp;L_PendStrict&amp;" "," ")))/(LEN(L_PendStrict)+1))&gt;SUMPRODUCT((LEN(BF145)-LEN(SUBSTITUTE(BF145," "&amp;L_PendNeg&amp;" "," ")))/(LEN(L_PendNeg)+1)),1,0),1)</f>
        <v>0</v>
      </c>
      <c r="BL145" s="61" t="n">
        <f aca="false">IFERROR(IF(OR(SUMPRODUCT(--ISNUMBER(SEARCH({"aa000"," aa 000"," aaa 000"," aaaa 000"," a 0000"," a000 000"," aa 00 000"," aaa 00 000"},BN145)))&gt;0,SUMPRODUCT(--ISNUMBER(SEARCH({"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145)))&gt;0,SUMPRODUCT(--ISNUMBER(SEARCH({"http","www.","\",".pdf",".jpg",".jpeg",".png",".heic",".xls",".doc",".msg",".eml"},Z145)))&gt;0,AND(SUMPRODUCT(--ISNUMBER(SEARCH({"sharepoint","onedrive","teams","dms","q-pulse","qpulse"},Z145)))&gt;0,ISNUMBER(SEARCH("0",BM145)))),1,0),0)</f>
        <v>0</v>
      </c>
      <c r="BM145" s="61" t="str">
        <f aca="false">SUBSTITUTE(SUBSTITUTE(SUBSTITUTE(SUBSTITUTE(SUBSTITUTE(SUBSTITUTE(SUBSTITUTE(SUBSTITUTE(SUBSTITUTE(LOWER(BW145&amp;""),"1","0"),"2","0"),"3","0"),"4","0"),"5","0"),"6","0"),"7","0"),"8","0"),"9","0")</f>
        <v>  </v>
      </c>
      <c r="BN145" s="61" t="str">
        <f aca="false">SUBSTITUTE(SUBSTITUTE(SUBSTITUTE(SUBSTITUTE(SUBSTITUTE(SUBSTITUTE(SUBSTITUTE(SUBSTITUTE(SUBSTITUTE(SUBSTITUTE(SUBSTITUTE(SUBSTITUTE(SUBSTITUTE(SUBSTITUTE(SUBSTITUTE(SUBSTITUTE(SUBSTITUTE(SUBSTITUTE(SUBSTITUTE(SUBSTITUTE(SUBSTITUTE(SUBSTITUTE(SUBSTITUTE(SUBSTITUTE(SUBSTITUTE(BM145,"b","a"),"c","a"),"d","a"),"e","a"),"f","a"),"g","a"),"h","a"),"i","a"),"j","a"),"k","a"),"l","a"),"m","a"),"n","a"),"o","a"),"p","a"),"q","a"),"r","a"),"s","a"),"t","a"),"u","a"),"v","a"),"w","a"),"x","a"),"y","a"),"z","a")</f>
        <v>  </v>
      </c>
      <c r="BO145" s="61" t="str">
        <f aca="false">SUBSTITUTE(SUBSTITUTE(SUBSTITUTE(SUBSTITUTE(SUBSTITUTE(SUBSTITUTE(SUBSTITUTE(SUBSTITUTE(SUBSTITUTE(LOWER(BX145&amp;""),"1","0"),"2","0"),"3","0"),"4","0"),"5","0"),"6","0"),"7","0"),"8","0"),"9","0")</f>
        <v>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v>
      </c>
      <c r="BQ145" s="61" t="n">
        <f aca="false">IFERROR(IF(OR(SUMPRODUCT(--ISNUMBER(SEARCH({"aa000"," aa 000"," aaa 000"," aaaa 000"," a 0000"," a000 000"," aa 00 000"," aaa 00 000"},BP145)))&gt;0,SUMPRODUCT(--ISNUMBER(SEARCH({"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145)))&gt;0,SUMPRODUCT(--ISNUMBER(SEARCH({"http","www.","\",".pdf",".jpg",".jpeg",".png",".heic",".xls",".doc",".msg",".eml"},W145)))&gt;0,ISNUMBER(SEARCH("0000",BO145)),AND(SUMPRODUCT(--ISNUMBER(SEARCH({"sharepoint","onedrive","teams","dms","q-pulse","qpulse"},W145)))&gt;0,ISNUMBER(SEARCH("0",BO145)))),1,0),0)</f>
        <v>0</v>
      </c>
      <c r="BR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145," "&amp;LOWER(Flights!$F$9)&amp;" "," ~ ")," mh"," ~")," at "," ~ ")," by "," ~ ")," on "," ~ ")," to "," ~ ")," from "," ~ ")," until "," ~ ")," till "," ~ ")," before "," ~ ")," after "," ~ ")," around "," ~ ")," approx "," ~ ")," about "," ~ ")," since "," ~ ")," hrs "," ~ ")," hr "," ~ ")," hours "," ~ ")," time "," ~ ")," jan "," ~ ")," feb "," ~ ")," mar "," ~ ")," apr "," ~ ")," may "," ~ ")," jun "," ~ ")," jul "," ~ ")," aug "," ~ ")," sep "," ~ ")," sept "," ~ ")," oct "," ~ ")</f>
        <v>  </v>
      </c>
      <c r="BS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145," "&amp;LOWER(Flights!$F$9)&amp;" "," ~ ")," mh"," ~")," at "," ~ ")," by "," ~ ")," on "," ~ ")," to "," ~ ")," from "," ~ ")," until "," ~ ")," till "," ~ ")," before "," ~ ")," after "," ~ ")," around "," ~ ")," approx "," ~ ")," about "," ~ ")," since "," ~ ")," hrs "," ~ ")," hr "," ~ ")," hours "," ~ ")," time "," ~ ")," jan "," ~ ")," feb "," ~ ")," mar "," ~ ")," apr "," ~ ")," may "," ~ ")," jun "," ~ ")," jul "," ~ ")," aug "," ~ ")," sep "," ~ ")," sept "," ~ ")," oct "," ~ ")</f>
        <v>  </v>
      </c>
      <c r="BT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145,"jan","~"),"feb","~"),"mar","~"),"apr","~"),"may","~"),"jun","~"),"jul","~"),"aug","~"),"sep","~"),"oct","~"),"nov","~"),"dec","~")," nov "," ~ ")," dec "," ~ ")," mon "," ~ ")," tue "," ~ ")," wed "," ~ ")," thu "," ~ ")," fri "," ~ ")," sat "," ~ ")," sun "," ~ ")," gate "," ~ ")," bay "," ~ ")," stand "," ~ ")," position "," ~ ")," galley "," ~ ")," flight "," ~ ")," flt "," ~ ")," day "," ~ ")," date "," ~ ")," dated "," ~ ")," the "," ~ ")," and "," ~ ")," of "," ~ ")," in "," ~ ")," for "," ~ ")," with "," ~ ")</f>
        <v>  </v>
      </c>
      <c r="BU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145,"jan","~"),"feb","~"),"mar","~"),"apr","~"),"may","~"),"jun","~"),"jul","~"),"aug","~"),"sep","~"),"oct","~"),"nov","~"),"dec","~")," nov "," ~ ")," dec "," ~ ")," mon "," ~ ")," tue "," ~ ")," wed "," ~ ")," thu "," ~ ")," fri "," ~ ")," sat "," ~ ")," sun "," ~ ")," gate "," ~ ")," bay "," ~ ")," stand "," ~ ")," position "," ~ ")," galley "," ~ ")," flight "," ~ ")," flt "," ~ ")," day "," ~ ")," date "," ~ ")," dated "," ~ ")," the "," ~ ")," and "," ~ ")," of "," ~ ")," in "," ~ ")," for "," ~ ")," with "," ~ ")</f>
        <v>  </v>
      </c>
      <c r="BV145" s="61" t="n">
        <f aca="false">0</f>
        <v>0</v>
      </c>
      <c r="BW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145," pax "," ~ ")," etd "," ~ ")," eta "," ~ ")," std "," ~ ")," sta "," ~ ")," atd "," ~ ")," ata "," ~ ")," lt "," ~ ")," utc "," ~ ")," local "," ~ ")," ok "," ~ ")," done "," ~ ")," seen "," ~ ")," chk "," ~ ")," chkd "," ~ ")," checked "," ~ ")," rcvd "," ~ ")," recd "," ~ ")," dep "," ~ ")," arr "," ~ ")," qty "," ~ ")," all "," ~ ")," ttl "," ~ ")," total "," ~ ")," via "," ~ ")," per "," ~ ")," call "," ~ ")," inbound "," ~ ")," outbound "," ~ ")," approx "," ~ ")</f>
        <v>  </v>
      </c>
      <c r="BX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145," pax "," ~ ")," etd "," ~ ")," eta "," ~ ")," std "," ~ ")," sta "," ~ ")," atd "," ~ ")," ata "," ~ ")," lt "," ~ ")," utc "," ~ ")," local "," ~ ")," ok "," ~ ")," done "," ~ ")," seen "," ~ ")," chk "," ~ ")," chkd "," ~ ")," checked "," ~ ")," rcvd "," ~ ")," recd "," ~ ")," dep "," ~ ")," arr "," ~ ")," qty "," ~ ")," all "," ~ ")," ttl "," ~ ")," total "," ~ ")," via "," ~ ")," per "," ~ ")," call "," ~ ")," inbound "," ~ ")," outbound "," ~ ")," approx "," ~ ")</f>
        <v>  </v>
      </c>
    </row>
    <row r="146" customFormat="false" ht="91.5" hidden="false" customHeight="true" outlineLevel="0" collapsed="false">
      <c r="A146" s="57" t="s">
        <v>674</v>
      </c>
      <c r="B146" s="57" t="s">
        <v>228</v>
      </c>
      <c r="C146" s="57" t="str">
        <f aca="false">Flights!$F$9</f>
        <v>MH0089</v>
      </c>
      <c r="D146" s="58" t="n">
        <f aca="false">Flights!$D$9</f>
        <v>46310</v>
      </c>
      <c r="E146" s="57" t="str">
        <f aca="false">Flights!$G$9&amp;"-"&amp;Flights!$H$9</f>
        <v>NRT-KUL</v>
      </c>
      <c r="F146" s="57" t="str">
        <f aca="false">Flights!$K$9</f>
        <v>EY</v>
      </c>
      <c r="G146" s="57" t="s">
        <v>81</v>
      </c>
      <c r="H146" s="57" t="s">
        <v>381</v>
      </c>
      <c r="I146" s="57" t="s">
        <v>414</v>
      </c>
      <c r="J146" s="57" t="s">
        <v>675</v>
      </c>
      <c r="K146" s="67" t="s">
        <v>676</v>
      </c>
      <c r="L146" s="67" t="s">
        <v>677</v>
      </c>
      <c r="M146" s="67"/>
      <c r="N146" s="67" t="s">
        <v>447</v>
      </c>
      <c r="O146" s="67" t="s">
        <v>678</v>
      </c>
      <c r="P146" s="57" t="s">
        <v>187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open",IF(AND(NOT(OR(LEN(AZ146)&lt;15,ISNUMBER(MATCH(AZ146,L_Placeholder,0)))),BK146=0,NOT(OR(LEN(AU146)&lt;2,ISNUMBER(MATCH(AU146,L_Placeholder,0)))),NOT(OR(LEN(AX146)&lt;2,ISNUMBER(MATCH(AX146,L_Placeholder,0)))),TRIM(AE146)&lt;&gt;TRIM(T146)),"N/A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missing",IF(OR(LEN(AU146)&lt;2,ISNUMBER(MATCH(AU146,L_Placeholder,0))),"INVALID – PIC missing",IF(OR(LEN(AV146)&lt;2,ISNUMBER(MATCH(AV146,L_Placeholder,0))),"INVALID – result / assessment missing",IF(OR(OR(LEN(AW146)&lt;3,ISNUMBER(MATCH(AW146,L_Placeholder,0))),SUMPRODUCT(--ISNUMBER(SEARCH(" "&amp;L_EvidencePhrase&amp;" ",BD146)))&gt;0,BI146=1),"INVALID – evidence missing, placeholder or not yet on file",IF(BL146=0,"INVALID – evidence needs a traceable reference (number, file name or link)",IF(OR(LEN(AX146)&lt;2,ISNUMBER(MATCH(AX146,L_Placeholder,0))),"INVALID – verifier missing",IF(AX146=AU146,"INVALID – verifier must be someone other than the PIC",IF(BH146=1,"INVALID – result not yet available (awaiting / TBC)",IF(BV146=1,"INVALID – wording says not on board: an on-board confirmation needs the item loaded",IF(AND(AQ146=1,OR(OR(LEN(AY146)&lt;3,ISNUMBER(MATCH(AY146,L_Placeholder,0))),BJ146=1,BQ146=0)),"INVALID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LATE","COMPLETE")&amp;IF(BG146=1," – CHECK WORDING",""))))))))))))))))))))))),IF(TRIM(U146)="Fail","FAIL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t="str">
        <f aca="false">" "&amp;TRIM(SUBSTITUTE(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 "))&amp;" "</f>
        <v>  </v>
      </c>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IFERROR(IF(AND(TRIM(U146)="Pass",SUMPRODUCT((LEN(BC146)-LEN(SUBSTITUTE(BC146,"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")))/(LEN(L_PendNeg)+1))+SUMPRODUCT((LEN(BC146)-LEN(SUBSTITUTE(BC146," "&amp;L_PendPrep&amp;" "," ")))/(LEN(L_PendPrep)+1)),1,0),1)</f>
        <v>0</v>
      </c>
      <c r="BI146" s="61" t="n">
        <f aca="false">IFERROR(IF(SUMPRODUCT((LEN(BD146)-LEN(SUBSTITUTE(BD146," "&amp;L_PendStrict&amp;" "," ")))/(LEN(L_PendStrict)+1))&gt;SUMPRODUCT((LEN(BD146)-LEN(SUBSTITUTE(BD146," "&amp;L_PendNeg&amp;" "," ")))/(LEN(L_PendNeg)+1)),1,0),1)</f>
        <v>0</v>
      </c>
      <c r="BJ146" s="61" t="n">
        <f aca="false">IFERROR(IF(SUMPRODUCT((LEN(BE146)-LEN(SUBSTITUTE(BE146," "&amp;L_Pending&amp;" "," ")))/(LEN(L_Pending)+1))&gt;SUMPRODUCT((LEN(BE146)-LEN(SUBSTITUTE(BE146," "&amp;L_PendNeg&amp;" "," ")))/(LEN(L_PendNeg)+1))+SUMPRODUCT((LEN(BE146)-LEN(SUBSTITUTE(BE146," "&amp;L_PendPrep&amp;" "," ")))/(LEN(L_PendPrep)+1)),1,0),1)</f>
        <v>0</v>
      </c>
      <c r="BK146" s="61" t="n">
        <f aca="false">IFERROR(IF(SUMPRODUCT((LEN(BF146)-LEN(SUBSTITUTE(BF146," "&amp;L_PendStrict&amp;" "," ")))/(LEN(L_PendStrict)+1))&gt;SUMPRODUCT((LEN(BF146)-LEN(SUBSTITUTE(BF146," "&amp;L_PendNeg&amp;" "," ")))/(LEN(L_PendNeg)+1)),1,0),1)</f>
        <v>0</v>
      </c>
      <c r="BL146" s="61" t="n">
        <f aca="false">IFERROR(IF(OR(SUMPRODUCT(--ISNUMBER(SEARCH({"aa000"," aa 000"," aaa 000"," aaaa 000"," a 0000"," a000 000"," aa 00 000"," aaa 00 000"},BN146)))&gt;0,SUMPRODUCT(--ISNUMBER(SEARCH({"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146)))&gt;0,SUMPRODUCT(--ISNUMBER(SEARCH({"http","www.","\",".pdf",".jpg",".jpeg",".png",".heic",".xls",".doc",".msg",".eml"},Z146)))&gt;0,AND(SUMPRODUCT(--ISNUMBER(SEARCH({"sharepoint","onedrive","teams","dms","q-pulse","qpulse"},Z146)))&gt;0,ISNUMBER(SEARCH("0",BM146)))),1,0),0)</f>
        <v>0</v>
      </c>
      <c r="BM146" s="61" t="str">
        <f aca="false">SUBSTITUTE(SUBSTITUTE(SUBSTITUTE(SUBSTITUTE(SUBSTITUTE(SUBSTITUTE(SUBSTITUTE(SUBSTITUTE(SUBSTITUTE(LOWER(BW146&amp;""),"1","0"),"2","0"),"3","0"),"4","0"),"5","0"),"6","0"),"7","0"),"8","0"),"9","0")</f>
        <v>  </v>
      </c>
      <c r="BN146" s="61" t="str">
        <f aca="false">SUBSTITUTE(SUBSTITUTE(SUBSTITUTE(SUBSTITUTE(SUBSTITUTE(SUBSTITUTE(SUBSTITUTE(SUBSTITUTE(SUBSTITUTE(SUBSTITUTE(SUBSTITUTE(SUBSTITUTE(SUBSTITUTE(SUBSTITUTE(SUBSTITUTE(SUBSTITUTE(SUBSTITUTE(SUBSTITUTE(SUBSTITUTE(SUBSTITUTE(SUBSTITUTE(SUBSTITUTE(SUBSTITUTE(SUBSTITUTE(SUBSTITUTE(BM146,"b","a"),"c","a"),"d","a"),"e","a"),"f","a"),"g","a"),"h","a"),"i","a"),"j","a"),"k","a"),"l","a"),"m","a"),"n","a"),"o","a"),"p","a"),"q","a"),"r","a"),"s","a"),"t","a"),"u","a"),"v","a"),"w","a"),"x","a"),"y","a"),"z","a")</f>
        <v>  </v>
      </c>
      <c r="BO146" s="61" t="str">
        <f aca="false">SUBSTITUTE(SUBSTITUTE(SUBSTITUTE(SUBSTITUTE(SUBSTITUTE(SUBSTITUTE(SUBSTITUTE(SUBSTITUTE(SUBSTITUTE(LOWER(BX146&amp;""),"1","0"),"2","0"),"3","0"),"4","0"),"5","0"),"6","0"),"7","0"),"8","0"),"9","0")</f>
        <v>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v>
      </c>
      <c r="BQ146" s="61" t="n">
        <f aca="false">IFERROR(IF(OR(SUMPRODUCT(--ISNUMBER(SEARCH({"aa000"," aa 000"," aaa 000"," aaaa 000"," a 0000"," a000 000"," aa 00 000"," aaa 00 000"},BP146)))&gt;0,SUMPRODUCT(--ISNUMBER(SEARCH({"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146)))&gt;0,SUMPRODUCT(--ISNUMBER(SEARCH({"http","www.","\",".pdf",".jpg",".jpeg",".png",".heic",".xls",".doc",".msg",".eml"},W146)))&gt;0,ISNUMBER(SEARCH("0000",BO146)),AND(SUMPRODUCT(--ISNUMBER(SEARCH({"sharepoint","onedrive","teams","dms","q-pulse","qpulse"},W146)))&gt;0,ISNUMBER(SEARCH("0",BO146)))),1,0),0)</f>
        <v>0</v>
      </c>
      <c r="BR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146," "&amp;LOWER(Flights!$F$9)&amp;" "," ~ ")," mh"," ~")," at "," ~ ")," by "," ~ ")," on "," ~ ")," to "," ~ ")," from "," ~ ")," until "," ~ ")," till "," ~ ")," before "," ~ ")," after "," ~ ")," around "," ~ ")," approx "," ~ ")," about "," ~ ")," since "," ~ ")," hrs "," ~ ")," hr "," ~ ")," hours "," ~ ")," time "," ~ ")," jan "," ~ ")," feb "," ~ ")," mar "," ~ ")," apr "," ~ ")," may "," ~ ")," jun "," ~ ")," jul "," ~ ")," aug "," ~ ")," sep "," ~ ")," sept "," ~ ")," oct "," ~ ")</f>
        <v>  </v>
      </c>
      <c r="BS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146," "&amp;LOWER(Flights!$F$9)&amp;" "," ~ ")," mh"," ~")," at "," ~ ")," by "," ~ ")," on "," ~ ")," to "," ~ ")," from "," ~ ")," until "," ~ ")," till "," ~ ")," before "," ~ ")," after "," ~ ")," around "," ~ ")," approx "," ~ ")," about "," ~ ")," since "," ~ ")," hrs "," ~ ")," hr "," ~ ")," hours "," ~ ")," time "," ~ ")," jan "," ~ ")," feb "," ~ ")," mar "," ~ ")," apr "," ~ ")," may "," ~ ")," jun "," ~ ")," jul "," ~ ")," aug "," ~ ")," sep "," ~ ")," sept "," ~ ")," oct "," ~ ")</f>
        <v>  </v>
      </c>
      <c r="BT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146,"jan","~"),"feb","~"),"mar","~"),"apr","~"),"may","~"),"jun","~"),"jul","~"),"aug","~"),"sep","~"),"oct","~"),"nov","~"),"dec","~")," nov "," ~ ")," dec "," ~ ")," mon "," ~ ")," tue "," ~ ")," wed "," ~ ")," thu "," ~ ")," fri "," ~ ")," sat "," ~ ")," sun "," ~ ")," gate "," ~ ")," bay "," ~ ")," stand "," ~ ")," position "," ~ ")," galley "," ~ ")," flight "," ~ ")," flt "," ~ ")," day "," ~ ")," date "," ~ ")," dated "," ~ ")," the "," ~ ")," and "," ~ ")," of "," ~ ")," in "," ~ ")," for "," ~ ")," with "," ~ ")</f>
        <v>  </v>
      </c>
      <c r="BU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146,"jan","~"),"feb","~"),"mar","~"),"apr","~"),"may","~"),"jun","~"),"jul","~"),"aug","~"),"sep","~"),"oct","~"),"nov","~"),"dec","~")," nov "," ~ ")," dec "," ~ ")," mon "," ~ ")," tue "," ~ ")," wed "," ~ ")," thu "," ~ ")," fri "," ~ ")," sat "," ~ ")," sun "," ~ ")," gate "," ~ ")," bay "," ~ ")," stand "," ~ ")," position "," ~ ")," galley "," ~ ")," flight "," ~ ")," flt "," ~ ")," day "," ~ ")," date "," ~ ")," dated "," ~ ")," the "," ~ ")," and "," ~ ")," of "," ~ ")," in "," ~ ")," for "," ~ ")," with "," ~ ")</f>
        <v>  </v>
      </c>
      <c r="BV146" s="61" t="n">
        <f aca="false">0</f>
        <v>0</v>
      </c>
      <c r="BW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146," pax "," ~ ")," etd "," ~ ")," eta "," ~ ")," std "," ~ ")," sta "," ~ ")," atd "," ~ ")," ata "," ~ ")," lt "," ~ ")," utc "," ~ ")," local "," ~ ")," ok "," ~ ")," done "," ~ ")," seen "," ~ ")," chk "," ~ ")," chkd "," ~ ")," checked "," ~ ")," rcvd "," ~ ")," recd "," ~ ")," dep "," ~ ")," arr "," ~ ")," qty "," ~ ")," all "," ~ ")," ttl "," ~ ")," total "," ~ ")," via "," ~ ")," per "," ~ ")," call "," ~ ")," inbound "," ~ ")," outbound "," ~ ")," approx "," ~ ")</f>
        <v>  </v>
      </c>
      <c r="BX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146," pax "," ~ ")," etd "," ~ ")," eta "," ~ ")," std "," ~ ")," sta "," ~ ")," atd "," ~ ")," ata "," ~ ")," lt "," ~ ")," utc "," ~ ")," local "," ~ ")," ok "," ~ ")," done "," ~ ")," seen "," ~ ")," chk "," ~ ")," chkd "," ~ ")," checked "," ~ ")," rcvd "," ~ ")," recd "," ~ ")," dep "," ~ ")," arr "," ~ ")," qty "," ~ ")," all "," ~ ")," ttl "," ~ ")," total "," ~ ")," via "," ~ ")," per "," ~ ")," call "," ~ ")," inbound "," ~ ")," outbound "," ~ ")," approx "," ~ ")</f>
        <v>  </v>
      </c>
    </row>
    <row r="147" customFormat="false" ht="39.75" hidden="false" customHeight="true" outlineLevel="0" collapsed="false">
      <c r="A147" s="57" t="s">
        <v>679</v>
      </c>
      <c r="B147" s="57" t="s">
        <v>228</v>
      </c>
      <c r="C147" s="57" t="str">
        <f aca="false">Flights!$F$9</f>
        <v>MH0089</v>
      </c>
      <c r="D147" s="58" t="n">
        <f aca="false">Flights!$D$9</f>
        <v>46310</v>
      </c>
      <c r="E147" s="57" t="str">
        <f aca="false">Flights!$G$9&amp;"-"&amp;Flights!$H$9</f>
        <v>NRT-KUL</v>
      </c>
      <c r="F147" s="57" t="str">
        <f aca="false">Flights!$K$9</f>
        <v>EY</v>
      </c>
      <c r="G147" s="57" t="s">
        <v>83</v>
      </c>
      <c r="H147" s="57" t="s">
        <v>381</v>
      </c>
      <c r="I147" s="57" t="s">
        <v>382</v>
      </c>
      <c r="J147" s="57" t="s">
        <v>419</v>
      </c>
      <c r="K147" s="67" t="s">
        <v>420</v>
      </c>
      <c r="L147" s="67" t="s">
        <v>421</v>
      </c>
      <c r="M147" s="67"/>
      <c r="N147" s="67" t="s">
        <v>386</v>
      </c>
      <c r="O147" s="67"/>
      <c r="P147" s="57" t="s">
        <v>220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open",IF(AND(NOT(OR(LEN(AZ147)&lt;15,ISNUMBER(MATCH(AZ147,L_Placeholder,0)))),BK147=0,NOT(OR(LEN(AU147)&lt;2,ISNUMBER(MATCH(AU147,L_Placeholder,0)))),NOT(OR(LEN(AX147)&lt;2,ISNUMBER(MATCH(AX147,L_Placeholder,0)))),TRIM(AE147)&lt;&gt;TRIM(T147)),"N/A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missing",IF(OR(LEN(AU147)&lt;2,ISNUMBER(MATCH(AU147,L_Placeholder,0))),"INVALID – PIC missing",IF(OR(LEN(AV147)&lt;2,ISNUMBER(MATCH(AV147,L_Placeholder,0))),"INVALID – result / assessment missing",IF(OR(OR(LEN(AW147)&lt;3,ISNUMBER(MATCH(AW147,L_Placeholder,0))),SUMPRODUCT(--ISNUMBER(SEARCH(" "&amp;L_EvidencePhrase&amp;" ",BD147)))&gt;0,BI147=1),"INVALID – evidence missing, placeholder or not yet on file",IF(BL147=0,"INVALID – evidence needs a traceable reference (number, file name or link)",IF(OR(LEN(AX147)&lt;2,ISNUMBER(MATCH(AX147,L_Placeholder,0))),"INVALID – verifier missing",IF(AX147=AU147,"INVALID – verifier must be someone other than the PIC",IF(BH147=1,"INVALID – result not yet available (awaiting / TBC)",IF(BV147=1,"INVALID – wording says not on board: an on-board confirmation needs the item loaded",IF(AND(AQ147=1,OR(OR(LEN(AY147)&lt;3,ISNUMBER(MATCH(AY147,L_Placeholder,0))),BJ147=1,BQ147=0)),"INVALID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LATE","COMPLETE")&amp;IF(BG147=1," – CHECK WORDING",""))))))))))))))))))))))),IF(TRIM(U147)="Fail","FAIL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t="str">
        <f aca="false">" "&amp;TRIM(SUBSTITUTE(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 "))&amp;" "</f>
        <v>  </v>
      </c>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IFERROR(IF(AND(TRIM(U147)="Pass",SUMPRODUCT((LEN(BC147)-LEN(SUBSTITUTE(BC147,"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")))/(LEN(L_PendNeg)+1))+SUMPRODUCT((LEN(BC147)-LEN(SUBSTITUTE(BC147," "&amp;L_PendPrep&amp;" "," ")))/(LEN(L_PendPrep)+1)),1,0),1)</f>
        <v>0</v>
      </c>
      <c r="BI147" s="61" t="n">
        <f aca="false">IFERROR(IF(SUMPRODUCT((LEN(BD147)-LEN(SUBSTITUTE(BD147," "&amp;L_PendStrict&amp;" "," ")))/(LEN(L_PendStrict)+1))&gt;SUMPRODUCT((LEN(BD147)-LEN(SUBSTITUTE(BD147," "&amp;L_PendNeg&amp;" "," ")))/(LEN(L_PendNeg)+1)),1,0),1)</f>
        <v>0</v>
      </c>
      <c r="BJ147" s="61" t="n">
        <f aca="false">IFERROR(IF(SUMPRODUCT((LEN(BE147)-LEN(SUBSTITUTE(BE147," "&amp;L_Pending&amp;" "," ")))/(LEN(L_Pending)+1))&gt;SUMPRODUCT((LEN(BE147)-LEN(SUBSTITUTE(BE147," "&amp;L_PendNeg&amp;" "," ")))/(LEN(L_PendNeg)+1))+SUMPRODUCT((LEN(BE147)-LEN(SUBSTITUTE(BE147," "&amp;L_PendPrep&amp;" "," ")))/(LEN(L_PendPrep)+1)),1,0),1)</f>
        <v>0</v>
      </c>
      <c r="BK147" s="61" t="n">
        <f aca="false">IFERROR(IF(SUMPRODUCT((LEN(BF147)-LEN(SUBSTITUTE(BF147," "&amp;L_PendStrict&amp;" "," ")))/(LEN(L_PendStrict)+1))&gt;SUMPRODUCT((LEN(BF147)-LEN(SUBSTITUTE(BF147," "&amp;L_PendNeg&amp;" "," ")))/(LEN(L_PendNeg)+1)),1,0),1)</f>
        <v>0</v>
      </c>
      <c r="BL147" s="61" t="n">
        <f aca="false">IFERROR(IF(OR(SUMPRODUCT(--ISNUMBER(SEARCH({"aa000"," aa 000"," aaa 000"," aaaa 000"," a 0000"," a000 000"," aa 00 000"," aaa 00 000"},BN147)))&gt;0,SUMPRODUCT(--ISNUMBER(SEARCH({"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147)))&gt;0,SUMPRODUCT(--ISNUMBER(SEARCH({"http","www.","\",".pdf",".jpg",".jpeg",".png",".heic",".xls",".doc",".msg",".eml"},Z147)))&gt;0,AND(SUMPRODUCT(--ISNUMBER(SEARCH({"sharepoint","onedrive","teams","dms","q-pulse","qpulse"},Z147)))&gt;0,ISNUMBER(SEARCH("0",BM147)))),1,0),0)</f>
        <v>0</v>
      </c>
      <c r="BM147" s="61" t="str">
        <f aca="false">SUBSTITUTE(SUBSTITUTE(SUBSTITUTE(SUBSTITUTE(SUBSTITUTE(SUBSTITUTE(SUBSTITUTE(SUBSTITUTE(SUBSTITUTE(LOWER(BW147&amp;""),"1","0"),"2","0"),"3","0"),"4","0"),"5","0"),"6","0"),"7","0"),"8","0"),"9","0")</f>
        <v>  </v>
      </c>
      <c r="BN147" s="61" t="str">
        <f aca="false">SUBSTITUTE(SUBSTITUTE(SUBSTITUTE(SUBSTITUTE(SUBSTITUTE(SUBSTITUTE(SUBSTITUTE(SUBSTITUTE(SUBSTITUTE(SUBSTITUTE(SUBSTITUTE(SUBSTITUTE(SUBSTITUTE(SUBSTITUTE(SUBSTITUTE(SUBSTITUTE(SUBSTITUTE(SUBSTITUTE(SUBSTITUTE(SUBSTITUTE(SUBSTITUTE(SUBSTITUTE(SUBSTITUTE(SUBSTITUTE(SUBSTITUTE(BM147,"b","a"),"c","a"),"d","a"),"e","a"),"f","a"),"g","a"),"h","a"),"i","a"),"j","a"),"k","a"),"l","a"),"m","a"),"n","a"),"o","a"),"p","a"),"q","a"),"r","a"),"s","a"),"t","a"),"u","a"),"v","a"),"w","a"),"x","a"),"y","a"),"z","a")</f>
        <v>  </v>
      </c>
      <c r="BO147" s="61" t="str">
        <f aca="false">SUBSTITUTE(SUBSTITUTE(SUBSTITUTE(SUBSTITUTE(SUBSTITUTE(SUBSTITUTE(SUBSTITUTE(SUBSTITUTE(SUBSTITUTE(LOWER(BX147&amp;""),"1","0"),"2","0"),"3","0"),"4","0"),"5","0"),"6","0"),"7","0"),"8","0"),"9","0")</f>
        <v>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v>
      </c>
      <c r="BQ147" s="61" t="n">
        <f aca="false">IFERROR(IF(OR(SUMPRODUCT(--ISNUMBER(SEARCH({"aa000"," aa 000"," aaa 000"," aaaa 000"," a 0000"," a000 000"," aa 00 000"," aaa 00 000"},BP147)))&gt;0,SUMPRODUCT(--ISNUMBER(SEARCH({"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147)))&gt;0,SUMPRODUCT(--ISNUMBER(SEARCH({"http","www.","\",".pdf",".jpg",".jpeg",".png",".heic",".xls",".doc",".msg",".eml"},W147)))&gt;0,ISNUMBER(SEARCH("0000",BO147)),AND(SUMPRODUCT(--ISNUMBER(SEARCH({"sharepoint","onedrive","teams","dms","q-pulse","qpulse"},W147)))&gt;0,ISNUMBER(SEARCH("0",BO147)))),1,0),0)</f>
        <v>0</v>
      </c>
      <c r="BR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147," "&amp;LOWER(Flights!$F$9)&amp;" "," ~ ")," mh"," ~")," at "," ~ ")," by "," ~ ")," on "," ~ ")," to "," ~ ")," from "," ~ ")," until "," ~ ")," till "," ~ ")," before "," ~ ")," after "," ~ ")," around "," ~ ")," approx "," ~ ")," about "," ~ ")," since "," ~ ")," hrs "," ~ ")," hr "," ~ ")," hours "," ~ ")," time "," ~ ")," jan "," ~ ")," feb "," ~ ")," mar "," ~ ")," apr "," ~ ")," may "," ~ ")," jun "," ~ ")," jul "," ~ ")," aug "," ~ ")," sep "," ~ ")," sept "," ~ ")," oct "," ~ ")</f>
        <v>  </v>
      </c>
      <c r="BS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147," "&amp;LOWER(Flights!$F$9)&amp;" "," ~ ")," mh"," ~")," at "," ~ ")," by "," ~ ")," on "," ~ ")," to "," ~ ")," from "," ~ ")," until "," ~ ")," till "," ~ ")," before "," ~ ")," after "," ~ ")," around "," ~ ")," approx "," ~ ")," about "," ~ ")," since "," ~ ")," hrs "," ~ ")," hr "," ~ ")," hours "," ~ ")," time "," ~ ")," jan "," ~ ")," feb "," ~ ")," mar "," ~ ")," apr "," ~ ")," may "," ~ ")," jun "," ~ ")," jul "," ~ ")," aug "," ~ ")," sep "," ~ ")," sept "," ~ ")," oct "," ~ ")</f>
        <v>  </v>
      </c>
      <c r="BT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147,"jan","~"),"feb","~"),"mar","~"),"apr","~"),"may","~"),"jun","~"),"jul","~"),"aug","~"),"sep","~"),"oct","~"),"nov","~"),"dec","~")," nov "," ~ ")," dec "," ~ ")," mon "," ~ ")," tue "," ~ ")," wed "," ~ ")," thu "," ~ ")," fri "," ~ ")," sat "," ~ ")," sun "," ~ ")," gate "," ~ ")," bay "," ~ ")," stand "," ~ ")," position "," ~ ")," galley "," ~ ")," flight "," ~ ")," flt "," ~ ")," day "," ~ ")," date "," ~ ")," dated "," ~ ")," the "," ~ ")," and "," ~ ")," of "," ~ ")," in "," ~ ")," for "," ~ ")," with "," ~ ")</f>
        <v>  </v>
      </c>
      <c r="BU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147,"jan","~"),"feb","~"),"mar","~"),"apr","~"),"may","~"),"jun","~"),"jul","~"),"aug","~"),"sep","~"),"oct","~"),"nov","~"),"dec","~")," nov "," ~ ")," dec "," ~ ")," mon "," ~ ")," tue "," ~ ")," wed "," ~ ")," thu "," ~ ")," fri "," ~ ")," sat "," ~ ")," sun "," ~ ")," gate "," ~ ")," bay "," ~ ")," stand "," ~ ")," position "," ~ ")," galley "," ~ ")," flight "," ~ ")," flt "," ~ ")," day "," ~ ")," date "," ~ ")," dated "," ~ ")," the "," ~ ")," and "," ~ ")," of "," ~ ")," in "," ~ ")," for "," ~ ")," with "," ~ ")</f>
        <v>  </v>
      </c>
      <c r="BV147" s="61" t="n">
        <f aca="false">0</f>
        <v>0</v>
      </c>
      <c r="BW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147," pax "," ~ ")," etd "," ~ ")," eta "," ~ ")," std "," ~ ")," sta "," ~ ")," atd "," ~ ")," ata "," ~ ")," lt "," ~ ")," utc "," ~ ")," local "," ~ ")," ok "," ~ ")," done "," ~ ")," seen "," ~ ")," chk "," ~ ")," chkd "," ~ ")," checked "," ~ ")," rcvd "," ~ ")," recd "," ~ ")," dep "," ~ ")," arr "," ~ ")," qty "," ~ ")," all "," ~ ")," ttl "," ~ ")," total "," ~ ")," via "," ~ ")," per "," ~ ")," call "," ~ ")," inbound "," ~ ")," outbound "," ~ ")," approx "," ~ ")</f>
        <v>  </v>
      </c>
      <c r="BX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147," pax "," ~ ")," etd "," ~ ")," eta "," ~ ")," std "," ~ ")," sta "," ~ ")," atd "," ~ ")," ata "," ~ ")," lt "," ~ ")," utc "," ~ ")," local "," ~ ")," ok "," ~ ")," done "," ~ ")," seen "," ~ ")," chk "," ~ ")," chkd "," ~ ")," checked "," ~ ")," rcvd "," ~ ")," recd "," ~ ")," dep "," ~ ")," arr "," ~ ")," qty "," ~ ")," all "," ~ ")," ttl "," ~ ")," total "," ~ ")," via "," ~ ")," per "," ~ ")," call "," ~ ")," inbound "," ~ ")," outbound "," ~ ")," approx "," ~ ")</f>
        <v>  </v>
      </c>
    </row>
    <row r="148" customFormat="false" ht="39.75" hidden="false" customHeight="true" outlineLevel="0" collapsed="false">
      <c r="A148" s="57" t="s">
        <v>680</v>
      </c>
      <c r="B148" s="57" t="s">
        <v>228</v>
      </c>
      <c r="C148" s="57" t="str">
        <f aca="false">Flights!$F$9</f>
        <v>MH0089</v>
      </c>
      <c r="D148" s="58" t="n">
        <f aca="false">Flights!$D$9</f>
        <v>46310</v>
      </c>
      <c r="E148" s="57" t="str">
        <f aca="false">Flights!$G$9&amp;"-"&amp;Flights!$H$9</f>
        <v>NRT-KUL</v>
      </c>
      <c r="F148" s="57" t="str">
        <f aca="false">Flights!$K$9</f>
        <v>EY</v>
      </c>
      <c r="G148" s="57" t="s">
        <v>423</v>
      </c>
      <c r="H148" s="57" t="s">
        <v>381</v>
      </c>
      <c r="I148" s="57" t="s">
        <v>382</v>
      </c>
      <c r="J148" s="57" t="s">
        <v>424</v>
      </c>
      <c r="K148" s="67"/>
      <c r="L148" s="67" t="s">
        <v>425</v>
      </c>
      <c r="M148" s="67"/>
      <c r="N148" s="67" t="s">
        <v>386</v>
      </c>
      <c r="O148" s="67" t="s">
        <v>426</v>
      </c>
      <c r="P148" s="57" t="s">
        <v>220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open",IF(AND(NOT(OR(LEN(AZ148)&lt;15,ISNUMBER(MATCH(AZ148,L_Placeholder,0)))),BK148=0,NOT(OR(LEN(AU148)&lt;2,ISNUMBER(MATCH(AU148,L_Placeholder,0)))),NOT(OR(LEN(AX148)&lt;2,ISNUMBER(MATCH(AX148,L_Placeholder,0)))),TRIM(AE148)&lt;&gt;TRIM(T148)),"N/A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missing",IF(OR(LEN(AU148)&lt;2,ISNUMBER(MATCH(AU148,L_Placeholder,0))),"INVALID – PIC missing",IF(OR(LEN(AV148)&lt;2,ISNUMBER(MATCH(AV148,L_Placeholder,0))),"INVALID – result / assessment missing",IF(OR(OR(LEN(AW148)&lt;3,ISNUMBER(MATCH(AW148,L_Placeholder,0))),SUMPRODUCT(--ISNUMBER(SEARCH(" "&amp;L_EvidencePhrase&amp;" ",BD148)))&gt;0,BI148=1),"INVALID – evidence missing, placeholder or not yet on file",IF(BL148=0,"INVALID – evidence needs a traceable reference (number, file name or link)",IF(OR(LEN(AX148)&lt;2,ISNUMBER(MATCH(AX148,L_Placeholder,0))),"INVALID – verifier missing",IF(AX148=AU148,"INVALID – verifier must be someone other than the PIC",IF(BH148=1,"INVALID – result not yet available (awaiting / TBC)",IF(BV148=1,"INVALID – wording says not on board: an on-board confirmation needs the item loaded",IF(AND(AQ148=1,OR(OR(LEN(AY148)&lt;3,ISNUMBER(MATCH(AY148,L_Placeholder,0))),BJ148=1,BQ148=0)),"INVALID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LATE","COMPLETE")&amp;IF(BG148=1," – CHECK WORDING",""))))))))))))))))))))))),IF(TRIM(U148)="Fail","FAIL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t="str">
        <f aca="false">" "&amp;TRIM(SUBSTITUTE(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 "))&amp;" "</f>
        <v>  </v>
      </c>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IFERROR(IF(AND(TRIM(U148)="Pass",SUMPRODUCT((LEN(BC148)-LEN(SUBSTITUTE(BC148,"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")))/(LEN(L_PendNeg)+1))+SUMPRODUCT((LEN(BC148)-LEN(SUBSTITUTE(BC148," "&amp;L_PendPrep&amp;" "," ")))/(LEN(L_PendPrep)+1)),1,0),1)</f>
        <v>0</v>
      </c>
      <c r="BI148" s="61" t="n">
        <f aca="false">IFERROR(IF(SUMPRODUCT((LEN(BD148)-LEN(SUBSTITUTE(BD148," "&amp;L_PendStrict&amp;" "," ")))/(LEN(L_PendStrict)+1))&gt;SUMPRODUCT((LEN(BD148)-LEN(SUBSTITUTE(BD148," "&amp;L_PendNeg&amp;" "," ")))/(LEN(L_PendNeg)+1)),1,0),1)</f>
        <v>0</v>
      </c>
      <c r="BJ148" s="61" t="n">
        <f aca="false">IFERROR(IF(SUMPRODUCT((LEN(BE148)-LEN(SUBSTITUTE(BE148," "&amp;L_Pending&amp;" "," ")))/(LEN(L_Pending)+1))&gt;SUMPRODUCT((LEN(BE148)-LEN(SUBSTITUTE(BE148," "&amp;L_PendNeg&amp;" "," ")))/(LEN(L_PendNeg)+1))+SUMPRODUCT((LEN(BE148)-LEN(SUBSTITUTE(BE148," "&amp;L_PendPrep&amp;" "," ")))/(LEN(L_PendPrep)+1)),1,0),1)</f>
        <v>0</v>
      </c>
      <c r="BK148" s="61" t="n">
        <f aca="false">IFERROR(IF(SUMPRODUCT((LEN(BF148)-LEN(SUBSTITUTE(BF148," "&amp;L_PendStrict&amp;" "," ")))/(LEN(L_PendStrict)+1))&gt;SUMPRODUCT((LEN(BF148)-LEN(SUBSTITUTE(BF148," "&amp;L_PendNeg&amp;" "," ")))/(LEN(L_PendNeg)+1)),1,0),1)</f>
        <v>0</v>
      </c>
      <c r="BL148" s="61" t="n">
        <f aca="false">IFERROR(IF(OR(SUMPRODUCT(--ISNUMBER(SEARCH({"aa000"," aa 000"," aaa 000"," aaaa 000"," a 0000"," a000 000"," aa 00 000"," aaa 00 000"},BN148)))&gt;0,SUMPRODUCT(--ISNUMBER(SEARCH({"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148)))&gt;0,SUMPRODUCT(--ISNUMBER(SEARCH({"http","www.","\",".pdf",".jpg",".jpeg",".png",".heic",".xls",".doc",".msg",".eml"},Z148)))&gt;0,AND(SUMPRODUCT(--ISNUMBER(SEARCH({"sharepoint","onedrive","teams","dms","q-pulse","qpulse"},Z148)))&gt;0,ISNUMBER(SEARCH("0",BM148)))),1,0),0)</f>
        <v>0</v>
      </c>
      <c r="BM148" s="61" t="str">
        <f aca="false">SUBSTITUTE(SUBSTITUTE(SUBSTITUTE(SUBSTITUTE(SUBSTITUTE(SUBSTITUTE(SUBSTITUTE(SUBSTITUTE(SUBSTITUTE(LOWER(BW148&amp;""),"1","0"),"2","0"),"3","0"),"4","0"),"5","0"),"6","0"),"7","0"),"8","0"),"9","0")</f>
        <v>  </v>
      </c>
      <c r="BN148" s="61" t="str">
        <f aca="false">SUBSTITUTE(SUBSTITUTE(SUBSTITUTE(SUBSTITUTE(SUBSTITUTE(SUBSTITUTE(SUBSTITUTE(SUBSTITUTE(SUBSTITUTE(SUBSTITUTE(SUBSTITUTE(SUBSTITUTE(SUBSTITUTE(SUBSTITUTE(SUBSTITUTE(SUBSTITUTE(SUBSTITUTE(SUBSTITUTE(SUBSTITUTE(SUBSTITUTE(SUBSTITUTE(SUBSTITUTE(SUBSTITUTE(SUBSTITUTE(SUBSTITUTE(BM148,"b","a"),"c","a"),"d","a"),"e","a"),"f","a"),"g","a"),"h","a"),"i","a"),"j","a"),"k","a"),"l","a"),"m","a"),"n","a"),"o","a"),"p","a"),"q","a"),"r","a"),"s","a"),"t","a"),"u","a"),"v","a"),"w","a"),"x","a"),"y","a"),"z","a")</f>
        <v>  </v>
      </c>
      <c r="BO148" s="61" t="str">
        <f aca="false">SUBSTITUTE(SUBSTITUTE(SUBSTITUTE(SUBSTITUTE(SUBSTITUTE(SUBSTITUTE(SUBSTITUTE(SUBSTITUTE(SUBSTITUTE(LOWER(BX148&amp;""),"1","0"),"2","0"),"3","0"),"4","0"),"5","0"),"6","0"),"7","0"),"8","0"),"9","0")</f>
        <v>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v>
      </c>
      <c r="BQ148" s="61" t="n">
        <f aca="false">IFERROR(IF(OR(SUMPRODUCT(--ISNUMBER(SEARCH({"aa000"," aa 000"," aaa 000"," aaaa 000"," a 0000"," a000 000"," aa 00 000"," aaa 00 000"},BP148)))&gt;0,SUMPRODUCT(--ISNUMBER(SEARCH({"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148)))&gt;0,SUMPRODUCT(--ISNUMBER(SEARCH({"http","www.","\",".pdf",".jpg",".jpeg",".png",".heic",".xls",".doc",".msg",".eml"},W148)))&gt;0,ISNUMBER(SEARCH("0000",BO148)),AND(SUMPRODUCT(--ISNUMBER(SEARCH({"sharepoint","onedrive","teams","dms","q-pulse","qpulse"},W148)))&gt;0,ISNUMBER(SEARCH("0",BO148)))),1,0),0)</f>
        <v>0</v>
      </c>
      <c r="BR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148," "&amp;LOWER(Flights!$F$9)&amp;" "," ~ ")," mh"," ~")," at "," ~ ")," by "," ~ ")," on "," ~ ")," to "," ~ ")," from "," ~ ")," until "," ~ ")," till "," ~ ")," before "," ~ ")," after "," ~ ")," around "," ~ ")," approx "," ~ ")," about "," ~ ")," since "," ~ ")," hrs "," ~ ")," hr "," ~ ")," hours "," ~ ")," time "," ~ ")," jan "," ~ ")," feb "," ~ ")," mar "," ~ ")," apr "," ~ ")," may "," ~ ")," jun "," ~ ")," jul "," ~ ")," aug "," ~ ")," sep "," ~ ")," sept "," ~ ")," oct "," ~ ")</f>
        <v>  </v>
      </c>
      <c r="BS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148," "&amp;LOWER(Flights!$F$9)&amp;" "," ~ ")," mh"," ~")," at "," ~ ")," by "," ~ ")," on "," ~ ")," to "," ~ ")," from "," ~ ")," until "," ~ ")," till "," ~ ")," before "," ~ ")," after "," ~ ")," around "," ~ ")," approx "," ~ ")," about "," ~ ")," since "," ~ ")," hrs "," ~ ")," hr "," ~ ")," hours "," ~ ")," time "," ~ ")," jan "," ~ ")," feb "," ~ ")," mar "," ~ ")," apr "," ~ ")," may "," ~ ")," jun "," ~ ")," jul "," ~ ")," aug "," ~ ")," sep "," ~ ")," sept "," ~ ")," oct "," ~ ")</f>
        <v>  </v>
      </c>
      <c r="BT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148,"jan","~"),"feb","~"),"mar","~"),"apr","~"),"may","~"),"jun","~"),"jul","~"),"aug","~"),"sep","~"),"oct","~"),"nov","~"),"dec","~")," nov "," ~ ")," dec "," ~ ")," mon "," ~ ")," tue "," ~ ")," wed "," ~ ")," thu "," ~ ")," fri "," ~ ")," sat "," ~ ")," sun "," ~ ")," gate "," ~ ")," bay "," ~ ")," stand "," ~ ")," position "," ~ ")," galley "," ~ ")," flight "," ~ ")," flt "," ~ ")," day "," ~ ")," date "," ~ ")," dated "," ~ ")," the "," ~ ")," and "," ~ ")," of "," ~ ")," in "," ~ ")," for "," ~ ")," with "," ~ ")</f>
        <v>  </v>
      </c>
      <c r="BU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148,"jan","~"),"feb","~"),"mar","~"),"apr","~"),"may","~"),"jun","~"),"jul","~"),"aug","~"),"sep","~"),"oct","~"),"nov","~"),"dec","~")," nov "," ~ ")," dec "," ~ ")," mon "," ~ ")," tue "," ~ ")," wed "," ~ ")," thu "," ~ ")," fri "," ~ ")," sat "," ~ ")," sun "," ~ ")," gate "," ~ ")," bay "," ~ ")," stand "," ~ ")," position "," ~ ")," galley "," ~ ")," flight "," ~ ")," flt "," ~ ")," day "," ~ ")," date "," ~ ")," dated "," ~ ")," the "," ~ ")," and "," ~ ")," of "," ~ ")," in "," ~ ")," for "," ~ ")," with "," ~ ")</f>
        <v>  </v>
      </c>
      <c r="BV148" s="61" t="n">
        <f aca="false">0</f>
        <v>0</v>
      </c>
      <c r="BW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148," pax "," ~ ")," etd "," ~ ")," eta "," ~ ")," std "," ~ ")," sta "," ~ ")," atd "," ~ ")," ata "," ~ ")," lt "," ~ ")," utc "," ~ ")," local "," ~ ")," ok "," ~ ")," done "," ~ ")," seen "," ~ ")," chk "," ~ ")," chkd "," ~ ")," checked "," ~ ")," rcvd "," ~ ")," recd "," ~ ")," dep "," ~ ")," arr "," ~ ")," qty "," ~ ")," all "," ~ ")," ttl "," ~ ")," total "," ~ ")," via "," ~ ")," per "," ~ ")," call "," ~ ")," inbound "," ~ ")," outbound "," ~ ")," approx "," ~ ")</f>
        <v>  </v>
      </c>
      <c r="BX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148," pax "," ~ ")," etd "," ~ ")," eta "," ~ ")," std "," ~ ")," sta "," ~ ")," atd "," ~ ")," ata "," ~ ")," lt "," ~ ")," utc "," ~ ")," local "," ~ ")," ok "," ~ ")," done "," ~ ")," seen "," ~ ")," chk "," ~ ")," chkd "," ~ ")," checked "," ~ ")," rcvd "," ~ ")," recd "," ~ ")," dep "," ~ ")," arr "," ~ ")," qty "," ~ ")," all "," ~ ")," ttl "," ~ ")," total "," ~ ")," via "," ~ ")," per "," ~ ")," call "," ~ ")," inbound "," ~ ")," outbound "," ~ ")," approx "," ~ ")</f>
        <v>  </v>
      </c>
    </row>
    <row r="149" customFormat="false" ht="39.75" hidden="false" customHeight="true" outlineLevel="0" collapsed="false">
      <c r="A149" s="57" t="s">
        <v>681</v>
      </c>
      <c r="B149" s="57" t="s">
        <v>228</v>
      </c>
      <c r="C149" s="57" t="str">
        <f aca="false">Flights!$F$9</f>
        <v>MH0089</v>
      </c>
      <c r="D149" s="58" t="n">
        <f aca="false">Flights!$D$9</f>
        <v>46310</v>
      </c>
      <c r="E149" s="57" t="str">
        <f aca="false">Flights!$G$9&amp;"-"&amp;Flights!$H$9</f>
        <v>NRT-KUL</v>
      </c>
      <c r="F149" s="57" t="str">
        <f aca="false">Flights!$K$9</f>
        <v>EY</v>
      </c>
      <c r="G149" s="57" t="s">
        <v>423</v>
      </c>
      <c r="H149" s="57" t="s">
        <v>381</v>
      </c>
      <c r="I149" s="57" t="s">
        <v>382</v>
      </c>
      <c r="J149" s="57" t="s">
        <v>428</v>
      </c>
      <c r="K149" s="67" t="s">
        <v>429</v>
      </c>
      <c r="L149" s="67" t="s">
        <v>425</v>
      </c>
      <c r="M149" s="67"/>
      <c r="N149" s="67" t="s">
        <v>386</v>
      </c>
      <c r="O149" s="67" t="s">
        <v>426</v>
      </c>
      <c r="P149" s="57" t="s">
        <v>220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open",IF(AND(NOT(OR(LEN(AZ149)&lt;15,ISNUMBER(MATCH(AZ149,L_Placeholder,0)))),BK149=0,NOT(OR(LEN(AU149)&lt;2,ISNUMBER(MATCH(AU149,L_Placeholder,0)))),NOT(OR(LEN(AX149)&lt;2,ISNUMBER(MATCH(AX149,L_Placeholder,0)))),TRIM(AE149)&lt;&gt;TRIM(T149)),"N/A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missing",IF(OR(LEN(AU149)&lt;2,ISNUMBER(MATCH(AU149,L_Placeholder,0))),"INVALID – PIC missing",IF(OR(LEN(AV149)&lt;2,ISNUMBER(MATCH(AV149,L_Placeholder,0))),"INVALID – result / assessment missing",IF(OR(OR(LEN(AW149)&lt;3,ISNUMBER(MATCH(AW149,L_Placeholder,0))),SUMPRODUCT(--ISNUMBER(SEARCH(" "&amp;L_EvidencePhrase&amp;" ",BD149)))&gt;0,BI149=1),"INVALID – evidence missing, placeholder or not yet on file",IF(BL149=0,"INVALID – evidence needs a traceable reference (number, file name or link)",IF(OR(LEN(AX149)&lt;2,ISNUMBER(MATCH(AX149,L_Placeholder,0))),"INVALID – verifier missing",IF(AX149=AU149,"INVALID – verifier must be someone other than the PIC",IF(BH149=1,"INVALID – result not yet available (awaiting / TBC)",IF(BV149=1,"INVALID – wording says not on board: an on-board confirmation needs the item loaded",IF(AND(AQ149=1,OR(OR(LEN(AY149)&lt;3,ISNUMBER(MATCH(AY149,L_Placeholder,0))),BJ149=1,BQ149=0)),"INVALID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LATE","COMPLETE")&amp;IF(BG149=1," – CHECK WORDING",""))))))))))))))))))))))),IF(TRIM(U149)="Fail","FAIL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t="str">
        <f aca="false">" "&amp;TRIM(SUBSTITUTE(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 "))&amp;" "</f>
        <v>  </v>
      </c>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IFERROR(IF(AND(TRIM(U149)="Pass",SUMPRODUCT((LEN(BC149)-LEN(SUBSTITUTE(BC149,"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")))/(LEN(L_PendNeg)+1))+SUMPRODUCT((LEN(BC149)-LEN(SUBSTITUTE(BC149," "&amp;L_PendPrep&amp;" "," ")))/(LEN(L_PendPrep)+1)),1,0),1)</f>
        <v>0</v>
      </c>
      <c r="BI149" s="61" t="n">
        <f aca="false">IFERROR(IF(SUMPRODUCT((LEN(BD149)-LEN(SUBSTITUTE(BD149," "&amp;L_PendStrict&amp;" "," ")))/(LEN(L_PendStrict)+1))&gt;SUMPRODUCT((LEN(BD149)-LEN(SUBSTITUTE(BD149," "&amp;L_PendNeg&amp;" "," ")))/(LEN(L_PendNeg)+1)),1,0),1)</f>
        <v>0</v>
      </c>
      <c r="BJ149" s="61" t="n">
        <f aca="false">IFERROR(IF(SUMPRODUCT((LEN(BE149)-LEN(SUBSTITUTE(BE149," "&amp;L_Pending&amp;" "," ")))/(LEN(L_Pending)+1))&gt;SUMPRODUCT((LEN(BE149)-LEN(SUBSTITUTE(BE149," "&amp;L_PendNeg&amp;" "," ")))/(LEN(L_PendNeg)+1))+SUMPRODUCT((LEN(BE149)-LEN(SUBSTITUTE(BE149," "&amp;L_PendPrep&amp;" "," ")))/(LEN(L_PendPrep)+1)),1,0),1)</f>
        <v>0</v>
      </c>
      <c r="BK149" s="61" t="n">
        <f aca="false">IFERROR(IF(SUMPRODUCT((LEN(BF149)-LEN(SUBSTITUTE(BF149," "&amp;L_PendStrict&amp;" "," ")))/(LEN(L_PendStrict)+1))&gt;SUMPRODUCT((LEN(BF149)-LEN(SUBSTITUTE(BF149," "&amp;L_PendNeg&amp;" "," ")))/(LEN(L_PendNeg)+1)),1,0),1)</f>
        <v>0</v>
      </c>
      <c r="BL149" s="61" t="n">
        <f aca="false">IFERROR(IF(OR(SUMPRODUCT(--ISNUMBER(SEARCH({"aa000"," aa 000"," aaa 000"," aaaa 000"," a 0000"," a000 000"," aa 00 000"," aaa 00 000"},BN149)))&gt;0,SUMPRODUCT(--ISNUMBER(SEARCH({"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149)))&gt;0,SUMPRODUCT(--ISNUMBER(SEARCH({"http","www.","\",".pdf",".jpg",".jpeg",".png",".heic",".xls",".doc",".msg",".eml"},Z149)))&gt;0,AND(SUMPRODUCT(--ISNUMBER(SEARCH({"sharepoint","onedrive","teams","dms","q-pulse","qpulse"},Z149)))&gt;0,ISNUMBER(SEARCH("0",BM149)))),1,0),0)</f>
        <v>0</v>
      </c>
      <c r="BM149" s="61" t="str">
        <f aca="false">SUBSTITUTE(SUBSTITUTE(SUBSTITUTE(SUBSTITUTE(SUBSTITUTE(SUBSTITUTE(SUBSTITUTE(SUBSTITUTE(SUBSTITUTE(LOWER(BW149&amp;""),"1","0"),"2","0"),"3","0"),"4","0"),"5","0"),"6","0"),"7","0"),"8","0"),"9","0")</f>
        <v>  </v>
      </c>
      <c r="BN149" s="61" t="str">
        <f aca="false">SUBSTITUTE(SUBSTITUTE(SUBSTITUTE(SUBSTITUTE(SUBSTITUTE(SUBSTITUTE(SUBSTITUTE(SUBSTITUTE(SUBSTITUTE(SUBSTITUTE(SUBSTITUTE(SUBSTITUTE(SUBSTITUTE(SUBSTITUTE(SUBSTITUTE(SUBSTITUTE(SUBSTITUTE(SUBSTITUTE(SUBSTITUTE(SUBSTITUTE(SUBSTITUTE(SUBSTITUTE(SUBSTITUTE(SUBSTITUTE(SUBSTITUTE(BM149,"b","a"),"c","a"),"d","a"),"e","a"),"f","a"),"g","a"),"h","a"),"i","a"),"j","a"),"k","a"),"l","a"),"m","a"),"n","a"),"o","a"),"p","a"),"q","a"),"r","a"),"s","a"),"t","a"),"u","a"),"v","a"),"w","a"),"x","a"),"y","a"),"z","a")</f>
        <v>  </v>
      </c>
      <c r="BO149" s="61" t="str">
        <f aca="false">SUBSTITUTE(SUBSTITUTE(SUBSTITUTE(SUBSTITUTE(SUBSTITUTE(SUBSTITUTE(SUBSTITUTE(SUBSTITUTE(SUBSTITUTE(LOWER(BX149&amp;""),"1","0"),"2","0"),"3","0"),"4","0"),"5","0"),"6","0"),"7","0"),"8","0"),"9","0")</f>
        <v>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v>
      </c>
      <c r="BQ149" s="61" t="n">
        <f aca="false">IFERROR(IF(OR(SUMPRODUCT(--ISNUMBER(SEARCH({"aa000"," aa 000"," aaa 000"," aaaa 000"," a 0000"," a000 000"," aa 00 000"," aaa 00 000"},BP149)))&gt;0,SUMPRODUCT(--ISNUMBER(SEARCH({"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149)))&gt;0,SUMPRODUCT(--ISNUMBER(SEARCH({"http","www.","\",".pdf",".jpg",".jpeg",".png",".heic",".xls",".doc",".msg",".eml"},W149)))&gt;0,ISNUMBER(SEARCH("0000",BO149)),AND(SUMPRODUCT(--ISNUMBER(SEARCH({"sharepoint","onedrive","teams","dms","q-pulse","qpulse"},W149)))&gt;0,ISNUMBER(SEARCH("0",BO149)))),1,0),0)</f>
        <v>0</v>
      </c>
      <c r="BR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149," "&amp;LOWER(Flights!$F$9)&amp;" "," ~ ")," mh"," ~")," at "," ~ ")," by "," ~ ")," on "," ~ ")," to "," ~ ")," from "," ~ ")," until "," ~ ")," till "," ~ ")," before "," ~ ")," after "," ~ ")," around "," ~ ")," approx "," ~ ")," about "," ~ ")," since "," ~ ")," hrs "," ~ ")," hr "," ~ ")," hours "," ~ ")," time "," ~ ")," jan "," ~ ")," feb "," ~ ")," mar "," ~ ")," apr "," ~ ")," may "," ~ ")," jun "," ~ ")," jul "," ~ ")," aug "," ~ ")," sep "," ~ ")," sept "," ~ ")," oct "," ~ ")</f>
        <v>  </v>
      </c>
      <c r="BS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149," "&amp;LOWER(Flights!$F$9)&amp;" "," ~ ")," mh"," ~")," at "," ~ ")," by "," ~ ")," on "," ~ ")," to "," ~ ")," from "," ~ ")," until "," ~ ")," till "," ~ ")," before "," ~ ")," after "," ~ ")," around "," ~ ")," approx "," ~ ")," about "," ~ ")," since "," ~ ")," hrs "," ~ ")," hr "," ~ ")," hours "," ~ ")," time "," ~ ")," jan "," ~ ")," feb "," ~ ")," mar "," ~ ")," apr "," ~ ")," may "," ~ ")," jun "," ~ ")," jul "," ~ ")," aug "," ~ ")," sep "," ~ ")," sept "," ~ ")," oct "," ~ ")</f>
        <v>  </v>
      </c>
      <c r="BT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149,"jan","~"),"feb","~"),"mar","~"),"apr","~"),"may","~"),"jun","~"),"jul","~"),"aug","~"),"sep","~"),"oct","~"),"nov","~"),"dec","~")," nov "," ~ ")," dec "," ~ ")," mon "," ~ ")," tue "," ~ ")," wed "," ~ ")," thu "," ~ ")," fri "," ~ ")," sat "," ~ ")," sun "," ~ ")," gate "," ~ ")," bay "," ~ ")," stand "," ~ ")," position "," ~ ")," galley "," ~ ")," flight "," ~ ")," flt "," ~ ")," day "," ~ ")," date "," ~ ")," dated "," ~ ")," the "," ~ ")," and "," ~ ")," of "," ~ ")," in "," ~ ")," for "," ~ ")," with "," ~ ")</f>
        <v>  </v>
      </c>
      <c r="BU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149,"jan","~"),"feb","~"),"mar","~"),"apr","~"),"may","~"),"jun","~"),"jul","~"),"aug","~"),"sep","~"),"oct","~"),"nov","~"),"dec","~")," nov "," ~ ")," dec "," ~ ")," mon "," ~ ")," tue "," ~ ")," wed "," ~ ")," thu "," ~ ")," fri "," ~ ")," sat "," ~ ")," sun "," ~ ")," gate "," ~ ")," bay "," ~ ")," stand "," ~ ")," position "," ~ ")," galley "," ~ ")," flight "," ~ ")," flt "," ~ ")," day "," ~ ")," date "," ~ ")," dated "," ~ ")," the "," ~ ")," and "," ~ ")," of "," ~ ")," in "," ~ ")," for "," ~ ")," with "," ~ ")</f>
        <v>  </v>
      </c>
      <c r="BV149" s="61" t="n">
        <f aca="false">0</f>
        <v>0</v>
      </c>
      <c r="BW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149," pax "," ~ ")," etd "," ~ ")," eta "," ~ ")," std "," ~ ")," sta "," ~ ")," atd "," ~ ")," ata "," ~ ")," lt "," ~ ")," utc "," ~ ")," local "," ~ ")," ok "," ~ ")," done "," ~ ")," seen "," ~ ")," chk "," ~ ")," chkd "," ~ ")," checked "," ~ ")," rcvd "," ~ ")," recd "," ~ ")," dep "," ~ ")," arr "," ~ ")," qty "," ~ ")," all "," ~ ")," ttl "," ~ ")," total "," ~ ")," via "," ~ ")," per "," ~ ")," call "," ~ ")," inbound "," ~ ")," outbound "," ~ ")," approx "," ~ ")</f>
        <v>  </v>
      </c>
      <c r="BX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149," pax "," ~ ")," etd "," ~ ")," eta "," ~ ")," std "," ~ ")," sta "," ~ ")," atd "," ~ ")," ata "," ~ ")," lt "," ~ ")," utc "," ~ ")," local "," ~ ")," ok "," ~ ")," done "," ~ ")," seen "," ~ ")," chk "," ~ ")," chkd "," ~ ")," checked "," ~ ")," rcvd "," ~ ")," recd "," ~ ")," dep "," ~ ")," arr "," ~ ")," qty "," ~ ")," all "," ~ ")," ttl "," ~ ")," total "," ~ ")," via "," ~ ")," per "," ~ ")," call "," ~ ")," inbound "," ~ ")," outbound "," ~ ")," approx "," ~ ")</f>
        <v>  </v>
      </c>
    </row>
    <row r="150" customFormat="false" ht="39.75" hidden="false" customHeight="true" outlineLevel="0" collapsed="false">
      <c r="A150" s="57" t="s">
        <v>682</v>
      </c>
      <c r="B150" s="57" t="s">
        <v>228</v>
      </c>
      <c r="C150" s="57" t="str">
        <f aca="false">Flights!$F$9</f>
        <v>MH0089</v>
      </c>
      <c r="D150" s="58" t="n">
        <f aca="false">Flights!$D$9</f>
        <v>46310</v>
      </c>
      <c r="E150" s="57" t="str">
        <f aca="false">Flights!$G$9&amp;"-"&amp;Flights!$H$9</f>
        <v>NRT-KUL</v>
      </c>
      <c r="F150" s="57" t="str">
        <f aca="false">Flights!$K$9</f>
        <v>EY</v>
      </c>
      <c r="G150" s="57" t="s">
        <v>423</v>
      </c>
      <c r="H150" s="57" t="s">
        <v>381</v>
      </c>
      <c r="I150" s="57" t="s">
        <v>431</v>
      </c>
      <c r="J150" s="57" t="s">
        <v>432</v>
      </c>
      <c r="K150" s="67"/>
      <c r="L150" s="67" t="s">
        <v>425</v>
      </c>
      <c r="M150" s="67"/>
      <c r="N150" s="67" t="s">
        <v>386</v>
      </c>
      <c r="O150" s="67" t="s">
        <v>426</v>
      </c>
      <c r="P150" s="57" t="s">
        <v>220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open",IF(AND(NOT(OR(LEN(AZ150)&lt;15,ISNUMBER(MATCH(AZ150,L_Placeholder,0)))),BK150=0,NOT(OR(LEN(AU150)&lt;2,ISNUMBER(MATCH(AU150,L_Placeholder,0)))),NOT(OR(LEN(AX150)&lt;2,ISNUMBER(MATCH(AX150,L_Placeholder,0)))),TRIM(AE150)&lt;&gt;TRIM(T150)),"N/A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missing",IF(OR(LEN(AU150)&lt;2,ISNUMBER(MATCH(AU150,L_Placeholder,0))),"INVALID – PIC missing",IF(OR(LEN(AV150)&lt;2,ISNUMBER(MATCH(AV150,L_Placeholder,0))),"INVALID – result / assessment missing",IF(OR(OR(LEN(AW150)&lt;3,ISNUMBER(MATCH(AW150,L_Placeholder,0))),SUMPRODUCT(--ISNUMBER(SEARCH(" "&amp;L_EvidencePhrase&amp;" ",BD150)))&gt;0,BI150=1),"INVALID – evidence missing, placeholder or not yet on file",IF(BL150=0,"INVALID – evidence needs a traceable reference (number, file name or link)",IF(OR(LEN(AX150)&lt;2,ISNUMBER(MATCH(AX150,L_Placeholder,0))),"INVALID – verifier missing",IF(AX150=AU150,"INVALID – verifier must be someone other than the PIC",IF(BH150=1,"INVALID – result not yet available (awaiting / TBC)",IF(BV150=1,"INVALID – wording says not on board: an on-board confirmation needs the item loaded",IF(AND(AQ150=1,OR(OR(LEN(AY150)&lt;3,ISNUMBER(MATCH(AY150,L_Placeholder,0))),BJ150=1,BQ150=0)),"INVALID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LATE","COMPLETE")&amp;IF(BG150=1," – CHECK WORDING",""))))))))))))))))))))))),IF(TRIM(U150)="Fail","FAIL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t="str">
        <f aca="false">" "&amp;TRIM(SUBSTITUTE(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 "))&amp;" "</f>
        <v>  </v>
      </c>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IFERROR(IF(AND(TRIM(U150)="Pass",SUMPRODUCT((LEN(BC150)-LEN(SUBSTITUTE(BC150,"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")))/(LEN(L_PendNeg)+1))+SUMPRODUCT((LEN(BC150)-LEN(SUBSTITUTE(BC150," "&amp;L_PendPrep&amp;" "," ")))/(LEN(L_PendPrep)+1)),1,0),1)</f>
        <v>0</v>
      </c>
      <c r="BI150" s="61" t="n">
        <f aca="false">IFERROR(IF(SUMPRODUCT((LEN(BD150)-LEN(SUBSTITUTE(BD150," "&amp;L_PendStrict&amp;" "," ")))/(LEN(L_PendStrict)+1))&gt;SUMPRODUCT((LEN(BD150)-LEN(SUBSTITUTE(BD150," "&amp;L_PendNeg&amp;" "," ")))/(LEN(L_PendNeg)+1)),1,0),1)</f>
        <v>0</v>
      </c>
      <c r="BJ150" s="61" t="n">
        <f aca="false">IFERROR(IF(SUMPRODUCT((LEN(BE150)-LEN(SUBSTITUTE(BE150," "&amp;L_Pending&amp;" "," ")))/(LEN(L_Pending)+1))&gt;SUMPRODUCT((LEN(BE150)-LEN(SUBSTITUTE(BE150," "&amp;L_PendNeg&amp;" "," ")))/(LEN(L_PendNeg)+1))+SUMPRODUCT((LEN(BE150)-LEN(SUBSTITUTE(BE150," "&amp;L_PendPrep&amp;" "," ")))/(LEN(L_PendPrep)+1)),1,0),1)</f>
        <v>0</v>
      </c>
      <c r="BK150" s="61" t="n">
        <f aca="false">IFERROR(IF(SUMPRODUCT((LEN(BF150)-LEN(SUBSTITUTE(BF150," "&amp;L_PendStrict&amp;" "," ")))/(LEN(L_PendStrict)+1))&gt;SUMPRODUCT((LEN(BF150)-LEN(SUBSTITUTE(BF150," "&amp;L_PendNeg&amp;" "," ")))/(LEN(L_PendNeg)+1)),1,0),1)</f>
        <v>0</v>
      </c>
      <c r="BL150" s="61" t="n">
        <f aca="false">IFERROR(IF(OR(SUMPRODUCT(--ISNUMBER(SEARCH({"aa000"," aa 000"," aaa 000"," aaaa 000"," a 0000"," a000 000"," aa 00 000"," aaa 00 000"},BN150)))&gt;0,SUMPRODUCT(--ISNUMBER(SEARCH({"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150)))&gt;0,SUMPRODUCT(--ISNUMBER(SEARCH({"http","www.","\",".pdf",".jpg",".jpeg",".png",".heic",".xls",".doc",".msg",".eml"},Z150)))&gt;0,AND(SUMPRODUCT(--ISNUMBER(SEARCH({"sharepoint","onedrive","teams","dms","q-pulse","qpulse"},Z150)))&gt;0,ISNUMBER(SEARCH("0",BM150)))),1,0),0)</f>
        <v>0</v>
      </c>
      <c r="BM150" s="61" t="str">
        <f aca="false">SUBSTITUTE(SUBSTITUTE(SUBSTITUTE(SUBSTITUTE(SUBSTITUTE(SUBSTITUTE(SUBSTITUTE(SUBSTITUTE(SUBSTITUTE(LOWER(BW150&amp;""),"1","0"),"2","0"),"3","0"),"4","0"),"5","0"),"6","0"),"7","0"),"8","0"),"9","0")</f>
        <v>  </v>
      </c>
      <c r="BN150" s="61" t="str">
        <f aca="false">SUBSTITUTE(SUBSTITUTE(SUBSTITUTE(SUBSTITUTE(SUBSTITUTE(SUBSTITUTE(SUBSTITUTE(SUBSTITUTE(SUBSTITUTE(SUBSTITUTE(SUBSTITUTE(SUBSTITUTE(SUBSTITUTE(SUBSTITUTE(SUBSTITUTE(SUBSTITUTE(SUBSTITUTE(SUBSTITUTE(SUBSTITUTE(SUBSTITUTE(SUBSTITUTE(SUBSTITUTE(SUBSTITUTE(SUBSTITUTE(SUBSTITUTE(BM150,"b","a"),"c","a"),"d","a"),"e","a"),"f","a"),"g","a"),"h","a"),"i","a"),"j","a"),"k","a"),"l","a"),"m","a"),"n","a"),"o","a"),"p","a"),"q","a"),"r","a"),"s","a"),"t","a"),"u","a"),"v","a"),"w","a"),"x","a"),"y","a"),"z","a")</f>
        <v>  </v>
      </c>
      <c r="BO150" s="61" t="str">
        <f aca="false">SUBSTITUTE(SUBSTITUTE(SUBSTITUTE(SUBSTITUTE(SUBSTITUTE(SUBSTITUTE(SUBSTITUTE(SUBSTITUTE(SUBSTITUTE(LOWER(BX150&amp;""),"1","0"),"2","0"),"3","0"),"4","0"),"5","0"),"6","0"),"7","0"),"8","0"),"9","0")</f>
        <v>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v>
      </c>
      <c r="BQ150" s="61" t="n">
        <f aca="false">IFERROR(IF(OR(SUMPRODUCT(--ISNUMBER(SEARCH({"aa000"," aa 000"," aaa 000"," aaaa 000"," a 0000"," a000 000"," aa 00 000"," aaa 00 000"},BP150)))&gt;0,SUMPRODUCT(--ISNUMBER(SEARCH({"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150)))&gt;0,SUMPRODUCT(--ISNUMBER(SEARCH({"http","www.","\",".pdf",".jpg",".jpeg",".png",".heic",".xls",".doc",".msg",".eml"},W150)))&gt;0,ISNUMBER(SEARCH("0000",BO150)),AND(SUMPRODUCT(--ISNUMBER(SEARCH({"sharepoint","onedrive","teams","dms","q-pulse","qpulse"},W150)))&gt;0,ISNUMBER(SEARCH("0",BO150)))),1,0),0)</f>
        <v>0</v>
      </c>
      <c r="BR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150," "&amp;LOWER(Flights!$F$9)&amp;" "," ~ ")," mh"," ~")," at "," ~ ")," by "," ~ ")," on "," ~ ")," to "," ~ ")," from "," ~ ")," until "," ~ ")," till "," ~ ")," before "," ~ ")," after "," ~ ")," around "," ~ ")," approx "," ~ ")," about "," ~ ")," since "," ~ ")," hrs "," ~ ")," hr "," ~ ")," hours "," ~ ")," time "," ~ ")," jan "," ~ ")," feb "," ~ ")," mar "," ~ ")," apr "," ~ ")," may "," ~ ")," jun "," ~ ")," jul "," ~ ")," aug "," ~ ")," sep "," ~ ")," sept "," ~ ")," oct "," ~ ")</f>
        <v>  </v>
      </c>
      <c r="BS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150," "&amp;LOWER(Flights!$F$9)&amp;" "," ~ ")," mh"," ~")," at "," ~ ")," by "," ~ ")," on "," ~ ")," to "," ~ ")," from "," ~ ")," until "," ~ ")," till "," ~ ")," before "," ~ ")," after "," ~ ")," around "," ~ ")," approx "," ~ ")," about "," ~ ")," since "," ~ ")," hrs "," ~ ")," hr "," ~ ")," hours "," ~ ")," time "," ~ ")," jan "," ~ ")," feb "," ~ ")," mar "," ~ ")," apr "," ~ ")," may "," ~ ")," jun "," ~ ")," jul "," ~ ")," aug "," ~ ")," sep "," ~ ")," sept "," ~ ")," oct "," ~ ")</f>
        <v>  </v>
      </c>
      <c r="BT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150,"jan","~"),"feb","~"),"mar","~"),"apr","~"),"may","~"),"jun","~"),"jul","~"),"aug","~"),"sep","~"),"oct","~"),"nov","~"),"dec","~")," nov "," ~ ")," dec "," ~ ")," mon "," ~ ")," tue "," ~ ")," wed "," ~ ")," thu "," ~ ")," fri "," ~ ")," sat "," ~ ")," sun "," ~ ")," gate "," ~ ")," bay "," ~ ")," stand "," ~ ")," position "," ~ ")," galley "," ~ ")," flight "," ~ ")," flt "," ~ ")," day "," ~ ")," date "," ~ ")," dated "," ~ ")," the "," ~ ")," and "," ~ ")," of "," ~ ")," in "," ~ ")," for "," ~ ")," with "," ~ ")</f>
        <v>  </v>
      </c>
      <c r="BU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150,"jan","~"),"feb","~"),"mar","~"),"apr","~"),"may","~"),"jun","~"),"jul","~"),"aug","~"),"sep","~"),"oct","~"),"nov","~"),"dec","~")," nov "," ~ ")," dec "," ~ ")," mon "," ~ ")," tue "," ~ ")," wed "," ~ ")," thu "," ~ ")," fri "," ~ ")," sat "," ~ ")," sun "," ~ ")," gate "," ~ ")," bay "," ~ ")," stand "," ~ ")," position "," ~ ")," galley "," ~ ")," flight "," ~ ")," flt "," ~ ")," day "," ~ ")," date "," ~ ")," dated "," ~ ")," the "," ~ ")," and "," ~ ")," of "," ~ ")," in "," ~ ")," for "," ~ ")," with "," ~ ")</f>
        <v>  </v>
      </c>
      <c r="BV150" s="61" t="n">
        <f aca="false">0</f>
        <v>0</v>
      </c>
      <c r="BW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150," pax "," ~ ")," etd "," ~ ")," eta "," ~ ")," std "," ~ ")," sta "," ~ ")," atd "," ~ ")," ata "," ~ ")," lt "," ~ ")," utc "," ~ ")," local "," ~ ")," ok "," ~ ")," done "," ~ ")," seen "," ~ ")," chk "," ~ ")," chkd "," ~ ")," checked "," ~ ")," rcvd "," ~ ")," recd "," ~ ")," dep "," ~ ")," arr "," ~ ")," qty "," ~ ")," all "," ~ ")," ttl "," ~ ")," total "," ~ ")," via "," ~ ")," per "," ~ ")," call "," ~ ")," inbound "," ~ ")," outbound "," ~ ")," approx "," ~ ")</f>
        <v>  </v>
      </c>
      <c r="BX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150," pax "," ~ ")," etd "," ~ ")," eta "," ~ ")," std "," ~ ")," sta "," ~ ")," atd "," ~ ")," ata "," ~ ")," lt "," ~ ")," utc "," ~ ")," local "," ~ ")," ok "," ~ ")," done "," ~ ")," seen "," ~ ")," chk "," ~ ")," chkd "," ~ ")," checked "," ~ ")," rcvd "," ~ ")," recd "," ~ ")," dep "," ~ ")," arr "," ~ ")," qty "," ~ ")," all "," ~ ")," ttl "," ~ ")," total "," ~ ")," via "," ~ ")," per "," ~ ")," call "," ~ ")," inbound "," ~ ")," outbound "," ~ ")," approx "," ~ ")</f>
        <v>  </v>
      </c>
    </row>
    <row r="151" customFormat="false" ht="39.75" hidden="false" customHeight="true" outlineLevel="0" collapsed="false">
      <c r="A151" s="57" t="s">
        <v>683</v>
      </c>
      <c r="B151" s="57" t="s">
        <v>228</v>
      </c>
      <c r="C151" s="57" t="str">
        <f aca="false">Flights!$F$9</f>
        <v>MH0089</v>
      </c>
      <c r="D151" s="58" t="n">
        <f aca="false">Flights!$D$9</f>
        <v>46310</v>
      </c>
      <c r="E151" s="57" t="str">
        <f aca="false">Flights!$G$9&amp;"-"&amp;Flights!$H$9</f>
        <v>NRT-KUL</v>
      </c>
      <c r="F151" s="57" t="str">
        <f aca="false">Flights!$K$9</f>
        <v>EY</v>
      </c>
      <c r="G151" s="57" t="s">
        <v>423</v>
      </c>
      <c r="H151" s="57" t="s">
        <v>381</v>
      </c>
      <c r="I151" s="57" t="s">
        <v>431</v>
      </c>
      <c r="J151" s="57" t="s">
        <v>434</v>
      </c>
      <c r="K151" s="67"/>
      <c r="L151" s="67" t="s">
        <v>425</v>
      </c>
      <c r="M151" s="67"/>
      <c r="N151" s="67" t="s">
        <v>386</v>
      </c>
      <c r="O151" s="67" t="s">
        <v>426</v>
      </c>
      <c r="P151" s="57" t="s">
        <v>220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open",IF(AND(NOT(OR(LEN(AZ151)&lt;15,ISNUMBER(MATCH(AZ151,L_Placeholder,0)))),BK151=0,NOT(OR(LEN(AU151)&lt;2,ISNUMBER(MATCH(AU151,L_Placeholder,0)))),NOT(OR(LEN(AX151)&lt;2,ISNUMBER(MATCH(AX151,L_Placeholder,0)))),TRIM(AE151)&lt;&gt;TRIM(T151)),"N/A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missing",IF(OR(LEN(AU151)&lt;2,ISNUMBER(MATCH(AU151,L_Placeholder,0))),"INVALID – PIC missing",IF(OR(LEN(AV151)&lt;2,ISNUMBER(MATCH(AV151,L_Placeholder,0))),"INVALID – result / assessment missing",IF(OR(OR(LEN(AW151)&lt;3,ISNUMBER(MATCH(AW151,L_Placeholder,0))),SUMPRODUCT(--ISNUMBER(SEARCH(" "&amp;L_EvidencePhrase&amp;" ",BD151)))&gt;0,BI151=1),"INVALID – evidence missing, placeholder or not yet on file",IF(BL151=0,"INVALID – evidence needs a traceable reference (number, file name or link)",IF(OR(LEN(AX151)&lt;2,ISNUMBER(MATCH(AX151,L_Placeholder,0))),"INVALID – verifier missing",IF(AX151=AU151,"INVALID – verifier must be someone other than the PIC",IF(BH151=1,"INVALID – result not yet available (awaiting / TBC)",IF(BV151=1,"INVALID – wording says not on board: an on-board confirmation needs the item loaded",IF(AND(AQ151=1,OR(OR(LEN(AY151)&lt;3,ISNUMBER(MATCH(AY151,L_Placeholder,0))),BJ151=1,BQ151=0)),"INVALID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LATE","COMPLETE")&amp;IF(BG151=1," – CHECK WORDING",""))))))))))))))))))))))),IF(TRIM(U151)="Fail","FAIL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t="str">
        <f aca="false">" "&amp;TRIM(SUBSTITUTE(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 "))&amp;" "</f>
        <v>  </v>
      </c>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IFERROR(IF(AND(TRIM(U151)="Pass",SUMPRODUCT((LEN(BC151)-LEN(SUBSTITUTE(BC151,"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")))/(LEN(L_PendNeg)+1))+SUMPRODUCT((LEN(BC151)-LEN(SUBSTITUTE(BC151," "&amp;L_PendPrep&amp;" "," ")))/(LEN(L_PendPrep)+1)),1,0),1)</f>
        <v>0</v>
      </c>
      <c r="BI151" s="61" t="n">
        <f aca="false">IFERROR(IF(SUMPRODUCT((LEN(BD151)-LEN(SUBSTITUTE(BD151," "&amp;L_PendStrict&amp;" "," ")))/(LEN(L_PendStrict)+1))&gt;SUMPRODUCT((LEN(BD151)-LEN(SUBSTITUTE(BD151," "&amp;L_PendNeg&amp;" "," ")))/(LEN(L_PendNeg)+1)),1,0),1)</f>
        <v>0</v>
      </c>
      <c r="BJ151" s="61" t="n">
        <f aca="false">IFERROR(IF(SUMPRODUCT((LEN(BE151)-LEN(SUBSTITUTE(BE151," "&amp;L_Pending&amp;" "," ")))/(LEN(L_Pending)+1))&gt;SUMPRODUCT((LEN(BE151)-LEN(SUBSTITUTE(BE151," "&amp;L_PendNeg&amp;" "," ")))/(LEN(L_PendNeg)+1))+SUMPRODUCT((LEN(BE151)-LEN(SUBSTITUTE(BE151," "&amp;L_PendPrep&amp;" "," ")))/(LEN(L_PendPrep)+1)),1,0),1)</f>
        <v>0</v>
      </c>
      <c r="BK151" s="61" t="n">
        <f aca="false">IFERROR(IF(SUMPRODUCT((LEN(BF151)-LEN(SUBSTITUTE(BF151," "&amp;L_PendStrict&amp;" "," ")))/(LEN(L_PendStrict)+1))&gt;SUMPRODUCT((LEN(BF151)-LEN(SUBSTITUTE(BF151," "&amp;L_PendNeg&amp;" "," ")))/(LEN(L_PendNeg)+1)),1,0),1)</f>
        <v>0</v>
      </c>
      <c r="BL151" s="61" t="n">
        <f aca="false">IFERROR(IF(OR(SUMPRODUCT(--ISNUMBER(SEARCH({"aa000"," aa 000"," aaa 000"," aaaa 000"," a 0000"," a000 000"," aa 00 000"," aaa 00 000"},BN151)))&gt;0,SUMPRODUCT(--ISNUMBER(SEARCH({"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151)))&gt;0,SUMPRODUCT(--ISNUMBER(SEARCH({"http","www.","\",".pdf",".jpg",".jpeg",".png",".heic",".xls",".doc",".msg",".eml"},Z151)))&gt;0,AND(SUMPRODUCT(--ISNUMBER(SEARCH({"sharepoint","onedrive","teams","dms","q-pulse","qpulse"},Z151)))&gt;0,ISNUMBER(SEARCH("0",BM151)))),1,0),0)</f>
        <v>0</v>
      </c>
      <c r="BM151" s="61" t="str">
        <f aca="false">SUBSTITUTE(SUBSTITUTE(SUBSTITUTE(SUBSTITUTE(SUBSTITUTE(SUBSTITUTE(SUBSTITUTE(SUBSTITUTE(SUBSTITUTE(LOWER(BW151&amp;""),"1","0"),"2","0"),"3","0"),"4","0"),"5","0"),"6","0"),"7","0"),"8","0"),"9","0")</f>
        <v>  </v>
      </c>
      <c r="BN151" s="61" t="str">
        <f aca="false">SUBSTITUTE(SUBSTITUTE(SUBSTITUTE(SUBSTITUTE(SUBSTITUTE(SUBSTITUTE(SUBSTITUTE(SUBSTITUTE(SUBSTITUTE(SUBSTITUTE(SUBSTITUTE(SUBSTITUTE(SUBSTITUTE(SUBSTITUTE(SUBSTITUTE(SUBSTITUTE(SUBSTITUTE(SUBSTITUTE(SUBSTITUTE(SUBSTITUTE(SUBSTITUTE(SUBSTITUTE(SUBSTITUTE(SUBSTITUTE(SUBSTITUTE(BM151,"b","a"),"c","a"),"d","a"),"e","a"),"f","a"),"g","a"),"h","a"),"i","a"),"j","a"),"k","a"),"l","a"),"m","a"),"n","a"),"o","a"),"p","a"),"q","a"),"r","a"),"s","a"),"t","a"),"u","a"),"v","a"),"w","a"),"x","a"),"y","a"),"z","a")</f>
        <v>  </v>
      </c>
      <c r="BO151" s="61" t="str">
        <f aca="false">SUBSTITUTE(SUBSTITUTE(SUBSTITUTE(SUBSTITUTE(SUBSTITUTE(SUBSTITUTE(SUBSTITUTE(SUBSTITUTE(SUBSTITUTE(LOWER(BX151&amp;""),"1","0"),"2","0"),"3","0"),"4","0"),"5","0"),"6","0"),"7","0"),"8","0"),"9","0")</f>
        <v>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v>
      </c>
      <c r="BQ151" s="61" t="n">
        <f aca="false">IFERROR(IF(OR(SUMPRODUCT(--ISNUMBER(SEARCH({"aa000"," aa 000"," aaa 000"," aaaa 000"," a 0000"," a000 000"," aa 00 000"," aaa 00 000"},BP151)))&gt;0,SUMPRODUCT(--ISNUMBER(SEARCH({"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151)))&gt;0,SUMPRODUCT(--ISNUMBER(SEARCH({"http","www.","\",".pdf",".jpg",".jpeg",".png",".heic",".xls",".doc",".msg",".eml"},W151)))&gt;0,ISNUMBER(SEARCH("0000",BO151)),AND(SUMPRODUCT(--ISNUMBER(SEARCH({"sharepoint","onedrive","teams","dms","q-pulse","qpulse"},W151)))&gt;0,ISNUMBER(SEARCH("0",BO151)))),1,0),0)</f>
        <v>0</v>
      </c>
      <c r="BR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151," "&amp;LOWER(Flights!$F$9)&amp;" "," ~ ")," mh"," ~")," at "," ~ ")," by "," ~ ")," on "," ~ ")," to "," ~ ")," from "," ~ ")," until "," ~ ")," till "," ~ ")," before "," ~ ")," after "," ~ ")," around "," ~ ")," approx "," ~ ")," about "," ~ ")," since "," ~ ")," hrs "," ~ ")," hr "," ~ ")," hours "," ~ ")," time "," ~ ")," jan "," ~ ")," feb "," ~ ")," mar "," ~ ")," apr "," ~ ")," may "," ~ ")," jun "," ~ ")," jul "," ~ ")," aug "," ~ ")," sep "," ~ ")," sept "," ~ ")," oct "," ~ ")</f>
        <v>  </v>
      </c>
      <c r="BS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151," "&amp;LOWER(Flights!$F$9)&amp;" "," ~ ")," mh"," ~")," at "," ~ ")," by "," ~ ")," on "," ~ ")," to "," ~ ")," from "," ~ ")," until "," ~ ")," till "," ~ ")," before "," ~ ")," after "," ~ ")," around "," ~ ")," approx "," ~ ")," about "," ~ ")," since "," ~ ")," hrs "," ~ ")," hr "," ~ ")," hours "," ~ ")," time "," ~ ")," jan "," ~ ")," feb "," ~ ")," mar "," ~ ")," apr "," ~ ")," may "," ~ ")," jun "," ~ ")," jul "," ~ ")," aug "," ~ ")," sep "," ~ ")," sept "," ~ ")," oct "," ~ ")</f>
        <v>  </v>
      </c>
      <c r="BT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151,"jan","~"),"feb","~"),"mar","~"),"apr","~"),"may","~"),"jun","~"),"jul","~"),"aug","~"),"sep","~"),"oct","~"),"nov","~"),"dec","~")," nov "," ~ ")," dec "," ~ ")," mon "," ~ ")," tue "," ~ ")," wed "," ~ ")," thu "," ~ ")," fri "," ~ ")," sat "," ~ ")," sun "," ~ ")," gate "," ~ ")," bay "," ~ ")," stand "," ~ ")," position "," ~ ")," galley "," ~ ")," flight "," ~ ")," flt "," ~ ")," day "," ~ ")," date "," ~ ")," dated "," ~ ")," the "," ~ ")," and "," ~ ")," of "," ~ ")," in "," ~ ")," for "," ~ ")," with "," ~ ")</f>
        <v>  </v>
      </c>
      <c r="BU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151,"jan","~"),"feb","~"),"mar","~"),"apr","~"),"may","~"),"jun","~"),"jul","~"),"aug","~"),"sep","~"),"oct","~"),"nov","~"),"dec","~")," nov "," ~ ")," dec "," ~ ")," mon "," ~ ")," tue "," ~ ")," wed "," ~ ")," thu "," ~ ")," fri "," ~ ")," sat "," ~ ")," sun "," ~ ")," gate "," ~ ")," bay "," ~ ")," stand "," ~ ")," position "," ~ ")," galley "," ~ ")," flight "," ~ ")," flt "," ~ ")," day "," ~ ")," date "," ~ ")," dated "," ~ ")," the "," ~ ")," and "," ~ ")," of "," ~ ")," in "," ~ ")," for "," ~ ")," with "," ~ ")</f>
        <v>  </v>
      </c>
      <c r="BV151" s="61" t="n">
        <f aca="false">0</f>
        <v>0</v>
      </c>
      <c r="BW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151," pax "," ~ ")," etd "," ~ ")," eta "," ~ ")," std "," ~ ")," sta "," ~ ")," atd "," ~ ")," ata "," ~ ")," lt "," ~ ")," utc "," ~ ")," local "," ~ ")," ok "," ~ ")," done "," ~ ")," seen "," ~ ")," chk "," ~ ")," chkd "," ~ ")," checked "," ~ ")," rcvd "," ~ ")," recd "," ~ ")," dep "," ~ ")," arr "," ~ ")," qty "," ~ ")," all "," ~ ")," ttl "," ~ ")," total "," ~ ")," via "," ~ ")," per "," ~ ")," call "," ~ ")," inbound "," ~ ")," outbound "," ~ ")," approx "," ~ ")</f>
        <v>  </v>
      </c>
      <c r="BX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151," pax "," ~ ")," etd "," ~ ")," eta "," ~ ")," std "," ~ ")," sta "," ~ ")," atd "," ~ ")," ata "," ~ ")," lt "," ~ ")," utc "," ~ ")," local "," ~ ")," ok "," ~ ")," done "," ~ ")," seen "," ~ ")," chk "," ~ ")," chkd "," ~ ")," checked "," ~ ")," rcvd "," ~ ")," recd "," ~ ")," dep "," ~ ")," arr "," ~ ")," qty "," ~ ")," all "," ~ ")," ttl "," ~ ")," total "," ~ ")," via "," ~ ")," per "," ~ ")," call "," ~ ")," inbound "," ~ ")," outbound "," ~ ")," approx "," ~ ")</f>
        <v>  </v>
      </c>
    </row>
    <row r="152" customFormat="false" ht="39.75" hidden="false" customHeight="true" outlineLevel="0" collapsed="false">
      <c r="A152" s="57" t="s">
        <v>684</v>
      </c>
      <c r="B152" s="57" t="s">
        <v>228</v>
      </c>
      <c r="C152" s="57" t="str">
        <f aca="false">Flights!$F$9</f>
        <v>MH0089</v>
      </c>
      <c r="D152" s="58" t="n">
        <f aca="false">Flights!$D$9</f>
        <v>46310</v>
      </c>
      <c r="E152" s="57" t="str">
        <f aca="false">Flights!$G$9&amp;"-"&amp;Flights!$H$9</f>
        <v>NRT-KUL</v>
      </c>
      <c r="F152" s="57" t="str">
        <f aca="false">Flights!$K$9</f>
        <v>EY</v>
      </c>
      <c r="G152" s="57" t="s">
        <v>423</v>
      </c>
      <c r="H152" s="57" t="s">
        <v>381</v>
      </c>
      <c r="I152" s="57" t="s">
        <v>431</v>
      </c>
      <c r="J152" s="57" t="s">
        <v>436</v>
      </c>
      <c r="K152" s="67"/>
      <c r="L152" s="67" t="s">
        <v>425</v>
      </c>
      <c r="M152" s="67"/>
      <c r="N152" s="67" t="s">
        <v>386</v>
      </c>
      <c r="O152" s="67" t="s">
        <v>426</v>
      </c>
      <c r="P152" s="57" t="s">
        <v>220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open",IF(AND(NOT(OR(LEN(AZ152)&lt;15,ISNUMBER(MATCH(AZ152,L_Placeholder,0)))),BK152=0,NOT(OR(LEN(AU152)&lt;2,ISNUMBER(MATCH(AU152,L_Placeholder,0)))),NOT(OR(LEN(AX152)&lt;2,ISNUMBER(MATCH(AX152,L_Placeholder,0)))),TRIM(AE152)&lt;&gt;TRIM(T152)),"N/A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missing",IF(OR(LEN(AU152)&lt;2,ISNUMBER(MATCH(AU152,L_Placeholder,0))),"INVALID – PIC missing",IF(OR(LEN(AV152)&lt;2,ISNUMBER(MATCH(AV152,L_Placeholder,0))),"INVALID – result / assessment missing",IF(OR(OR(LEN(AW152)&lt;3,ISNUMBER(MATCH(AW152,L_Placeholder,0))),SUMPRODUCT(--ISNUMBER(SEARCH(" "&amp;L_EvidencePhrase&amp;" ",BD152)))&gt;0,BI152=1),"INVALID – evidence missing, placeholder or not yet on file",IF(BL152=0,"INVALID – evidence needs a traceable reference (number, file name or link)",IF(OR(LEN(AX152)&lt;2,ISNUMBER(MATCH(AX152,L_Placeholder,0))),"INVALID – verifier missing",IF(AX152=AU152,"INVALID – verifier must be someone other than the PIC",IF(BH152=1,"INVALID – result not yet available (awaiting / TBC)",IF(BV152=1,"INVALID – wording says not on board: an on-board confirmation needs the item loaded",IF(AND(AQ152=1,OR(OR(LEN(AY152)&lt;3,ISNUMBER(MATCH(AY152,L_Placeholder,0))),BJ152=1,BQ152=0)),"INVALID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LATE","COMPLETE")&amp;IF(BG152=1," – CHECK WORDING",""))))))))))))))))))))))),IF(TRIM(U152)="Fail","FAIL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t="str">
        <f aca="false">" "&amp;TRIM(SUBSTITUTE(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 "))&amp;" "</f>
        <v>  </v>
      </c>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IFERROR(IF(AND(TRIM(U152)="Pass",SUMPRODUCT((LEN(BC152)-LEN(SUBSTITUTE(BC152,"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")))/(LEN(L_PendNeg)+1))+SUMPRODUCT((LEN(BC152)-LEN(SUBSTITUTE(BC152," "&amp;L_PendPrep&amp;" "," ")))/(LEN(L_PendPrep)+1)),1,0),1)</f>
        <v>0</v>
      </c>
      <c r="BI152" s="61" t="n">
        <f aca="false">IFERROR(IF(SUMPRODUCT((LEN(BD152)-LEN(SUBSTITUTE(BD152," "&amp;L_PendStrict&amp;" "," ")))/(LEN(L_PendStrict)+1))&gt;SUMPRODUCT((LEN(BD152)-LEN(SUBSTITUTE(BD152," "&amp;L_PendNeg&amp;" "," ")))/(LEN(L_PendNeg)+1)),1,0),1)</f>
        <v>0</v>
      </c>
      <c r="BJ152" s="61" t="n">
        <f aca="false">IFERROR(IF(SUMPRODUCT((LEN(BE152)-LEN(SUBSTITUTE(BE152," "&amp;L_Pending&amp;" "," ")))/(LEN(L_Pending)+1))&gt;SUMPRODUCT((LEN(BE152)-LEN(SUBSTITUTE(BE152," "&amp;L_PendNeg&amp;" "," ")))/(LEN(L_PendNeg)+1))+SUMPRODUCT((LEN(BE152)-LEN(SUBSTITUTE(BE152," "&amp;L_PendPrep&amp;" "," ")))/(LEN(L_PendPrep)+1)),1,0),1)</f>
        <v>0</v>
      </c>
      <c r="BK152" s="61" t="n">
        <f aca="false">IFERROR(IF(SUMPRODUCT((LEN(BF152)-LEN(SUBSTITUTE(BF152," "&amp;L_PendStrict&amp;" "," ")))/(LEN(L_PendStrict)+1))&gt;SUMPRODUCT((LEN(BF152)-LEN(SUBSTITUTE(BF152," "&amp;L_PendNeg&amp;" "," ")))/(LEN(L_PendNeg)+1)),1,0),1)</f>
        <v>0</v>
      </c>
      <c r="BL152" s="61" t="n">
        <f aca="false">IFERROR(IF(OR(SUMPRODUCT(--ISNUMBER(SEARCH({"aa000"," aa 000"," aaa 000"," aaaa 000"," a 0000"," a000 000"," aa 00 000"," aaa 00 000"},BN152)))&gt;0,SUMPRODUCT(--ISNUMBER(SEARCH({"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152)))&gt;0,SUMPRODUCT(--ISNUMBER(SEARCH({"http","www.","\",".pdf",".jpg",".jpeg",".png",".heic",".xls",".doc",".msg",".eml"},Z152)))&gt;0,AND(SUMPRODUCT(--ISNUMBER(SEARCH({"sharepoint","onedrive","teams","dms","q-pulse","qpulse"},Z152)))&gt;0,ISNUMBER(SEARCH("0",BM152)))),1,0),0)</f>
        <v>0</v>
      </c>
      <c r="BM152" s="61" t="str">
        <f aca="false">SUBSTITUTE(SUBSTITUTE(SUBSTITUTE(SUBSTITUTE(SUBSTITUTE(SUBSTITUTE(SUBSTITUTE(SUBSTITUTE(SUBSTITUTE(LOWER(BW152&amp;""),"1","0"),"2","0"),"3","0"),"4","0"),"5","0"),"6","0"),"7","0"),"8","0"),"9","0")</f>
        <v>  </v>
      </c>
      <c r="BN152" s="61" t="str">
        <f aca="false">SUBSTITUTE(SUBSTITUTE(SUBSTITUTE(SUBSTITUTE(SUBSTITUTE(SUBSTITUTE(SUBSTITUTE(SUBSTITUTE(SUBSTITUTE(SUBSTITUTE(SUBSTITUTE(SUBSTITUTE(SUBSTITUTE(SUBSTITUTE(SUBSTITUTE(SUBSTITUTE(SUBSTITUTE(SUBSTITUTE(SUBSTITUTE(SUBSTITUTE(SUBSTITUTE(SUBSTITUTE(SUBSTITUTE(SUBSTITUTE(SUBSTITUTE(BM152,"b","a"),"c","a"),"d","a"),"e","a"),"f","a"),"g","a"),"h","a"),"i","a"),"j","a"),"k","a"),"l","a"),"m","a"),"n","a"),"o","a"),"p","a"),"q","a"),"r","a"),"s","a"),"t","a"),"u","a"),"v","a"),"w","a"),"x","a"),"y","a"),"z","a")</f>
        <v>  </v>
      </c>
      <c r="BO152" s="61" t="str">
        <f aca="false">SUBSTITUTE(SUBSTITUTE(SUBSTITUTE(SUBSTITUTE(SUBSTITUTE(SUBSTITUTE(SUBSTITUTE(SUBSTITUTE(SUBSTITUTE(LOWER(BX152&amp;""),"1","0"),"2","0"),"3","0"),"4","0"),"5","0"),"6","0"),"7","0"),"8","0"),"9","0")</f>
        <v>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v>
      </c>
      <c r="BQ152" s="61" t="n">
        <f aca="false">IFERROR(IF(OR(SUMPRODUCT(--ISNUMBER(SEARCH({"aa000"," aa 000"," aaa 000"," aaaa 000"," a 0000"," a000 000"," aa 00 000"," aaa 00 000"},BP152)))&gt;0,SUMPRODUCT(--ISNUMBER(SEARCH({"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152)))&gt;0,SUMPRODUCT(--ISNUMBER(SEARCH({"http","www.","\",".pdf",".jpg",".jpeg",".png",".heic",".xls",".doc",".msg",".eml"},W152)))&gt;0,ISNUMBER(SEARCH("0000",BO152)),AND(SUMPRODUCT(--ISNUMBER(SEARCH({"sharepoint","onedrive","teams","dms","q-pulse","qpulse"},W152)))&gt;0,ISNUMBER(SEARCH("0",BO152)))),1,0),0)</f>
        <v>0</v>
      </c>
      <c r="BR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152," "&amp;LOWER(Flights!$F$9)&amp;" "," ~ ")," mh"," ~")," at "," ~ ")," by "," ~ ")," on "," ~ ")," to "," ~ ")," from "," ~ ")," until "," ~ ")," till "," ~ ")," before "," ~ ")," after "," ~ ")," around "," ~ ")," approx "," ~ ")," about "," ~ ")," since "," ~ ")," hrs "," ~ ")," hr "," ~ ")," hours "," ~ ")," time "," ~ ")," jan "," ~ ")," feb "," ~ ")," mar "," ~ ")," apr "," ~ ")," may "," ~ ")," jun "," ~ ")," jul "," ~ ")," aug "," ~ ")," sep "," ~ ")," sept "," ~ ")," oct "," ~ ")</f>
        <v>  </v>
      </c>
      <c r="BS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152," "&amp;LOWER(Flights!$F$9)&amp;" "," ~ ")," mh"," ~")," at "," ~ ")," by "," ~ ")," on "," ~ ")," to "," ~ ")," from "," ~ ")," until "," ~ ")," till "," ~ ")," before "," ~ ")," after "," ~ ")," around "," ~ ")," approx "," ~ ")," about "," ~ ")," since "," ~ ")," hrs "," ~ ")," hr "," ~ ")," hours "," ~ ")," time "," ~ ")," jan "," ~ ")," feb "," ~ ")," mar "," ~ ")," apr "," ~ ")," may "," ~ ")," jun "," ~ ")," jul "," ~ ")," aug "," ~ ")," sep "," ~ ")," sept "," ~ ")," oct "," ~ ")</f>
        <v>  </v>
      </c>
      <c r="BT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152,"jan","~"),"feb","~"),"mar","~"),"apr","~"),"may","~"),"jun","~"),"jul","~"),"aug","~"),"sep","~"),"oct","~"),"nov","~"),"dec","~")," nov "," ~ ")," dec "," ~ ")," mon "," ~ ")," tue "," ~ ")," wed "," ~ ")," thu "," ~ ")," fri "," ~ ")," sat "," ~ ")," sun "," ~ ")," gate "," ~ ")," bay "," ~ ")," stand "," ~ ")," position "," ~ ")," galley "," ~ ")," flight "," ~ ")," flt "," ~ ")," day "," ~ ")," date "," ~ ")," dated "," ~ ")," the "," ~ ")," and "," ~ ")," of "," ~ ")," in "," ~ ")," for "," ~ ")," with "," ~ ")</f>
        <v>  </v>
      </c>
      <c r="BU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152,"jan","~"),"feb","~"),"mar","~"),"apr","~"),"may","~"),"jun","~"),"jul","~"),"aug","~"),"sep","~"),"oct","~"),"nov","~"),"dec","~")," nov "," ~ ")," dec "," ~ ")," mon "," ~ ")," tue "," ~ ")," wed "," ~ ")," thu "," ~ ")," fri "," ~ ")," sat "," ~ ")," sun "," ~ ")," gate "," ~ ")," bay "," ~ ")," stand "," ~ ")," position "," ~ ")," galley "," ~ ")," flight "," ~ ")," flt "," ~ ")," day "," ~ ")," date "," ~ ")," dated "," ~ ")," the "," ~ ")," and "," ~ ")," of "," ~ ")," in "," ~ ")," for "," ~ ")," with "," ~ ")</f>
        <v>  </v>
      </c>
      <c r="BV152" s="61" t="n">
        <f aca="false">0</f>
        <v>0</v>
      </c>
      <c r="BW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152," pax "," ~ ")," etd "," ~ ")," eta "," ~ ")," std "," ~ ")," sta "," ~ ")," atd "," ~ ")," ata "," ~ ")," lt "," ~ ")," utc "," ~ ")," local "," ~ ")," ok "," ~ ")," done "," ~ ")," seen "," ~ ")," chk "," ~ ")," chkd "," ~ ")," checked "," ~ ")," rcvd "," ~ ")," recd "," ~ ")," dep "," ~ ")," arr "," ~ ")," qty "," ~ ")," all "," ~ ")," ttl "," ~ ")," total "," ~ ")," via "," ~ ")," per "," ~ ")," call "," ~ ")," inbound "," ~ ")," outbound "," ~ ")," approx "," ~ ")</f>
        <v>  </v>
      </c>
      <c r="BX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152," pax "," ~ ")," etd "," ~ ")," eta "," ~ ")," std "," ~ ")," sta "," ~ ")," atd "," ~ ")," ata "," ~ ")," lt "," ~ ")," utc "," ~ ")," local "," ~ ")," ok "," ~ ")," done "," ~ ")," seen "," ~ ")," chk "," ~ ")," chkd "," ~ ")," checked "," ~ ")," rcvd "," ~ ")," recd "," ~ ")," dep "," ~ ")," arr "," ~ ")," qty "," ~ ")," all "," ~ ")," ttl "," ~ ")," total "," ~ ")," via "," ~ ")," per "," ~ ")," call "," ~ ")," inbound "," ~ ")," outbound "," ~ ")," approx "," ~ ")</f>
        <v>  </v>
      </c>
    </row>
    <row r="153" customFormat="false" ht="141" hidden="false" customHeight="true" outlineLevel="0" collapsed="false">
      <c r="A153" s="57" t="s">
        <v>685</v>
      </c>
      <c r="B153" s="57" t="s">
        <v>228</v>
      </c>
      <c r="C153" s="57" t="str">
        <f aca="false">Flights!$F$9</f>
        <v>MH0089</v>
      </c>
      <c r="D153" s="58" t="n">
        <f aca="false">Flights!$D$9</f>
        <v>46310</v>
      </c>
      <c r="E153" s="57" t="str">
        <f aca="false">Flights!$G$9&amp;"-"&amp;Flights!$H$9</f>
        <v>NRT-KUL</v>
      </c>
      <c r="F153" s="57" t="str">
        <f aca="false">Flights!$K$9</f>
        <v>EY</v>
      </c>
      <c r="G153" s="57" t="s">
        <v>423</v>
      </c>
      <c r="H153" s="57" t="s">
        <v>381</v>
      </c>
      <c r="I153" s="57" t="s">
        <v>431</v>
      </c>
      <c r="J153" s="57" t="s">
        <v>438</v>
      </c>
      <c r="K153" s="67" t="s">
        <v>439</v>
      </c>
      <c r="L153" s="67" t="s">
        <v>425</v>
      </c>
      <c r="M153" s="67"/>
      <c r="N153" s="67" t="s">
        <v>386</v>
      </c>
      <c r="O153" s="67" t="s">
        <v>426</v>
      </c>
      <c r="P153" s="57" t="s">
        <v>220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open",IF(AND(NOT(OR(LEN(AZ153)&lt;15,ISNUMBER(MATCH(AZ153,L_Placeholder,0)))),BK153=0,NOT(OR(LEN(AU153)&lt;2,ISNUMBER(MATCH(AU153,L_Placeholder,0)))),NOT(OR(LEN(AX153)&lt;2,ISNUMBER(MATCH(AX153,L_Placeholder,0)))),TRIM(AE153)&lt;&gt;TRIM(T153)),"N/A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missing",IF(OR(LEN(AU153)&lt;2,ISNUMBER(MATCH(AU153,L_Placeholder,0))),"INVALID – PIC missing",IF(OR(LEN(AV153)&lt;2,ISNUMBER(MATCH(AV153,L_Placeholder,0))),"INVALID – result / assessment missing",IF(OR(OR(LEN(AW153)&lt;3,ISNUMBER(MATCH(AW153,L_Placeholder,0))),SUMPRODUCT(--ISNUMBER(SEARCH(" "&amp;L_EvidencePhrase&amp;" ",BD153)))&gt;0,BI153=1),"INVALID – evidence missing, placeholder or not yet on file",IF(BL153=0,"INVALID – evidence needs a traceable reference (number, file name or link)",IF(OR(LEN(AX153)&lt;2,ISNUMBER(MATCH(AX153,L_Placeholder,0))),"INVALID – verifier missing",IF(AX153=AU153,"INVALID – verifier must be someone other than the PIC",IF(BH153=1,"INVALID – result not yet available (awaiting / TBC)",IF(BV153=1,"INVALID – wording says not on board: an on-board confirmation needs the item loaded",IF(AND(AQ153=1,OR(OR(LEN(AY153)&lt;3,ISNUMBER(MATCH(AY153,L_Placeholder,0))),BJ153=1,BQ153=0)),"INVALID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LATE","COMPLETE")&amp;IF(BG153=1," – CHECK WORDING",""))))))))))))))))))))))),IF(TRIM(U153)="Fail","FAIL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t="str">
        <f aca="false">" "&amp;TRIM(SUBSTITUTE(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 "))&amp;" "</f>
        <v>  </v>
      </c>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IFERROR(IF(AND(TRIM(U153)="Pass",SUMPRODUCT((LEN(BC153)-LEN(SUBSTITUTE(BC153,"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")))/(LEN(L_PendNeg)+1))+SUMPRODUCT((LEN(BC153)-LEN(SUBSTITUTE(BC153," "&amp;L_PendPrep&amp;" "," ")))/(LEN(L_PendPrep)+1)),1,0),1)</f>
        <v>0</v>
      </c>
      <c r="BI153" s="61" t="n">
        <f aca="false">IFERROR(IF(SUMPRODUCT((LEN(BD153)-LEN(SUBSTITUTE(BD153," "&amp;L_PendStrict&amp;" "," ")))/(LEN(L_PendStrict)+1))&gt;SUMPRODUCT((LEN(BD153)-LEN(SUBSTITUTE(BD153," "&amp;L_PendNeg&amp;" "," ")))/(LEN(L_PendNeg)+1)),1,0),1)</f>
        <v>0</v>
      </c>
      <c r="BJ153" s="61" t="n">
        <f aca="false">IFERROR(IF(SUMPRODUCT((LEN(BE153)-LEN(SUBSTITUTE(BE153," "&amp;L_Pending&amp;" "," ")))/(LEN(L_Pending)+1))&gt;SUMPRODUCT((LEN(BE153)-LEN(SUBSTITUTE(BE153," "&amp;L_PendNeg&amp;" "," ")))/(LEN(L_PendNeg)+1))+SUMPRODUCT((LEN(BE153)-LEN(SUBSTITUTE(BE153," "&amp;L_PendPrep&amp;" "," ")))/(LEN(L_PendPrep)+1)),1,0),1)</f>
        <v>0</v>
      </c>
      <c r="BK153" s="61" t="n">
        <f aca="false">IFERROR(IF(SUMPRODUCT((LEN(BF153)-LEN(SUBSTITUTE(BF153," "&amp;L_PendStrict&amp;" "," ")))/(LEN(L_PendStrict)+1))&gt;SUMPRODUCT((LEN(BF153)-LEN(SUBSTITUTE(BF153," "&amp;L_PendNeg&amp;" "," ")))/(LEN(L_PendNeg)+1)),1,0),1)</f>
        <v>0</v>
      </c>
      <c r="BL153" s="61" t="n">
        <f aca="false">IFERROR(IF(OR(SUMPRODUCT(--ISNUMBER(SEARCH({"aa000"," aa 000"," aaa 000"," aaaa 000"," a 0000"," a000 000"," aa 00 000"," aaa 00 000"},BN153)))&gt;0,SUMPRODUCT(--ISNUMBER(SEARCH({"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153)))&gt;0,SUMPRODUCT(--ISNUMBER(SEARCH({"http","www.","\",".pdf",".jpg",".jpeg",".png",".heic",".xls",".doc",".msg",".eml"},Z153)))&gt;0,AND(SUMPRODUCT(--ISNUMBER(SEARCH({"sharepoint","onedrive","teams","dms","q-pulse","qpulse"},Z153)))&gt;0,ISNUMBER(SEARCH("0",BM153)))),1,0),0)</f>
        <v>0</v>
      </c>
      <c r="BM153" s="61" t="str">
        <f aca="false">SUBSTITUTE(SUBSTITUTE(SUBSTITUTE(SUBSTITUTE(SUBSTITUTE(SUBSTITUTE(SUBSTITUTE(SUBSTITUTE(SUBSTITUTE(LOWER(BW153&amp;""),"1","0"),"2","0"),"3","0"),"4","0"),"5","0"),"6","0"),"7","0"),"8","0"),"9","0")</f>
        <v>  </v>
      </c>
      <c r="BN153" s="61" t="str">
        <f aca="false">SUBSTITUTE(SUBSTITUTE(SUBSTITUTE(SUBSTITUTE(SUBSTITUTE(SUBSTITUTE(SUBSTITUTE(SUBSTITUTE(SUBSTITUTE(SUBSTITUTE(SUBSTITUTE(SUBSTITUTE(SUBSTITUTE(SUBSTITUTE(SUBSTITUTE(SUBSTITUTE(SUBSTITUTE(SUBSTITUTE(SUBSTITUTE(SUBSTITUTE(SUBSTITUTE(SUBSTITUTE(SUBSTITUTE(SUBSTITUTE(SUBSTITUTE(BM153,"b","a"),"c","a"),"d","a"),"e","a"),"f","a"),"g","a"),"h","a"),"i","a"),"j","a"),"k","a"),"l","a"),"m","a"),"n","a"),"o","a"),"p","a"),"q","a"),"r","a"),"s","a"),"t","a"),"u","a"),"v","a"),"w","a"),"x","a"),"y","a"),"z","a")</f>
        <v>  </v>
      </c>
      <c r="BO153" s="61" t="str">
        <f aca="false">SUBSTITUTE(SUBSTITUTE(SUBSTITUTE(SUBSTITUTE(SUBSTITUTE(SUBSTITUTE(SUBSTITUTE(SUBSTITUTE(SUBSTITUTE(LOWER(BX153&amp;""),"1","0"),"2","0"),"3","0"),"4","0"),"5","0"),"6","0"),"7","0"),"8","0"),"9","0")</f>
        <v>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v>
      </c>
      <c r="BQ153" s="61" t="n">
        <f aca="false">IFERROR(IF(OR(SUMPRODUCT(--ISNUMBER(SEARCH({"aa000"," aa 000"," aaa 000"," aaaa 000"," a 0000"," a000 000"," aa 00 000"," aaa 00 000"},BP153)))&gt;0,SUMPRODUCT(--ISNUMBER(SEARCH({"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153)))&gt;0,SUMPRODUCT(--ISNUMBER(SEARCH({"http","www.","\",".pdf",".jpg",".jpeg",".png",".heic",".xls",".doc",".msg",".eml"},W153)))&gt;0,ISNUMBER(SEARCH("0000",BO153)),AND(SUMPRODUCT(--ISNUMBER(SEARCH({"sharepoint","onedrive","teams","dms","q-pulse","qpulse"},W153)))&gt;0,ISNUMBER(SEARCH("0",BO153)))),1,0),0)</f>
        <v>0</v>
      </c>
      <c r="BR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153," "&amp;LOWER(Flights!$F$9)&amp;" "," ~ ")," mh"," ~")," at "," ~ ")," by "," ~ ")," on "," ~ ")," to "," ~ ")," from "," ~ ")," until "," ~ ")," till "," ~ ")," before "," ~ ")," after "," ~ ")," around "," ~ ")," approx "," ~ ")," about "," ~ ")," since "," ~ ")," hrs "," ~ ")," hr "," ~ ")," hours "," ~ ")," time "," ~ ")," jan "," ~ ")," feb "," ~ ")," mar "," ~ ")," apr "," ~ ")," may "," ~ ")," jun "," ~ ")," jul "," ~ ")," aug "," ~ ")," sep "," ~ ")," sept "," ~ ")," oct "," ~ ")</f>
        <v>  </v>
      </c>
      <c r="BS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153," "&amp;LOWER(Flights!$F$9)&amp;" "," ~ ")," mh"," ~")," at "," ~ ")," by "," ~ ")," on "," ~ ")," to "," ~ ")," from "," ~ ")," until "," ~ ")," till "," ~ ")," before "," ~ ")," after "," ~ ")," around "," ~ ")," approx "," ~ ")," about "," ~ ")," since "," ~ ")," hrs "," ~ ")," hr "," ~ ")," hours "," ~ ")," time "," ~ ")," jan "," ~ ")," feb "," ~ ")," mar "," ~ ")," apr "," ~ ")," may "," ~ ")," jun "," ~ ")," jul "," ~ ")," aug "," ~ ")," sep "," ~ ")," sept "," ~ ")," oct "," ~ ")</f>
        <v>  </v>
      </c>
      <c r="BT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153,"jan","~"),"feb","~"),"mar","~"),"apr","~"),"may","~"),"jun","~"),"jul","~"),"aug","~"),"sep","~"),"oct","~"),"nov","~"),"dec","~")," nov "," ~ ")," dec "," ~ ")," mon "," ~ ")," tue "," ~ ")," wed "," ~ ")," thu "," ~ ")," fri "," ~ ")," sat "," ~ ")," sun "," ~ ")," gate "," ~ ")," bay "," ~ ")," stand "," ~ ")," position "," ~ ")," galley "," ~ ")," flight "," ~ ")," flt "," ~ ")," day "," ~ ")," date "," ~ ")," dated "," ~ ")," the "," ~ ")," and "," ~ ")," of "," ~ ")," in "," ~ ")," for "," ~ ")," with "," ~ ")</f>
        <v>  </v>
      </c>
      <c r="BU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153,"jan","~"),"feb","~"),"mar","~"),"apr","~"),"may","~"),"jun","~"),"jul","~"),"aug","~"),"sep","~"),"oct","~"),"nov","~"),"dec","~")," nov "," ~ ")," dec "," ~ ")," mon "," ~ ")," tue "," ~ ")," wed "," ~ ")," thu "," ~ ")," fri "," ~ ")," sat "," ~ ")," sun "," ~ ")," gate "," ~ ")," bay "," ~ ")," stand "," ~ ")," position "," ~ ")," galley "," ~ ")," flight "," ~ ")," flt "," ~ ")," day "," ~ ")," date "," ~ ")," dated "," ~ ")," the "," ~ ")," and "," ~ ")," of "," ~ ")," in "," ~ ")," for "," ~ ")," with "," ~ ")</f>
        <v>  </v>
      </c>
      <c r="BV153" s="61" t="n">
        <f aca="false">0</f>
        <v>0</v>
      </c>
      <c r="BW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153," pax "," ~ ")," etd "," ~ ")," eta "," ~ ")," std "," ~ ")," sta "," ~ ")," atd "," ~ ")," ata "," ~ ")," lt "," ~ ")," utc "," ~ ")," local "," ~ ")," ok "," ~ ")," done "," ~ ")," seen "," ~ ")," chk "," ~ ")," chkd "," ~ ")," checked "," ~ ")," rcvd "," ~ ")," recd "," ~ ")," dep "," ~ ")," arr "," ~ ")," qty "," ~ ")," all "," ~ ")," ttl "," ~ ")," total "," ~ ")," via "," ~ ")," per "," ~ ")," call "," ~ ")," inbound "," ~ ")," outbound "," ~ ")," approx "," ~ ")</f>
        <v>  </v>
      </c>
      <c r="BX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153," pax "," ~ ")," etd "," ~ ")," eta "," ~ ")," std "," ~ ")," sta "," ~ ")," atd "," ~ ")," ata "," ~ ")," lt "," ~ ")," utc "," ~ ")," local "," ~ ")," ok "," ~ ")," done "," ~ ")," seen "," ~ ")," chk "," ~ ")," chkd "," ~ ")," checked "," ~ ")," rcvd "," ~ ")," recd "," ~ ")," dep "," ~ ")," arr "," ~ ")," qty "," ~ ")," all "," ~ ")," ttl "," ~ ")," total "," ~ ")," via "," ~ ")," per "," ~ ")," call "," ~ ")," inbound "," ~ ")," outbound "," ~ ")," approx "," ~ ")</f>
        <v>  </v>
      </c>
    </row>
    <row r="154" customFormat="false" ht="39.75" hidden="false" customHeight="true" outlineLevel="0" collapsed="false">
      <c r="A154" s="57" t="s">
        <v>686</v>
      </c>
      <c r="B154" s="57" t="s">
        <v>228</v>
      </c>
      <c r="C154" s="57" t="str">
        <f aca="false">Flights!$F$9</f>
        <v>MH0089</v>
      </c>
      <c r="D154" s="58" t="n">
        <f aca="false">Flights!$D$9</f>
        <v>46310</v>
      </c>
      <c r="E154" s="57" t="str">
        <f aca="false">Flights!$G$9&amp;"-"&amp;Flights!$H$9</f>
        <v>NRT-KUL</v>
      </c>
      <c r="F154" s="57" t="str">
        <f aca="false">Flights!$K$9</f>
        <v>EY</v>
      </c>
      <c r="G154" s="57" t="s">
        <v>423</v>
      </c>
      <c r="H154" s="57" t="s">
        <v>381</v>
      </c>
      <c r="I154" s="57" t="s">
        <v>431</v>
      </c>
      <c r="J154" s="57" t="s">
        <v>441</v>
      </c>
      <c r="K154" s="67"/>
      <c r="L154" s="67" t="s">
        <v>425</v>
      </c>
      <c r="M154" s="67"/>
      <c r="N154" s="67" t="s">
        <v>386</v>
      </c>
      <c r="O154" s="67" t="s">
        <v>426</v>
      </c>
      <c r="P154" s="57" t="s">
        <v>220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open",IF(AND(NOT(OR(LEN(AZ154)&lt;15,ISNUMBER(MATCH(AZ154,L_Placeholder,0)))),BK154=0,NOT(OR(LEN(AU154)&lt;2,ISNUMBER(MATCH(AU154,L_Placeholder,0)))),NOT(OR(LEN(AX154)&lt;2,ISNUMBER(MATCH(AX154,L_Placeholder,0)))),TRIM(AE154)&lt;&gt;TRIM(T154)),"N/A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missing",IF(OR(LEN(AU154)&lt;2,ISNUMBER(MATCH(AU154,L_Placeholder,0))),"INVALID – PIC missing",IF(OR(LEN(AV154)&lt;2,ISNUMBER(MATCH(AV154,L_Placeholder,0))),"INVALID – result / assessment missing",IF(OR(OR(LEN(AW154)&lt;3,ISNUMBER(MATCH(AW154,L_Placeholder,0))),SUMPRODUCT(--ISNUMBER(SEARCH(" "&amp;L_EvidencePhrase&amp;" ",BD154)))&gt;0,BI154=1),"INVALID – evidence missing, placeholder or not yet on file",IF(BL154=0,"INVALID – evidence needs a traceable reference (number, file name or link)",IF(OR(LEN(AX154)&lt;2,ISNUMBER(MATCH(AX154,L_Placeholder,0))),"INVALID – verifier missing",IF(AX154=AU154,"INVALID – verifier must be someone other than the PIC",IF(BH154=1,"INVALID – result not yet available (awaiting / TBC)",IF(BV154=1,"INVALID – wording says not on board: an on-board confirmation needs the item loaded",IF(AND(AQ154=1,OR(OR(LEN(AY154)&lt;3,ISNUMBER(MATCH(AY154,L_Placeholder,0))),BJ154=1,BQ154=0)),"INVALID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LATE","COMPLETE")&amp;IF(BG154=1," – CHECK WORDING",""))))))))))))))))))))))),IF(TRIM(U154)="Fail","FAIL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t="str">
        <f aca="false">" "&amp;TRIM(SUBSTITUTE(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 "))&amp;" "</f>
        <v>  </v>
      </c>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IFERROR(IF(AND(TRIM(U154)="Pass",SUMPRODUCT((LEN(BC154)-LEN(SUBSTITUTE(BC154,"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")))/(LEN(L_PendNeg)+1))+SUMPRODUCT((LEN(BC154)-LEN(SUBSTITUTE(BC154," "&amp;L_PendPrep&amp;" "," ")))/(LEN(L_PendPrep)+1)),1,0),1)</f>
        <v>0</v>
      </c>
      <c r="BI154" s="61" t="n">
        <f aca="false">IFERROR(IF(SUMPRODUCT((LEN(BD154)-LEN(SUBSTITUTE(BD154," "&amp;L_PendStrict&amp;" "," ")))/(LEN(L_PendStrict)+1))&gt;SUMPRODUCT((LEN(BD154)-LEN(SUBSTITUTE(BD154," "&amp;L_PendNeg&amp;" "," ")))/(LEN(L_PendNeg)+1)),1,0),1)</f>
        <v>0</v>
      </c>
      <c r="BJ154" s="61" t="n">
        <f aca="false">IFERROR(IF(SUMPRODUCT((LEN(BE154)-LEN(SUBSTITUTE(BE154," "&amp;L_Pending&amp;" "," ")))/(LEN(L_Pending)+1))&gt;SUMPRODUCT((LEN(BE154)-LEN(SUBSTITUTE(BE154," "&amp;L_PendNeg&amp;" "," ")))/(LEN(L_PendNeg)+1))+SUMPRODUCT((LEN(BE154)-LEN(SUBSTITUTE(BE154," "&amp;L_PendPrep&amp;" "," ")))/(LEN(L_PendPrep)+1)),1,0),1)</f>
        <v>0</v>
      </c>
      <c r="BK154" s="61" t="n">
        <f aca="false">IFERROR(IF(SUMPRODUCT((LEN(BF154)-LEN(SUBSTITUTE(BF154," "&amp;L_PendStrict&amp;" "," ")))/(LEN(L_PendStrict)+1))&gt;SUMPRODUCT((LEN(BF154)-LEN(SUBSTITUTE(BF154," "&amp;L_PendNeg&amp;" "," ")))/(LEN(L_PendNeg)+1)),1,0),1)</f>
        <v>0</v>
      </c>
      <c r="BL154" s="61" t="n">
        <f aca="false">IFERROR(IF(OR(SUMPRODUCT(--ISNUMBER(SEARCH({"aa000"," aa 000"," aaa 000"," aaaa 000"," a 0000"," a000 000"," aa 00 000"," aaa 00 000"},BN154)))&gt;0,SUMPRODUCT(--ISNUMBER(SEARCH({"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154)))&gt;0,SUMPRODUCT(--ISNUMBER(SEARCH({"http","www.","\",".pdf",".jpg",".jpeg",".png",".heic",".xls",".doc",".msg",".eml"},Z154)))&gt;0,AND(SUMPRODUCT(--ISNUMBER(SEARCH({"sharepoint","onedrive","teams","dms","q-pulse","qpulse"},Z154)))&gt;0,ISNUMBER(SEARCH("0",BM154)))),1,0),0)</f>
        <v>0</v>
      </c>
      <c r="BM154" s="61" t="str">
        <f aca="false">SUBSTITUTE(SUBSTITUTE(SUBSTITUTE(SUBSTITUTE(SUBSTITUTE(SUBSTITUTE(SUBSTITUTE(SUBSTITUTE(SUBSTITUTE(LOWER(BW154&amp;""),"1","0"),"2","0"),"3","0"),"4","0"),"5","0"),"6","0"),"7","0"),"8","0"),"9","0")</f>
        <v>  </v>
      </c>
      <c r="BN154" s="61" t="str">
        <f aca="false">SUBSTITUTE(SUBSTITUTE(SUBSTITUTE(SUBSTITUTE(SUBSTITUTE(SUBSTITUTE(SUBSTITUTE(SUBSTITUTE(SUBSTITUTE(SUBSTITUTE(SUBSTITUTE(SUBSTITUTE(SUBSTITUTE(SUBSTITUTE(SUBSTITUTE(SUBSTITUTE(SUBSTITUTE(SUBSTITUTE(SUBSTITUTE(SUBSTITUTE(SUBSTITUTE(SUBSTITUTE(SUBSTITUTE(SUBSTITUTE(SUBSTITUTE(BM154,"b","a"),"c","a"),"d","a"),"e","a"),"f","a"),"g","a"),"h","a"),"i","a"),"j","a"),"k","a"),"l","a"),"m","a"),"n","a"),"o","a"),"p","a"),"q","a"),"r","a"),"s","a"),"t","a"),"u","a"),"v","a"),"w","a"),"x","a"),"y","a"),"z","a")</f>
        <v>  </v>
      </c>
      <c r="BO154" s="61" t="str">
        <f aca="false">SUBSTITUTE(SUBSTITUTE(SUBSTITUTE(SUBSTITUTE(SUBSTITUTE(SUBSTITUTE(SUBSTITUTE(SUBSTITUTE(SUBSTITUTE(LOWER(BX154&amp;""),"1","0"),"2","0"),"3","0"),"4","0"),"5","0"),"6","0"),"7","0"),"8","0"),"9","0")</f>
        <v>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v>
      </c>
      <c r="BQ154" s="61" t="n">
        <f aca="false">IFERROR(IF(OR(SUMPRODUCT(--ISNUMBER(SEARCH({"aa000"," aa 000"," aaa 000"," aaaa 000"," a 0000"," a000 000"," aa 00 000"," aaa 00 000"},BP154)))&gt;0,SUMPRODUCT(--ISNUMBER(SEARCH({"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154)))&gt;0,SUMPRODUCT(--ISNUMBER(SEARCH({"http","www.","\",".pdf",".jpg",".jpeg",".png",".heic",".xls",".doc",".msg",".eml"},W154)))&gt;0,ISNUMBER(SEARCH("0000",BO154)),AND(SUMPRODUCT(--ISNUMBER(SEARCH({"sharepoint","onedrive","teams","dms","q-pulse","qpulse"},W154)))&gt;0,ISNUMBER(SEARCH("0",BO154)))),1,0),0)</f>
        <v>0</v>
      </c>
      <c r="BR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154," "&amp;LOWER(Flights!$F$9)&amp;" "," ~ ")," mh"," ~")," at "," ~ ")," by "," ~ ")," on "," ~ ")," to "," ~ ")," from "," ~ ")," until "," ~ ")," till "," ~ ")," before "," ~ ")," after "," ~ ")," around "," ~ ")," approx "," ~ ")," about "," ~ ")," since "," ~ ")," hrs "," ~ ")," hr "," ~ ")," hours "," ~ ")," time "," ~ ")," jan "," ~ ")," feb "," ~ ")," mar "," ~ ")," apr "," ~ ")," may "," ~ ")," jun "," ~ ")," jul "," ~ ")," aug "," ~ ")," sep "," ~ ")," sept "," ~ ")," oct "," ~ ")</f>
        <v>  </v>
      </c>
      <c r="BS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154," "&amp;LOWER(Flights!$F$9)&amp;" "," ~ ")," mh"," ~")," at "," ~ ")," by "," ~ ")," on "," ~ ")," to "," ~ ")," from "," ~ ")," until "," ~ ")," till "," ~ ")," before "," ~ ")," after "," ~ ")," around "," ~ ")," approx "," ~ ")," about "," ~ ")," since "," ~ ")," hrs "," ~ ")," hr "," ~ ")," hours "," ~ ")," time "," ~ ")," jan "," ~ ")," feb "," ~ ")," mar "," ~ ")," apr "," ~ ")," may "," ~ ")," jun "," ~ ")," jul "," ~ ")," aug "," ~ ")," sep "," ~ ")," sept "," ~ ")," oct "," ~ ")</f>
        <v>  </v>
      </c>
      <c r="BT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154,"jan","~"),"feb","~"),"mar","~"),"apr","~"),"may","~"),"jun","~"),"jul","~"),"aug","~"),"sep","~"),"oct","~"),"nov","~"),"dec","~")," nov "," ~ ")," dec "," ~ ")," mon "," ~ ")," tue "," ~ ")," wed "," ~ ")," thu "," ~ ")," fri "," ~ ")," sat "," ~ ")," sun "," ~ ")," gate "," ~ ")," bay "," ~ ")," stand "," ~ ")," position "," ~ ")," galley "," ~ ")," flight "," ~ ")," flt "," ~ ")," day "," ~ ")," date "," ~ ")," dated "," ~ ")," the "," ~ ")," and "," ~ ")," of "," ~ ")," in "," ~ ")," for "," ~ ")," with "," ~ ")</f>
        <v>  </v>
      </c>
      <c r="BU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154,"jan","~"),"feb","~"),"mar","~"),"apr","~"),"may","~"),"jun","~"),"jul","~"),"aug","~"),"sep","~"),"oct","~"),"nov","~"),"dec","~")," nov "," ~ ")," dec "," ~ ")," mon "," ~ ")," tue "," ~ ")," wed "," ~ ")," thu "," ~ ")," fri "," ~ ")," sat "," ~ ")," sun "," ~ ")," gate "," ~ ")," bay "," ~ ")," stand "," ~ ")," position "," ~ ")," galley "," ~ ")," flight "," ~ ")," flt "," ~ ")," day "," ~ ")," date "," ~ ")," dated "," ~ ")," the "," ~ ")," and "," ~ ")," of "," ~ ")," in "," ~ ")," for "," ~ ")," with "," ~ ")</f>
        <v>  </v>
      </c>
      <c r="BV154" s="61" t="n">
        <f aca="false">0</f>
        <v>0</v>
      </c>
      <c r="BW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154," pax "," ~ ")," etd "," ~ ")," eta "," ~ ")," std "," ~ ")," sta "," ~ ")," atd "," ~ ")," ata "," ~ ")," lt "," ~ ")," utc "," ~ ")," local "," ~ ")," ok "," ~ ")," done "," ~ ")," seen "," ~ ")," chk "," ~ ")," chkd "," ~ ")," checked "," ~ ")," rcvd "," ~ ")," recd "," ~ ")," dep "," ~ ")," arr "," ~ ")," qty "," ~ ")," all "," ~ ")," ttl "," ~ ")," total "," ~ ")," via "," ~ ")," per "," ~ ")," call "," ~ ")," inbound "," ~ ")," outbound "," ~ ")," approx "," ~ ")</f>
        <v>  </v>
      </c>
      <c r="BX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154," pax "," ~ ")," etd "," ~ ")," eta "," ~ ")," std "," ~ ")," sta "," ~ ")," atd "," ~ ")," ata "," ~ ")," lt "," ~ ")," utc "," ~ ")," local "," ~ ")," ok "," ~ ")," done "," ~ ")," seen "," ~ ")," chk "," ~ ")," chkd "," ~ ")," checked "," ~ ")," rcvd "," ~ ")," recd "," ~ ")," dep "," ~ ")," arr "," ~ ")," qty "," ~ ")," all "," ~ ")," ttl "," ~ ")," total "," ~ ")," via "," ~ ")," per "," ~ ")," call "," ~ ")," inbound "," ~ ")," outbound "," ~ ")," approx "," ~ ")</f>
        <v>  </v>
      </c>
    </row>
    <row r="155" customFormat="false" ht="78.75" hidden="false" customHeight="true" outlineLevel="0" collapsed="false">
      <c r="A155" s="57" t="s">
        <v>687</v>
      </c>
      <c r="B155" s="57" t="s">
        <v>228</v>
      </c>
      <c r="C155" s="57" t="str">
        <f aca="false">Flights!$F$9</f>
        <v>MH0089</v>
      </c>
      <c r="D155" s="58" t="n">
        <f aca="false">Flights!$D$9</f>
        <v>46310</v>
      </c>
      <c r="E155" s="57" t="str">
        <f aca="false">Flights!$G$9&amp;"-"&amp;Flights!$H$9</f>
        <v>NRT-KUL</v>
      </c>
      <c r="F155" s="57" t="str">
        <f aca="false">Flights!$K$9</f>
        <v>EY</v>
      </c>
      <c r="G155" s="57" t="s">
        <v>423</v>
      </c>
      <c r="H155" s="57" t="s">
        <v>381</v>
      </c>
      <c r="I155" s="57" t="s">
        <v>443</v>
      </c>
      <c r="J155" s="57" t="s">
        <v>444</v>
      </c>
      <c r="K155" s="67" t="s">
        <v>445</v>
      </c>
      <c r="L155" s="67" t="s">
        <v>604</v>
      </c>
      <c r="M155" s="67" t="s">
        <v>187</v>
      </c>
      <c r="N155" s="67" t="s">
        <v>447</v>
      </c>
      <c r="O155" s="67" t="s">
        <v>688</v>
      </c>
      <c r="P155" s="57" t="s">
        <v>187</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open",IF(AND(NOT(OR(LEN(AZ155)&lt;15,ISNUMBER(MATCH(AZ155,L_Placeholder,0)))),BK155=0,NOT(OR(LEN(AU155)&lt;2,ISNUMBER(MATCH(AU155,L_Placeholder,0)))),NOT(OR(LEN(AX155)&lt;2,ISNUMBER(MATCH(AX155,L_Placeholder,0)))),TRIM(AE155)&lt;&gt;TRIM(T155)),"N/A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missing",IF(OR(LEN(AU155)&lt;2,ISNUMBER(MATCH(AU155,L_Placeholder,0))),"INVALID – PIC missing",IF(OR(LEN(AV155)&lt;2,ISNUMBER(MATCH(AV155,L_Placeholder,0))),"INVALID – result / assessment missing",IF(OR(OR(LEN(AW155)&lt;3,ISNUMBER(MATCH(AW155,L_Placeholder,0))),SUMPRODUCT(--ISNUMBER(SEARCH(" "&amp;L_EvidencePhrase&amp;" ",BD155)))&gt;0,BI155=1),"INVALID – evidence missing, placeholder or not yet on file",IF(BL155=0,"INVALID – evidence needs a traceable reference (number, file name or link)",IF(OR(LEN(AX155)&lt;2,ISNUMBER(MATCH(AX155,L_Placeholder,0))),"INVALID – verifier missing",IF(AX155=AU155,"INVALID – verifier must be someone other than the PIC",IF(BH155=1,"INVALID – result not yet available (awaiting / TBC)",IF(BV155=1,"INVALID – wording says not on board: an on-board confirmation needs the item loaded",IF(AND(AQ155=1,OR(OR(LEN(AY155)&lt;3,ISNUMBER(MATCH(AY155,L_Placeholder,0))),BJ155=1,BQ155=0)),"INVALID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LATE","COMPLETE")&amp;IF(BG155=1," – CHECK WORDING",""))))))))))))))))))))))),IF(TRIM(U155)="Fail","FAIL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t="str">
        <f aca="false">" "&amp;TRIM(SUBSTITUTE(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 "))&amp;" "</f>
        <v>  </v>
      </c>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IFERROR(IF(AND(TRIM(U155)="Pass",SUMPRODUCT((LEN(BC155)-LEN(SUBSTITUTE(BC155,"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")))/(LEN(L_PendNeg)+1))+SUMPRODUCT((LEN(BC155)-LEN(SUBSTITUTE(BC155," "&amp;L_PendPrep&amp;" "," ")))/(LEN(L_PendPrep)+1)),1,0),1)</f>
        <v>0</v>
      </c>
      <c r="BI155" s="61" t="n">
        <f aca="false">IFERROR(IF(SUMPRODUCT((LEN(BD155)-LEN(SUBSTITUTE(BD155," "&amp;L_PendStrict&amp;" "," ")))/(LEN(L_PendStrict)+1))&gt;SUMPRODUCT((LEN(BD155)-LEN(SUBSTITUTE(BD155," "&amp;L_PendNeg&amp;" "," ")))/(LEN(L_PendNeg)+1)),1,0),1)</f>
        <v>0</v>
      </c>
      <c r="BJ155" s="61" t="n">
        <f aca="false">IFERROR(IF(SUMPRODUCT((LEN(BE155)-LEN(SUBSTITUTE(BE155," "&amp;L_Pending&amp;" "," ")))/(LEN(L_Pending)+1))&gt;SUMPRODUCT((LEN(BE155)-LEN(SUBSTITUTE(BE155," "&amp;L_PendNeg&amp;" "," ")))/(LEN(L_PendNeg)+1))+SUMPRODUCT((LEN(BE155)-LEN(SUBSTITUTE(BE155," "&amp;L_PendPrep&amp;" "," ")))/(LEN(L_PendPrep)+1)),1,0),1)</f>
        <v>0</v>
      </c>
      <c r="BK155" s="61" t="n">
        <f aca="false">IFERROR(IF(SUMPRODUCT((LEN(BF155)-LEN(SUBSTITUTE(BF155," "&amp;L_PendStrict&amp;" "," ")))/(LEN(L_PendStrict)+1))&gt;SUMPRODUCT((LEN(BF155)-LEN(SUBSTITUTE(BF155," "&amp;L_PendNeg&amp;" "," ")))/(LEN(L_PendNeg)+1)),1,0),1)</f>
        <v>0</v>
      </c>
      <c r="BL155" s="61" t="n">
        <f aca="false">IFERROR(IF(OR(SUMPRODUCT(--ISNUMBER(SEARCH({"aa000"," aa 000"," aaa 000"," aaaa 000"," a 0000"," a000 000"," aa 00 000"," aaa 00 000"},BN155)))&gt;0,SUMPRODUCT(--ISNUMBER(SEARCH({"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155)))&gt;0,SUMPRODUCT(--ISNUMBER(SEARCH({"http","www.","\",".pdf",".jpg",".jpeg",".png",".heic",".xls",".doc",".msg",".eml"},Z155)))&gt;0,AND(SUMPRODUCT(--ISNUMBER(SEARCH({"sharepoint","onedrive","teams","dms","q-pulse","qpulse"},Z155)))&gt;0,ISNUMBER(SEARCH("0",BM155)))),1,0),0)</f>
        <v>0</v>
      </c>
      <c r="BM155" s="61" t="str">
        <f aca="false">SUBSTITUTE(SUBSTITUTE(SUBSTITUTE(SUBSTITUTE(SUBSTITUTE(SUBSTITUTE(SUBSTITUTE(SUBSTITUTE(SUBSTITUTE(LOWER(BW155&amp;""),"1","0"),"2","0"),"3","0"),"4","0"),"5","0"),"6","0"),"7","0"),"8","0"),"9","0")</f>
        <v>  </v>
      </c>
      <c r="BN155" s="61" t="str">
        <f aca="false">SUBSTITUTE(SUBSTITUTE(SUBSTITUTE(SUBSTITUTE(SUBSTITUTE(SUBSTITUTE(SUBSTITUTE(SUBSTITUTE(SUBSTITUTE(SUBSTITUTE(SUBSTITUTE(SUBSTITUTE(SUBSTITUTE(SUBSTITUTE(SUBSTITUTE(SUBSTITUTE(SUBSTITUTE(SUBSTITUTE(SUBSTITUTE(SUBSTITUTE(SUBSTITUTE(SUBSTITUTE(SUBSTITUTE(SUBSTITUTE(SUBSTITUTE(BM155,"b","a"),"c","a"),"d","a"),"e","a"),"f","a"),"g","a"),"h","a"),"i","a"),"j","a"),"k","a"),"l","a"),"m","a"),"n","a"),"o","a"),"p","a"),"q","a"),"r","a"),"s","a"),"t","a"),"u","a"),"v","a"),"w","a"),"x","a"),"y","a"),"z","a")</f>
        <v>  </v>
      </c>
      <c r="BO155" s="61" t="str">
        <f aca="false">SUBSTITUTE(SUBSTITUTE(SUBSTITUTE(SUBSTITUTE(SUBSTITUTE(SUBSTITUTE(SUBSTITUTE(SUBSTITUTE(SUBSTITUTE(LOWER(BX155&amp;""),"1","0"),"2","0"),"3","0"),"4","0"),"5","0"),"6","0"),"7","0"),"8","0"),"9","0")</f>
        <v>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v>
      </c>
      <c r="BQ155" s="61" t="n">
        <f aca="false">IFERROR(IF(OR(SUMPRODUCT(--ISNUMBER(SEARCH({"aa000"," aa 000"," aaa 000"," aaaa 000"," a 0000"," a000 000"," aa 00 000"," aaa 00 000"},BP155)))&gt;0,SUMPRODUCT(--ISNUMBER(SEARCH({"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155)))&gt;0,SUMPRODUCT(--ISNUMBER(SEARCH({"http","www.","\",".pdf",".jpg",".jpeg",".png",".heic",".xls",".doc",".msg",".eml"},W155)))&gt;0,ISNUMBER(SEARCH("0000",BO155)),AND(SUMPRODUCT(--ISNUMBER(SEARCH({"sharepoint","onedrive","teams","dms","q-pulse","qpulse"},W155)))&gt;0,ISNUMBER(SEARCH("0",BO155)))),1,0),0)</f>
        <v>0</v>
      </c>
      <c r="BR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155," "&amp;LOWER(Flights!$F$9)&amp;" "," ~ ")," mh"," ~")," at "," ~ ")," by "," ~ ")," on "," ~ ")," to "," ~ ")," from "," ~ ")," until "," ~ ")," till "," ~ ")," before "," ~ ")," after "," ~ ")," around "," ~ ")," approx "," ~ ")," about "," ~ ")," since "," ~ ")," hrs "," ~ ")," hr "," ~ ")," hours "," ~ ")," time "," ~ ")," jan "," ~ ")," feb "," ~ ")," mar "," ~ ")," apr "," ~ ")," may "," ~ ")," jun "," ~ ")," jul "," ~ ")," aug "," ~ ")," sep "," ~ ")," sept "," ~ ")," oct "," ~ ")</f>
        <v>  </v>
      </c>
      <c r="BS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155," "&amp;LOWER(Flights!$F$9)&amp;" "," ~ ")," mh"," ~")," at "," ~ ")," by "," ~ ")," on "," ~ ")," to "," ~ ")," from "," ~ ")," until "," ~ ")," till "," ~ ")," before "," ~ ")," after "," ~ ")," around "," ~ ")," approx "," ~ ")," about "," ~ ")," since "," ~ ")," hrs "," ~ ")," hr "," ~ ")," hours "," ~ ")," time "," ~ ")," jan "," ~ ")," feb "," ~ ")," mar "," ~ ")," apr "," ~ ")," may "," ~ ")," jun "," ~ ")," jul "," ~ ")," aug "," ~ ")," sep "," ~ ")," sept "," ~ ")," oct "," ~ ")</f>
        <v>  </v>
      </c>
      <c r="BT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155,"jan","~"),"feb","~"),"mar","~"),"apr","~"),"may","~"),"jun","~"),"jul","~"),"aug","~"),"sep","~"),"oct","~"),"nov","~"),"dec","~")," nov "," ~ ")," dec "," ~ ")," mon "," ~ ")," tue "," ~ ")," wed "," ~ ")," thu "," ~ ")," fri "," ~ ")," sat "," ~ ")," sun "," ~ ")," gate "," ~ ")," bay "," ~ ")," stand "," ~ ")," position "," ~ ")," galley "," ~ ")," flight "," ~ ")," flt "," ~ ")," day "," ~ ")," date "," ~ ")," dated "," ~ ")," the "," ~ ")," and "," ~ ")," of "," ~ ")," in "," ~ ")," for "," ~ ")," with "," ~ ")</f>
        <v>  </v>
      </c>
      <c r="BU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155,"jan","~"),"feb","~"),"mar","~"),"apr","~"),"may","~"),"jun","~"),"jul","~"),"aug","~"),"sep","~"),"oct","~"),"nov","~"),"dec","~")," nov "," ~ ")," dec "," ~ ")," mon "," ~ ")," tue "," ~ ")," wed "," ~ ")," thu "," ~ ")," fri "," ~ ")," sat "," ~ ")," sun "," ~ ")," gate "," ~ ")," bay "," ~ ")," stand "," ~ ")," position "," ~ ")," galley "," ~ ")," flight "," ~ ")," flt "," ~ ")," day "," ~ ")," date "," ~ ")," dated "," ~ ")," the "," ~ ")," and "," ~ ")," of "," ~ ")," in "," ~ ")," for "," ~ ")," with "," ~ ")</f>
        <v>  </v>
      </c>
      <c r="BV155" s="61" t="n">
        <f aca="false">0</f>
        <v>0</v>
      </c>
      <c r="BW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155," pax "," ~ ")," etd "," ~ ")," eta "," ~ ")," std "," ~ ")," sta "," ~ ")," atd "," ~ ")," ata "," ~ ")," lt "," ~ ")," utc "," ~ ")," local "," ~ ")," ok "," ~ ")," done "," ~ ")," seen "," ~ ")," chk "," ~ ")," chkd "," ~ ")," checked "," ~ ")," rcvd "," ~ ")," recd "," ~ ")," dep "," ~ ")," arr "," ~ ")," qty "," ~ ")," all "," ~ ")," ttl "," ~ ")," total "," ~ ")," via "," ~ ")," per "," ~ ")," call "," ~ ")," inbound "," ~ ")," outbound "," ~ ")," approx "," ~ ")</f>
        <v>  </v>
      </c>
      <c r="BX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155," pax "," ~ ")," etd "," ~ ")," eta "," ~ ")," std "," ~ ")," sta "," ~ ")," atd "," ~ ")," ata "," ~ ")," lt "," ~ ")," utc "," ~ ")," local "," ~ ")," ok "," ~ ")," done "," ~ ")," seen "," ~ ")," chk "," ~ ")," chkd "," ~ ")," checked "," ~ ")," rcvd "," ~ ")," recd "," ~ ")," dep "," ~ ")," arr "," ~ ")," qty "," ~ ")," all "," ~ ")," ttl "," ~ ")," total "," ~ ")," via "," ~ ")," per "," ~ ")," call "," ~ ")," inbound "," ~ ")," outbound "," ~ ")," approx "," ~ ")</f>
        <v>  </v>
      </c>
    </row>
    <row r="156" customFormat="false" ht="41.25" hidden="false" customHeight="true" outlineLevel="0" collapsed="false">
      <c r="A156" s="57" t="s">
        <v>689</v>
      </c>
      <c r="B156" s="57" t="s">
        <v>228</v>
      </c>
      <c r="C156" s="57" t="str">
        <f aca="false">Flights!$F$9</f>
        <v>MH0089</v>
      </c>
      <c r="D156" s="58" t="n">
        <f aca="false">Flights!$D$9</f>
        <v>46310</v>
      </c>
      <c r="E156" s="57" t="str">
        <f aca="false">Flights!$G$9&amp;"-"&amp;Flights!$H$9</f>
        <v>NRT-KUL</v>
      </c>
      <c r="F156" s="57" t="str">
        <f aca="false">Flights!$K$9</f>
        <v>EY</v>
      </c>
      <c r="G156" s="57" t="s">
        <v>423</v>
      </c>
      <c r="H156" s="57" t="s">
        <v>381</v>
      </c>
      <c r="I156" s="57" t="s">
        <v>450</v>
      </c>
      <c r="J156" s="57" t="s">
        <v>451</v>
      </c>
      <c r="K156" s="67" t="s">
        <v>452</v>
      </c>
      <c r="L156" s="67" t="s">
        <v>690</v>
      </c>
      <c r="M156" s="67" t="s">
        <v>454</v>
      </c>
      <c r="N156" s="67" t="s">
        <v>386</v>
      </c>
      <c r="O156" s="67" t="s">
        <v>691</v>
      </c>
      <c r="P156" s="57" t="s">
        <v>220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open",IF(AND(NOT(OR(LEN(AZ156)&lt;15,ISNUMBER(MATCH(AZ156,L_Placeholder,0)))),BK156=0,NOT(OR(LEN(AU156)&lt;2,ISNUMBER(MATCH(AU156,L_Placeholder,0)))),NOT(OR(LEN(AX156)&lt;2,ISNUMBER(MATCH(AX156,L_Placeholder,0)))),TRIM(AE156)&lt;&gt;TRIM(T156)),"N/A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missing",IF(OR(LEN(AU156)&lt;2,ISNUMBER(MATCH(AU156,L_Placeholder,0))),"INVALID – PIC missing",IF(OR(LEN(AV156)&lt;2,ISNUMBER(MATCH(AV156,L_Placeholder,0))),"INVALID – result / assessment missing",IF(OR(OR(LEN(AW156)&lt;3,ISNUMBER(MATCH(AW156,L_Placeholder,0))),SUMPRODUCT(--ISNUMBER(SEARCH(" "&amp;L_EvidencePhrase&amp;" ",BD156)))&gt;0,BI156=1),"INVALID – evidence missing, placeholder or not yet on file",IF(BL156=0,"INVALID – evidence needs a traceable reference (number, file name or link)",IF(OR(LEN(AX156)&lt;2,ISNUMBER(MATCH(AX156,L_Placeholder,0))),"INVALID – verifier missing",IF(AX156=AU156,"INVALID – verifier must be someone other than the PIC",IF(BH156=1,"INVALID – result not yet available (awaiting / TBC)",IF(BV156=1,"INVALID – wording says not on board: an on-board confirmation needs the item loaded",IF(AND(AQ156=1,OR(OR(LEN(AY156)&lt;3,ISNUMBER(MATCH(AY156,L_Placeholder,0))),BJ156=1,BQ156=0)),"INVALID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LATE","COMPLETE")&amp;IF(BG156=1," – CHECK WORDING",""))))))))))))))))))))))),IF(TRIM(U156)="Fail","FAIL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t="str">
        <f aca="false">" "&amp;TRIM(SUBSTITUTE(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 "))&amp;" "</f>
        <v>  </v>
      </c>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IFERROR(IF(AND(TRIM(U156)="Pass",SUMPRODUCT((LEN(BC156)-LEN(SUBSTITUTE(BC156,"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")))/(LEN(L_PendNeg)+1))+SUMPRODUCT((LEN(BC156)-LEN(SUBSTITUTE(BC156," "&amp;L_PendPrep&amp;" "," ")))/(LEN(L_PendPrep)+1)),1,0),1)</f>
        <v>0</v>
      </c>
      <c r="BI156" s="61" t="n">
        <f aca="false">IFERROR(IF(SUMPRODUCT((LEN(BD156)-LEN(SUBSTITUTE(BD156," "&amp;L_PendStrict&amp;" "," ")))/(LEN(L_PendStrict)+1))&gt;SUMPRODUCT((LEN(BD156)-LEN(SUBSTITUTE(BD156," "&amp;L_PendNeg&amp;" "," ")))/(LEN(L_PendNeg)+1)),1,0),1)</f>
        <v>0</v>
      </c>
      <c r="BJ156" s="61" t="n">
        <f aca="false">IFERROR(IF(SUMPRODUCT((LEN(BE156)-LEN(SUBSTITUTE(BE156," "&amp;L_Pending&amp;" "," ")))/(LEN(L_Pending)+1))&gt;SUMPRODUCT((LEN(BE156)-LEN(SUBSTITUTE(BE156," "&amp;L_PendNeg&amp;" "," ")))/(LEN(L_PendNeg)+1))+SUMPRODUCT((LEN(BE156)-LEN(SUBSTITUTE(BE156," "&amp;L_PendPrep&amp;" "," ")))/(LEN(L_PendPrep)+1)),1,0),1)</f>
        <v>0</v>
      </c>
      <c r="BK156" s="61" t="n">
        <f aca="false">IFERROR(IF(SUMPRODUCT((LEN(BF156)-LEN(SUBSTITUTE(BF156," "&amp;L_PendStrict&amp;" "," ")))/(LEN(L_PendStrict)+1))&gt;SUMPRODUCT((LEN(BF156)-LEN(SUBSTITUTE(BF156," "&amp;L_PendNeg&amp;" "," ")))/(LEN(L_PendNeg)+1)),1,0),1)</f>
        <v>0</v>
      </c>
      <c r="BL156" s="61" t="n">
        <f aca="false">IFERROR(IF(OR(SUMPRODUCT(--ISNUMBER(SEARCH({"aa000"," aa 000"," aaa 000"," aaaa 000"," a 0000"," a000 000"," aa 00 000"," aaa 00 000"},BN156)))&gt;0,SUMPRODUCT(--ISNUMBER(SEARCH({"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156)))&gt;0,SUMPRODUCT(--ISNUMBER(SEARCH({"http","www.","\",".pdf",".jpg",".jpeg",".png",".heic",".xls",".doc",".msg",".eml"},Z156)))&gt;0,AND(SUMPRODUCT(--ISNUMBER(SEARCH({"sharepoint","onedrive","teams","dms","q-pulse","qpulse"},Z156)))&gt;0,ISNUMBER(SEARCH("0",BM156)))),1,0),0)</f>
        <v>0</v>
      </c>
      <c r="BM156" s="61" t="str">
        <f aca="false">SUBSTITUTE(SUBSTITUTE(SUBSTITUTE(SUBSTITUTE(SUBSTITUTE(SUBSTITUTE(SUBSTITUTE(SUBSTITUTE(SUBSTITUTE(LOWER(BW156&amp;""),"1","0"),"2","0"),"3","0"),"4","0"),"5","0"),"6","0"),"7","0"),"8","0"),"9","0")</f>
        <v>  </v>
      </c>
      <c r="BN156" s="61" t="str">
        <f aca="false">SUBSTITUTE(SUBSTITUTE(SUBSTITUTE(SUBSTITUTE(SUBSTITUTE(SUBSTITUTE(SUBSTITUTE(SUBSTITUTE(SUBSTITUTE(SUBSTITUTE(SUBSTITUTE(SUBSTITUTE(SUBSTITUTE(SUBSTITUTE(SUBSTITUTE(SUBSTITUTE(SUBSTITUTE(SUBSTITUTE(SUBSTITUTE(SUBSTITUTE(SUBSTITUTE(SUBSTITUTE(SUBSTITUTE(SUBSTITUTE(SUBSTITUTE(BM156,"b","a"),"c","a"),"d","a"),"e","a"),"f","a"),"g","a"),"h","a"),"i","a"),"j","a"),"k","a"),"l","a"),"m","a"),"n","a"),"o","a"),"p","a"),"q","a"),"r","a"),"s","a"),"t","a"),"u","a"),"v","a"),"w","a"),"x","a"),"y","a"),"z","a")</f>
        <v>  </v>
      </c>
      <c r="BO156" s="61" t="str">
        <f aca="false">SUBSTITUTE(SUBSTITUTE(SUBSTITUTE(SUBSTITUTE(SUBSTITUTE(SUBSTITUTE(SUBSTITUTE(SUBSTITUTE(SUBSTITUTE(LOWER(BX156&amp;""),"1","0"),"2","0"),"3","0"),"4","0"),"5","0"),"6","0"),"7","0"),"8","0"),"9","0")</f>
        <v>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v>
      </c>
      <c r="BQ156" s="61" t="n">
        <f aca="false">IFERROR(IF(OR(SUMPRODUCT(--ISNUMBER(SEARCH({"aa000"," aa 000"," aaa 000"," aaaa 000"," a 0000"," a000 000"," aa 00 000"," aaa 00 000"},BP156)))&gt;0,SUMPRODUCT(--ISNUMBER(SEARCH({"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156)))&gt;0,SUMPRODUCT(--ISNUMBER(SEARCH({"http","www.","\",".pdf",".jpg",".jpeg",".png",".heic",".xls",".doc",".msg",".eml"},W156)))&gt;0,ISNUMBER(SEARCH("0000",BO156)),AND(SUMPRODUCT(--ISNUMBER(SEARCH({"sharepoint","onedrive","teams","dms","q-pulse","qpulse"},W156)))&gt;0,ISNUMBER(SEARCH("0",BO156)))),1,0),0)</f>
        <v>0</v>
      </c>
      <c r="BR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156," "&amp;LOWER(Flights!$F$9)&amp;" "," ~ ")," mh"," ~")," at "," ~ ")," by "," ~ ")," on "," ~ ")," to "," ~ ")," from "," ~ ")," until "," ~ ")," till "," ~ ")," before "," ~ ")," after "," ~ ")," around "," ~ ")," approx "," ~ ")," about "," ~ ")," since "," ~ ")," hrs "," ~ ")," hr "," ~ ")," hours "," ~ ")," time "," ~ ")," jan "," ~ ")," feb "," ~ ")," mar "," ~ ")," apr "," ~ ")," may "," ~ ")," jun "," ~ ")," jul "," ~ ")," aug "," ~ ")," sep "," ~ ")," sept "," ~ ")," oct "," ~ ")</f>
        <v>  </v>
      </c>
      <c r="BS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156," "&amp;LOWER(Flights!$F$9)&amp;" "," ~ ")," mh"," ~")," at "," ~ ")," by "," ~ ")," on "," ~ ")," to "," ~ ")," from "," ~ ")," until "," ~ ")," till "," ~ ")," before "," ~ ")," after "," ~ ")," around "," ~ ")," approx "," ~ ")," about "," ~ ")," since "," ~ ")," hrs "," ~ ")," hr "," ~ ")," hours "," ~ ")," time "," ~ ")," jan "," ~ ")," feb "," ~ ")," mar "," ~ ")," apr "," ~ ")," may "," ~ ")," jun "," ~ ")," jul "," ~ ")," aug "," ~ ")," sep "," ~ ")," sept "," ~ ")," oct "," ~ ")</f>
        <v>  </v>
      </c>
      <c r="BT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156,"jan","~"),"feb","~"),"mar","~"),"apr","~"),"may","~"),"jun","~"),"jul","~"),"aug","~"),"sep","~"),"oct","~"),"nov","~"),"dec","~")," nov "," ~ ")," dec "," ~ ")," mon "," ~ ")," tue "," ~ ")," wed "," ~ ")," thu "," ~ ")," fri "," ~ ")," sat "," ~ ")," sun "," ~ ")," gate "," ~ ")," bay "," ~ ")," stand "," ~ ")," position "," ~ ")," galley "," ~ ")," flight "," ~ ")," flt "," ~ ")," day "," ~ ")," date "," ~ ")," dated "," ~ ")," the "," ~ ")," and "," ~ ")," of "," ~ ")," in "," ~ ")," for "," ~ ")," with "," ~ ")</f>
        <v>  </v>
      </c>
      <c r="BU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156,"jan","~"),"feb","~"),"mar","~"),"apr","~"),"may","~"),"jun","~"),"jul","~"),"aug","~"),"sep","~"),"oct","~"),"nov","~"),"dec","~")," nov "," ~ ")," dec "," ~ ")," mon "," ~ ")," tue "," ~ ")," wed "," ~ ")," thu "," ~ ")," fri "," ~ ")," sat "," ~ ")," sun "," ~ ")," gate "," ~ ")," bay "," ~ ")," stand "," ~ ")," position "," ~ ")," galley "," ~ ")," flight "," ~ ")," flt "," ~ ")," day "," ~ ")," date "," ~ ")," dated "," ~ ")," the "," ~ ")," and "," ~ ")," of "," ~ ")," in "," ~ ")," for "," ~ ")," with "," ~ ")</f>
        <v>  </v>
      </c>
      <c r="BV156" s="61" t="n">
        <f aca="false">0</f>
        <v>0</v>
      </c>
      <c r="BW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156," pax "," ~ ")," etd "," ~ ")," eta "," ~ ")," std "," ~ ")," sta "," ~ ")," atd "," ~ ")," ata "," ~ ")," lt "," ~ ")," utc "," ~ ")," local "," ~ ")," ok "," ~ ")," done "," ~ ")," seen "," ~ ")," chk "," ~ ")," chkd "," ~ ")," checked "," ~ ")," rcvd "," ~ ")," recd "," ~ ")," dep "," ~ ")," arr "," ~ ")," qty "," ~ ")," all "," ~ ")," ttl "," ~ ")," total "," ~ ")," via "," ~ ")," per "," ~ ")," call "," ~ ")," inbound "," ~ ")," outbound "," ~ ")," approx "," ~ ")</f>
        <v>  </v>
      </c>
      <c r="BX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156," pax "," ~ ")," etd "," ~ ")," eta "," ~ ")," std "," ~ ")," sta "," ~ ")," atd "," ~ ")," ata "," ~ ")," lt "," ~ ")," utc "," ~ ")," local "," ~ ")," ok "," ~ ")," done "," ~ ")," seen "," ~ ")," chk "," ~ ")," chkd "," ~ ")," checked "," ~ ")," rcvd "," ~ ")," recd "," ~ ")," dep "," ~ ")," arr "," ~ ")," qty "," ~ ")," all "," ~ ")," ttl "," ~ ")," total "," ~ ")," via "," ~ ")," per "," ~ ")," call "," ~ ")," inbound "," ~ ")," outbound "," ~ ")," approx "," ~ ")</f>
        <v>  </v>
      </c>
    </row>
    <row r="157" customFormat="false" ht="91.5" hidden="false" customHeight="true" outlineLevel="0" collapsed="false">
      <c r="A157" s="57" t="s">
        <v>692</v>
      </c>
      <c r="B157" s="57" t="s">
        <v>228</v>
      </c>
      <c r="C157" s="57" t="str">
        <f aca="false">Flights!$F$9</f>
        <v>MH0089</v>
      </c>
      <c r="D157" s="58" t="n">
        <f aca="false">Flights!$D$9</f>
        <v>46310</v>
      </c>
      <c r="E157" s="57" t="str">
        <f aca="false">Flights!$G$9&amp;"-"&amp;Flights!$H$9</f>
        <v>NRT-KUL</v>
      </c>
      <c r="F157" s="57" t="str">
        <f aca="false">Flights!$K$9</f>
        <v>EY</v>
      </c>
      <c r="G157" s="57" t="s">
        <v>423</v>
      </c>
      <c r="H157" s="57" t="s">
        <v>381</v>
      </c>
      <c r="I157" s="57" t="s">
        <v>450</v>
      </c>
      <c r="J157" s="57" t="s">
        <v>457</v>
      </c>
      <c r="K157" s="67" t="s">
        <v>458</v>
      </c>
      <c r="L157" s="67" t="s">
        <v>693</v>
      </c>
      <c r="M157" s="67" t="s">
        <v>454</v>
      </c>
      <c r="N157" s="67" t="s">
        <v>386</v>
      </c>
      <c r="O157" s="67" t="s">
        <v>694</v>
      </c>
      <c r="P157" s="57" t="s">
        <v>220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open",IF(AND(NOT(OR(LEN(AZ157)&lt;15,ISNUMBER(MATCH(AZ157,L_Placeholder,0)))),BK157=0,NOT(OR(LEN(AU157)&lt;2,ISNUMBER(MATCH(AU157,L_Placeholder,0)))),NOT(OR(LEN(AX157)&lt;2,ISNUMBER(MATCH(AX157,L_Placeholder,0)))),TRIM(AE157)&lt;&gt;TRIM(T157)),"N/A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missing",IF(OR(LEN(AU157)&lt;2,ISNUMBER(MATCH(AU157,L_Placeholder,0))),"INVALID – PIC missing",IF(OR(LEN(AV157)&lt;2,ISNUMBER(MATCH(AV157,L_Placeholder,0))),"INVALID – result / assessment missing",IF(OR(OR(LEN(AW157)&lt;3,ISNUMBER(MATCH(AW157,L_Placeholder,0))),SUMPRODUCT(--ISNUMBER(SEARCH(" "&amp;L_EvidencePhrase&amp;" ",BD157)))&gt;0,BI157=1),"INVALID – evidence missing, placeholder or not yet on file",IF(BL157=0,"INVALID – evidence needs a traceable reference (number, file name or link)",IF(OR(LEN(AX157)&lt;2,ISNUMBER(MATCH(AX157,L_Placeholder,0))),"INVALID – verifier missing",IF(AX157=AU157,"INVALID – verifier must be someone other than the PIC",IF(BH157=1,"INVALID – result not yet available (awaiting / TBC)",IF(BV157=1,"INVALID – wording says not on board: an on-board confirmation needs the item loaded",IF(AND(AQ157=1,OR(OR(LEN(AY157)&lt;3,ISNUMBER(MATCH(AY157,L_Placeholder,0))),BJ157=1,BQ157=0)),"INVALID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LATE","COMPLETE")&amp;IF(BG157=1," – CHECK WORDING",""))))))))))))))))))))))),IF(TRIM(U157)="Fail","FAIL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t="str">
        <f aca="false">" "&amp;TRIM(SUBSTITUTE(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 "))&amp;" "</f>
        <v>  </v>
      </c>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IFERROR(IF(AND(TRIM(U157)="Pass",SUMPRODUCT((LEN(BC157)-LEN(SUBSTITUTE(BC157,"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")))/(LEN(L_PendNeg)+1))+SUMPRODUCT((LEN(BC157)-LEN(SUBSTITUTE(BC157," "&amp;L_PendPrep&amp;" "," ")))/(LEN(L_PendPrep)+1)),1,0),1)</f>
        <v>0</v>
      </c>
      <c r="BI157" s="61" t="n">
        <f aca="false">IFERROR(IF(SUMPRODUCT((LEN(BD157)-LEN(SUBSTITUTE(BD157," "&amp;L_PendStrict&amp;" "," ")))/(LEN(L_PendStrict)+1))&gt;SUMPRODUCT((LEN(BD157)-LEN(SUBSTITUTE(BD157," "&amp;L_PendNeg&amp;" "," ")))/(LEN(L_PendNeg)+1)),1,0),1)</f>
        <v>0</v>
      </c>
      <c r="BJ157" s="61" t="n">
        <f aca="false">IFERROR(IF(SUMPRODUCT((LEN(BE157)-LEN(SUBSTITUTE(BE157," "&amp;L_Pending&amp;" "," ")))/(LEN(L_Pending)+1))&gt;SUMPRODUCT((LEN(BE157)-LEN(SUBSTITUTE(BE157," "&amp;L_PendNeg&amp;" "," ")))/(LEN(L_PendNeg)+1))+SUMPRODUCT((LEN(BE157)-LEN(SUBSTITUTE(BE157," "&amp;L_PendPrep&amp;" "," ")))/(LEN(L_PendPrep)+1)),1,0),1)</f>
        <v>0</v>
      </c>
      <c r="BK157" s="61" t="n">
        <f aca="false">IFERROR(IF(SUMPRODUCT((LEN(BF157)-LEN(SUBSTITUTE(BF157," "&amp;L_PendStrict&amp;" "," ")))/(LEN(L_PendStrict)+1))&gt;SUMPRODUCT((LEN(BF157)-LEN(SUBSTITUTE(BF157," "&amp;L_PendNeg&amp;" "," ")))/(LEN(L_PendNeg)+1)),1,0),1)</f>
        <v>0</v>
      </c>
      <c r="BL157" s="61" t="n">
        <f aca="false">IFERROR(IF(OR(SUMPRODUCT(--ISNUMBER(SEARCH({"aa000"," aa 000"," aaa 000"," aaaa 000"," a 0000"," a000 000"," aa 00 000"," aaa 00 000"},BN157)))&gt;0,SUMPRODUCT(--ISNUMBER(SEARCH({"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157)))&gt;0,SUMPRODUCT(--ISNUMBER(SEARCH({"http","www.","\",".pdf",".jpg",".jpeg",".png",".heic",".xls",".doc",".msg",".eml"},Z157)))&gt;0,AND(SUMPRODUCT(--ISNUMBER(SEARCH({"sharepoint","onedrive","teams","dms","q-pulse","qpulse"},Z157)))&gt;0,ISNUMBER(SEARCH("0",BM157)))),1,0),0)</f>
        <v>0</v>
      </c>
      <c r="BM157" s="61" t="str">
        <f aca="false">SUBSTITUTE(SUBSTITUTE(SUBSTITUTE(SUBSTITUTE(SUBSTITUTE(SUBSTITUTE(SUBSTITUTE(SUBSTITUTE(SUBSTITUTE(LOWER(BW157&amp;""),"1","0"),"2","0"),"3","0"),"4","0"),"5","0"),"6","0"),"7","0"),"8","0"),"9","0")</f>
        <v>  </v>
      </c>
      <c r="BN157" s="61" t="str">
        <f aca="false">SUBSTITUTE(SUBSTITUTE(SUBSTITUTE(SUBSTITUTE(SUBSTITUTE(SUBSTITUTE(SUBSTITUTE(SUBSTITUTE(SUBSTITUTE(SUBSTITUTE(SUBSTITUTE(SUBSTITUTE(SUBSTITUTE(SUBSTITUTE(SUBSTITUTE(SUBSTITUTE(SUBSTITUTE(SUBSTITUTE(SUBSTITUTE(SUBSTITUTE(SUBSTITUTE(SUBSTITUTE(SUBSTITUTE(SUBSTITUTE(SUBSTITUTE(BM157,"b","a"),"c","a"),"d","a"),"e","a"),"f","a"),"g","a"),"h","a"),"i","a"),"j","a"),"k","a"),"l","a"),"m","a"),"n","a"),"o","a"),"p","a"),"q","a"),"r","a"),"s","a"),"t","a"),"u","a"),"v","a"),"w","a"),"x","a"),"y","a"),"z","a")</f>
        <v>  </v>
      </c>
      <c r="BO157" s="61" t="str">
        <f aca="false">SUBSTITUTE(SUBSTITUTE(SUBSTITUTE(SUBSTITUTE(SUBSTITUTE(SUBSTITUTE(SUBSTITUTE(SUBSTITUTE(SUBSTITUTE(LOWER(BX157&amp;""),"1","0"),"2","0"),"3","0"),"4","0"),"5","0"),"6","0"),"7","0"),"8","0"),"9","0")</f>
        <v>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v>
      </c>
      <c r="BQ157" s="61" t="n">
        <f aca="false">IFERROR(IF(OR(SUMPRODUCT(--ISNUMBER(SEARCH({"aa000"," aa 000"," aaa 000"," aaaa 000"," a 0000"," a000 000"," aa 00 000"," aaa 00 000"},BP157)))&gt;0,SUMPRODUCT(--ISNUMBER(SEARCH({"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157)))&gt;0,SUMPRODUCT(--ISNUMBER(SEARCH({"http","www.","\",".pdf",".jpg",".jpeg",".png",".heic",".xls",".doc",".msg",".eml"},W157)))&gt;0,ISNUMBER(SEARCH("0000",BO157)),AND(SUMPRODUCT(--ISNUMBER(SEARCH({"sharepoint","onedrive","teams","dms","q-pulse","qpulse"},W157)))&gt;0,ISNUMBER(SEARCH("0",BO157)))),1,0),0)</f>
        <v>0</v>
      </c>
      <c r="BR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157," "&amp;LOWER(Flights!$F$9)&amp;" "," ~ ")," mh"," ~")," at "," ~ ")," by "," ~ ")," on "," ~ ")," to "," ~ ")," from "," ~ ")," until "," ~ ")," till "," ~ ")," before "," ~ ")," after "," ~ ")," around "," ~ ")," approx "," ~ ")," about "," ~ ")," since "," ~ ")," hrs "," ~ ")," hr "," ~ ")," hours "," ~ ")," time "," ~ ")," jan "," ~ ")," feb "," ~ ")," mar "," ~ ")," apr "," ~ ")," may "," ~ ")," jun "," ~ ")," jul "," ~ ")," aug "," ~ ")," sep "," ~ ")," sept "," ~ ")," oct "," ~ ")</f>
        <v>  </v>
      </c>
      <c r="BS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157," "&amp;LOWER(Flights!$F$9)&amp;" "," ~ ")," mh"," ~")," at "," ~ ")," by "," ~ ")," on "," ~ ")," to "," ~ ")," from "," ~ ")," until "," ~ ")," till "," ~ ")," before "," ~ ")," after "," ~ ")," around "," ~ ")," approx "," ~ ")," about "," ~ ")," since "," ~ ")," hrs "," ~ ")," hr "," ~ ")," hours "," ~ ")," time "," ~ ")," jan "," ~ ")," feb "," ~ ")," mar "," ~ ")," apr "," ~ ")," may "," ~ ")," jun "," ~ ")," jul "," ~ ")," aug "," ~ ")," sep "," ~ ")," sept "," ~ ")," oct "," ~ ")</f>
        <v>  </v>
      </c>
      <c r="BT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157,"jan","~"),"feb","~"),"mar","~"),"apr","~"),"may","~"),"jun","~"),"jul","~"),"aug","~"),"sep","~"),"oct","~"),"nov","~"),"dec","~")," nov "," ~ ")," dec "," ~ ")," mon "," ~ ")," tue "," ~ ")," wed "," ~ ")," thu "," ~ ")," fri "," ~ ")," sat "," ~ ")," sun "," ~ ")," gate "," ~ ")," bay "," ~ ")," stand "," ~ ")," position "," ~ ")," galley "," ~ ")," flight "," ~ ")," flt "," ~ ")," day "," ~ ")," date "," ~ ")," dated "," ~ ")," the "," ~ ")," and "," ~ ")," of "," ~ ")," in "," ~ ")," for "," ~ ")," with "," ~ ")</f>
        <v>  </v>
      </c>
      <c r="BU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157,"jan","~"),"feb","~"),"mar","~"),"apr","~"),"may","~"),"jun","~"),"jul","~"),"aug","~"),"sep","~"),"oct","~"),"nov","~"),"dec","~")," nov "," ~ ")," dec "," ~ ")," mon "," ~ ")," tue "," ~ ")," wed "," ~ ")," thu "," ~ ")," fri "," ~ ")," sat "," ~ ")," sun "," ~ ")," gate "," ~ ")," bay "," ~ ")," stand "," ~ ")," position "," ~ ")," galley "," ~ ")," flight "," ~ ")," flt "," ~ ")," day "," ~ ")," date "," ~ ")," dated "," ~ ")," the "," ~ ")," and "," ~ ")," of "," ~ ")," in "," ~ ")," for "," ~ ")," with "," ~ ")</f>
        <v>  </v>
      </c>
      <c r="BV157" s="61" t="n">
        <f aca="false">0</f>
        <v>0</v>
      </c>
      <c r="BW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157," pax "," ~ ")," etd "," ~ ")," eta "," ~ ")," std "," ~ ")," sta "," ~ ")," atd "," ~ ")," ata "," ~ ")," lt "," ~ ")," utc "," ~ ")," local "," ~ ")," ok "," ~ ")," done "," ~ ")," seen "," ~ ")," chk "," ~ ")," chkd "," ~ ")," checked "," ~ ")," rcvd "," ~ ")," recd "," ~ ")," dep "," ~ ")," arr "," ~ ")," qty "," ~ ")," all "," ~ ")," ttl "," ~ ")," total "," ~ ")," via "," ~ ")," per "," ~ ")," call "," ~ ")," inbound "," ~ ")," outbound "," ~ ")," approx "," ~ ")</f>
        <v>  </v>
      </c>
      <c r="BX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157," pax "," ~ ")," etd "," ~ ")," eta "," ~ ")," std "," ~ ")," sta "," ~ ")," atd "," ~ ")," ata "," ~ ")," lt "," ~ ")," utc "," ~ ")," local "," ~ ")," ok "," ~ ")," done "," ~ ")," seen "," ~ ")," chk "," ~ ")," chkd "," ~ ")," checked "," ~ ")," rcvd "," ~ ")," recd "," ~ ")," dep "," ~ ")," arr "," ~ ")," qty "," ~ ")," all "," ~ ")," ttl "," ~ ")," total "," ~ ")," via "," ~ ")," per "," ~ ")," call "," ~ ")," inbound "," ~ ")," outbound "," ~ ")," approx "," ~ ")</f>
        <v>  </v>
      </c>
    </row>
    <row r="158" customFormat="false" ht="103.5" hidden="false" customHeight="true" outlineLevel="0" collapsed="false">
      <c r="A158" s="57" t="s">
        <v>695</v>
      </c>
      <c r="B158" s="57" t="s">
        <v>228</v>
      </c>
      <c r="C158" s="57" t="str">
        <f aca="false">Flights!$F$9</f>
        <v>MH0089</v>
      </c>
      <c r="D158" s="58" t="n">
        <f aca="false">Flights!$D$9</f>
        <v>46310</v>
      </c>
      <c r="E158" s="57" t="str">
        <f aca="false">Flights!$G$9&amp;"-"&amp;Flights!$H$9</f>
        <v>NRT-KUL</v>
      </c>
      <c r="F158" s="57" t="str">
        <f aca="false">Flights!$K$9</f>
        <v>EY</v>
      </c>
      <c r="G158" s="57" t="s">
        <v>423</v>
      </c>
      <c r="H158" s="57" t="s">
        <v>381</v>
      </c>
      <c r="I158" s="57" t="s">
        <v>637</v>
      </c>
      <c r="J158" s="57" t="s">
        <v>638</v>
      </c>
      <c r="K158" s="67" t="s">
        <v>639</v>
      </c>
      <c r="L158" s="67" t="s">
        <v>640</v>
      </c>
      <c r="M158" s="67" t="s">
        <v>454</v>
      </c>
      <c r="N158" s="67" t="s">
        <v>447</v>
      </c>
      <c r="O158" s="67" t="s">
        <v>696</v>
      </c>
      <c r="P158" s="57" t="s">
        <v>220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open",IF(AND(NOT(OR(LEN(AZ158)&lt;15,ISNUMBER(MATCH(AZ158,L_Placeholder,0)))),BK158=0,NOT(OR(LEN(AU158)&lt;2,ISNUMBER(MATCH(AU158,L_Placeholder,0)))),NOT(OR(LEN(AX158)&lt;2,ISNUMBER(MATCH(AX158,L_Placeholder,0)))),TRIM(AE158)&lt;&gt;TRIM(T158)),"N/A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missing",IF(OR(LEN(AU158)&lt;2,ISNUMBER(MATCH(AU158,L_Placeholder,0))),"INVALID – PIC missing",IF(OR(LEN(AV158)&lt;2,ISNUMBER(MATCH(AV158,L_Placeholder,0))),"INVALID – result / assessment missing",IF(OR(OR(LEN(AW158)&lt;3,ISNUMBER(MATCH(AW158,L_Placeholder,0))),SUMPRODUCT(--ISNUMBER(SEARCH(" "&amp;L_EvidencePhrase&amp;" ",BD158)))&gt;0,BI158=1),"INVALID – evidence missing, placeholder or not yet on file",IF(BL158=0,"INVALID – evidence needs a traceable reference (number, file name or link)",IF(OR(LEN(AX158)&lt;2,ISNUMBER(MATCH(AX158,L_Placeholder,0))),"INVALID – verifier missing",IF(AX158=AU158,"INVALID – verifier must be someone other than the PIC",IF(BH158=1,"INVALID – result not yet available (awaiting / TBC)",IF(BV158=1,"INVALID – wording says not on board: an on-board confirmation needs the item loaded",IF(AND(AQ158=1,OR(OR(LEN(AY158)&lt;3,ISNUMBER(MATCH(AY158,L_Placeholder,0))),BJ158=1,BQ158=0)),"INVALID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LATE","COMPLETE")&amp;IF(BG158=1," – CHECK WORDING",""))))))))))))))))))))))),IF(TRIM(U158)="Fail","FAIL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t="str">
        <f aca="false">" "&amp;TRIM(SUBSTITUTE(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 "))&amp;" "</f>
        <v>  </v>
      </c>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IFERROR(IF(AND(TRIM(U158)="Pass",SUMPRODUCT((LEN(BC158)-LEN(SUBSTITUTE(BC158,"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")))/(LEN(L_PendNeg)+1))+SUMPRODUCT((LEN(BC158)-LEN(SUBSTITUTE(BC158," "&amp;L_PendPrep&amp;" "," ")))/(LEN(L_PendPrep)+1)),1,0),1)</f>
        <v>0</v>
      </c>
      <c r="BI158" s="61" t="n">
        <f aca="false">IFERROR(IF(SUMPRODUCT((LEN(BD158)-LEN(SUBSTITUTE(BD158," "&amp;L_PendStrict&amp;" "," ")))/(LEN(L_PendStrict)+1))&gt;SUMPRODUCT((LEN(BD158)-LEN(SUBSTITUTE(BD158," "&amp;L_PendNeg&amp;" "," ")))/(LEN(L_PendNeg)+1)),1,0),1)</f>
        <v>0</v>
      </c>
      <c r="BJ158" s="61" t="n">
        <f aca="false">IFERROR(IF(SUMPRODUCT((LEN(BE158)-LEN(SUBSTITUTE(BE158," "&amp;L_Pending&amp;" "," ")))/(LEN(L_Pending)+1))&gt;SUMPRODUCT((LEN(BE158)-LEN(SUBSTITUTE(BE158," "&amp;L_PendNeg&amp;" "," ")))/(LEN(L_PendNeg)+1))+SUMPRODUCT((LEN(BE158)-LEN(SUBSTITUTE(BE158," "&amp;L_PendPrep&amp;" "," ")))/(LEN(L_PendPrep)+1)),1,0),1)</f>
        <v>0</v>
      </c>
      <c r="BK158" s="61" t="n">
        <f aca="false">IFERROR(IF(SUMPRODUCT((LEN(BF158)-LEN(SUBSTITUTE(BF158," "&amp;L_PendStrict&amp;" "," ")))/(LEN(L_PendStrict)+1))&gt;SUMPRODUCT((LEN(BF158)-LEN(SUBSTITUTE(BF158," "&amp;L_PendNeg&amp;" "," ")))/(LEN(L_PendNeg)+1)),1,0),1)</f>
        <v>0</v>
      </c>
      <c r="BL158" s="61" t="n">
        <f aca="false">IFERROR(IF(OR(SUMPRODUCT(--ISNUMBER(SEARCH({"aa000"," aa 000"," aaa 000"," aaaa 000"," a 0000"," a000 000"," aa 00 000"," aaa 00 000"},BN158)))&gt;0,SUMPRODUCT(--ISNUMBER(SEARCH({"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158)))&gt;0,SUMPRODUCT(--ISNUMBER(SEARCH({"http","www.","\",".pdf",".jpg",".jpeg",".png",".heic",".xls",".doc",".msg",".eml"},Z158)))&gt;0,AND(SUMPRODUCT(--ISNUMBER(SEARCH({"sharepoint","onedrive","teams","dms","q-pulse","qpulse"},Z158)))&gt;0,ISNUMBER(SEARCH("0",BM158)))),1,0),0)</f>
        <v>0</v>
      </c>
      <c r="BM158" s="61" t="str">
        <f aca="false">SUBSTITUTE(SUBSTITUTE(SUBSTITUTE(SUBSTITUTE(SUBSTITUTE(SUBSTITUTE(SUBSTITUTE(SUBSTITUTE(SUBSTITUTE(LOWER(BW158&amp;""),"1","0"),"2","0"),"3","0"),"4","0"),"5","0"),"6","0"),"7","0"),"8","0"),"9","0")</f>
        <v>  </v>
      </c>
      <c r="BN158" s="61" t="str">
        <f aca="false">SUBSTITUTE(SUBSTITUTE(SUBSTITUTE(SUBSTITUTE(SUBSTITUTE(SUBSTITUTE(SUBSTITUTE(SUBSTITUTE(SUBSTITUTE(SUBSTITUTE(SUBSTITUTE(SUBSTITUTE(SUBSTITUTE(SUBSTITUTE(SUBSTITUTE(SUBSTITUTE(SUBSTITUTE(SUBSTITUTE(SUBSTITUTE(SUBSTITUTE(SUBSTITUTE(SUBSTITUTE(SUBSTITUTE(SUBSTITUTE(SUBSTITUTE(BM158,"b","a"),"c","a"),"d","a"),"e","a"),"f","a"),"g","a"),"h","a"),"i","a"),"j","a"),"k","a"),"l","a"),"m","a"),"n","a"),"o","a"),"p","a"),"q","a"),"r","a"),"s","a"),"t","a"),"u","a"),"v","a"),"w","a"),"x","a"),"y","a"),"z","a")</f>
        <v>  </v>
      </c>
      <c r="BO158" s="61" t="str">
        <f aca="false">SUBSTITUTE(SUBSTITUTE(SUBSTITUTE(SUBSTITUTE(SUBSTITUTE(SUBSTITUTE(SUBSTITUTE(SUBSTITUTE(SUBSTITUTE(LOWER(BX158&amp;""),"1","0"),"2","0"),"3","0"),"4","0"),"5","0"),"6","0"),"7","0"),"8","0"),"9","0")</f>
        <v>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v>
      </c>
      <c r="BQ158" s="61" t="n">
        <f aca="false">IFERROR(IF(OR(SUMPRODUCT(--ISNUMBER(SEARCH({"aa000"," aa 000"," aaa 000"," aaaa 000"," a 0000"," a000 000"," aa 00 000"," aaa 00 000"},BP158)))&gt;0,SUMPRODUCT(--ISNUMBER(SEARCH({"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158)))&gt;0,SUMPRODUCT(--ISNUMBER(SEARCH({"http","www.","\",".pdf",".jpg",".jpeg",".png",".heic",".xls",".doc",".msg",".eml"},W158)))&gt;0,ISNUMBER(SEARCH("0000",BO158)),AND(SUMPRODUCT(--ISNUMBER(SEARCH({"sharepoint","onedrive","teams","dms","q-pulse","qpulse"},W158)))&gt;0,ISNUMBER(SEARCH("0",BO158)))),1,0),0)</f>
        <v>0</v>
      </c>
      <c r="BR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158," "&amp;LOWER(Flights!$F$9)&amp;" "," ~ ")," mh"," ~")," at "," ~ ")," by "," ~ ")," on "," ~ ")," to "," ~ ")," from "," ~ ")," until "," ~ ")," till "," ~ ")," before "," ~ ")," after "," ~ ")," around "," ~ ")," approx "," ~ ")," about "," ~ ")," since "," ~ ")," hrs "," ~ ")," hr "," ~ ")," hours "," ~ ")," time "," ~ ")," jan "," ~ ")," feb "," ~ ")," mar "," ~ ")," apr "," ~ ")," may "," ~ ")," jun "," ~ ")," jul "," ~ ")," aug "," ~ ")," sep "," ~ ")," sept "," ~ ")," oct "," ~ ")</f>
        <v>  </v>
      </c>
      <c r="BS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158," "&amp;LOWER(Flights!$F$9)&amp;" "," ~ ")," mh"," ~")," at "," ~ ")," by "," ~ ")," on "," ~ ")," to "," ~ ")," from "," ~ ")," until "," ~ ")," till "," ~ ")," before "," ~ ")," after "," ~ ")," around "," ~ ")," approx "," ~ ")," about "," ~ ")," since "," ~ ")," hrs "," ~ ")," hr "," ~ ")," hours "," ~ ")," time "," ~ ")," jan "," ~ ")," feb "," ~ ")," mar "," ~ ")," apr "," ~ ")," may "," ~ ")," jun "," ~ ")," jul "," ~ ")," aug "," ~ ")," sep "," ~ ")," sept "," ~ ")," oct "," ~ ")</f>
        <v>  </v>
      </c>
      <c r="BT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158,"jan","~"),"feb","~"),"mar","~"),"apr","~"),"may","~"),"jun","~"),"jul","~"),"aug","~"),"sep","~"),"oct","~"),"nov","~"),"dec","~")," nov "," ~ ")," dec "," ~ ")," mon "," ~ ")," tue "," ~ ")," wed "," ~ ")," thu "," ~ ")," fri "," ~ ")," sat "," ~ ")," sun "," ~ ")," gate "," ~ ")," bay "," ~ ")," stand "," ~ ")," position "," ~ ")," galley "," ~ ")," flight "," ~ ")," flt "," ~ ")," day "," ~ ")," date "," ~ ")," dated "," ~ ")," the "," ~ ")," and "," ~ ")," of "," ~ ")," in "," ~ ")," for "," ~ ")," with "," ~ ")</f>
        <v>  </v>
      </c>
      <c r="BU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158,"jan","~"),"feb","~"),"mar","~"),"apr","~"),"may","~"),"jun","~"),"jul","~"),"aug","~"),"sep","~"),"oct","~"),"nov","~"),"dec","~")," nov "," ~ ")," dec "," ~ ")," mon "," ~ ")," tue "," ~ ")," wed "," ~ ")," thu "," ~ ")," fri "," ~ ")," sat "," ~ ")," sun "," ~ ")," gate "," ~ ")," bay "," ~ ")," stand "," ~ ")," position "," ~ ")," galley "," ~ ")," flight "," ~ ")," flt "," ~ ")," day "," ~ ")," date "," ~ ")," dated "," ~ ")," the "," ~ ")," and "," ~ ")," of "," ~ ")," in "," ~ ")," for "," ~ ")," with "," ~ ")</f>
        <v>  </v>
      </c>
      <c r="BV158" s="61" t="n">
        <f aca="false">0</f>
        <v>0</v>
      </c>
      <c r="BW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158," pax "," ~ ")," etd "," ~ ")," eta "," ~ ")," std "," ~ ")," sta "," ~ ")," atd "," ~ ")," ata "," ~ ")," lt "," ~ ")," utc "," ~ ")," local "," ~ ")," ok "," ~ ")," done "," ~ ")," seen "," ~ ")," chk "," ~ ")," chkd "," ~ ")," checked "," ~ ")," rcvd "," ~ ")," recd "," ~ ")," dep "," ~ ")," arr "," ~ ")," qty "," ~ ")," all "," ~ ")," ttl "," ~ ")," total "," ~ ")," via "," ~ ")," per "," ~ ")," call "," ~ ")," inbound "," ~ ")," outbound "," ~ ")," approx "," ~ ")</f>
        <v>  </v>
      </c>
      <c r="BX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158," pax "," ~ ")," etd "," ~ ")," eta "," ~ ")," std "," ~ ")," sta "," ~ ")," atd "," ~ ")," ata "," ~ ")," lt "," ~ ")," utc "," ~ ")," local "," ~ ")," ok "," ~ ")," done "," ~ ")," seen "," ~ ")," chk "," ~ ")," chkd "," ~ ")," checked "," ~ ")," rcvd "," ~ ")," recd "," ~ ")," dep "," ~ ")," arr "," ~ ")," qty "," ~ ")," all "," ~ ")," ttl "," ~ ")," total "," ~ ")," via "," ~ ")," per "," ~ ")," call "," ~ ")," inbound "," ~ ")," outbound "," ~ ")," approx "," ~ ")</f>
        <v>  </v>
      </c>
    </row>
    <row r="159" customFormat="false" ht="39.75" hidden="false" customHeight="true" outlineLevel="0" collapsed="false">
      <c r="A159" s="57" t="s">
        <v>697</v>
      </c>
      <c r="B159" s="57" t="s">
        <v>228</v>
      </c>
      <c r="C159" s="57" t="str">
        <f aca="false">Flights!$F$9</f>
        <v>MH0089</v>
      </c>
      <c r="D159" s="58" t="n">
        <f aca="false">Flights!$D$9</f>
        <v>46310</v>
      </c>
      <c r="E159" s="57" t="str">
        <f aca="false">Flights!$G$9&amp;"-"&amp;Flights!$H$9</f>
        <v>NRT-KUL</v>
      </c>
      <c r="F159" s="57" t="str">
        <f aca="false">Flights!$K$9</f>
        <v>EY</v>
      </c>
      <c r="G159" s="57" t="s">
        <v>462</v>
      </c>
      <c r="H159" s="57" t="s">
        <v>463</v>
      </c>
      <c r="I159" s="57" t="s">
        <v>382</v>
      </c>
      <c r="J159" s="57" t="s">
        <v>464</v>
      </c>
      <c r="K159" s="67" t="s">
        <v>429</v>
      </c>
      <c r="L159" s="67" t="s">
        <v>465</v>
      </c>
      <c r="M159" s="67"/>
      <c r="N159" s="67" t="s">
        <v>386</v>
      </c>
      <c r="O159" s="67" t="s">
        <v>466</v>
      </c>
      <c r="P159" s="57" t="s">
        <v>220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open",IF(AND(NOT(OR(LEN(AZ159)&lt;15,ISNUMBER(MATCH(AZ159,L_Placeholder,0)))),BK159=0,NOT(OR(LEN(AU159)&lt;2,ISNUMBER(MATCH(AU159,L_Placeholder,0)))),NOT(OR(LEN(AX159)&lt;2,ISNUMBER(MATCH(AX159,L_Placeholder,0)))),TRIM(AE159)&lt;&gt;TRIM(T159)),"N/A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missing",IF(OR(LEN(AU159)&lt;2,ISNUMBER(MATCH(AU159,L_Placeholder,0))),"INVALID – PIC missing",IF(OR(LEN(AV159)&lt;2,ISNUMBER(MATCH(AV159,L_Placeholder,0))),"INVALID – result / assessment missing",IF(OR(OR(LEN(AW159)&lt;3,ISNUMBER(MATCH(AW159,L_Placeholder,0))),SUMPRODUCT(--ISNUMBER(SEARCH(" "&amp;L_EvidencePhrase&amp;" ",BD159)))&gt;0,BI159=1),"INVALID – evidence missing, placeholder or not yet on file",IF(BL159=0,"INVALID – evidence needs a traceable reference (number, file name or link)",IF(OR(LEN(AX159)&lt;2,ISNUMBER(MATCH(AX159,L_Placeholder,0))),"INVALID – verifier missing",IF(AX159=AU159,"INVALID – verifier must be someone other than the PIC",IF(BH159=1,"INVALID – result not yet available (awaiting / TBC)",IF(BV159=1,"INVALID – wording says not on board: an on-board confirmation needs the item loaded",IF(AND(AQ159=1,OR(OR(LEN(AY159)&lt;3,ISNUMBER(MATCH(AY159,L_Placeholder,0))),BJ159=1,BQ159=0)),"INVALID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LATE","COMPLETE")&amp;IF(BG159=1," – CHECK WORDING",""))))))))))))))))))))))))),IF(TRIM(U159)="Fail","FAIL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t="str">
        <f aca="false">" "&amp;TRIM(SUBSTITUTE(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 "))&amp;" "</f>
        <v>  </v>
      </c>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IFERROR(IF(AND(TRIM(U159)="Pass",SUMPRODUCT((LEN(BC159)-LEN(SUBSTITUTE(BC159,"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")))/(LEN(L_PendNeg)+1)),1,0),1)</f>
        <v>0</v>
      </c>
      <c r="BI159" s="61" t="n">
        <f aca="false">IFERROR(IF(SUMPRODUCT((LEN(BD159)-LEN(SUBSTITUTE(BD159," "&amp;L_PendStrict&amp;" "," ")))/(LEN(L_PendStrict)+1))&gt;SUMPRODUCT((LEN(BD159)-LEN(SUBSTITUTE(BD159," "&amp;L_PendNeg&amp;" "," ")))/(LEN(L_PendNeg)+1)),1,0),1)</f>
        <v>0</v>
      </c>
      <c r="BJ159" s="61" t="n">
        <f aca="false">IFERROR(IF(SUMPRODUCT((LEN(BE159)-LEN(SUBSTITUTE(BE159," "&amp;L_Pending&amp;" "," ")))/(LEN(L_Pending)+1))&gt;SUMPRODUCT((LEN(BE159)-LEN(SUBSTITUTE(BE159," "&amp;L_PendNeg&amp;" "," ")))/(LEN(L_PendNeg)+1)),1,0),1)</f>
        <v>0</v>
      </c>
      <c r="BK159" s="61" t="n">
        <f aca="false">IFERROR(IF(SUMPRODUCT((LEN(BF159)-LEN(SUBSTITUTE(BF159," "&amp;L_PendStrict&amp;" "," ")))/(LEN(L_PendStrict)+1))&gt;SUMPRODUCT((LEN(BF159)-LEN(SUBSTITUTE(BF159," "&amp;L_PendNeg&amp;" "," ")))/(LEN(L_PendNeg)+1)),1,0),1)</f>
        <v>0</v>
      </c>
      <c r="BL159" s="61" t="n">
        <f aca="false">IFERROR(IF(OR(SUMPRODUCT(--ISNUMBER(SEARCH({"aa000"," aa 000"," aaa 000"," aaaa 000"," a 0000"," a000 000"," aa 00 000"," aaa 00 000"},BN159)))&gt;0,SUMPRODUCT(--ISNUMBER(SEARCH({"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159)))&gt;0,SUMPRODUCT(--ISNUMBER(SEARCH({"http","www.","\",".pdf",".jpg",".jpeg",".png",".heic",".xls",".doc",".msg",".eml"},Z159)))&gt;0,AND(SUMPRODUCT(--ISNUMBER(SEARCH({"sharepoint","onedrive","teams","dms","q-pulse","qpulse"},Z159)))&gt;0,ISNUMBER(SEARCH("0",BM159)))),1,0),0)</f>
        <v>0</v>
      </c>
      <c r="BM159" s="61" t="str">
        <f aca="false">SUBSTITUTE(SUBSTITUTE(SUBSTITUTE(SUBSTITUTE(SUBSTITUTE(SUBSTITUTE(SUBSTITUTE(SUBSTITUTE(SUBSTITUTE(LOWER(BW159&amp;""),"1","0"),"2","0"),"3","0"),"4","0"),"5","0"),"6","0"),"7","0"),"8","0"),"9","0")</f>
        <v>  </v>
      </c>
      <c r="BN159" s="61" t="str">
        <f aca="false">SUBSTITUTE(SUBSTITUTE(SUBSTITUTE(SUBSTITUTE(SUBSTITUTE(SUBSTITUTE(SUBSTITUTE(SUBSTITUTE(SUBSTITUTE(SUBSTITUTE(SUBSTITUTE(SUBSTITUTE(SUBSTITUTE(SUBSTITUTE(SUBSTITUTE(SUBSTITUTE(SUBSTITUTE(SUBSTITUTE(SUBSTITUTE(SUBSTITUTE(SUBSTITUTE(SUBSTITUTE(SUBSTITUTE(SUBSTITUTE(SUBSTITUTE(BM159,"b","a"),"c","a"),"d","a"),"e","a"),"f","a"),"g","a"),"h","a"),"i","a"),"j","a"),"k","a"),"l","a"),"m","a"),"n","a"),"o","a"),"p","a"),"q","a"),"r","a"),"s","a"),"t","a"),"u","a"),"v","a"),"w","a"),"x","a"),"y","a"),"z","a")</f>
        <v>  </v>
      </c>
      <c r="BO159" s="61" t="str">
        <f aca="false">SUBSTITUTE(SUBSTITUTE(SUBSTITUTE(SUBSTITUTE(SUBSTITUTE(SUBSTITUTE(SUBSTITUTE(SUBSTITUTE(SUBSTITUTE(LOWER(BX159&amp;""),"1","0"),"2","0"),"3","0"),"4","0"),"5","0"),"6","0"),"7","0"),"8","0"),"9","0")</f>
        <v>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v>
      </c>
      <c r="BQ159" s="61" t="n">
        <f aca="false">IFERROR(IF(OR(SUMPRODUCT(--ISNUMBER(SEARCH({"aa000"," aa 000"," aaa 000"," aaaa 000"," a 0000"," a000 000"," aa 00 000"," aaa 00 000"},BP159)))&gt;0,SUMPRODUCT(--ISNUMBER(SEARCH({"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159)))&gt;0,SUMPRODUCT(--ISNUMBER(SEARCH({"http","www.","\",".pdf",".jpg",".jpeg",".png",".heic",".xls",".doc",".msg",".eml"},W159)))&gt;0,ISNUMBER(SEARCH("0000",BO159)),AND(SUMPRODUCT(--ISNUMBER(SEARCH({"sharepoint","onedrive","teams","dms","q-pulse","qpulse"},W159)))&gt;0,ISNUMBER(SEARCH("0",BO159)))),1,0),0)</f>
        <v>0</v>
      </c>
      <c r="BR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159," "&amp;LOWER(Flights!$F$9)&amp;" "," ~ ")," mh"," ~")," at "," ~ ")," by "," ~ ")," on "," ~ ")," to "," ~ ")," from "," ~ ")," until "," ~ ")," till "," ~ ")," before "," ~ ")," after "," ~ ")," around "," ~ ")," approx "," ~ ")," about "," ~ ")," since "," ~ ")," hrs "," ~ ")," hr "," ~ ")," hours "," ~ ")," time "," ~ ")," jan "," ~ ")," feb "," ~ ")," mar "," ~ ")," apr "," ~ ")," may "," ~ ")," jun "," ~ ")," jul "," ~ ")," aug "," ~ ")," sep "," ~ ")," sept "," ~ ")," oct "," ~ ")</f>
        <v>  </v>
      </c>
      <c r="BS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159," "&amp;LOWER(Flights!$F$9)&amp;" "," ~ ")," mh"," ~")," at "," ~ ")," by "," ~ ")," on "," ~ ")," to "," ~ ")," from "," ~ ")," until "," ~ ")," till "," ~ ")," before "," ~ ")," after "," ~ ")," around "," ~ ")," approx "," ~ ")," about "," ~ ")," since "," ~ ")," hrs "," ~ ")," hr "," ~ ")," hours "," ~ ")," time "," ~ ")," jan "," ~ ")," feb "," ~ ")," mar "," ~ ")," apr "," ~ ")," may "," ~ ")," jun "," ~ ")," jul "," ~ ")," aug "," ~ ")," sep "," ~ ")," sept "," ~ ")," oct "," ~ ")</f>
        <v>  </v>
      </c>
      <c r="BT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159,"jan","~"),"feb","~"),"mar","~"),"apr","~"),"may","~"),"jun","~"),"jul","~"),"aug","~"),"sep","~"),"oct","~"),"nov","~"),"dec","~")," nov "," ~ ")," dec "," ~ ")," mon "," ~ ")," tue "," ~ ")," wed "," ~ ")," thu "," ~ ")," fri "," ~ ")," sat "," ~ ")," sun "," ~ ")," gate "," ~ ")," bay "," ~ ")," stand "," ~ ")," position "," ~ ")," galley "," ~ ")," flight "," ~ ")," flt "," ~ ")," day "," ~ ")," date "," ~ ")," dated "," ~ ")," the "," ~ ")," and "," ~ ")," of "," ~ ")," in "," ~ ")," for "," ~ ")," with "," ~ ")</f>
        <v>  </v>
      </c>
      <c r="BU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159,"jan","~"),"feb","~"),"mar","~"),"apr","~"),"may","~"),"jun","~"),"jul","~"),"aug","~"),"sep","~"),"oct","~"),"nov","~"),"dec","~")," nov "," ~ ")," dec "," ~ ")," mon "," ~ ")," tue "," ~ ")," wed "," ~ ")," thu "," ~ ")," fri "," ~ ")," sat "," ~ ")," sun "," ~ ")," gate "," ~ ")," bay "," ~ ")," stand "," ~ ")," position "," ~ ")," galley "," ~ ")," flight "," ~ ")," flt "," ~ ")," day "," ~ ")," date "," ~ ")," dated "," ~ ")," the "," ~ ")," and "," ~ ")," of "," ~ ")," in "," ~ ")," for "," ~ ")," with "," ~ ")</f>
        <v>  </v>
      </c>
      <c r="BV159" s="61" t="n">
        <f aca="false">IFERROR(IF(OR(SUMPRODUCT((LEN(BC159)-LEN(SUBSTITUTE(BC159," "&amp;L_NotLoaded&amp;" "," ")))/(LEN(L_NotLoaded)+1))&gt;SUMPRODUCT((LEN(BC159)-LEN(SUBSTITUTE(BC159," "&amp;L_NotLoadedNeg&amp;" "," ")))/(LEN(L_NotLoadedNeg)+1)),SUMPRODUCT((LEN(BD159)-LEN(SUBSTITUTE(BD159," "&amp;L_NotLoaded&amp;" "," ")))/(LEN(L_NotLoaded)+1))&gt;SUMPRODUCT((LEN(BD159)-LEN(SUBSTITUTE(BD159," "&amp;L_NotLoadedNeg&amp;" "," ")))/(LEN(L_NotLoadedNeg)+1))),1,0),0)</f>
        <v>0</v>
      </c>
      <c r="BW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159," pax "," ~ ")," etd "," ~ ")," eta "," ~ ")," std "," ~ ")," sta "," ~ ")," atd "," ~ ")," ata "," ~ ")," lt "," ~ ")," utc "," ~ ")," local "," ~ ")," ok "," ~ ")," done "," ~ ")," seen "," ~ ")," chk "," ~ ")," chkd "," ~ ")," checked "," ~ ")," rcvd "," ~ ")," recd "," ~ ")," dep "," ~ ")," arr "," ~ ")," qty "," ~ ")," all "," ~ ")," ttl "," ~ ")," total "," ~ ")," via "," ~ ")," per "," ~ ")," call "," ~ ")," inbound "," ~ ")," outbound "," ~ ")," approx "," ~ ")</f>
        <v>  </v>
      </c>
      <c r="BX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159," pax "," ~ ")," etd "," ~ ")," eta "," ~ ")," std "," ~ ")," sta "," ~ ")," atd "," ~ ")," ata "," ~ ")," lt "," ~ ")," utc "," ~ ")," local "," ~ ")," ok "," ~ ")," done "," ~ ")," seen "," ~ ")," chk "," ~ ")," chkd "," ~ ")," checked "," ~ ")," rcvd "," ~ ")," recd "," ~ ")," dep "," ~ ")," arr "," ~ ")," qty "," ~ ")," all "," ~ ")," ttl "," ~ ")," total "," ~ ")," via "," ~ ")," per "," ~ ")," call "," ~ ")," inbound "," ~ ")," outbound "," ~ ")," approx "," ~ ")</f>
        <v>  </v>
      </c>
    </row>
    <row r="160" customFormat="false" ht="39.75" hidden="false" customHeight="true" outlineLevel="0" collapsed="false">
      <c r="A160" s="57" t="s">
        <v>698</v>
      </c>
      <c r="B160" s="57" t="s">
        <v>228</v>
      </c>
      <c r="C160" s="57" t="str">
        <f aca="false">Flights!$F$9</f>
        <v>MH0089</v>
      </c>
      <c r="D160" s="58" t="n">
        <f aca="false">Flights!$D$9</f>
        <v>46310</v>
      </c>
      <c r="E160" s="57" t="str">
        <f aca="false">Flights!$G$9&amp;"-"&amp;Flights!$H$9</f>
        <v>NRT-KUL</v>
      </c>
      <c r="F160" s="57" t="str">
        <f aca="false">Flights!$K$9</f>
        <v>EY</v>
      </c>
      <c r="G160" s="57" t="s">
        <v>462</v>
      </c>
      <c r="H160" s="57" t="s">
        <v>463</v>
      </c>
      <c r="I160" s="57" t="s">
        <v>431</v>
      </c>
      <c r="J160" s="57" t="s">
        <v>468</v>
      </c>
      <c r="K160" s="67" t="s">
        <v>429</v>
      </c>
      <c r="L160" s="67" t="s">
        <v>465</v>
      </c>
      <c r="M160" s="67"/>
      <c r="N160" s="67" t="s">
        <v>386</v>
      </c>
      <c r="O160" s="67" t="s">
        <v>466</v>
      </c>
      <c r="P160" s="57" t="s">
        <v>220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open",IF(AND(NOT(OR(LEN(AZ160)&lt;15,ISNUMBER(MATCH(AZ160,L_Placeholder,0)))),BK160=0,NOT(OR(LEN(AU160)&lt;2,ISNUMBER(MATCH(AU160,L_Placeholder,0)))),NOT(OR(LEN(AX160)&lt;2,ISNUMBER(MATCH(AX160,L_Placeholder,0)))),TRIM(AE160)&lt;&gt;TRIM(T160)),"N/A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missing",IF(OR(LEN(AU160)&lt;2,ISNUMBER(MATCH(AU160,L_Placeholder,0))),"INVALID – PIC missing",IF(OR(LEN(AV160)&lt;2,ISNUMBER(MATCH(AV160,L_Placeholder,0))),"INVALID – result / assessment missing",IF(OR(OR(LEN(AW160)&lt;3,ISNUMBER(MATCH(AW160,L_Placeholder,0))),SUMPRODUCT(--ISNUMBER(SEARCH(" "&amp;L_EvidencePhrase&amp;" ",BD160)))&gt;0,BI160=1),"INVALID – evidence missing, placeholder or not yet on file",IF(BL160=0,"INVALID – evidence needs a traceable reference (number, file name or link)",IF(OR(LEN(AX160)&lt;2,ISNUMBER(MATCH(AX160,L_Placeholder,0))),"INVALID – verifier missing",IF(AX160=AU160,"INVALID – verifier must be someone other than the PIC",IF(BH160=1,"INVALID – result not yet available (awaiting / TBC)",IF(BV160=1,"INVALID – wording says not on board: an on-board confirmation needs the item loaded",IF(AND(AQ160=1,OR(OR(LEN(AY160)&lt;3,ISNUMBER(MATCH(AY160,L_Placeholder,0))),BJ160=1,BQ160=0)),"INVALID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LATE","COMPLETE")&amp;IF(BG160=1," – CHECK WORDING",""))))))))))))))))))))))))),IF(TRIM(U160)="Fail","FAIL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t="str">
        <f aca="false">" "&amp;TRIM(SUBSTITUTE(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 "))&amp;" "</f>
        <v>  </v>
      </c>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IFERROR(IF(AND(TRIM(U160)="Pass",SUMPRODUCT((LEN(BC160)-LEN(SUBSTITUTE(BC160,"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")))/(LEN(L_PendNeg)+1)),1,0),1)</f>
        <v>0</v>
      </c>
      <c r="BI160" s="61" t="n">
        <f aca="false">IFERROR(IF(SUMPRODUCT((LEN(BD160)-LEN(SUBSTITUTE(BD160," "&amp;L_PendStrict&amp;" "," ")))/(LEN(L_PendStrict)+1))&gt;SUMPRODUCT((LEN(BD160)-LEN(SUBSTITUTE(BD160," "&amp;L_PendNeg&amp;" "," ")))/(LEN(L_PendNeg)+1)),1,0),1)</f>
        <v>0</v>
      </c>
      <c r="BJ160" s="61" t="n">
        <f aca="false">IFERROR(IF(SUMPRODUCT((LEN(BE160)-LEN(SUBSTITUTE(BE160," "&amp;L_Pending&amp;" "," ")))/(LEN(L_Pending)+1))&gt;SUMPRODUCT((LEN(BE160)-LEN(SUBSTITUTE(BE160," "&amp;L_PendNeg&amp;" "," ")))/(LEN(L_PendNeg)+1)),1,0),1)</f>
        <v>0</v>
      </c>
      <c r="BK160" s="61" t="n">
        <f aca="false">IFERROR(IF(SUMPRODUCT((LEN(BF160)-LEN(SUBSTITUTE(BF160," "&amp;L_PendStrict&amp;" "," ")))/(LEN(L_PendStrict)+1))&gt;SUMPRODUCT((LEN(BF160)-LEN(SUBSTITUTE(BF160," "&amp;L_PendNeg&amp;" "," ")))/(LEN(L_PendNeg)+1)),1,0),1)</f>
        <v>0</v>
      </c>
      <c r="BL160" s="61" t="n">
        <f aca="false">IFERROR(IF(OR(SUMPRODUCT(--ISNUMBER(SEARCH({"aa000"," aa 000"," aaa 000"," aaaa 000"," a 0000"," a000 000"," aa 00 000"," aaa 00 000"},BN160)))&gt;0,SUMPRODUCT(--ISNUMBER(SEARCH({"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160)))&gt;0,SUMPRODUCT(--ISNUMBER(SEARCH({"http","www.","\",".pdf",".jpg",".jpeg",".png",".heic",".xls",".doc",".msg",".eml"},Z160)))&gt;0,AND(SUMPRODUCT(--ISNUMBER(SEARCH({"sharepoint","onedrive","teams","dms","q-pulse","qpulse"},Z160)))&gt;0,ISNUMBER(SEARCH("0",BM160)))),1,0),0)</f>
        <v>0</v>
      </c>
      <c r="BM160" s="61" t="str">
        <f aca="false">SUBSTITUTE(SUBSTITUTE(SUBSTITUTE(SUBSTITUTE(SUBSTITUTE(SUBSTITUTE(SUBSTITUTE(SUBSTITUTE(SUBSTITUTE(LOWER(BW160&amp;""),"1","0"),"2","0"),"3","0"),"4","0"),"5","0"),"6","0"),"7","0"),"8","0"),"9","0")</f>
        <v>  </v>
      </c>
      <c r="BN160" s="61" t="str">
        <f aca="false">SUBSTITUTE(SUBSTITUTE(SUBSTITUTE(SUBSTITUTE(SUBSTITUTE(SUBSTITUTE(SUBSTITUTE(SUBSTITUTE(SUBSTITUTE(SUBSTITUTE(SUBSTITUTE(SUBSTITUTE(SUBSTITUTE(SUBSTITUTE(SUBSTITUTE(SUBSTITUTE(SUBSTITUTE(SUBSTITUTE(SUBSTITUTE(SUBSTITUTE(SUBSTITUTE(SUBSTITUTE(SUBSTITUTE(SUBSTITUTE(SUBSTITUTE(BM160,"b","a"),"c","a"),"d","a"),"e","a"),"f","a"),"g","a"),"h","a"),"i","a"),"j","a"),"k","a"),"l","a"),"m","a"),"n","a"),"o","a"),"p","a"),"q","a"),"r","a"),"s","a"),"t","a"),"u","a"),"v","a"),"w","a"),"x","a"),"y","a"),"z","a")</f>
        <v>  </v>
      </c>
      <c r="BO160" s="61" t="str">
        <f aca="false">SUBSTITUTE(SUBSTITUTE(SUBSTITUTE(SUBSTITUTE(SUBSTITUTE(SUBSTITUTE(SUBSTITUTE(SUBSTITUTE(SUBSTITUTE(LOWER(BX160&amp;""),"1","0"),"2","0"),"3","0"),"4","0"),"5","0"),"6","0"),"7","0"),"8","0"),"9","0")</f>
        <v>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v>
      </c>
      <c r="BQ160" s="61" t="n">
        <f aca="false">IFERROR(IF(OR(SUMPRODUCT(--ISNUMBER(SEARCH({"aa000"," aa 000"," aaa 000"," aaaa 000"," a 0000"," a000 000"," aa 00 000"," aaa 00 000"},BP160)))&gt;0,SUMPRODUCT(--ISNUMBER(SEARCH({"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160)))&gt;0,SUMPRODUCT(--ISNUMBER(SEARCH({"http","www.","\",".pdf",".jpg",".jpeg",".png",".heic",".xls",".doc",".msg",".eml"},W160)))&gt;0,ISNUMBER(SEARCH("0000",BO160)),AND(SUMPRODUCT(--ISNUMBER(SEARCH({"sharepoint","onedrive","teams","dms","q-pulse","qpulse"},W160)))&gt;0,ISNUMBER(SEARCH("0",BO160)))),1,0),0)</f>
        <v>0</v>
      </c>
      <c r="BR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160," "&amp;LOWER(Flights!$F$9)&amp;" "," ~ ")," mh"," ~")," at "," ~ ")," by "," ~ ")," on "," ~ ")," to "," ~ ")," from "," ~ ")," until "," ~ ")," till "," ~ ")," before "," ~ ")," after "," ~ ")," around "," ~ ")," approx "," ~ ")," about "," ~ ")," since "," ~ ")," hrs "," ~ ")," hr "," ~ ")," hours "," ~ ")," time "," ~ ")," jan "," ~ ")," feb "," ~ ")," mar "," ~ ")," apr "," ~ ")," may "," ~ ")," jun "," ~ ")," jul "," ~ ")," aug "," ~ ")," sep "," ~ ")," sept "," ~ ")," oct "," ~ ")</f>
        <v>  </v>
      </c>
      <c r="BS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160," "&amp;LOWER(Flights!$F$9)&amp;" "," ~ ")," mh"," ~")," at "," ~ ")," by "," ~ ")," on "," ~ ")," to "," ~ ")," from "," ~ ")," until "," ~ ")," till "," ~ ")," before "," ~ ")," after "," ~ ")," around "," ~ ")," approx "," ~ ")," about "," ~ ")," since "," ~ ")," hrs "," ~ ")," hr "," ~ ")," hours "," ~ ")," time "," ~ ")," jan "," ~ ")," feb "," ~ ")," mar "," ~ ")," apr "," ~ ")," may "," ~ ")," jun "," ~ ")," jul "," ~ ")," aug "," ~ ")," sep "," ~ ")," sept "," ~ ")," oct "," ~ ")</f>
        <v>  </v>
      </c>
      <c r="BT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160,"jan","~"),"feb","~"),"mar","~"),"apr","~"),"may","~"),"jun","~"),"jul","~"),"aug","~"),"sep","~"),"oct","~"),"nov","~"),"dec","~")," nov "," ~ ")," dec "," ~ ")," mon "," ~ ")," tue "," ~ ")," wed "," ~ ")," thu "," ~ ")," fri "," ~ ")," sat "," ~ ")," sun "," ~ ")," gate "," ~ ")," bay "," ~ ")," stand "," ~ ")," position "," ~ ")," galley "," ~ ")," flight "," ~ ")," flt "," ~ ")," day "," ~ ")," date "," ~ ")," dated "," ~ ")," the "," ~ ")," and "," ~ ")," of "," ~ ")," in "," ~ ")," for "," ~ ")," with "," ~ ")</f>
        <v>  </v>
      </c>
      <c r="BU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160,"jan","~"),"feb","~"),"mar","~"),"apr","~"),"may","~"),"jun","~"),"jul","~"),"aug","~"),"sep","~"),"oct","~"),"nov","~"),"dec","~")," nov "," ~ ")," dec "," ~ ")," mon "," ~ ")," tue "," ~ ")," wed "," ~ ")," thu "," ~ ")," fri "," ~ ")," sat "," ~ ")," sun "," ~ ")," gate "," ~ ")," bay "," ~ ")," stand "," ~ ")," position "," ~ ")," galley "," ~ ")," flight "," ~ ")," flt "," ~ ")," day "," ~ ")," date "," ~ ")," dated "," ~ ")," the "," ~ ")," and "," ~ ")," of "," ~ ")," in "," ~ ")," for "," ~ ")," with "," ~ ")</f>
        <v>  </v>
      </c>
      <c r="BV160" s="61" t="n">
        <f aca="false">IFERROR(IF(OR(SUMPRODUCT((LEN(BC160)-LEN(SUBSTITUTE(BC160," "&amp;L_NotLoaded&amp;" "," ")))/(LEN(L_NotLoaded)+1))&gt;SUMPRODUCT((LEN(BC160)-LEN(SUBSTITUTE(BC160," "&amp;L_NotLoadedNeg&amp;" "," ")))/(LEN(L_NotLoadedNeg)+1)),SUMPRODUCT((LEN(BD160)-LEN(SUBSTITUTE(BD160," "&amp;L_NotLoaded&amp;" "," ")))/(LEN(L_NotLoaded)+1))&gt;SUMPRODUCT((LEN(BD160)-LEN(SUBSTITUTE(BD160," "&amp;L_NotLoadedNeg&amp;" "," ")))/(LEN(L_NotLoadedNeg)+1))),1,0),0)</f>
        <v>0</v>
      </c>
      <c r="BW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160," pax "," ~ ")," etd "," ~ ")," eta "," ~ ")," std "," ~ ")," sta "," ~ ")," atd "," ~ ")," ata "," ~ ")," lt "," ~ ")," utc "," ~ ")," local "," ~ ")," ok "," ~ ")," done "," ~ ")," seen "," ~ ")," chk "," ~ ")," chkd "," ~ ")," checked "," ~ ")," rcvd "," ~ ")," recd "," ~ ")," dep "," ~ ")," arr "," ~ ")," qty "," ~ ")," all "," ~ ")," ttl "," ~ ")," total "," ~ ")," via "," ~ ")," per "," ~ ")," call "," ~ ")," inbound "," ~ ")," outbound "," ~ ")," approx "," ~ ")</f>
        <v>  </v>
      </c>
      <c r="BX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160," pax "," ~ ")," etd "," ~ ")," eta "," ~ ")," std "," ~ ")," sta "," ~ ")," atd "," ~ ")," ata "," ~ ")," lt "," ~ ")," utc "," ~ ")," local "," ~ ")," ok "," ~ ")," done "," ~ ")," seen "," ~ ")," chk "," ~ ")," chkd "," ~ ")," checked "," ~ ")," rcvd "," ~ ")," recd "," ~ ")," dep "," ~ ")," arr "," ~ ")," qty "," ~ ")," all "," ~ ")," ttl "," ~ ")," total "," ~ ")," via "," ~ ")," per "," ~ ")," call "," ~ ")," inbound "," ~ ")," outbound "," ~ ")," approx "," ~ ")</f>
        <v>  </v>
      </c>
    </row>
    <row r="161" customFormat="false" ht="41.25" hidden="false" customHeight="true" outlineLevel="0" collapsed="false">
      <c r="A161" s="57" t="s">
        <v>699</v>
      </c>
      <c r="B161" s="57" t="s">
        <v>228</v>
      </c>
      <c r="C161" s="57" t="str">
        <f aca="false">Flights!$F$9</f>
        <v>MH0089</v>
      </c>
      <c r="D161" s="58" t="n">
        <f aca="false">Flights!$D$9</f>
        <v>46310</v>
      </c>
      <c r="E161" s="57" t="str">
        <f aca="false">Flights!$G$9&amp;"-"&amp;Flights!$H$9</f>
        <v>NRT-KUL</v>
      </c>
      <c r="F161" s="57" t="str">
        <f aca="false">Flights!$K$9</f>
        <v>EY</v>
      </c>
      <c r="G161" s="57" t="s">
        <v>462</v>
      </c>
      <c r="H161" s="57" t="s">
        <v>463</v>
      </c>
      <c r="I161" s="57" t="s">
        <v>414</v>
      </c>
      <c r="J161" s="57" t="s">
        <v>700</v>
      </c>
      <c r="K161" s="67" t="s">
        <v>701</v>
      </c>
      <c r="L161" s="67" t="s">
        <v>702</v>
      </c>
      <c r="M161" s="67"/>
      <c r="N161" s="67" t="s">
        <v>386</v>
      </c>
      <c r="O161" s="67" t="s">
        <v>703</v>
      </c>
      <c r="P161" s="57" t="s">
        <v>187</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open",IF(AND(NOT(OR(LEN(AZ161)&lt;15,ISNUMBER(MATCH(AZ161,L_Placeholder,0)))),BK161=0,NOT(OR(LEN(AU161)&lt;2,ISNUMBER(MATCH(AU161,L_Placeholder,0)))),NOT(OR(LEN(AX161)&lt;2,ISNUMBER(MATCH(AX161,L_Placeholder,0)))),TRIM(AE161)&lt;&gt;TRIM(T161)),"N/A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missing",IF(OR(LEN(AU161)&lt;2,ISNUMBER(MATCH(AU161,L_Placeholder,0))),"INVALID – PIC missing",IF(OR(LEN(AV161)&lt;2,ISNUMBER(MATCH(AV161,L_Placeholder,0))),"INVALID – result / assessment missing",IF(OR(OR(LEN(AW161)&lt;3,ISNUMBER(MATCH(AW161,L_Placeholder,0))),SUMPRODUCT(--ISNUMBER(SEARCH(" "&amp;L_EvidencePhrase&amp;" ",BD161)))&gt;0,BI161=1),"INVALID – evidence missing, placeholder or not yet on file",IF(BL161=0,"INVALID – evidence needs a traceable reference (number, file name or link)",IF(OR(LEN(AX161)&lt;2,ISNUMBER(MATCH(AX161,L_Placeholder,0))),"INVALID – verifier missing",IF(AX161=AU161,"INVALID – verifier must be someone other than the PIC",IF(BH161=1,"INVALID – result not yet available (awaiting / TBC)",IF(BV161=1,"INVALID – wording says not on board: an on-board confirmation needs the item loaded",IF(AND(AQ161=1,OR(OR(LEN(AY161)&lt;3,ISNUMBER(MATCH(AY161,L_Placeholder,0))),BJ161=1,BQ161=0)),"INVALID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LATE","COMPLETE")&amp;IF(BG161=1," – CHECK WORDING",""))))))))))))))))))))))),IF(TRIM(U161)="Fail","FAIL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t="str">
        <f aca="false">" "&amp;TRIM(SUBSTITUTE(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 "))&amp;" "</f>
        <v>  </v>
      </c>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IFERROR(IF(AND(TRIM(U161)="Pass",SUMPRODUCT((LEN(BC161)-LEN(SUBSTITUTE(BC161,"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")))/(LEN(L_PendNeg)+1)),1,0),1)</f>
        <v>0</v>
      </c>
      <c r="BI161" s="61" t="n">
        <f aca="false">IFERROR(IF(SUMPRODUCT((LEN(BD161)-LEN(SUBSTITUTE(BD161," "&amp;L_PendStrict&amp;" "," ")))/(LEN(L_PendStrict)+1))&gt;SUMPRODUCT((LEN(BD161)-LEN(SUBSTITUTE(BD161," "&amp;L_PendNeg&amp;" "," ")))/(LEN(L_PendNeg)+1)),1,0),1)</f>
        <v>0</v>
      </c>
      <c r="BJ161" s="61" t="n">
        <f aca="false">IFERROR(IF(SUMPRODUCT((LEN(BE161)-LEN(SUBSTITUTE(BE161," "&amp;L_Pending&amp;" "," ")))/(LEN(L_Pending)+1))&gt;SUMPRODUCT((LEN(BE161)-LEN(SUBSTITUTE(BE161," "&amp;L_PendNeg&amp;" "," ")))/(LEN(L_PendNeg)+1)),1,0),1)</f>
        <v>0</v>
      </c>
      <c r="BK161" s="61" t="n">
        <f aca="false">IFERROR(IF(SUMPRODUCT((LEN(BF161)-LEN(SUBSTITUTE(BF161," "&amp;L_PendStrict&amp;" "," ")))/(LEN(L_PendStrict)+1))&gt;SUMPRODUCT((LEN(BF161)-LEN(SUBSTITUTE(BF161," "&amp;L_PendNeg&amp;" "," ")))/(LEN(L_PendNeg)+1)),1,0),1)</f>
        <v>0</v>
      </c>
      <c r="BL161" s="61" t="n">
        <f aca="false">IFERROR(IF(OR(SUMPRODUCT(--ISNUMBER(SEARCH({"aa000"," aa 000"," aaa 000"," aaaa 000"," a 0000"," a000 000"," aa 00 000"," aaa 00 000"},BN161)))&gt;0,SUMPRODUCT(--ISNUMBER(SEARCH({"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161)))&gt;0,SUMPRODUCT(--ISNUMBER(SEARCH({"http","www.","\",".pdf",".jpg",".jpeg",".png",".heic",".xls",".doc",".msg",".eml"},Z161)))&gt;0,AND(SUMPRODUCT(--ISNUMBER(SEARCH({"sharepoint","onedrive","teams","dms","q-pulse","qpulse"},Z161)))&gt;0,ISNUMBER(SEARCH("0",BM161)))),1,0),0)</f>
        <v>0</v>
      </c>
      <c r="BM161" s="61" t="str">
        <f aca="false">SUBSTITUTE(SUBSTITUTE(SUBSTITUTE(SUBSTITUTE(SUBSTITUTE(SUBSTITUTE(SUBSTITUTE(SUBSTITUTE(SUBSTITUTE(LOWER(BW161&amp;""),"1","0"),"2","0"),"3","0"),"4","0"),"5","0"),"6","0"),"7","0"),"8","0"),"9","0")</f>
        <v>  </v>
      </c>
      <c r="BN161" s="61" t="str">
        <f aca="false">SUBSTITUTE(SUBSTITUTE(SUBSTITUTE(SUBSTITUTE(SUBSTITUTE(SUBSTITUTE(SUBSTITUTE(SUBSTITUTE(SUBSTITUTE(SUBSTITUTE(SUBSTITUTE(SUBSTITUTE(SUBSTITUTE(SUBSTITUTE(SUBSTITUTE(SUBSTITUTE(SUBSTITUTE(SUBSTITUTE(SUBSTITUTE(SUBSTITUTE(SUBSTITUTE(SUBSTITUTE(SUBSTITUTE(SUBSTITUTE(SUBSTITUTE(BM161,"b","a"),"c","a"),"d","a"),"e","a"),"f","a"),"g","a"),"h","a"),"i","a"),"j","a"),"k","a"),"l","a"),"m","a"),"n","a"),"o","a"),"p","a"),"q","a"),"r","a"),"s","a"),"t","a"),"u","a"),"v","a"),"w","a"),"x","a"),"y","a"),"z","a")</f>
        <v>  </v>
      </c>
      <c r="BO161" s="61" t="str">
        <f aca="false">SUBSTITUTE(SUBSTITUTE(SUBSTITUTE(SUBSTITUTE(SUBSTITUTE(SUBSTITUTE(SUBSTITUTE(SUBSTITUTE(SUBSTITUTE(LOWER(BX161&amp;""),"1","0"),"2","0"),"3","0"),"4","0"),"5","0"),"6","0"),"7","0"),"8","0"),"9","0")</f>
        <v>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v>
      </c>
      <c r="BQ161" s="61" t="n">
        <f aca="false">IFERROR(IF(OR(SUMPRODUCT(--ISNUMBER(SEARCH({"aa000"," aa 000"," aaa 000"," aaaa 000"," a 0000"," a000 000"," aa 00 000"," aaa 00 000"},BP161)))&gt;0,SUMPRODUCT(--ISNUMBER(SEARCH({"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161)))&gt;0,SUMPRODUCT(--ISNUMBER(SEARCH({"http","www.","\",".pdf",".jpg",".jpeg",".png",".heic",".xls",".doc",".msg",".eml"},W161)))&gt;0,ISNUMBER(SEARCH("0000",BO161)),AND(SUMPRODUCT(--ISNUMBER(SEARCH({"sharepoint","onedrive","teams","dms","q-pulse","qpulse"},W161)))&gt;0,ISNUMBER(SEARCH("0",BO161)))),1,0),0)</f>
        <v>0</v>
      </c>
      <c r="BR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161," "&amp;LOWER(Flights!$F$9)&amp;" "," ~ ")," mh"," ~")," at "," ~ ")," by "," ~ ")," on "," ~ ")," to "," ~ ")," from "," ~ ")," until "," ~ ")," till "," ~ ")," before "," ~ ")," after "," ~ ")," around "," ~ ")," approx "," ~ ")," about "," ~ ")," since "," ~ ")," hrs "," ~ ")," hr "," ~ ")," hours "," ~ ")," time "," ~ ")," jan "," ~ ")," feb "," ~ ")," mar "," ~ ")," apr "," ~ ")," may "," ~ ")," jun "," ~ ")," jul "," ~ ")," aug "," ~ ")," sep "," ~ ")," sept "," ~ ")," oct "," ~ ")</f>
        <v>  </v>
      </c>
      <c r="BS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161," "&amp;LOWER(Flights!$F$9)&amp;" "," ~ ")," mh"," ~")," at "," ~ ")," by "," ~ ")," on "," ~ ")," to "," ~ ")," from "," ~ ")," until "," ~ ")," till "," ~ ")," before "," ~ ")," after "," ~ ")," around "," ~ ")," approx "," ~ ")," about "," ~ ")," since "," ~ ")," hrs "," ~ ")," hr "," ~ ")," hours "," ~ ")," time "," ~ ")," jan "," ~ ")," feb "," ~ ")," mar "," ~ ")," apr "," ~ ")," may "," ~ ")," jun "," ~ ")," jul "," ~ ")," aug "," ~ ")," sep "," ~ ")," sept "," ~ ")," oct "," ~ ")</f>
        <v>  </v>
      </c>
      <c r="BT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161,"jan","~"),"feb","~"),"mar","~"),"apr","~"),"may","~"),"jun","~"),"jul","~"),"aug","~"),"sep","~"),"oct","~"),"nov","~"),"dec","~")," nov "," ~ ")," dec "," ~ ")," mon "," ~ ")," tue "," ~ ")," wed "," ~ ")," thu "," ~ ")," fri "," ~ ")," sat "," ~ ")," sun "," ~ ")," gate "," ~ ")," bay "," ~ ")," stand "," ~ ")," position "," ~ ")," galley "," ~ ")," flight "," ~ ")," flt "," ~ ")," day "," ~ ")," date "," ~ ")," dated "," ~ ")," the "," ~ ")," and "," ~ ")," of "," ~ ")," in "," ~ ")," for "," ~ ")," with "," ~ ")</f>
        <v>  </v>
      </c>
      <c r="BU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161,"jan","~"),"feb","~"),"mar","~"),"apr","~"),"may","~"),"jun","~"),"jul","~"),"aug","~"),"sep","~"),"oct","~"),"nov","~"),"dec","~")," nov "," ~ ")," dec "," ~ ")," mon "," ~ ")," tue "," ~ ")," wed "," ~ ")," thu "," ~ ")," fri "," ~ ")," sat "," ~ ")," sun "," ~ ")," gate "," ~ ")," bay "," ~ ")," stand "," ~ ")," position "," ~ ")," galley "," ~ ")," flight "," ~ ")," flt "," ~ ")," day "," ~ ")," date "," ~ ")," dated "," ~ ")," the "," ~ ")," and "," ~ ")," of "," ~ ")," in "," ~ ")," for "," ~ ")," with "," ~ ")</f>
        <v>  </v>
      </c>
      <c r="BV161" s="61" t="n">
        <f aca="false">IFERROR(IF(OR(SUMPRODUCT((LEN(BC161)-LEN(SUBSTITUTE(BC161," "&amp;L_NotLoaded&amp;" "," ")))/(LEN(L_NotLoaded)+1))&gt;SUMPRODUCT((LEN(BC161)-LEN(SUBSTITUTE(BC161," "&amp;L_NotLoadedNeg&amp;" "," ")))/(LEN(L_NotLoadedNeg)+1)),SUMPRODUCT((LEN(BD161)-LEN(SUBSTITUTE(BD161," "&amp;L_NotLoaded&amp;" "," ")))/(LEN(L_NotLoaded)+1))&gt;SUMPRODUCT((LEN(BD161)-LEN(SUBSTITUTE(BD161," "&amp;L_NotLoadedNeg&amp;" "," ")))/(LEN(L_NotLoadedNeg)+1))),1,0),0)</f>
        <v>0</v>
      </c>
      <c r="BW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161," pax "," ~ ")," etd "," ~ ")," eta "," ~ ")," std "," ~ ")," sta "," ~ ")," atd "," ~ ")," ata "," ~ ")," lt "," ~ ")," utc "," ~ ")," local "," ~ ")," ok "," ~ ")," done "," ~ ")," seen "," ~ ")," chk "," ~ ")," chkd "," ~ ")," checked "," ~ ")," rcvd "," ~ ")," recd "," ~ ")," dep "," ~ ")," arr "," ~ ")," qty "," ~ ")," all "," ~ ")," ttl "," ~ ")," total "," ~ ")," via "," ~ ")," per "," ~ ")," call "," ~ ")," inbound "," ~ ")," outbound "," ~ ")," approx "," ~ ")</f>
        <v>  </v>
      </c>
      <c r="BX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161," pax "," ~ ")," etd "," ~ ")," eta "," ~ ")," std "," ~ ")," sta "," ~ ")," atd "," ~ ")," ata "," ~ ")," lt "," ~ ")," utc "," ~ ")," local "," ~ ")," ok "," ~ ")," done "," ~ ")," seen "," ~ ")," chk "," ~ ")," chkd "," ~ ")," checked "," ~ ")," rcvd "," ~ ")," recd "," ~ ")," dep "," ~ ")," arr "," ~ ")," qty "," ~ ")," all "," ~ ")," ttl "," ~ ")," total "," ~ ")," via "," ~ ")," per "," ~ ")," call "," ~ ")," inbound "," ~ ")," outbound "," ~ ")," approx "," ~ ")</f>
        <v>  </v>
      </c>
    </row>
    <row r="162" customFormat="false" ht="54" hidden="false" customHeight="true" outlineLevel="0" collapsed="false">
      <c r="A162" s="57" t="s">
        <v>704</v>
      </c>
      <c r="B162" s="57" t="s">
        <v>228</v>
      </c>
      <c r="C162" s="57" t="str">
        <f aca="false">Flights!$F$9</f>
        <v>MH0089</v>
      </c>
      <c r="D162" s="58" t="n">
        <f aca="false">Flights!$D$9</f>
        <v>46310</v>
      </c>
      <c r="E162" s="57" t="str">
        <f aca="false">Flights!$G$9&amp;"-"&amp;Flights!$H$9</f>
        <v>NRT-KUL</v>
      </c>
      <c r="F162" s="57" t="str">
        <f aca="false">Flights!$K$9</f>
        <v>EY</v>
      </c>
      <c r="G162" s="57" t="s">
        <v>462</v>
      </c>
      <c r="H162" s="57" t="s">
        <v>463</v>
      </c>
      <c r="I162" s="57" t="s">
        <v>443</v>
      </c>
      <c r="J162" s="57" t="s">
        <v>470</v>
      </c>
      <c r="K162" s="67" t="s">
        <v>445</v>
      </c>
      <c r="L162" s="67" t="s">
        <v>604</v>
      </c>
      <c r="M162" s="67" t="s">
        <v>187</v>
      </c>
      <c r="N162" s="67" t="s">
        <v>447</v>
      </c>
      <c r="O162" s="67" t="s">
        <v>448</v>
      </c>
      <c r="P162" s="57" t="s">
        <v>220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open",IF(AND(NOT(OR(LEN(AZ162)&lt;15,ISNUMBER(MATCH(AZ162,L_Placeholder,0)))),BK162=0,NOT(OR(LEN(AU162)&lt;2,ISNUMBER(MATCH(AU162,L_Placeholder,0)))),NOT(OR(LEN(AX162)&lt;2,ISNUMBER(MATCH(AX162,L_Placeholder,0)))),TRIM(AE162)&lt;&gt;TRIM(T162)),"N/A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missing",IF(OR(LEN(AU162)&lt;2,ISNUMBER(MATCH(AU162,L_Placeholder,0))),"INVALID – PIC missing",IF(OR(LEN(AV162)&lt;2,ISNUMBER(MATCH(AV162,L_Placeholder,0))),"INVALID – result / assessment missing",IF(OR(OR(LEN(AW162)&lt;3,ISNUMBER(MATCH(AW162,L_Placeholder,0))),SUMPRODUCT(--ISNUMBER(SEARCH(" "&amp;L_EvidencePhrase&amp;" ",BD162)))&gt;0,BI162=1),"INVALID – evidence missing, placeholder or not yet on file",IF(BL162=0,"INVALID – evidence needs a traceable reference (number, file name or link)",IF(OR(LEN(AX162)&lt;2,ISNUMBER(MATCH(AX162,L_Placeholder,0))),"INVALID – verifier missing",IF(AX162=AU162,"INVALID – verifier must be someone other than the PIC",IF(BH162=1,"INVALID – result not yet available (awaiting / TBC)",IF(BV162=1,"INVALID – wording says not on board: an on-board confirmation needs the item loaded",IF(AND(AQ162=1,OR(OR(LEN(AY162)&lt;3,ISNUMBER(MATCH(AY162,L_Placeholder,0))),BJ162=1,BQ162=0)),"INVALID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LATE","COMPLETE")&amp;IF(BG162=1," – CHECK WORDING",""))))))))))))))))))))))))),IF(TRIM(U162)="Fail","FAIL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t="str">
        <f aca="false">" "&amp;TRIM(SUBSTITUTE(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 "))&amp;" "</f>
        <v>  </v>
      </c>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IFERROR(IF(AND(TRIM(U162)="Pass",SUMPRODUCT((LEN(BC162)-LEN(SUBSTITUTE(BC162,"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")))/(LEN(L_PendNeg)+1)),1,0),1)</f>
        <v>0</v>
      </c>
      <c r="BI162" s="61" t="n">
        <f aca="false">IFERROR(IF(SUMPRODUCT((LEN(BD162)-LEN(SUBSTITUTE(BD162," "&amp;L_PendStrict&amp;" "," ")))/(LEN(L_PendStrict)+1))&gt;SUMPRODUCT((LEN(BD162)-LEN(SUBSTITUTE(BD162," "&amp;L_PendNeg&amp;" "," ")))/(LEN(L_PendNeg)+1)),1,0),1)</f>
        <v>0</v>
      </c>
      <c r="BJ162" s="61" t="n">
        <f aca="false">IFERROR(IF(SUMPRODUCT((LEN(BE162)-LEN(SUBSTITUTE(BE162," "&amp;L_Pending&amp;" "," ")))/(LEN(L_Pending)+1))&gt;SUMPRODUCT((LEN(BE162)-LEN(SUBSTITUTE(BE162," "&amp;L_PendNeg&amp;" "," ")))/(LEN(L_PendNeg)+1)),1,0),1)</f>
        <v>0</v>
      </c>
      <c r="BK162" s="61" t="n">
        <f aca="false">IFERROR(IF(SUMPRODUCT((LEN(BF162)-LEN(SUBSTITUTE(BF162," "&amp;L_PendStrict&amp;" "," ")))/(LEN(L_PendStrict)+1))&gt;SUMPRODUCT((LEN(BF162)-LEN(SUBSTITUTE(BF162," "&amp;L_PendNeg&amp;" "," ")))/(LEN(L_PendNeg)+1)),1,0),1)</f>
        <v>0</v>
      </c>
      <c r="BL162" s="61" t="n">
        <f aca="false">IFERROR(IF(OR(SUMPRODUCT(--ISNUMBER(SEARCH({"aa000"," aa 000"," aaa 000"," aaaa 000"," a 0000"," a000 000"," aa 00 000"," aaa 00 000"},BN162)))&gt;0,SUMPRODUCT(--ISNUMBER(SEARCH({"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162)))&gt;0,SUMPRODUCT(--ISNUMBER(SEARCH({"http","www.","\",".pdf",".jpg",".jpeg",".png",".heic",".xls",".doc",".msg",".eml"},Z162)))&gt;0,AND(SUMPRODUCT(--ISNUMBER(SEARCH({"sharepoint","onedrive","teams","dms","q-pulse","qpulse"},Z162)))&gt;0,ISNUMBER(SEARCH("0",BM162)))),1,0),0)</f>
        <v>0</v>
      </c>
      <c r="BM162" s="61" t="str">
        <f aca="false">SUBSTITUTE(SUBSTITUTE(SUBSTITUTE(SUBSTITUTE(SUBSTITUTE(SUBSTITUTE(SUBSTITUTE(SUBSTITUTE(SUBSTITUTE(LOWER(BW162&amp;""),"1","0"),"2","0"),"3","0"),"4","0"),"5","0"),"6","0"),"7","0"),"8","0"),"9","0")</f>
        <v>  </v>
      </c>
      <c r="BN162" s="61" t="str">
        <f aca="false">SUBSTITUTE(SUBSTITUTE(SUBSTITUTE(SUBSTITUTE(SUBSTITUTE(SUBSTITUTE(SUBSTITUTE(SUBSTITUTE(SUBSTITUTE(SUBSTITUTE(SUBSTITUTE(SUBSTITUTE(SUBSTITUTE(SUBSTITUTE(SUBSTITUTE(SUBSTITUTE(SUBSTITUTE(SUBSTITUTE(SUBSTITUTE(SUBSTITUTE(SUBSTITUTE(SUBSTITUTE(SUBSTITUTE(SUBSTITUTE(SUBSTITUTE(BM162,"b","a"),"c","a"),"d","a"),"e","a"),"f","a"),"g","a"),"h","a"),"i","a"),"j","a"),"k","a"),"l","a"),"m","a"),"n","a"),"o","a"),"p","a"),"q","a"),"r","a"),"s","a"),"t","a"),"u","a"),"v","a"),"w","a"),"x","a"),"y","a"),"z","a")</f>
        <v>  </v>
      </c>
      <c r="BO162" s="61" t="str">
        <f aca="false">SUBSTITUTE(SUBSTITUTE(SUBSTITUTE(SUBSTITUTE(SUBSTITUTE(SUBSTITUTE(SUBSTITUTE(SUBSTITUTE(SUBSTITUTE(LOWER(BX162&amp;""),"1","0"),"2","0"),"3","0"),"4","0"),"5","0"),"6","0"),"7","0"),"8","0"),"9","0")</f>
        <v>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v>
      </c>
      <c r="BQ162" s="61" t="n">
        <f aca="false">IFERROR(IF(OR(SUMPRODUCT(--ISNUMBER(SEARCH({"aa000"," aa 000"," aaa 000"," aaaa 000"," a 0000"," a000 000"," aa 00 000"," aaa 00 000"},BP162)))&gt;0,SUMPRODUCT(--ISNUMBER(SEARCH({"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162)))&gt;0,SUMPRODUCT(--ISNUMBER(SEARCH({"http","www.","\",".pdf",".jpg",".jpeg",".png",".heic",".xls",".doc",".msg",".eml"},W162)))&gt;0,ISNUMBER(SEARCH("0000",BO162)),AND(SUMPRODUCT(--ISNUMBER(SEARCH({"sharepoint","onedrive","teams","dms","q-pulse","qpulse"},W162)))&gt;0,ISNUMBER(SEARCH("0",BO162)))),1,0),0)</f>
        <v>0</v>
      </c>
      <c r="BR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162," "&amp;LOWER(Flights!$F$9)&amp;" "," ~ ")," mh"," ~")," at "," ~ ")," by "," ~ ")," on "," ~ ")," to "," ~ ")," from "," ~ ")," until "," ~ ")," till "," ~ ")," before "," ~ ")," after "," ~ ")," around "," ~ ")," approx "," ~ ")," about "," ~ ")," since "," ~ ")," hrs "," ~ ")," hr "," ~ ")," hours "," ~ ")," time "," ~ ")," jan "," ~ ")," feb "," ~ ")," mar "," ~ ")," apr "," ~ ")," may "," ~ ")," jun "," ~ ")," jul "," ~ ")," aug "," ~ ")," sep "," ~ ")," sept "," ~ ")," oct "," ~ ")</f>
        <v>  </v>
      </c>
      <c r="BS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162," "&amp;LOWER(Flights!$F$9)&amp;" "," ~ ")," mh"," ~")," at "," ~ ")," by "," ~ ")," on "," ~ ")," to "," ~ ")," from "," ~ ")," until "," ~ ")," till "," ~ ")," before "," ~ ")," after "," ~ ")," around "," ~ ")," approx "," ~ ")," about "," ~ ")," since "," ~ ")," hrs "," ~ ")," hr "," ~ ")," hours "," ~ ")," time "," ~ ")," jan "," ~ ")," feb "," ~ ")," mar "," ~ ")," apr "," ~ ")," may "," ~ ")," jun "," ~ ")," jul "," ~ ")," aug "," ~ ")," sep "," ~ ")," sept "," ~ ")," oct "," ~ ")</f>
        <v>  </v>
      </c>
      <c r="BT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162,"jan","~"),"feb","~"),"mar","~"),"apr","~"),"may","~"),"jun","~"),"jul","~"),"aug","~"),"sep","~"),"oct","~"),"nov","~"),"dec","~")," nov "," ~ ")," dec "," ~ ")," mon "," ~ ")," tue "," ~ ")," wed "," ~ ")," thu "," ~ ")," fri "," ~ ")," sat "," ~ ")," sun "," ~ ")," gate "," ~ ")," bay "," ~ ")," stand "," ~ ")," position "," ~ ")," galley "," ~ ")," flight "," ~ ")," flt "," ~ ")," day "," ~ ")," date "," ~ ")," dated "," ~ ")," the "," ~ ")," and "," ~ ")," of "," ~ ")," in "," ~ ")," for "," ~ ")," with "," ~ ")</f>
        <v>  </v>
      </c>
      <c r="BU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162,"jan","~"),"feb","~"),"mar","~"),"apr","~"),"may","~"),"jun","~"),"jul","~"),"aug","~"),"sep","~"),"oct","~"),"nov","~"),"dec","~")," nov "," ~ ")," dec "," ~ ")," mon "," ~ ")," tue "," ~ ")," wed "," ~ ")," thu "," ~ ")," fri "," ~ ")," sat "," ~ ")," sun "," ~ ")," gate "," ~ ")," bay "," ~ ")," stand "," ~ ")," position "," ~ ")," galley "," ~ ")," flight "," ~ ")," flt "," ~ ")," day "," ~ ")," date "," ~ ")," dated "," ~ ")," the "," ~ ")," and "," ~ ")," of "," ~ ")," in "," ~ ")," for "," ~ ")," with "," ~ ")</f>
        <v>  </v>
      </c>
      <c r="BV162" s="61" t="n">
        <f aca="false">IFERROR(IF(OR(SUMPRODUCT((LEN(BC162)-LEN(SUBSTITUTE(BC162," "&amp;L_NotLoaded&amp;" "," ")))/(LEN(L_NotLoaded)+1))&gt;SUMPRODUCT((LEN(BC162)-LEN(SUBSTITUTE(BC162," "&amp;L_NotLoadedNeg&amp;" "," ")))/(LEN(L_NotLoadedNeg)+1)),SUMPRODUCT((LEN(BD162)-LEN(SUBSTITUTE(BD162," "&amp;L_NotLoaded&amp;" "," ")))/(LEN(L_NotLoaded)+1))&gt;SUMPRODUCT((LEN(BD162)-LEN(SUBSTITUTE(BD162," "&amp;L_NotLoadedNeg&amp;" "," ")))/(LEN(L_NotLoadedNeg)+1))),1,0),0)</f>
        <v>0</v>
      </c>
      <c r="BW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162," pax "," ~ ")," etd "," ~ ")," eta "," ~ ")," std "," ~ ")," sta "," ~ ")," atd "," ~ ")," ata "," ~ ")," lt "," ~ ")," utc "," ~ ")," local "," ~ ")," ok "," ~ ")," done "," ~ ")," seen "," ~ ")," chk "," ~ ")," chkd "," ~ ")," checked "," ~ ")," rcvd "," ~ ")," recd "," ~ ")," dep "," ~ ")," arr "," ~ ")," qty "," ~ ")," all "," ~ ")," ttl "," ~ ")," total "," ~ ")," via "," ~ ")," per "," ~ ")," call "," ~ ")," inbound "," ~ ")," outbound "," ~ ")," approx "," ~ ")</f>
        <v>  </v>
      </c>
      <c r="BX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162," pax "," ~ ")," etd "," ~ ")," eta "," ~ ")," std "," ~ ")," sta "," ~ ")," atd "," ~ ")," ata "," ~ ")," lt "," ~ ")," utc "," ~ ")," local "," ~ ")," ok "," ~ ")," done "," ~ ")," seen "," ~ ")," chk "," ~ ")," chkd "," ~ ")," checked "," ~ ")," rcvd "," ~ ")," recd "," ~ ")," dep "," ~ ")," arr "," ~ ")," qty "," ~ ")," all "," ~ ")," ttl "," ~ ")," total "," ~ ")," via "," ~ ")," per "," ~ ")," call "," ~ ")," inbound "," ~ ")," outbound "," ~ ")," approx "," ~ ")</f>
        <v>  </v>
      </c>
    </row>
    <row r="163" customFormat="false" ht="39.75" hidden="false" customHeight="true" outlineLevel="0" collapsed="false">
      <c r="A163" s="57" t="s">
        <v>705</v>
      </c>
      <c r="B163" s="57" t="s">
        <v>228</v>
      </c>
      <c r="C163" s="57" t="str">
        <f aca="false">Flights!$F$9</f>
        <v>MH0089</v>
      </c>
      <c r="D163" s="58" t="n">
        <f aca="false">Flights!$D$9</f>
        <v>46310</v>
      </c>
      <c r="E163" s="57" t="str">
        <f aca="false">Flights!$G$9&amp;"-"&amp;Flights!$H$9</f>
        <v>NRT-KUL</v>
      </c>
      <c r="F163" s="57" t="str">
        <f aca="false">Flights!$K$9</f>
        <v>EY</v>
      </c>
      <c r="G163" s="57" t="s">
        <v>462</v>
      </c>
      <c r="H163" s="57" t="s">
        <v>463</v>
      </c>
      <c r="I163" s="57" t="s">
        <v>450</v>
      </c>
      <c r="J163" s="57" t="s">
        <v>472</v>
      </c>
      <c r="K163" s="67" t="s">
        <v>452</v>
      </c>
      <c r="L163" s="67" t="s">
        <v>690</v>
      </c>
      <c r="M163" s="67" t="s">
        <v>454</v>
      </c>
      <c r="N163" s="67" t="s">
        <v>386</v>
      </c>
      <c r="O163" s="67"/>
      <c r="P163" s="57" t="s">
        <v>220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open",IF(AND(NOT(OR(LEN(AZ163)&lt;15,ISNUMBER(MATCH(AZ163,L_Placeholder,0)))),BK163=0,NOT(OR(LEN(AU163)&lt;2,ISNUMBER(MATCH(AU163,L_Placeholder,0)))),NOT(OR(LEN(AX163)&lt;2,ISNUMBER(MATCH(AX163,L_Placeholder,0)))),TRIM(AE163)&lt;&gt;TRIM(T163)),"N/A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missing",IF(OR(LEN(AU163)&lt;2,ISNUMBER(MATCH(AU163,L_Placeholder,0))),"INVALID – PIC missing",IF(OR(LEN(AV163)&lt;2,ISNUMBER(MATCH(AV163,L_Placeholder,0))),"INVALID – result / assessment missing",IF(OR(OR(LEN(AW163)&lt;3,ISNUMBER(MATCH(AW163,L_Placeholder,0))),SUMPRODUCT(--ISNUMBER(SEARCH(" "&amp;L_EvidencePhrase&amp;" ",BD163)))&gt;0,BI163=1),"INVALID – evidence missing, placeholder or not yet on file",IF(BL163=0,"INVALID – evidence needs a traceable reference (number, file name or link)",IF(OR(LEN(AX163)&lt;2,ISNUMBER(MATCH(AX163,L_Placeholder,0))),"INVALID – verifier missing",IF(AX163=AU163,"INVALID – verifier must be someone other than the PIC",IF(BH163=1,"INVALID – result not yet available (awaiting / TBC)",IF(BV163=1,"INVALID – wording says not on board: an on-board confirmation needs the item loaded",IF(AND(AQ163=1,OR(OR(LEN(AY163)&lt;3,ISNUMBER(MATCH(AY163,L_Placeholder,0))),BJ163=1,BQ163=0)),"INVALID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LATE","COMPLETE")&amp;IF(BG163=1," – CHECK WORDING",""))))))))))))))))))))))))),IF(TRIM(U163)="Fail","FAIL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t="str">
        <f aca="false">" "&amp;TRIM(SUBSTITUTE(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 "))&amp;" "</f>
        <v>  </v>
      </c>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IFERROR(IF(AND(TRIM(U163)="Pass",SUMPRODUCT((LEN(BC163)-LEN(SUBSTITUTE(BC163,"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")))/(LEN(L_PendNeg)+1)),1,0),1)</f>
        <v>0</v>
      </c>
      <c r="BI163" s="61" t="n">
        <f aca="false">IFERROR(IF(SUMPRODUCT((LEN(BD163)-LEN(SUBSTITUTE(BD163," "&amp;L_PendStrict&amp;" "," ")))/(LEN(L_PendStrict)+1))&gt;SUMPRODUCT((LEN(BD163)-LEN(SUBSTITUTE(BD163," "&amp;L_PendNeg&amp;" "," ")))/(LEN(L_PendNeg)+1)),1,0),1)</f>
        <v>0</v>
      </c>
      <c r="BJ163" s="61" t="n">
        <f aca="false">IFERROR(IF(SUMPRODUCT((LEN(BE163)-LEN(SUBSTITUTE(BE163," "&amp;L_Pending&amp;" "," ")))/(LEN(L_Pending)+1))&gt;SUMPRODUCT((LEN(BE163)-LEN(SUBSTITUTE(BE163," "&amp;L_PendNeg&amp;" "," ")))/(LEN(L_PendNeg)+1)),1,0),1)</f>
        <v>0</v>
      </c>
      <c r="BK163" s="61" t="n">
        <f aca="false">IFERROR(IF(SUMPRODUCT((LEN(BF163)-LEN(SUBSTITUTE(BF163," "&amp;L_PendStrict&amp;" "," ")))/(LEN(L_PendStrict)+1))&gt;SUMPRODUCT((LEN(BF163)-LEN(SUBSTITUTE(BF163," "&amp;L_PendNeg&amp;" "," ")))/(LEN(L_PendNeg)+1)),1,0),1)</f>
        <v>0</v>
      </c>
      <c r="BL163" s="61" t="n">
        <f aca="false">IFERROR(IF(OR(SUMPRODUCT(--ISNUMBER(SEARCH({"aa000"," aa 000"," aaa 000"," aaaa 000"," a 0000"," a000 000"," aa 00 000"," aaa 00 000"},BN163)))&gt;0,SUMPRODUCT(--ISNUMBER(SEARCH({"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163)))&gt;0,SUMPRODUCT(--ISNUMBER(SEARCH({"http","www.","\",".pdf",".jpg",".jpeg",".png",".heic",".xls",".doc",".msg",".eml"},Z163)))&gt;0,AND(SUMPRODUCT(--ISNUMBER(SEARCH({"sharepoint","onedrive","teams","dms","q-pulse","qpulse"},Z163)))&gt;0,ISNUMBER(SEARCH("0",BM163)))),1,0),0)</f>
        <v>0</v>
      </c>
      <c r="BM163" s="61" t="str">
        <f aca="false">SUBSTITUTE(SUBSTITUTE(SUBSTITUTE(SUBSTITUTE(SUBSTITUTE(SUBSTITUTE(SUBSTITUTE(SUBSTITUTE(SUBSTITUTE(LOWER(BW163&amp;""),"1","0"),"2","0"),"3","0"),"4","0"),"5","0"),"6","0"),"7","0"),"8","0"),"9","0")</f>
        <v>  </v>
      </c>
      <c r="BN163" s="61" t="str">
        <f aca="false">SUBSTITUTE(SUBSTITUTE(SUBSTITUTE(SUBSTITUTE(SUBSTITUTE(SUBSTITUTE(SUBSTITUTE(SUBSTITUTE(SUBSTITUTE(SUBSTITUTE(SUBSTITUTE(SUBSTITUTE(SUBSTITUTE(SUBSTITUTE(SUBSTITUTE(SUBSTITUTE(SUBSTITUTE(SUBSTITUTE(SUBSTITUTE(SUBSTITUTE(SUBSTITUTE(SUBSTITUTE(SUBSTITUTE(SUBSTITUTE(SUBSTITUTE(BM163,"b","a"),"c","a"),"d","a"),"e","a"),"f","a"),"g","a"),"h","a"),"i","a"),"j","a"),"k","a"),"l","a"),"m","a"),"n","a"),"o","a"),"p","a"),"q","a"),"r","a"),"s","a"),"t","a"),"u","a"),"v","a"),"w","a"),"x","a"),"y","a"),"z","a")</f>
        <v>  </v>
      </c>
      <c r="BO163" s="61" t="str">
        <f aca="false">SUBSTITUTE(SUBSTITUTE(SUBSTITUTE(SUBSTITUTE(SUBSTITUTE(SUBSTITUTE(SUBSTITUTE(SUBSTITUTE(SUBSTITUTE(LOWER(BX163&amp;""),"1","0"),"2","0"),"3","0"),"4","0"),"5","0"),"6","0"),"7","0"),"8","0"),"9","0")</f>
        <v>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v>
      </c>
      <c r="BQ163" s="61" t="n">
        <f aca="false">IFERROR(IF(OR(SUMPRODUCT(--ISNUMBER(SEARCH({"aa000"," aa 000"," aaa 000"," aaaa 000"," a 0000"," a000 000"," aa 00 000"," aaa 00 000"},BP163)))&gt;0,SUMPRODUCT(--ISNUMBER(SEARCH({"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163)))&gt;0,SUMPRODUCT(--ISNUMBER(SEARCH({"http","www.","\",".pdf",".jpg",".jpeg",".png",".heic",".xls",".doc",".msg",".eml"},W163)))&gt;0,ISNUMBER(SEARCH("0000",BO163)),AND(SUMPRODUCT(--ISNUMBER(SEARCH({"sharepoint","onedrive","teams","dms","q-pulse","qpulse"},W163)))&gt;0,ISNUMBER(SEARCH("0",BO163)))),1,0),0)</f>
        <v>0</v>
      </c>
      <c r="BR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163," "&amp;LOWER(Flights!$F$9)&amp;" "," ~ ")," mh"," ~")," at "," ~ ")," by "," ~ ")," on "," ~ ")," to "," ~ ")," from "," ~ ")," until "," ~ ")," till "," ~ ")," before "," ~ ")," after "," ~ ")," around "," ~ ")," approx "," ~ ")," about "," ~ ")," since "," ~ ")," hrs "," ~ ")," hr "," ~ ")," hours "," ~ ")," time "," ~ ")," jan "," ~ ")," feb "," ~ ")," mar "," ~ ")," apr "," ~ ")," may "," ~ ")," jun "," ~ ")," jul "," ~ ")," aug "," ~ ")," sep "," ~ ")," sept "," ~ ")," oct "," ~ ")</f>
        <v>  </v>
      </c>
      <c r="BS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163," "&amp;LOWER(Flights!$F$9)&amp;" "," ~ ")," mh"," ~")," at "," ~ ")," by "," ~ ")," on "," ~ ")," to "," ~ ")," from "," ~ ")," until "," ~ ")," till "," ~ ")," before "," ~ ")," after "," ~ ")," around "," ~ ")," approx "," ~ ")," about "," ~ ")," since "," ~ ")," hrs "," ~ ")," hr "," ~ ")," hours "," ~ ")," time "," ~ ")," jan "," ~ ")," feb "," ~ ")," mar "," ~ ")," apr "," ~ ")," may "," ~ ")," jun "," ~ ")," jul "," ~ ")," aug "," ~ ")," sep "," ~ ")," sept "," ~ ")," oct "," ~ ")</f>
        <v>  </v>
      </c>
      <c r="BT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163,"jan","~"),"feb","~"),"mar","~"),"apr","~"),"may","~"),"jun","~"),"jul","~"),"aug","~"),"sep","~"),"oct","~"),"nov","~"),"dec","~")," nov "," ~ ")," dec "," ~ ")," mon "," ~ ")," tue "," ~ ")," wed "," ~ ")," thu "," ~ ")," fri "," ~ ")," sat "," ~ ")," sun "," ~ ")," gate "," ~ ")," bay "," ~ ")," stand "," ~ ")," position "," ~ ")," galley "," ~ ")," flight "," ~ ")," flt "," ~ ")," day "," ~ ")," date "," ~ ")," dated "," ~ ")," the "," ~ ")," and "," ~ ")," of "," ~ ")," in "," ~ ")," for "," ~ ")," with "," ~ ")</f>
        <v>  </v>
      </c>
      <c r="BU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163,"jan","~"),"feb","~"),"mar","~"),"apr","~"),"may","~"),"jun","~"),"jul","~"),"aug","~"),"sep","~"),"oct","~"),"nov","~"),"dec","~")," nov "," ~ ")," dec "," ~ ")," mon "," ~ ")," tue "," ~ ")," wed "," ~ ")," thu "," ~ ")," fri "," ~ ")," sat "," ~ ")," sun "," ~ ")," gate "," ~ ")," bay "," ~ ")," stand "," ~ ")," position "," ~ ")," galley "," ~ ")," flight "," ~ ")," flt "," ~ ")," day "," ~ ")," date "," ~ ")," dated "," ~ ")," the "," ~ ")," and "," ~ ")," of "," ~ ")," in "," ~ ")," for "," ~ ")," with "," ~ ")</f>
        <v>  </v>
      </c>
      <c r="BV163" s="61" t="n">
        <f aca="false">IFERROR(IF(OR(SUMPRODUCT((LEN(BC163)-LEN(SUBSTITUTE(BC163," "&amp;L_NotLoaded&amp;" "," ")))/(LEN(L_NotLoaded)+1))&gt;SUMPRODUCT((LEN(BC163)-LEN(SUBSTITUTE(BC163," "&amp;L_NotLoadedNeg&amp;" "," ")))/(LEN(L_NotLoadedNeg)+1)),SUMPRODUCT((LEN(BD163)-LEN(SUBSTITUTE(BD163," "&amp;L_NotLoaded&amp;" "," ")))/(LEN(L_NotLoaded)+1))&gt;SUMPRODUCT((LEN(BD163)-LEN(SUBSTITUTE(BD163," "&amp;L_NotLoadedNeg&amp;" "," ")))/(LEN(L_NotLoadedNeg)+1))),1,0),0)</f>
        <v>0</v>
      </c>
      <c r="BW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163," pax "," ~ ")," etd "," ~ ")," eta "," ~ ")," std "," ~ ")," sta "," ~ ")," atd "," ~ ")," ata "," ~ ")," lt "," ~ ")," utc "," ~ ")," local "," ~ ")," ok "," ~ ")," done "," ~ ")," seen "," ~ ")," chk "," ~ ")," chkd "," ~ ")," checked "," ~ ")," rcvd "," ~ ")," recd "," ~ ")," dep "," ~ ")," arr "," ~ ")," qty "," ~ ")," all "," ~ ")," ttl "," ~ ")," total "," ~ ")," via "," ~ ")," per "," ~ ")," call "," ~ ")," inbound "," ~ ")," outbound "," ~ ")," approx "," ~ ")</f>
        <v>  </v>
      </c>
      <c r="BX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163," pax "," ~ ")," etd "," ~ ")," eta "," ~ ")," std "," ~ ")," sta "," ~ ")," atd "," ~ ")," ata "," ~ ")," lt "," ~ ")," utc "," ~ ")," local "," ~ ")," ok "," ~ ")," done "," ~ ")," seen "," ~ ")," chk "," ~ ")," chkd "," ~ ")," checked "," ~ ")," rcvd "," ~ ")," recd "," ~ ")," dep "," ~ ")," arr "," ~ ")," qty "," ~ ")," all "," ~ ")," ttl "," ~ ")," total "," ~ ")," via "," ~ ")," per "," ~ ")," call "," ~ ")," inbound "," ~ ")," outbound "," ~ ")," approx "," ~ ")</f>
        <v>  </v>
      </c>
    </row>
    <row r="164" customFormat="false" ht="54" hidden="false" customHeight="true" outlineLevel="0" collapsed="false">
      <c r="A164" s="57" t="s">
        <v>706</v>
      </c>
      <c r="B164" s="57" t="s">
        <v>228</v>
      </c>
      <c r="C164" s="57" t="str">
        <f aca="false">Flights!$F$9</f>
        <v>MH0089</v>
      </c>
      <c r="D164" s="58" t="n">
        <f aca="false">Flights!$D$9</f>
        <v>46310</v>
      </c>
      <c r="E164" s="57" t="str">
        <f aca="false">Flights!$G$9&amp;"-"&amp;Flights!$H$9</f>
        <v>NRT-KUL</v>
      </c>
      <c r="F164" s="57" t="str">
        <f aca="false">Flights!$K$9</f>
        <v>EY</v>
      </c>
      <c r="G164" s="57" t="s">
        <v>462</v>
      </c>
      <c r="H164" s="57" t="s">
        <v>463</v>
      </c>
      <c r="I164" s="57" t="s">
        <v>450</v>
      </c>
      <c r="J164" s="57" t="s">
        <v>474</v>
      </c>
      <c r="K164" s="67" t="s">
        <v>458</v>
      </c>
      <c r="L164" s="67" t="s">
        <v>693</v>
      </c>
      <c r="M164" s="67" t="s">
        <v>454</v>
      </c>
      <c r="N164" s="67" t="s">
        <v>386</v>
      </c>
      <c r="O164" s="67" t="s">
        <v>707</v>
      </c>
      <c r="P164" s="57" t="s">
        <v>220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open",IF(AND(NOT(OR(LEN(AZ164)&lt;15,ISNUMBER(MATCH(AZ164,L_Placeholder,0)))),BK164=0,NOT(OR(LEN(AU164)&lt;2,ISNUMBER(MATCH(AU164,L_Placeholder,0)))),NOT(OR(LEN(AX164)&lt;2,ISNUMBER(MATCH(AX164,L_Placeholder,0)))),TRIM(AE164)&lt;&gt;TRIM(T164)),"N/A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missing",IF(OR(LEN(AU164)&lt;2,ISNUMBER(MATCH(AU164,L_Placeholder,0))),"INVALID – PIC missing",IF(OR(LEN(AV164)&lt;2,ISNUMBER(MATCH(AV164,L_Placeholder,0))),"INVALID – result / assessment missing",IF(OR(OR(LEN(AW164)&lt;3,ISNUMBER(MATCH(AW164,L_Placeholder,0))),SUMPRODUCT(--ISNUMBER(SEARCH(" "&amp;L_EvidencePhrase&amp;" ",BD164)))&gt;0,BI164=1),"INVALID – evidence missing, placeholder or not yet on file",IF(BL164=0,"INVALID – evidence needs a traceable reference (number, file name or link)",IF(OR(LEN(AX164)&lt;2,ISNUMBER(MATCH(AX164,L_Placeholder,0))),"INVALID – verifier missing",IF(AX164=AU164,"INVALID – verifier must be someone other than the PIC",IF(BH164=1,"INVALID – result not yet available (awaiting / TBC)",IF(BV164=1,"INVALID – wording says not on board: an on-board confirmation needs the item loaded",IF(AND(AQ164=1,OR(OR(LEN(AY164)&lt;3,ISNUMBER(MATCH(AY164,L_Placeholder,0))),BJ164=1,BQ164=0)),"INVALID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LATE","COMPLETE")&amp;IF(BG164=1," – CHECK WORDING",""))))))))))))))))))))))))),IF(TRIM(U164)="Fail","FAIL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t="str">
        <f aca="false">" "&amp;TRIM(SUBSTITUTE(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 "))&amp;" "</f>
        <v>  </v>
      </c>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IFERROR(IF(AND(TRIM(U164)="Pass",SUMPRODUCT((LEN(BC164)-LEN(SUBSTITUTE(BC164,"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")))/(LEN(L_PendNeg)+1)),1,0),1)</f>
        <v>0</v>
      </c>
      <c r="BI164" s="61" t="n">
        <f aca="false">IFERROR(IF(SUMPRODUCT((LEN(BD164)-LEN(SUBSTITUTE(BD164," "&amp;L_PendStrict&amp;" "," ")))/(LEN(L_PendStrict)+1))&gt;SUMPRODUCT((LEN(BD164)-LEN(SUBSTITUTE(BD164," "&amp;L_PendNeg&amp;" "," ")))/(LEN(L_PendNeg)+1)),1,0),1)</f>
        <v>0</v>
      </c>
      <c r="BJ164" s="61" t="n">
        <f aca="false">IFERROR(IF(SUMPRODUCT((LEN(BE164)-LEN(SUBSTITUTE(BE164," "&amp;L_Pending&amp;" "," ")))/(LEN(L_Pending)+1))&gt;SUMPRODUCT((LEN(BE164)-LEN(SUBSTITUTE(BE164," "&amp;L_PendNeg&amp;" "," ")))/(LEN(L_PendNeg)+1)),1,0),1)</f>
        <v>0</v>
      </c>
      <c r="BK164" s="61" t="n">
        <f aca="false">IFERROR(IF(SUMPRODUCT((LEN(BF164)-LEN(SUBSTITUTE(BF164," "&amp;L_PendStrict&amp;" "," ")))/(LEN(L_PendStrict)+1))&gt;SUMPRODUCT((LEN(BF164)-LEN(SUBSTITUTE(BF164," "&amp;L_PendNeg&amp;" "," ")))/(LEN(L_PendNeg)+1)),1,0),1)</f>
        <v>0</v>
      </c>
      <c r="BL164" s="61" t="n">
        <f aca="false">IFERROR(IF(OR(SUMPRODUCT(--ISNUMBER(SEARCH({"aa000"," aa 000"," aaa 000"," aaaa 000"," a 0000"," a000 000"," aa 00 000"," aaa 00 000"},BN164)))&gt;0,SUMPRODUCT(--ISNUMBER(SEARCH({"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164)))&gt;0,SUMPRODUCT(--ISNUMBER(SEARCH({"http","www.","\",".pdf",".jpg",".jpeg",".png",".heic",".xls",".doc",".msg",".eml"},Z164)))&gt;0,AND(SUMPRODUCT(--ISNUMBER(SEARCH({"sharepoint","onedrive","teams","dms","q-pulse","qpulse"},Z164)))&gt;0,ISNUMBER(SEARCH("0",BM164)))),1,0),0)</f>
        <v>0</v>
      </c>
      <c r="BM164" s="61" t="str">
        <f aca="false">SUBSTITUTE(SUBSTITUTE(SUBSTITUTE(SUBSTITUTE(SUBSTITUTE(SUBSTITUTE(SUBSTITUTE(SUBSTITUTE(SUBSTITUTE(LOWER(BW164&amp;""),"1","0"),"2","0"),"3","0"),"4","0"),"5","0"),"6","0"),"7","0"),"8","0"),"9","0")</f>
        <v>  </v>
      </c>
      <c r="BN164" s="61" t="str">
        <f aca="false">SUBSTITUTE(SUBSTITUTE(SUBSTITUTE(SUBSTITUTE(SUBSTITUTE(SUBSTITUTE(SUBSTITUTE(SUBSTITUTE(SUBSTITUTE(SUBSTITUTE(SUBSTITUTE(SUBSTITUTE(SUBSTITUTE(SUBSTITUTE(SUBSTITUTE(SUBSTITUTE(SUBSTITUTE(SUBSTITUTE(SUBSTITUTE(SUBSTITUTE(SUBSTITUTE(SUBSTITUTE(SUBSTITUTE(SUBSTITUTE(SUBSTITUTE(BM164,"b","a"),"c","a"),"d","a"),"e","a"),"f","a"),"g","a"),"h","a"),"i","a"),"j","a"),"k","a"),"l","a"),"m","a"),"n","a"),"o","a"),"p","a"),"q","a"),"r","a"),"s","a"),"t","a"),"u","a"),"v","a"),"w","a"),"x","a"),"y","a"),"z","a")</f>
        <v>  </v>
      </c>
      <c r="BO164" s="61" t="str">
        <f aca="false">SUBSTITUTE(SUBSTITUTE(SUBSTITUTE(SUBSTITUTE(SUBSTITUTE(SUBSTITUTE(SUBSTITUTE(SUBSTITUTE(SUBSTITUTE(LOWER(BX164&amp;""),"1","0"),"2","0"),"3","0"),"4","0"),"5","0"),"6","0"),"7","0"),"8","0"),"9","0")</f>
        <v>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v>
      </c>
      <c r="BQ164" s="61" t="n">
        <f aca="false">IFERROR(IF(OR(SUMPRODUCT(--ISNUMBER(SEARCH({"aa000"," aa 000"," aaa 000"," aaaa 000"," a 0000"," a000 000"," aa 00 000"," aaa 00 000"},BP164)))&gt;0,SUMPRODUCT(--ISNUMBER(SEARCH({"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164)))&gt;0,SUMPRODUCT(--ISNUMBER(SEARCH({"http","www.","\",".pdf",".jpg",".jpeg",".png",".heic",".xls",".doc",".msg",".eml"},W164)))&gt;0,ISNUMBER(SEARCH("0000",BO164)),AND(SUMPRODUCT(--ISNUMBER(SEARCH({"sharepoint","onedrive","teams","dms","q-pulse","qpulse"},W164)))&gt;0,ISNUMBER(SEARCH("0",BO164)))),1,0),0)</f>
        <v>0</v>
      </c>
      <c r="BR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164," "&amp;LOWER(Flights!$F$9)&amp;" "," ~ ")," mh"," ~")," at "," ~ ")," by "," ~ ")," on "," ~ ")," to "," ~ ")," from "," ~ ")," until "," ~ ")," till "," ~ ")," before "," ~ ")," after "," ~ ")," around "," ~ ")," approx "," ~ ")," about "," ~ ")," since "," ~ ")," hrs "," ~ ")," hr "," ~ ")," hours "," ~ ")," time "," ~ ")," jan "," ~ ")," feb "," ~ ")," mar "," ~ ")," apr "," ~ ")," may "," ~ ")," jun "," ~ ")," jul "," ~ ")," aug "," ~ ")," sep "," ~ ")," sept "," ~ ")," oct "," ~ ")</f>
        <v>  </v>
      </c>
      <c r="BS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164," "&amp;LOWER(Flights!$F$9)&amp;" "," ~ ")," mh"," ~")," at "," ~ ")," by "," ~ ")," on "," ~ ")," to "," ~ ")," from "," ~ ")," until "," ~ ")," till "," ~ ")," before "," ~ ")," after "," ~ ")," around "," ~ ")," approx "," ~ ")," about "," ~ ")," since "," ~ ")," hrs "," ~ ")," hr "," ~ ")," hours "," ~ ")," time "," ~ ")," jan "," ~ ")," feb "," ~ ")," mar "," ~ ")," apr "," ~ ")," may "," ~ ")," jun "," ~ ")," jul "," ~ ")," aug "," ~ ")," sep "," ~ ")," sept "," ~ ")," oct "," ~ ")</f>
        <v>  </v>
      </c>
      <c r="BT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164,"jan","~"),"feb","~"),"mar","~"),"apr","~"),"may","~"),"jun","~"),"jul","~"),"aug","~"),"sep","~"),"oct","~"),"nov","~"),"dec","~")," nov "," ~ ")," dec "," ~ ")," mon "," ~ ")," tue "," ~ ")," wed "," ~ ")," thu "," ~ ")," fri "," ~ ")," sat "," ~ ")," sun "," ~ ")," gate "," ~ ")," bay "," ~ ")," stand "," ~ ")," position "," ~ ")," galley "," ~ ")," flight "," ~ ")," flt "," ~ ")," day "," ~ ")," date "," ~ ")," dated "," ~ ")," the "," ~ ")," and "," ~ ")," of "," ~ ")," in "," ~ ")," for "," ~ ")," with "," ~ ")</f>
        <v>  </v>
      </c>
      <c r="BU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164,"jan","~"),"feb","~"),"mar","~"),"apr","~"),"may","~"),"jun","~"),"jul","~"),"aug","~"),"sep","~"),"oct","~"),"nov","~"),"dec","~")," nov "," ~ ")," dec "," ~ ")," mon "," ~ ")," tue "," ~ ")," wed "," ~ ")," thu "," ~ ")," fri "," ~ ")," sat "," ~ ")," sun "," ~ ")," gate "," ~ ")," bay "," ~ ")," stand "," ~ ")," position "," ~ ")," galley "," ~ ")," flight "," ~ ")," flt "," ~ ")," day "," ~ ")," date "," ~ ")," dated "," ~ ")," the "," ~ ")," and "," ~ ")," of "," ~ ")," in "," ~ ")," for "," ~ ")," with "," ~ ")</f>
        <v>  </v>
      </c>
      <c r="BV164" s="61" t="n">
        <f aca="false">IFERROR(IF(OR(SUMPRODUCT((LEN(BC164)-LEN(SUBSTITUTE(BC164," "&amp;L_NotLoaded&amp;" "," ")))/(LEN(L_NotLoaded)+1))&gt;SUMPRODUCT((LEN(BC164)-LEN(SUBSTITUTE(BC164," "&amp;L_NotLoadedNeg&amp;" "," ")))/(LEN(L_NotLoadedNeg)+1)),SUMPRODUCT((LEN(BD164)-LEN(SUBSTITUTE(BD164," "&amp;L_NotLoaded&amp;" "," ")))/(LEN(L_NotLoaded)+1))&gt;SUMPRODUCT((LEN(BD164)-LEN(SUBSTITUTE(BD164," "&amp;L_NotLoadedNeg&amp;" "," ")))/(LEN(L_NotLoadedNeg)+1))),1,0),0)</f>
        <v>0</v>
      </c>
      <c r="BW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164," pax "," ~ ")," etd "," ~ ")," eta "," ~ ")," std "," ~ ")," sta "," ~ ")," atd "," ~ ")," ata "," ~ ")," lt "," ~ ")," utc "," ~ ")," local "," ~ ")," ok "," ~ ")," done "," ~ ")," seen "," ~ ")," chk "," ~ ")," chkd "," ~ ")," checked "," ~ ")," rcvd "," ~ ")," recd "," ~ ")," dep "," ~ ")," arr "," ~ ")," qty "," ~ ")," all "," ~ ")," ttl "," ~ ")," total "," ~ ")," via "," ~ ")," per "," ~ ")," call "," ~ ")," inbound "," ~ ")," outbound "," ~ ")," approx "," ~ ")</f>
        <v>  </v>
      </c>
      <c r="BX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164," pax "," ~ ")," etd "," ~ ")," eta "," ~ ")," std "," ~ ")," sta "," ~ ")," atd "," ~ ")," ata "," ~ ")," lt "," ~ ")," utc "," ~ ")," local "," ~ ")," ok "," ~ ")," done "," ~ ")," seen "," ~ ")," chk "," ~ ")," chkd "," ~ ")," checked "," ~ ")," rcvd "," ~ ")," recd "," ~ ")," dep "," ~ ")," arr "," ~ ")," qty "," ~ ")," all "," ~ ")," ttl "," ~ ")," total "," ~ ")," via "," ~ ")," per "," ~ ")," call "," ~ ")," inbound "," ~ ")," outbound "," ~ ")," approx "," ~ ")</f>
        <v>  </v>
      </c>
    </row>
    <row r="165" customFormat="false" ht="66" hidden="false" customHeight="true" outlineLevel="0" collapsed="false">
      <c r="A165" s="57" t="s">
        <v>708</v>
      </c>
      <c r="B165" s="57" t="s">
        <v>228</v>
      </c>
      <c r="C165" s="57" t="str">
        <f aca="false">Flights!$F$9</f>
        <v>MH0089</v>
      </c>
      <c r="D165" s="58" t="n">
        <f aca="false">Flights!$D$9</f>
        <v>46310</v>
      </c>
      <c r="E165" s="57" t="str">
        <f aca="false">Flights!$G$9&amp;"-"&amp;Flights!$H$9</f>
        <v>NRT-KUL</v>
      </c>
      <c r="F165" s="57" t="str">
        <f aca="false">Flights!$K$9</f>
        <v>EY</v>
      </c>
      <c r="G165" s="57" t="s">
        <v>462</v>
      </c>
      <c r="H165" s="57" t="s">
        <v>463</v>
      </c>
      <c r="I165" s="57" t="s">
        <v>637</v>
      </c>
      <c r="J165" s="57" t="s">
        <v>662</v>
      </c>
      <c r="K165" s="67" t="s">
        <v>639</v>
      </c>
      <c r="L165" s="67" t="s">
        <v>640</v>
      </c>
      <c r="M165" s="67" t="s">
        <v>454</v>
      </c>
      <c r="N165" s="67" t="s">
        <v>447</v>
      </c>
      <c r="O165" s="67" t="s">
        <v>709</v>
      </c>
      <c r="P165" s="57" t="s">
        <v>220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open",IF(AND(NOT(OR(LEN(AZ165)&lt;15,ISNUMBER(MATCH(AZ165,L_Placeholder,0)))),BK165=0,NOT(OR(LEN(AU165)&lt;2,ISNUMBER(MATCH(AU165,L_Placeholder,0)))),NOT(OR(LEN(AX165)&lt;2,ISNUMBER(MATCH(AX165,L_Placeholder,0)))),TRIM(AE165)&lt;&gt;TRIM(T165)),"N/A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missing",IF(OR(LEN(AU165)&lt;2,ISNUMBER(MATCH(AU165,L_Placeholder,0))),"INVALID – PIC missing",IF(OR(LEN(AV165)&lt;2,ISNUMBER(MATCH(AV165,L_Placeholder,0))),"INVALID – result / assessment missing",IF(OR(OR(LEN(AW165)&lt;3,ISNUMBER(MATCH(AW165,L_Placeholder,0))),SUMPRODUCT(--ISNUMBER(SEARCH(" "&amp;L_EvidencePhrase&amp;" ",BD165)))&gt;0,BI165=1),"INVALID – evidence missing, placeholder or not yet on file",IF(BL165=0,"INVALID – evidence needs a traceable reference (number, file name or link)",IF(OR(LEN(AX165)&lt;2,ISNUMBER(MATCH(AX165,L_Placeholder,0))),"INVALID – verifier missing",IF(AX165=AU165,"INVALID – verifier must be someone other than the PIC",IF(BH165=1,"INVALID – result not yet available (awaiting / TBC)",IF(BV165=1,"INVALID – wording says not on board: an on-board confirmation needs the item loaded",IF(AND(AQ165=1,OR(OR(LEN(AY165)&lt;3,ISNUMBER(MATCH(AY165,L_Placeholder,0))),BJ165=1,BQ165=0)),"INVALID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LATE","COMPLETE")&amp;IF(BG165=1," – CHECK WORDING",""))))))))))))))))))))))))),IF(TRIM(U165)="Fail","FAIL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t="str">
        <f aca="false">" "&amp;TRIM(SUBSTITUTE(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 "))&amp;" "</f>
        <v>  </v>
      </c>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IFERROR(IF(AND(TRIM(U165)="Pass",SUMPRODUCT((LEN(BC165)-LEN(SUBSTITUTE(BC165,"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")))/(LEN(L_PendNeg)+1)),1,0),1)</f>
        <v>0</v>
      </c>
      <c r="BI165" s="61" t="n">
        <f aca="false">IFERROR(IF(SUMPRODUCT((LEN(BD165)-LEN(SUBSTITUTE(BD165," "&amp;L_PendStrict&amp;" "," ")))/(LEN(L_PendStrict)+1))&gt;SUMPRODUCT((LEN(BD165)-LEN(SUBSTITUTE(BD165," "&amp;L_PendNeg&amp;" "," ")))/(LEN(L_PendNeg)+1)),1,0),1)</f>
        <v>0</v>
      </c>
      <c r="BJ165" s="61" t="n">
        <f aca="false">IFERROR(IF(SUMPRODUCT((LEN(BE165)-LEN(SUBSTITUTE(BE165," "&amp;L_Pending&amp;" "," ")))/(LEN(L_Pending)+1))&gt;SUMPRODUCT((LEN(BE165)-LEN(SUBSTITUTE(BE165," "&amp;L_PendNeg&amp;" "," ")))/(LEN(L_PendNeg)+1)),1,0),1)</f>
        <v>0</v>
      </c>
      <c r="BK165" s="61" t="n">
        <f aca="false">IFERROR(IF(SUMPRODUCT((LEN(BF165)-LEN(SUBSTITUTE(BF165," "&amp;L_PendStrict&amp;" "," ")))/(LEN(L_PendStrict)+1))&gt;SUMPRODUCT((LEN(BF165)-LEN(SUBSTITUTE(BF165," "&amp;L_PendNeg&amp;" "," ")))/(LEN(L_PendNeg)+1)),1,0),1)</f>
        <v>0</v>
      </c>
      <c r="BL165" s="61" t="n">
        <f aca="false">IFERROR(IF(OR(SUMPRODUCT(--ISNUMBER(SEARCH({"aa000"," aa 000"," aaa 000"," aaaa 000"," a 0000"," a000 000"," aa 00 000"," aaa 00 000"},BN165)))&gt;0,SUMPRODUCT(--ISNUMBER(SEARCH({"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165)))&gt;0,SUMPRODUCT(--ISNUMBER(SEARCH({"http","www.","\",".pdf",".jpg",".jpeg",".png",".heic",".xls",".doc",".msg",".eml"},Z165)))&gt;0,AND(SUMPRODUCT(--ISNUMBER(SEARCH({"sharepoint","onedrive","teams","dms","q-pulse","qpulse"},Z165)))&gt;0,ISNUMBER(SEARCH("0",BM165)))),1,0),0)</f>
        <v>0</v>
      </c>
      <c r="BM165" s="61" t="str">
        <f aca="false">SUBSTITUTE(SUBSTITUTE(SUBSTITUTE(SUBSTITUTE(SUBSTITUTE(SUBSTITUTE(SUBSTITUTE(SUBSTITUTE(SUBSTITUTE(LOWER(BW165&amp;""),"1","0"),"2","0"),"3","0"),"4","0"),"5","0"),"6","0"),"7","0"),"8","0"),"9","0")</f>
        <v>  </v>
      </c>
      <c r="BN165" s="61" t="str">
        <f aca="false">SUBSTITUTE(SUBSTITUTE(SUBSTITUTE(SUBSTITUTE(SUBSTITUTE(SUBSTITUTE(SUBSTITUTE(SUBSTITUTE(SUBSTITUTE(SUBSTITUTE(SUBSTITUTE(SUBSTITUTE(SUBSTITUTE(SUBSTITUTE(SUBSTITUTE(SUBSTITUTE(SUBSTITUTE(SUBSTITUTE(SUBSTITUTE(SUBSTITUTE(SUBSTITUTE(SUBSTITUTE(SUBSTITUTE(SUBSTITUTE(SUBSTITUTE(BM165,"b","a"),"c","a"),"d","a"),"e","a"),"f","a"),"g","a"),"h","a"),"i","a"),"j","a"),"k","a"),"l","a"),"m","a"),"n","a"),"o","a"),"p","a"),"q","a"),"r","a"),"s","a"),"t","a"),"u","a"),"v","a"),"w","a"),"x","a"),"y","a"),"z","a")</f>
        <v>  </v>
      </c>
      <c r="BO165" s="61" t="str">
        <f aca="false">SUBSTITUTE(SUBSTITUTE(SUBSTITUTE(SUBSTITUTE(SUBSTITUTE(SUBSTITUTE(SUBSTITUTE(SUBSTITUTE(SUBSTITUTE(LOWER(BX165&amp;""),"1","0"),"2","0"),"3","0"),"4","0"),"5","0"),"6","0"),"7","0"),"8","0"),"9","0")</f>
        <v>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v>
      </c>
      <c r="BQ165" s="61" t="n">
        <f aca="false">IFERROR(IF(OR(SUMPRODUCT(--ISNUMBER(SEARCH({"aa000"," aa 000"," aaa 000"," aaaa 000"," a 0000"," a000 000"," aa 00 000"," aaa 00 000"},BP165)))&gt;0,SUMPRODUCT(--ISNUMBER(SEARCH({"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165)))&gt;0,SUMPRODUCT(--ISNUMBER(SEARCH({"http","www.","\",".pdf",".jpg",".jpeg",".png",".heic",".xls",".doc",".msg",".eml"},W165)))&gt;0,ISNUMBER(SEARCH("0000",BO165)),AND(SUMPRODUCT(--ISNUMBER(SEARCH({"sharepoint","onedrive","teams","dms","q-pulse","qpulse"},W165)))&gt;0,ISNUMBER(SEARCH("0",BO165)))),1,0),0)</f>
        <v>0</v>
      </c>
      <c r="BR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165," "&amp;LOWER(Flights!$F$9)&amp;" "," ~ ")," mh"," ~")," at "," ~ ")," by "," ~ ")," on "," ~ ")," to "," ~ ")," from "," ~ ")," until "," ~ ")," till "," ~ ")," before "," ~ ")," after "," ~ ")," around "," ~ ")," approx "," ~ ")," about "," ~ ")," since "," ~ ")," hrs "," ~ ")," hr "," ~ ")," hours "," ~ ")," time "," ~ ")," jan "," ~ ")," feb "," ~ ")," mar "," ~ ")," apr "," ~ ")," may "," ~ ")," jun "," ~ ")," jul "," ~ ")," aug "," ~ ")," sep "," ~ ")," sept "," ~ ")," oct "," ~ ")</f>
        <v>  </v>
      </c>
      <c r="BS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165," "&amp;LOWER(Flights!$F$9)&amp;" "," ~ ")," mh"," ~")," at "," ~ ")," by "," ~ ")," on "," ~ ")," to "," ~ ")," from "," ~ ")," until "," ~ ")," till "," ~ ")," before "," ~ ")," after "," ~ ")," around "," ~ ")," approx "," ~ ")," about "," ~ ")," since "," ~ ")," hrs "," ~ ")," hr "," ~ ")," hours "," ~ ")," time "," ~ ")," jan "," ~ ")," feb "," ~ ")," mar "," ~ ")," apr "," ~ ")," may "," ~ ")," jun "," ~ ")," jul "," ~ ")," aug "," ~ ")," sep "," ~ ")," sept "," ~ ")," oct "," ~ ")</f>
        <v>  </v>
      </c>
      <c r="BT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165,"jan","~"),"feb","~"),"mar","~"),"apr","~"),"may","~"),"jun","~"),"jul","~"),"aug","~"),"sep","~"),"oct","~"),"nov","~"),"dec","~")," nov "," ~ ")," dec "," ~ ")," mon "," ~ ")," tue "," ~ ")," wed "," ~ ")," thu "," ~ ")," fri "," ~ ")," sat "," ~ ")," sun "," ~ ")," gate "," ~ ")," bay "," ~ ")," stand "," ~ ")," position "," ~ ")," galley "," ~ ")," flight "," ~ ")," flt "," ~ ")," day "," ~ ")," date "," ~ ")," dated "," ~ ")," the "," ~ ")," and "," ~ ")," of "," ~ ")," in "," ~ ")," for "," ~ ")," with "," ~ ")</f>
        <v>  </v>
      </c>
      <c r="BU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165,"jan","~"),"feb","~"),"mar","~"),"apr","~"),"may","~"),"jun","~"),"jul","~"),"aug","~"),"sep","~"),"oct","~"),"nov","~"),"dec","~")," nov "," ~ ")," dec "," ~ ")," mon "," ~ ")," tue "," ~ ")," wed "," ~ ")," thu "," ~ ")," fri "," ~ ")," sat "," ~ ")," sun "," ~ ")," gate "," ~ ")," bay "," ~ ")," stand "," ~ ")," position "," ~ ")," galley "," ~ ")," flight "," ~ ")," flt "," ~ ")," day "," ~ ")," date "," ~ ")," dated "," ~ ")," the "," ~ ")," and "," ~ ")," of "," ~ ")," in "," ~ ")," for "," ~ ")," with "," ~ ")</f>
        <v>  </v>
      </c>
      <c r="BV165" s="61" t="n">
        <f aca="false">IFERROR(IF(OR(SUMPRODUCT((LEN(BC165)-LEN(SUBSTITUTE(BC165," "&amp;L_NotLoaded&amp;" "," ")))/(LEN(L_NotLoaded)+1))&gt;SUMPRODUCT((LEN(BC165)-LEN(SUBSTITUTE(BC165," "&amp;L_NotLoadedNeg&amp;" "," ")))/(LEN(L_NotLoadedNeg)+1)),SUMPRODUCT((LEN(BD165)-LEN(SUBSTITUTE(BD165," "&amp;L_NotLoaded&amp;" "," ")))/(LEN(L_NotLoaded)+1))&gt;SUMPRODUCT((LEN(BD165)-LEN(SUBSTITUTE(BD165," "&amp;L_NotLoadedNeg&amp;" "," ")))/(LEN(L_NotLoadedNeg)+1))),1,0),0)</f>
        <v>0</v>
      </c>
      <c r="BW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165," pax "," ~ ")," etd "," ~ ")," eta "," ~ ")," std "," ~ ")," sta "," ~ ")," atd "," ~ ")," ata "," ~ ")," lt "," ~ ")," utc "," ~ ")," local "," ~ ")," ok "," ~ ")," done "," ~ ")," seen "," ~ ")," chk "," ~ ")," chkd "," ~ ")," checked "," ~ ")," rcvd "," ~ ")," recd "," ~ ")," dep "," ~ ")," arr "," ~ ")," qty "," ~ ")," all "," ~ ")," ttl "," ~ ")," total "," ~ ")," via "," ~ ")," per "," ~ ")," call "," ~ ")," inbound "," ~ ")," outbound "," ~ ")," approx "," ~ ")</f>
        <v>  </v>
      </c>
      <c r="BX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165," pax "," ~ ")," etd "," ~ ")," eta "," ~ ")," std "," ~ ")," sta "," ~ ")," atd "," ~ ")," ata "," ~ ")," lt "," ~ ")," utc "," ~ ")," local "," ~ ")," ok "," ~ ")," done "," ~ ")," seen "," ~ ")," chk "," ~ ")," chkd "," ~ ")," checked "," ~ ")," rcvd "," ~ ")," recd "," ~ ")," dep "," ~ ")," arr "," ~ ")," qty "," ~ ")," all "," ~ ")," ttl "," ~ ")," total "," ~ ")," via "," ~ ")," per "," ~ ")," call "," ~ ")," inbound "," ~ ")," outbound "," ~ ")," approx "," ~ ")</f>
        <v>  </v>
      </c>
    </row>
    <row r="166" customFormat="false" ht="39.75" hidden="false" customHeight="true" outlineLevel="0" collapsed="false">
      <c r="A166" s="57" t="s">
        <v>710</v>
      </c>
      <c r="B166" s="57" t="s">
        <v>231</v>
      </c>
      <c r="C166" s="57" t="str">
        <f aca="false">Flights!$F$10</f>
        <v>MH0002</v>
      </c>
      <c r="D166" s="58" t="n">
        <f aca="false">Flights!$D$10</f>
        <v>46310</v>
      </c>
      <c r="E166" s="57" t="str">
        <f aca="false">Flights!$G$10&amp;"-"&amp;Flights!$H$10</f>
        <v>KUL-LHR</v>
      </c>
      <c r="F166" s="57" t="str">
        <f aca="false">Flights!$K$10</f>
        <v>BC</v>
      </c>
      <c r="G166" s="57" t="s">
        <v>81</v>
      </c>
      <c r="H166" s="57" t="s">
        <v>381</v>
      </c>
      <c r="I166" s="57" t="s">
        <v>382</v>
      </c>
      <c r="J166" s="57" t="s">
        <v>383</v>
      </c>
      <c r="K166" s="67" t="s">
        <v>384</v>
      </c>
      <c r="L166" s="67" t="s">
        <v>385</v>
      </c>
      <c r="M166" s="67"/>
      <c r="N166" s="67" t="s">
        <v>386</v>
      </c>
      <c r="O166" s="67"/>
      <c r="P166" s="57" t="s">
        <v>187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open",IF(AND(NOT(OR(LEN(AZ166)&lt;15,ISNUMBER(MATCH(AZ166,L_Placeholder,0)))),BK166=0,NOT(OR(LEN(AU166)&lt;2,ISNUMBER(MATCH(AU166,L_Placeholder,0)))),NOT(OR(LEN(AX166)&lt;2,ISNUMBER(MATCH(AX166,L_Placeholder,0)))),TRIM(AE166)&lt;&gt;TRIM(T166)),"N/A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missing",IF(OR(LEN(AU166)&lt;2,ISNUMBER(MATCH(AU166,L_Placeholder,0))),"INVALID – PIC missing",IF(OR(LEN(AV166)&lt;2,ISNUMBER(MATCH(AV166,L_Placeholder,0))),"INVALID – result / assessment missing",IF(OR(OR(LEN(AW166)&lt;3,ISNUMBER(MATCH(AW166,L_Placeholder,0))),SUMPRODUCT(--ISNUMBER(SEARCH(" "&amp;L_EvidencePhrase&amp;" ",BD166)))&gt;0,BI166=1),"INVALID – evidence missing, placeholder or not yet on file",IF(BL166=0,"INVALID – evidence needs a traceable reference (number, file name or link)",IF(OR(LEN(AX166)&lt;2,ISNUMBER(MATCH(AX166,L_Placeholder,0))),"INVALID – verifier missing",IF(AX166=AU166,"INVALID – verifier must be someone other than the PIC",IF(BH166=1,"INVALID – result not yet available (awaiting / TBC)",IF(BV166=1,"INVALID – wording says not on board: an on-board confirmation needs the item loaded",IF(AND(AQ166=1,OR(OR(LEN(AY166)&lt;3,ISNUMBER(MATCH(AY166,L_Placeholder,0))),BJ166=1,BQ166=0)),"INVALID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LATE","COMPLETE")&amp;IF(BG166=1," – CHECK WORDING",""))))))))))))))))))))))),IF(TRIM(U166)="Fail","FAIL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t="str">
        <f aca="false">" "&amp;TRIM(SUBSTITUTE(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 "))&amp;" "</f>
        <v>  </v>
      </c>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IFERROR(IF(AND(TRIM(U166)="Pass",SUMPRODUCT((LEN(BC166)-LEN(SUBSTITUTE(BC166,"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")))/(LEN(L_PendNeg)+1))+SUMPRODUCT((LEN(BC166)-LEN(SUBSTITUTE(BC166," "&amp;L_PendPrep&amp;" "," ")))/(LEN(L_PendPrep)+1)),1,0),1)</f>
        <v>0</v>
      </c>
      <c r="BI166" s="61" t="n">
        <f aca="false">IFERROR(IF(SUMPRODUCT((LEN(BD166)-LEN(SUBSTITUTE(BD166," "&amp;L_PendStrict&amp;" "," ")))/(LEN(L_PendStrict)+1))&gt;SUMPRODUCT((LEN(BD166)-LEN(SUBSTITUTE(BD166," "&amp;L_PendNeg&amp;" "," ")))/(LEN(L_PendNeg)+1)),1,0),1)</f>
        <v>0</v>
      </c>
      <c r="BJ166" s="61" t="n">
        <f aca="false">IFERROR(IF(SUMPRODUCT((LEN(BE166)-LEN(SUBSTITUTE(BE166," "&amp;L_Pending&amp;" "," ")))/(LEN(L_Pending)+1))&gt;SUMPRODUCT((LEN(BE166)-LEN(SUBSTITUTE(BE166," "&amp;L_PendNeg&amp;" "," ")))/(LEN(L_PendNeg)+1))+SUMPRODUCT((LEN(BE166)-LEN(SUBSTITUTE(BE166," "&amp;L_PendPrep&amp;" "," ")))/(LEN(L_PendPrep)+1)),1,0),1)</f>
        <v>0</v>
      </c>
      <c r="BK166" s="61" t="n">
        <f aca="false">IFERROR(IF(SUMPRODUCT((LEN(BF166)-LEN(SUBSTITUTE(BF166," "&amp;L_PendStrict&amp;" "," ")))/(LEN(L_PendStrict)+1))&gt;SUMPRODUCT((LEN(BF166)-LEN(SUBSTITUTE(BF166," "&amp;L_PendNeg&amp;" "," ")))/(LEN(L_PendNeg)+1)),1,0),1)</f>
        <v>0</v>
      </c>
      <c r="BL166" s="61" t="n">
        <f aca="false">IFERROR(IF(OR(SUMPRODUCT(--ISNUMBER(SEARCH({"aa000"," aa 000"," aaa 000"," aaaa 000"," a 0000"," a000 000"," aa 00 000"," aaa 00 000"},BN166)))&gt;0,SUMPRODUCT(--ISNUMBER(SEARCH({"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166)))&gt;0,SUMPRODUCT(--ISNUMBER(SEARCH({"http","www.","\",".pdf",".jpg",".jpeg",".png",".heic",".xls",".doc",".msg",".eml"},Z166)))&gt;0,AND(SUMPRODUCT(--ISNUMBER(SEARCH({"sharepoint","onedrive","teams","dms","q-pulse","qpulse"},Z166)))&gt;0,ISNUMBER(SEARCH("0",BM166)))),1,0),0)</f>
        <v>0</v>
      </c>
      <c r="BM166" s="61" t="str">
        <f aca="false">SUBSTITUTE(SUBSTITUTE(SUBSTITUTE(SUBSTITUTE(SUBSTITUTE(SUBSTITUTE(SUBSTITUTE(SUBSTITUTE(SUBSTITUTE(LOWER(BW166&amp;""),"1","0"),"2","0"),"3","0"),"4","0"),"5","0"),"6","0"),"7","0"),"8","0"),"9","0")</f>
        <v>  </v>
      </c>
      <c r="BN166" s="61" t="str">
        <f aca="false">SUBSTITUTE(SUBSTITUTE(SUBSTITUTE(SUBSTITUTE(SUBSTITUTE(SUBSTITUTE(SUBSTITUTE(SUBSTITUTE(SUBSTITUTE(SUBSTITUTE(SUBSTITUTE(SUBSTITUTE(SUBSTITUTE(SUBSTITUTE(SUBSTITUTE(SUBSTITUTE(SUBSTITUTE(SUBSTITUTE(SUBSTITUTE(SUBSTITUTE(SUBSTITUTE(SUBSTITUTE(SUBSTITUTE(SUBSTITUTE(SUBSTITUTE(BM166,"b","a"),"c","a"),"d","a"),"e","a"),"f","a"),"g","a"),"h","a"),"i","a"),"j","a"),"k","a"),"l","a"),"m","a"),"n","a"),"o","a"),"p","a"),"q","a"),"r","a"),"s","a"),"t","a"),"u","a"),"v","a"),"w","a"),"x","a"),"y","a"),"z","a")</f>
        <v>  </v>
      </c>
      <c r="BO166" s="61" t="str">
        <f aca="false">SUBSTITUTE(SUBSTITUTE(SUBSTITUTE(SUBSTITUTE(SUBSTITUTE(SUBSTITUTE(SUBSTITUTE(SUBSTITUTE(SUBSTITUTE(LOWER(BX166&amp;""),"1","0"),"2","0"),"3","0"),"4","0"),"5","0"),"6","0"),"7","0"),"8","0"),"9","0")</f>
        <v>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v>
      </c>
      <c r="BQ166" s="61" t="n">
        <f aca="false">IFERROR(IF(OR(SUMPRODUCT(--ISNUMBER(SEARCH({"aa000"," aa 000"," aaa 000"," aaaa 000"," a 0000"," a000 000"," aa 00 000"," aaa 00 000"},BP166)))&gt;0,SUMPRODUCT(--ISNUMBER(SEARCH({"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166)))&gt;0,SUMPRODUCT(--ISNUMBER(SEARCH({"http","www.","\",".pdf",".jpg",".jpeg",".png",".heic",".xls",".doc",".msg",".eml"},W166)))&gt;0,ISNUMBER(SEARCH("0000",BO166)),AND(SUMPRODUCT(--ISNUMBER(SEARCH({"sharepoint","onedrive","teams","dms","q-pulse","qpulse"},W166)))&gt;0,ISNUMBER(SEARCH("0",BO166)))),1,0),0)</f>
        <v>0</v>
      </c>
      <c r="BR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166," "&amp;LOWER(Flights!$F$10)&amp;" "," ~ ")," mh"," ~")," at "," ~ ")," by "," ~ ")," on "," ~ ")," to "," ~ ")," from "," ~ ")," until "," ~ ")," till "," ~ ")," before "," ~ ")," after "," ~ ")," around "," ~ ")," approx "," ~ ")," about "," ~ ")," since "," ~ ")," hrs "," ~ ")," hr "," ~ ")," hours "," ~ ")," time "," ~ ")," jan "," ~ ")," feb "," ~ ")," mar "," ~ ")," apr "," ~ ")," may "," ~ ")," jun "," ~ ")," jul "," ~ ")," aug "," ~ ")," sep "," ~ ")," sept "," ~ ")," oct "," ~ ")</f>
        <v>  </v>
      </c>
      <c r="BS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166," "&amp;LOWER(Flights!$F$10)&amp;" "," ~ ")," mh"," ~")," at "," ~ ")," by "," ~ ")," on "," ~ ")," to "," ~ ")," from "," ~ ")," until "," ~ ")," till "," ~ ")," before "," ~ ")," after "," ~ ")," around "," ~ ")," approx "," ~ ")," about "," ~ ")," since "," ~ ")," hrs "," ~ ")," hr "," ~ ")," hours "," ~ ")," time "," ~ ")," jan "," ~ ")," feb "," ~ ")," mar "," ~ ")," apr "," ~ ")," may "," ~ ")," jun "," ~ ")," jul "," ~ ")," aug "," ~ ")," sep "," ~ ")," sept "," ~ ")," oct "," ~ ")</f>
        <v>  </v>
      </c>
      <c r="BT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166,"jan","~"),"feb","~"),"mar","~"),"apr","~"),"may","~"),"jun","~"),"jul","~"),"aug","~"),"sep","~"),"oct","~"),"nov","~"),"dec","~")," nov "," ~ ")," dec "," ~ ")," mon "," ~ ")," tue "," ~ ")," wed "," ~ ")," thu "," ~ ")," fri "," ~ ")," sat "," ~ ")," sun "," ~ ")," gate "," ~ ")," bay "," ~ ")," stand "," ~ ")," position "," ~ ")," galley "," ~ ")," flight "," ~ ")," flt "," ~ ")," day "," ~ ")," date "," ~ ")," dated "," ~ ")," the "," ~ ")," and "," ~ ")," of "," ~ ")," in "," ~ ")," for "," ~ ")," with "," ~ ")</f>
        <v>  </v>
      </c>
      <c r="BU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166,"jan","~"),"feb","~"),"mar","~"),"apr","~"),"may","~"),"jun","~"),"jul","~"),"aug","~"),"sep","~"),"oct","~"),"nov","~"),"dec","~")," nov "," ~ ")," dec "," ~ ")," mon "," ~ ")," tue "," ~ ")," wed "," ~ ")," thu "," ~ ")," fri "," ~ ")," sat "," ~ ")," sun "," ~ ")," gate "," ~ ")," bay "," ~ ")," stand "," ~ ")," position "," ~ ")," galley "," ~ ")," flight "," ~ ")," flt "," ~ ")," day "," ~ ")," date "," ~ ")," dated "," ~ ")," the "," ~ ")," and "," ~ ")," of "," ~ ")," in "," ~ ")," for "," ~ ")," with "," ~ ")</f>
        <v>  </v>
      </c>
      <c r="BV166" s="61" t="n">
        <f aca="false">0</f>
        <v>0</v>
      </c>
      <c r="BW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166," pax "," ~ ")," etd "," ~ ")," eta "," ~ ")," std "," ~ ")," sta "," ~ ")," atd "," ~ ")," ata "," ~ ")," lt "," ~ ")," utc "," ~ ")," local "," ~ ")," ok "," ~ ")," done "," ~ ")," seen "," ~ ")," chk "," ~ ")," chkd "," ~ ")," checked "," ~ ")," rcvd "," ~ ")," recd "," ~ ")," dep "," ~ ")," arr "," ~ ")," qty "," ~ ")," all "," ~ ")," ttl "," ~ ")," total "," ~ ")," via "," ~ ")," per "," ~ ")," call "," ~ ")," inbound "," ~ ")," outbound "," ~ ")," approx "," ~ ")</f>
        <v>  </v>
      </c>
      <c r="BX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166," pax "," ~ ")," etd "," ~ ")," eta "," ~ ")," std "," ~ ")," sta "," ~ ")," atd "," ~ ")," ata "," ~ ")," lt "," ~ ")," utc "," ~ ")," local "," ~ ")," ok "," ~ ")," done "," ~ ")," seen "," ~ ")," chk "," ~ ")," chkd "," ~ ")," checked "," ~ ")," rcvd "," ~ ")," recd "," ~ ")," dep "," ~ ")," arr "," ~ ")," qty "," ~ ")," all "," ~ ")," ttl "," ~ ")," total "," ~ ")," via "," ~ ")," per "," ~ ")," call "," ~ ")," inbound "," ~ ")," outbound "," ~ ")," approx "," ~ ")</f>
        <v>  </v>
      </c>
    </row>
    <row r="167" customFormat="false" ht="39.75" hidden="false" customHeight="true" outlineLevel="0" collapsed="false">
      <c r="A167" s="57" t="s">
        <v>711</v>
      </c>
      <c r="B167" s="57" t="s">
        <v>231</v>
      </c>
      <c r="C167" s="57" t="str">
        <f aca="false">Flights!$F$10</f>
        <v>MH0002</v>
      </c>
      <c r="D167" s="58" t="n">
        <f aca="false">Flights!$D$10</f>
        <v>46310</v>
      </c>
      <c r="E167" s="57" t="str">
        <f aca="false">Flights!$G$10&amp;"-"&amp;Flights!$H$10</f>
        <v>KUL-LHR</v>
      </c>
      <c r="F167" s="57" t="str">
        <f aca="false">Flights!$K$10</f>
        <v>BC</v>
      </c>
      <c r="G167" s="57" t="s">
        <v>81</v>
      </c>
      <c r="H167" s="57" t="s">
        <v>381</v>
      </c>
      <c r="I167" s="57" t="s">
        <v>388</v>
      </c>
      <c r="J167" s="57" t="s">
        <v>389</v>
      </c>
      <c r="K167" s="67" t="s">
        <v>390</v>
      </c>
      <c r="L167" s="67" t="s">
        <v>385</v>
      </c>
      <c r="M167" s="67"/>
      <c r="N167" s="67" t="s">
        <v>386</v>
      </c>
      <c r="O167" s="67"/>
      <c r="P167" s="57" t="s">
        <v>187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open",IF(AND(NOT(OR(LEN(AZ167)&lt;15,ISNUMBER(MATCH(AZ167,L_Placeholder,0)))),BK167=0,NOT(OR(LEN(AU167)&lt;2,ISNUMBER(MATCH(AU167,L_Placeholder,0)))),NOT(OR(LEN(AX167)&lt;2,ISNUMBER(MATCH(AX167,L_Placeholder,0)))),TRIM(AE167)&lt;&gt;TRIM(T167)),"N/A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missing",IF(OR(LEN(AU167)&lt;2,ISNUMBER(MATCH(AU167,L_Placeholder,0))),"INVALID – PIC missing",IF(OR(LEN(AV167)&lt;2,ISNUMBER(MATCH(AV167,L_Placeholder,0))),"INVALID – result / assessment missing",IF(OR(OR(LEN(AW167)&lt;3,ISNUMBER(MATCH(AW167,L_Placeholder,0))),SUMPRODUCT(--ISNUMBER(SEARCH(" "&amp;L_EvidencePhrase&amp;" ",BD167)))&gt;0,BI167=1),"INVALID – evidence missing, placeholder or not yet on file",IF(BL167=0,"INVALID – evidence needs a traceable reference (number, file name or link)",IF(OR(LEN(AX167)&lt;2,ISNUMBER(MATCH(AX167,L_Placeholder,0))),"INVALID – verifier missing",IF(AX167=AU167,"INVALID – verifier must be someone other than the PIC",IF(BH167=1,"INVALID – result not yet available (awaiting / TBC)",IF(BV167=1,"INVALID – wording says not on board: an on-board confirmation needs the item loaded",IF(AND(AQ167=1,OR(OR(LEN(AY167)&lt;3,ISNUMBER(MATCH(AY167,L_Placeholder,0))),BJ167=1,BQ167=0)),"INVALID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LATE","COMPLETE")&amp;IF(BG167=1," – CHECK WORDING",""))))))))))))))))))))))),IF(TRIM(U167)="Fail","FAIL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t="str">
        <f aca="false">" "&amp;TRIM(SUBSTITUTE(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 "))&amp;" "</f>
        <v>  </v>
      </c>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IFERROR(IF(AND(TRIM(U167)="Pass",SUMPRODUCT((LEN(BC167)-LEN(SUBSTITUTE(BC167,"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")))/(LEN(L_PendNeg)+1))+SUMPRODUCT((LEN(BC167)-LEN(SUBSTITUTE(BC167," "&amp;L_PendPrep&amp;" "," ")))/(LEN(L_PendPrep)+1)),1,0),1)</f>
        <v>0</v>
      </c>
      <c r="BI167" s="61" t="n">
        <f aca="false">IFERROR(IF(SUMPRODUCT((LEN(BD167)-LEN(SUBSTITUTE(BD167," "&amp;L_PendStrict&amp;" "," ")))/(LEN(L_PendStrict)+1))&gt;SUMPRODUCT((LEN(BD167)-LEN(SUBSTITUTE(BD167," "&amp;L_PendNeg&amp;" "," ")))/(LEN(L_PendNeg)+1)),1,0),1)</f>
        <v>0</v>
      </c>
      <c r="BJ167" s="61" t="n">
        <f aca="false">IFERROR(IF(SUMPRODUCT((LEN(BE167)-LEN(SUBSTITUTE(BE167," "&amp;L_Pending&amp;" "," ")))/(LEN(L_Pending)+1))&gt;SUMPRODUCT((LEN(BE167)-LEN(SUBSTITUTE(BE167," "&amp;L_PendNeg&amp;" "," ")))/(LEN(L_PendNeg)+1))+SUMPRODUCT((LEN(BE167)-LEN(SUBSTITUTE(BE167," "&amp;L_PendPrep&amp;" "," ")))/(LEN(L_PendPrep)+1)),1,0),1)</f>
        <v>0</v>
      </c>
      <c r="BK167" s="61" t="n">
        <f aca="false">IFERROR(IF(SUMPRODUCT((LEN(BF167)-LEN(SUBSTITUTE(BF167," "&amp;L_PendStrict&amp;" "," ")))/(LEN(L_PendStrict)+1))&gt;SUMPRODUCT((LEN(BF167)-LEN(SUBSTITUTE(BF167," "&amp;L_PendNeg&amp;" "," ")))/(LEN(L_PendNeg)+1)),1,0),1)</f>
        <v>0</v>
      </c>
      <c r="BL167" s="61" t="n">
        <f aca="false">IFERROR(IF(OR(SUMPRODUCT(--ISNUMBER(SEARCH({"aa000"," aa 000"," aaa 000"," aaaa 000"," a 0000"," a000 000"," aa 00 000"," aaa 00 000"},BN167)))&gt;0,SUMPRODUCT(--ISNUMBER(SEARCH({"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167)))&gt;0,SUMPRODUCT(--ISNUMBER(SEARCH({"http","www.","\",".pdf",".jpg",".jpeg",".png",".heic",".xls",".doc",".msg",".eml"},Z167)))&gt;0,AND(SUMPRODUCT(--ISNUMBER(SEARCH({"sharepoint","onedrive","teams","dms","q-pulse","qpulse"},Z167)))&gt;0,ISNUMBER(SEARCH("0",BM167)))),1,0),0)</f>
        <v>0</v>
      </c>
      <c r="BM167" s="61" t="str">
        <f aca="false">SUBSTITUTE(SUBSTITUTE(SUBSTITUTE(SUBSTITUTE(SUBSTITUTE(SUBSTITUTE(SUBSTITUTE(SUBSTITUTE(SUBSTITUTE(LOWER(BW167&amp;""),"1","0"),"2","0"),"3","0"),"4","0"),"5","0"),"6","0"),"7","0"),"8","0"),"9","0")</f>
        <v>  </v>
      </c>
      <c r="BN167" s="61" t="str">
        <f aca="false">SUBSTITUTE(SUBSTITUTE(SUBSTITUTE(SUBSTITUTE(SUBSTITUTE(SUBSTITUTE(SUBSTITUTE(SUBSTITUTE(SUBSTITUTE(SUBSTITUTE(SUBSTITUTE(SUBSTITUTE(SUBSTITUTE(SUBSTITUTE(SUBSTITUTE(SUBSTITUTE(SUBSTITUTE(SUBSTITUTE(SUBSTITUTE(SUBSTITUTE(SUBSTITUTE(SUBSTITUTE(SUBSTITUTE(SUBSTITUTE(SUBSTITUTE(BM167,"b","a"),"c","a"),"d","a"),"e","a"),"f","a"),"g","a"),"h","a"),"i","a"),"j","a"),"k","a"),"l","a"),"m","a"),"n","a"),"o","a"),"p","a"),"q","a"),"r","a"),"s","a"),"t","a"),"u","a"),"v","a"),"w","a"),"x","a"),"y","a"),"z","a")</f>
        <v>  </v>
      </c>
      <c r="BO167" s="61" t="str">
        <f aca="false">SUBSTITUTE(SUBSTITUTE(SUBSTITUTE(SUBSTITUTE(SUBSTITUTE(SUBSTITUTE(SUBSTITUTE(SUBSTITUTE(SUBSTITUTE(LOWER(BX167&amp;""),"1","0"),"2","0"),"3","0"),"4","0"),"5","0"),"6","0"),"7","0"),"8","0"),"9","0")</f>
        <v>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v>
      </c>
      <c r="BQ167" s="61" t="n">
        <f aca="false">IFERROR(IF(OR(SUMPRODUCT(--ISNUMBER(SEARCH({"aa000"," aa 000"," aaa 000"," aaaa 000"," a 0000"," a000 000"," aa 00 000"," aaa 00 000"},BP167)))&gt;0,SUMPRODUCT(--ISNUMBER(SEARCH({"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167)))&gt;0,SUMPRODUCT(--ISNUMBER(SEARCH({"http","www.","\",".pdf",".jpg",".jpeg",".png",".heic",".xls",".doc",".msg",".eml"},W167)))&gt;0,ISNUMBER(SEARCH("0000",BO167)),AND(SUMPRODUCT(--ISNUMBER(SEARCH({"sharepoint","onedrive","teams","dms","q-pulse","qpulse"},W167)))&gt;0,ISNUMBER(SEARCH("0",BO167)))),1,0),0)</f>
        <v>0</v>
      </c>
      <c r="BR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167," "&amp;LOWER(Flights!$F$10)&amp;" "," ~ ")," mh"," ~")," at "," ~ ")," by "," ~ ")," on "," ~ ")," to "," ~ ")," from "," ~ ")," until "," ~ ")," till "," ~ ")," before "," ~ ")," after "," ~ ")," around "," ~ ")," approx "," ~ ")," about "," ~ ")," since "," ~ ")," hrs "," ~ ")," hr "," ~ ")," hours "," ~ ")," time "," ~ ")," jan "," ~ ")," feb "," ~ ")," mar "," ~ ")," apr "," ~ ")," may "," ~ ")," jun "," ~ ")," jul "," ~ ")," aug "," ~ ")," sep "," ~ ")," sept "," ~ ")," oct "," ~ ")</f>
        <v>  </v>
      </c>
      <c r="BS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167," "&amp;LOWER(Flights!$F$10)&amp;" "," ~ ")," mh"," ~")," at "," ~ ")," by "," ~ ")," on "," ~ ")," to "," ~ ")," from "," ~ ")," until "," ~ ")," till "," ~ ")," before "," ~ ")," after "," ~ ")," around "," ~ ")," approx "," ~ ")," about "," ~ ")," since "," ~ ")," hrs "," ~ ")," hr "," ~ ")," hours "," ~ ")," time "," ~ ")," jan "," ~ ")," feb "," ~ ")," mar "," ~ ")," apr "," ~ ")," may "," ~ ")," jun "," ~ ")," jul "," ~ ")," aug "," ~ ")," sep "," ~ ")," sept "," ~ ")," oct "," ~ ")</f>
        <v>  </v>
      </c>
      <c r="BT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167,"jan","~"),"feb","~"),"mar","~"),"apr","~"),"may","~"),"jun","~"),"jul","~"),"aug","~"),"sep","~"),"oct","~"),"nov","~"),"dec","~")," nov "," ~ ")," dec "," ~ ")," mon "," ~ ")," tue "," ~ ")," wed "," ~ ")," thu "," ~ ")," fri "," ~ ")," sat "," ~ ")," sun "," ~ ")," gate "," ~ ")," bay "," ~ ")," stand "," ~ ")," position "," ~ ")," galley "," ~ ")," flight "," ~ ")," flt "," ~ ")," day "," ~ ")," date "," ~ ")," dated "," ~ ")," the "," ~ ")," and "," ~ ")," of "," ~ ")," in "," ~ ")," for "," ~ ")," with "," ~ ")</f>
        <v>  </v>
      </c>
      <c r="BU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167,"jan","~"),"feb","~"),"mar","~"),"apr","~"),"may","~"),"jun","~"),"jul","~"),"aug","~"),"sep","~"),"oct","~"),"nov","~"),"dec","~")," nov "," ~ ")," dec "," ~ ")," mon "," ~ ")," tue "," ~ ")," wed "," ~ ")," thu "," ~ ")," fri "," ~ ")," sat "," ~ ")," sun "," ~ ")," gate "," ~ ")," bay "," ~ ")," stand "," ~ ")," position "," ~ ")," galley "," ~ ")," flight "," ~ ")," flt "," ~ ")," day "," ~ ")," date "," ~ ")," dated "," ~ ")," the "," ~ ")," and "," ~ ")," of "," ~ ")," in "," ~ ")," for "," ~ ")," with "," ~ ")</f>
        <v>  </v>
      </c>
      <c r="BV167" s="61" t="n">
        <f aca="false">0</f>
        <v>0</v>
      </c>
      <c r="BW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167," pax "," ~ ")," etd "," ~ ")," eta "," ~ ")," std "," ~ ")," sta "," ~ ")," atd "," ~ ")," ata "," ~ ")," lt "," ~ ")," utc "," ~ ")," local "," ~ ")," ok "," ~ ")," done "," ~ ")," seen "," ~ ")," chk "," ~ ")," chkd "," ~ ")," checked "," ~ ")," rcvd "," ~ ")," recd "," ~ ")," dep "," ~ ")," arr "," ~ ")," qty "," ~ ")," all "," ~ ")," ttl "," ~ ")," total "," ~ ")," via "," ~ ")," per "," ~ ")," call "," ~ ")," inbound "," ~ ")," outbound "," ~ ")," approx "," ~ ")</f>
        <v>  </v>
      </c>
      <c r="BX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167," pax "," ~ ")," etd "," ~ ")," eta "," ~ ")," std "," ~ ")," sta "," ~ ")," atd "," ~ ")," ata "," ~ ")," lt "," ~ ")," utc "," ~ ")," local "," ~ ")," ok "," ~ ")," done "," ~ ")," seen "," ~ ")," chk "," ~ ")," chkd "," ~ ")," checked "," ~ ")," rcvd "," ~ ")," recd "," ~ ")," dep "," ~ ")," arr "," ~ ")," qty "," ~ ")," all "," ~ ")," ttl "," ~ ")," total "," ~ ")," via "," ~ ")," per "," ~ ")," call "," ~ ")," inbound "," ~ ")," outbound "," ~ ")," approx "," ~ ")</f>
        <v>  </v>
      </c>
    </row>
    <row r="168" customFormat="false" ht="41.25" hidden="false" customHeight="true" outlineLevel="0" collapsed="false">
      <c r="A168" s="57" t="s">
        <v>712</v>
      </c>
      <c r="B168" s="57" t="s">
        <v>231</v>
      </c>
      <c r="C168" s="57" t="str">
        <f aca="false">Flights!$F$10</f>
        <v>MH0002</v>
      </c>
      <c r="D168" s="58" t="n">
        <f aca="false">Flights!$D$10</f>
        <v>46310</v>
      </c>
      <c r="E168" s="57" t="str">
        <f aca="false">Flights!$G$10&amp;"-"&amp;Flights!$H$10</f>
        <v>KUL-LHR</v>
      </c>
      <c r="F168" s="57" t="str">
        <f aca="false">Flights!$K$10</f>
        <v>BC</v>
      </c>
      <c r="G168" s="57" t="s">
        <v>81</v>
      </c>
      <c r="H168" s="57" t="s">
        <v>381</v>
      </c>
      <c r="I168" s="57" t="s">
        <v>392</v>
      </c>
      <c r="J168" s="57" t="s">
        <v>393</v>
      </c>
      <c r="K168" s="67" t="s">
        <v>394</v>
      </c>
      <c r="L168" s="67" t="s">
        <v>385</v>
      </c>
      <c r="M168" s="67"/>
      <c r="N168" s="67" t="str">
        <f aca="false">IF(TRIM(Flights!$L$10)="A339","Required","N/A – rule")</f>
        <v>N/A – rule</v>
      </c>
      <c r="O168" s="67" t="s">
        <v>395</v>
      </c>
      <c r="P168" s="57" t="s">
        <v>187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open",IF(AND(NOT(OR(LEN(AZ168)&lt;15,ISNUMBER(MATCH(AZ168,L_Placeholder,0)))),BK168=0,NOT(OR(LEN(AU168)&lt;2,ISNUMBER(MATCH(AU168,L_Placeholder,0)))),NOT(OR(LEN(AX168)&lt;2,ISNUMBER(MATCH(AX168,L_Placeholder,0)))),TRIM(AE168)&lt;&gt;TRIM(T168)),"N/A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missing",IF(OR(LEN(AU168)&lt;2,ISNUMBER(MATCH(AU168,L_Placeholder,0))),"INVALID – PIC missing",IF(OR(LEN(AV168)&lt;2,ISNUMBER(MATCH(AV168,L_Placeholder,0))),"INVALID – result / assessment missing",IF(OR(OR(LEN(AW168)&lt;3,ISNUMBER(MATCH(AW168,L_Placeholder,0))),SUMPRODUCT(--ISNUMBER(SEARCH(" "&amp;L_EvidencePhrase&amp;" ",BD168)))&gt;0,BI168=1),"INVALID – evidence missing, placeholder or not yet on file",IF(BL168=0,"INVALID – evidence needs a traceable reference (number, file name or link)",IF(OR(LEN(AX168)&lt;2,ISNUMBER(MATCH(AX168,L_Placeholder,0))),"INVALID – verifier missing",IF(AX168=AU168,"INVALID – verifier must be someone other than the PIC",IF(BH168=1,"INVALID – result not yet available (awaiting / TBC)",IF(BV168=1,"INVALID – wording says not on board: an on-board confirmation needs the item loaded",IF(AND(AQ168=1,OR(OR(LEN(AY168)&lt;3,ISNUMBER(MATCH(AY168,L_Placeholder,0))),BJ168=1,BQ168=0)),"INVALID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LATE","COMPLETE")&amp;IF(BG168=1," – CHECK WORDING",""))))))))))))))))))))))),IF(TRIM(U168)="Fail","FAIL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t="str">
        <f aca="false">" "&amp;TRIM(SUBSTITUTE(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 "))&amp;" "</f>
        <v>  </v>
      </c>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IFERROR(IF(AND(TRIM(U168)="Pass",SUMPRODUCT((LEN(BC168)-LEN(SUBSTITUTE(BC168,"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")))/(LEN(L_PendNeg)+1))+SUMPRODUCT((LEN(BC168)-LEN(SUBSTITUTE(BC168," "&amp;L_PendPrep&amp;" "," ")))/(LEN(L_PendPrep)+1)),1,0),1)</f>
        <v>0</v>
      </c>
      <c r="BI168" s="61" t="n">
        <f aca="false">IFERROR(IF(SUMPRODUCT((LEN(BD168)-LEN(SUBSTITUTE(BD168," "&amp;L_PendStrict&amp;" "," ")))/(LEN(L_PendStrict)+1))&gt;SUMPRODUCT((LEN(BD168)-LEN(SUBSTITUTE(BD168," "&amp;L_PendNeg&amp;" "," ")))/(LEN(L_PendNeg)+1)),1,0),1)</f>
        <v>0</v>
      </c>
      <c r="BJ168" s="61" t="n">
        <f aca="false">IFERROR(IF(SUMPRODUCT((LEN(BE168)-LEN(SUBSTITUTE(BE168," "&amp;L_Pending&amp;" "," ")))/(LEN(L_Pending)+1))&gt;SUMPRODUCT((LEN(BE168)-LEN(SUBSTITUTE(BE168," "&amp;L_PendNeg&amp;" "," ")))/(LEN(L_PendNeg)+1))+SUMPRODUCT((LEN(BE168)-LEN(SUBSTITUTE(BE168," "&amp;L_PendPrep&amp;" "," ")))/(LEN(L_PendPrep)+1)),1,0),1)</f>
        <v>0</v>
      </c>
      <c r="BK168" s="61" t="n">
        <f aca="false">IFERROR(IF(SUMPRODUCT((LEN(BF168)-LEN(SUBSTITUTE(BF168," "&amp;L_PendStrict&amp;" "," ")))/(LEN(L_PendStrict)+1))&gt;SUMPRODUCT((LEN(BF168)-LEN(SUBSTITUTE(BF168," "&amp;L_PendNeg&amp;" "," ")))/(LEN(L_PendNeg)+1)),1,0),1)</f>
        <v>0</v>
      </c>
      <c r="BL168" s="61" t="n">
        <f aca="false">IFERROR(IF(OR(SUMPRODUCT(--ISNUMBER(SEARCH({"aa000"," aa 000"," aaa 000"," aaaa 000"," a 0000"," a000 000"," aa 00 000"," aaa 00 000"},BN168)))&gt;0,SUMPRODUCT(--ISNUMBER(SEARCH({"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168)))&gt;0,SUMPRODUCT(--ISNUMBER(SEARCH({"http","www.","\",".pdf",".jpg",".jpeg",".png",".heic",".xls",".doc",".msg",".eml"},Z168)))&gt;0,AND(SUMPRODUCT(--ISNUMBER(SEARCH({"sharepoint","onedrive","teams","dms","q-pulse","qpulse"},Z168)))&gt;0,ISNUMBER(SEARCH("0",BM168)))),1,0),0)</f>
        <v>0</v>
      </c>
      <c r="BM168" s="61" t="str">
        <f aca="false">SUBSTITUTE(SUBSTITUTE(SUBSTITUTE(SUBSTITUTE(SUBSTITUTE(SUBSTITUTE(SUBSTITUTE(SUBSTITUTE(SUBSTITUTE(LOWER(BW168&amp;""),"1","0"),"2","0"),"3","0"),"4","0"),"5","0"),"6","0"),"7","0"),"8","0"),"9","0")</f>
        <v>  </v>
      </c>
      <c r="BN168" s="61" t="str">
        <f aca="false">SUBSTITUTE(SUBSTITUTE(SUBSTITUTE(SUBSTITUTE(SUBSTITUTE(SUBSTITUTE(SUBSTITUTE(SUBSTITUTE(SUBSTITUTE(SUBSTITUTE(SUBSTITUTE(SUBSTITUTE(SUBSTITUTE(SUBSTITUTE(SUBSTITUTE(SUBSTITUTE(SUBSTITUTE(SUBSTITUTE(SUBSTITUTE(SUBSTITUTE(SUBSTITUTE(SUBSTITUTE(SUBSTITUTE(SUBSTITUTE(SUBSTITUTE(BM168,"b","a"),"c","a"),"d","a"),"e","a"),"f","a"),"g","a"),"h","a"),"i","a"),"j","a"),"k","a"),"l","a"),"m","a"),"n","a"),"o","a"),"p","a"),"q","a"),"r","a"),"s","a"),"t","a"),"u","a"),"v","a"),"w","a"),"x","a"),"y","a"),"z","a")</f>
        <v>  </v>
      </c>
      <c r="BO168" s="61" t="str">
        <f aca="false">SUBSTITUTE(SUBSTITUTE(SUBSTITUTE(SUBSTITUTE(SUBSTITUTE(SUBSTITUTE(SUBSTITUTE(SUBSTITUTE(SUBSTITUTE(LOWER(BX168&amp;""),"1","0"),"2","0"),"3","0"),"4","0"),"5","0"),"6","0"),"7","0"),"8","0"),"9","0")</f>
        <v>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v>
      </c>
      <c r="BQ168" s="61" t="n">
        <f aca="false">IFERROR(IF(OR(SUMPRODUCT(--ISNUMBER(SEARCH({"aa000"," aa 000"," aaa 000"," aaaa 000"," a 0000"," a000 000"," aa 00 000"," aaa 00 000"},BP168)))&gt;0,SUMPRODUCT(--ISNUMBER(SEARCH({"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168)))&gt;0,SUMPRODUCT(--ISNUMBER(SEARCH({"http","www.","\",".pdf",".jpg",".jpeg",".png",".heic",".xls",".doc",".msg",".eml"},W168)))&gt;0,ISNUMBER(SEARCH("0000",BO168)),AND(SUMPRODUCT(--ISNUMBER(SEARCH({"sharepoint","onedrive","teams","dms","q-pulse","qpulse"},W168)))&gt;0,ISNUMBER(SEARCH("0",BO168)))),1,0),0)</f>
        <v>0</v>
      </c>
      <c r="BR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168," "&amp;LOWER(Flights!$F$10)&amp;" "," ~ ")," mh"," ~")," at "," ~ ")," by "," ~ ")," on "," ~ ")," to "," ~ ")," from "," ~ ")," until "," ~ ")," till "," ~ ")," before "," ~ ")," after "," ~ ")," around "," ~ ")," approx "," ~ ")," about "," ~ ")," since "," ~ ")," hrs "," ~ ")," hr "," ~ ")," hours "," ~ ")," time "," ~ ")," jan "," ~ ")," feb "," ~ ")," mar "," ~ ")," apr "," ~ ")," may "," ~ ")," jun "," ~ ")," jul "," ~ ")," aug "," ~ ")," sep "," ~ ")," sept "," ~ ")," oct "," ~ ")</f>
        <v>  </v>
      </c>
      <c r="BS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168," "&amp;LOWER(Flights!$F$10)&amp;" "," ~ ")," mh"," ~")," at "," ~ ")," by "," ~ ")," on "," ~ ")," to "," ~ ")," from "," ~ ")," until "," ~ ")," till "," ~ ")," before "," ~ ")," after "," ~ ")," around "," ~ ")," approx "," ~ ")," about "," ~ ")," since "," ~ ")," hrs "," ~ ")," hr "," ~ ")," hours "," ~ ")," time "," ~ ")," jan "," ~ ")," feb "," ~ ")," mar "," ~ ")," apr "," ~ ")," may "," ~ ")," jun "," ~ ")," jul "," ~ ")," aug "," ~ ")," sep "," ~ ")," sept "," ~ ")," oct "," ~ ")</f>
        <v>  </v>
      </c>
      <c r="BT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168,"jan","~"),"feb","~"),"mar","~"),"apr","~"),"may","~"),"jun","~"),"jul","~"),"aug","~"),"sep","~"),"oct","~"),"nov","~"),"dec","~")," nov "," ~ ")," dec "," ~ ")," mon "," ~ ")," tue "," ~ ")," wed "," ~ ")," thu "," ~ ")," fri "," ~ ")," sat "," ~ ")," sun "," ~ ")," gate "," ~ ")," bay "," ~ ")," stand "," ~ ")," position "," ~ ")," galley "," ~ ")," flight "," ~ ")," flt "," ~ ")," day "," ~ ")," date "," ~ ")," dated "," ~ ")," the "," ~ ")," and "," ~ ")," of "," ~ ")," in "," ~ ")," for "," ~ ")," with "," ~ ")</f>
        <v>  </v>
      </c>
      <c r="BU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168,"jan","~"),"feb","~"),"mar","~"),"apr","~"),"may","~"),"jun","~"),"jul","~"),"aug","~"),"sep","~"),"oct","~"),"nov","~"),"dec","~")," nov "," ~ ")," dec "," ~ ")," mon "," ~ ")," tue "," ~ ")," wed "," ~ ")," thu "," ~ ")," fri "," ~ ")," sat "," ~ ")," sun "," ~ ")," gate "," ~ ")," bay "," ~ ")," stand "," ~ ")," position "," ~ ")," galley "," ~ ")," flight "," ~ ")," flt "," ~ ")," day "," ~ ")," date "," ~ ")," dated "," ~ ")," the "," ~ ")," and "," ~ ")," of "," ~ ")," in "," ~ ")," for "," ~ ")," with "," ~ ")</f>
        <v>  </v>
      </c>
      <c r="BV168" s="61" t="n">
        <f aca="false">0</f>
        <v>0</v>
      </c>
      <c r="BW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168," pax "," ~ ")," etd "," ~ ")," eta "," ~ ")," std "," ~ ")," sta "," ~ ")," atd "," ~ ")," ata "," ~ ")," lt "," ~ ")," utc "," ~ ")," local "," ~ ")," ok "," ~ ")," done "," ~ ")," seen "," ~ ")," chk "," ~ ")," chkd "," ~ ")," checked "," ~ ")," rcvd "," ~ ")," recd "," ~ ")," dep "," ~ ")," arr "," ~ ")," qty "," ~ ")," all "," ~ ")," ttl "," ~ ")," total "," ~ ")," via "," ~ ")," per "," ~ ")," call "," ~ ")," inbound "," ~ ")," outbound "," ~ ")," approx "," ~ ")</f>
        <v>  </v>
      </c>
      <c r="BX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168," pax "," ~ ")," etd "," ~ ")," eta "," ~ ")," std "," ~ ")," sta "," ~ ")," atd "," ~ ")," ata "," ~ ")," lt "," ~ ")," utc "," ~ ")," local "," ~ ")," ok "," ~ ")," done "," ~ ")," seen "," ~ ")," chk "," ~ ")," chkd "," ~ ")," checked "," ~ ")," rcvd "," ~ ")," recd "," ~ ")," dep "," ~ ")," arr "," ~ ")," qty "," ~ ")," all "," ~ ")," ttl "," ~ ")," total "," ~ ")," via "," ~ ")," per "," ~ ")," call "," ~ ")," inbound "," ~ ")," outbound "," ~ ")," approx "," ~ ")</f>
        <v>  </v>
      </c>
    </row>
    <row r="169" customFormat="false" ht="39.75" hidden="false" customHeight="true" outlineLevel="0" collapsed="false">
      <c r="A169" s="57" t="s">
        <v>713</v>
      </c>
      <c r="B169" s="57" t="s">
        <v>231</v>
      </c>
      <c r="C169" s="57" t="str">
        <f aca="false">Flights!$F$10</f>
        <v>MH0002</v>
      </c>
      <c r="D169" s="58" t="n">
        <f aca="false">Flights!$D$10</f>
        <v>46310</v>
      </c>
      <c r="E169" s="57" t="str">
        <f aca="false">Flights!$G$10&amp;"-"&amp;Flights!$H$10</f>
        <v>KUL-LHR</v>
      </c>
      <c r="F169" s="57" t="str">
        <f aca="false">Flights!$K$10</f>
        <v>BC</v>
      </c>
      <c r="G169" s="57" t="s">
        <v>81</v>
      </c>
      <c r="H169" s="57" t="s">
        <v>381</v>
      </c>
      <c r="I169" s="57" t="s">
        <v>397</v>
      </c>
      <c r="J169" s="57" t="s">
        <v>398</v>
      </c>
      <c r="K169" s="67" t="s">
        <v>399</v>
      </c>
      <c r="L169" s="67" t="s">
        <v>385</v>
      </c>
      <c r="M169" s="67"/>
      <c r="N169" s="67" t="s">
        <v>386</v>
      </c>
      <c r="O169" s="67"/>
      <c r="P169" s="57" t="s">
        <v>187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open",IF(AND(NOT(OR(LEN(AZ169)&lt;15,ISNUMBER(MATCH(AZ169,L_Placeholder,0)))),BK169=0,NOT(OR(LEN(AU169)&lt;2,ISNUMBER(MATCH(AU169,L_Placeholder,0)))),NOT(OR(LEN(AX169)&lt;2,ISNUMBER(MATCH(AX169,L_Placeholder,0)))),TRIM(AE169)&lt;&gt;TRIM(T169)),"N/A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missing",IF(OR(LEN(AU169)&lt;2,ISNUMBER(MATCH(AU169,L_Placeholder,0))),"INVALID – PIC missing",IF(OR(LEN(AV169)&lt;2,ISNUMBER(MATCH(AV169,L_Placeholder,0))),"INVALID – result / assessment missing",IF(OR(OR(LEN(AW169)&lt;3,ISNUMBER(MATCH(AW169,L_Placeholder,0))),SUMPRODUCT(--ISNUMBER(SEARCH(" "&amp;L_EvidencePhrase&amp;" ",BD169)))&gt;0,BI169=1),"INVALID – evidence missing, placeholder or not yet on file",IF(BL169=0,"INVALID – evidence needs a traceable reference (number, file name or link)",IF(OR(LEN(AX169)&lt;2,ISNUMBER(MATCH(AX169,L_Placeholder,0))),"INVALID – verifier missing",IF(AX169=AU169,"INVALID – verifier must be someone other than the PIC",IF(BH169=1,"INVALID – result not yet available (awaiting / TBC)",IF(BV169=1,"INVALID – wording says not on board: an on-board confirmation needs the item loaded",IF(AND(AQ169=1,OR(OR(LEN(AY169)&lt;3,ISNUMBER(MATCH(AY169,L_Placeholder,0))),BJ169=1,BQ169=0)),"INVALID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LATE","COMPLETE")&amp;IF(BG169=1," – CHECK WORDING",""))))))))))))))))))))))),IF(TRIM(U169)="Fail","FAIL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t="str">
        <f aca="false">" "&amp;TRIM(SUBSTITUTE(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 "))&amp;" "</f>
        <v>  </v>
      </c>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IFERROR(IF(AND(TRIM(U169)="Pass",SUMPRODUCT((LEN(BC169)-LEN(SUBSTITUTE(BC169,"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")))/(LEN(L_PendNeg)+1))+SUMPRODUCT((LEN(BC169)-LEN(SUBSTITUTE(BC169," "&amp;L_PendPrep&amp;" "," ")))/(LEN(L_PendPrep)+1)),1,0),1)</f>
        <v>0</v>
      </c>
      <c r="BI169" s="61" t="n">
        <f aca="false">IFERROR(IF(SUMPRODUCT((LEN(BD169)-LEN(SUBSTITUTE(BD169," "&amp;L_PendStrict&amp;" "," ")))/(LEN(L_PendStrict)+1))&gt;SUMPRODUCT((LEN(BD169)-LEN(SUBSTITUTE(BD169," "&amp;L_PendNeg&amp;" "," ")))/(LEN(L_PendNeg)+1)),1,0),1)</f>
        <v>0</v>
      </c>
      <c r="BJ169" s="61" t="n">
        <f aca="false">IFERROR(IF(SUMPRODUCT((LEN(BE169)-LEN(SUBSTITUTE(BE169," "&amp;L_Pending&amp;" "," ")))/(LEN(L_Pending)+1))&gt;SUMPRODUCT((LEN(BE169)-LEN(SUBSTITUTE(BE169," "&amp;L_PendNeg&amp;" "," ")))/(LEN(L_PendNeg)+1))+SUMPRODUCT((LEN(BE169)-LEN(SUBSTITUTE(BE169," "&amp;L_PendPrep&amp;" "," ")))/(LEN(L_PendPrep)+1)),1,0),1)</f>
        <v>0</v>
      </c>
      <c r="BK169" s="61" t="n">
        <f aca="false">IFERROR(IF(SUMPRODUCT((LEN(BF169)-LEN(SUBSTITUTE(BF169," "&amp;L_PendStrict&amp;" "," ")))/(LEN(L_PendStrict)+1))&gt;SUMPRODUCT((LEN(BF169)-LEN(SUBSTITUTE(BF169," "&amp;L_PendNeg&amp;" "," ")))/(LEN(L_PendNeg)+1)),1,0),1)</f>
        <v>0</v>
      </c>
      <c r="BL169" s="61" t="n">
        <f aca="false">IFERROR(IF(OR(SUMPRODUCT(--ISNUMBER(SEARCH({"aa000"," aa 000"," aaa 000"," aaaa 000"," a 0000"," a000 000"," aa 00 000"," aaa 00 000"},BN169)))&gt;0,SUMPRODUCT(--ISNUMBER(SEARCH({"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169)))&gt;0,SUMPRODUCT(--ISNUMBER(SEARCH({"http","www.","\",".pdf",".jpg",".jpeg",".png",".heic",".xls",".doc",".msg",".eml"},Z169)))&gt;0,AND(SUMPRODUCT(--ISNUMBER(SEARCH({"sharepoint","onedrive","teams","dms","q-pulse","qpulse"},Z169)))&gt;0,ISNUMBER(SEARCH("0",BM169)))),1,0),0)</f>
        <v>0</v>
      </c>
      <c r="BM169" s="61" t="str">
        <f aca="false">SUBSTITUTE(SUBSTITUTE(SUBSTITUTE(SUBSTITUTE(SUBSTITUTE(SUBSTITUTE(SUBSTITUTE(SUBSTITUTE(SUBSTITUTE(LOWER(BW169&amp;""),"1","0"),"2","0"),"3","0"),"4","0"),"5","0"),"6","0"),"7","0"),"8","0"),"9","0")</f>
        <v>  </v>
      </c>
      <c r="BN169" s="61" t="str">
        <f aca="false">SUBSTITUTE(SUBSTITUTE(SUBSTITUTE(SUBSTITUTE(SUBSTITUTE(SUBSTITUTE(SUBSTITUTE(SUBSTITUTE(SUBSTITUTE(SUBSTITUTE(SUBSTITUTE(SUBSTITUTE(SUBSTITUTE(SUBSTITUTE(SUBSTITUTE(SUBSTITUTE(SUBSTITUTE(SUBSTITUTE(SUBSTITUTE(SUBSTITUTE(SUBSTITUTE(SUBSTITUTE(SUBSTITUTE(SUBSTITUTE(SUBSTITUTE(BM169,"b","a"),"c","a"),"d","a"),"e","a"),"f","a"),"g","a"),"h","a"),"i","a"),"j","a"),"k","a"),"l","a"),"m","a"),"n","a"),"o","a"),"p","a"),"q","a"),"r","a"),"s","a"),"t","a"),"u","a"),"v","a"),"w","a"),"x","a"),"y","a"),"z","a")</f>
        <v>  </v>
      </c>
      <c r="BO169" s="61" t="str">
        <f aca="false">SUBSTITUTE(SUBSTITUTE(SUBSTITUTE(SUBSTITUTE(SUBSTITUTE(SUBSTITUTE(SUBSTITUTE(SUBSTITUTE(SUBSTITUTE(LOWER(BX169&amp;""),"1","0"),"2","0"),"3","0"),"4","0"),"5","0"),"6","0"),"7","0"),"8","0"),"9","0")</f>
        <v>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v>
      </c>
      <c r="BQ169" s="61" t="n">
        <f aca="false">IFERROR(IF(OR(SUMPRODUCT(--ISNUMBER(SEARCH({"aa000"," aa 000"," aaa 000"," aaaa 000"," a 0000"," a000 000"," aa 00 000"," aaa 00 000"},BP169)))&gt;0,SUMPRODUCT(--ISNUMBER(SEARCH({"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169)))&gt;0,SUMPRODUCT(--ISNUMBER(SEARCH({"http","www.","\",".pdf",".jpg",".jpeg",".png",".heic",".xls",".doc",".msg",".eml"},W169)))&gt;0,ISNUMBER(SEARCH("0000",BO169)),AND(SUMPRODUCT(--ISNUMBER(SEARCH({"sharepoint","onedrive","teams","dms","q-pulse","qpulse"},W169)))&gt;0,ISNUMBER(SEARCH("0",BO169)))),1,0),0)</f>
        <v>0</v>
      </c>
      <c r="BR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169," "&amp;LOWER(Flights!$F$10)&amp;" "," ~ ")," mh"," ~")," at "," ~ ")," by "," ~ ")," on "," ~ ")," to "," ~ ")," from "," ~ ")," until "," ~ ")," till "," ~ ")," before "," ~ ")," after "," ~ ")," around "," ~ ")," approx "," ~ ")," about "," ~ ")," since "," ~ ")," hrs "," ~ ")," hr "," ~ ")," hours "," ~ ")," time "," ~ ")," jan "," ~ ")," feb "," ~ ")," mar "," ~ ")," apr "," ~ ")," may "," ~ ")," jun "," ~ ")," jul "," ~ ")," aug "," ~ ")," sep "," ~ ")," sept "," ~ ")," oct "," ~ ")</f>
        <v>  </v>
      </c>
      <c r="BS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169," "&amp;LOWER(Flights!$F$10)&amp;" "," ~ ")," mh"," ~")," at "," ~ ")," by "," ~ ")," on "," ~ ")," to "," ~ ")," from "," ~ ")," until "," ~ ")," till "," ~ ")," before "," ~ ")," after "," ~ ")," around "," ~ ")," approx "," ~ ")," about "," ~ ")," since "," ~ ")," hrs "," ~ ")," hr "," ~ ")," hours "," ~ ")," time "," ~ ")," jan "," ~ ")," feb "," ~ ")," mar "," ~ ")," apr "," ~ ")," may "," ~ ")," jun "," ~ ")," jul "," ~ ")," aug "," ~ ")," sep "," ~ ")," sept "," ~ ")," oct "," ~ ")</f>
        <v>  </v>
      </c>
      <c r="BT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169,"jan","~"),"feb","~"),"mar","~"),"apr","~"),"may","~"),"jun","~"),"jul","~"),"aug","~"),"sep","~"),"oct","~"),"nov","~"),"dec","~")," nov "," ~ ")," dec "," ~ ")," mon "," ~ ")," tue "," ~ ")," wed "," ~ ")," thu "," ~ ")," fri "," ~ ")," sat "," ~ ")," sun "," ~ ")," gate "," ~ ")," bay "," ~ ")," stand "," ~ ")," position "," ~ ")," galley "," ~ ")," flight "," ~ ")," flt "," ~ ")," day "," ~ ")," date "," ~ ")," dated "," ~ ")," the "," ~ ")," and "," ~ ")," of "," ~ ")," in "," ~ ")," for "," ~ ")," with "," ~ ")</f>
        <v>  </v>
      </c>
      <c r="BU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169,"jan","~"),"feb","~"),"mar","~"),"apr","~"),"may","~"),"jun","~"),"jul","~"),"aug","~"),"sep","~"),"oct","~"),"nov","~"),"dec","~")," nov "," ~ ")," dec "," ~ ")," mon "," ~ ")," tue "," ~ ")," wed "," ~ ")," thu "," ~ ")," fri "," ~ ")," sat "," ~ ")," sun "," ~ ")," gate "," ~ ")," bay "," ~ ")," stand "," ~ ")," position "," ~ ")," galley "," ~ ")," flight "," ~ ")," flt "," ~ ")," day "," ~ ")," date "," ~ ")," dated "," ~ ")," the "," ~ ")," and "," ~ ")," of "," ~ ")," in "," ~ ")," for "," ~ ")," with "," ~ ")</f>
        <v>  </v>
      </c>
      <c r="BV169" s="61" t="n">
        <f aca="false">0</f>
        <v>0</v>
      </c>
      <c r="BW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169," pax "," ~ ")," etd "," ~ ")," eta "," ~ ")," std "," ~ ")," sta "," ~ ")," atd "," ~ ")," ata "," ~ ")," lt "," ~ ")," utc "," ~ ")," local "," ~ ")," ok "," ~ ")," done "," ~ ")," seen "," ~ ")," chk "," ~ ")," chkd "," ~ ")," checked "," ~ ")," rcvd "," ~ ")," recd "," ~ ")," dep "," ~ ")," arr "," ~ ")," qty "," ~ ")," all "," ~ ")," ttl "," ~ ")," total "," ~ ")," via "," ~ ")," per "," ~ ")," call "," ~ ")," inbound "," ~ ")," outbound "," ~ ")," approx "," ~ ")</f>
        <v>  </v>
      </c>
      <c r="BX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169," pax "," ~ ")," etd "," ~ ")," eta "," ~ ")," std "," ~ ")," sta "," ~ ")," atd "," ~ ")," ata "," ~ ")," lt "," ~ ")," utc "," ~ ")," local "," ~ ")," ok "," ~ ")," done "," ~ ")," seen "," ~ ")," chk "," ~ ")," chkd "," ~ ")," checked "," ~ ")," rcvd "," ~ ")," recd "," ~ ")," dep "," ~ ")," arr "," ~ ")," qty "," ~ ")," all "," ~ ")," ttl "," ~ ")," total "," ~ ")," via "," ~ ")," per "," ~ ")," call "," ~ ")," inbound "," ~ ")," outbound "," ~ ")," approx "," ~ ")</f>
        <v>  </v>
      </c>
    </row>
    <row r="170" customFormat="false" ht="39.75" hidden="false" customHeight="true" outlineLevel="0" collapsed="false">
      <c r="A170" s="57" t="s">
        <v>714</v>
      </c>
      <c r="B170" s="57" t="s">
        <v>231</v>
      </c>
      <c r="C170" s="57" t="str">
        <f aca="false">Flights!$F$10</f>
        <v>MH0002</v>
      </c>
      <c r="D170" s="58" t="n">
        <f aca="false">Flights!$D$10</f>
        <v>46310</v>
      </c>
      <c r="E170" s="57" t="str">
        <f aca="false">Flights!$G$10&amp;"-"&amp;Flights!$H$10</f>
        <v>KUL-LHR</v>
      </c>
      <c r="F170" s="57" t="str">
        <f aca="false">Flights!$K$10</f>
        <v>BC</v>
      </c>
      <c r="G170" s="57" t="s">
        <v>81</v>
      </c>
      <c r="H170" s="57" t="s">
        <v>381</v>
      </c>
      <c r="I170" s="57" t="s">
        <v>401</v>
      </c>
      <c r="J170" s="57" t="s">
        <v>402</v>
      </c>
      <c r="K170" s="67" t="s">
        <v>403</v>
      </c>
      <c r="L170" s="67" t="s">
        <v>385</v>
      </c>
      <c r="M170" s="67"/>
      <c r="N170" s="67" t="s">
        <v>386</v>
      </c>
      <c r="O170" s="67"/>
      <c r="P170" s="57" t="s">
        <v>187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open",IF(AND(NOT(OR(LEN(AZ170)&lt;15,ISNUMBER(MATCH(AZ170,L_Placeholder,0)))),BK170=0,NOT(OR(LEN(AU170)&lt;2,ISNUMBER(MATCH(AU170,L_Placeholder,0)))),NOT(OR(LEN(AX170)&lt;2,ISNUMBER(MATCH(AX170,L_Placeholder,0)))),TRIM(AE170)&lt;&gt;TRIM(T170)),"N/A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missing",IF(OR(LEN(AU170)&lt;2,ISNUMBER(MATCH(AU170,L_Placeholder,0))),"INVALID – PIC missing",IF(OR(LEN(AV170)&lt;2,ISNUMBER(MATCH(AV170,L_Placeholder,0))),"INVALID – result / assessment missing",IF(OR(OR(LEN(AW170)&lt;3,ISNUMBER(MATCH(AW170,L_Placeholder,0))),SUMPRODUCT(--ISNUMBER(SEARCH(" "&amp;L_EvidencePhrase&amp;" ",BD170)))&gt;0,BI170=1),"INVALID – evidence missing, placeholder or not yet on file",IF(BL170=0,"INVALID – evidence needs a traceable reference (number, file name or link)",IF(OR(LEN(AX170)&lt;2,ISNUMBER(MATCH(AX170,L_Placeholder,0))),"INVALID – verifier missing",IF(AX170=AU170,"INVALID – verifier must be someone other than the PIC",IF(BH170=1,"INVALID – result not yet available (awaiting / TBC)",IF(BV170=1,"INVALID – wording says not on board: an on-board confirmation needs the item loaded",IF(AND(AQ170=1,OR(OR(LEN(AY170)&lt;3,ISNUMBER(MATCH(AY170,L_Placeholder,0))),BJ170=1,BQ170=0)),"INVALID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LATE","COMPLETE")&amp;IF(BG170=1," – CHECK WORDING",""))))))))))))))))))))))),IF(TRIM(U170)="Fail","FAIL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t="str">
        <f aca="false">" "&amp;TRIM(SUBSTITUTE(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 "))&amp;" "</f>
        <v>  </v>
      </c>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IFERROR(IF(AND(TRIM(U170)="Pass",SUMPRODUCT((LEN(BC170)-LEN(SUBSTITUTE(BC170,"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")))/(LEN(L_PendNeg)+1))+SUMPRODUCT((LEN(BC170)-LEN(SUBSTITUTE(BC170," "&amp;L_PendPrep&amp;" "," ")))/(LEN(L_PendPrep)+1)),1,0),1)</f>
        <v>0</v>
      </c>
      <c r="BI170" s="61" t="n">
        <f aca="false">IFERROR(IF(SUMPRODUCT((LEN(BD170)-LEN(SUBSTITUTE(BD170," "&amp;L_PendStrict&amp;" "," ")))/(LEN(L_PendStrict)+1))&gt;SUMPRODUCT((LEN(BD170)-LEN(SUBSTITUTE(BD170," "&amp;L_PendNeg&amp;" "," ")))/(LEN(L_PendNeg)+1)),1,0),1)</f>
        <v>0</v>
      </c>
      <c r="BJ170" s="61" t="n">
        <f aca="false">IFERROR(IF(SUMPRODUCT((LEN(BE170)-LEN(SUBSTITUTE(BE170," "&amp;L_Pending&amp;" "," ")))/(LEN(L_Pending)+1))&gt;SUMPRODUCT((LEN(BE170)-LEN(SUBSTITUTE(BE170," "&amp;L_PendNeg&amp;" "," ")))/(LEN(L_PendNeg)+1))+SUMPRODUCT((LEN(BE170)-LEN(SUBSTITUTE(BE170," "&amp;L_PendPrep&amp;" "," ")))/(LEN(L_PendPrep)+1)),1,0),1)</f>
        <v>0</v>
      </c>
      <c r="BK170" s="61" t="n">
        <f aca="false">IFERROR(IF(SUMPRODUCT((LEN(BF170)-LEN(SUBSTITUTE(BF170," "&amp;L_PendStrict&amp;" "," ")))/(LEN(L_PendStrict)+1))&gt;SUMPRODUCT((LEN(BF170)-LEN(SUBSTITUTE(BF170," "&amp;L_PendNeg&amp;" "," ")))/(LEN(L_PendNeg)+1)),1,0),1)</f>
        <v>0</v>
      </c>
      <c r="BL170" s="61" t="n">
        <f aca="false">IFERROR(IF(OR(SUMPRODUCT(--ISNUMBER(SEARCH({"aa000"," aa 000"," aaa 000"," aaaa 000"," a 0000"," a000 000"," aa 00 000"," aaa 00 000"},BN170)))&gt;0,SUMPRODUCT(--ISNUMBER(SEARCH({"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170)))&gt;0,SUMPRODUCT(--ISNUMBER(SEARCH({"http","www.","\",".pdf",".jpg",".jpeg",".png",".heic",".xls",".doc",".msg",".eml"},Z170)))&gt;0,AND(SUMPRODUCT(--ISNUMBER(SEARCH({"sharepoint","onedrive","teams","dms","q-pulse","qpulse"},Z170)))&gt;0,ISNUMBER(SEARCH("0",BM170)))),1,0),0)</f>
        <v>0</v>
      </c>
      <c r="BM170" s="61" t="str">
        <f aca="false">SUBSTITUTE(SUBSTITUTE(SUBSTITUTE(SUBSTITUTE(SUBSTITUTE(SUBSTITUTE(SUBSTITUTE(SUBSTITUTE(SUBSTITUTE(LOWER(BW170&amp;""),"1","0"),"2","0"),"3","0"),"4","0"),"5","0"),"6","0"),"7","0"),"8","0"),"9","0")</f>
        <v>  </v>
      </c>
      <c r="BN170" s="61" t="str">
        <f aca="false">SUBSTITUTE(SUBSTITUTE(SUBSTITUTE(SUBSTITUTE(SUBSTITUTE(SUBSTITUTE(SUBSTITUTE(SUBSTITUTE(SUBSTITUTE(SUBSTITUTE(SUBSTITUTE(SUBSTITUTE(SUBSTITUTE(SUBSTITUTE(SUBSTITUTE(SUBSTITUTE(SUBSTITUTE(SUBSTITUTE(SUBSTITUTE(SUBSTITUTE(SUBSTITUTE(SUBSTITUTE(SUBSTITUTE(SUBSTITUTE(SUBSTITUTE(BM170,"b","a"),"c","a"),"d","a"),"e","a"),"f","a"),"g","a"),"h","a"),"i","a"),"j","a"),"k","a"),"l","a"),"m","a"),"n","a"),"o","a"),"p","a"),"q","a"),"r","a"),"s","a"),"t","a"),"u","a"),"v","a"),"w","a"),"x","a"),"y","a"),"z","a")</f>
        <v>  </v>
      </c>
      <c r="BO170" s="61" t="str">
        <f aca="false">SUBSTITUTE(SUBSTITUTE(SUBSTITUTE(SUBSTITUTE(SUBSTITUTE(SUBSTITUTE(SUBSTITUTE(SUBSTITUTE(SUBSTITUTE(LOWER(BX170&amp;""),"1","0"),"2","0"),"3","0"),"4","0"),"5","0"),"6","0"),"7","0"),"8","0"),"9","0")</f>
        <v>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v>
      </c>
      <c r="BQ170" s="61" t="n">
        <f aca="false">IFERROR(IF(OR(SUMPRODUCT(--ISNUMBER(SEARCH({"aa000"," aa 000"," aaa 000"," aaaa 000"," a 0000"," a000 000"," aa 00 000"," aaa 00 000"},BP170)))&gt;0,SUMPRODUCT(--ISNUMBER(SEARCH({"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170)))&gt;0,SUMPRODUCT(--ISNUMBER(SEARCH({"http","www.","\",".pdf",".jpg",".jpeg",".png",".heic",".xls",".doc",".msg",".eml"},W170)))&gt;0,ISNUMBER(SEARCH("0000",BO170)),AND(SUMPRODUCT(--ISNUMBER(SEARCH({"sharepoint","onedrive","teams","dms","q-pulse","qpulse"},W170)))&gt;0,ISNUMBER(SEARCH("0",BO170)))),1,0),0)</f>
        <v>0</v>
      </c>
      <c r="BR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170," "&amp;LOWER(Flights!$F$10)&amp;" "," ~ ")," mh"," ~")," at "," ~ ")," by "," ~ ")," on "," ~ ")," to "," ~ ")," from "," ~ ")," until "," ~ ")," till "," ~ ")," before "," ~ ")," after "," ~ ")," around "," ~ ")," approx "," ~ ")," about "," ~ ")," since "," ~ ")," hrs "," ~ ")," hr "," ~ ")," hours "," ~ ")," time "," ~ ")," jan "," ~ ")," feb "," ~ ")," mar "," ~ ")," apr "," ~ ")," may "," ~ ")," jun "," ~ ")," jul "," ~ ")," aug "," ~ ")," sep "," ~ ")," sept "," ~ ")," oct "," ~ ")</f>
        <v>  </v>
      </c>
      <c r="BS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170," "&amp;LOWER(Flights!$F$10)&amp;" "," ~ ")," mh"," ~")," at "," ~ ")," by "," ~ ")," on "," ~ ")," to "," ~ ")," from "," ~ ")," until "," ~ ")," till "," ~ ")," before "," ~ ")," after "," ~ ")," around "," ~ ")," approx "," ~ ")," about "," ~ ")," since "," ~ ")," hrs "," ~ ")," hr "," ~ ")," hours "," ~ ")," time "," ~ ")," jan "," ~ ")," feb "," ~ ")," mar "," ~ ")," apr "," ~ ")," may "," ~ ")," jun "," ~ ")," jul "," ~ ")," aug "," ~ ")," sep "," ~ ")," sept "," ~ ")," oct "," ~ ")</f>
        <v>  </v>
      </c>
      <c r="BT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170,"jan","~"),"feb","~"),"mar","~"),"apr","~"),"may","~"),"jun","~"),"jul","~"),"aug","~"),"sep","~"),"oct","~"),"nov","~"),"dec","~")," nov "," ~ ")," dec "," ~ ")," mon "," ~ ")," tue "," ~ ")," wed "," ~ ")," thu "," ~ ")," fri "," ~ ")," sat "," ~ ")," sun "," ~ ")," gate "," ~ ")," bay "," ~ ")," stand "," ~ ")," position "," ~ ")," galley "," ~ ")," flight "," ~ ")," flt "," ~ ")," day "," ~ ")," date "," ~ ")," dated "," ~ ")," the "," ~ ")," and "," ~ ")," of "," ~ ")," in "," ~ ")," for "," ~ ")," with "," ~ ")</f>
        <v>  </v>
      </c>
      <c r="BU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170,"jan","~"),"feb","~"),"mar","~"),"apr","~"),"may","~"),"jun","~"),"jul","~"),"aug","~"),"sep","~"),"oct","~"),"nov","~"),"dec","~")," nov "," ~ ")," dec "," ~ ")," mon "," ~ ")," tue "," ~ ")," wed "," ~ ")," thu "," ~ ")," fri "," ~ ")," sat "," ~ ")," sun "," ~ ")," gate "," ~ ")," bay "," ~ ")," stand "," ~ ")," position "," ~ ")," galley "," ~ ")," flight "," ~ ")," flt "," ~ ")," day "," ~ ")," date "," ~ ")," dated "," ~ ")," the "," ~ ")," and "," ~ ")," of "," ~ ")," in "," ~ ")," for "," ~ ")," with "," ~ ")</f>
        <v>  </v>
      </c>
      <c r="BV170" s="61" t="n">
        <f aca="false">0</f>
        <v>0</v>
      </c>
      <c r="BW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170," pax "," ~ ")," etd "," ~ ")," eta "," ~ ")," std "," ~ ")," sta "," ~ ")," atd "," ~ ")," ata "," ~ ")," lt "," ~ ")," utc "," ~ ")," local "," ~ ")," ok "," ~ ")," done "," ~ ")," seen "," ~ ")," chk "," ~ ")," chkd "," ~ ")," checked "," ~ ")," rcvd "," ~ ")," recd "," ~ ")," dep "," ~ ")," arr "," ~ ")," qty "," ~ ")," all "," ~ ")," ttl "," ~ ")," total "," ~ ")," via "," ~ ")," per "," ~ ")," call "," ~ ")," inbound "," ~ ")," outbound "," ~ ")," approx "," ~ ")</f>
        <v>  </v>
      </c>
      <c r="BX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170," pax "," ~ ")," etd "," ~ ")," eta "," ~ ")," std "," ~ ")," sta "," ~ ")," atd "," ~ ")," ata "," ~ ")," lt "," ~ ")," utc "," ~ ")," local "," ~ ")," ok "," ~ ")," done "," ~ ")," seen "," ~ ")," chk "," ~ ")," chkd "," ~ ")," checked "," ~ ")," rcvd "," ~ ")," recd "," ~ ")," dep "," ~ ")," arr "," ~ ")," qty "," ~ ")," all "," ~ ")," ttl "," ~ ")," total "," ~ ")," via "," ~ ")," per "," ~ ")," call "," ~ ")," inbound "," ~ ")," outbound "," ~ ")," approx "," ~ ")</f>
        <v>  </v>
      </c>
    </row>
    <row r="171" customFormat="false" ht="39.75" hidden="false" customHeight="true" outlineLevel="0" collapsed="false">
      <c r="A171" s="57" t="s">
        <v>715</v>
      </c>
      <c r="B171" s="57" t="s">
        <v>231</v>
      </c>
      <c r="C171" s="57" t="str">
        <f aca="false">Flights!$F$10</f>
        <v>MH0002</v>
      </c>
      <c r="D171" s="58" t="n">
        <f aca="false">Flights!$D$10</f>
        <v>46310</v>
      </c>
      <c r="E171" s="57" t="str">
        <f aca="false">Flights!$G$10&amp;"-"&amp;Flights!$H$10</f>
        <v>KUL-LHR</v>
      </c>
      <c r="F171" s="57" t="str">
        <f aca="false">Flights!$K$10</f>
        <v>BC</v>
      </c>
      <c r="G171" s="57" t="s">
        <v>81</v>
      </c>
      <c r="H171" s="57" t="s">
        <v>381</v>
      </c>
      <c r="I171" s="57" t="s">
        <v>401</v>
      </c>
      <c r="J171" s="57" t="s">
        <v>405</v>
      </c>
      <c r="K171" s="67" t="s">
        <v>406</v>
      </c>
      <c r="L171" s="67" t="s">
        <v>385</v>
      </c>
      <c r="M171" s="67"/>
      <c r="N171" s="67" t="s">
        <v>386</v>
      </c>
      <c r="O171" s="67"/>
      <c r="P171" s="57" t="s">
        <v>187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open",IF(AND(NOT(OR(LEN(AZ171)&lt;15,ISNUMBER(MATCH(AZ171,L_Placeholder,0)))),BK171=0,NOT(OR(LEN(AU171)&lt;2,ISNUMBER(MATCH(AU171,L_Placeholder,0)))),NOT(OR(LEN(AX171)&lt;2,ISNUMBER(MATCH(AX171,L_Placeholder,0)))),TRIM(AE171)&lt;&gt;TRIM(T171)),"N/A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missing",IF(OR(LEN(AU171)&lt;2,ISNUMBER(MATCH(AU171,L_Placeholder,0))),"INVALID – PIC missing",IF(OR(LEN(AV171)&lt;2,ISNUMBER(MATCH(AV171,L_Placeholder,0))),"INVALID – result / assessment missing",IF(OR(OR(LEN(AW171)&lt;3,ISNUMBER(MATCH(AW171,L_Placeholder,0))),SUMPRODUCT(--ISNUMBER(SEARCH(" "&amp;L_EvidencePhrase&amp;" ",BD171)))&gt;0,BI171=1),"INVALID – evidence missing, placeholder or not yet on file",IF(BL171=0,"INVALID – evidence needs a traceable reference (number, file name or link)",IF(OR(LEN(AX171)&lt;2,ISNUMBER(MATCH(AX171,L_Placeholder,0))),"INVALID – verifier missing",IF(AX171=AU171,"INVALID – verifier must be someone other than the PIC",IF(BH171=1,"INVALID – result not yet available (awaiting / TBC)",IF(BV171=1,"INVALID – wording says not on board: an on-board confirmation needs the item loaded",IF(AND(AQ171=1,OR(OR(LEN(AY171)&lt;3,ISNUMBER(MATCH(AY171,L_Placeholder,0))),BJ171=1,BQ171=0)),"INVALID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LATE","COMPLETE")&amp;IF(BG171=1," – CHECK WORDING",""))))))))))))))))))))))),IF(TRIM(U171)="Fail","FAIL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t="str">
        <f aca="false">" "&amp;TRIM(SUBSTITUTE(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 "))&amp;" "</f>
        <v>  </v>
      </c>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IFERROR(IF(AND(TRIM(U171)="Pass",SUMPRODUCT((LEN(BC171)-LEN(SUBSTITUTE(BC171,"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")))/(LEN(L_PendNeg)+1))+SUMPRODUCT((LEN(BC171)-LEN(SUBSTITUTE(BC171," "&amp;L_PendPrep&amp;" "," ")))/(LEN(L_PendPrep)+1)),1,0),1)</f>
        <v>0</v>
      </c>
      <c r="BI171" s="61" t="n">
        <f aca="false">IFERROR(IF(SUMPRODUCT((LEN(BD171)-LEN(SUBSTITUTE(BD171," "&amp;L_PendStrict&amp;" "," ")))/(LEN(L_PendStrict)+1))&gt;SUMPRODUCT((LEN(BD171)-LEN(SUBSTITUTE(BD171," "&amp;L_PendNeg&amp;" "," ")))/(LEN(L_PendNeg)+1)),1,0),1)</f>
        <v>0</v>
      </c>
      <c r="BJ171" s="61" t="n">
        <f aca="false">IFERROR(IF(SUMPRODUCT((LEN(BE171)-LEN(SUBSTITUTE(BE171," "&amp;L_Pending&amp;" "," ")))/(LEN(L_Pending)+1))&gt;SUMPRODUCT((LEN(BE171)-LEN(SUBSTITUTE(BE171," "&amp;L_PendNeg&amp;" "," ")))/(LEN(L_PendNeg)+1))+SUMPRODUCT((LEN(BE171)-LEN(SUBSTITUTE(BE171," "&amp;L_PendPrep&amp;" "," ")))/(LEN(L_PendPrep)+1)),1,0),1)</f>
        <v>0</v>
      </c>
      <c r="BK171" s="61" t="n">
        <f aca="false">IFERROR(IF(SUMPRODUCT((LEN(BF171)-LEN(SUBSTITUTE(BF171," "&amp;L_PendStrict&amp;" "," ")))/(LEN(L_PendStrict)+1))&gt;SUMPRODUCT((LEN(BF171)-LEN(SUBSTITUTE(BF171," "&amp;L_PendNeg&amp;" "," ")))/(LEN(L_PendNeg)+1)),1,0),1)</f>
        <v>0</v>
      </c>
      <c r="BL171" s="61" t="n">
        <f aca="false">IFERROR(IF(OR(SUMPRODUCT(--ISNUMBER(SEARCH({"aa000"," aa 000"," aaa 000"," aaaa 000"," a 0000"," a000 000"," aa 00 000"," aaa 00 000"},BN171)))&gt;0,SUMPRODUCT(--ISNUMBER(SEARCH({"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171)))&gt;0,SUMPRODUCT(--ISNUMBER(SEARCH({"http","www.","\",".pdf",".jpg",".jpeg",".png",".heic",".xls",".doc",".msg",".eml"},Z171)))&gt;0,AND(SUMPRODUCT(--ISNUMBER(SEARCH({"sharepoint","onedrive","teams","dms","q-pulse","qpulse"},Z171)))&gt;0,ISNUMBER(SEARCH("0",BM171)))),1,0),0)</f>
        <v>0</v>
      </c>
      <c r="BM171" s="61" t="str">
        <f aca="false">SUBSTITUTE(SUBSTITUTE(SUBSTITUTE(SUBSTITUTE(SUBSTITUTE(SUBSTITUTE(SUBSTITUTE(SUBSTITUTE(SUBSTITUTE(LOWER(BW171&amp;""),"1","0"),"2","0"),"3","0"),"4","0"),"5","0"),"6","0"),"7","0"),"8","0"),"9","0")</f>
        <v>  </v>
      </c>
      <c r="BN171" s="61" t="str">
        <f aca="false">SUBSTITUTE(SUBSTITUTE(SUBSTITUTE(SUBSTITUTE(SUBSTITUTE(SUBSTITUTE(SUBSTITUTE(SUBSTITUTE(SUBSTITUTE(SUBSTITUTE(SUBSTITUTE(SUBSTITUTE(SUBSTITUTE(SUBSTITUTE(SUBSTITUTE(SUBSTITUTE(SUBSTITUTE(SUBSTITUTE(SUBSTITUTE(SUBSTITUTE(SUBSTITUTE(SUBSTITUTE(SUBSTITUTE(SUBSTITUTE(SUBSTITUTE(BM171,"b","a"),"c","a"),"d","a"),"e","a"),"f","a"),"g","a"),"h","a"),"i","a"),"j","a"),"k","a"),"l","a"),"m","a"),"n","a"),"o","a"),"p","a"),"q","a"),"r","a"),"s","a"),"t","a"),"u","a"),"v","a"),"w","a"),"x","a"),"y","a"),"z","a")</f>
        <v>  </v>
      </c>
      <c r="BO171" s="61" t="str">
        <f aca="false">SUBSTITUTE(SUBSTITUTE(SUBSTITUTE(SUBSTITUTE(SUBSTITUTE(SUBSTITUTE(SUBSTITUTE(SUBSTITUTE(SUBSTITUTE(LOWER(BX171&amp;""),"1","0"),"2","0"),"3","0"),"4","0"),"5","0"),"6","0"),"7","0"),"8","0"),"9","0")</f>
        <v>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v>
      </c>
      <c r="BQ171" s="61" t="n">
        <f aca="false">IFERROR(IF(OR(SUMPRODUCT(--ISNUMBER(SEARCH({"aa000"," aa 000"," aaa 000"," aaaa 000"," a 0000"," a000 000"," aa 00 000"," aaa 00 000"},BP171)))&gt;0,SUMPRODUCT(--ISNUMBER(SEARCH({"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171)))&gt;0,SUMPRODUCT(--ISNUMBER(SEARCH({"http","www.","\",".pdf",".jpg",".jpeg",".png",".heic",".xls",".doc",".msg",".eml"},W171)))&gt;0,ISNUMBER(SEARCH("0000",BO171)),AND(SUMPRODUCT(--ISNUMBER(SEARCH({"sharepoint","onedrive","teams","dms","q-pulse","qpulse"},W171)))&gt;0,ISNUMBER(SEARCH("0",BO171)))),1,0),0)</f>
        <v>0</v>
      </c>
      <c r="BR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171," "&amp;LOWER(Flights!$F$10)&amp;" "," ~ ")," mh"," ~")," at "," ~ ")," by "," ~ ")," on "," ~ ")," to "," ~ ")," from "," ~ ")," until "," ~ ")," till "," ~ ")," before "," ~ ")," after "," ~ ")," around "," ~ ")," approx "," ~ ")," about "," ~ ")," since "," ~ ")," hrs "," ~ ")," hr "," ~ ")," hours "," ~ ")," time "," ~ ")," jan "," ~ ")," feb "," ~ ")," mar "," ~ ")," apr "," ~ ")," may "," ~ ")," jun "," ~ ")," jul "," ~ ")," aug "," ~ ")," sep "," ~ ")," sept "," ~ ")," oct "," ~ ")</f>
        <v>  </v>
      </c>
      <c r="BS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171," "&amp;LOWER(Flights!$F$10)&amp;" "," ~ ")," mh"," ~")," at "," ~ ")," by "," ~ ")," on "," ~ ")," to "," ~ ")," from "," ~ ")," until "," ~ ")," till "," ~ ")," before "," ~ ")," after "," ~ ")," around "," ~ ")," approx "," ~ ")," about "," ~ ")," since "," ~ ")," hrs "," ~ ")," hr "," ~ ")," hours "," ~ ")," time "," ~ ")," jan "," ~ ")," feb "," ~ ")," mar "," ~ ")," apr "," ~ ")," may "," ~ ")," jun "," ~ ")," jul "," ~ ")," aug "," ~ ")," sep "," ~ ")," sept "," ~ ")," oct "," ~ ")</f>
        <v>  </v>
      </c>
      <c r="BT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171,"jan","~"),"feb","~"),"mar","~"),"apr","~"),"may","~"),"jun","~"),"jul","~"),"aug","~"),"sep","~"),"oct","~"),"nov","~"),"dec","~")," nov "," ~ ")," dec "," ~ ")," mon "," ~ ")," tue "," ~ ")," wed "," ~ ")," thu "," ~ ")," fri "," ~ ")," sat "," ~ ")," sun "," ~ ")," gate "," ~ ")," bay "," ~ ")," stand "," ~ ")," position "," ~ ")," galley "," ~ ")," flight "," ~ ")," flt "," ~ ")," day "," ~ ")," date "," ~ ")," dated "," ~ ")," the "," ~ ")," and "," ~ ")," of "," ~ ")," in "," ~ ")," for "," ~ ")," with "," ~ ")</f>
        <v>  </v>
      </c>
      <c r="BU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171,"jan","~"),"feb","~"),"mar","~"),"apr","~"),"may","~"),"jun","~"),"jul","~"),"aug","~"),"sep","~"),"oct","~"),"nov","~"),"dec","~")," nov "," ~ ")," dec "," ~ ")," mon "," ~ ")," tue "," ~ ")," wed "," ~ ")," thu "," ~ ")," fri "," ~ ")," sat "," ~ ")," sun "," ~ ")," gate "," ~ ")," bay "," ~ ")," stand "," ~ ")," position "," ~ ")," galley "," ~ ")," flight "," ~ ")," flt "," ~ ")," day "," ~ ")," date "," ~ ")," dated "," ~ ")," the "," ~ ")," and "," ~ ")," of "," ~ ")," in "," ~ ")," for "," ~ ")," with "," ~ ")</f>
        <v>  </v>
      </c>
      <c r="BV171" s="61" t="n">
        <f aca="false">0</f>
        <v>0</v>
      </c>
      <c r="BW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171," pax "," ~ ")," etd "," ~ ")," eta "," ~ ")," std "," ~ ")," sta "," ~ ")," atd "," ~ ")," ata "," ~ ")," lt "," ~ ")," utc "," ~ ")," local "," ~ ")," ok "," ~ ")," done "," ~ ")," seen "," ~ ")," chk "," ~ ")," chkd "," ~ ")," checked "," ~ ")," rcvd "," ~ ")," recd "," ~ ")," dep "," ~ ")," arr "," ~ ")," qty "," ~ ")," all "," ~ ")," ttl "," ~ ")," total "," ~ ")," via "," ~ ")," per "," ~ ")," call "," ~ ")," inbound "," ~ ")," outbound "," ~ ")," approx "," ~ ")</f>
        <v>  </v>
      </c>
      <c r="BX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171," pax "," ~ ")," etd "," ~ ")," eta "," ~ ")," std "," ~ ")," sta "," ~ ")," atd "," ~ ")," ata "," ~ ")," lt "," ~ ")," utc "," ~ ")," local "," ~ ")," ok "," ~ ")," done "," ~ ")," seen "," ~ ")," chk "," ~ ")," chkd "," ~ ")," checked "," ~ ")," rcvd "," ~ ")," recd "," ~ ")," dep "," ~ ")," arr "," ~ ")," qty "," ~ ")," all "," ~ ")," ttl "," ~ ")," total "," ~ ")," via "," ~ ")," per "," ~ ")," call "," ~ ")," inbound "," ~ ")," outbound "," ~ ")," approx "," ~ ")</f>
        <v>  </v>
      </c>
    </row>
    <row r="172" customFormat="false" ht="39.75" hidden="false" customHeight="true" outlineLevel="0" collapsed="false">
      <c r="A172" s="57" t="s">
        <v>716</v>
      </c>
      <c r="B172" s="57" t="s">
        <v>231</v>
      </c>
      <c r="C172" s="57" t="str">
        <f aca="false">Flights!$F$10</f>
        <v>MH0002</v>
      </c>
      <c r="D172" s="58" t="n">
        <f aca="false">Flights!$D$10</f>
        <v>46310</v>
      </c>
      <c r="E172" s="57" t="str">
        <f aca="false">Flights!$G$10&amp;"-"&amp;Flights!$H$10</f>
        <v>KUL-LHR</v>
      </c>
      <c r="F172" s="57" t="str">
        <f aca="false">Flights!$K$10</f>
        <v>BC</v>
      </c>
      <c r="G172" s="57" t="s">
        <v>81</v>
      </c>
      <c r="H172" s="57" t="s">
        <v>381</v>
      </c>
      <c r="I172" s="57" t="s">
        <v>408</v>
      </c>
      <c r="J172" s="57" t="s">
        <v>409</v>
      </c>
      <c r="K172" s="67" t="s">
        <v>410</v>
      </c>
      <c r="L172" s="67" t="s">
        <v>385</v>
      </c>
      <c r="M172" s="67"/>
      <c r="N172" s="67" t="s">
        <v>386</v>
      </c>
      <c r="O172" s="67"/>
      <c r="P172" s="57" t="s">
        <v>187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open",IF(AND(NOT(OR(LEN(AZ172)&lt;15,ISNUMBER(MATCH(AZ172,L_Placeholder,0)))),BK172=0,NOT(OR(LEN(AU172)&lt;2,ISNUMBER(MATCH(AU172,L_Placeholder,0)))),NOT(OR(LEN(AX172)&lt;2,ISNUMBER(MATCH(AX172,L_Placeholder,0)))),TRIM(AE172)&lt;&gt;TRIM(T172)),"N/A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missing",IF(OR(LEN(AU172)&lt;2,ISNUMBER(MATCH(AU172,L_Placeholder,0))),"INVALID – PIC missing",IF(OR(LEN(AV172)&lt;2,ISNUMBER(MATCH(AV172,L_Placeholder,0))),"INVALID – result / assessment missing",IF(OR(OR(LEN(AW172)&lt;3,ISNUMBER(MATCH(AW172,L_Placeholder,0))),SUMPRODUCT(--ISNUMBER(SEARCH(" "&amp;L_EvidencePhrase&amp;" ",BD172)))&gt;0,BI172=1),"INVALID – evidence missing, placeholder or not yet on file",IF(BL172=0,"INVALID – evidence needs a traceable reference (number, file name or link)",IF(OR(LEN(AX172)&lt;2,ISNUMBER(MATCH(AX172,L_Placeholder,0))),"INVALID – verifier missing",IF(AX172=AU172,"INVALID – verifier must be someone other than the PIC",IF(BH172=1,"INVALID – result not yet available (awaiting / TBC)",IF(BV172=1,"INVALID – wording says not on board: an on-board confirmation needs the item loaded",IF(AND(AQ172=1,OR(OR(LEN(AY172)&lt;3,ISNUMBER(MATCH(AY172,L_Placeholder,0))),BJ172=1,BQ172=0)),"INVALID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LATE","COMPLETE")&amp;IF(BG172=1," – CHECK WORDING",""))))))))))))))))))))))),IF(TRIM(U172)="Fail","FAIL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t="str">
        <f aca="false">" "&amp;TRIM(SUBSTITUTE(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 "))&amp;" "</f>
        <v>  </v>
      </c>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IFERROR(IF(AND(TRIM(U172)="Pass",SUMPRODUCT((LEN(BC172)-LEN(SUBSTITUTE(BC172,"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")))/(LEN(L_PendNeg)+1))+SUMPRODUCT((LEN(BC172)-LEN(SUBSTITUTE(BC172," "&amp;L_PendPrep&amp;" "," ")))/(LEN(L_PendPrep)+1)),1,0),1)</f>
        <v>0</v>
      </c>
      <c r="BI172" s="61" t="n">
        <f aca="false">IFERROR(IF(SUMPRODUCT((LEN(BD172)-LEN(SUBSTITUTE(BD172," "&amp;L_PendStrict&amp;" "," ")))/(LEN(L_PendStrict)+1))&gt;SUMPRODUCT((LEN(BD172)-LEN(SUBSTITUTE(BD172," "&amp;L_PendNeg&amp;" "," ")))/(LEN(L_PendNeg)+1)),1,0),1)</f>
        <v>0</v>
      </c>
      <c r="BJ172" s="61" t="n">
        <f aca="false">IFERROR(IF(SUMPRODUCT((LEN(BE172)-LEN(SUBSTITUTE(BE172," "&amp;L_Pending&amp;" "," ")))/(LEN(L_Pending)+1))&gt;SUMPRODUCT((LEN(BE172)-LEN(SUBSTITUTE(BE172," "&amp;L_PendNeg&amp;" "," ")))/(LEN(L_PendNeg)+1))+SUMPRODUCT((LEN(BE172)-LEN(SUBSTITUTE(BE172," "&amp;L_PendPrep&amp;" "," ")))/(LEN(L_PendPrep)+1)),1,0),1)</f>
        <v>0</v>
      </c>
      <c r="BK172" s="61" t="n">
        <f aca="false">IFERROR(IF(SUMPRODUCT((LEN(BF172)-LEN(SUBSTITUTE(BF172," "&amp;L_PendStrict&amp;" "," ")))/(LEN(L_PendStrict)+1))&gt;SUMPRODUCT((LEN(BF172)-LEN(SUBSTITUTE(BF172," "&amp;L_PendNeg&amp;" "," ")))/(LEN(L_PendNeg)+1)),1,0),1)</f>
        <v>0</v>
      </c>
      <c r="BL172" s="61" t="n">
        <f aca="false">IFERROR(IF(OR(SUMPRODUCT(--ISNUMBER(SEARCH({"aa000"," aa 000"," aaa 000"," aaaa 000"," a 0000"," a000 000"," aa 00 000"," aaa 00 000"},BN172)))&gt;0,SUMPRODUCT(--ISNUMBER(SEARCH({"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172)))&gt;0,SUMPRODUCT(--ISNUMBER(SEARCH({"http","www.","\",".pdf",".jpg",".jpeg",".png",".heic",".xls",".doc",".msg",".eml"},Z172)))&gt;0,AND(SUMPRODUCT(--ISNUMBER(SEARCH({"sharepoint","onedrive","teams","dms","q-pulse","qpulse"},Z172)))&gt;0,ISNUMBER(SEARCH("0",BM172)))),1,0),0)</f>
        <v>0</v>
      </c>
      <c r="BM172" s="61" t="str">
        <f aca="false">SUBSTITUTE(SUBSTITUTE(SUBSTITUTE(SUBSTITUTE(SUBSTITUTE(SUBSTITUTE(SUBSTITUTE(SUBSTITUTE(SUBSTITUTE(LOWER(BW172&amp;""),"1","0"),"2","0"),"3","0"),"4","0"),"5","0"),"6","0"),"7","0"),"8","0"),"9","0")</f>
        <v>  </v>
      </c>
      <c r="BN172" s="61" t="str">
        <f aca="false">SUBSTITUTE(SUBSTITUTE(SUBSTITUTE(SUBSTITUTE(SUBSTITUTE(SUBSTITUTE(SUBSTITUTE(SUBSTITUTE(SUBSTITUTE(SUBSTITUTE(SUBSTITUTE(SUBSTITUTE(SUBSTITUTE(SUBSTITUTE(SUBSTITUTE(SUBSTITUTE(SUBSTITUTE(SUBSTITUTE(SUBSTITUTE(SUBSTITUTE(SUBSTITUTE(SUBSTITUTE(SUBSTITUTE(SUBSTITUTE(SUBSTITUTE(BM172,"b","a"),"c","a"),"d","a"),"e","a"),"f","a"),"g","a"),"h","a"),"i","a"),"j","a"),"k","a"),"l","a"),"m","a"),"n","a"),"o","a"),"p","a"),"q","a"),"r","a"),"s","a"),"t","a"),"u","a"),"v","a"),"w","a"),"x","a"),"y","a"),"z","a")</f>
        <v>  </v>
      </c>
      <c r="BO172" s="61" t="str">
        <f aca="false">SUBSTITUTE(SUBSTITUTE(SUBSTITUTE(SUBSTITUTE(SUBSTITUTE(SUBSTITUTE(SUBSTITUTE(SUBSTITUTE(SUBSTITUTE(LOWER(BX172&amp;""),"1","0"),"2","0"),"3","0"),"4","0"),"5","0"),"6","0"),"7","0"),"8","0"),"9","0")</f>
        <v>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v>
      </c>
      <c r="BQ172" s="61" t="n">
        <f aca="false">IFERROR(IF(OR(SUMPRODUCT(--ISNUMBER(SEARCH({"aa000"," aa 000"," aaa 000"," aaaa 000"," a 0000"," a000 000"," aa 00 000"," aaa 00 000"},BP172)))&gt;0,SUMPRODUCT(--ISNUMBER(SEARCH({"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172)))&gt;0,SUMPRODUCT(--ISNUMBER(SEARCH({"http","www.","\",".pdf",".jpg",".jpeg",".png",".heic",".xls",".doc",".msg",".eml"},W172)))&gt;0,ISNUMBER(SEARCH("0000",BO172)),AND(SUMPRODUCT(--ISNUMBER(SEARCH({"sharepoint","onedrive","teams","dms","q-pulse","qpulse"},W172)))&gt;0,ISNUMBER(SEARCH("0",BO172)))),1,0),0)</f>
        <v>0</v>
      </c>
      <c r="BR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172," "&amp;LOWER(Flights!$F$10)&amp;" "," ~ ")," mh"," ~")," at "," ~ ")," by "," ~ ")," on "," ~ ")," to "," ~ ")," from "," ~ ")," until "," ~ ")," till "," ~ ")," before "," ~ ")," after "," ~ ")," around "," ~ ")," approx "," ~ ")," about "," ~ ")," since "," ~ ")," hrs "," ~ ")," hr "," ~ ")," hours "," ~ ")," time "," ~ ")," jan "," ~ ")," feb "," ~ ")," mar "," ~ ")," apr "," ~ ")," may "," ~ ")," jun "," ~ ")," jul "," ~ ")," aug "," ~ ")," sep "," ~ ")," sept "," ~ ")," oct "," ~ ")</f>
        <v>  </v>
      </c>
      <c r="BS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172," "&amp;LOWER(Flights!$F$10)&amp;" "," ~ ")," mh"," ~")," at "," ~ ")," by "," ~ ")," on "," ~ ")," to "," ~ ")," from "," ~ ")," until "," ~ ")," till "," ~ ")," before "," ~ ")," after "," ~ ")," around "," ~ ")," approx "," ~ ")," about "," ~ ")," since "," ~ ")," hrs "," ~ ")," hr "," ~ ")," hours "," ~ ")," time "," ~ ")," jan "," ~ ")," feb "," ~ ")," mar "," ~ ")," apr "," ~ ")," may "," ~ ")," jun "," ~ ")," jul "," ~ ")," aug "," ~ ")," sep "," ~ ")," sept "," ~ ")," oct "," ~ ")</f>
        <v>  </v>
      </c>
      <c r="BT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172,"jan","~"),"feb","~"),"mar","~"),"apr","~"),"may","~"),"jun","~"),"jul","~"),"aug","~"),"sep","~"),"oct","~"),"nov","~"),"dec","~")," nov "," ~ ")," dec "," ~ ")," mon "," ~ ")," tue "," ~ ")," wed "," ~ ")," thu "," ~ ")," fri "," ~ ")," sat "," ~ ")," sun "," ~ ")," gate "," ~ ")," bay "," ~ ")," stand "," ~ ")," position "," ~ ")," galley "," ~ ")," flight "," ~ ")," flt "," ~ ")," day "," ~ ")," date "," ~ ")," dated "," ~ ")," the "," ~ ")," and "," ~ ")," of "," ~ ")," in "," ~ ")," for "," ~ ")," with "," ~ ")</f>
        <v>  </v>
      </c>
      <c r="BU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172,"jan","~"),"feb","~"),"mar","~"),"apr","~"),"may","~"),"jun","~"),"jul","~"),"aug","~"),"sep","~"),"oct","~"),"nov","~"),"dec","~")," nov "," ~ ")," dec "," ~ ")," mon "," ~ ")," tue "," ~ ")," wed "," ~ ")," thu "," ~ ")," fri "," ~ ")," sat "," ~ ")," sun "," ~ ")," gate "," ~ ")," bay "," ~ ")," stand "," ~ ")," position "," ~ ")," galley "," ~ ")," flight "," ~ ")," flt "," ~ ")," day "," ~ ")," date "," ~ ")," dated "," ~ ")," the "," ~ ")," and "," ~ ")," of "," ~ ")," in "," ~ ")," for "," ~ ")," with "," ~ ")</f>
        <v>  </v>
      </c>
      <c r="BV172" s="61" t="n">
        <f aca="false">0</f>
        <v>0</v>
      </c>
      <c r="BW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172," pax "," ~ ")," etd "," ~ ")," eta "," ~ ")," std "," ~ ")," sta "," ~ ")," atd "," ~ ")," ata "," ~ ")," lt "," ~ ")," utc "," ~ ")," local "," ~ ")," ok "," ~ ")," done "," ~ ")," seen "," ~ ")," chk "," ~ ")," chkd "," ~ ")," checked "," ~ ")," rcvd "," ~ ")," recd "," ~ ")," dep "," ~ ")," arr "," ~ ")," qty "," ~ ")," all "," ~ ")," ttl "," ~ ")," total "," ~ ")," via "," ~ ")," per "," ~ ")," call "," ~ ")," inbound "," ~ ")," outbound "," ~ ")," approx "," ~ ")</f>
        <v>  </v>
      </c>
      <c r="BX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172," pax "," ~ ")," etd "," ~ ")," eta "," ~ ")," std "," ~ ")," sta "," ~ ")," atd "," ~ ")," ata "," ~ ")," lt "," ~ ")," utc "," ~ ")," local "," ~ ")," ok "," ~ ")," done "," ~ ")," seen "," ~ ")," chk "," ~ ")," chkd "," ~ ")," checked "," ~ ")," rcvd "," ~ ")," recd "," ~ ")," dep "," ~ ")," arr "," ~ ")," qty "," ~ ")," all "," ~ ")," ttl "," ~ ")," total "," ~ ")," via "," ~ ")," per "," ~ ")," call "," ~ ")," inbound "," ~ ")," outbound "," ~ ")," approx "," ~ ")</f>
        <v>  </v>
      </c>
    </row>
    <row r="173" customFormat="false" ht="39.75" hidden="false" customHeight="true" outlineLevel="0" collapsed="false">
      <c r="A173" s="57" t="s">
        <v>717</v>
      </c>
      <c r="B173" s="57" t="s">
        <v>231</v>
      </c>
      <c r="C173" s="57" t="str">
        <f aca="false">Flights!$F$10</f>
        <v>MH0002</v>
      </c>
      <c r="D173" s="58" t="n">
        <f aca="false">Flights!$D$10</f>
        <v>46310</v>
      </c>
      <c r="E173" s="57" t="str">
        <f aca="false">Flights!$G$10&amp;"-"&amp;Flights!$H$10</f>
        <v>KUL-LHR</v>
      </c>
      <c r="F173" s="57" t="str">
        <f aca="false">Flights!$K$10</f>
        <v>BC</v>
      </c>
      <c r="G173" s="57" t="s">
        <v>81</v>
      </c>
      <c r="H173" s="57" t="s">
        <v>381</v>
      </c>
      <c r="I173" s="57" t="s">
        <v>408</v>
      </c>
      <c r="J173" s="57" t="s">
        <v>412</v>
      </c>
      <c r="K173" s="67" t="s">
        <v>410</v>
      </c>
      <c r="L173" s="67" t="s">
        <v>385</v>
      </c>
      <c r="M173" s="67"/>
      <c r="N173" s="67" t="s">
        <v>386</v>
      </c>
      <c r="O173" s="67"/>
      <c r="P173" s="57" t="s">
        <v>187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open",IF(AND(NOT(OR(LEN(AZ173)&lt;15,ISNUMBER(MATCH(AZ173,L_Placeholder,0)))),BK173=0,NOT(OR(LEN(AU173)&lt;2,ISNUMBER(MATCH(AU173,L_Placeholder,0)))),NOT(OR(LEN(AX173)&lt;2,ISNUMBER(MATCH(AX173,L_Placeholder,0)))),TRIM(AE173)&lt;&gt;TRIM(T173)),"N/A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missing",IF(OR(LEN(AU173)&lt;2,ISNUMBER(MATCH(AU173,L_Placeholder,0))),"INVALID – PIC missing",IF(OR(LEN(AV173)&lt;2,ISNUMBER(MATCH(AV173,L_Placeholder,0))),"INVALID – result / assessment missing",IF(OR(OR(LEN(AW173)&lt;3,ISNUMBER(MATCH(AW173,L_Placeholder,0))),SUMPRODUCT(--ISNUMBER(SEARCH(" "&amp;L_EvidencePhrase&amp;" ",BD173)))&gt;0,BI173=1),"INVALID – evidence missing, placeholder or not yet on file",IF(BL173=0,"INVALID – evidence needs a traceable reference (number, file name or link)",IF(OR(LEN(AX173)&lt;2,ISNUMBER(MATCH(AX173,L_Placeholder,0))),"INVALID – verifier missing",IF(AX173=AU173,"INVALID – verifier must be someone other than the PIC",IF(BH173=1,"INVALID – result not yet available (awaiting / TBC)",IF(BV173=1,"INVALID – wording says not on board: an on-board confirmation needs the item loaded",IF(AND(AQ173=1,OR(OR(LEN(AY173)&lt;3,ISNUMBER(MATCH(AY173,L_Placeholder,0))),BJ173=1,BQ173=0)),"INVALID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LATE","COMPLETE")&amp;IF(BG173=1," – CHECK WORDING",""))))))))))))))))))))))),IF(TRIM(U173)="Fail","FAIL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t="str">
        <f aca="false">" "&amp;TRIM(SUBSTITUTE(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 "))&amp;" "</f>
        <v>  </v>
      </c>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IFERROR(IF(AND(TRIM(U173)="Pass",SUMPRODUCT((LEN(BC173)-LEN(SUBSTITUTE(BC173,"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")))/(LEN(L_PendNeg)+1))+SUMPRODUCT((LEN(BC173)-LEN(SUBSTITUTE(BC173," "&amp;L_PendPrep&amp;" "," ")))/(LEN(L_PendPrep)+1)),1,0),1)</f>
        <v>0</v>
      </c>
      <c r="BI173" s="61" t="n">
        <f aca="false">IFERROR(IF(SUMPRODUCT((LEN(BD173)-LEN(SUBSTITUTE(BD173," "&amp;L_PendStrict&amp;" "," ")))/(LEN(L_PendStrict)+1))&gt;SUMPRODUCT((LEN(BD173)-LEN(SUBSTITUTE(BD173," "&amp;L_PendNeg&amp;" "," ")))/(LEN(L_PendNeg)+1)),1,0),1)</f>
        <v>0</v>
      </c>
      <c r="BJ173" s="61" t="n">
        <f aca="false">IFERROR(IF(SUMPRODUCT((LEN(BE173)-LEN(SUBSTITUTE(BE173," "&amp;L_Pending&amp;" "," ")))/(LEN(L_Pending)+1))&gt;SUMPRODUCT((LEN(BE173)-LEN(SUBSTITUTE(BE173," "&amp;L_PendNeg&amp;" "," ")))/(LEN(L_PendNeg)+1))+SUMPRODUCT((LEN(BE173)-LEN(SUBSTITUTE(BE173," "&amp;L_PendPrep&amp;" "," ")))/(LEN(L_PendPrep)+1)),1,0),1)</f>
        <v>0</v>
      </c>
      <c r="BK173" s="61" t="n">
        <f aca="false">IFERROR(IF(SUMPRODUCT((LEN(BF173)-LEN(SUBSTITUTE(BF173," "&amp;L_PendStrict&amp;" "," ")))/(LEN(L_PendStrict)+1))&gt;SUMPRODUCT((LEN(BF173)-LEN(SUBSTITUTE(BF173," "&amp;L_PendNeg&amp;" "," ")))/(LEN(L_PendNeg)+1)),1,0),1)</f>
        <v>0</v>
      </c>
      <c r="BL173" s="61" t="n">
        <f aca="false">IFERROR(IF(OR(SUMPRODUCT(--ISNUMBER(SEARCH({"aa000"," aa 000"," aaa 000"," aaaa 000"," a 0000"," a000 000"," aa 00 000"," aaa 00 000"},BN173)))&gt;0,SUMPRODUCT(--ISNUMBER(SEARCH({"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173)))&gt;0,SUMPRODUCT(--ISNUMBER(SEARCH({"http","www.","\",".pdf",".jpg",".jpeg",".png",".heic",".xls",".doc",".msg",".eml"},Z173)))&gt;0,AND(SUMPRODUCT(--ISNUMBER(SEARCH({"sharepoint","onedrive","teams","dms","q-pulse","qpulse"},Z173)))&gt;0,ISNUMBER(SEARCH("0",BM173)))),1,0),0)</f>
        <v>0</v>
      </c>
      <c r="BM173" s="61" t="str">
        <f aca="false">SUBSTITUTE(SUBSTITUTE(SUBSTITUTE(SUBSTITUTE(SUBSTITUTE(SUBSTITUTE(SUBSTITUTE(SUBSTITUTE(SUBSTITUTE(LOWER(BW173&amp;""),"1","0"),"2","0"),"3","0"),"4","0"),"5","0"),"6","0"),"7","0"),"8","0"),"9","0")</f>
        <v>  </v>
      </c>
      <c r="BN173" s="61" t="str">
        <f aca="false">SUBSTITUTE(SUBSTITUTE(SUBSTITUTE(SUBSTITUTE(SUBSTITUTE(SUBSTITUTE(SUBSTITUTE(SUBSTITUTE(SUBSTITUTE(SUBSTITUTE(SUBSTITUTE(SUBSTITUTE(SUBSTITUTE(SUBSTITUTE(SUBSTITUTE(SUBSTITUTE(SUBSTITUTE(SUBSTITUTE(SUBSTITUTE(SUBSTITUTE(SUBSTITUTE(SUBSTITUTE(SUBSTITUTE(SUBSTITUTE(SUBSTITUTE(BM173,"b","a"),"c","a"),"d","a"),"e","a"),"f","a"),"g","a"),"h","a"),"i","a"),"j","a"),"k","a"),"l","a"),"m","a"),"n","a"),"o","a"),"p","a"),"q","a"),"r","a"),"s","a"),"t","a"),"u","a"),"v","a"),"w","a"),"x","a"),"y","a"),"z","a")</f>
        <v>  </v>
      </c>
      <c r="BO173" s="61" t="str">
        <f aca="false">SUBSTITUTE(SUBSTITUTE(SUBSTITUTE(SUBSTITUTE(SUBSTITUTE(SUBSTITUTE(SUBSTITUTE(SUBSTITUTE(SUBSTITUTE(LOWER(BX173&amp;""),"1","0"),"2","0"),"3","0"),"4","0"),"5","0"),"6","0"),"7","0"),"8","0"),"9","0")</f>
        <v>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v>
      </c>
      <c r="BQ173" s="61" t="n">
        <f aca="false">IFERROR(IF(OR(SUMPRODUCT(--ISNUMBER(SEARCH({"aa000"," aa 000"," aaa 000"," aaaa 000"," a 0000"," a000 000"," aa 00 000"," aaa 00 000"},BP173)))&gt;0,SUMPRODUCT(--ISNUMBER(SEARCH({"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173)))&gt;0,SUMPRODUCT(--ISNUMBER(SEARCH({"http","www.","\",".pdf",".jpg",".jpeg",".png",".heic",".xls",".doc",".msg",".eml"},W173)))&gt;0,ISNUMBER(SEARCH("0000",BO173)),AND(SUMPRODUCT(--ISNUMBER(SEARCH({"sharepoint","onedrive","teams","dms","q-pulse","qpulse"},W173)))&gt;0,ISNUMBER(SEARCH("0",BO173)))),1,0),0)</f>
        <v>0</v>
      </c>
      <c r="BR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173," "&amp;LOWER(Flights!$F$10)&amp;" "," ~ ")," mh"," ~")," at "," ~ ")," by "," ~ ")," on "," ~ ")," to "," ~ ")," from "," ~ ")," until "," ~ ")," till "," ~ ")," before "," ~ ")," after "," ~ ")," around "," ~ ")," approx "," ~ ")," about "," ~ ")," since "," ~ ")," hrs "," ~ ")," hr "," ~ ")," hours "," ~ ")," time "," ~ ")," jan "," ~ ")," feb "," ~ ")," mar "," ~ ")," apr "," ~ ")," may "," ~ ")," jun "," ~ ")," jul "," ~ ")," aug "," ~ ")," sep "," ~ ")," sept "," ~ ")," oct "," ~ ")</f>
        <v>  </v>
      </c>
      <c r="BS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173," "&amp;LOWER(Flights!$F$10)&amp;" "," ~ ")," mh"," ~")," at "," ~ ")," by "," ~ ")," on "," ~ ")," to "," ~ ")," from "," ~ ")," until "," ~ ")," till "," ~ ")," before "," ~ ")," after "," ~ ")," around "," ~ ")," approx "," ~ ")," about "," ~ ")," since "," ~ ")," hrs "," ~ ")," hr "," ~ ")," hours "," ~ ")," time "," ~ ")," jan "," ~ ")," feb "," ~ ")," mar "," ~ ")," apr "," ~ ")," may "," ~ ")," jun "," ~ ")," jul "," ~ ")," aug "," ~ ")," sep "," ~ ")," sept "," ~ ")," oct "," ~ ")</f>
        <v>  </v>
      </c>
      <c r="BT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173,"jan","~"),"feb","~"),"mar","~"),"apr","~"),"may","~"),"jun","~"),"jul","~"),"aug","~"),"sep","~"),"oct","~"),"nov","~"),"dec","~")," nov "," ~ ")," dec "," ~ ")," mon "," ~ ")," tue "," ~ ")," wed "," ~ ")," thu "," ~ ")," fri "," ~ ")," sat "," ~ ")," sun "," ~ ")," gate "," ~ ")," bay "," ~ ")," stand "," ~ ")," position "," ~ ")," galley "," ~ ")," flight "," ~ ")," flt "," ~ ")," day "," ~ ")," date "," ~ ")," dated "," ~ ")," the "," ~ ")," and "," ~ ")," of "," ~ ")," in "," ~ ")," for "," ~ ")," with "," ~ ")</f>
        <v>  </v>
      </c>
      <c r="BU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173,"jan","~"),"feb","~"),"mar","~"),"apr","~"),"may","~"),"jun","~"),"jul","~"),"aug","~"),"sep","~"),"oct","~"),"nov","~"),"dec","~")," nov "," ~ ")," dec "," ~ ")," mon "," ~ ")," tue "," ~ ")," wed "," ~ ")," thu "," ~ ")," fri "," ~ ")," sat "," ~ ")," sun "," ~ ")," gate "," ~ ")," bay "," ~ ")," stand "," ~ ")," position "," ~ ")," galley "," ~ ")," flight "," ~ ")," flt "," ~ ")," day "," ~ ")," date "," ~ ")," dated "," ~ ")," the "," ~ ")," and "," ~ ")," of "," ~ ")," in "," ~ ")," for "," ~ ")," with "," ~ ")</f>
        <v>  </v>
      </c>
      <c r="BV173" s="61" t="n">
        <f aca="false">0</f>
        <v>0</v>
      </c>
      <c r="BW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173," pax "," ~ ")," etd "," ~ ")," eta "," ~ ")," std "," ~ ")," sta "," ~ ")," atd "," ~ ")," ata "," ~ ")," lt "," ~ ")," utc "," ~ ")," local "," ~ ")," ok "," ~ ")," done "," ~ ")," seen "," ~ ")," chk "," ~ ")," chkd "," ~ ")," checked "," ~ ")," rcvd "," ~ ")," recd "," ~ ")," dep "," ~ ")," arr "," ~ ")," qty "," ~ ")," all "," ~ ")," ttl "," ~ ")," total "," ~ ")," via "," ~ ")," per "," ~ ")," call "," ~ ")," inbound "," ~ ")," outbound "," ~ ")," approx "," ~ ")</f>
        <v>  </v>
      </c>
      <c r="BX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173," pax "," ~ ")," etd "," ~ ")," eta "," ~ ")," std "," ~ ")," sta "," ~ ")," atd "," ~ ")," ata "," ~ ")," lt "," ~ ")," utc "," ~ ")," local "," ~ ")," ok "," ~ ")," done "," ~ ")," seen "," ~ ")," chk "," ~ ")," chkd "," ~ ")," checked "," ~ ")," rcvd "," ~ ")," recd "," ~ ")," dep "," ~ ")," arr "," ~ ")," qty "," ~ ")," all "," ~ ")," ttl "," ~ ")," total "," ~ ")," via "," ~ ")," per "," ~ ")," call "," ~ ")," inbound "," ~ ")," outbound "," ~ ")," approx "," ~ ")</f>
        <v>  </v>
      </c>
    </row>
    <row r="174" customFormat="false" ht="39.75" hidden="false" customHeight="true" outlineLevel="0" collapsed="false">
      <c r="A174" s="57" t="s">
        <v>718</v>
      </c>
      <c r="B174" s="57" t="s">
        <v>231</v>
      </c>
      <c r="C174" s="57" t="str">
        <f aca="false">Flights!$F$10</f>
        <v>MH0002</v>
      </c>
      <c r="D174" s="58" t="n">
        <f aca="false">Flights!$D$10</f>
        <v>46310</v>
      </c>
      <c r="E174" s="57" t="str">
        <f aca="false">Flights!$G$10&amp;"-"&amp;Flights!$H$10</f>
        <v>KUL-LHR</v>
      </c>
      <c r="F174" s="57" t="str">
        <f aca="false">Flights!$K$10</f>
        <v>BC</v>
      </c>
      <c r="G174" s="57" t="s">
        <v>81</v>
      </c>
      <c r="H174" s="57" t="s">
        <v>381</v>
      </c>
      <c r="I174" s="57" t="s">
        <v>414</v>
      </c>
      <c r="J174" s="57" t="s">
        <v>415</v>
      </c>
      <c r="K174" s="67" t="s">
        <v>719</v>
      </c>
      <c r="L174" s="67" t="s">
        <v>417</v>
      </c>
      <c r="M174" s="67"/>
      <c r="N174" s="67" t="s">
        <v>386</v>
      </c>
      <c r="O174" s="67"/>
      <c r="P174" s="57" t="s">
        <v>187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open",IF(AND(NOT(OR(LEN(AZ174)&lt;15,ISNUMBER(MATCH(AZ174,L_Placeholder,0)))),BK174=0,NOT(OR(LEN(AU174)&lt;2,ISNUMBER(MATCH(AU174,L_Placeholder,0)))),NOT(OR(LEN(AX174)&lt;2,ISNUMBER(MATCH(AX174,L_Placeholder,0)))),TRIM(AE174)&lt;&gt;TRIM(T174)),"N/A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missing",IF(OR(LEN(AU174)&lt;2,ISNUMBER(MATCH(AU174,L_Placeholder,0))),"INVALID – PIC missing",IF(OR(LEN(AV174)&lt;2,ISNUMBER(MATCH(AV174,L_Placeholder,0))),"INVALID – result / assessment missing",IF(OR(OR(LEN(AW174)&lt;3,ISNUMBER(MATCH(AW174,L_Placeholder,0))),SUMPRODUCT(--ISNUMBER(SEARCH(" "&amp;L_EvidencePhrase&amp;" ",BD174)))&gt;0,BI174=1),"INVALID – evidence missing, placeholder or not yet on file",IF(BL174=0,"INVALID – evidence needs a traceable reference (number, file name or link)",IF(OR(LEN(AX174)&lt;2,ISNUMBER(MATCH(AX174,L_Placeholder,0))),"INVALID – verifier missing",IF(AX174=AU174,"INVALID – verifier must be someone other than the PIC",IF(BH174=1,"INVALID – result not yet available (awaiting / TBC)",IF(BV174=1,"INVALID – wording says not on board: an on-board confirmation needs the item loaded",IF(AND(AQ174=1,OR(OR(LEN(AY174)&lt;3,ISNUMBER(MATCH(AY174,L_Placeholder,0))),BJ174=1,BQ174=0)),"INVALID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LATE","COMPLETE")&amp;IF(BG174=1," – CHECK WORDING",""))))))))))))))))))))))),IF(TRIM(U174)="Fail","FAIL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t="str">
        <f aca="false">" "&amp;TRIM(SUBSTITUTE(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 "))&amp;" "</f>
        <v>  </v>
      </c>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IFERROR(IF(AND(TRIM(U174)="Pass",SUMPRODUCT((LEN(BC174)-LEN(SUBSTITUTE(BC174,"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")))/(LEN(L_PendNeg)+1))+SUMPRODUCT((LEN(BC174)-LEN(SUBSTITUTE(BC174," "&amp;L_PendPrep&amp;" "," ")))/(LEN(L_PendPrep)+1)),1,0),1)</f>
        <v>0</v>
      </c>
      <c r="BI174" s="61" t="n">
        <f aca="false">IFERROR(IF(SUMPRODUCT((LEN(BD174)-LEN(SUBSTITUTE(BD174," "&amp;L_PendStrict&amp;" "," ")))/(LEN(L_PendStrict)+1))&gt;SUMPRODUCT((LEN(BD174)-LEN(SUBSTITUTE(BD174," "&amp;L_PendNeg&amp;" "," ")))/(LEN(L_PendNeg)+1)),1,0),1)</f>
        <v>0</v>
      </c>
      <c r="BJ174" s="61" t="n">
        <f aca="false">IFERROR(IF(SUMPRODUCT((LEN(BE174)-LEN(SUBSTITUTE(BE174," "&amp;L_Pending&amp;" "," ")))/(LEN(L_Pending)+1))&gt;SUMPRODUCT((LEN(BE174)-LEN(SUBSTITUTE(BE174," "&amp;L_PendNeg&amp;" "," ")))/(LEN(L_PendNeg)+1))+SUMPRODUCT((LEN(BE174)-LEN(SUBSTITUTE(BE174," "&amp;L_PendPrep&amp;" "," ")))/(LEN(L_PendPrep)+1)),1,0),1)</f>
        <v>0</v>
      </c>
      <c r="BK174" s="61" t="n">
        <f aca="false">IFERROR(IF(SUMPRODUCT((LEN(BF174)-LEN(SUBSTITUTE(BF174," "&amp;L_PendStrict&amp;" "," ")))/(LEN(L_PendStrict)+1))&gt;SUMPRODUCT((LEN(BF174)-LEN(SUBSTITUTE(BF174," "&amp;L_PendNeg&amp;" "," ")))/(LEN(L_PendNeg)+1)),1,0),1)</f>
        <v>0</v>
      </c>
      <c r="BL174" s="61" t="n">
        <f aca="false">IFERROR(IF(OR(SUMPRODUCT(--ISNUMBER(SEARCH({"aa000"," aa 000"," aaa 000"," aaaa 000"," a 0000"," a000 000"," aa 00 000"," aaa 00 000"},BN174)))&gt;0,SUMPRODUCT(--ISNUMBER(SEARCH({"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174)))&gt;0,SUMPRODUCT(--ISNUMBER(SEARCH({"http","www.","\",".pdf",".jpg",".jpeg",".png",".heic",".xls",".doc",".msg",".eml"},Z174)))&gt;0,AND(SUMPRODUCT(--ISNUMBER(SEARCH({"sharepoint","onedrive","teams","dms","q-pulse","qpulse"},Z174)))&gt;0,ISNUMBER(SEARCH("0",BM174)))),1,0),0)</f>
        <v>0</v>
      </c>
      <c r="BM174" s="61" t="str">
        <f aca="false">SUBSTITUTE(SUBSTITUTE(SUBSTITUTE(SUBSTITUTE(SUBSTITUTE(SUBSTITUTE(SUBSTITUTE(SUBSTITUTE(SUBSTITUTE(LOWER(BW174&amp;""),"1","0"),"2","0"),"3","0"),"4","0"),"5","0"),"6","0"),"7","0"),"8","0"),"9","0")</f>
        <v>  </v>
      </c>
      <c r="BN174" s="61" t="str">
        <f aca="false">SUBSTITUTE(SUBSTITUTE(SUBSTITUTE(SUBSTITUTE(SUBSTITUTE(SUBSTITUTE(SUBSTITUTE(SUBSTITUTE(SUBSTITUTE(SUBSTITUTE(SUBSTITUTE(SUBSTITUTE(SUBSTITUTE(SUBSTITUTE(SUBSTITUTE(SUBSTITUTE(SUBSTITUTE(SUBSTITUTE(SUBSTITUTE(SUBSTITUTE(SUBSTITUTE(SUBSTITUTE(SUBSTITUTE(SUBSTITUTE(SUBSTITUTE(BM174,"b","a"),"c","a"),"d","a"),"e","a"),"f","a"),"g","a"),"h","a"),"i","a"),"j","a"),"k","a"),"l","a"),"m","a"),"n","a"),"o","a"),"p","a"),"q","a"),"r","a"),"s","a"),"t","a"),"u","a"),"v","a"),"w","a"),"x","a"),"y","a"),"z","a")</f>
        <v>  </v>
      </c>
      <c r="BO174" s="61" t="str">
        <f aca="false">SUBSTITUTE(SUBSTITUTE(SUBSTITUTE(SUBSTITUTE(SUBSTITUTE(SUBSTITUTE(SUBSTITUTE(SUBSTITUTE(SUBSTITUTE(LOWER(BX174&amp;""),"1","0"),"2","0"),"3","0"),"4","0"),"5","0"),"6","0"),"7","0"),"8","0"),"9","0")</f>
        <v>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v>
      </c>
      <c r="BQ174" s="61" t="n">
        <f aca="false">IFERROR(IF(OR(SUMPRODUCT(--ISNUMBER(SEARCH({"aa000"," aa 000"," aaa 000"," aaaa 000"," a 0000"," a000 000"," aa 00 000"," aaa 00 000"},BP174)))&gt;0,SUMPRODUCT(--ISNUMBER(SEARCH({"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174)))&gt;0,SUMPRODUCT(--ISNUMBER(SEARCH({"http","www.","\",".pdf",".jpg",".jpeg",".png",".heic",".xls",".doc",".msg",".eml"},W174)))&gt;0,ISNUMBER(SEARCH("0000",BO174)),AND(SUMPRODUCT(--ISNUMBER(SEARCH({"sharepoint","onedrive","teams","dms","q-pulse","qpulse"},W174)))&gt;0,ISNUMBER(SEARCH("0",BO174)))),1,0),0)</f>
        <v>0</v>
      </c>
      <c r="BR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174," "&amp;LOWER(Flights!$F$10)&amp;" "," ~ ")," mh"," ~")," at "," ~ ")," by "," ~ ")," on "," ~ ")," to "," ~ ")," from "," ~ ")," until "," ~ ")," till "," ~ ")," before "," ~ ")," after "," ~ ")," around "," ~ ")," approx "," ~ ")," about "," ~ ")," since "," ~ ")," hrs "," ~ ")," hr "," ~ ")," hours "," ~ ")," time "," ~ ")," jan "," ~ ")," feb "," ~ ")," mar "," ~ ")," apr "," ~ ")," may "," ~ ")," jun "," ~ ")," jul "," ~ ")," aug "," ~ ")," sep "," ~ ")," sept "," ~ ")," oct "," ~ ")</f>
        <v>  </v>
      </c>
      <c r="BS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174," "&amp;LOWER(Flights!$F$10)&amp;" "," ~ ")," mh"," ~")," at "," ~ ")," by "," ~ ")," on "," ~ ")," to "," ~ ")," from "," ~ ")," until "," ~ ")," till "," ~ ")," before "," ~ ")," after "," ~ ")," around "," ~ ")," approx "," ~ ")," about "," ~ ")," since "," ~ ")," hrs "," ~ ")," hr "," ~ ")," hours "," ~ ")," time "," ~ ")," jan "," ~ ")," feb "," ~ ")," mar "," ~ ")," apr "," ~ ")," may "," ~ ")," jun "," ~ ")," jul "," ~ ")," aug "," ~ ")," sep "," ~ ")," sept "," ~ ")," oct "," ~ ")</f>
        <v>  </v>
      </c>
      <c r="BT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174,"jan","~"),"feb","~"),"mar","~"),"apr","~"),"may","~"),"jun","~"),"jul","~"),"aug","~"),"sep","~"),"oct","~"),"nov","~"),"dec","~")," nov "," ~ ")," dec "," ~ ")," mon "," ~ ")," tue "," ~ ")," wed "," ~ ")," thu "," ~ ")," fri "," ~ ")," sat "," ~ ")," sun "," ~ ")," gate "," ~ ")," bay "," ~ ")," stand "," ~ ")," position "," ~ ")," galley "," ~ ")," flight "," ~ ")," flt "," ~ ")," day "," ~ ")," date "," ~ ")," dated "," ~ ")," the "," ~ ")," and "," ~ ")," of "," ~ ")," in "," ~ ")," for "," ~ ")," with "," ~ ")</f>
        <v>  </v>
      </c>
      <c r="BU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174,"jan","~"),"feb","~"),"mar","~"),"apr","~"),"may","~"),"jun","~"),"jul","~"),"aug","~"),"sep","~"),"oct","~"),"nov","~"),"dec","~")," nov "," ~ ")," dec "," ~ ")," mon "," ~ ")," tue "," ~ ")," wed "," ~ ")," thu "," ~ ")," fri "," ~ ")," sat "," ~ ")," sun "," ~ ")," gate "," ~ ")," bay "," ~ ")," stand "," ~ ")," position "," ~ ")," galley "," ~ ")," flight "," ~ ")," flt "," ~ ")," day "," ~ ")," date "," ~ ")," dated "," ~ ")," the "," ~ ")," and "," ~ ")," of "," ~ ")," in "," ~ ")," for "," ~ ")," with "," ~ ")</f>
        <v>  </v>
      </c>
      <c r="BV174" s="61" t="n">
        <f aca="false">0</f>
        <v>0</v>
      </c>
      <c r="BW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174," pax "," ~ ")," etd "," ~ ")," eta "," ~ ")," std "," ~ ")," sta "," ~ ")," atd "," ~ ")," ata "," ~ ")," lt "," ~ ")," utc "," ~ ")," local "," ~ ")," ok "," ~ ")," done "," ~ ")," seen "," ~ ")," chk "," ~ ")," chkd "," ~ ")," checked "," ~ ")," rcvd "," ~ ")," recd "," ~ ")," dep "," ~ ")," arr "," ~ ")," qty "," ~ ")," all "," ~ ")," ttl "," ~ ")," total "," ~ ")," via "," ~ ")," per "," ~ ")," call "," ~ ")," inbound "," ~ ")," outbound "," ~ ")," approx "," ~ ")</f>
        <v>  </v>
      </c>
      <c r="BX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174," pax "," ~ ")," etd "," ~ ")," eta "," ~ ")," std "," ~ ")," sta "," ~ ")," atd "," ~ ")," ata "," ~ ")," lt "," ~ ")," utc "," ~ ")," local "," ~ ")," ok "," ~ ")," done "," ~ ")," seen "," ~ ")," chk "," ~ ")," chkd "," ~ ")," checked "," ~ ")," rcvd "," ~ ")," recd "," ~ ")," dep "," ~ ")," arr "," ~ ")," qty "," ~ ")," all "," ~ ")," ttl "," ~ ")," total "," ~ ")," via "," ~ ")," per "," ~ ")," call "," ~ ")," inbound "," ~ ")," outbound "," ~ ")," approx "," ~ ")</f>
        <v>  </v>
      </c>
    </row>
    <row r="175" customFormat="false" ht="39.75" hidden="false" customHeight="true" outlineLevel="0" collapsed="false">
      <c r="A175" s="57" t="s">
        <v>720</v>
      </c>
      <c r="B175" s="57" t="s">
        <v>231</v>
      </c>
      <c r="C175" s="57" t="str">
        <f aca="false">Flights!$F$10</f>
        <v>MH0002</v>
      </c>
      <c r="D175" s="58" t="n">
        <f aca="false">Flights!$D$10</f>
        <v>46310</v>
      </c>
      <c r="E175" s="57" t="str">
        <f aca="false">Flights!$G$10&amp;"-"&amp;Flights!$H$10</f>
        <v>KUL-LHR</v>
      </c>
      <c r="F175" s="57" t="str">
        <f aca="false">Flights!$K$10</f>
        <v>BC</v>
      </c>
      <c r="G175" s="57" t="s">
        <v>83</v>
      </c>
      <c r="H175" s="57" t="s">
        <v>381</v>
      </c>
      <c r="I175" s="57" t="s">
        <v>382</v>
      </c>
      <c r="J175" s="57" t="s">
        <v>419</v>
      </c>
      <c r="K175" s="67" t="s">
        <v>420</v>
      </c>
      <c r="L175" s="67" t="s">
        <v>421</v>
      </c>
      <c r="M175" s="67"/>
      <c r="N175" s="67" t="s">
        <v>386</v>
      </c>
      <c r="O175" s="67"/>
      <c r="P175" s="57" t="s">
        <v>187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open",IF(AND(NOT(OR(LEN(AZ175)&lt;15,ISNUMBER(MATCH(AZ175,L_Placeholder,0)))),BK175=0,NOT(OR(LEN(AU175)&lt;2,ISNUMBER(MATCH(AU175,L_Placeholder,0)))),NOT(OR(LEN(AX175)&lt;2,ISNUMBER(MATCH(AX175,L_Placeholder,0)))),TRIM(AE175)&lt;&gt;TRIM(T175)),"N/A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missing",IF(OR(LEN(AU175)&lt;2,ISNUMBER(MATCH(AU175,L_Placeholder,0))),"INVALID – PIC missing",IF(OR(LEN(AV175)&lt;2,ISNUMBER(MATCH(AV175,L_Placeholder,0))),"INVALID – result / assessment missing",IF(OR(OR(LEN(AW175)&lt;3,ISNUMBER(MATCH(AW175,L_Placeholder,0))),SUMPRODUCT(--ISNUMBER(SEARCH(" "&amp;L_EvidencePhrase&amp;" ",BD175)))&gt;0,BI175=1),"INVALID – evidence missing, placeholder or not yet on file",IF(BL175=0,"INVALID – evidence needs a traceable reference (number, file name or link)",IF(OR(LEN(AX175)&lt;2,ISNUMBER(MATCH(AX175,L_Placeholder,0))),"INVALID – verifier missing",IF(AX175=AU175,"INVALID – verifier must be someone other than the PIC",IF(BH175=1,"INVALID – result not yet available (awaiting / TBC)",IF(BV175=1,"INVALID – wording says not on board: an on-board confirmation needs the item loaded",IF(AND(AQ175=1,OR(OR(LEN(AY175)&lt;3,ISNUMBER(MATCH(AY175,L_Placeholder,0))),BJ175=1,BQ175=0)),"INVALID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LATE","COMPLETE")&amp;IF(BG175=1," – CHECK WORDING",""))))))))))))))))))))))),IF(TRIM(U175)="Fail","FAIL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t="str">
        <f aca="false">" "&amp;TRIM(SUBSTITUTE(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 "))&amp;" "</f>
        <v>  </v>
      </c>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IFERROR(IF(AND(TRIM(U175)="Pass",SUMPRODUCT((LEN(BC175)-LEN(SUBSTITUTE(BC175,"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")))/(LEN(L_PendNeg)+1))+SUMPRODUCT((LEN(BC175)-LEN(SUBSTITUTE(BC175," "&amp;L_PendPrep&amp;" "," ")))/(LEN(L_PendPrep)+1)),1,0),1)</f>
        <v>0</v>
      </c>
      <c r="BI175" s="61" t="n">
        <f aca="false">IFERROR(IF(SUMPRODUCT((LEN(BD175)-LEN(SUBSTITUTE(BD175," "&amp;L_PendStrict&amp;" "," ")))/(LEN(L_PendStrict)+1))&gt;SUMPRODUCT((LEN(BD175)-LEN(SUBSTITUTE(BD175," "&amp;L_PendNeg&amp;" "," ")))/(LEN(L_PendNeg)+1)),1,0),1)</f>
        <v>0</v>
      </c>
      <c r="BJ175" s="61" t="n">
        <f aca="false">IFERROR(IF(SUMPRODUCT((LEN(BE175)-LEN(SUBSTITUTE(BE175," "&amp;L_Pending&amp;" "," ")))/(LEN(L_Pending)+1))&gt;SUMPRODUCT((LEN(BE175)-LEN(SUBSTITUTE(BE175," "&amp;L_PendNeg&amp;" "," ")))/(LEN(L_PendNeg)+1))+SUMPRODUCT((LEN(BE175)-LEN(SUBSTITUTE(BE175," "&amp;L_PendPrep&amp;" "," ")))/(LEN(L_PendPrep)+1)),1,0),1)</f>
        <v>0</v>
      </c>
      <c r="BK175" s="61" t="n">
        <f aca="false">IFERROR(IF(SUMPRODUCT((LEN(BF175)-LEN(SUBSTITUTE(BF175," "&amp;L_PendStrict&amp;" "," ")))/(LEN(L_PendStrict)+1))&gt;SUMPRODUCT((LEN(BF175)-LEN(SUBSTITUTE(BF175," "&amp;L_PendNeg&amp;" "," ")))/(LEN(L_PendNeg)+1)),1,0),1)</f>
        <v>0</v>
      </c>
      <c r="BL175" s="61" t="n">
        <f aca="false">IFERROR(IF(OR(SUMPRODUCT(--ISNUMBER(SEARCH({"aa000"," aa 000"," aaa 000"," aaaa 000"," a 0000"," a000 000"," aa 00 000"," aaa 00 000"},BN175)))&gt;0,SUMPRODUCT(--ISNUMBER(SEARCH({"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175)))&gt;0,SUMPRODUCT(--ISNUMBER(SEARCH({"http","www.","\",".pdf",".jpg",".jpeg",".png",".heic",".xls",".doc",".msg",".eml"},Z175)))&gt;0,AND(SUMPRODUCT(--ISNUMBER(SEARCH({"sharepoint","onedrive","teams","dms","q-pulse","qpulse"},Z175)))&gt;0,ISNUMBER(SEARCH("0",BM175)))),1,0),0)</f>
        <v>0</v>
      </c>
      <c r="BM175" s="61" t="str">
        <f aca="false">SUBSTITUTE(SUBSTITUTE(SUBSTITUTE(SUBSTITUTE(SUBSTITUTE(SUBSTITUTE(SUBSTITUTE(SUBSTITUTE(SUBSTITUTE(LOWER(BW175&amp;""),"1","0"),"2","0"),"3","0"),"4","0"),"5","0"),"6","0"),"7","0"),"8","0"),"9","0")</f>
        <v>  </v>
      </c>
      <c r="BN175" s="61" t="str">
        <f aca="false">SUBSTITUTE(SUBSTITUTE(SUBSTITUTE(SUBSTITUTE(SUBSTITUTE(SUBSTITUTE(SUBSTITUTE(SUBSTITUTE(SUBSTITUTE(SUBSTITUTE(SUBSTITUTE(SUBSTITUTE(SUBSTITUTE(SUBSTITUTE(SUBSTITUTE(SUBSTITUTE(SUBSTITUTE(SUBSTITUTE(SUBSTITUTE(SUBSTITUTE(SUBSTITUTE(SUBSTITUTE(SUBSTITUTE(SUBSTITUTE(SUBSTITUTE(BM175,"b","a"),"c","a"),"d","a"),"e","a"),"f","a"),"g","a"),"h","a"),"i","a"),"j","a"),"k","a"),"l","a"),"m","a"),"n","a"),"o","a"),"p","a"),"q","a"),"r","a"),"s","a"),"t","a"),"u","a"),"v","a"),"w","a"),"x","a"),"y","a"),"z","a")</f>
        <v>  </v>
      </c>
      <c r="BO175" s="61" t="str">
        <f aca="false">SUBSTITUTE(SUBSTITUTE(SUBSTITUTE(SUBSTITUTE(SUBSTITUTE(SUBSTITUTE(SUBSTITUTE(SUBSTITUTE(SUBSTITUTE(LOWER(BX175&amp;""),"1","0"),"2","0"),"3","0"),"4","0"),"5","0"),"6","0"),"7","0"),"8","0"),"9","0")</f>
        <v>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v>
      </c>
      <c r="BQ175" s="61" t="n">
        <f aca="false">IFERROR(IF(OR(SUMPRODUCT(--ISNUMBER(SEARCH({"aa000"," aa 000"," aaa 000"," aaaa 000"," a 0000"," a000 000"," aa 00 000"," aaa 00 000"},BP175)))&gt;0,SUMPRODUCT(--ISNUMBER(SEARCH({"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175)))&gt;0,SUMPRODUCT(--ISNUMBER(SEARCH({"http","www.","\",".pdf",".jpg",".jpeg",".png",".heic",".xls",".doc",".msg",".eml"},W175)))&gt;0,ISNUMBER(SEARCH("0000",BO175)),AND(SUMPRODUCT(--ISNUMBER(SEARCH({"sharepoint","onedrive","teams","dms","q-pulse","qpulse"},W175)))&gt;0,ISNUMBER(SEARCH("0",BO175)))),1,0),0)</f>
        <v>0</v>
      </c>
      <c r="BR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175," "&amp;LOWER(Flights!$F$10)&amp;" "," ~ ")," mh"," ~")," at "," ~ ")," by "," ~ ")," on "," ~ ")," to "," ~ ")," from "," ~ ")," until "," ~ ")," till "," ~ ")," before "," ~ ")," after "," ~ ")," around "," ~ ")," approx "," ~ ")," about "," ~ ")," since "," ~ ")," hrs "," ~ ")," hr "," ~ ")," hours "," ~ ")," time "," ~ ")," jan "," ~ ")," feb "," ~ ")," mar "," ~ ")," apr "," ~ ")," may "," ~ ")," jun "," ~ ")," jul "," ~ ")," aug "," ~ ")," sep "," ~ ")," sept "," ~ ")," oct "," ~ ")</f>
        <v>  </v>
      </c>
      <c r="BS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175," "&amp;LOWER(Flights!$F$10)&amp;" "," ~ ")," mh"," ~")," at "," ~ ")," by "," ~ ")," on "," ~ ")," to "," ~ ")," from "," ~ ")," until "," ~ ")," till "," ~ ")," before "," ~ ")," after "," ~ ")," around "," ~ ")," approx "," ~ ")," about "," ~ ")," since "," ~ ")," hrs "," ~ ")," hr "," ~ ")," hours "," ~ ")," time "," ~ ")," jan "," ~ ")," feb "," ~ ")," mar "," ~ ")," apr "," ~ ")," may "," ~ ")," jun "," ~ ")," jul "," ~ ")," aug "," ~ ")," sep "," ~ ")," sept "," ~ ")," oct "," ~ ")</f>
        <v>  </v>
      </c>
      <c r="BT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175,"jan","~"),"feb","~"),"mar","~"),"apr","~"),"may","~"),"jun","~"),"jul","~"),"aug","~"),"sep","~"),"oct","~"),"nov","~"),"dec","~")," nov "," ~ ")," dec "," ~ ")," mon "," ~ ")," tue "," ~ ")," wed "," ~ ")," thu "," ~ ")," fri "," ~ ")," sat "," ~ ")," sun "," ~ ")," gate "," ~ ")," bay "," ~ ")," stand "," ~ ")," position "," ~ ")," galley "," ~ ")," flight "," ~ ")," flt "," ~ ")," day "," ~ ")," date "," ~ ")," dated "," ~ ")," the "," ~ ")," and "," ~ ")," of "," ~ ")," in "," ~ ")," for "," ~ ")," with "," ~ ")</f>
        <v>  </v>
      </c>
      <c r="BU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175,"jan","~"),"feb","~"),"mar","~"),"apr","~"),"may","~"),"jun","~"),"jul","~"),"aug","~"),"sep","~"),"oct","~"),"nov","~"),"dec","~")," nov "," ~ ")," dec "," ~ ")," mon "," ~ ")," tue "," ~ ")," wed "," ~ ")," thu "," ~ ")," fri "," ~ ")," sat "," ~ ")," sun "," ~ ")," gate "," ~ ")," bay "," ~ ")," stand "," ~ ")," position "," ~ ")," galley "," ~ ")," flight "," ~ ")," flt "," ~ ")," day "," ~ ")," date "," ~ ")," dated "," ~ ")," the "," ~ ")," and "," ~ ")," of "," ~ ")," in "," ~ ")," for "," ~ ")," with "," ~ ")</f>
        <v>  </v>
      </c>
      <c r="BV175" s="61" t="n">
        <f aca="false">0</f>
        <v>0</v>
      </c>
      <c r="BW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175," pax "," ~ ")," etd "," ~ ")," eta "," ~ ")," std "," ~ ")," sta "," ~ ")," atd "," ~ ")," ata "," ~ ")," lt "," ~ ")," utc "," ~ ")," local "," ~ ")," ok "," ~ ")," done "," ~ ")," seen "," ~ ")," chk "," ~ ")," chkd "," ~ ")," checked "," ~ ")," rcvd "," ~ ")," recd "," ~ ")," dep "," ~ ")," arr "," ~ ")," qty "," ~ ")," all "," ~ ")," ttl "," ~ ")," total "," ~ ")," via "," ~ ")," per "," ~ ")," call "," ~ ")," inbound "," ~ ")," outbound "," ~ ")," approx "," ~ ")</f>
        <v>  </v>
      </c>
      <c r="BX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175," pax "," ~ ")," etd "," ~ ")," eta "," ~ ")," std "," ~ ")," sta "," ~ ")," atd "," ~ ")," ata "," ~ ")," lt "," ~ ")," utc "," ~ ")," local "," ~ ")," ok "," ~ ")," done "," ~ ")," seen "," ~ ")," chk "," ~ ")," chkd "," ~ ")," checked "," ~ ")," rcvd "," ~ ")," recd "," ~ ")," dep "," ~ ")," arr "," ~ ")," qty "," ~ ")," all "," ~ ")," ttl "," ~ ")," total "," ~ ")," via "," ~ ")," per "," ~ ")," call "," ~ ")," inbound "," ~ ")," outbound "," ~ ")," approx "," ~ ")</f>
        <v>  </v>
      </c>
    </row>
    <row r="176" customFormat="false" ht="39.75" hidden="false" customHeight="true" outlineLevel="0" collapsed="false">
      <c r="A176" s="57" t="s">
        <v>721</v>
      </c>
      <c r="B176" s="57" t="s">
        <v>231</v>
      </c>
      <c r="C176" s="57" t="str">
        <f aca="false">Flights!$F$10</f>
        <v>MH0002</v>
      </c>
      <c r="D176" s="58" t="n">
        <f aca="false">Flights!$D$10</f>
        <v>46310</v>
      </c>
      <c r="E176" s="57" t="str">
        <f aca="false">Flights!$G$10&amp;"-"&amp;Flights!$H$10</f>
        <v>KUL-LHR</v>
      </c>
      <c r="F176" s="57" t="str">
        <f aca="false">Flights!$K$10</f>
        <v>BC</v>
      </c>
      <c r="G176" s="57" t="s">
        <v>423</v>
      </c>
      <c r="H176" s="57" t="s">
        <v>381</v>
      </c>
      <c r="I176" s="57" t="s">
        <v>382</v>
      </c>
      <c r="J176" s="57" t="s">
        <v>424</v>
      </c>
      <c r="K176" s="67"/>
      <c r="L176" s="67" t="s">
        <v>425</v>
      </c>
      <c r="M176" s="67"/>
      <c r="N176" s="67" t="s">
        <v>386</v>
      </c>
      <c r="O176" s="67" t="s">
        <v>426</v>
      </c>
      <c r="P176" s="57" t="s">
        <v>187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open",IF(AND(NOT(OR(LEN(AZ176)&lt;15,ISNUMBER(MATCH(AZ176,L_Placeholder,0)))),BK176=0,NOT(OR(LEN(AU176)&lt;2,ISNUMBER(MATCH(AU176,L_Placeholder,0)))),NOT(OR(LEN(AX176)&lt;2,ISNUMBER(MATCH(AX176,L_Placeholder,0)))),TRIM(AE176)&lt;&gt;TRIM(T176)),"N/A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missing",IF(OR(LEN(AU176)&lt;2,ISNUMBER(MATCH(AU176,L_Placeholder,0))),"INVALID – PIC missing",IF(OR(LEN(AV176)&lt;2,ISNUMBER(MATCH(AV176,L_Placeholder,0))),"INVALID – result / assessment missing",IF(OR(OR(LEN(AW176)&lt;3,ISNUMBER(MATCH(AW176,L_Placeholder,0))),SUMPRODUCT(--ISNUMBER(SEARCH(" "&amp;L_EvidencePhrase&amp;" ",BD176)))&gt;0,BI176=1),"INVALID – evidence missing, placeholder or not yet on file",IF(BL176=0,"INVALID – evidence needs a traceable reference (number, file name or link)",IF(OR(LEN(AX176)&lt;2,ISNUMBER(MATCH(AX176,L_Placeholder,0))),"INVALID – verifier missing",IF(AX176=AU176,"INVALID – verifier must be someone other than the PIC",IF(BH176=1,"INVALID – result not yet available (awaiting / TBC)",IF(BV176=1,"INVALID – wording says not on board: an on-board confirmation needs the item loaded",IF(AND(AQ176=1,OR(OR(LEN(AY176)&lt;3,ISNUMBER(MATCH(AY176,L_Placeholder,0))),BJ176=1,BQ176=0)),"INVALID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LATE","COMPLETE")&amp;IF(BG176=1," – CHECK WORDING",""))))))))))))))))))))))),IF(TRIM(U176)="Fail","FAIL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t="str">
        <f aca="false">" "&amp;TRIM(SUBSTITUTE(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 "))&amp;" "</f>
        <v>  </v>
      </c>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IFERROR(IF(AND(TRIM(U176)="Pass",SUMPRODUCT((LEN(BC176)-LEN(SUBSTITUTE(BC176,"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")))/(LEN(L_PendNeg)+1))+SUMPRODUCT((LEN(BC176)-LEN(SUBSTITUTE(BC176," "&amp;L_PendPrep&amp;" "," ")))/(LEN(L_PendPrep)+1)),1,0),1)</f>
        <v>0</v>
      </c>
      <c r="BI176" s="61" t="n">
        <f aca="false">IFERROR(IF(SUMPRODUCT((LEN(BD176)-LEN(SUBSTITUTE(BD176," "&amp;L_PendStrict&amp;" "," ")))/(LEN(L_PendStrict)+1))&gt;SUMPRODUCT((LEN(BD176)-LEN(SUBSTITUTE(BD176," "&amp;L_PendNeg&amp;" "," ")))/(LEN(L_PendNeg)+1)),1,0),1)</f>
        <v>0</v>
      </c>
      <c r="BJ176" s="61" t="n">
        <f aca="false">IFERROR(IF(SUMPRODUCT((LEN(BE176)-LEN(SUBSTITUTE(BE176," "&amp;L_Pending&amp;" "," ")))/(LEN(L_Pending)+1))&gt;SUMPRODUCT((LEN(BE176)-LEN(SUBSTITUTE(BE176," "&amp;L_PendNeg&amp;" "," ")))/(LEN(L_PendNeg)+1))+SUMPRODUCT((LEN(BE176)-LEN(SUBSTITUTE(BE176," "&amp;L_PendPrep&amp;" "," ")))/(LEN(L_PendPrep)+1)),1,0),1)</f>
        <v>0</v>
      </c>
      <c r="BK176" s="61" t="n">
        <f aca="false">IFERROR(IF(SUMPRODUCT((LEN(BF176)-LEN(SUBSTITUTE(BF176," "&amp;L_PendStrict&amp;" "," ")))/(LEN(L_PendStrict)+1))&gt;SUMPRODUCT((LEN(BF176)-LEN(SUBSTITUTE(BF176," "&amp;L_PendNeg&amp;" "," ")))/(LEN(L_PendNeg)+1)),1,0),1)</f>
        <v>0</v>
      </c>
      <c r="BL176" s="61" t="n">
        <f aca="false">IFERROR(IF(OR(SUMPRODUCT(--ISNUMBER(SEARCH({"aa000"," aa 000"," aaa 000"," aaaa 000"," a 0000"," a000 000"," aa 00 000"," aaa 00 000"},BN176)))&gt;0,SUMPRODUCT(--ISNUMBER(SEARCH({"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176)))&gt;0,SUMPRODUCT(--ISNUMBER(SEARCH({"http","www.","\",".pdf",".jpg",".jpeg",".png",".heic",".xls",".doc",".msg",".eml"},Z176)))&gt;0,AND(SUMPRODUCT(--ISNUMBER(SEARCH({"sharepoint","onedrive","teams","dms","q-pulse","qpulse"},Z176)))&gt;0,ISNUMBER(SEARCH("0",BM176)))),1,0),0)</f>
        <v>0</v>
      </c>
      <c r="BM176" s="61" t="str">
        <f aca="false">SUBSTITUTE(SUBSTITUTE(SUBSTITUTE(SUBSTITUTE(SUBSTITUTE(SUBSTITUTE(SUBSTITUTE(SUBSTITUTE(SUBSTITUTE(LOWER(BW176&amp;""),"1","0"),"2","0"),"3","0"),"4","0"),"5","0"),"6","0"),"7","0"),"8","0"),"9","0")</f>
        <v>  </v>
      </c>
      <c r="BN176" s="61" t="str">
        <f aca="false">SUBSTITUTE(SUBSTITUTE(SUBSTITUTE(SUBSTITUTE(SUBSTITUTE(SUBSTITUTE(SUBSTITUTE(SUBSTITUTE(SUBSTITUTE(SUBSTITUTE(SUBSTITUTE(SUBSTITUTE(SUBSTITUTE(SUBSTITUTE(SUBSTITUTE(SUBSTITUTE(SUBSTITUTE(SUBSTITUTE(SUBSTITUTE(SUBSTITUTE(SUBSTITUTE(SUBSTITUTE(SUBSTITUTE(SUBSTITUTE(SUBSTITUTE(BM176,"b","a"),"c","a"),"d","a"),"e","a"),"f","a"),"g","a"),"h","a"),"i","a"),"j","a"),"k","a"),"l","a"),"m","a"),"n","a"),"o","a"),"p","a"),"q","a"),"r","a"),"s","a"),"t","a"),"u","a"),"v","a"),"w","a"),"x","a"),"y","a"),"z","a")</f>
        <v>  </v>
      </c>
      <c r="BO176" s="61" t="str">
        <f aca="false">SUBSTITUTE(SUBSTITUTE(SUBSTITUTE(SUBSTITUTE(SUBSTITUTE(SUBSTITUTE(SUBSTITUTE(SUBSTITUTE(SUBSTITUTE(LOWER(BX176&amp;""),"1","0"),"2","0"),"3","0"),"4","0"),"5","0"),"6","0"),"7","0"),"8","0"),"9","0")</f>
        <v>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v>
      </c>
      <c r="BQ176" s="61" t="n">
        <f aca="false">IFERROR(IF(OR(SUMPRODUCT(--ISNUMBER(SEARCH({"aa000"," aa 000"," aaa 000"," aaaa 000"," a 0000"," a000 000"," aa 00 000"," aaa 00 000"},BP176)))&gt;0,SUMPRODUCT(--ISNUMBER(SEARCH({"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176)))&gt;0,SUMPRODUCT(--ISNUMBER(SEARCH({"http","www.","\",".pdf",".jpg",".jpeg",".png",".heic",".xls",".doc",".msg",".eml"},W176)))&gt;0,ISNUMBER(SEARCH("0000",BO176)),AND(SUMPRODUCT(--ISNUMBER(SEARCH({"sharepoint","onedrive","teams","dms","q-pulse","qpulse"},W176)))&gt;0,ISNUMBER(SEARCH("0",BO176)))),1,0),0)</f>
        <v>0</v>
      </c>
      <c r="BR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176," "&amp;LOWER(Flights!$F$10)&amp;" "," ~ ")," mh"," ~")," at "," ~ ")," by "," ~ ")," on "," ~ ")," to "," ~ ")," from "," ~ ")," until "," ~ ")," till "," ~ ")," before "," ~ ")," after "," ~ ")," around "," ~ ")," approx "," ~ ")," about "," ~ ")," since "," ~ ")," hrs "," ~ ")," hr "," ~ ")," hours "," ~ ")," time "," ~ ")," jan "," ~ ")," feb "," ~ ")," mar "," ~ ")," apr "," ~ ")," may "," ~ ")," jun "," ~ ")," jul "," ~ ")," aug "," ~ ")," sep "," ~ ")," sept "," ~ ")," oct "," ~ ")</f>
        <v>  </v>
      </c>
      <c r="BS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176," "&amp;LOWER(Flights!$F$10)&amp;" "," ~ ")," mh"," ~")," at "," ~ ")," by "," ~ ")," on "," ~ ")," to "," ~ ")," from "," ~ ")," until "," ~ ")," till "," ~ ")," before "," ~ ")," after "," ~ ")," around "," ~ ")," approx "," ~ ")," about "," ~ ")," since "," ~ ")," hrs "," ~ ")," hr "," ~ ")," hours "," ~ ")," time "," ~ ")," jan "," ~ ")," feb "," ~ ")," mar "," ~ ")," apr "," ~ ")," may "," ~ ")," jun "," ~ ")," jul "," ~ ")," aug "," ~ ")," sep "," ~ ")," sept "," ~ ")," oct "," ~ ")</f>
        <v>  </v>
      </c>
      <c r="BT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176,"jan","~"),"feb","~"),"mar","~"),"apr","~"),"may","~"),"jun","~"),"jul","~"),"aug","~"),"sep","~"),"oct","~"),"nov","~"),"dec","~")," nov "," ~ ")," dec "," ~ ")," mon "," ~ ")," tue "," ~ ")," wed "," ~ ")," thu "," ~ ")," fri "," ~ ")," sat "," ~ ")," sun "," ~ ")," gate "," ~ ")," bay "," ~ ")," stand "," ~ ")," position "," ~ ")," galley "," ~ ")," flight "," ~ ")," flt "," ~ ")," day "," ~ ")," date "," ~ ")," dated "," ~ ")," the "," ~ ")," and "," ~ ")," of "," ~ ")," in "," ~ ")," for "," ~ ")," with "," ~ ")</f>
        <v>  </v>
      </c>
      <c r="BU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176,"jan","~"),"feb","~"),"mar","~"),"apr","~"),"may","~"),"jun","~"),"jul","~"),"aug","~"),"sep","~"),"oct","~"),"nov","~"),"dec","~")," nov "," ~ ")," dec "," ~ ")," mon "," ~ ")," tue "," ~ ")," wed "," ~ ")," thu "," ~ ")," fri "," ~ ")," sat "," ~ ")," sun "," ~ ")," gate "," ~ ")," bay "," ~ ")," stand "," ~ ")," position "," ~ ")," galley "," ~ ")," flight "," ~ ")," flt "," ~ ")," day "," ~ ")," date "," ~ ")," dated "," ~ ")," the "," ~ ")," and "," ~ ")," of "," ~ ")," in "," ~ ")," for "," ~ ")," with "," ~ ")</f>
        <v>  </v>
      </c>
      <c r="BV176" s="61" t="n">
        <f aca="false">0</f>
        <v>0</v>
      </c>
      <c r="BW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176," pax "," ~ ")," etd "," ~ ")," eta "," ~ ")," std "," ~ ")," sta "," ~ ")," atd "," ~ ")," ata "," ~ ")," lt "," ~ ")," utc "," ~ ")," local "," ~ ")," ok "," ~ ")," done "," ~ ")," seen "," ~ ")," chk "," ~ ")," chkd "," ~ ")," checked "," ~ ")," rcvd "," ~ ")," recd "," ~ ")," dep "," ~ ")," arr "," ~ ")," qty "," ~ ")," all "," ~ ")," ttl "," ~ ")," total "," ~ ")," via "," ~ ")," per "," ~ ")," call "," ~ ")," inbound "," ~ ")," outbound "," ~ ")," approx "," ~ ")</f>
        <v>  </v>
      </c>
      <c r="BX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176," pax "," ~ ")," etd "," ~ ")," eta "," ~ ")," std "," ~ ")," sta "," ~ ")," atd "," ~ ")," ata "," ~ ")," lt "," ~ ")," utc "," ~ ")," local "," ~ ")," ok "," ~ ")," done "," ~ ")," seen "," ~ ")," chk "," ~ ")," chkd "," ~ ")," checked "," ~ ")," rcvd "," ~ ")," recd "," ~ ")," dep "," ~ ")," arr "," ~ ")," qty "," ~ ")," all "," ~ ")," ttl "," ~ ")," total "," ~ ")," via "," ~ ")," per "," ~ ")," call "," ~ ")," inbound "," ~ ")," outbound "," ~ ")," approx "," ~ ")</f>
        <v>  </v>
      </c>
    </row>
    <row r="177" customFormat="false" ht="39.75" hidden="false" customHeight="true" outlineLevel="0" collapsed="false">
      <c r="A177" s="57" t="s">
        <v>722</v>
      </c>
      <c r="B177" s="57" t="s">
        <v>231</v>
      </c>
      <c r="C177" s="57" t="str">
        <f aca="false">Flights!$F$10</f>
        <v>MH0002</v>
      </c>
      <c r="D177" s="58" t="n">
        <f aca="false">Flights!$D$10</f>
        <v>46310</v>
      </c>
      <c r="E177" s="57" t="str">
        <f aca="false">Flights!$G$10&amp;"-"&amp;Flights!$H$10</f>
        <v>KUL-LHR</v>
      </c>
      <c r="F177" s="57" t="str">
        <f aca="false">Flights!$K$10</f>
        <v>BC</v>
      </c>
      <c r="G177" s="57" t="s">
        <v>423</v>
      </c>
      <c r="H177" s="57" t="s">
        <v>381</v>
      </c>
      <c r="I177" s="57" t="s">
        <v>382</v>
      </c>
      <c r="J177" s="57" t="s">
        <v>428</v>
      </c>
      <c r="K177" s="67" t="s">
        <v>429</v>
      </c>
      <c r="L177" s="67" t="s">
        <v>425</v>
      </c>
      <c r="M177" s="67"/>
      <c r="N177" s="67" t="s">
        <v>386</v>
      </c>
      <c r="O177" s="67" t="s">
        <v>426</v>
      </c>
      <c r="P177" s="57" t="s">
        <v>187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open",IF(AND(NOT(OR(LEN(AZ177)&lt;15,ISNUMBER(MATCH(AZ177,L_Placeholder,0)))),BK177=0,NOT(OR(LEN(AU177)&lt;2,ISNUMBER(MATCH(AU177,L_Placeholder,0)))),NOT(OR(LEN(AX177)&lt;2,ISNUMBER(MATCH(AX177,L_Placeholder,0)))),TRIM(AE177)&lt;&gt;TRIM(T177)),"N/A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missing",IF(OR(LEN(AU177)&lt;2,ISNUMBER(MATCH(AU177,L_Placeholder,0))),"INVALID – PIC missing",IF(OR(LEN(AV177)&lt;2,ISNUMBER(MATCH(AV177,L_Placeholder,0))),"INVALID – result / assessment missing",IF(OR(OR(LEN(AW177)&lt;3,ISNUMBER(MATCH(AW177,L_Placeholder,0))),SUMPRODUCT(--ISNUMBER(SEARCH(" "&amp;L_EvidencePhrase&amp;" ",BD177)))&gt;0,BI177=1),"INVALID – evidence missing, placeholder or not yet on file",IF(BL177=0,"INVALID – evidence needs a traceable reference (number, file name or link)",IF(OR(LEN(AX177)&lt;2,ISNUMBER(MATCH(AX177,L_Placeholder,0))),"INVALID – verifier missing",IF(AX177=AU177,"INVALID – verifier must be someone other than the PIC",IF(BH177=1,"INVALID – result not yet available (awaiting / TBC)",IF(BV177=1,"INVALID – wording says not on board: an on-board confirmation needs the item loaded",IF(AND(AQ177=1,OR(OR(LEN(AY177)&lt;3,ISNUMBER(MATCH(AY177,L_Placeholder,0))),BJ177=1,BQ177=0)),"INVALID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LATE","COMPLETE")&amp;IF(BG177=1," – CHECK WORDING",""))))))))))))))))))))))),IF(TRIM(U177)="Fail","FAIL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t="str">
        <f aca="false">" "&amp;TRIM(SUBSTITUTE(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 "))&amp;" "</f>
        <v>  </v>
      </c>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IFERROR(IF(AND(TRIM(U177)="Pass",SUMPRODUCT((LEN(BC177)-LEN(SUBSTITUTE(BC177,"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")))/(LEN(L_PendNeg)+1))+SUMPRODUCT((LEN(BC177)-LEN(SUBSTITUTE(BC177," "&amp;L_PendPrep&amp;" "," ")))/(LEN(L_PendPrep)+1)),1,0),1)</f>
        <v>0</v>
      </c>
      <c r="BI177" s="61" t="n">
        <f aca="false">IFERROR(IF(SUMPRODUCT((LEN(BD177)-LEN(SUBSTITUTE(BD177," "&amp;L_PendStrict&amp;" "," ")))/(LEN(L_PendStrict)+1))&gt;SUMPRODUCT((LEN(BD177)-LEN(SUBSTITUTE(BD177," "&amp;L_PendNeg&amp;" "," ")))/(LEN(L_PendNeg)+1)),1,0),1)</f>
        <v>0</v>
      </c>
      <c r="BJ177" s="61" t="n">
        <f aca="false">IFERROR(IF(SUMPRODUCT((LEN(BE177)-LEN(SUBSTITUTE(BE177," "&amp;L_Pending&amp;" "," ")))/(LEN(L_Pending)+1))&gt;SUMPRODUCT((LEN(BE177)-LEN(SUBSTITUTE(BE177," "&amp;L_PendNeg&amp;" "," ")))/(LEN(L_PendNeg)+1))+SUMPRODUCT((LEN(BE177)-LEN(SUBSTITUTE(BE177," "&amp;L_PendPrep&amp;" "," ")))/(LEN(L_PendPrep)+1)),1,0),1)</f>
        <v>0</v>
      </c>
      <c r="BK177" s="61" t="n">
        <f aca="false">IFERROR(IF(SUMPRODUCT((LEN(BF177)-LEN(SUBSTITUTE(BF177," "&amp;L_PendStrict&amp;" "," ")))/(LEN(L_PendStrict)+1))&gt;SUMPRODUCT((LEN(BF177)-LEN(SUBSTITUTE(BF177," "&amp;L_PendNeg&amp;" "," ")))/(LEN(L_PendNeg)+1)),1,0),1)</f>
        <v>0</v>
      </c>
      <c r="BL177" s="61" t="n">
        <f aca="false">IFERROR(IF(OR(SUMPRODUCT(--ISNUMBER(SEARCH({"aa000"," aa 000"," aaa 000"," aaaa 000"," a 0000"," a000 000"," aa 00 000"," aaa 00 000"},BN177)))&gt;0,SUMPRODUCT(--ISNUMBER(SEARCH({"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177)))&gt;0,SUMPRODUCT(--ISNUMBER(SEARCH({"http","www.","\",".pdf",".jpg",".jpeg",".png",".heic",".xls",".doc",".msg",".eml"},Z177)))&gt;0,AND(SUMPRODUCT(--ISNUMBER(SEARCH({"sharepoint","onedrive","teams","dms","q-pulse","qpulse"},Z177)))&gt;0,ISNUMBER(SEARCH("0",BM177)))),1,0),0)</f>
        <v>0</v>
      </c>
      <c r="BM177" s="61" t="str">
        <f aca="false">SUBSTITUTE(SUBSTITUTE(SUBSTITUTE(SUBSTITUTE(SUBSTITUTE(SUBSTITUTE(SUBSTITUTE(SUBSTITUTE(SUBSTITUTE(LOWER(BW177&amp;""),"1","0"),"2","0"),"3","0"),"4","0"),"5","0"),"6","0"),"7","0"),"8","0"),"9","0")</f>
        <v>  </v>
      </c>
      <c r="BN177" s="61" t="str">
        <f aca="false">SUBSTITUTE(SUBSTITUTE(SUBSTITUTE(SUBSTITUTE(SUBSTITUTE(SUBSTITUTE(SUBSTITUTE(SUBSTITUTE(SUBSTITUTE(SUBSTITUTE(SUBSTITUTE(SUBSTITUTE(SUBSTITUTE(SUBSTITUTE(SUBSTITUTE(SUBSTITUTE(SUBSTITUTE(SUBSTITUTE(SUBSTITUTE(SUBSTITUTE(SUBSTITUTE(SUBSTITUTE(SUBSTITUTE(SUBSTITUTE(SUBSTITUTE(BM177,"b","a"),"c","a"),"d","a"),"e","a"),"f","a"),"g","a"),"h","a"),"i","a"),"j","a"),"k","a"),"l","a"),"m","a"),"n","a"),"o","a"),"p","a"),"q","a"),"r","a"),"s","a"),"t","a"),"u","a"),"v","a"),"w","a"),"x","a"),"y","a"),"z","a")</f>
        <v>  </v>
      </c>
      <c r="BO177" s="61" t="str">
        <f aca="false">SUBSTITUTE(SUBSTITUTE(SUBSTITUTE(SUBSTITUTE(SUBSTITUTE(SUBSTITUTE(SUBSTITUTE(SUBSTITUTE(SUBSTITUTE(LOWER(BX177&amp;""),"1","0"),"2","0"),"3","0"),"4","0"),"5","0"),"6","0"),"7","0"),"8","0"),"9","0")</f>
        <v>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v>
      </c>
      <c r="BQ177" s="61" t="n">
        <f aca="false">IFERROR(IF(OR(SUMPRODUCT(--ISNUMBER(SEARCH({"aa000"," aa 000"," aaa 000"," aaaa 000"," a 0000"," a000 000"," aa 00 000"," aaa 00 000"},BP177)))&gt;0,SUMPRODUCT(--ISNUMBER(SEARCH({"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177)))&gt;0,SUMPRODUCT(--ISNUMBER(SEARCH({"http","www.","\",".pdf",".jpg",".jpeg",".png",".heic",".xls",".doc",".msg",".eml"},W177)))&gt;0,ISNUMBER(SEARCH("0000",BO177)),AND(SUMPRODUCT(--ISNUMBER(SEARCH({"sharepoint","onedrive","teams","dms","q-pulse","qpulse"},W177)))&gt;0,ISNUMBER(SEARCH("0",BO177)))),1,0),0)</f>
        <v>0</v>
      </c>
      <c r="BR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177," "&amp;LOWER(Flights!$F$10)&amp;" "," ~ ")," mh"," ~")," at "," ~ ")," by "," ~ ")," on "," ~ ")," to "," ~ ")," from "," ~ ")," until "," ~ ")," till "," ~ ")," before "," ~ ")," after "," ~ ")," around "," ~ ")," approx "," ~ ")," about "," ~ ")," since "," ~ ")," hrs "," ~ ")," hr "," ~ ")," hours "," ~ ")," time "," ~ ")," jan "," ~ ")," feb "," ~ ")," mar "," ~ ")," apr "," ~ ")," may "," ~ ")," jun "," ~ ")," jul "," ~ ")," aug "," ~ ")," sep "," ~ ")," sept "," ~ ")," oct "," ~ ")</f>
        <v>  </v>
      </c>
      <c r="BS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177," "&amp;LOWER(Flights!$F$10)&amp;" "," ~ ")," mh"," ~")," at "," ~ ")," by "," ~ ")," on "," ~ ")," to "," ~ ")," from "," ~ ")," until "," ~ ")," till "," ~ ")," before "," ~ ")," after "," ~ ")," around "," ~ ")," approx "," ~ ")," about "," ~ ")," since "," ~ ")," hrs "," ~ ")," hr "," ~ ")," hours "," ~ ")," time "," ~ ")," jan "," ~ ")," feb "," ~ ")," mar "," ~ ")," apr "," ~ ")," may "," ~ ")," jun "," ~ ")," jul "," ~ ")," aug "," ~ ")," sep "," ~ ")," sept "," ~ ")," oct "," ~ ")</f>
        <v>  </v>
      </c>
      <c r="BT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177,"jan","~"),"feb","~"),"mar","~"),"apr","~"),"may","~"),"jun","~"),"jul","~"),"aug","~"),"sep","~"),"oct","~"),"nov","~"),"dec","~")," nov "," ~ ")," dec "," ~ ")," mon "," ~ ")," tue "," ~ ")," wed "," ~ ")," thu "," ~ ")," fri "," ~ ")," sat "," ~ ")," sun "," ~ ")," gate "," ~ ")," bay "," ~ ")," stand "," ~ ")," position "," ~ ")," galley "," ~ ")," flight "," ~ ")," flt "," ~ ")," day "," ~ ")," date "," ~ ")," dated "," ~ ")," the "," ~ ")," and "," ~ ")," of "," ~ ")," in "," ~ ")," for "," ~ ")," with "," ~ ")</f>
        <v>  </v>
      </c>
      <c r="BU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177,"jan","~"),"feb","~"),"mar","~"),"apr","~"),"may","~"),"jun","~"),"jul","~"),"aug","~"),"sep","~"),"oct","~"),"nov","~"),"dec","~")," nov "," ~ ")," dec "," ~ ")," mon "," ~ ")," tue "," ~ ")," wed "," ~ ")," thu "," ~ ")," fri "," ~ ")," sat "," ~ ")," sun "," ~ ")," gate "," ~ ")," bay "," ~ ")," stand "," ~ ")," position "," ~ ")," galley "," ~ ")," flight "," ~ ")," flt "," ~ ")," day "," ~ ")," date "," ~ ")," dated "," ~ ")," the "," ~ ")," and "," ~ ")," of "," ~ ")," in "," ~ ")," for "," ~ ")," with "," ~ ")</f>
        <v>  </v>
      </c>
      <c r="BV177" s="61" t="n">
        <f aca="false">0</f>
        <v>0</v>
      </c>
      <c r="BW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177," pax "," ~ ")," etd "," ~ ")," eta "," ~ ")," std "," ~ ")," sta "," ~ ")," atd "," ~ ")," ata "," ~ ")," lt "," ~ ")," utc "," ~ ")," local "," ~ ")," ok "," ~ ")," done "," ~ ")," seen "," ~ ")," chk "," ~ ")," chkd "," ~ ")," checked "," ~ ")," rcvd "," ~ ")," recd "," ~ ")," dep "," ~ ")," arr "," ~ ")," qty "," ~ ")," all "," ~ ")," ttl "," ~ ")," total "," ~ ")," via "," ~ ")," per "," ~ ")," call "," ~ ")," inbound "," ~ ")," outbound "," ~ ")," approx "," ~ ")</f>
        <v>  </v>
      </c>
      <c r="BX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177," pax "," ~ ")," etd "," ~ ")," eta "," ~ ")," std "," ~ ")," sta "," ~ ")," atd "," ~ ")," ata "," ~ ")," lt "," ~ ")," utc "," ~ ")," local "," ~ ")," ok "," ~ ")," done "," ~ ")," seen "," ~ ")," chk "," ~ ")," chkd "," ~ ")," checked "," ~ ")," rcvd "," ~ ")," recd "," ~ ")," dep "," ~ ")," arr "," ~ ")," qty "," ~ ")," all "," ~ ")," ttl "," ~ ")," total "," ~ ")," via "," ~ ")," per "," ~ ")," call "," ~ ")," inbound "," ~ ")," outbound "," ~ ")," approx "," ~ ")</f>
        <v>  </v>
      </c>
    </row>
    <row r="178" customFormat="false" ht="39.75" hidden="false" customHeight="true" outlineLevel="0" collapsed="false">
      <c r="A178" s="57" t="s">
        <v>723</v>
      </c>
      <c r="B178" s="57" t="s">
        <v>231</v>
      </c>
      <c r="C178" s="57" t="str">
        <f aca="false">Flights!$F$10</f>
        <v>MH0002</v>
      </c>
      <c r="D178" s="58" t="n">
        <f aca="false">Flights!$D$10</f>
        <v>46310</v>
      </c>
      <c r="E178" s="57" t="str">
        <f aca="false">Flights!$G$10&amp;"-"&amp;Flights!$H$10</f>
        <v>KUL-LHR</v>
      </c>
      <c r="F178" s="57" t="str">
        <f aca="false">Flights!$K$10</f>
        <v>BC</v>
      </c>
      <c r="G178" s="57" t="s">
        <v>423</v>
      </c>
      <c r="H178" s="57" t="s">
        <v>381</v>
      </c>
      <c r="I178" s="57" t="s">
        <v>431</v>
      </c>
      <c r="J178" s="57" t="s">
        <v>432</v>
      </c>
      <c r="K178" s="67"/>
      <c r="L178" s="67" t="s">
        <v>425</v>
      </c>
      <c r="M178" s="67"/>
      <c r="N178" s="67" t="s">
        <v>386</v>
      </c>
      <c r="O178" s="67" t="s">
        <v>426</v>
      </c>
      <c r="P178" s="57" t="s">
        <v>187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open",IF(AND(NOT(OR(LEN(AZ178)&lt;15,ISNUMBER(MATCH(AZ178,L_Placeholder,0)))),BK178=0,NOT(OR(LEN(AU178)&lt;2,ISNUMBER(MATCH(AU178,L_Placeholder,0)))),NOT(OR(LEN(AX178)&lt;2,ISNUMBER(MATCH(AX178,L_Placeholder,0)))),TRIM(AE178)&lt;&gt;TRIM(T178)),"N/A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missing",IF(OR(LEN(AU178)&lt;2,ISNUMBER(MATCH(AU178,L_Placeholder,0))),"INVALID – PIC missing",IF(OR(LEN(AV178)&lt;2,ISNUMBER(MATCH(AV178,L_Placeholder,0))),"INVALID – result / assessment missing",IF(OR(OR(LEN(AW178)&lt;3,ISNUMBER(MATCH(AW178,L_Placeholder,0))),SUMPRODUCT(--ISNUMBER(SEARCH(" "&amp;L_EvidencePhrase&amp;" ",BD178)))&gt;0,BI178=1),"INVALID – evidence missing, placeholder or not yet on file",IF(BL178=0,"INVALID – evidence needs a traceable reference (number, file name or link)",IF(OR(LEN(AX178)&lt;2,ISNUMBER(MATCH(AX178,L_Placeholder,0))),"INVALID – verifier missing",IF(AX178=AU178,"INVALID – verifier must be someone other than the PIC",IF(BH178=1,"INVALID – result not yet available (awaiting / TBC)",IF(BV178=1,"INVALID – wording says not on board: an on-board confirmation needs the item loaded",IF(AND(AQ178=1,OR(OR(LEN(AY178)&lt;3,ISNUMBER(MATCH(AY178,L_Placeholder,0))),BJ178=1,BQ178=0)),"INVALID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LATE","COMPLETE")&amp;IF(BG178=1," – CHECK WORDING",""))))))))))))))))))))))),IF(TRIM(U178)="Fail","FAIL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t="str">
        <f aca="false">" "&amp;TRIM(SUBSTITUTE(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 "))&amp;" "</f>
        <v>  </v>
      </c>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IFERROR(IF(AND(TRIM(U178)="Pass",SUMPRODUCT((LEN(BC178)-LEN(SUBSTITUTE(BC178,"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")))/(LEN(L_PendNeg)+1))+SUMPRODUCT((LEN(BC178)-LEN(SUBSTITUTE(BC178," "&amp;L_PendPrep&amp;" "," ")))/(LEN(L_PendPrep)+1)),1,0),1)</f>
        <v>0</v>
      </c>
      <c r="BI178" s="61" t="n">
        <f aca="false">IFERROR(IF(SUMPRODUCT((LEN(BD178)-LEN(SUBSTITUTE(BD178," "&amp;L_PendStrict&amp;" "," ")))/(LEN(L_PendStrict)+1))&gt;SUMPRODUCT((LEN(BD178)-LEN(SUBSTITUTE(BD178," "&amp;L_PendNeg&amp;" "," ")))/(LEN(L_PendNeg)+1)),1,0),1)</f>
        <v>0</v>
      </c>
      <c r="BJ178" s="61" t="n">
        <f aca="false">IFERROR(IF(SUMPRODUCT((LEN(BE178)-LEN(SUBSTITUTE(BE178," "&amp;L_Pending&amp;" "," ")))/(LEN(L_Pending)+1))&gt;SUMPRODUCT((LEN(BE178)-LEN(SUBSTITUTE(BE178," "&amp;L_PendNeg&amp;" "," ")))/(LEN(L_PendNeg)+1))+SUMPRODUCT((LEN(BE178)-LEN(SUBSTITUTE(BE178," "&amp;L_PendPrep&amp;" "," ")))/(LEN(L_PendPrep)+1)),1,0),1)</f>
        <v>0</v>
      </c>
      <c r="BK178" s="61" t="n">
        <f aca="false">IFERROR(IF(SUMPRODUCT((LEN(BF178)-LEN(SUBSTITUTE(BF178," "&amp;L_PendStrict&amp;" "," ")))/(LEN(L_PendStrict)+1))&gt;SUMPRODUCT((LEN(BF178)-LEN(SUBSTITUTE(BF178," "&amp;L_PendNeg&amp;" "," ")))/(LEN(L_PendNeg)+1)),1,0),1)</f>
        <v>0</v>
      </c>
      <c r="BL178" s="61" t="n">
        <f aca="false">IFERROR(IF(OR(SUMPRODUCT(--ISNUMBER(SEARCH({"aa000"," aa 000"," aaa 000"," aaaa 000"," a 0000"," a000 000"," aa 00 000"," aaa 00 000"},BN178)))&gt;0,SUMPRODUCT(--ISNUMBER(SEARCH({"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178)))&gt;0,SUMPRODUCT(--ISNUMBER(SEARCH({"http","www.","\",".pdf",".jpg",".jpeg",".png",".heic",".xls",".doc",".msg",".eml"},Z178)))&gt;0,AND(SUMPRODUCT(--ISNUMBER(SEARCH({"sharepoint","onedrive","teams","dms","q-pulse","qpulse"},Z178)))&gt;0,ISNUMBER(SEARCH("0",BM178)))),1,0),0)</f>
        <v>0</v>
      </c>
      <c r="BM178" s="61" t="str">
        <f aca="false">SUBSTITUTE(SUBSTITUTE(SUBSTITUTE(SUBSTITUTE(SUBSTITUTE(SUBSTITUTE(SUBSTITUTE(SUBSTITUTE(SUBSTITUTE(LOWER(BW178&amp;""),"1","0"),"2","0"),"3","0"),"4","0"),"5","0"),"6","0"),"7","0"),"8","0"),"9","0")</f>
        <v>  </v>
      </c>
      <c r="BN178" s="61" t="str">
        <f aca="false">SUBSTITUTE(SUBSTITUTE(SUBSTITUTE(SUBSTITUTE(SUBSTITUTE(SUBSTITUTE(SUBSTITUTE(SUBSTITUTE(SUBSTITUTE(SUBSTITUTE(SUBSTITUTE(SUBSTITUTE(SUBSTITUTE(SUBSTITUTE(SUBSTITUTE(SUBSTITUTE(SUBSTITUTE(SUBSTITUTE(SUBSTITUTE(SUBSTITUTE(SUBSTITUTE(SUBSTITUTE(SUBSTITUTE(SUBSTITUTE(SUBSTITUTE(BM178,"b","a"),"c","a"),"d","a"),"e","a"),"f","a"),"g","a"),"h","a"),"i","a"),"j","a"),"k","a"),"l","a"),"m","a"),"n","a"),"o","a"),"p","a"),"q","a"),"r","a"),"s","a"),"t","a"),"u","a"),"v","a"),"w","a"),"x","a"),"y","a"),"z","a")</f>
        <v>  </v>
      </c>
      <c r="BO178" s="61" t="str">
        <f aca="false">SUBSTITUTE(SUBSTITUTE(SUBSTITUTE(SUBSTITUTE(SUBSTITUTE(SUBSTITUTE(SUBSTITUTE(SUBSTITUTE(SUBSTITUTE(LOWER(BX178&amp;""),"1","0"),"2","0"),"3","0"),"4","0"),"5","0"),"6","0"),"7","0"),"8","0"),"9","0")</f>
        <v>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v>
      </c>
      <c r="BQ178" s="61" t="n">
        <f aca="false">IFERROR(IF(OR(SUMPRODUCT(--ISNUMBER(SEARCH({"aa000"," aa 000"," aaa 000"," aaaa 000"," a 0000"," a000 000"," aa 00 000"," aaa 00 000"},BP178)))&gt;0,SUMPRODUCT(--ISNUMBER(SEARCH({"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178)))&gt;0,SUMPRODUCT(--ISNUMBER(SEARCH({"http","www.","\",".pdf",".jpg",".jpeg",".png",".heic",".xls",".doc",".msg",".eml"},W178)))&gt;0,ISNUMBER(SEARCH("0000",BO178)),AND(SUMPRODUCT(--ISNUMBER(SEARCH({"sharepoint","onedrive","teams","dms","q-pulse","qpulse"},W178)))&gt;0,ISNUMBER(SEARCH("0",BO178)))),1,0),0)</f>
        <v>0</v>
      </c>
      <c r="BR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178," "&amp;LOWER(Flights!$F$10)&amp;" "," ~ ")," mh"," ~")," at "," ~ ")," by "," ~ ")," on "," ~ ")," to "," ~ ")," from "," ~ ")," until "," ~ ")," till "," ~ ")," before "," ~ ")," after "," ~ ")," around "," ~ ")," approx "," ~ ")," about "," ~ ")," since "," ~ ")," hrs "," ~ ")," hr "," ~ ")," hours "," ~ ")," time "," ~ ")," jan "," ~ ")," feb "," ~ ")," mar "," ~ ")," apr "," ~ ")," may "," ~ ")," jun "," ~ ")," jul "," ~ ")," aug "," ~ ")," sep "," ~ ")," sept "," ~ ")," oct "," ~ ")</f>
        <v>  </v>
      </c>
      <c r="BS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178," "&amp;LOWER(Flights!$F$10)&amp;" "," ~ ")," mh"," ~")," at "," ~ ")," by "," ~ ")," on "," ~ ")," to "," ~ ")," from "," ~ ")," until "," ~ ")," till "," ~ ")," before "," ~ ")," after "," ~ ")," around "," ~ ")," approx "," ~ ")," about "," ~ ")," since "," ~ ")," hrs "," ~ ")," hr "," ~ ")," hours "," ~ ")," time "," ~ ")," jan "," ~ ")," feb "," ~ ")," mar "," ~ ")," apr "," ~ ")," may "," ~ ")," jun "," ~ ")," jul "," ~ ")," aug "," ~ ")," sep "," ~ ")," sept "," ~ ")," oct "," ~ ")</f>
        <v>  </v>
      </c>
      <c r="BT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178,"jan","~"),"feb","~"),"mar","~"),"apr","~"),"may","~"),"jun","~"),"jul","~"),"aug","~"),"sep","~"),"oct","~"),"nov","~"),"dec","~")," nov "," ~ ")," dec "," ~ ")," mon "," ~ ")," tue "," ~ ")," wed "," ~ ")," thu "," ~ ")," fri "," ~ ")," sat "," ~ ")," sun "," ~ ")," gate "," ~ ")," bay "," ~ ")," stand "," ~ ")," position "," ~ ")," galley "," ~ ")," flight "," ~ ")," flt "," ~ ")," day "," ~ ")," date "," ~ ")," dated "," ~ ")," the "," ~ ")," and "," ~ ")," of "," ~ ")," in "," ~ ")," for "," ~ ")," with "," ~ ")</f>
        <v>  </v>
      </c>
      <c r="BU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178,"jan","~"),"feb","~"),"mar","~"),"apr","~"),"may","~"),"jun","~"),"jul","~"),"aug","~"),"sep","~"),"oct","~"),"nov","~"),"dec","~")," nov "," ~ ")," dec "," ~ ")," mon "," ~ ")," tue "," ~ ")," wed "," ~ ")," thu "," ~ ")," fri "," ~ ")," sat "," ~ ")," sun "," ~ ")," gate "," ~ ")," bay "," ~ ")," stand "," ~ ")," position "," ~ ")," galley "," ~ ")," flight "," ~ ")," flt "," ~ ")," day "," ~ ")," date "," ~ ")," dated "," ~ ")," the "," ~ ")," and "," ~ ")," of "," ~ ")," in "," ~ ")," for "," ~ ")," with "," ~ ")</f>
        <v>  </v>
      </c>
      <c r="BV178" s="61" t="n">
        <f aca="false">0</f>
        <v>0</v>
      </c>
      <c r="BW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178," pax "," ~ ")," etd "," ~ ")," eta "," ~ ")," std "," ~ ")," sta "," ~ ")," atd "," ~ ")," ata "," ~ ")," lt "," ~ ")," utc "," ~ ")," local "," ~ ")," ok "," ~ ")," done "," ~ ")," seen "," ~ ")," chk "," ~ ")," chkd "," ~ ")," checked "," ~ ")," rcvd "," ~ ")," recd "," ~ ")," dep "," ~ ")," arr "," ~ ")," qty "," ~ ")," all "," ~ ")," ttl "," ~ ")," total "," ~ ")," via "," ~ ")," per "," ~ ")," call "," ~ ")," inbound "," ~ ")," outbound "," ~ ")," approx "," ~ ")</f>
        <v>  </v>
      </c>
      <c r="BX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178," pax "," ~ ")," etd "," ~ ")," eta "," ~ ")," std "," ~ ")," sta "," ~ ")," atd "," ~ ")," ata "," ~ ")," lt "," ~ ")," utc "," ~ ")," local "," ~ ")," ok "," ~ ")," done "," ~ ")," seen "," ~ ")," chk "," ~ ")," chkd "," ~ ")," checked "," ~ ")," rcvd "," ~ ")," recd "," ~ ")," dep "," ~ ")," arr "," ~ ")," qty "," ~ ")," all "," ~ ")," ttl "," ~ ")," total "," ~ ")," via "," ~ ")," per "," ~ ")," call "," ~ ")," inbound "," ~ ")," outbound "," ~ ")," approx "," ~ ")</f>
        <v>  </v>
      </c>
    </row>
    <row r="179" customFormat="false" ht="39.75" hidden="false" customHeight="true" outlineLevel="0" collapsed="false">
      <c r="A179" s="57" t="s">
        <v>724</v>
      </c>
      <c r="B179" s="57" t="s">
        <v>231</v>
      </c>
      <c r="C179" s="57" t="str">
        <f aca="false">Flights!$F$10</f>
        <v>MH0002</v>
      </c>
      <c r="D179" s="58" t="n">
        <f aca="false">Flights!$D$10</f>
        <v>46310</v>
      </c>
      <c r="E179" s="57" t="str">
        <f aca="false">Flights!$G$10&amp;"-"&amp;Flights!$H$10</f>
        <v>KUL-LHR</v>
      </c>
      <c r="F179" s="57" t="str">
        <f aca="false">Flights!$K$10</f>
        <v>BC</v>
      </c>
      <c r="G179" s="57" t="s">
        <v>423</v>
      </c>
      <c r="H179" s="57" t="s">
        <v>381</v>
      </c>
      <c r="I179" s="57" t="s">
        <v>431</v>
      </c>
      <c r="J179" s="57" t="s">
        <v>434</v>
      </c>
      <c r="K179" s="67"/>
      <c r="L179" s="67" t="s">
        <v>425</v>
      </c>
      <c r="M179" s="67"/>
      <c r="N179" s="67" t="s">
        <v>386</v>
      </c>
      <c r="O179" s="67" t="s">
        <v>426</v>
      </c>
      <c r="P179" s="57" t="s">
        <v>187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open",IF(AND(NOT(OR(LEN(AZ179)&lt;15,ISNUMBER(MATCH(AZ179,L_Placeholder,0)))),BK179=0,NOT(OR(LEN(AU179)&lt;2,ISNUMBER(MATCH(AU179,L_Placeholder,0)))),NOT(OR(LEN(AX179)&lt;2,ISNUMBER(MATCH(AX179,L_Placeholder,0)))),TRIM(AE179)&lt;&gt;TRIM(T179)),"N/A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missing",IF(OR(LEN(AU179)&lt;2,ISNUMBER(MATCH(AU179,L_Placeholder,0))),"INVALID – PIC missing",IF(OR(LEN(AV179)&lt;2,ISNUMBER(MATCH(AV179,L_Placeholder,0))),"INVALID – result / assessment missing",IF(OR(OR(LEN(AW179)&lt;3,ISNUMBER(MATCH(AW179,L_Placeholder,0))),SUMPRODUCT(--ISNUMBER(SEARCH(" "&amp;L_EvidencePhrase&amp;" ",BD179)))&gt;0,BI179=1),"INVALID – evidence missing, placeholder or not yet on file",IF(BL179=0,"INVALID – evidence needs a traceable reference (number, file name or link)",IF(OR(LEN(AX179)&lt;2,ISNUMBER(MATCH(AX179,L_Placeholder,0))),"INVALID – verifier missing",IF(AX179=AU179,"INVALID – verifier must be someone other than the PIC",IF(BH179=1,"INVALID – result not yet available (awaiting / TBC)",IF(BV179=1,"INVALID – wording says not on board: an on-board confirmation needs the item loaded",IF(AND(AQ179=1,OR(OR(LEN(AY179)&lt;3,ISNUMBER(MATCH(AY179,L_Placeholder,0))),BJ179=1,BQ179=0)),"INVALID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LATE","COMPLETE")&amp;IF(BG179=1," – CHECK WORDING",""))))))))))))))))))))))),IF(TRIM(U179)="Fail","FAIL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t="str">
        <f aca="false">" "&amp;TRIM(SUBSTITUTE(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 "))&amp;" "</f>
        <v>  </v>
      </c>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IFERROR(IF(AND(TRIM(U179)="Pass",SUMPRODUCT((LEN(BC179)-LEN(SUBSTITUTE(BC179,"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")))/(LEN(L_PendNeg)+1))+SUMPRODUCT((LEN(BC179)-LEN(SUBSTITUTE(BC179," "&amp;L_PendPrep&amp;" "," ")))/(LEN(L_PendPrep)+1)),1,0),1)</f>
        <v>0</v>
      </c>
      <c r="BI179" s="61" t="n">
        <f aca="false">IFERROR(IF(SUMPRODUCT((LEN(BD179)-LEN(SUBSTITUTE(BD179," "&amp;L_PendStrict&amp;" "," ")))/(LEN(L_PendStrict)+1))&gt;SUMPRODUCT((LEN(BD179)-LEN(SUBSTITUTE(BD179," "&amp;L_PendNeg&amp;" "," ")))/(LEN(L_PendNeg)+1)),1,0),1)</f>
        <v>0</v>
      </c>
      <c r="BJ179" s="61" t="n">
        <f aca="false">IFERROR(IF(SUMPRODUCT((LEN(BE179)-LEN(SUBSTITUTE(BE179," "&amp;L_Pending&amp;" "," ")))/(LEN(L_Pending)+1))&gt;SUMPRODUCT((LEN(BE179)-LEN(SUBSTITUTE(BE179," "&amp;L_PendNeg&amp;" "," ")))/(LEN(L_PendNeg)+1))+SUMPRODUCT((LEN(BE179)-LEN(SUBSTITUTE(BE179," "&amp;L_PendPrep&amp;" "," ")))/(LEN(L_PendPrep)+1)),1,0),1)</f>
        <v>0</v>
      </c>
      <c r="BK179" s="61" t="n">
        <f aca="false">IFERROR(IF(SUMPRODUCT((LEN(BF179)-LEN(SUBSTITUTE(BF179," "&amp;L_PendStrict&amp;" "," ")))/(LEN(L_PendStrict)+1))&gt;SUMPRODUCT((LEN(BF179)-LEN(SUBSTITUTE(BF179," "&amp;L_PendNeg&amp;" "," ")))/(LEN(L_PendNeg)+1)),1,0),1)</f>
        <v>0</v>
      </c>
      <c r="BL179" s="61" t="n">
        <f aca="false">IFERROR(IF(OR(SUMPRODUCT(--ISNUMBER(SEARCH({"aa000"," aa 000"," aaa 000"," aaaa 000"," a 0000"," a000 000"," aa 00 000"," aaa 00 000"},BN179)))&gt;0,SUMPRODUCT(--ISNUMBER(SEARCH({"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179)))&gt;0,SUMPRODUCT(--ISNUMBER(SEARCH({"http","www.","\",".pdf",".jpg",".jpeg",".png",".heic",".xls",".doc",".msg",".eml"},Z179)))&gt;0,AND(SUMPRODUCT(--ISNUMBER(SEARCH({"sharepoint","onedrive","teams","dms","q-pulse","qpulse"},Z179)))&gt;0,ISNUMBER(SEARCH("0",BM179)))),1,0),0)</f>
        <v>0</v>
      </c>
      <c r="BM179" s="61" t="str">
        <f aca="false">SUBSTITUTE(SUBSTITUTE(SUBSTITUTE(SUBSTITUTE(SUBSTITUTE(SUBSTITUTE(SUBSTITUTE(SUBSTITUTE(SUBSTITUTE(LOWER(BW179&amp;""),"1","0"),"2","0"),"3","0"),"4","0"),"5","0"),"6","0"),"7","0"),"8","0"),"9","0")</f>
        <v>  </v>
      </c>
      <c r="BN179" s="61" t="str">
        <f aca="false">SUBSTITUTE(SUBSTITUTE(SUBSTITUTE(SUBSTITUTE(SUBSTITUTE(SUBSTITUTE(SUBSTITUTE(SUBSTITUTE(SUBSTITUTE(SUBSTITUTE(SUBSTITUTE(SUBSTITUTE(SUBSTITUTE(SUBSTITUTE(SUBSTITUTE(SUBSTITUTE(SUBSTITUTE(SUBSTITUTE(SUBSTITUTE(SUBSTITUTE(SUBSTITUTE(SUBSTITUTE(SUBSTITUTE(SUBSTITUTE(SUBSTITUTE(BM179,"b","a"),"c","a"),"d","a"),"e","a"),"f","a"),"g","a"),"h","a"),"i","a"),"j","a"),"k","a"),"l","a"),"m","a"),"n","a"),"o","a"),"p","a"),"q","a"),"r","a"),"s","a"),"t","a"),"u","a"),"v","a"),"w","a"),"x","a"),"y","a"),"z","a")</f>
        <v>  </v>
      </c>
      <c r="BO179" s="61" t="str">
        <f aca="false">SUBSTITUTE(SUBSTITUTE(SUBSTITUTE(SUBSTITUTE(SUBSTITUTE(SUBSTITUTE(SUBSTITUTE(SUBSTITUTE(SUBSTITUTE(LOWER(BX179&amp;""),"1","0"),"2","0"),"3","0"),"4","0"),"5","0"),"6","0"),"7","0"),"8","0"),"9","0")</f>
        <v>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v>
      </c>
      <c r="BQ179" s="61" t="n">
        <f aca="false">IFERROR(IF(OR(SUMPRODUCT(--ISNUMBER(SEARCH({"aa000"," aa 000"," aaa 000"," aaaa 000"," a 0000"," a000 000"," aa 00 000"," aaa 00 000"},BP179)))&gt;0,SUMPRODUCT(--ISNUMBER(SEARCH({"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179)))&gt;0,SUMPRODUCT(--ISNUMBER(SEARCH({"http","www.","\",".pdf",".jpg",".jpeg",".png",".heic",".xls",".doc",".msg",".eml"},W179)))&gt;0,ISNUMBER(SEARCH("0000",BO179)),AND(SUMPRODUCT(--ISNUMBER(SEARCH({"sharepoint","onedrive","teams","dms","q-pulse","qpulse"},W179)))&gt;0,ISNUMBER(SEARCH("0",BO179)))),1,0),0)</f>
        <v>0</v>
      </c>
      <c r="BR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179," "&amp;LOWER(Flights!$F$10)&amp;" "," ~ ")," mh"," ~")," at "," ~ ")," by "," ~ ")," on "," ~ ")," to "," ~ ")," from "," ~ ")," until "," ~ ")," till "," ~ ")," before "," ~ ")," after "," ~ ")," around "," ~ ")," approx "," ~ ")," about "," ~ ")," since "," ~ ")," hrs "," ~ ")," hr "," ~ ")," hours "," ~ ")," time "," ~ ")," jan "," ~ ")," feb "," ~ ")," mar "," ~ ")," apr "," ~ ")," may "," ~ ")," jun "," ~ ")," jul "," ~ ")," aug "," ~ ")," sep "," ~ ")," sept "," ~ ")," oct "," ~ ")</f>
        <v>  </v>
      </c>
      <c r="BS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179," "&amp;LOWER(Flights!$F$10)&amp;" "," ~ ")," mh"," ~")," at "," ~ ")," by "," ~ ")," on "," ~ ")," to "," ~ ")," from "," ~ ")," until "," ~ ")," till "," ~ ")," before "," ~ ")," after "," ~ ")," around "," ~ ")," approx "," ~ ")," about "," ~ ")," since "," ~ ")," hrs "," ~ ")," hr "," ~ ")," hours "," ~ ")," time "," ~ ")," jan "," ~ ")," feb "," ~ ")," mar "," ~ ")," apr "," ~ ")," may "," ~ ")," jun "," ~ ")," jul "," ~ ")," aug "," ~ ")," sep "," ~ ")," sept "," ~ ")," oct "," ~ ")</f>
        <v>  </v>
      </c>
      <c r="BT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179,"jan","~"),"feb","~"),"mar","~"),"apr","~"),"may","~"),"jun","~"),"jul","~"),"aug","~"),"sep","~"),"oct","~"),"nov","~"),"dec","~")," nov "," ~ ")," dec "," ~ ")," mon "," ~ ")," tue "," ~ ")," wed "," ~ ")," thu "," ~ ")," fri "," ~ ")," sat "," ~ ")," sun "," ~ ")," gate "," ~ ")," bay "," ~ ")," stand "," ~ ")," position "," ~ ")," galley "," ~ ")," flight "," ~ ")," flt "," ~ ")," day "," ~ ")," date "," ~ ")," dated "," ~ ")," the "," ~ ")," and "," ~ ")," of "," ~ ")," in "," ~ ")," for "," ~ ")," with "," ~ ")</f>
        <v>  </v>
      </c>
      <c r="BU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179,"jan","~"),"feb","~"),"mar","~"),"apr","~"),"may","~"),"jun","~"),"jul","~"),"aug","~"),"sep","~"),"oct","~"),"nov","~"),"dec","~")," nov "," ~ ")," dec "," ~ ")," mon "," ~ ")," tue "," ~ ")," wed "," ~ ")," thu "," ~ ")," fri "," ~ ")," sat "," ~ ")," sun "," ~ ")," gate "," ~ ")," bay "," ~ ")," stand "," ~ ")," position "," ~ ")," galley "," ~ ")," flight "," ~ ")," flt "," ~ ")," day "," ~ ")," date "," ~ ")," dated "," ~ ")," the "," ~ ")," and "," ~ ")," of "," ~ ")," in "," ~ ")," for "," ~ ")," with "," ~ ")</f>
        <v>  </v>
      </c>
      <c r="BV179" s="61" t="n">
        <f aca="false">0</f>
        <v>0</v>
      </c>
      <c r="BW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179," pax "," ~ ")," etd "," ~ ")," eta "," ~ ")," std "," ~ ")," sta "," ~ ")," atd "," ~ ")," ata "," ~ ")," lt "," ~ ")," utc "," ~ ")," local "," ~ ")," ok "," ~ ")," done "," ~ ")," seen "," ~ ")," chk "," ~ ")," chkd "," ~ ")," checked "," ~ ")," rcvd "," ~ ")," recd "," ~ ")," dep "," ~ ")," arr "," ~ ")," qty "," ~ ")," all "," ~ ")," ttl "," ~ ")," total "," ~ ")," via "," ~ ")," per "," ~ ")," call "," ~ ")," inbound "," ~ ")," outbound "," ~ ")," approx "," ~ ")</f>
        <v>  </v>
      </c>
      <c r="BX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179," pax "," ~ ")," etd "," ~ ")," eta "," ~ ")," std "," ~ ")," sta "," ~ ")," atd "," ~ ")," ata "," ~ ")," lt "," ~ ")," utc "," ~ ")," local "," ~ ")," ok "," ~ ")," done "," ~ ")," seen "," ~ ")," chk "," ~ ")," chkd "," ~ ")," checked "," ~ ")," rcvd "," ~ ")," recd "," ~ ")," dep "," ~ ")," arr "," ~ ")," qty "," ~ ")," all "," ~ ")," ttl "," ~ ")," total "," ~ ")," via "," ~ ")," per "," ~ ")," call "," ~ ")," inbound "," ~ ")," outbound "," ~ ")," approx "," ~ ")</f>
        <v>  </v>
      </c>
    </row>
    <row r="180" customFormat="false" ht="39.75" hidden="false" customHeight="true" outlineLevel="0" collapsed="false">
      <c r="A180" s="57" t="s">
        <v>725</v>
      </c>
      <c r="B180" s="57" t="s">
        <v>231</v>
      </c>
      <c r="C180" s="57" t="str">
        <f aca="false">Flights!$F$10</f>
        <v>MH0002</v>
      </c>
      <c r="D180" s="58" t="n">
        <f aca="false">Flights!$D$10</f>
        <v>46310</v>
      </c>
      <c r="E180" s="57" t="str">
        <f aca="false">Flights!$G$10&amp;"-"&amp;Flights!$H$10</f>
        <v>KUL-LHR</v>
      </c>
      <c r="F180" s="57" t="str">
        <f aca="false">Flights!$K$10</f>
        <v>BC</v>
      </c>
      <c r="G180" s="57" t="s">
        <v>423</v>
      </c>
      <c r="H180" s="57" t="s">
        <v>381</v>
      </c>
      <c r="I180" s="57" t="s">
        <v>431</v>
      </c>
      <c r="J180" s="57" t="s">
        <v>436</v>
      </c>
      <c r="K180" s="67"/>
      <c r="L180" s="67" t="s">
        <v>425</v>
      </c>
      <c r="M180" s="67"/>
      <c r="N180" s="67" t="s">
        <v>386</v>
      </c>
      <c r="O180" s="67" t="s">
        <v>426</v>
      </c>
      <c r="P180" s="57" t="s">
        <v>187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open",IF(AND(NOT(OR(LEN(AZ180)&lt;15,ISNUMBER(MATCH(AZ180,L_Placeholder,0)))),BK180=0,NOT(OR(LEN(AU180)&lt;2,ISNUMBER(MATCH(AU180,L_Placeholder,0)))),NOT(OR(LEN(AX180)&lt;2,ISNUMBER(MATCH(AX180,L_Placeholder,0)))),TRIM(AE180)&lt;&gt;TRIM(T180)),"N/A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missing",IF(OR(LEN(AU180)&lt;2,ISNUMBER(MATCH(AU180,L_Placeholder,0))),"INVALID – PIC missing",IF(OR(LEN(AV180)&lt;2,ISNUMBER(MATCH(AV180,L_Placeholder,0))),"INVALID – result / assessment missing",IF(OR(OR(LEN(AW180)&lt;3,ISNUMBER(MATCH(AW180,L_Placeholder,0))),SUMPRODUCT(--ISNUMBER(SEARCH(" "&amp;L_EvidencePhrase&amp;" ",BD180)))&gt;0,BI180=1),"INVALID – evidence missing, placeholder or not yet on file",IF(BL180=0,"INVALID – evidence needs a traceable reference (number, file name or link)",IF(OR(LEN(AX180)&lt;2,ISNUMBER(MATCH(AX180,L_Placeholder,0))),"INVALID – verifier missing",IF(AX180=AU180,"INVALID – verifier must be someone other than the PIC",IF(BH180=1,"INVALID – result not yet available (awaiting / TBC)",IF(BV180=1,"INVALID – wording says not on board: an on-board confirmation needs the item loaded",IF(AND(AQ180=1,OR(OR(LEN(AY180)&lt;3,ISNUMBER(MATCH(AY180,L_Placeholder,0))),BJ180=1,BQ180=0)),"INVALID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LATE","COMPLETE")&amp;IF(BG180=1," – CHECK WORDING",""))))))))))))))))))))))),IF(TRIM(U180)="Fail","FAIL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t="str">
        <f aca="false">" "&amp;TRIM(SUBSTITUTE(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 "))&amp;" "</f>
        <v>  </v>
      </c>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IFERROR(IF(AND(TRIM(U180)="Pass",SUMPRODUCT((LEN(BC180)-LEN(SUBSTITUTE(BC180,"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")))/(LEN(L_PendNeg)+1))+SUMPRODUCT((LEN(BC180)-LEN(SUBSTITUTE(BC180," "&amp;L_PendPrep&amp;" "," ")))/(LEN(L_PendPrep)+1)),1,0),1)</f>
        <v>0</v>
      </c>
      <c r="BI180" s="61" t="n">
        <f aca="false">IFERROR(IF(SUMPRODUCT((LEN(BD180)-LEN(SUBSTITUTE(BD180," "&amp;L_PendStrict&amp;" "," ")))/(LEN(L_PendStrict)+1))&gt;SUMPRODUCT((LEN(BD180)-LEN(SUBSTITUTE(BD180," "&amp;L_PendNeg&amp;" "," ")))/(LEN(L_PendNeg)+1)),1,0),1)</f>
        <v>0</v>
      </c>
      <c r="BJ180" s="61" t="n">
        <f aca="false">IFERROR(IF(SUMPRODUCT((LEN(BE180)-LEN(SUBSTITUTE(BE180," "&amp;L_Pending&amp;" "," ")))/(LEN(L_Pending)+1))&gt;SUMPRODUCT((LEN(BE180)-LEN(SUBSTITUTE(BE180," "&amp;L_PendNeg&amp;" "," ")))/(LEN(L_PendNeg)+1))+SUMPRODUCT((LEN(BE180)-LEN(SUBSTITUTE(BE180," "&amp;L_PendPrep&amp;" "," ")))/(LEN(L_PendPrep)+1)),1,0),1)</f>
        <v>0</v>
      </c>
      <c r="BK180" s="61" t="n">
        <f aca="false">IFERROR(IF(SUMPRODUCT((LEN(BF180)-LEN(SUBSTITUTE(BF180," "&amp;L_PendStrict&amp;" "," ")))/(LEN(L_PendStrict)+1))&gt;SUMPRODUCT((LEN(BF180)-LEN(SUBSTITUTE(BF180," "&amp;L_PendNeg&amp;" "," ")))/(LEN(L_PendNeg)+1)),1,0),1)</f>
        <v>0</v>
      </c>
      <c r="BL180" s="61" t="n">
        <f aca="false">IFERROR(IF(OR(SUMPRODUCT(--ISNUMBER(SEARCH({"aa000"," aa 000"," aaa 000"," aaaa 000"," a 0000"," a000 000"," aa 00 000"," aaa 00 000"},BN180)))&gt;0,SUMPRODUCT(--ISNUMBER(SEARCH({"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180)))&gt;0,SUMPRODUCT(--ISNUMBER(SEARCH({"http","www.","\",".pdf",".jpg",".jpeg",".png",".heic",".xls",".doc",".msg",".eml"},Z180)))&gt;0,AND(SUMPRODUCT(--ISNUMBER(SEARCH({"sharepoint","onedrive","teams","dms","q-pulse","qpulse"},Z180)))&gt;0,ISNUMBER(SEARCH("0",BM180)))),1,0),0)</f>
        <v>0</v>
      </c>
      <c r="BM180" s="61" t="str">
        <f aca="false">SUBSTITUTE(SUBSTITUTE(SUBSTITUTE(SUBSTITUTE(SUBSTITUTE(SUBSTITUTE(SUBSTITUTE(SUBSTITUTE(SUBSTITUTE(LOWER(BW180&amp;""),"1","0"),"2","0"),"3","0"),"4","0"),"5","0"),"6","0"),"7","0"),"8","0"),"9","0")</f>
        <v>  </v>
      </c>
      <c r="BN180" s="61" t="str">
        <f aca="false">SUBSTITUTE(SUBSTITUTE(SUBSTITUTE(SUBSTITUTE(SUBSTITUTE(SUBSTITUTE(SUBSTITUTE(SUBSTITUTE(SUBSTITUTE(SUBSTITUTE(SUBSTITUTE(SUBSTITUTE(SUBSTITUTE(SUBSTITUTE(SUBSTITUTE(SUBSTITUTE(SUBSTITUTE(SUBSTITUTE(SUBSTITUTE(SUBSTITUTE(SUBSTITUTE(SUBSTITUTE(SUBSTITUTE(SUBSTITUTE(SUBSTITUTE(BM180,"b","a"),"c","a"),"d","a"),"e","a"),"f","a"),"g","a"),"h","a"),"i","a"),"j","a"),"k","a"),"l","a"),"m","a"),"n","a"),"o","a"),"p","a"),"q","a"),"r","a"),"s","a"),"t","a"),"u","a"),"v","a"),"w","a"),"x","a"),"y","a"),"z","a")</f>
        <v>  </v>
      </c>
      <c r="BO180" s="61" t="str">
        <f aca="false">SUBSTITUTE(SUBSTITUTE(SUBSTITUTE(SUBSTITUTE(SUBSTITUTE(SUBSTITUTE(SUBSTITUTE(SUBSTITUTE(SUBSTITUTE(LOWER(BX180&amp;""),"1","0"),"2","0"),"3","0"),"4","0"),"5","0"),"6","0"),"7","0"),"8","0"),"9","0")</f>
        <v>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v>
      </c>
      <c r="BQ180" s="61" t="n">
        <f aca="false">IFERROR(IF(OR(SUMPRODUCT(--ISNUMBER(SEARCH({"aa000"," aa 000"," aaa 000"," aaaa 000"," a 0000"," a000 000"," aa 00 000"," aaa 00 000"},BP180)))&gt;0,SUMPRODUCT(--ISNUMBER(SEARCH({"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180)))&gt;0,SUMPRODUCT(--ISNUMBER(SEARCH({"http","www.","\",".pdf",".jpg",".jpeg",".png",".heic",".xls",".doc",".msg",".eml"},W180)))&gt;0,ISNUMBER(SEARCH("0000",BO180)),AND(SUMPRODUCT(--ISNUMBER(SEARCH({"sharepoint","onedrive","teams","dms","q-pulse","qpulse"},W180)))&gt;0,ISNUMBER(SEARCH("0",BO180)))),1,0),0)</f>
        <v>0</v>
      </c>
      <c r="BR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180," "&amp;LOWER(Flights!$F$10)&amp;" "," ~ ")," mh"," ~")," at "," ~ ")," by "," ~ ")," on "," ~ ")," to "," ~ ")," from "," ~ ")," until "," ~ ")," till "," ~ ")," before "," ~ ")," after "," ~ ")," around "," ~ ")," approx "," ~ ")," about "," ~ ")," since "," ~ ")," hrs "," ~ ")," hr "," ~ ")," hours "," ~ ")," time "," ~ ")," jan "," ~ ")," feb "," ~ ")," mar "," ~ ")," apr "," ~ ")," may "," ~ ")," jun "," ~ ")," jul "," ~ ")," aug "," ~ ")," sep "," ~ ")," sept "," ~ ")," oct "," ~ ")</f>
        <v>  </v>
      </c>
      <c r="BS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180," "&amp;LOWER(Flights!$F$10)&amp;" "," ~ ")," mh"," ~")," at "," ~ ")," by "," ~ ")," on "," ~ ")," to "," ~ ")," from "," ~ ")," until "," ~ ")," till "," ~ ")," before "," ~ ")," after "," ~ ")," around "," ~ ")," approx "," ~ ")," about "," ~ ")," since "," ~ ")," hrs "," ~ ")," hr "," ~ ")," hours "," ~ ")," time "," ~ ")," jan "," ~ ")," feb "," ~ ")," mar "," ~ ")," apr "," ~ ")," may "," ~ ")," jun "," ~ ")," jul "," ~ ")," aug "," ~ ")," sep "," ~ ")," sept "," ~ ")," oct "," ~ ")</f>
        <v>  </v>
      </c>
      <c r="BT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180,"jan","~"),"feb","~"),"mar","~"),"apr","~"),"may","~"),"jun","~"),"jul","~"),"aug","~"),"sep","~"),"oct","~"),"nov","~"),"dec","~")," nov "," ~ ")," dec "," ~ ")," mon "," ~ ")," tue "," ~ ")," wed "," ~ ")," thu "," ~ ")," fri "," ~ ")," sat "," ~ ")," sun "," ~ ")," gate "," ~ ")," bay "," ~ ")," stand "," ~ ")," position "," ~ ")," galley "," ~ ")," flight "," ~ ")," flt "," ~ ")," day "," ~ ")," date "," ~ ")," dated "," ~ ")," the "," ~ ")," and "," ~ ")," of "," ~ ")," in "," ~ ")," for "," ~ ")," with "," ~ ")</f>
        <v>  </v>
      </c>
      <c r="BU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180,"jan","~"),"feb","~"),"mar","~"),"apr","~"),"may","~"),"jun","~"),"jul","~"),"aug","~"),"sep","~"),"oct","~"),"nov","~"),"dec","~")," nov "," ~ ")," dec "," ~ ")," mon "," ~ ")," tue "," ~ ")," wed "," ~ ")," thu "," ~ ")," fri "," ~ ")," sat "," ~ ")," sun "," ~ ")," gate "," ~ ")," bay "," ~ ")," stand "," ~ ")," position "," ~ ")," galley "," ~ ")," flight "," ~ ")," flt "," ~ ")," day "," ~ ")," date "," ~ ")," dated "," ~ ")," the "," ~ ")," and "," ~ ")," of "," ~ ")," in "," ~ ")," for "," ~ ")," with "," ~ ")</f>
        <v>  </v>
      </c>
      <c r="BV180" s="61" t="n">
        <f aca="false">0</f>
        <v>0</v>
      </c>
      <c r="BW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180," pax "," ~ ")," etd "," ~ ")," eta "," ~ ")," std "," ~ ")," sta "," ~ ")," atd "," ~ ")," ata "," ~ ")," lt "," ~ ")," utc "," ~ ")," local "," ~ ")," ok "," ~ ")," done "," ~ ")," seen "," ~ ")," chk "," ~ ")," chkd "," ~ ")," checked "," ~ ")," rcvd "," ~ ")," recd "," ~ ")," dep "," ~ ")," arr "," ~ ")," qty "," ~ ")," all "," ~ ")," ttl "," ~ ")," total "," ~ ")," via "," ~ ")," per "," ~ ")," call "," ~ ")," inbound "," ~ ")," outbound "," ~ ")," approx "," ~ ")</f>
        <v>  </v>
      </c>
      <c r="BX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180," pax "," ~ ")," etd "," ~ ")," eta "," ~ ")," std "," ~ ")," sta "," ~ ")," atd "," ~ ")," ata "," ~ ")," lt "," ~ ")," utc "," ~ ")," local "," ~ ")," ok "," ~ ")," done "," ~ ")," seen "," ~ ")," chk "," ~ ")," chkd "," ~ ")," checked "," ~ ")," rcvd "," ~ ")," recd "," ~ ")," dep "," ~ ")," arr "," ~ ")," qty "," ~ ")," all "," ~ ")," ttl "," ~ ")," total "," ~ ")," via "," ~ ")," per "," ~ ")," call "," ~ ")," inbound "," ~ ")," outbound "," ~ ")," approx "," ~ ")</f>
        <v>  </v>
      </c>
    </row>
    <row r="181" customFormat="false" ht="141" hidden="false" customHeight="true" outlineLevel="0" collapsed="false">
      <c r="A181" s="57" t="s">
        <v>726</v>
      </c>
      <c r="B181" s="57" t="s">
        <v>231</v>
      </c>
      <c r="C181" s="57" t="str">
        <f aca="false">Flights!$F$10</f>
        <v>MH0002</v>
      </c>
      <c r="D181" s="58" t="n">
        <f aca="false">Flights!$D$10</f>
        <v>46310</v>
      </c>
      <c r="E181" s="57" t="str">
        <f aca="false">Flights!$G$10&amp;"-"&amp;Flights!$H$10</f>
        <v>KUL-LHR</v>
      </c>
      <c r="F181" s="57" t="str">
        <f aca="false">Flights!$K$10</f>
        <v>BC</v>
      </c>
      <c r="G181" s="57" t="s">
        <v>423</v>
      </c>
      <c r="H181" s="57" t="s">
        <v>381</v>
      </c>
      <c r="I181" s="57" t="s">
        <v>431</v>
      </c>
      <c r="J181" s="57" t="s">
        <v>438</v>
      </c>
      <c r="K181" s="67" t="s">
        <v>439</v>
      </c>
      <c r="L181" s="67" t="s">
        <v>425</v>
      </c>
      <c r="M181" s="67"/>
      <c r="N181" s="67" t="s">
        <v>386</v>
      </c>
      <c r="O181" s="67" t="s">
        <v>426</v>
      </c>
      <c r="P181" s="57" t="s">
        <v>187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open",IF(AND(NOT(OR(LEN(AZ181)&lt;15,ISNUMBER(MATCH(AZ181,L_Placeholder,0)))),BK181=0,NOT(OR(LEN(AU181)&lt;2,ISNUMBER(MATCH(AU181,L_Placeholder,0)))),NOT(OR(LEN(AX181)&lt;2,ISNUMBER(MATCH(AX181,L_Placeholder,0)))),TRIM(AE181)&lt;&gt;TRIM(T181)),"N/A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missing",IF(OR(LEN(AU181)&lt;2,ISNUMBER(MATCH(AU181,L_Placeholder,0))),"INVALID – PIC missing",IF(OR(LEN(AV181)&lt;2,ISNUMBER(MATCH(AV181,L_Placeholder,0))),"INVALID – result / assessment missing",IF(OR(OR(LEN(AW181)&lt;3,ISNUMBER(MATCH(AW181,L_Placeholder,0))),SUMPRODUCT(--ISNUMBER(SEARCH(" "&amp;L_EvidencePhrase&amp;" ",BD181)))&gt;0,BI181=1),"INVALID – evidence missing, placeholder or not yet on file",IF(BL181=0,"INVALID – evidence needs a traceable reference (number, file name or link)",IF(OR(LEN(AX181)&lt;2,ISNUMBER(MATCH(AX181,L_Placeholder,0))),"INVALID – verifier missing",IF(AX181=AU181,"INVALID – verifier must be someone other than the PIC",IF(BH181=1,"INVALID – result not yet available (awaiting / TBC)",IF(BV181=1,"INVALID – wording says not on board: an on-board confirmation needs the item loaded",IF(AND(AQ181=1,OR(OR(LEN(AY181)&lt;3,ISNUMBER(MATCH(AY181,L_Placeholder,0))),BJ181=1,BQ181=0)),"INVALID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LATE","COMPLETE")&amp;IF(BG181=1," – CHECK WORDING",""))))))))))))))))))))))),IF(TRIM(U181)="Fail","FAIL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t="str">
        <f aca="false">" "&amp;TRIM(SUBSTITUTE(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 "))&amp;" "</f>
        <v>  </v>
      </c>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IFERROR(IF(AND(TRIM(U181)="Pass",SUMPRODUCT((LEN(BC181)-LEN(SUBSTITUTE(BC181,"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")))/(LEN(L_PendNeg)+1))+SUMPRODUCT((LEN(BC181)-LEN(SUBSTITUTE(BC181," "&amp;L_PendPrep&amp;" "," ")))/(LEN(L_PendPrep)+1)),1,0),1)</f>
        <v>0</v>
      </c>
      <c r="BI181" s="61" t="n">
        <f aca="false">IFERROR(IF(SUMPRODUCT((LEN(BD181)-LEN(SUBSTITUTE(BD181," "&amp;L_PendStrict&amp;" "," ")))/(LEN(L_PendStrict)+1))&gt;SUMPRODUCT((LEN(BD181)-LEN(SUBSTITUTE(BD181," "&amp;L_PendNeg&amp;" "," ")))/(LEN(L_PendNeg)+1)),1,0),1)</f>
        <v>0</v>
      </c>
      <c r="BJ181" s="61" t="n">
        <f aca="false">IFERROR(IF(SUMPRODUCT((LEN(BE181)-LEN(SUBSTITUTE(BE181," "&amp;L_Pending&amp;" "," ")))/(LEN(L_Pending)+1))&gt;SUMPRODUCT((LEN(BE181)-LEN(SUBSTITUTE(BE181," "&amp;L_PendNeg&amp;" "," ")))/(LEN(L_PendNeg)+1))+SUMPRODUCT((LEN(BE181)-LEN(SUBSTITUTE(BE181," "&amp;L_PendPrep&amp;" "," ")))/(LEN(L_PendPrep)+1)),1,0),1)</f>
        <v>0</v>
      </c>
      <c r="BK181" s="61" t="n">
        <f aca="false">IFERROR(IF(SUMPRODUCT((LEN(BF181)-LEN(SUBSTITUTE(BF181," "&amp;L_PendStrict&amp;" "," ")))/(LEN(L_PendStrict)+1))&gt;SUMPRODUCT((LEN(BF181)-LEN(SUBSTITUTE(BF181," "&amp;L_PendNeg&amp;" "," ")))/(LEN(L_PendNeg)+1)),1,0),1)</f>
        <v>0</v>
      </c>
      <c r="BL181" s="61" t="n">
        <f aca="false">IFERROR(IF(OR(SUMPRODUCT(--ISNUMBER(SEARCH({"aa000"," aa 000"," aaa 000"," aaaa 000"," a 0000"," a000 000"," aa 00 000"," aaa 00 000"},BN181)))&gt;0,SUMPRODUCT(--ISNUMBER(SEARCH({"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181)))&gt;0,SUMPRODUCT(--ISNUMBER(SEARCH({"http","www.","\",".pdf",".jpg",".jpeg",".png",".heic",".xls",".doc",".msg",".eml"},Z181)))&gt;0,AND(SUMPRODUCT(--ISNUMBER(SEARCH({"sharepoint","onedrive","teams","dms","q-pulse","qpulse"},Z181)))&gt;0,ISNUMBER(SEARCH("0",BM181)))),1,0),0)</f>
        <v>0</v>
      </c>
      <c r="BM181" s="61" t="str">
        <f aca="false">SUBSTITUTE(SUBSTITUTE(SUBSTITUTE(SUBSTITUTE(SUBSTITUTE(SUBSTITUTE(SUBSTITUTE(SUBSTITUTE(SUBSTITUTE(LOWER(BW181&amp;""),"1","0"),"2","0"),"3","0"),"4","0"),"5","0"),"6","0"),"7","0"),"8","0"),"9","0")</f>
        <v>  </v>
      </c>
      <c r="BN181" s="61" t="str">
        <f aca="false">SUBSTITUTE(SUBSTITUTE(SUBSTITUTE(SUBSTITUTE(SUBSTITUTE(SUBSTITUTE(SUBSTITUTE(SUBSTITUTE(SUBSTITUTE(SUBSTITUTE(SUBSTITUTE(SUBSTITUTE(SUBSTITUTE(SUBSTITUTE(SUBSTITUTE(SUBSTITUTE(SUBSTITUTE(SUBSTITUTE(SUBSTITUTE(SUBSTITUTE(SUBSTITUTE(SUBSTITUTE(SUBSTITUTE(SUBSTITUTE(SUBSTITUTE(BM181,"b","a"),"c","a"),"d","a"),"e","a"),"f","a"),"g","a"),"h","a"),"i","a"),"j","a"),"k","a"),"l","a"),"m","a"),"n","a"),"o","a"),"p","a"),"q","a"),"r","a"),"s","a"),"t","a"),"u","a"),"v","a"),"w","a"),"x","a"),"y","a"),"z","a")</f>
        <v>  </v>
      </c>
      <c r="BO181" s="61" t="str">
        <f aca="false">SUBSTITUTE(SUBSTITUTE(SUBSTITUTE(SUBSTITUTE(SUBSTITUTE(SUBSTITUTE(SUBSTITUTE(SUBSTITUTE(SUBSTITUTE(LOWER(BX181&amp;""),"1","0"),"2","0"),"3","0"),"4","0"),"5","0"),"6","0"),"7","0"),"8","0"),"9","0")</f>
        <v>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v>
      </c>
      <c r="BQ181" s="61" t="n">
        <f aca="false">IFERROR(IF(OR(SUMPRODUCT(--ISNUMBER(SEARCH({"aa000"," aa 000"," aaa 000"," aaaa 000"," a 0000"," a000 000"," aa 00 000"," aaa 00 000"},BP181)))&gt;0,SUMPRODUCT(--ISNUMBER(SEARCH({"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181)))&gt;0,SUMPRODUCT(--ISNUMBER(SEARCH({"http","www.","\",".pdf",".jpg",".jpeg",".png",".heic",".xls",".doc",".msg",".eml"},W181)))&gt;0,ISNUMBER(SEARCH("0000",BO181)),AND(SUMPRODUCT(--ISNUMBER(SEARCH({"sharepoint","onedrive","teams","dms","q-pulse","qpulse"},W181)))&gt;0,ISNUMBER(SEARCH("0",BO181)))),1,0),0)</f>
        <v>0</v>
      </c>
      <c r="BR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181," "&amp;LOWER(Flights!$F$10)&amp;" "," ~ ")," mh"," ~")," at "," ~ ")," by "," ~ ")," on "," ~ ")," to "," ~ ")," from "," ~ ")," until "," ~ ")," till "," ~ ")," before "," ~ ")," after "," ~ ")," around "," ~ ")," approx "," ~ ")," about "," ~ ")," since "," ~ ")," hrs "," ~ ")," hr "," ~ ")," hours "," ~ ")," time "," ~ ")," jan "," ~ ")," feb "," ~ ")," mar "," ~ ")," apr "," ~ ")," may "," ~ ")," jun "," ~ ")," jul "," ~ ")," aug "," ~ ")," sep "," ~ ")," sept "," ~ ")," oct "," ~ ")</f>
        <v>  </v>
      </c>
      <c r="BS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181," "&amp;LOWER(Flights!$F$10)&amp;" "," ~ ")," mh"," ~")," at "," ~ ")," by "," ~ ")," on "," ~ ")," to "," ~ ")," from "," ~ ")," until "," ~ ")," till "," ~ ")," before "," ~ ")," after "," ~ ")," around "," ~ ")," approx "," ~ ")," about "," ~ ")," since "," ~ ")," hrs "," ~ ")," hr "," ~ ")," hours "," ~ ")," time "," ~ ")," jan "," ~ ")," feb "," ~ ")," mar "," ~ ")," apr "," ~ ")," may "," ~ ")," jun "," ~ ")," jul "," ~ ")," aug "," ~ ")," sep "," ~ ")," sept "," ~ ")," oct "," ~ ")</f>
        <v>  </v>
      </c>
      <c r="BT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181,"jan","~"),"feb","~"),"mar","~"),"apr","~"),"may","~"),"jun","~"),"jul","~"),"aug","~"),"sep","~"),"oct","~"),"nov","~"),"dec","~")," nov "," ~ ")," dec "," ~ ")," mon "," ~ ")," tue "," ~ ")," wed "," ~ ")," thu "," ~ ")," fri "," ~ ")," sat "," ~ ")," sun "," ~ ")," gate "," ~ ")," bay "," ~ ")," stand "," ~ ")," position "," ~ ")," galley "," ~ ")," flight "," ~ ")," flt "," ~ ")," day "," ~ ")," date "," ~ ")," dated "," ~ ")," the "," ~ ")," and "," ~ ")," of "," ~ ")," in "," ~ ")," for "," ~ ")," with "," ~ ")</f>
        <v>  </v>
      </c>
      <c r="BU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181,"jan","~"),"feb","~"),"mar","~"),"apr","~"),"may","~"),"jun","~"),"jul","~"),"aug","~"),"sep","~"),"oct","~"),"nov","~"),"dec","~")," nov "," ~ ")," dec "," ~ ")," mon "," ~ ")," tue "," ~ ")," wed "," ~ ")," thu "," ~ ")," fri "," ~ ")," sat "," ~ ")," sun "," ~ ")," gate "," ~ ")," bay "," ~ ")," stand "," ~ ")," position "," ~ ")," galley "," ~ ")," flight "," ~ ")," flt "," ~ ")," day "," ~ ")," date "," ~ ")," dated "," ~ ")," the "," ~ ")," and "," ~ ")," of "," ~ ")," in "," ~ ")," for "," ~ ")," with "," ~ ")</f>
        <v>  </v>
      </c>
      <c r="BV181" s="61" t="n">
        <f aca="false">0</f>
        <v>0</v>
      </c>
      <c r="BW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181," pax "," ~ ")," etd "," ~ ")," eta "," ~ ")," std "," ~ ")," sta "," ~ ")," atd "," ~ ")," ata "," ~ ")," lt "," ~ ")," utc "," ~ ")," local "," ~ ")," ok "," ~ ")," done "," ~ ")," seen "," ~ ")," chk "," ~ ")," chkd "," ~ ")," checked "," ~ ")," rcvd "," ~ ")," recd "," ~ ")," dep "," ~ ")," arr "," ~ ")," qty "," ~ ")," all "," ~ ")," ttl "," ~ ")," total "," ~ ")," via "," ~ ")," per "," ~ ")," call "," ~ ")," inbound "," ~ ")," outbound "," ~ ")," approx "," ~ ")</f>
        <v>  </v>
      </c>
      <c r="BX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181," pax "," ~ ")," etd "," ~ ")," eta "," ~ ")," std "," ~ ")," sta "," ~ ")," atd "," ~ ")," ata "," ~ ")," lt "," ~ ")," utc "," ~ ")," local "," ~ ")," ok "," ~ ")," done "," ~ ")," seen "," ~ ")," chk "," ~ ")," chkd "," ~ ")," checked "," ~ ")," rcvd "," ~ ")," recd "," ~ ")," dep "," ~ ")," arr "," ~ ")," qty "," ~ ")," all "," ~ ")," ttl "," ~ ")," total "," ~ ")," via "," ~ ")," per "," ~ ")," call "," ~ ")," inbound "," ~ ")," outbound "," ~ ")," approx "," ~ ")</f>
        <v>  </v>
      </c>
    </row>
    <row r="182" customFormat="false" ht="39.75" hidden="false" customHeight="true" outlineLevel="0" collapsed="false">
      <c r="A182" s="57" t="s">
        <v>727</v>
      </c>
      <c r="B182" s="57" t="s">
        <v>231</v>
      </c>
      <c r="C182" s="57" t="str">
        <f aca="false">Flights!$F$10</f>
        <v>MH0002</v>
      </c>
      <c r="D182" s="58" t="n">
        <f aca="false">Flights!$D$10</f>
        <v>46310</v>
      </c>
      <c r="E182" s="57" t="str">
        <f aca="false">Flights!$G$10&amp;"-"&amp;Flights!$H$10</f>
        <v>KUL-LHR</v>
      </c>
      <c r="F182" s="57" t="str">
        <f aca="false">Flights!$K$10</f>
        <v>BC</v>
      </c>
      <c r="G182" s="57" t="s">
        <v>423</v>
      </c>
      <c r="H182" s="57" t="s">
        <v>381</v>
      </c>
      <c r="I182" s="57" t="s">
        <v>431</v>
      </c>
      <c r="J182" s="57" t="s">
        <v>441</v>
      </c>
      <c r="K182" s="67"/>
      <c r="L182" s="67" t="s">
        <v>425</v>
      </c>
      <c r="M182" s="67"/>
      <c r="N182" s="67" t="s">
        <v>386</v>
      </c>
      <c r="O182" s="67" t="s">
        <v>426</v>
      </c>
      <c r="P182" s="57" t="s">
        <v>187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open",IF(AND(NOT(OR(LEN(AZ182)&lt;15,ISNUMBER(MATCH(AZ182,L_Placeholder,0)))),BK182=0,NOT(OR(LEN(AU182)&lt;2,ISNUMBER(MATCH(AU182,L_Placeholder,0)))),NOT(OR(LEN(AX182)&lt;2,ISNUMBER(MATCH(AX182,L_Placeholder,0)))),TRIM(AE182)&lt;&gt;TRIM(T182)),"N/A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missing",IF(OR(LEN(AU182)&lt;2,ISNUMBER(MATCH(AU182,L_Placeholder,0))),"INVALID – PIC missing",IF(OR(LEN(AV182)&lt;2,ISNUMBER(MATCH(AV182,L_Placeholder,0))),"INVALID – result / assessment missing",IF(OR(OR(LEN(AW182)&lt;3,ISNUMBER(MATCH(AW182,L_Placeholder,0))),SUMPRODUCT(--ISNUMBER(SEARCH(" "&amp;L_EvidencePhrase&amp;" ",BD182)))&gt;0,BI182=1),"INVALID – evidence missing, placeholder or not yet on file",IF(BL182=0,"INVALID – evidence needs a traceable reference (number, file name or link)",IF(OR(LEN(AX182)&lt;2,ISNUMBER(MATCH(AX182,L_Placeholder,0))),"INVALID – verifier missing",IF(AX182=AU182,"INVALID – verifier must be someone other than the PIC",IF(BH182=1,"INVALID – result not yet available (awaiting / TBC)",IF(BV182=1,"INVALID – wording says not on board: an on-board confirmation needs the item loaded",IF(AND(AQ182=1,OR(OR(LEN(AY182)&lt;3,ISNUMBER(MATCH(AY182,L_Placeholder,0))),BJ182=1,BQ182=0)),"INVALID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LATE","COMPLETE")&amp;IF(BG182=1," – CHECK WORDING",""))))))))))))))))))))))),IF(TRIM(U182)="Fail","FAIL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t="str">
        <f aca="false">" "&amp;TRIM(SUBSTITUTE(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 "))&amp;" "</f>
        <v>  </v>
      </c>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IFERROR(IF(AND(TRIM(U182)="Pass",SUMPRODUCT((LEN(BC182)-LEN(SUBSTITUTE(BC182,"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")))/(LEN(L_PendNeg)+1))+SUMPRODUCT((LEN(BC182)-LEN(SUBSTITUTE(BC182," "&amp;L_PendPrep&amp;" "," ")))/(LEN(L_PendPrep)+1)),1,0),1)</f>
        <v>0</v>
      </c>
      <c r="BI182" s="61" t="n">
        <f aca="false">IFERROR(IF(SUMPRODUCT((LEN(BD182)-LEN(SUBSTITUTE(BD182," "&amp;L_PendStrict&amp;" "," ")))/(LEN(L_PendStrict)+1))&gt;SUMPRODUCT((LEN(BD182)-LEN(SUBSTITUTE(BD182," "&amp;L_PendNeg&amp;" "," ")))/(LEN(L_PendNeg)+1)),1,0),1)</f>
        <v>0</v>
      </c>
      <c r="BJ182" s="61" t="n">
        <f aca="false">IFERROR(IF(SUMPRODUCT((LEN(BE182)-LEN(SUBSTITUTE(BE182," "&amp;L_Pending&amp;" "," ")))/(LEN(L_Pending)+1))&gt;SUMPRODUCT((LEN(BE182)-LEN(SUBSTITUTE(BE182," "&amp;L_PendNeg&amp;" "," ")))/(LEN(L_PendNeg)+1))+SUMPRODUCT((LEN(BE182)-LEN(SUBSTITUTE(BE182," "&amp;L_PendPrep&amp;" "," ")))/(LEN(L_PendPrep)+1)),1,0),1)</f>
        <v>0</v>
      </c>
      <c r="BK182" s="61" t="n">
        <f aca="false">IFERROR(IF(SUMPRODUCT((LEN(BF182)-LEN(SUBSTITUTE(BF182," "&amp;L_PendStrict&amp;" "," ")))/(LEN(L_PendStrict)+1))&gt;SUMPRODUCT((LEN(BF182)-LEN(SUBSTITUTE(BF182," "&amp;L_PendNeg&amp;" "," ")))/(LEN(L_PendNeg)+1)),1,0),1)</f>
        <v>0</v>
      </c>
      <c r="BL182" s="61" t="n">
        <f aca="false">IFERROR(IF(OR(SUMPRODUCT(--ISNUMBER(SEARCH({"aa000"," aa 000"," aaa 000"," aaaa 000"," a 0000"," a000 000"," aa 00 000"," aaa 00 000"},BN182)))&gt;0,SUMPRODUCT(--ISNUMBER(SEARCH({"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182)))&gt;0,SUMPRODUCT(--ISNUMBER(SEARCH({"http","www.","\",".pdf",".jpg",".jpeg",".png",".heic",".xls",".doc",".msg",".eml"},Z182)))&gt;0,AND(SUMPRODUCT(--ISNUMBER(SEARCH({"sharepoint","onedrive","teams","dms","q-pulse","qpulse"},Z182)))&gt;0,ISNUMBER(SEARCH("0",BM182)))),1,0),0)</f>
        <v>0</v>
      </c>
      <c r="BM182" s="61" t="str">
        <f aca="false">SUBSTITUTE(SUBSTITUTE(SUBSTITUTE(SUBSTITUTE(SUBSTITUTE(SUBSTITUTE(SUBSTITUTE(SUBSTITUTE(SUBSTITUTE(LOWER(BW182&amp;""),"1","0"),"2","0"),"3","0"),"4","0"),"5","0"),"6","0"),"7","0"),"8","0"),"9","0")</f>
        <v>  </v>
      </c>
      <c r="BN182" s="61" t="str">
        <f aca="false">SUBSTITUTE(SUBSTITUTE(SUBSTITUTE(SUBSTITUTE(SUBSTITUTE(SUBSTITUTE(SUBSTITUTE(SUBSTITUTE(SUBSTITUTE(SUBSTITUTE(SUBSTITUTE(SUBSTITUTE(SUBSTITUTE(SUBSTITUTE(SUBSTITUTE(SUBSTITUTE(SUBSTITUTE(SUBSTITUTE(SUBSTITUTE(SUBSTITUTE(SUBSTITUTE(SUBSTITUTE(SUBSTITUTE(SUBSTITUTE(SUBSTITUTE(BM182,"b","a"),"c","a"),"d","a"),"e","a"),"f","a"),"g","a"),"h","a"),"i","a"),"j","a"),"k","a"),"l","a"),"m","a"),"n","a"),"o","a"),"p","a"),"q","a"),"r","a"),"s","a"),"t","a"),"u","a"),"v","a"),"w","a"),"x","a"),"y","a"),"z","a")</f>
        <v>  </v>
      </c>
      <c r="BO182" s="61" t="str">
        <f aca="false">SUBSTITUTE(SUBSTITUTE(SUBSTITUTE(SUBSTITUTE(SUBSTITUTE(SUBSTITUTE(SUBSTITUTE(SUBSTITUTE(SUBSTITUTE(LOWER(BX182&amp;""),"1","0"),"2","0"),"3","0"),"4","0"),"5","0"),"6","0"),"7","0"),"8","0"),"9","0")</f>
        <v>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v>
      </c>
      <c r="BQ182" s="61" t="n">
        <f aca="false">IFERROR(IF(OR(SUMPRODUCT(--ISNUMBER(SEARCH({"aa000"," aa 000"," aaa 000"," aaaa 000"," a 0000"," a000 000"," aa 00 000"," aaa 00 000"},BP182)))&gt;0,SUMPRODUCT(--ISNUMBER(SEARCH({"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182)))&gt;0,SUMPRODUCT(--ISNUMBER(SEARCH({"http","www.","\",".pdf",".jpg",".jpeg",".png",".heic",".xls",".doc",".msg",".eml"},W182)))&gt;0,ISNUMBER(SEARCH("0000",BO182)),AND(SUMPRODUCT(--ISNUMBER(SEARCH({"sharepoint","onedrive","teams","dms","q-pulse","qpulse"},W182)))&gt;0,ISNUMBER(SEARCH("0",BO182)))),1,0),0)</f>
        <v>0</v>
      </c>
      <c r="BR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182," "&amp;LOWER(Flights!$F$10)&amp;" "," ~ ")," mh"," ~")," at "," ~ ")," by "," ~ ")," on "," ~ ")," to "," ~ ")," from "," ~ ")," until "," ~ ")," till "," ~ ")," before "," ~ ")," after "," ~ ")," around "," ~ ")," approx "," ~ ")," about "," ~ ")," since "," ~ ")," hrs "," ~ ")," hr "," ~ ")," hours "," ~ ")," time "," ~ ")," jan "," ~ ")," feb "," ~ ")," mar "," ~ ")," apr "," ~ ")," may "," ~ ")," jun "," ~ ")," jul "," ~ ")," aug "," ~ ")," sep "," ~ ")," sept "," ~ ")," oct "," ~ ")</f>
        <v>  </v>
      </c>
      <c r="BS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182," "&amp;LOWER(Flights!$F$10)&amp;" "," ~ ")," mh"," ~")," at "," ~ ")," by "," ~ ")," on "," ~ ")," to "," ~ ")," from "," ~ ")," until "," ~ ")," till "," ~ ")," before "," ~ ")," after "," ~ ")," around "," ~ ")," approx "," ~ ")," about "," ~ ")," since "," ~ ")," hrs "," ~ ")," hr "," ~ ")," hours "," ~ ")," time "," ~ ")," jan "," ~ ")," feb "," ~ ")," mar "," ~ ")," apr "," ~ ")," may "," ~ ")," jun "," ~ ")," jul "," ~ ")," aug "," ~ ")," sep "," ~ ")," sept "," ~ ")," oct "," ~ ")</f>
        <v>  </v>
      </c>
      <c r="BT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182,"jan","~"),"feb","~"),"mar","~"),"apr","~"),"may","~"),"jun","~"),"jul","~"),"aug","~"),"sep","~"),"oct","~"),"nov","~"),"dec","~")," nov "," ~ ")," dec "," ~ ")," mon "," ~ ")," tue "," ~ ")," wed "," ~ ")," thu "," ~ ")," fri "," ~ ")," sat "," ~ ")," sun "," ~ ")," gate "," ~ ")," bay "," ~ ")," stand "," ~ ")," position "," ~ ")," galley "," ~ ")," flight "," ~ ")," flt "," ~ ")," day "," ~ ")," date "," ~ ")," dated "," ~ ")," the "," ~ ")," and "," ~ ")," of "," ~ ")," in "," ~ ")," for "," ~ ")," with "," ~ ")</f>
        <v>  </v>
      </c>
      <c r="BU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182,"jan","~"),"feb","~"),"mar","~"),"apr","~"),"may","~"),"jun","~"),"jul","~"),"aug","~"),"sep","~"),"oct","~"),"nov","~"),"dec","~")," nov "," ~ ")," dec "," ~ ")," mon "," ~ ")," tue "," ~ ")," wed "," ~ ")," thu "," ~ ")," fri "," ~ ")," sat "," ~ ")," sun "," ~ ")," gate "," ~ ")," bay "," ~ ")," stand "," ~ ")," position "," ~ ")," galley "," ~ ")," flight "," ~ ")," flt "," ~ ")," day "," ~ ")," date "," ~ ")," dated "," ~ ")," the "," ~ ")," and "," ~ ")," of "," ~ ")," in "," ~ ")," for "," ~ ")," with "," ~ ")</f>
        <v>  </v>
      </c>
      <c r="BV182" s="61" t="n">
        <f aca="false">0</f>
        <v>0</v>
      </c>
      <c r="BW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182," pax "," ~ ")," etd "," ~ ")," eta "," ~ ")," std "," ~ ")," sta "," ~ ")," atd "," ~ ")," ata "," ~ ")," lt "," ~ ")," utc "," ~ ")," local "," ~ ")," ok "," ~ ")," done "," ~ ")," seen "," ~ ")," chk "," ~ ")," chkd "," ~ ")," checked "," ~ ")," rcvd "," ~ ")," recd "," ~ ")," dep "," ~ ")," arr "," ~ ")," qty "," ~ ")," all "," ~ ")," ttl "," ~ ")," total "," ~ ")," via "," ~ ")," per "," ~ ")," call "," ~ ")," inbound "," ~ ")," outbound "," ~ ")," approx "," ~ ")</f>
        <v>  </v>
      </c>
      <c r="BX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182," pax "," ~ ")," etd "," ~ ")," eta "," ~ ")," std "," ~ ")," sta "," ~ ")," atd "," ~ ")," ata "," ~ ")," lt "," ~ ")," utc "," ~ ")," local "," ~ ")," ok "," ~ ")," done "," ~ ")," seen "," ~ ")," chk "," ~ ")," chkd "," ~ ")," checked "," ~ ")," rcvd "," ~ ")," recd "," ~ ")," dep "," ~ ")," arr "," ~ ")," qty "," ~ ")," all "," ~ ")," ttl "," ~ ")," total "," ~ ")," via "," ~ ")," per "," ~ ")," call "," ~ ")," inbound "," ~ ")," outbound "," ~ ")," approx "," ~ ")</f>
        <v>  </v>
      </c>
    </row>
    <row r="183" customFormat="false" ht="91.5" hidden="false" customHeight="true" outlineLevel="0" collapsed="false">
      <c r="A183" s="57" t="s">
        <v>728</v>
      </c>
      <c r="B183" s="57" t="s">
        <v>231</v>
      </c>
      <c r="C183" s="57" t="str">
        <f aca="false">Flights!$F$10</f>
        <v>MH0002</v>
      </c>
      <c r="D183" s="58" t="n">
        <f aca="false">Flights!$D$10</f>
        <v>46310</v>
      </c>
      <c r="E183" s="57" t="str">
        <f aca="false">Flights!$G$10&amp;"-"&amp;Flights!$H$10</f>
        <v>KUL-LHR</v>
      </c>
      <c r="F183" s="57" t="str">
        <f aca="false">Flights!$K$10</f>
        <v>BC</v>
      </c>
      <c r="G183" s="57" t="s">
        <v>423</v>
      </c>
      <c r="H183" s="57" t="s">
        <v>381</v>
      </c>
      <c r="I183" s="57" t="s">
        <v>443</v>
      </c>
      <c r="J183" s="57" t="s">
        <v>444</v>
      </c>
      <c r="K183" s="67" t="s">
        <v>504</v>
      </c>
      <c r="L183" s="67" t="s">
        <v>446</v>
      </c>
      <c r="M183" s="67" t="s">
        <v>729</v>
      </c>
      <c r="N183" s="67" t="s">
        <v>447</v>
      </c>
      <c r="O183" s="67" t="s">
        <v>730</v>
      </c>
      <c r="P183" s="57" t="s">
        <v>187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open",IF(AND(NOT(OR(LEN(AZ183)&lt;15,ISNUMBER(MATCH(AZ183,L_Placeholder,0)))),BK183=0,NOT(OR(LEN(AU183)&lt;2,ISNUMBER(MATCH(AU183,L_Placeholder,0)))),NOT(OR(LEN(AX183)&lt;2,ISNUMBER(MATCH(AX183,L_Placeholder,0)))),TRIM(AE183)&lt;&gt;TRIM(T183)),"N/A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missing",IF(OR(LEN(AU183)&lt;2,ISNUMBER(MATCH(AU183,L_Placeholder,0))),"INVALID – PIC missing",IF(OR(LEN(AV183)&lt;2,ISNUMBER(MATCH(AV183,L_Placeholder,0))),"INVALID – result / assessment missing",IF(OR(OR(LEN(AW183)&lt;3,ISNUMBER(MATCH(AW183,L_Placeholder,0))),SUMPRODUCT(--ISNUMBER(SEARCH(" "&amp;L_EvidencePhrase&amp;" ",BD183)))&gt;0,BI183=1),"INVALID – evidence missing, placeholder or not yet on file",IF(BL183=0,"INVALID – evidence needs a traceable reference (number, file name or link)",IF(OR(LEN(AX183)&lt;2,ISNUMBER(MATCH(AX183,L_Placeholder,0))),"INVALID – verifier missing",IF(AX183=AU183,"INVALID – verifier must be someone other than the PIC",IF(BH183=1,"INVALID – result not yet available (awaiting / TBC)",IF(BV183=1,"INVALID – wording says not on board: an on-board confirmation needs the item loaded",IF(AND(AQ183=1,OR(OR(LEN(AY183)&lt;3,ISNUMBER(MATCH(AY183,L_Placeholder,0))),BJ183=1,BQ183=0)),"INVALID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LATE","COMPLETE")&amp;IF(BG183=1," – CHECK WORDING",""))))))))))))))))))))))),IF(TRIM(U183)="Fail","FAIL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t="str">
        <f aca="false">" "&amp;TRIM(SUBSTITUTE(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 "))&amp;" "</f>
        <v>  </v>
      </c>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IFERROR(IF(AND(TRIM(U183)="Pass",SUMPRODUCT((LEN(BC183)-LEN(SUBSTITUTE(BC183,"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")))/(LEN(L_PendNeg)+1))+SUMPRODUCT((LEN(BC183)-LEN(SUBSTITUTE(BC183," "&amp;L_PendPrep&amp;" "," ")))/(LEN(L_PendPrep)+1)),1,0),1)</f>
        <v>0</v>
      </c>
      <c r="BI183" s="61" t="n">
        <f aca="false">IFERROR(IF(SUMPRODUCT((LEN(BD183)-LEN(SUBSTITUTE(BD183," "&amp;L_PendStrict&amp;" "," ")))/(LEN(L_PendStrict)+1))&gt;SUMPRODUCT((LEN(BD183)-LEN(SUBSTITUTE(BD183," "&amp;L_PendNeg&amp;" "," ")))/(LEN(L_PendNeg)+1)),1,0),1)</f>
        <v>0</v>
      </c>
      <c r="BJ183" s="61" t="n">
        <f aca="false">IFERROR(IF(SUMPRODUCT((LEN(BE183)-LEN(SUBSTITUTE(BE183," "&amp;L_Pending&amp;" "," ")))/(LEN(L_Pending)+1))&gt;SUMPRODUCT((LEN(BE183)-LEN(SUBSTITUTE(BE183," "&amp;L_PendNeg&amp;" "," ")))/(LEN(L_PendNeg)+1))+SUMPRODUCT((LEN(BE183)-LEN(SUBSTITUTE(BE183," "&amp;L_PendPrep&amp;" "," ")))/(LEN(L_PendPrep)+1)),1,0),1)</f>
        <v>0</v>
      </c>
      <c r="BK183" s="61" t="n">
        <f aca="false">IFERROR(IF(SUMPRODUCT((LEN(BF183)-LEN(SUBSTITUTE(BF183," "&amp;L_PendStrict&amp;" "," ")))/(LEN(L_PendStrict)+1))&gt;SUMPRODUCT((LEN(BF183)-LEN(SUBSTITUTE(BF183," "&amp;L_PendNeg&amp;" "," ")))/(LEN(L_PendNeg)+1)),1,0),1)</f>
        <v>0</v>
      </c>
      <c r="BL183" s="61" t="n">
        <f aca="false">IFERROR(IF(OR(SUMPRODUCT(--ISNUMBER(SEARCH({"aa000"," aa 000"," aaa 000"," aaaa 000"," a 0000"," a000 000"," aa 00 000"," aaa 00 000"},BN183)))&gt;0,SUMPRODUCT(--ISNUMBER(SEARCH({"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183)))&gt;0,SUMPRODUCT(--ISNUMBER(SEARCH({"http","www.","\",".pdf",".jpg",".jpeg",".png",".heic",".xls",".doc",".msg",".eml"},Z183)))&gt;0,AND(SUMPRODUCT(--ISNUMBER(SEARCH({"sharepoint","onedrive","teams","dms","q-pulse","qpulse"},Z183)))&gt;0,ISNUMBER(SEARCH("0",BM183)))),1,0),0)</f>
        <v>0</v>
      </c>
      <c r="BM183" s="61" t="str">
        <f aca="false">SUBSTITUTE(SUBSTITUTE(SUBSTITUTE(SUBSTITUTE(SUBSTITUTE(SUBSTITUTE(SUBSTITUTE(SUBSTITUTE(SUBSTITUTE(LOWER(BW183&amp;""),"1","0"),"2","0"),"3","0"),"4","0"),"5","0"),"6","0"),"7","0"),"8","0"),"9","0")</f>
        <v>  </v>
      </c>
      <c r="BN183" s="61" t="str">
        <f aca="false">SUBSTITUTE(SUBSTITUTE(SUBSTITUTE(SUBSTITUTE(SUBSTITUTE(SUBSTITUTE(SUBSTITUTE(SUBSTITUTE(SUBSTITUTE(SUBSTITUTE(SUBSTITUTE(SUBSTITUTE(SUBSTITUTE(SUBSTITUTE(SUBSTITUTE(SUBSTITUTE(SUBSTITUTE(SUBSTITUTE(SUBSTITUTE(SUBSTITUTE(SUBSTITUTE(SUBSTITUTE(SUBSTITUTE(SUBSTITUTE(SUBSTITUTE(BM183,"b","a"),"c","a"),"d","a"),"e","a"),"f","a"),"g","a"),"h","a"),"i","a"),"j","a"),"k","a"),"l","a"),"m","a"),"n","a"),"o","a"),"p","a"),"q","a"),"r","a"),"s","a"),"t","a"),"u","a"),"v","a"),"w","a"),"x","a"),"y","a"),"z","a")</f>
        <v>  </v>
      </c>
      <c r="BO183" s="61" t="str">
        <f aca="false">SUBSTITUTE(SUBSTITUTE(SUBSTITUTE(SUBSTITUTE(SUBSTITUTE(SUBSTITUTE(SUBSTITUTE(SUBSTITUTE(SUBSTITUTE(LOWER(BX183&amp;""),"1","0"),"2","0"),"3","0"),"4","0"),"5","0"),"6","0"),"7","0"),"8","0"),"9","0")</f>
        <v>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v>
      </c>
      <c r="BQ183" s="61" t="n">
        <f aca="false">IFERROR(IF(OR(SUMPRODUCT(--ISNUMBER(SEARCH({"aa000"," aa 000"," aaa 000"," aaaa 000"," a 0000"," a000 000"," aa 00 000"," aaa 00 000"},BP183)))&gt;0,SUMPRODUCT(--ISNUMBER(SEARCH({"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183)))&gt;0,SUMPRODUCT(--ISNUMBER(SEARCH({"http","www.","\",".pdf",".jpg",".jpeg",".png",".heic",".xls",".doc",".msg",".eml"},W183)))&gt;0,ISNUMBER(SEARCH("0000",BO183)),AND(SUMPRODUCT(--ISNUMBER(SEARCH({"sharepoint","onedrive","teams","dms","q-pulse","qpulse"},W183)))&gt;0,ISNUMBER(SEARCH("0",BO183)))),1,0),0)</f>
        <v>0</v>
      </c>
      <c r="BR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183," "&amp;LOWER(Flights!$F$10)&amp;" "," ~ ")," mh"," ~")," at "," ~ ")," by "," ~ ")," on "," ~ ")," to "," ~ ")," from "," ~ ")," until "," ~ ")," till "," ~ ")," before "," ~ ")," after "," ~ ")," around "," ~ ")," approx "," ~ ")," about "," ~ ")," since "," ~ ")," hrs "," ~ ")," hr "," ~ ")," hours "," ~ ")," time "," ~ ")," jan "," ~ ")," feb "," ~ ")," mar "," ~ ")," apr "," ~ ")," may "," ~ ")," jun "," ~ ")," jul "," ~ ")," aug "," ~ ")," sep "," ~ ")," sept "," ~ ")," oct "," ~ ")</f>
        <v>  </v>
      </c>
      <c r="BS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183," "&amp;LOWER(Flights!$F$10)&amp;" "," ~ ")," mh"," ~")," at "," ~ ")," by "," ~ ")," on "," ~ ")," to "," ~ ")," from "," ~ ")," until "," ~ ")," till "," ~ ")," before "," ~ ")," after "," ~ ")," around "," ~ ")," approx "," ~ ")," about "," ~ ")," since "," ~ ")," hrs "," ~ ")," hr "," ~ ")," hours "," ~ ")," time "," ~ ")," jan "," ~ ")," feb "," ~ ")," mar "," ~ ")," apr "," ~ ")," may "," ~ ")," jun "," ~ ")," jul "," ~ ")," aug "," ~ ")," sep "," ~ ")," sept "," ~ ")," oct "," ~ ")</f>
        <v>  </v>
      </c>
      <c r="BT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183,"jan","~"),"feb","~"),"mar","~"),"apr","~"),"may","~"),"jun","~"),"jul","~"),"aug","~"),"sep","~"),"oct","~"),"nov","~"),"dec","~")," nov "," ~ ")," dec "," ~ ")," mon "," ~ ")," tue "," ~ ")," wed "," ~ ")," thu "," ~ ")," fri "," ~ ")," sat "," ~ ")," sun "," ~ ")," gate "," ~ ")," bay "," ~ ")," stand "," ~ ")," position "," ~ ")," galley "," ~ ")," flight "," ~ ")," flt "," ~ ")," day "," ~ ")," date "," ~ ")," dated "," ~ ")," the "," ~ ")," and "," ~ ")," of "," ~ ")," in "," ~ ")," for "," ~ ")," with "," ~ ")</f>
        <v>  </v>
      </c>
      <c r="BU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183,"jan","~"),"feb","~"),"mar","~"),"apr","~"),"may","~"),"jun","~"),"jul","~"),"aug","~"),"sep","~"),"oct","~"),"nov","~"),"dec","~")," nov "," ~ ")," dec "," ~ ")," mon "," ~ ")," tue "," ~ ")," wed "," ~ ")," thu "," ~ ")," fri "," ~ ")," sat "," ~ ")," sun "," ~ ")," gate "," ~ ")," bay "," ~ ")," stand "," ~ ")," position "," ~ ")," galley "," ~ ")," flight "," ~ ")," flt "," ~ ")," day "," ~ ")," date "," ~ ")," dated "," ~ ")," the "," ~ ")," and "," ~ ")," of "," ~ ")," in "," ~ ")," for "," ~ ")," with "," ~ ")</f>
        <v>  </v>
      </c>
      <c r="BV183" s="61" t="n">
        <f aca="false">0</f>
        <v>0</v>
      </c>
      <c r="BW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183," pax "," ~ ")," etd "," ~ ")," eta "," ~ ")," std "," ~ ")," sta "," ~ ")," atd "," ~ ")," ata "," ~ ")," lt "," ~ ")," utc "," ~ ")," local "," ~ ")," ok "," ~ ")," done "," ~ ")," seen "," ~ ")," chk "," ~ ")," chkd "," ~ ")," checked "," ~ ")," rcvd "," ~ ")," recd "," ~ ")," dep "," ~ ")," arr "," ~ ")," qty "," ~ ")," all "," ~ ")," ttl "," ~ ")," total "," ~ ")," via "," ~ ")," per "," ~ ")," call "," ~ ")," inbound "," ~ ")," outbound "," ~ ")," approx "," ~ ")</f>
        <v>  </v>
      </c>
      <c r="BX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183," pax "," ~ ")," etd "," ~ ")," eta "," ~ ")," std "," ~ ")," sta "," ~ ")," atd "," ~ ")," ata "," ~ ")," lt "," ~ ")," utc "," ~ ")," local "," ~ ")," ok "," ~ ")," done "," ~ ")," seen "," ~ ")," chk "," ~ ")," chkd "," ~ ")," checked "," ~ ")," rcvd "," ~ ")," recd "," ~ ")," dep "," ~ ")," arr "," ~ ")," qty "," ~ ")," all "," ~ ")," ttl "," ~ ")," total "," ~ ")," via "," ~ ")," per "," ~ ")," call "," ~ ")," inbound "," ~ ")," outbound "," ~ ")," approx "," ~ ")</f>
        <v>  </v>
      </c>
    </row>
    <row r="184" customFormat="false" ht="39.75" hidden="false" customHeight="true" outlineLevel="0" collapsed="false">
      <c r="A184" s="57" t="s">
        <v>731</v>
      </c>
      <c r="B184" s="57" t="s">
        <v>231</v>
      </c>
      <c r="C184" s="57" t="str">
        <f aca="false">Flights!$F$10</f>
        <v>MH0002</v>
      </c>
      <c r="D184" s="58" t="n">
        <f aca="false">Flights!$D$10</f>
        <v>46310</v>
      </c>
      <c r="E184" s="57" t="str">
        <f aca="false">Flights!$G$10&amp;"-"&amp;Flights!$H$10</f>
        <v>KUL-LHR</v>
      </c>
      <c r="F184" s="57" t="str">
        <f aca="false">Flights!$K$10</f>
        <v>BC</v>
      </c>
      <c r="G184" s="57" t="s">
        <v>423</v>
      </c>
      <c r="H184" s="57" t="s">
        <v>381</v>
      </c>
      <c r="I184" s="57" t="s">
        <v>443</v>
      </c>
      <c r="J184" s="57" t="s">
        <v>732</v>
      </c>
      <c r="K184" s="67" t="s">
        <v>733</v>
      </c>
      <c r="L184" s="67" t="s">
        <v>734</v>
      </c>
      <c r="M184" s="67" t="s">
        <v>187</v>
      </c>
      <c r="N184" s="67" t="s">
        <v>386</v>
      </c>
      <c r="O184" s="67" t="s">
        <v>735</v>
      </c>
      <c r="P184" s="57" t="s">
        <v>187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open",IF(AND(NOT(OR(LEN(AZ184)&lt;15,ISNUMBER(MATCH(AZ184,L_Placeholder,0)))),BK184=0,NOT(OR(LEN(AU184)&lt;2,ISNUMBER(MATCH(AU184,L_Placeholder,0)))),NOT(OR(LEN(AX184)&lt;2,ISNUMBER(MATCH(AX184,L_Placeholder,0)))),TRIM(AE184)&lt;&gt;TRIM(T184)),"N/A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missing",IF(OR(LEN(AU184)&lt;2,ISNUMBER(MATCH(AU184,L_Placeholder,0))),"INVALID – PIC missing",IF(OR(LEN(AV184)&lt;2,ISNUMBER(MATCH(AV184,L_Placeholder,0))),"INVALID – result / assessment missing",IF(OR(OR(LEN(AW184)&lt;3,ISNUMBER(MATCH(AW184,L_Placeholder,0))),SUMPRODUCT(--ISNUMBER(SEARCH(" "&amp;L_EvidencePhrase&amp;" ",BD184)))&gt;0,BI184=1),"INVALID – evidence missing, placeholder or not yet on file",IF(BL184=0,"INVALID – evidence needs a traceable reference (number, file name or link)",IF(OR(LEN(AX184)&lt;2,ISNUMBER(MATCH(AX184,L_Placeholder,0))),"INVALID – verifier missing",IF(AX184=AU184,"INVALID – verifier must be someone other than the PIC",IF(BH184=1,"INVALID – result not yet available (awaiting / TBC)",IF(BV184=1,"INVALID – wording says not on board: an on-board confirmation needs the item loaded",IF(AND(AQ184=1,OR(OR(LEN(AY184)&lt;3,ISNUMBER(MATCH(AY184,L_Placeholder,0))),BJ184=1,BQ184=0)),"INVALID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LATE","COMPLETE")&amp;IF(BG184=1," – CHECK WORDING",""))))))))))))))))))))))),IF(TRIM(U184)="Fail","FAIL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t="str">
        <f aca="false">" "&amp;TRIM(SUBSTITUTE(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 "))&amp;" "</f>
        <v>  </v>
      </c>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IFERROR(IF(AND(TRIM(U184)="Pass",SUMPRODUCT((LEN(BC184)-LEN(SUBSTITUTE(BC184,"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")))/(LEN(L_PendNeg)+1))+SUMPRODUCT((LEN(BC184)-LEN(SUBSTITUTE(BC184," "&amp;L_PendPrep&amp;" "," ")))/(LEN(L_PendPrep)+1)),1,0),1)</f>
        <v>0</v>
      </c>
      <c r="BI184" s="61" t="n">
        <f aca="false">IFERROR(IF(SUMPRODUCT((LEN(BD184)-LEN(SUBSTITUTE(BD184," "&amp;L_PendStrict&amp;" "," ")))/(LEN(L_PendStrict)+1))&gt;SUMPRODUCT((LEN(BD184)-LEN(SUBSTITUTE(BD184," "&amp;L_PendNeg&amp;" "," ")))/(LEN(L_PendNeg)+1)),1,0),1)</f>
        <v>0</v>
      </c>
      <c r="BJ184" s="61" t="n">
        <f aca="false">IFERROR(IF(SUMPRODUCT((LEN(BE184)-LEN(SUBSTITUTE(BE184," "&amp;L_Pending&amp;" "," ")))/(LEN(L_Pending)+1))&gt;SUMPRODUCT((LEN(BE184)-LEN(SUBSTITUTE(BE184," "&amp;L_PendNeg&amp;" "," ")))/(LEN(L_PendNeg)+1))+SUMPRODUCT((LEN(BE184)-LEN(SUBSTITUTE(BE184," "&amp;L_PendPrep&amp;" "," ")))/(LEN(L_PendPrep)+1)),1,0),1)</f>
        <v>0</v>
      </c>
      <c r="BK184" s="61" t="n">
        <f aca="false">IFERROR(IF(SUMPRODUCT((LEN(BF184)-LEN(SUBSTITUTE(BF184," "&amp;L_PendStrict&amp;" "," ")))/(LEN(L_PendStrict)+1))&gt;SUMPRODUCT((LEN(BF184)-LEN(SUBSTITUTE(BF184," "&amp;L_PendNeg&amp;" "," ")))/(LEN(L_PendNeg)+1)),1,0),1)</f>
        <v>0</v>
      </c>
      <c r="BL184" s="61" t="n">
        <f aca="false">IFERROR(IF(OR(SUMPRODUCT(--ISNUMBER(SEARCH({"aa000"," aa 000"," aaa 000"," aaaa 000"," a 0000"," a000 000"," aa 00 000"," aaa 00 000"},BN184)))&gt;0,SUMPRODUCT(--ISNUMBER(SEARCH({"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184)))&gt;0,SUMPRODUCT(--ISNUMBER(SEARCH({"http","www.","\",".pdf",".jpg",".jpeg",".png",".heic",".xls",".doc",".msg",".eml"},Z184)))&gt;0,AND(SUMPRODUCT(--ISNUMBER(SEARCH({"sharepoint","onedrive","teams","dms","q-pulse","qpulse"},Z184)))&gt;0,ISNUMBER(SEARCH("0",BM184)))),1,0),0)</f>
        <v>0</v>
      </c>
      <c r="BM184" s="61" t="str">
        <f aca="false">SUBSTITUTE(SUBSTITUTE(SUBSTITUTE(SUBSTITUTE(SUBSTITUTE(SUBSTITUTE(SUBSTITUTE(SUBSTITUTE(SUBSTITUTE(LOWER(BW184&amp;""),"1","0"),"2","0"),"3","0"),"4","0"),"5","0"),"6","0"),"7","0"),"8","0"),"9","0")</f>
        <v>  </v>
      </c>
      <c r="BN184" s="61" t="str">
        <f aca="false">SUBSTITUTE(SUBSTITUTE(SUBSTITUTE(SUBSTITUTE(SUBSTITUTE(SUBSTITUTE(SUBSTITUTE(SUBSTITUTE(SUBSTITUTE(SUBSTITUTE(SUBSTITUTE(SUBSTITUTE(SUBSTITUTE(SUBSTITUTE(SUBSTITUTE(SUBSTITUTE(SUBSTITUTE(SUBSTITUTE(SUBSTITUTE(SUBSTITUTE(SUBSTITUTE(SUBSTITUTE(SUBSTITUTE(SUBSTITUTE(SUBSTITUTE(BM184,"b","a"),"c","a"),"d","a"),"e","a"),"f","a"),"g","a"),"h","a"),"i","a"),"j","a"),"k","a"),"l","a"),"m","a"),"n","a"),"o","a"),"p","a"),"q","a"),"r","a"),"s","a"),"t","a"),"u","a"),"v","a"),"w","a"),"x","a"),"y","a"),"z","a")</f>
        <v>  </v>
      </c>
      <c r="BO184" s="61" t="str">
        <f aca="false">SUBSTITUTE(SUBSTITUTE(SUBSTITUTE(SUBSTITUTE(SUBSTITUTE(SUBSTITUTE(SUBSTITUTE(SUBSTITUTE(SUBSTITUTE(LOWER(BX184&amp;""),"1","0"),"2","0"),"3","0"),"4","0"),"5","0"),"6","0"),"7","0"),"8","0"),"9","0")</f>
        <v>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v>
      </c>
      <c r="BQ184" s="61" t="n">
        <f aca="false">IFERROR(IF(OR(SUMPRODUCT(--ISNUMBER(SEARCH({"aa000"," aa 000"," aaa 000"," aaaa 000"," a 0000"," a000 000"," aa 00 000"," aaa 00 000"},BP184)))&gt;0,SUMPRODUCT(--ISNUMBER(SEARCH({"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184)))&gt;0,SUMPRODUCT(--ISNUMBER(SEARCH({"http","www.","\",".pdf",".jpg",".jpeg",".png",".heic",".xls",".doc",".msg",".eml"},W184)))&gt;0,ISNUMBER(SEARCH("0000",BO184)),AND(SUMPRODUCT(--ISNUMBER(SEARCH({"sharepoint","onedrive","teams","dms","q-pulse","qpulse"},W184)))&gt;0,ISNUMBER(SEARCH("0",BO184)))),1,0),0)</f>
        <v>0</v>
      </c>
      <c r="BR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184," "&amp;LOWER(Flights!$F$10)&amp;" "," ~ ")," mh"," ~")," at "," ~ ")," by "," ~ ")," on "," ~ ")," to "," ~ ")," from "," ~ ")," until "," ~ ")," till "," ~ ")," before "," ~ ")," after "," ~ ")," around "," ~ ")," approx "," ~ ")," about "," ~ ")," since "," ~ ")," hrs "," ~ ")," hr "," ~ ")," hours "," ~ ")," time "," ~ ")," jan "," ~ ")," feb "," ~ ")," mar "," ~ ")," apr "," ~ ")," may "," ~ ")," jun "," ~ ")," jul "," ~ ")," aug "," ~ ")," sep "," ~ ")," sept "," ~ ")," oct "," ~ ")</f>
        <v>  </v>
      </c>
      <c r="BS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184," "&amp;LOWER(Flights!$F$10)&amp;" "," ~ ")," mh"," ~")," at "," ~ ")," by "," ~ ")," on "," ~ ")," to "," ~ ")," from "," ~ ")," until "," ~ ")," till "," ~ ")," before "," ~ ")," after "," ~ ")," around "," ~ ")," approx "," ~ ")," about "," ~ ")," since "," ~ ")," hrs "," ~ ")," hr "," ~ ")," hours "," ~ ")," time "," ~ ")," jan "," ~ ")," feb "," ~ ")," mar "," ~ ")," apr "," ~ ")," may "," ~ ")," jun "," ~ ")," jul "," ~ ")," aug "," ~ ")," sep "," ~ ")," sept "," ~ ")," oct "," ~ ")</f>
        <v>  </v>
      </c>
      <c r="BT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184,"jan","~"),"feb","~"),"mar","~"),"apr","~"),"may","~"),"jun","~"),"jul","~"),"aug","~"),"sep","~"),"oct","~"),"nov","~"),"dec","~")," nov "," ~ ")," dec "," ~ ")," mon "," ~ ")," tue "," ~ ")," wed "," ~ ")," thu "," ~ ")," fri "," ~ ")," sat "," ~ ")," sun "," ~ ")," gate "," ~ ")," bay "," ~ ")," stand "," ~ ")," position "," ~ ")," galley "," ~ ")," flight "," ~ ")," flt "," ~ ")," day "," ~ ")," date "," ~ ")," dated "," ~ ")," the "," ~ ")," and "," ~ ")," of "," ~ ")," in "," ~ ")," for "," ~ ")," with "," ~ ")</f>
        <v>  </v>
      </c>
      <c r="BU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184,"jan","~"),"feb","~"),"mar","~"),"apr","~"),"may","~"),"jun","~"),"jul","~"),"aug","~"),"sep","~"),"oct","~"),"nov","~"),"dec","~")," nov "," ~ ")," dec "," ~ ")," mon "," ~ ")," tue "," ~ ")," wed "," ~ ")," thu "," ~ ")," fri "," ~ ")," sat "," ~ ")," sun "," ~ ")," gate "," ~ ")," bay "," ~ ")," stand "," ~ ")," position "," ~ ")," galley "," ~ ")," flight "," ~ ")," flt "," ~ ")," day "," ~ ")," date "," ~ ")," dated "," ~ ")," the "," ~ ")," and "," ~ ")," of "," ~ ")," in "," ~ ")," for "," ~ ")," with "," ~ ")</f>
        <v>  </v>
      </c>
      <c r="BV184" s="61" t="n">
        <f aca="false">0</f>
        <v>0</v>
      </c>
      <c r="BW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184," pax "," ~ ")," etd "," ~ ")," eta "," ~ ")," std "," ~ ")," sta "," ~ ")," atd "," ~ ")," ata "," ~ ")," lt "," ~ ")," utc "," ~ ")," local "," ~ ")," ok "," ~ ")," done "," ~ ")," seen "," ~ ")," chk "," ~ ")," chkd "," ~ ")," checked "," ~ ")," rcvd "," ~ ")," recd "," ~ ")," dep "," ~ ")," arr "," ~ ")," qty "," ~ ")," all "," ~ ")," ttl "," ~ ")," total "," ~ ")," via "," ~ ")," per "," ~ ")," call "," ~ ")," inbound "," ~ ")," outbound "," ~ ")," approx "," ~ ")</f>
        <v>  </v>
      </c>
      <c r="BX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184," pax "," ~ ")," etd "," ~ ")," eta "," ~ ")," std "," ~ ")," sta "," ~ ")," atd "," ~ ")," ata "," ~ ")," lt "," ~ ")," utc "," ~ ")," local "," ~ ")," ok "," ~ ")," done "," ~ ")," seen "," ~ ")," chk "," ~ ")," chkd "," ~ ")," checked "," ~ ")," rcvd "," ~ ")," recd "," ~ ")," dep "," ~ ")," arr "," ~ ")," qty "," ~ ")," all "," ~ ")," ttl "," ~ ")," total "," ~ ")," via "," ~ ")," per "," ~ ")," call "," ~ ")," inbound "," ~ ")," outbound "," ~ ")," approx "," ~ ")</f>
        <v>  </v>
      </c>
    </row>
    <row r="185" customFormat="false" ht="39.75" hidden="false" customHeight="true" outlineLevel="0" collapsed="false">
      <c r="A185" s="57" t="s">
        <v>736</v>
      </c>
      <c r="B185" s="57" t="s">
        <v>231</v>
      </c>
      <c r="C185" s="57" t="str">
        <f aca="false">Flights!$F$10</f>
        <v>MH0002</v>
      </c>
      <c r="D185" s="58" t="n">
        <f aca="false">Flights!$D$10</f>
        <v>46310</v>
      </c>
      <c r="E185" s="57" t="str">
        <f aca="false">Flights!$G$10&amp;"-"&amp;Flights!$H$10</f>
        <v>KUL-LHR</v>
      </c>
      <c r="F185" s="57" t="str">
        <f aca="false">Flights!$K$10</f>
        <v>BC</v>
      </c>
      <c r="G185" s="57" t="s">
        <v>423</v>
      </c>
      <c r="H185" s="57" t="s">
        <v>381</v>
      </c>
      <c r="I185" s="57" t="s">
        <v>443</v>
      </c>
      <c r="J185" s="57" t="s">
        <v>606</v>
      </c>
      <c r="K185" s="67" t="s">
        <v>504</v>
      </c>
      <c r="L185" s="67" t="s">
        <v>737</v>
      </c>
      <c r="M185" s="67" t="s">
        <v>187</v>
      </c>
      <c r="N185" s="67" t="s">
        <v>386</v>
      </c>
      <c r="O185" s="67"/>
      <c r="P185" s="57" t="s">
        <v>187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open",IF(AND(NOT(OR(LEN(AZ185)&lt;15,ISNUMBER(MATCH(AZ185,L_Placeholder,0)))),BK185=0,NOT(OR(LEN(AU185)&lt;2,ISNUMBER(MATCH(AU185,L_Placeholder,0)))),NOT(OR(LEN(AX185)&lt;2,ISNUMBER(MATCH(AX185,L_Placeholder,0)))),TRIM(AE185)&lt;&gt;TRIM(T185)),"N/A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missing",IF(OR(LEN(AU185)&lt;2,ISNUMBER(MATCH(AU185,L_Placeholder,0))),"INVALID – PIC missing",IF(OR(LEN(AV185)&lt;2,ISNUMBER(MATCH(AV185,L_Placeholder,0))),"INVALID – result / assessment missing",IF(OR(OR(LEN(AW185)&lt;3,ISNUMBER(MATCH(AW185,L_Placeholder,0))),SUMPRODUCT(--ISNUMBER(SEARCH(" "&amp;L_EvidencePhrase&amp;" ",BD185)))&gt;0,BI185=1),"INVALID – evidence missing, placeholder or not yet on file",IF(BL185=0,"INVALID – evidence needs a traceable reference (number, file name or link)",IF(OR(LEN(AX185)&lt;2,ISNUMBER(MATCH(AX185,L_Placeholder,0))),"INVALID – verifier missing",IF(AX185=AU185,"INVALID – verifier must be someone other than the PIC",IF(BH185=1,"INVALID – result not yet available (awaiting / TBC)",IF(BV185=1,"INVALID – wording says not on board: an on-board confirmation needs the item loaded",IF(AND(AQ185=1,OR(OR(LEN(AY185)&lt;3,ISNUMBER(MATCH(AY185,L_Placeholder,0))),BJ185=1,BQ185=0)),"INVALID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LATE","COMPLETE")&amp;IF(BG185=1," – CHECK WORDING",""))))))))))))))))))))))),IF(TRIM(U185)="Fail","FAIL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t="str">
        <f aca="false">" "&amp;TRIM(SUBSTITUTE(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 "))&amp;" "</f>
        <v>  </v>
      </c>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IFERROR(IF(AND(TRIM(U185)="Pass",SUMPRODUCT((LEN(BC185)-LEN(SUBSTITUTE(BC185,"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")))/(LEN(L_PendNeg)+1))+SUMPRODUCT((LEN(BC185)-LEN(SUBSTITUTE(BC185," "&amp;L_PendPrep&amp;" "," ")))/(LEN(L_PendPrep)+1)),1,0),1)</f>
        <v>0</v>
      </c>
      <c r="BI185" s="61" t="n">
        <f aca="false">IFERROR(IF(SUMPRODUCT((LEN(BD185)-LEN(SUBSTITUTE(BD185," "&amp;L_PendStrict&amp;" "," ")))/(LEN(L_PendStrict)+1))&gt;SUMPRODUCT((LEN(BD185)-LEN(SUBSTITUTE(BD185," "&amp;L_PendNeg&amp;" "," ")))/(LEN(L_PendNeg)+1)),1,0),1)</f>
        <v>0</v>
      </c>
      <c r="BJ185" s="61" t="n">
        <f aca="false">IFERROR(IF(SUMPRODUCT((LEN(BE185)-LEN(SUBSTITUTE(BE185," "&amp;L_Pending&amp;" "," ")))/(LEN(L_Pending)+1))&gt;SUMPRODUCT((LEN(BE185)-LEN(SUBSTITUTE(BE185," "&amp;L_PendNeg&amp;" "," ")))/(LEN(L_PendNeg)+1))+SUMPRODUCT((LEN(BE185)-LEN(SUBSTITUTE(BE185," "&amp;L_PendPrep&amp;" "," ")))/(LEN(L_PendPrep)+1)),1,0),1)</f>
        <v>0</v>
      </c>
      <c r="BK185" s="61" t="n">
        <f aca="false">IFERROR(IF(SUMPRODUCT((LEN(BF185)-LEN(SUBSTITUTE(BF185," "&amp;L_PendStrict&amp;" "," ")))/(LEN(L_PendStrict)+1))&gt;SUMPRODUCT((LEN(BF185)-LEN(SUBSTITUTE(BF185," "&amp;L_PendNeg&amp;" "," ")))/(LEN(L_PendNeg)+1)),1,0),1)</f>
        <v>0</v>
      </c>
      <c r="BL185" s="61" t="n">
        <f aca="false">IFERROR(IF(OR(SUMPRODUCT(--ISNUMBER(SEARCH({"aa000"," aa 000"," aaa 000"," aaaa 000"," a 0000"," a000 000"," aa 00 000"," aaa 00 000"},BN185)))&gt;0,SUMPRODUCT(--ISNUMBER(SEARCH({"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185)))&gt;0,SUMPRODUCT(--ISNUMBER(SEARCH({"http","www.","\",".pdf",".jpg",".jpeg",".png",".heic",".xls",".doc",".msg",".eml"},Z185)))&gt;0,AND(SUMPRODUCT(--ISNUMBER(SEARCH({"sharepoint","onedrive","teams","dms","q-pulse","qpulse"},Z185)))&gt;0,ISNUMBER(SEARCH("0",BM185)))),1,0),0)</f>
        <v>0</v>
      </c>
      <c r="BM185" s="61" t="str">
        <f aca="false">SUBSTITUTE(SUBSTITUTE(SUBSTITUTE(SUBSTITUTE(SUBSTITUTE(SUBSTITUTE(SUBSTITUTE(SUBSTITUTE(SUBSTITUTE(LOWER(BW185&amp;""),"1","0"),"2","0"),"3","0"),"4","0"),"5","0"),"6","0"),"7","0"),"8","0"),"9","0")</f>
        <v>  </v>
      </c>
      <c r="BN185" s="61" t="str">
        <f aca="false">SUBSTITUTE(SUBSTITUTE(SUBSTITUTE(SUBSTITUTE(SUBSTITUTE(SUBSTITUTE(SUBSTITUTE(SUBSTITUTE(SUBSTITUTE(SUBSTITUTE(SUBSTITUTE(SUBSTITUTE(SUBSTITUTE(SUBSTITUTE(SUBSTITUTE(SUBSTITUTE(SUBSTITUTE(SUBSTITUTE(SUBSTITUTE(SUBSTITUTE(SUBSTITUTE(SUBSTITUTE(SUBSTITUTE(SUBSTITUTE(SUBSTITUTE(BM185,"b","a"),"c","a"),"d","a"),"e","a"),"f","a"),"g","a"),"h","a"),"i","a"),"j","a"),"k","a"),"l","a"),"m","a"),"n","a"),"o","a"),"p","a"),"q","a"),"r","a"),"s","a"),"t","a"),"u","a"),"v","a"),"w","a"),"x","a"),"y","a"),"z","a")</f>
        <v>  </v>
      </c>
      <c r="BO185" s="61" t="str">
        <f aca="false">SUBSTITUTE(SUBSTITUTE(SUBSTITUTE(SUBSTITUTE(SUBSTITUTE(SUBSTITUTE(SUBSTITUTE(SUBSTITUTE(SUBSTITUTE(LOWER(BX185&amp;""),"1","0"),"2","0"),"3","0"),"4","0"),"5","0"),"6","0"),"7","0"),"8","0"),"9","0")</f>
        <v>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v>
      </c>
      <c r="BQ185" s="61" t="n">
        <f aca="false">IFERROR(IF(OR(SUMPRODUCT(--ISNUMBER(SEARCH({"aa000"," aa 000"," aaa 000"," aaaa 000"," a 0000"," a000 000"," aa 00 000"," aaa 00 000"},BP185)))&gt;0,SUMPRODUCT(--ISNUMBER(SEARCH({"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185)))&gt;0,SUMPRODUCT(--ISNUMBER(SEARCH({"http","www.","\",".pdf",".jpg",".jpeg",".png",".heic",".xls",".doc",".msg",".eml"},W185)))&gt;0,ISNUMBER(SEARCH("0000",BO185)),AND(SUMPRODUCT(--ISNUMBER(SEARCH({"sharepoint","onedrive","teams","dms","q-pulse","qpulse"},W185)))&gt;0,ISNUMBER(SEARCH("0",BO185)))),1,0),0)</f>
        <v>0</v>
      </c>
      <c r="BR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185," "&amp;LOWER(Flights!$F$10)&amp;" "," ~ ")," mh"," ~")," at "," ~ ")," by "," ~ ")," on "," ~ ")," to "," ~ ")," from "," ~ ")," until "," ~ ")," till "," ~ ")," before "," ~ ")," after "," ~ ")," around "," ~ ")," approx "," ~ ")," about "," ~ ")," since "," ~ ")," hrs "," ~ ")," hr "," ~ ")," hours "," ~ ")," time "," ~ ")," jan "," ~ ")," feb "," ~ ")," mar "," ~ ")," apr "," ~ ")," may "," ~ ")," jun "," ~ ")," jul "," ~ ")," aug "," ~ ")," sep "," ~ ")," sept "," ~ ")," oct "," ~ ")</f>
        <v>  </v>
      </c>
      <c r="BS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185," "&amp;LOWER(Flights!$F$10)&amp;" "," ~ ")," mh"," ~")," at "," ~ ")," by "," ~ ")," on "," ~ ")," to "," ~ ")," from "," ~ ")," until "," ~ ")," till "," ~ ")," before "," ~ ")," after "," ~ ")," around "," ~ ")," approx "," ~ ")," about "," ~ ")," since "," ~ ")," hrs "," ~ ")," hr "," ~ ")," hours "," ~ ")," time "," ~ ")," jan "," ~ ")," feb "," ~ ")," mar "," ~ ")," apr "," ~ ")," may "," ~ ")," jun "," ~ ")," jul "," ~ ")," aug "," ~ ")," sep "," ~ ")," sept "," ~ ")," oct "," ~ ")</f>
        <v>  </v>
      </c>
      <c r="BT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185,"jan","~"),"feb","~"),"mar","~"),"apr","~"),"may","~"),"jun","~"),"jul","~"),"aug","~"),"sep","~"),"oct","~"),"nov","~"),"dec","~")," nov "," ~ ")," dec "," ~ ")," mon "," ~ ")," tue "," ~ ")," wed "," ~ ")," thu "," ~ ")," fri "," ~ ")," sat "," ~ ")," sun "," ~ ")," gate "," ~ ")," bay "," ~ ")," stand "," ~ ")," position "," ~ ")," galley "," ~ ")," flight "," ~ ")," flt "," ~ ")," day "," ~ ")," date "," ~ ")," dated "," ~ ")," the "," ~ ")," and "," ~ ")," of "," ~ ")," in "," ~ ")," for "," ~ ")," with "," ~ ")</f>
        <v>  </v>
      </c>
      <c r="BU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185,"jan","~"),"feb","~"),"mar","~"),"apr","~"),"may","~"),"jun","~"),"jul","~"),"aug","~"),"sep","~"),"oct","~"),"nov","~"),"dec","~")," nov "," ~ ")," dec "," ~ ")," mon "," ~ ")," tue "," ~ ")," wed "," ~ ")," thu "," ~ ")," fri "," ~ ")," sat "," ~ ")," sun "," ~ ")," gate "," ~ ")," bay "," ~ ")," stand "," ~ ")," position "," ~ ")," galley "," ~ ")," flight "," ~ ")," flt "," ~ ")," day "," ~ ")," date "," ~ ")," dated "," ~ ")," the "," ~ ")," and "," ~ ")," of "," ~ ")," in "," ~ ")," for "," ~ ")," with "," ~ ")</f>
        <v>  </v>
      </c>
      <c r="BV185" s="61" t="n">
        <f aca="false">0</f>
        <v>0</v>
      </c>
      <c r="BW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185," pax "," ~ ")," etd "," ~ ")," eta "," ~ ")," std "," ~ ")," sta "," ~ ")," atd "," ~ ")," ata "," ~ ")," lt "," ~ ")," utc "," ~ ")," local "," ~ ")," ok "," ~ ")," done "," ~ ")," seen "," ~ ")," chk "," ~ ")," chkd "," ~ ")," checked "," ~ ")," rcvd "," ~ ")," recd "," ~ ")," dep "," ~ ")," arr "," ~ ")," qty "," ~ ")," all "," ~ ")," ttl "," ~ ")," total "," ~ ")," via "," ~ ")," per "," ~ ")," call "," ~ ")," inbound "," ~ ")," outbound "," ~ ")," approx "," ~ ")</f>
        <v>  </v>
      </c>
      <c r="BX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185," pax "," ~ ")," etd "," ~ ")," eta "," ~ ")," std "," ~ ")," sta "," ~ ")," atd "," ~ ")," ata "," ~ ")," lt "," ~ ")," utc "," ~ ")," local "," ~ ")," ok "," ~ ")," done "," ~ ")," seen "," ~ ")," chk "," ~ ")," chkd "," ~ ")," checked "," ~ ")," rcvd "," ~ ")," recd "," ~ ")," dep "," ~ ")," arr "," ~ ")," qty "," ~ ")," all "," ~ ")," ttl "," ~ ")," total "," ~ ")," via "," ~ ")," per "," ~ ")," call "," ~ ")," inbound "," ~ ")," outbound "," ~ ")," approx "," ~ ")</f>
        <v>  </v>
      </c>
    </row>
    <row r="186" customFormat="false" ht="41.25" hidden="false" customHeight="true" outlineLevel="0" collapsed="false">
      <c r="A186" s="57" t="s">
        <v>738</v>
      </c>
      <c r="B186" s="57" t="s">
        <v>231</v>
      </c>
      <c r="C186" s="57" t="str">
        <f aca="false">Flights!$F$10</f>
        <v>MH0002</v>
      </c>
      <c r="D186" s="58" t="n">
        <f aca="false">Flights!$D$10</f>
        <v>46310</v>
      </c>
      <c r="E186" s="57" t="str">
        <f aca="false">Flights!$G$10&amp;"-"&amp;Flights!$H$10</f>
        <v>KUL-LHR</v>
      </c>
      <c r="F186" s="57" t="str">
        <f aca="false">Flights!$K$10</f>
        <v>BC</v>
      </c>
      <c r="G186" s="57" t="s">
        <v>423</v>
      </c>
      <c r="H186" s="57" t="s">
        <v>381</v>
      </c>
      <c r="I186" s="57" t="s">
        <v>502</v>
      </c>
      <c r="J186" s="57" t="s">
        <v>503</v>
      </c>
      <c r="K186" s="67" t="s">
        <v>504</v>
      </c>
      <c r="L186" s="67" t="s">
        <v>739</v>
      </c>
      <c r="M186" s="67" t="s">
        <v>454</v>
      </c>
      <c r="N186" s="67" t="s">
        <v>386</v>
      </c>
      <c r="O186" s="67" t="s">
        <v>506</v>
      </c>
      <c r="P186" s="57" t="s">
        <v>187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open",IF(AND(NOT(OR(LEN(AZ186)&lt;15,ISNUMBER(MATCH(AZ186,L_Placeholder,0)))),BK186=0,NOT(OR(LEN(AU186)&lt;2,ISNUMBER(MATCH(AU186,L_Placeholder,0)))),NOT(OR(LEN(AX186)&lt;2,ISNUMBER(MATCH(AX186,L_Placeholder,0)))),TRIM(AE186)&lt;&gt;TRIM(T186)),"N/A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missing",IF(OR(LEN(AU186)&lt;2,ISNUMBER(MATCH(AU186,L_Placeholder,0))),"INVALID – PIC missing",IF(OR(LEN(AV186)&lt;2,ISNUMBER(MATCH(AV186,L_Placeholder,0))),"INVALID – result / assessment missing",IF(OR(OR(LEN(AW186)&lt;3,ISNUMBER(MATCH(AW186,L_Placeholder,0))),SUMPRODUCT(--ISNUMBER(SEARCH(" "&amp;L_EvidencePhrase&amp;" ",BD186)))&gt;0,BI186=1),"INVALID – evidence missing, placeholder or not yet on file",IF(BL186=0,"INVALID – evidence needs a traceable reference (number, file name or link)",IF(OR(LEN(AX186)&lt;2,ISNUMBER(MATCH(AX186,L_Placeholder,0))),"INVALID – verifier missing",IF(AX186=AU186,"INVALID – verifier must be someone other than the PIC",IF(BH186=1,"INVALID – result not yet available (awaiting / TBC)",IF(BV186=1,"INVALID – wording says not on board: an on-board confirmation needs the item loaded",IF(AND(AQ186=1,OR(OR(LEN(AY186)&lt;3,ISNUMBER(MATCH(AY186,L_Placeholder,0))),BJ186=1,BQ186=0)),"INVALID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LATE","COMPLETE")&amp;IF(BG186=1," – CHECK WORDING",""))))))))))))))))))))))),IF(TRIM(U186)="Fail","FAIL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t="str">
        <f aca="false">" "&amp;TRIM(SUBSTITUTE(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 "))&amp;" "</f>
        <v>  </v>
      </c>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IFERROR(IF(AND(TRIM(U186)="Pass",SUMPRODUCT((LEN(BC186)-LEN(SUBSTITUTE(BC186,"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")))/(LEN(L_PendNeg)+1))+SUMPRODUCT((LEN(BC186)-LEN(SUBSTITUTE(BC186," "&amp;L_PendPrep&amp;" "," ")))/(LEN(L_PendPrep)+1)),1,0),1)</f>
        <v>0</v>
      </c>
      <c r="BI186" s="61" t="n">
        <f aca="false">IFERROR(IF(SUMPRODUCT((LEN(BD186)-LEN(SUBSTITUTE(BD186," "&amp;L_PendStrict&amp;" "," ")))/(LEN(L_PendStrict)+1))&gt;SUMPRODUCT((LEN(BD186)-LEN(SUBSTITUTE(BD186," "&amp;L_PendNeg&amp;" "," ")))/(LEN(L_PendNeg)+1)),1,0),1)</f>
        <v>0</v>
      </c>
      <c r="BJ186" s="61" t="n">
        <f aca="false">IFERROR(IF(SUMPRODUCT((LEN(BE186)-LEN(SUBSTITUTE(BE186," "&amp;L_Pending&amp;" "," ")))/(LEN(L_Pending)+1))&gt;SUMPRODUCT((LEN(BE186)-LEN(SUBSTITUTE(BE186," "&amp;L_PendNeg&amp;" "," ")))/(LEN(L_PendNeg)+1))+SUMPRODUCT((LEN(BE186)-LEN(SUBSTITUTE(BE186," "&amp;L_PendPrep&amp;" "," ")))/(LEN(L_PendPrep)+1)),1,0),1)</f>
        <v>0</v>
      </c>
      <c r="BK186" s="61" t="n">
        <f aca="false">IFERROR(IF(SUMPRODUCT((LEN(BF186)-LEN(SUBSTITUTE(BF186," "&amp;L_PendStrict&amp;" "," ")))/(LEN(L_PendStrict)+1))&gt;SUMPRODUCT((LEN(BF186)-LEN(SUBSTITUTE(BF186," "&amp;L_PendNeg&amp;" "," ")))/(LEN(L_PendNeg)+1)),1,0),1)</f>
        <v>0</v>
      </c>
      <c r="BL186" s="61" t="n">
        <f aca="false">IFERROR(IF(OR(SUMPRODUCT(--ISNUMBER(SEARCH({"aa000"," aa 000"," aaa 000"," aaaa 000"," a 0000"," a000 000"," aa 00 000"," aaa 00 000"},BN186)))&gt;0,SUMPRODUCT(--ISNUMBER(SEARCH({"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186)))&gt;0,SUMPRODUCT(--ISNUMBER(SEARCH({"http","www.","\",".pdf",".jpg",".jpeg",".png",".heic",".xls",".doc",".msg",".eml"},Z186)))&gt;0,AND(SUMPRODUCT(--ISNUMBER(SEARCH({"sharepoint","onedrive","teams","dms","q-pulse","qpulse"},Z186)))&gt;0,ISNUMBER(SEARCH("0",BM186)))),1,0),0)</f>
        <v>0</v>
      </c>
      <c r="BM186" s="61" t="str">
        <f aca="false">SUBSTITUTE(SUBSTITUTE(SUBSTITUTE(SUBSTITUTE(SUBSTITUTE(SUBSTITUTE(SUBSTITUTE(SUBSTITUTE(SUBSTITUTE(LOWER(BW186&amp;""),"1","0"),"2","0"),"3","0"),"4","0"),"5","0"),"6","0"),"7","0"),"8","0"),"9","0")</f>
        <v>  </v>
      </c>
      <c r="BN186" s="61" t="str">
        <f aca="false">SUBSTITUTE(SUBSTITUTE(SUBSTITUTE(SUBSTITUTE(SUBSTITUTE(SUBSTITUTE(SUBSTITUTE(SUBSTITUTE(SUBSTITUTE(SUBSTITUTE(SUBSTITUTE(SUBSTITUTE(SUBSTITUTE(SUBSTITUTE(SUBSTITUTE(SUBSTITUTE(SUBSTITUTE(SUBSTITUTE(SUBSTITUTE(SUBSTITUTE(SUBSTITUTE(SUBSTITUTE(SUBSTITUTE(SUBSTITUTE(SUBSTITUTE(BM186,"b","a"),"c","a"),"d","a"),"e","a"),"f","a"),"g","a"),"h","a"),"i","a"),"j","a"),"k","a"),"l","a"),"m","a"),"n","a"),"o","a"),"p","a"),"q","a"),"r","a"),"s","a"),"t","a"),"u","a"),"v","a"),"w","a"),"x","a"),"y","a"),"z","a")</f>
        <v>  </v>
      </c>
      <c r="BO186" s="61" t="str">
        <f aca="false">SUBSTITUTE(SUBSTITUTE(SUBSTITUTE(SUBSTITUTE(SUBSTITUTE(SUBSTITUTE(SUBSTITUTE(SUBSTITUTE(SUBSTITUTE(LOWER(BX186&amp;""),"1","0"),"2","0"),"3","0"),"4","0"),"5","0"),"6","0"),"7","0"),"8","0"),"9","0")</f>
        <v>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v>
      </c>
      <c r="BQ186" s="61" t="n">
        <f aca="false">IFERROR(IF(OR(SUMPRODUCT(--ISNUMBER(SEARCH({"aa000"," aa 000"," aaa 000"," aaaa 000"," a 0000"," a000 000"," aa 00 000"," aaa 00 000"},BP186)))&gt;0,SUMPRODUCT(--ISNUMBER(SEARCH({"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186)))&gt;0,SUMPRODUCT(--ISNUMBER(SEARCH({"http","www.","\",".pdf",".jpg",".jpeg",".png",".heic",".xls",".doc",".msg",".eml"},W186)))&gt;0,ISNUMBER(SEARCH("0000",BO186)),AND(SUMPRODUCT(--ISNUMBER(SEARCH({"sharepoint","onedrive","teams","dms","q-pulse","qpulse"},W186)))&gt;0,ISNUMBER(SEARCH("0",BO186)))),1,0),0)</f>
        <v>0</v>
      </c>
      <c r="BR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186," "&amp;LOWER(Flights!$F$10)&amp;" "," ~ ")," mh"," ~")," at "," ~ ")," by "," ~ ")," on "," ~ ")," to "," ~ ")," from "," ~ ")," until "," ~ ")," till "," ~ ")," before "," ~ ")," after "," ~ ")," around "," ~ ")," approx "," ~ ")," about "," ~ ")," since "," ~ ")," hrs "," ~ ")," hr "," ~ ")," hours "," ~ ")," time "," ~ ")," jan "," ~ ")," feb "," ~ ")," mar "," ~ ")," apr "," ~ ")," may "," ~ ")," jun "," ~ ")," jul "," ~ ")," aug "," ~ ")," sep "," ~ ")," sept "," ~ ")," oct "," ~ ")</f>
        <v>  </v>
      </c>
      <c r="BS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186," "&amp;LOWER(Flights!$F$10)&amp;" "," ~ ")," mh"," ~")," at "," ~ ")," by "," ~ ")," on "," ~ ")," to "," ~ ")," from "," ~ ")," until "," ~ ")," till "," ~ ")," before "," ~ ")," after "," ~ ")," around "," ~ ")," approx "," ~ ")," about "," ~ ")," since "," ~ ")," hrs "," ~ ")," hr "," ~ ")," hours "," ~ ")," time "," ~ ")," jan "," ~ ")," feb "," ~ ")," mar "," ~ ")," apr "," ~ ")," may "," ~ ")," jun "," ~ ")," jul "," ~ ")," aug "," ~ ")," sep "," ~ ")," sept "," ~ ")," oct "," ~ ")</f>
        <v>  </v>
      </c>
      <c r="BT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186,"jan","~"),"feb","~"),"mar","~"),"apr","~"),"may","~"),"jun","~"),"jul","~"),"aug","~"),"sep","~"),"oct","~"),"nov","~"),"dec","~")," nov "," ~ ")," dec "," ~ ")," mon "," ~ ")," tue "," ~ ")," wed "," ~ ")," thu "," ~ ")," fri "," ~ ")," sat "," ~ ")," sun "," ~ ")," gate "," ~ ")," bay "," ~ ")," stand "," ~ ")," position "," ~ ")," galley "," ~ ")," flight "," ~ ")," flt "," ~ ")," day "," ~ ")," date "," ~ ")," dated "," ~ ")," the "," ~ ")," and "," ~ ")," of "," ~ ")," in "," ~ ")," for "," ~ ")," with "," ~ ")</f>
        <v>  </v>
      </c>
      <c r="BU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186,"jan","~"),"feb","~"),"mar","~"),"apr","~"),"may","~"),"jun","~"),"jul","~"),"aug","~"),"sep","~"),"oct","~"),"nov","~"),"dec","~")," nov "," ~ ")," dec "," ~ ")," mon "," ~ ")," tue "," ~ ")," wed "," ~ ")," thu "," ~ ")," fri "," ~ ")," sat "," ~ ")," sun "," ~ ")," gate "," ~ ")," bay "," ~ ")," stand "," ~ ")," position "," ~ ")," galley "," ~ ")," flight "," ~ ")," flt "," ~ ")," day "," ~ ")," date "," ~ ")," dated "," ~ ")," the "," ~ ")," and "," ~ ")," of "," ~ ")," in "," ~ ")," for "," ~ ")," with "," ~ ")</f>
        <v>  </v>
      </c>
      <c r="BV186" s="61" t="n">
        <f aca="false">0</f>
        <v>0</v>
      </c>
      <c r="BW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186," pax "," ~ ")," etd "," ~ ")," eta "," ~ ")," std "," ~ ")," sta "," ~ ")," atd "," ~ ")," ata "," ~ ")," lt "," ~ ")," utc "," ~ ")," local "," ~ ")," ok "," ~ ")," done "," ~ ")," seen "," ~ ")," chk "," ~ ")," chkd "," ~ ")," checked "," ~ ")," rcvd "," ~ ")," recd "," ~ ")," dep "," ~ ")," arr "," ~ ")," qty "," ~ ")," all "," ~ ")," ttl "," ~ ")," total "," ~ ")," via "," ~ ")," per "," ~ ")," call "," ~ ")," inbound "," ~ ")," outbound "," ~ ")," approx "," ~ ")</f>
        <v>  </v>
      </c>
      <c r="BX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186," pax "," ~ ")," etd "," ~ ")," eta "," ~ ")," std "," ~ ")," sta "," ~ ")," atd "," ~ ")," ata "," ~ ")," lt "," ~ ")," utc "," ~ ")," local "," ~ ")," ok "," ~ ")," done "," ~ ")," seen "," ~ ")," chk "," ~ ")," chkd "," ~ ")," checked "," ~ ")," rcvd "," ~ ")," recd "," ~ ")," dep "," ~ ")," arr "," ~ ")," qty "," ~ ")," all "," ~ ")," ttl "," ~ ")," total "," ~ ")," via "," ~ ")," per "," ~ ")," call "," ~ ")," inbound "," ~ ")," outbound "," ~ ")," approx "," ~ ")</f>
        <v>  </v>
      </c>
    </row>
    <row r="187" customFormat="false" ht="41.25" hidden="false" customHeight="true" outlineLevel="0" collapsed="false">
      <c r="A187" s="57" t="s">
        <v>740</v>
      </c>
      <c r="B187" s="57" t="s">
        <v>231</v>
      </c>
      <c r="C187" s="57" t="str">
        <f aca="false">Flights!$F$10</f>
        <v>MH0002</v>
      </c>
      <c r="D187" s="58" t="n">
        <f aca="false">Flights!$D$10</f>
        <v>46310</v>
      </c>
      <c r="E187" s="57" t="str">
        <f aca="false">Flights!$G$10&amp;"-"&amp;Flights!$H$10</f>
        <v>KUL-LHR</v>
      </c>
      <c r="F187" s="57" t="str">
        <f aca="false">Flights!$K$10</f>
        <v>BC</v>
      </c>
      <c r="G187" s="57" t="s">
        <v>423</v>
      </c>
      <c r="H187" s="57" t="s">
        <v>381</v>
      </c>
      <c r="I187" s="57" t="s">
        <v>502</v>
      </c>
      <c r="J187" s="57" t="s">
        <v>508</v>
      </c>
      <c r="K187" s="67" t="s">
        <v>504</v>
      </c>
      <c r="L187" s="67" t="s">
        <v>741</v>
      </c>
      <c r="M187" s="67" t="s">
        <v>454</v>
      </c>
      <c r="N187" s="67" t="s">
        <v>386</v>
      </c>
      <c r="O187" s="67" t="s">
        <v>506</v>
      </c>
      <c r="P187" s="57" t="s">
        <v>187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open",IF(AND(NOT(OR(LEN(AZ187)&lt;15,ISNUMBER(MATCH(AZ187,L_Placeholder,0)))),BK187=0,NOT(OR(LEN(AU187)&lt;2,ISNUMBER(MATCH(AU187,L_Placeholder,0)))),NOT(OR(LEN(AX187)&lt;2,ISNUMBER(MATCH(AX187,L_Placeholder,0)))),TRIM(AE187)&lt;&gt;TRIM(T187)),"N/A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missing",IF(OR(LEN(AU187)&lt;2,ISNUMBER(MATCH(AU187,L_Placeholder,0))),"INVALID – PIC missing",IF(OR(LEN(AV187)&lt;2,ISNUMBER(MATCH(AV187,L_Placeholder,0))),"INVALID – result / assessment missing",IF(OR(OR(LEN(AW187)&lt;3,ISNUMBER(MATCH(AW187,L_Placeholder,0))),SUMPRODUCT(--ISNUMBER(SEARCH(" "&amp;L_EvidencePhrase&amp;" ",BD187)))&gt;0,BI187=1),"INVALID – evidence missing, placeholder or not yet on file",IF(BL187=0,"INVALID – evidence needs a traceable reference (number, file name or link)",IF(OR(LEN(AX187)&lt;2,ISNUMBER(MATCH(AX187,L_Placeholder,0))),"INVALID – verifier missing",IF(AX187=AU187,"INVALID – verifier must be someone other than the PIC",IF(BH187=1,"INVALID – result not yet available (awaiting / TBC)",IF(BV187=1,"INVALID – wording says not on board: an on-board confirmation needs the item loaded",IF(AND(AQ187=1,OR(OR(LEN(AY187)&lt;3,ISNUMBER(MATCH(AY187,L_Placeholder,0))),BJ187=1,BQ187=0)),"INVALID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LATE","COMPLETE")&amp;IF(BG187=1," – CHECK WORDING",""))))))))))))))))))))))),IF(TRIM(U187)="Fail","FAIL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t="str">
        <f aca="false">" "&amp;TRIM(SUBSTITUTE(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 "))&amp;" "</f>
        <v>  </v>
      </c>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IFERROR(IF(AND(TRIM(U187)="Pass",SUMPRODUCT((LEN(BC187)-LEN(SUBSTITUTE(BC187,"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")))/(LEN(L_PendNeg)+1))+SUMPRODUCT((LEN(BC187)-LEN(SUBSTITUTE(BC187," "&amp;L_PendPrep&amp;" "," ")))/(LEN(L_PendPrep)+1)),1,0),1)</f>
        <v>0</v>
      </c>
      <c r="BI187" s="61" t="n">
        <f aca="false">IFERROR(IF(SUMPRODUCT((LEN(BD187)-LEN(SUBSTITUTE(BD187," "&amp;L_PendStrict&amp;" "," ")))/(LEN(L_PendStrict)+1))&gt;SUMPRODUCT((LEN(BD187)-LEN(SUBSTITUTE(BD187," "&amp;L_PendNeg&amp;" "," ")))/(LEN(L_PendNeg)+1)),1,0),1)</f>
        <v>0</v>
      </c>
      <c r="BJ187" s="61" t="n">
        <f aca="false">IFERROR(IF(SUMPRODUCT((LEN(BE187)-LEN(SUBSTITUTE(BE187," "&amp;L_Pending&amp;" "," ")))/(LEN(L_Pending)+1))&gt;SUMPRODUCT((LEN(BE187)-LEN(SUBSTITUTE(BE187," "&amp;L_PendNeg&amp;" "," ")))/(LEN(L_PendNeg)+1))+SUMPRODUCT((LEN(BE187)-LEN(SUBSTITUTE(BE187," "&amp;L_PendPrep&amp;" "," ")))/(LEN(L_PendPrep)+1)),1,0),1)</f>
        <v>0</v>
      </c>
      <c r="BK187" s="61" t="n">
        <f aca="false">IFERROR(IF(SUMPRODUCT((LEN(BF187)-LEN(SUBSTITUTE(BF187," "&amp;L_PendStrict&amp;" "," ")))/(LEN(L_PendStrict)+1))&gt;SUMPRODUCT((LEN(BF187)-LEN(SUBSTITUTE(BF187," "&amp;L_PendNeg&amp;" "," ")))/(LEN(L_PendNeg)+1)),1,0),1)</f>
        <v>0</v>
      </c>
      <c r="BL187" s="61" t="n">
        <f aca="false">IFERROR(IF(OR(SUMPRODUCT(--ISNUMBER(SEARCH({"aa000"," aa 000"," aaa 000"," aaaa 000"," a 0000"," a000 000"," aa 00 000"," aaa 00 000"},BN187)))&gt;0,SUMPRODUCT(--ISNUMBER(SEARCH({"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187)))&gt;0,SUMPRODUCT(--ISNUMBER(SEARCH({"http","www.","\",".pdf",".jpg",".jpeg",".png",".heic",".xls",".doc",".msg",".eml"},Z187)))&gt;0,AND(SUMPRODUCT(--ISNUMBER(SEARCH({"sharepoint","onedrive","teams","dms","q-pulse","qpulse"},Z187)))&gt;0,ISNUMBER(SEARCH("0",BM187)))),1,0),0)</f>
        <v>0</v>
      </c>
      <c r="BM187" s="61" t="str">
        <f aca="false">SUBSTITUTE(SUBSTITUTE(SUBSTITUTE(SUBSTITUTE(SUBSTITUTE(SUBSTITUTE(SUBSTITUTE(SUBSTITUTE(SUBSTITUTE(LOWER(BW187&amp;""),"1","0"),"2","0"),"3","0"),"4","0"),"5","0"),"6","0"),"7","0"),"8","0"),"9","0")</f>
        <v>  </v>
      </c>
      <c r="BN187" s="61" t="str">
        <f aca="false">SUBSTITUTE(SUBSTITUTE(SUBSTITUTE(SUBSTITUTE(SUBSTITUTE(SUBSTITUTE(SUBSTITUTE(SUBSTITUTE(SUBSTITUTE(SUBSTITUTE(SUBSTITUTE(SUBSTITUTE(SUBSTITUTE(SUBSTITUTE(SUBSTITUTE(SUBSTITUTE(SUBSTITUTE(SUBSTITUTE(SUBSTITUTE(SUBSTITUTE(SUBSTITUTE(SUBSTITUTE(SUBSTITUTE(SUBSTITUTE(SUBSTITUTE(BM187,"b","a"),"c","a"),"d","a"),"e","a"),"f","a"),"g","a"),"h","a"),"i","a"),"j","a"),"k","a"),"l","a"),"m","a"),"n","a"),"o","a"),"p","a"),"q","a"),"r","a"),"s","a"),"t","a"),"u","a"),"v","a"),"w","a"),"x","a"),"y","a"),"z","a")</f>
        <v>  </v>
      </c>
      <c r="BO187" s="61" t="str">
        <f aca="false">SUBSTITUTE(SUBSTITUTE(SUBSTITUTE(SUBSTITUTE(SUBSTITUTE(SUBSTITUTE(SUBSTITUTE(SUBSTITUTE(SUBSTITUTE(LOWER(BX187&amp;""),"1","0"),"2","0"),"3","0"),"4","0"),"5","0"),"6","0"),"7","0"),"8","0"),"9","0")</f>
        <v>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v>
      </c>
      <c r="BQ187" s="61" t="n">
        <f aca="false">IFERROR(IF(OR(SUMPRODUCT(--ISNUMBER(SEARCH({"aa000"," aa 000"," aaa 000"," aaaa 000"," a 0000"," a000 000"," aa 00 000"," aaa 00 000"},BP187)))&gt;0,SUMPRODUCT(--ISNUMBER(SEARCH({"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187)))&gt;0,SUMPRODUCT(--ISNUMBER(SEARCH({"http","www.","\",".pdf",".jpg",".jpeg",".png",".heic",".xls",".doc",".msg",".eml"},W187)))&gt;0,ISNUMBER(SEARCH("0000",BO187)),AND(SUMPRODUCT(--ISNUMBER(SEARCH({"sharepoint","onedrive","teams","dms","q-pulse","qpulse"},W187)))&gt;0,ISNUMBER(SEARCH("0",BO187)))),1,0),0)</f>
        <v>0</v>
      </c>
      <c r="BR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187," "&amp;LOWER(Flights!$F$10)&amp;" "," ~ ")," mh"," ~")," at "," ~ ")," by "," ~ ")," on "," ~ ")," to "," ~ ")," from "," ~ ")," until "," ~ ")," till "," ~ ")," before "," ~ ")," after "," ~ ")," around "," ~ ")," approx "," ~ ")," about "," ~ ")," since "," ~ ")," hrs "," ~ ")," hr "," ~ ")," hours "," ~ ")," time "," ~ ")," jan "," ~ ")," feb "," ~ ")," mar "," ~ ")," apr "," ~ ")," may "," ~ ")," jun "," ~ ")," jul "," ~ ")," aug "," ~ ")," sep "," ~ ")," sept "," ~ ")," oct "," ~ ")</f>
        <v>  </v>
      </c>
      <c r="BS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187," "&amp;LOWER(Flights!$F$10)&amp;" "," ~ ")," mh"," ~")," at "," ~ ")," by "," ~ ")," on "," ~ ")," to "," ~ ")," from "," ~ ")," until "," ~ ")," till "," ~ ")," before "," ~ ")," after "," ~ ")," around "," ~ ")," approx "," ~ ")," about "," ~ ")," since "," ~ ")," hrs "," ~ ")," hr "," ~ ")," hours "," ~ ")," time "," ~ ")," jan "," ~ ")," feb "," ~ ")," mar "," ~ ")," apr "," ~ ")," may "," ~ ")," jun "," ~ ")," jul "," ~ ")," aug "," ~ ")," sep "," ~ ")," sept "," ~ ")," oct "," ~ ")</f>
        <v>  </v>
      </c>
      <c r="BT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187,"jan","~"),"feb","~"),"mar","~"),"apr","~"),"may","~"),"jun","~"),"jul","~"),"aug","~"),"sep","~"),"oct","~"),"nov","~"),"dec","~")," nov "," ~ ")," dec "," ~ ")," mon "," ~ ")," tue "," ~ ")," wed "," ~ ")," thu "," ~ ")," fri "," ~ ")," sat "," ~ ")," sun "," ~ ")," gate "," ~ ")," bay "," ~ ")," stand "," ~ ")," position "," ~ ")," galley "," ~ ")," flight "," ~ ")," flt "," ~ ")," day "," ~ ")," date "," ~ ")," dated "," ~ ")," the "," ~ ")," and "," ~ ")," of "," ~ ")," in "," ~ ")," for "," ~ ")," with "," ~ ")</f>
        <v>  </v>
      </c>
      <c r="BU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187,"jan","~"),"feb","~"),"mar","~"),"apr","~"),"may","~"),"jun","~"),"jul","~"),"aug","~"),"sep","~"),"oct","~"),"nov","~"),"dec","~")," nov "," ~ ")," dec "," ~ ")," mon "," ~ ")," tue "," ~ ")," wed "," ~ ")," thu "," ~ ")," fri "," ~ ")," sat "," ~ ")," sun "," ~ ")," gate "," ~ ")," bay "," ~ ")," stand "," ~ ")," position "," ~ ")," galley "," ~ ")," flight "," ~ ")," flt "," ~ ")," day "," ~ ")," date "," ~ ")," dated "," ~ ")," the "," ~ ")," and "," ~ ")," of "," ~ ")," in "," ~ ")," for "," ~ ")," with "," ~ ")</f>
        <v>  </v>
      </c>
      <c r="BV187" s="61" t="n">
        <f aca="false">0</f>
        <v>0</v>
      </c>
      <c r="BW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187," pax "," ~ ")," etd "," ~ ")," eta "," ~ ")," std "," ~ ")," sta "," ~ ")," atd "," ~ ")," ata "," ~ ")," lt "," ~ ")," utc "," ~ ")," local "," ~ ")," ok "," ~ ")," done "," ~ ")," seen "," ~ ")," chk "," ~ ")," chkd "," ~ ")," checked "," ~ ")," rcvd "," ~ ")," recd "," ~ ")," dep "," ~ ")," arr "," ~ ")," qty "," ~ ")," all "," ~ ")," ttl "," ~ ")," total "," ~ ")," via "," ~ ")," per "," ~ ")," call "," ~ ")," inbound "," ~ ")," outbound "," ~ ")," approx "," ~ ")</f>
        <v>  </v>
      </c>
      <c r="BX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187," pax "," ~ ")," etd "," ~ ")," eta "," ~ ")," std "," ~ ")," sta "," ~ ")," atd "," ~ ")," ata "," ~ ")," lt "," ~ ")," utc "," ~ ")," local "," ~ ")," ok "," ~ ")," done "," ~ ")," seen "," ~ ")," chk "," ~ ")," chkd "," ~ ")," checked "," ~ ")," rcvd "," ~ ")," recd "," ~ ")," dep "," ~ ")," arr "," ~ ")," qty "," ~ ")," all "," ~ ")," ttl "," ~ ")," total "," ~ ")," via "," ~ ")," per "," ~ ")," call "," ~ ")," inbound "," ~ ")," outbound "," ~ ")," approx "," ~ ")</f>
        <v>  </v>
      </c>
    </row>
    <row r="188" customFormat="false" ht="41.25" hidden="false" customHeight="true" outlineLevel="0" collapsed="false">
      <c r="A188" s="57" t="s">
        <v>742</v>
      </c>
      <c r="B188" s="57" t="s">
        <v>231</v>
      </c>
      <c r="C188" s="57" t="str">
        <f aca="false">Flights!$F$10</f>
        <v>MH0002</v>
      </c>
      <c r="D188" s="58" t="n">
        <f aca="false">Flights!$D$10</f>
        <v>46310</v>
      </c>
      <c r="E188" s="57" t="str">
        <f aca="false">Flights!$G$10&amp;"-"&amp;Flights!$H$10</f>
        <v>KUL-LHR</v>
      </c>
      <c r="F188" s="57" t="str">
        <f aca="false">Flights!$K$10</f>
        <v>BC</v>
      </c>
      <c r="G188" s="57" t="s">
        <v>423</v>
      </c>
      <c r="H188" s="57" t="s">
        <v>381</v>
      </c>
      <c r="I188" s="57" t="s">
        <v>502</v>
      </c>
      <c r="J188" s="57" t="s">
        <v>511</v>
      </c>
      <c r="K188" s="67" t="s">
        <v>504</v>
      </c>
      <c r="L188" s="67" t="s">
        <v>743</v>
      </c>
      <c r="M188" s="67" t="s">
        <v>454</v>
      </c>
      <c r="N188" s="67" t="s">
        <v>386</v>
      </c>
      <c r="O188" s="67" t="s">
        <v>506</v>
      </c>
      <c r="P188" s="57" t="s">
        <v>187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open",IF(AND(NOT(OR(LEN(AZ188)&lt;15,ISNUMBER(MATCH(AZ188,L_Placeholder,0)))),BK188=0,NOT(OR(LEN(AU188)&lt;2,ISNUMBER(MATCH(AU188,L_Placeholder,0)))),NOT(OR(LEN(AX188)&lt;2,ISNUMBER(MATCH(AX188,L_Placeholder,0)))),TRIM(AE188)&lt;&gt;TRIM(T188)),"N/A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missing",IF(OR(LEN(AU188)&lt;2,ISNUMBER(MATCH(AU188,L_Placeholder,0))),"INVALID – PIC missing",IF(OR(LEN(AV188)&lt;2,ISNUMBER(MATCH(AV188,L_Placeholder,0))),"INVALID – result / assessment missing",IF(OR(OR(LEN(AW188)&lt;3,ISNUMBER(MATCH(AW188,L_Placeholder,0))),SUMPRODUCT(--ISNUMBER(SEARCH(" "&amp;L_EvidencePhrase&amp;" ",BD188)))&gt;0,BI188=1),"INVALID – evidence missing, placeholder or not yet on file",IF(BL188=0,"INVALID – evidence needs a traceable reference (number, file name or link)",IF(OR(LEN(AX188)&lt;2,ISNUMBER(MATCH(AX188,L_Placeholder,0))),"INVALID – verifier missing",IF(AX188=AU188,"INVALID – verifier must be someone other than the PIC",IF(BH188=1,"INVALID – result not yet available (awaiting / TBC)",IF(BV188=1,"INVALID – wording says not on board: an on-board confirmation needs the item loaded",IF(AND(AQ188=1,OR(OR(LEN(AY188)&lt;3,ISNUMBER(MATCH(AY188,L_Placeholder,0))),BJ188=1,BQ188=0)),"INVALID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LATE","COMPLETE")&amp;IF(BG188=1," – CHECK WORDING",""))))))))))))))))))))))),IF(TRIM(U188)="Fail","FAIL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t="str">
        <f aca="false">" "&amp;TRIM(SUBSTITUTE(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 "))&amp;" "</f>
        <v>  </v>
      </c>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IFERROR(IF(AND(TRIM(U188)="Pass",SUMPRODUCT((LEN(BC188)-LEN(SUBSTITUTE(BC188,"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")))/(LEN(L_PendNeg)+1))+SUMPRODUCT((LEN(BC188)-LEN(SUBSTITUTE(BC188," "&amp;L_PendPrep&amp;" "," ")))/(LEN(L_PendPrep)+1)),1,0),1)</f>
        <v>0</v>
      </c>
      <c r="BI188" s="61" t="n">
        <f aca="false">IFERROR(IF(SUMPRODUCT((LEN(BD188)-LEN(SUBSTITUTE(BD188," "&amp;L_PendStrict&amp;" "," ")))/(LEN(L_PendStrict)+1))&gt;SUMPRODUCT((LEN(BD188)-LEN(SUBSTITUTE(BD188," "&amp;L_PendNeg&amp;" "," ")))/(LEN(L_PendNeg)+1)),1,0),1)</f>
        <v>0</v>
      </c>
      <c r="BJ188" s="61" t="n">
        <f aca="false">IFERROR(IF(SUMPRODUCT((LEN(BE188)-LEN(SUBSTITUTE(BE188," "&amp;L_Pending&amp;" "," ")))/(LEN(L_Pending)+1))&gt;SUMPRODUCT((LEN(BE188)-LEN(SUBSTITUTE(BE188," "&amp;L_PendNeg&amp;" "," ")))/(LEN(L_PendNeg)+1))+SUMPRODUCT((LEN(BE188)-LEN(SUBSTITUTE(BE188," "&amp;L_PendPrep&amp;" "," ")))/(LEN(L_PendPrep)+1)),1,0),1)</f>
        <v>0</v>
      </c>
      <c r="BK188" s="61" t="n">
        <f aca="false">IFERROR(IF(SUMPRODUCT((LEN(BF188)-LEN(SUBSTITUTE(BF188," "&amp;L_PendStrict&amp;" "," ")))/(LEN(L_PendStrict)+1))&gt;SUMPRODUCT((LEN(BF188)-LEN(SUBSTITUTE(BF188," "&amp;L_PendNeg&amp;" "," ")))/(LEN(L_PendNeg)+1)),1,0),1)</f>
        <v>0</v>
      </c>
      <c r="BL188" s="61" t="n">
        <f aca="false">IFERROR(IF(OR(SUMPRODUCT(--ISNUMBER(SEARCH({"aa000"," aa 000"," aaa 000"," aaaa 000"," a 0000"," a000 000"," aa 00 000"," aaa 00 000"},BN188)))&gt;0,SUMPRODUCT(--ISNUMBER(SEARCH({"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188)))&gt;0,SUMPRODUCT(--ISNUMBER(SEARCH({"http","www.","\",".pdf",".jpg",".jpeg",".png",".heic",".xls",".doc",".msg",".eml"},Z188)))&gt;0,AND(SUMPRODUCT(--ISNUMBER(SEARCH({"sharepoint","onedrive","teams","dms","q-pulse","qpulse"},Z188)))&gt;0,ISNUMBER(SEARCH("0",BM188)))),1,0),0)</f>
        <v>0</v>
      </c>
      <c r="BM188" s="61" t="str">
        <f aca="false">SUBSTITUTE(SUBSTITUTE(SUBSTITUTE(SUBSTITUTE(SUBSTITUTE(SUBSTITUTE(SUBSTITUTE(SUBSTITUTE(SUBSTITUTE(LOWER(BW188&amp;""),"1","0"),"2","0"),"3","0"),"4","0"),"5","0"),"6","0"),"7","0"),"8","0"),"9","0")</f>
        <v>  </v>
      </c>
      <c r="BN188" s="61" t="str">
        <f aca="false">SUBSTITUTE(SUBSTITUTE(SUBSTITUTE(SUBSTITUTE(SUBSTITUTE(SUBSTITUTE(SUBSTITUTE(SUBSTITUTE(SUBSTITUTE(SUBSTITUTE(SUBSTITUTE(SUBSTITUTE(SUBSTITUTE(SUBSTITUTE(SUBSTITUTE(SUBSTITUTE(SUBSTITUTE(SUBSTITUTE(SUBSTITUTE(SUBSTITUTE(SUBSTITUTE(SUBSTITUTE(SUBSTITUTE(SUBSTITUTE(SUBSTITUTE(BM188,"b","a"),"c","a"),"d","a"),"e","a"),"f","a"),"g","a"),"h","a"),"i","a"),"j","a"),"k","a"),"l","a"),"m","a"),"n","a"),"o","a"),"p","a"),"q","a"),"r","a"),"s","a"),"t","a"),"u","a"),"v","a"),"w","a"),"x","a"),"y","a"),"z","a")</f>
        <v>  </v>
      </c>
      <c r="BO188" s="61" t="str">
        <f aca="false">SUBSTITUTE(SUBSTITUTE(SUBSTITUTE(SUBSTITUTE(SUBSTITUTE(SUBSTITUTE(SUBSTITUTE(SUBSTITUTE(SUBSTITUTE(LOWER(BX188&amp;""),"1","0"),"2","0"),"3","0"),"4","0"),"5","0"),"6","0"),"7","0"),"8","0"),"9","0")</f>
        <v>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v>
      </c>
      <c r="BQ188" s="61" t="n">
        <f aca="false">IFERROR(IF(OR(SUMPRODUCT(--ISNUMBER(SEARCH({"aa000"," aa 000"," aaa 000"," aaaa 000"," a 0000"," a000 000"," aa 00 000"," aaa 00 000"},BP188)))&gt;0,SUMPRODUCT(--ISNUMBER(SEARCH({"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188)))&gt;0,SUMPRODUCT(--ISNUMBER(SEARCH({"http","www.","\",".pdf",".jpg",".jpeg",".png",".heic",".xls",".doc",".msg",".eml"},W188)))&gt;0,ISNUMBER(SEARCH("0000",BO188)),AND(SUMPRODUCT(--ISNUMBER(SEARCH({"sharepoint","onedrive","teams","dms","q-pulse","qpulse"},W188)))&gt;0,ISNUMBER(SEARCH("0",BO188)))),1,0),0)</f>
        <v>0</v>
      </c>
      <c r="BR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188," "&amp;LOWER(Flights!$F$10)&amp;" "," ~ ")," mh"," ~")," at "," ~ ")," by "," ~ ")," on "," ~ ")," to "," ~ ")," from "," ~ ")," until "," ~ ")," till "," ~ ")," before "," ~ ")," after "," ~ ")," around "," ~ ")," approx "," ~ ")," about "," ~ ")," since "," ~ ")," hrs "," ~ ")," hr "," ~ ")," hours "," ~ ")," time "," ~ ")," jan "," ~ ")," feb "," ~ ")," mar "," ~ ")," apr "," ~ ")," may "," ~ ")," jun "," ~ ")," jul "," ~ ")," aug "," ~ ")," sep "," ~ ")," sept "," ~ ")," oct "," ~ ")</f>
        <v>  </v>
      </c>
      <c r="BS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188," "&amp;LOWER(Flights!$F$10)&amp;" "," ~ ")," mh"," ~")," at "," ~ ")," by "," ~ ")," on "," ~ ")," to "," ~ ")," from "," ~ ")," until "," ~ ")," till "," ~ ")," before "," ~ ")," after "," ~ ")," around "," ~ ")," approx "," ~ ")," about "," ~ ")," since "," ~ ")," hrs "," ~ ")," hr "," ~ ")," hours "," ~ ")," time "," ~ ")," jan "," ~ ")," feb "," ~ ")," mar "," ~ ")," apr "," ~ ")," may "," ~ ")," jun "," ~ ")," jul "," ~ ")," aug "," ~ ")," sep "," ~ ")," sept "," ~ ")," oct "," ~ ")</f>
        <v>  </v>
      </c>
      <c r="BT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188,"jan","~"),"feb","~"),"mar","~"),"apr","~"),"may","~"),"jun","~"),"jul","~"),"aug","~"),"sep","~"),"oct","~"),"nov","~"),"dec","~")," nov "," ~ ")," dec "," ~ ")," mon "," ~ ")," tue "," ~ ")," wed "," ~ ")," thu "," ~ ")," fri "," ~ ")," sat "," ~ ")," sun "," ~ ")," gate "," ~ ")," bay "," ~ ")," stand "," ~ ")," position "," ~ ")," galley "," ~ ")," flight "," ~ ")," flt "," ~ ")," day "," ~ ")," date "," ~ ")," dated "," ~ ")," the "," ~ ")," and "," ~ ")," of "," ~ ")," in "," ~ ")," for "," ~ ")," with "," ~ ")</f>
        <v>  </v>
      </c>
      <c r="BU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188,"jan","~"),"feb","~"),"mar","~"),"apr","~"),"may","~"),"jun","~"),"jul","~"),"aug","~"),"sep","~"),"oct","~"),"nov","~"),"dec","~")," nov "," ~ ")," dec "," ~ ")," mon "," ~ ")," tue "," ~ ")," wed "," ~ ")," thu "," ~ ")," fri "," ~ ")," sat "," ~ ")," sun "," ~ ")," gate "," ~ ")," bay "," ~ ")," stand "," ~ ")," position "," ~ ")," galley "," ~ ")," flight "," ~ ")," flt "," ~ ")," day "," ~ ")," date "," ~ ")," dated "," ~ ")," the "," ~ ")," and "," ~ ")," of "," ~ ")," in "," ~ ")," for "," ~ ")," with "," ~ ")</f>
        <v>  </v>
      </c>
      <c r="BV188" s="61" t="n">
        <f aca="false">0</f>
        <v>0</v>
      </c>
      <c r="BW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188," pax "," ~ ")," etd "," ~ ")," eta "," ~ ")," std "," ~ ")," sta "," ~ ")," atd "," ~ ")," ata "," ~ ")," lt "," ~ ")," utc "," ~ ")," local "," ~ ")," ok "," ~ ")," done "," ~ ")," seen "," ~ ")," chk "," ~ ")," chkd "," ~ ")," checked "," ~ ")," rcvd "," ~ ")," recd "," ~ ")," dep "," ~ ")," arr "," ~ ")," qty "," ~ ")," all "," ~ ")," ttl "," ~ ")," total "," ~ ")," via "," ~ ")," per "," ~ ")," call "," ~ ")," inbound "," ~ ")," outbound "," ~ ")," approx "," ~ ")</f>
        <v>  </v>
      </c>
      <c r="BX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188," pax "," ~ ")," etd "," ~ ")," eta "," ~ ")," std "," ~ ")," sta "," ~ ")," atd "," ~ ")," ata "," ~ ")," lt "," ~ ")," utc "," ~ ")," local "," ~ ")," ok "," ~ ")," done "," ~ ")," seen "," ~ ")," chk "," ~ ")," chkd "," ~ ")," checked "," ~ ")," rcvd "," ~ ")," recd "," ~ ")," dep "," ~ ")," arr "," ~ ")," qty "," ~ ")," all "," ~ ")," ttl "," ~ ")," total "," ~ ")," via "," ~ ")," per "," ~ ")," call "," ~ ")," inbound "," ~ ")," outbound "," ~ ")," approx "," ~ ")</f>
        <v>  </v>
      </c>
    </row>
    <row r="189" customFormat="false" ht="41.25" hidden="false" customHeight="true" outlineLevel="0" collapsed="false">
      <c r="A189" s="57" t="s">
        <v>744</v>
      </c>
      <c r="B189" s="57" t="s">
        <v>231</v>
      </c>
      <c r="C189" s="57" t="str">
        <f aca="false">Flights!$F$10</f>
        <v>MH0002</v>
      </c>
      <c r="D189" s="58" t="n">
        <f aca="false">Flights!$D$10</f>
        <v>46310</v>
      </c>
      <c r="E189" s="57" t="str">
        <f aca="false">Flights!$G$10&amp;"-"&amp;Flights!$H$10</f>
        <v>KUL-LHR</v>
      </c>
      <c r="F189" s="57" t="str">
        <f aca="false">Flights!$K$10</f>
        <v>BC</v>
      </c>
      <c r="G189" s="57" t="s">
        <v>423</v>
      </c>
      <c r="H189" s="57" t="s">
        <v>381</v>
      </c>
      <c r="I189" s="57" t="s">
        <v>502</v>
      </c>
      <c r="J189" s="57" t="s">
        <v>514</v>
      </c>
      <c r="K189" s="67" t="s">
        <v>504</v>
      </c>
      <c r="L189" s="67" t="s">
        <v>745</v>
      </c>
      <c r="M189" s="67" t="s">
        <v>454</v>
      </c>
      <c r="N189" s="67" t="s">
        <v>386</v>
      </c>
      <c r="O189" s="67" t="s">
        <v>506</v>
      </c>
      <c r="P189" s="57" t="s">
        <v>187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open",IF(AND(NOT(OR(LEN(AZ189)&lt;15,ISNUMBER(MATCH(AZ189,L_Placeholder,0)))),BK189=0,NOT(OR(LEN(AU189)&lt;2,ISNUMBER(MATCH(AU189,L_Placeholder,0)))),NOT(OR(LEN(AX189)&lt;2,ISNUMBER(MATCH(AX189,L_Placeholder,0)))),TRIM(AE189)&lt;&gt;TRIM(T189)),"N/A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missing",IF(OR(LEN(AU189)&lt;2,ISNUMBER(MATCH(AU189,L_Placeholder,0))),"INVALID – PIC missing",IF(OR(LEN(AV189)&lt;2,ISNUMBER(MATCH(AV189,L_Placeholder,0))),"INVALID – result / assessment missing",IF(OR(OR(LEN(AW189)&lt;3,ISNUMBER(MATCH(AW189,L_Placeholder,0))),SUMPRODUCT(--ISNUMBER(SEARCH(" "&amp;L_EvidencePhrase&amp;" ",BD189)))&gt;0,BI189=1),"INVALID – evidence missing, placeholder or not yet on file",IF(BL189=0,"INVALID – evidence needs a traceable reference (number, file name or link)",IF(OR(LEN(AX189)&lt;2,ISNUMBER(MATCH(AX189,L_Placeholder,0))),"INVALID – verifier missing",IF(AX189=AU189,"INVALID – verifier must be someone other than the PIC",IF(BH189=1,"INVALID – result not yet available (awaiting / TBC)",IF(BV189=1,"INVALID – wording says not on board: an on-board confirmation needs the item loaded",IF(AND(AQ189=1,OR(OR(LEN(AY189)&lt;3,ISNUMBER(MATCH(AY189,L_Placeholder,0))),BJ189=1,BQ189=0)),"INVALID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LATE","COMPLETE")&amp;IF(BG189=1," – CHECK WORDING",""))))))))))))))))))))))),IF(TRIM(U189)="Fail","FAIL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t="str">
        <f aca="false">" "&amp;TRIM(SUBSTITUTE(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 "))&amp;" "</f>
        <v>  </v>
      </c>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IFERROR(IF(AND(TRIM(U189)="Pass",SUMPRODUCT((LEN(BC189)-LEN(SUBSTITUTE(BC189,"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")))/(LEN(L_PendNeg)+1))+SUMPRODUCT((LEN(BC189)-LEN(SUBSTITUTE(BC189," "&amp;L_PendPrep&amp;" "," ")))/(LEN(L_PendPrep)+1)),1,0),1)</f>
        <v>0</v>
      </c>
      <c r="BI189" s="61" t="n">
        <f aca="false">IFERROR(IF(SUMPRODUCT((LEN(BD189)-LEN(SUBSTITUTE(BD189," "&amp;L_PendStrict&amp;" "," ")))/(LEN(L_PendStrict)+1))&gt;SUMPRODUCT((LEN(BD189)-LEN(SUBSTITUTE(BD189," "&amp;L_PendNeg&amp;" "," ")))/(LEN(L_PendNeg)+1)),1,0),1)</f>
        <v>0</v>
      </c>
      <c r="BJ189" s="61" t="n">
        <f aca="false">IFERROR(IF(SUMPRODUCT((LEN(BE189)-LEN(SUBSTITUTE(BE189," "&amp;L_Pending&amp;" "," ")))/(LEN(L_Pending)+1))&gt;SUMPRODUCT((LEN(BE189)-LEN(SUBSTITUTE(BE189," "&amp;L_PendNeg&amp;" "," ")))/(LEN(L_PendNeg)+1))+SUMPRODUCT((LEN(BE189)-LEN(SUBSTITUTE(BE189," "&amp;L_PendPrep&amp;" "," ")))/(LEN(L_PendPrep)+1)),1,0),1)</f>
        <v>0</v>
      </c>
      <c r="BK189" s="61" t="n">
        <f aca="false">IFERROR(IF(SUMPRODUCT((LEN(BF189)-LEN(SUBSTITUTE(BF189," "&amp;L_PendStrict&amp;" "," ")))/(LEN(L_PendStrict)+1))&gt;SUMPRODUCT((LEN(BF189)-LEN(SUBSTITUTE(BF189," "&amp;L_PendNeg&amp;" "," ")))/(LEN(L_PendNeg)+1)),1,0),1)</f>
        <v>0</v>
      </c>
      <c r="BL189" s="61" t="n">
        <f aca="false">IFERROR(IF(OR(SUMPRODUCT(--ISNUMBER(SEARCH({"aa000"," aa 000"," aaa 000"," aaaa 000"," a 0000"," a000 000"," aa 00 000"," aaa 00 000"},BN189)))&gt;0,SUMPRODUCT(--ISNUMBER(SEARCH({"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189)))&gt;0,SUMPRODUCT(--ISNUMBER(SEARCH({"http","www.","\",".pdf",".jpg",".jpeg",".png",".heic",".xls",".doc",".msg",".eml"},Z189)))&gt;0,AND(SUMPRODUCT(--ISNUMBER(SEARCH({"sharepoint","onedrive","teams","dms","q-pulse","qpulse"},Z189)))&gt;0,ISNUMBER(SEARCH("0",BM189)))),1,0),0)</f>
        <v>0</v>
      </c>
      <c r="BM189" s="61" t="str">
        <f aca="false">SUBSTITUTE(SUBSTITUTE(SUBSTITUTE(SUBSTITUTE(SUBSTITUTE(SUBSTITUTE(SUBSTITUTE(SUBSTITUTE(SUBSTITUTE(LOWER(BW189&amp;""),"1","0"),"2","0"),"3","0"),"4","0"),"5","0"),"6","0"),"7","0"),"8","0"),"9","0")</f>
        <v>  </v>
      </c>
      <c r="BN189" s="61" t="str">
        <f aca="false">SUBSTITUTE(SUBSTITUTE(SUBSTITUTE(SUBSTITUTE(SUBSTITUTE(SUBSTITUTE(SUBSTITUTE(SUBSTITUTE(SUBSTITUTE(SUBSTITUTE(SUBSTITUTE(SUBSTITUTE(SUBSTITUTE(SUBSTITUTE(SUBSTITUTE(SUBSTITUTE(SUBSTITUTE(SUBSTITUTE(SUBSTITUTE(SUBSTITUTE(SUBSTITUTE(SUBSTITUTE(SUBSTITUTE(SUBSTITUTE(SUBSTITUTE(BM189,"b","a"),"c","a"),"d","a"),"e","a"),"f","a"),"g","a"),"h","a"),"i","a"),"j","a"),"k","a"),"l","a"),"m","a"),"n","a"),"o","a"),"p","a"),"q","a"),"r","a"),"s","a"),"t","a"),"u","a"),"v","a"),"w","a"),"x","a"),"y","a"),"z","a")</f>
        <v>  </v>
      </c>
      <c r="BO189" s="61" t="str">
        <f aca="false">SUBSTITUTE(SUBSTITUTE(SUBSTITUTE(SUBSTITUTE(SUBSTITUTE(SUBSTITUTE(SUBSTITUTE(SUBSTITUTE(SUBSTITUTE(LOWER(BX189&amp;""),"1","0"),"2","0"),"3","0"),"4","0"),"5","0"),"6","0"),"7","0"),"8","0"),"9","0")</f>
        <v>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v>
      </c>
      <c r="BQ189" s="61" t="n">
        <f aca="false">IFERROR(IF(OR(SUMPRODUCT(--ISNUMBER(SEARCH({"aa000"," aa 000"," aaa 000"," aaaa 000"," a 0000"," a000 000"," aa 00 000"," aaa 00 000"},BP189)))&gt;0,SUMPRODUCT(--ISNUMBER(SEARCH({"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189)))&gt;0,SUMPRODUCT(--ISNUMBER(SEARCH({"http","www.","\",".pdf",".jpg",".jpeg",".png",".heic",".xls",".doc",".msg",".eml"},W189)))&gt;0,ISNUMBER(SEARCH("0000",BO189)),AND(SUMPRODUCT(--ISNUMBER(SEARCH({"sharepoint","onedrive","teams","dms","q-pulse","qpulse"},W189)))&gt;0,ISNUMBER(SEARCH("0",BO189)))),1,0),0)</f>
        <v>0</v>
      </c>
      <c r="BR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189," "&amp;LOWER(Flights!$F$10)&amp;" "," ~ ")," mh"," ~")," at "," ~ ")," by "," ~ ")," on "," ~ ")," to "," ~ ")," from "," ~ ")," until "," ~ ")," till "," ~ ")," before "," ~ ")," after "," ~ ")," around "," ~ ")," approx "," ~ ")," about "," ~ ")," since "," ~ ")," hrs "," ~ ")," hr "," ~ ")," hours "," ~ ")," time "," ~ ")," jan "," ~ ")," feb "," ~ ")," mar "," ~ ")," apr "," ~ ")," may "," ~ ")," jun "," ~ ")," jul "," ~ ")," aug "," ~ ")," sep "," ~ ")," sept "," ~ ")," oct "," ~ ")</f>
        <v>  </v>
      </c>
      <c r="BS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189," "&amp;LOWER(Flights!$F$10)&amp;" "," ~ ")," mh"," ~")," at "," ~ ")," by "," ~ ")," on "," ~ ")," to "," ~ ")," from "," ~ ")," until "," ~ ")," till "," ~ ")," before "," ~ ")," after "," ~ ")," around "," ~ ")," approx "," ~ ")," about "," ~ ")," since "," ~ ")," hrs "," ~ ")," hr "," ~ ")," hours "," ~ ")," time "," ~ ")," jan "," ~ ")," feb "," ~ ")," mar "," ~ ")," apr "," ~ ")," may "," ~ ")," jun "," ~ ")," jul "," ~ ")," aug "," ~ ")," sep "," ~ ")," sept "," ~ ")," oct "," ~ ")</f>
        <v>  </v>
      </c>
      <c r="BT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189,"jan","~"),"feb","~"),"mar","~"),"apr","~"),"may","~"),"jun","~"),"jul","~"),"aug","~"),"sep","~"),"oct","~"),"nov","~"),"dec","~")," nov "," ~ ")," dec "," ~ ")," mon "," ~ ")," tue "," ~ ")," wed "," ~ ")," thu "," ~ ")," fri "," ~ ")," sat "," ~ ")," sun "," ~ ")," gate "," ~ ")," bay "," ~ ")," stand "," ~ ")," position "," ~ ")," galley "," ~ ")," flight "," ~ ")," flt "," ~ ")," day "," ~ ")," date "," ~ ")," dated "," ~ ")," the "," ~ ")," and "," ~ ")," of "," ~ ")," in "," ~ ")," for "," ~ ")," with "," ~ ")</f>
        <v>  </v>
      </c>
      <c r="BU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189,"jan","~"),"feb","~"),"mar","~"),"apr","~"),"may","~"),"jun","~"),"jul","~"),"aug","~"),"sep","~"),"oct","~"),"nov","~"),"dec","~")," nov "," ~ ")," dec "," ~ ")," mon "," ~ ")," tue "," ~ ")," wed "," ~ ")," thu "," ~ ")," fri "," ~ ")," sat "," ~ ")," sun "," ~ ")," gate "," ~ ")," bay "," ~ ")," stand "," ~ ")," position "," ~ ")," galley "," ~ ")," flight "," ~ ")," flt "," ~ ")," day "," ~ ")," date "," ~ ")," dated "," ~ ")," the "," ~ ")," and "," ~ ")," of "," ~ ")," in "," ~ ")," for "," ~ ")," with "," ~ ")</f>
        <v>  </v>
      </c>
      <c r="BV189" s="61" t="n">
        <f aca="false">0</f>
        <v>0</v>
      </c>
      <c r="BW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189," pax "," ~ ")," etd "," ~ ")," eta "," ~ ")," std "," ~ ")," sta "," ~ ")," atd "," ~ ")," ata "," ~ ")," lt "," ~ ")," utc "," ~ ")," local "," ~ ")," ok "," ~ ")," done "," ~ ")," seen "," ~ ")," chk "," ~ ")," chkd "," ~ ")," checked "," ~ ")," rcvd "," ~ ")," recd "," ~ ")," dep "," ~ ")," arr "," ~ ")," qty "," ~ ")," all "," ~ ")," ttl "," ~ ")," total "," ~ ")," via "," ~ ")," per "," ~ ")," call "," ~ ")," inbound "," ~ ")," outbound "," ~ ")," approx "," ~ ")</f>
        <v>  </v>
      </c>
      <c r="BX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189," pax "," ~ ")," etd "," ~ ")," eta "," ~ ")," std "," ~ ")," sta "," ~ ")," atd "," ~ ")," ata "," ~ ")," lt "," ~ ")," utc "," ~ ")," local "," ~ ")," ok "," ~ ")," done "," ~ ")," seen "," ~ ")," chk "," ~ ")," chkd "," ~ ")," checked "," ~ ")," rcvd "," ~ ")," recd "," ~ ")," dep "," ~ ")," arr "," ~ ")," qty "," ~ ")," all "," ~ ")," ttl "," ~ ")," total "," ~ ")," via "," ~ ")," per "," ~ ")," call "," ~ ")," inbound "," ~ ")," outbound "," ~ ")," approx "," ~ ")</f>
        <v>  </v>
      </c>
    </row>
    <row r="190" customFormat="false" ht="41.25" hidden="false" customHeight="true" outlineLevel="0" collapsed="false">
      <c r="A190" s="57" t="s">
        <v>746</v>
      </c>
      <c r="B190" s="57" t="s">
        <v>231</v>
      </c>
      <c r="C190" s="57" t="str">
        <f aca="false">Flights!$F$10</f>
        <v>MH0002</v>
      </c>
      <c r="D190" s="58" t="n">
        <f aca="false">Flights!$D$10</f>
        <v>46310</v>
      </c>
      <c r="E190" s="57" t="str">
        <f aca="false">Flights!$G$10&amp;"-"&amp;Flights!$H$10</f>
        <v>KUL-LHR</v>
      </c>
      <c r="F190" s="57" t="str">
        <f aca="false">Flights!$K$10</f>
        <v>BC</v>
      </c>
      <c r="G190" s="57" t="s">
        <v>423</v>
      </c>
      <c r="H190" s="57" t="s">
        <v>381</v>
      </c>
      <c r="I190" s="57" t="s">
        <v>502</v>
      </c>
      <c r="J190" s="57" t="s">
        <v>518</v>
      </c>
      <c r="K190" s="67" t="s">
        <v>504</v>
      </c>
      <c r="L190" s="67" t="s">
        <v>747</v>
      </c>
      <c r="M190" s="67" t="s">
        <v>454</v>
      </c>
      <c r="N190" s="67" t="s">
        <v>386</v>
      </c>
      <c r="O190" s="67" t="s">
        <v>506</v>
      </c>
      <c r="P190" s="57" t="s">
        <v>187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open",IF(AND(NOT(OR(LEN(AZ190)&lt;15,ISNUMBER(MATCH(AZ190,L_Placeholder,0)))),BK190=0,NOT(OR(LEN(AU190)&lt;2,ISNUMBER(MATCH(AU190,L_Placeholder,0)))),NOT(OR(LEN(AX190)&lt;2,ISNUMBER(MATCH(AX190,L_Placeholder,0)))),TRIM(AE190)&lt;&gt;TRIM(T190)),"N/A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missing",IF(OR(LEN(AU190)&lt;2,ISNUMBER(MATCH(AU190,L_Placeholder,0))),"INVALID – PIC missing",IF(OR(LEN(AV190)&lt;2,ISNUMBER(MATCH(AV190,L_Placeholder,0))),"INVALID – result / assessment missing",IF(OR(OR(LEN(AW190)&lt;3,ISNUMBER(MATCH(AW190,L_Placeholder,0))),SUMPRODUCT(--ISNUMBER(SEARCH(" "&amp;L_EvidencePhrase&amp;" ",BD190)))&gt;0,BI190=1),"INVALID – evidence missing, placeholder or not yet on file",IF(BL190=0,"INVALID – evidence needs a traceable reference (number, file name or link)",IF(OR(LEN(AX190)&lt;2,ISNUMBER(MATCH(AX190,L_Placeholder,0))),"INVALID – verifier missing",IF(AX190=AU190,"INVALID – verifier must be someone other than the PIC",IF(BH190=1,"INVALID – result not yet available (awaiting / TBC)",IF(BV190=1,"INVALID – wording says not on board: an on-board confirmation needs the item loaded",IF(AND(AQ190=1,OR(OR(LEN(AY190)&lt;3,ISNUMBER(MATCH(AY190,L_Placeholder,0))),BJ190=1,BQ190=0)),"INVALID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LATE","COMPLETE")&amp;IF(BG190=1," – CHECK WORDING",""))))))))))))))))))))))),IF(TRIM(U190)="Fail","FAIL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t="str">
        <f aca="false">" "&amp;TRIM(SUBSTITUTE(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 "))&amp;" "</f>
        <v>  </v>
      </c>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IFERROR(IF(AND(TRIM(U190)="Pass",SUMPRODUCT((LEN(BC190)-LEN(SUBSTITUTE(BC190,"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")))/(LEN(L_PendNeg)+1))+SUMPRODUCT((LEN(BC190)-LEN(SUBSTITUTE(BC190," "&amp;L_PendPrep&amp;" "," ")))/(LEN(L_PendPrep)+1)),1,0),1)</f>
        <v>0</v>
      </c>
      <c r="BI190" s="61" t="n">
        <f aca="false">IFERROR(IF(SUMPRODUCT((LEN(BD190)-LEN(SUBSTITUTE(BD190," "&amp;L_PendStrict&amp;" "," ")))/(LEN(L_PendStrict)+1))&gt;SUMPRODUCT((LEN(BD190)-LEN(SUBSTITUTE(BD190," "&amp;L_PendNeg&amp;" "," ")))/(LEN(L_PendNeg)+1)),1,0),1)</f>
        <v>0</v>
      </c>
      <c r="BJ190" s="61" t="n">
        <f aca="false">IFERROR(IF(SUMPRODUCT((LEN(BE190)-LEN(SUBSTITUTE(BE190," "&amp;L_Pending&amp;" "," ")))/(LEN(L_Pending)+1))&gt;SUMPRODUCT((LEN(BE190)-LEN(SUBSTITUTE(BE190," "&amp;L_PendNeg&amp;" "," ")))/(LEN(L_PendNeg)+1))+SUMPRODUCT((LEN(BE190)-LEN(SUBSTITUTE(BE190," "&amp;L_PendPrep&amp;" "," ")))/(LEN(L_PendPrep)+1)),1,0),1)</f>
        <v>0</v>
      </c>
      <c r="BK190" s="61" t="n">
        <f aca="false">IFERROR(IF(SUMPRODUCT((LEN(BF190)-LEN(SUBSTITUTE(BF190," "&amp;L_PendStrict&amp;" "," ")))/(LEN(L_PendStrict)+1))&gt;SUMPRODUCT((LEN(BF190)-LEN(SUBSTITUTE(BF190," "&amp;L_PendNeg&amp;" "," ")))/(LEN(L_PendNeg)+1)),1,0),1)</f>
        <v>0</v>
      </c>
      <c r="BL190" s="61" t="n">
        <f aca="false">IFERROR(IF(OR(SUMPRODUCT(--ISNUMBER(SEARCH({"aa000"," aa 000"," aaa 000"," aaaa 000"," a 0000"," a000 000"," aa 00 000"," aaa 00 000"},BN190)))&gt;0,SUMPRODUCT(--ISNUMBER(SEARCH({"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190)))&gt;0,SUMPRODUCT(--ISNUMBER(SEARCH({"http","www.","\",".pdf",".jpg",".jpeg",".png",".heic",".xls",".doc",".msg",".eml"},Z190)))&gt;0,AND(SUMPRODUCT(--ISNUMBER(SEARCH({"sharepoint","onedrive","teams","dms","q-pulse","qpulse"},Z190)))&gt;0,ISNUMBER(SEARCH("0",BM190)))),1,0),0)</f>
        <v>0</v>
      </c>
      <c r="BM190" s="61" t="str">
        <f aca="false">SUBSTITUTE(SUBSTITUTE(SUBSTITUTE(SUBSTITUTE(SUBSTITUTE(SUBSTITUTE(SUBSTITUTE(SUBSTITUTE(SUBSTITUTE(LOWER(BW190&amp;""),"1","0"),"2","0"),"3","0"),"4","0"),"5","0"),"6","0"),"7","0"),"8","0"),"9","0")</f>
        <v>  </v>
      </c>
      <c r="BN190" s="61" t="str">
        <f aca="false">SUBSTITUTE(SUBSTITUTE(SUBSTITUTE(SUBSTITUTE(SUBSTITUTE(SUBSTITUTE(SUBSTITUTE(SUBSTITUTE(SUBSTITUTE(SUBSTITUTE(SUBSTITUTE(SUBSTITUTE(SUBSTITUTE(SUBSTITUTE(SUBSTITUTE(SUBSTITUTE(SUBSTITUTE(SUBSTITUTE(SUBSTITUTE(SUBSTITUTE(SUBSTITUTE(SUBSTITUTE(SUBSTITUTE(SUBSTITUTE(SUBSTITUTE(BM190,"b","a"),"c","a"),"d","a"),"e","a"),"f","a"),"g","a"),"h","a"),"i","a"),"j","a"),"k","a"),"l","a"),"m","a"),"n","a"),"o","a"),"p","a"),"q","a"),"r","a"),"s","a"),"t","a"),"u","a"),"v","a"),"w","a"),"x","a"),"y","a"),"z","a")</f>
        <v>  </v>
      </c>
      <c r="BO190" s="61" t="str">
        <f aca="false">SUBSTITUTE(SUBSTITUTE(SUBSTITUTE(SUBSTITUTE(SUBSTITUTE(SUBSTITUTE(SUBSTITUTE(SUBSTITUTE(SUBSTITUTE(LOWER(BX190&amp;""),"1","0"),"2","0"),"3","0"),"4","0"),"5","0"),"6","0"),"7","0"),"8","0"),"9","0")</f>
        <v>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v>
      </c>
      <c r="BQ190" s="61" t="n">
        <f aca="false">IFERROR(IF(OR(SUMPRODUCT(--ISNUMBER(SEARCH({"aa000"," aa 000"," aaa 000"," aaaa 000"," a 0000"," a000 000"," aa 00 000"," aaa 00 000"},BP190)))&gt;0,SUMPRODUCT(--ISNUMBER(SEARCH({"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190)))&gt;0,SUMPRODUCT(--ISNUMBER(SEARCH({"http","www.","\",".pdf",".jpg",".jpeg",".png",".heic",".xls",".doc",".msg",".eml"},W190)))&gt;0,ISNUMBER(SEARCH("0000",BO190)),AND(SUMPRODUCT(--ISNUMBER(SEARCH({"sharepoint","onedrive","teams","dms","q-pulse","qpulse"},W190)))&gt;0,ISNUMBER(SEARCH("0",BO190)))),1,0),0)</f>
        <v>0</v>
      </c>
      <c r="BR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190," "&amp;LOWER(Flights!$F$10)&amp;" "," ~ ")," mh"," ~")," at "," ~ ")," by "," ~ ")," on "," ~ ")," to "," ~ ")," from "," ~ ")," until "," ~ ")," till "," ~ ")," before "," ~ ")," after "," ~ ")," around "," ~ ")," approx "," ~ ")," about "," ~ ")," since "," ~ ")," hrs "," ~ ")," hr "," ~ ")," hours "," ~ ")," time "," ~ ")," jan "," ~ ")," feb "," ~ ")," mar "," ~ ")," apr "," ~ ")," may "," ~ ")," jun "," ~ ")," jul "," ~ ")," aug "," ~ ")," sep "," ~ ")," sept "," ~ ")," oct "," ~ ")</f>
        <v>  </v>
      </c>
      <c r="BS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190," "&amp;LOWER(Flights!$F$10)&amp;" "," ~ ")," mh"," ~")," at "," ~ ")," by "," ~ ")," on "," ~ ")," to "," ~ ")," from "," ~ ")," until "," ~ ")," till "," ~ ")," before "," ~ ")," after "," ~ ")," around "," ~ ")," approx "," ~ ")," about "," ~ ")," since "," ~ ")," hrs "," ~ ")," hr "," ~ ")," hours "," ~ ")," time "," ~ ")," jan "," ~ ")," feb "," ~ ")," mar "," ~ ")," apr "," ~ ")," may "," ~ ")," jun "," ~ ")," jul "," ~ ")," aug "," ~ ")," sep "," ~ ")," sept "," ~ ")," oct "," ~ ")</f>
        <v>  </v>
      </c>
      <c r="BT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190,"jan","~"),"feb","~"),"mar","~"),"apr","~"),"may","~"),"jun","~"),"jul","~"),"aug","~"),"sep","~"),"oct","~"),"nov","~"),"dec","~")," nov "," ~ ")," dec "," ~ ")," mon "," ~ ")," tue "," ~ ")," wed "," ~ ")," thu "," ~ ")," fri "," ~ ")," sat "," ~ ")," sun "," ~ ")," gate "," ~ ")," bay "," ~ ")," stand "," ~ ")," position "," ~ ")," galley "," ~ ")," flight "," ~ ")," flt "," ~ ")," day "," ~ ")," date "," ~ ")," dated "," ~ ")," the "," ~ ")," and "," ~ ")," of "," ~ ")," in "," ~ ")," for "," ~ ")," with "," ~ ")</f>
        <v>  </v>
      </c>
      <c r="BU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190,"jan","~"),"feb","~"),"mar","~"),"apr","~"),"may","~"),"jun","~"),"jul","~"),"aug","~"),"sep","~"),"oct","~"),"nov","~"),"dec","~")," nov "," ~ ")," dec "," ~ ")," mon "," ~ ")," tue "," ~ ")," wed "," ~ ")," thu "," ~ ")," fri "," ~ ")," sat "," ~ ")," sun "," ~ ")," gate "," ~ ")," bay "," ~ ")," stand "," ~ ")," position "," ~ ")," galley "," ~ ")," flight "," ~ ")," flt "," ~ ")," day "," ~ ")," date "," ~ ")," dated "," ~ ")," the "," ~ ")," and "," ~ ")," of "," ~ ")," in "," ~ ")," for "," ~ ")," with "," ~ ")</f>
        <v>  </v>
      </c>
      <c r="BV190" s="61" t="n">
        <f aca="false">0</f>
        <v>0</v>
      </c>
      <c r="BW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190," pax "," ~ ")," etd "," ~ ")," eta "," ~ ")," std "," ~ ")," sta "," ~ ")," atd "," ~ ")," ata "," ~ ")," lt "," ~ ")," utc "," ~ ")," local "," ~ ")," ok "," ~ ")," done "," ~ ")," seen "," ~ ")," chk "," ~ ")," chkd "," ~ ")," checked "," ~ ")," rcvd "," ~ ")," recd "," ~ ")," dep "," ~ ")," arr "," ~ ")," qty "," ~ ")," all "," ~ ")," ttl "," ~ ")," total "," ~ ")," via "," ~ ")," per "," ~ ")," call "," ~ ")," inbound "," ~ ")," outbound "," ~ ")," approx "," ~ ")</f>
        <v>  </v>
      </c>
      <c r="BX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190," pax "," ~ ")," etd "," ~ ")," eta "," ~ ")," std "," ~ ")," sta "," ~ ")," atd "," ~ ")," ata "," ~ ")," lt "," ~ ")," utc "," ~ ")," local "," ~ ")," ok "," ~ ")," done "," ~ ")," seen "," ~ ")," chk "," ~ ")," chkd "," ~ ")," checked "," ~ ")," rcvd "," ~ ")," recd "," ~ ")," dep "," ~ ")," arr "," ~ ")," qty "," ~ ")," all "," ~ ")," ttl "," ~ ")," total "," ~ ")," via "," ~ ")," per "," ~ ")," call "," ~ ")," inbound "," ~ ")," outbound "," ~ ")," approx "," ~ ")</f>
        <v>  </v>
      </c>
    </row>
    <row r="191" customFormat="false" ht="54" hidden="false" customHeight="true" outlineLevel="0" collapsed="false">
      <c r="A191" s="57" t="s">
        <v>748</v>
      </c>
      <c r="B191" s="57" t="s">
        <v>231</v>
      </c>
      <c r="C191" s="57" t="str">
        <f aca="false">Flights!$F$10</f>
        <v>MH0002</v>
      </c>
      <c r="D191" s="58" t="n">
        <f aca="false">Flights!$D$10</f>
        <v>46310</v>
      </c>
      <c r="E191" s="57" t="str">
        <f aca="false">Flights!$G$10&amp;"-"&amp;Flights!$H$10</f>
        <v>KUL-LHR</v>
      </c>
      <c r="F191" s="57" t="str">
        <f aca="false">Flights!$K$10</f>
        <v>BC</v>
      </c>
      <c r="G191" s="57" t="s">
        <v>423</v>
      </c>
      <c r="H191" s="57" t="s">
        <v>381</v>
      </c>
      <c r="I191" s="57" t="s">
        <v>502</v>
      </c>
      <c r="J191" s="57" t="s">
        <v>521</v>
      </c>
      <c r="K191" s="67" t="s">
        <v>619</v>
      </c>
      <c r="L191" s="67" t="s">
        <v>749</v>
      </c>
      <c r="M191" s="67" t="s">
        <v>454</v>
      </c>
      <c r="N191" s="67" t="s">
        <v>386</v>
      </c>
      <c r="O191" s="67" t="s">
        <v>524</v>
      </c>
      <c r="P191" s="57" t="s">
        <v>187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open",IF(AND(NOT(OR(LEN(AZ191)&lt;15,ISNUMBER(MATCH(AZ191,L_Placeholder,0)))),BK191=0,NOT(OR(LEN(AU191)&lt;2,ISNUMBER(MATCH(AU191,L_Placeholder,0)))),NOT(OR(LEN(AX191)&lt;2,ISNUMBER(MATCH(AX191,L_Placeholder,0)))),TRIM(AE191)&lt;&gt;TRIM(T191)),"N/A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missing",IF(OR(LEN(AU191)&lt;2,ISNUMBER(MATCH(AU191,L_Placeholder,0))),"INVALID – PIC missing",IF(OR(LEN(AV191)&lt;2,ISNUMBER(MATCH(AV191,L_Placeholder,0))),"INVALID – result / assessment missing",IF(OR(OR(LEN(AW191)&lt;3,ISNUMBER(MATCH(AW191,L_Placeholder,0))),SUMPRODUCT(--ISNUMBER(SEARCH(" "&amp;L_EvidencePhrase&amp;" ",BD191)))&gt;0,BI191=1),"INVALID – evidence missing, placeholder or not yet on file",IF(BL191=0,"INVALID – evidence needs a traceable reference (number, file name or link)",IF(OR(LEN(AX191)&lt;2,ISNUMBER(MATCH(AX191,L_Placeholder,0))),"INVALID – verifier missing",IF(AX191=AU191,"INVALID – verifier must be someone other than the PIC",IF(BH191=1,"INVALID – result not yet available (awaiting / TBC)",IF(BV191=1,"INVALID – wording says not on board: an on-board confirmation needs the item loaded",IF(AND(AQ191=1,OR(OR(LEN(AY191)&lt;3,ISNUMBER(MATCH(AY191,L_Placeholder,0))),BJ191=1,BQ191=0)),"INVALID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LATE","COMPLETE")&amp;IF(BG191=1," – CHECK WORDING",""))))))))))))))))))))))),IF(TRIM(U191)="Fail","FAIL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t="str">
        <f aca="false">" "&amp;TRIM(SUBSTITUTE(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 "))&amp;" "</f>
        <v>  </v>
      </c>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IFERROR(IF(AND(TRIM(U191)="Pass",SUMPRODUCT((LEN(BC191)-LEN(SUBSTITUTE(BC191,"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")))/(LEN(L_PendNeg)+1))+SUMPRODUCT((LEN(BC191)-LEN(SUBSTITUTE(BC191," "&amp;L_PendPrep&amp;" "," ")))/(LEN(L_PendPrep)+1)),1,0),1)</f>
        <v>0</v>
      </c>
      <c r="BI191" s="61" t="n">
        <f aca="false">IFERROR(IF(SUMPRODUCT((LEN(BD191)-LEN(SUBSTITUTE(BD191," "&amp;L_PendStrict&amp;" "," ")))/(LEN(L_PendStrict)+1))&gt;SUMPRODUCT((LEN(BD191)-LEN(SUBSTITUTE(BD191," "&amp;L_PendNeg&amp;" "," ")))/(LEN(L_PendNeg)+1)),1,0),1)</f>
        <v>0</v>
      </c>
      <c r="BJ191" s="61" t="n">
        <f aca="false">IFERROR(IF(SUMPRODUCT((LEN(BE191)-LEN(SUBSTITUTE(BE191," "&amp;L_Pending&amp;" "," ")))/(LEN(L_Pending)+1))&gt;SUMPRODUCT((LEN(BE191)-LEN(SUBSTITUTE(BE191," "&amp;L_PendNeg&amp;" "," ")))/(LEN(L_PendNeg)+1))+SUMPRODUCT((LEN(BE191)-LEN(SUBSTITUTE(BE191," "&amp;L_PendPrep&amp;" "," ")))/(LEN(L_PendPrep)+1)),1,0),1)</f>
        <v>0</v>
      </c>
      <c r="BK191" s="61" t="n">
        <f aca="false">IFERROR(IF(SUMPRODUCT((LEN(BF191)-LEN(SUBSTITUTE(BF191," "&amp;L_PendStrict&amp;" "," ")))/(LEN(L_PendStrict)+1))&gt;SUMPRODUCT((LEN(BF191)-LEN(SUBSTITUTE(BF191," "&amp;L_PendNeg&amp;" "," ")))/(LEN(L_PendNeg)+1)),1,0),1)</f>
        <v>0</v>
      </c>
      <c r="BL191" s="61" t="n">
        <f aca="false">IFERROR(IF(OR(SUMPRODUCT(--ISNUMBER(SEARCH({"aa000"," aa 000"," aaa 000"," aaaa 000"," a 0000"," a000 000"," aa 00 000"," aaa 00 000"},BN191)))&gt;0,SUMPRODUCT(--ISNUMBER(SEARCH({"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191)))&gt;0,SUMPRODUCT(--ISNUMBER(SEARCH({"http","www.","\",".pdf",".jpg",".jpeg",".png",".heic",".xls",".doc",".msg",".eml"},Z191)))&gt;0,AND(SUMPRODUCT(--ISNUMBER(SEARCH({"sharepoint","onedrive","teams","dms","q-pulse","qpulse"},Z191)))&gt;0,ISNUMBER(SEARCH("0",BM191)))),1,0),0)</f>
        <v>0</v>
      </c>
      <c r="BM191" s="61" t="str">
        <f aca="false">SUBSTITUTE(SUBSTITUTE(SUBSTITUTE(SUBSTITUTE(SUBSTITUTE(SUBSTITUTE(SUBSTITUTE(SUBSTITUTE(SUBSTITUTE(LOWER(BW191&amp;""),"1","0"),"2","0"),"3","0"),"4","0"),"5","0"),"6","0"),"7","0"),"8","0"),"9","0")</f>
        <v>  </v>
      </c>
      <c r="BN191" s="61" t="str">
        <f aca="false">SUBSTITUTE(SUBSTITUTE(SUBSTITUTE(SUBSTITUTE(SUBSTITUTE(SUBSTITUTE(SUBSTITUTE(SUBSTITUTE(SUBSTITUTE(SUBSTITUTE(SUBSTITUTE(SUBSTITUTE(SUBSTITUTE(SUBSTITUTE(SUBSTITUTE(SUBSTITUTE(SUBSTITUTE(SUBSTITUTE(SUBSTITUTE(SUBSTITUTE(SUBSTITUTE(SUBSTITUTE(SUBSTITUTE(SUBSTITUTE(SUBSTITUTE(BM191,"b","a"),"c","a"),"d","a"),"e","a"),"f","a"),"g","a"),"h","a"),"i","a"),"j","a"),"k","a"),"l","a"),"m","a"),"n","a"),"o","a"),"p","a"),"q","a"),"r","a"),"s","a"),"t","a"),"u","a"),"v","a"),"w","a"),"x","a"),"y","a"),"z","a")</f>
        <v>  </v>
      </c>
      <c r="BO191" s="61" t="str">
        <f aca="false">SUBSTITUTE(SUBSTITUTE(SUBSTITUTE(SUBSTITUTE(SUBSTITUTE(SUBSTITUTE(SUBSTITUTE(SUBSTITUTE(SUBSTITUTE(LOWER(BX191&amp;""),"1","0"),"2","0"),"3","0"),"4","0"),"5","0"),"6","0"),"7","0"),"8","0"),"9","0")</f>
        <v>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v>
      </c>
      <c r="BQ191" s="61" t="n">
        <f aca="false">IFERROR(IF(OR(SUMPRODUCT(--ISNUMBER(SEARCH({"aa000"," aa 000"," aaa 000"," aaaa 000"," a 0000"," a000 000"," aa 00 000"," aaa 00 000"},BP191)))&gt;0,SUMPRODUCT(--ISNUMBER(SEARCH({"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191)))&gt;0,SUMPRODUCT(--ISNUMBER(SEARCH({"http","www.","\",".pdf",".jpg",".jpeg",".png",".heic",".xls",".doc",".msg",".eml"},W191)))&gt;0,ISNUMBER(SEARCH("0000",BO191)),AND(SUMPRODUCT(--ISNUMBER(SEARCH({"sharepoint","onedrive","teams","dms","q-pulse","qpulse"},W191)))&gt;0,ISNUMBER(SEARCH("0",BO191)))),1,0),0)</f>
        <v>0</v>
      </c>
      <c r="BR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191," "&amp;LOWER(Flights!$F$10)&amp;" "," ~ ")," mh"," ~")," at "," ~ ")," by "," ~ ")," on "," ~ ")," to "," ~ ")," from "," ~ ")," until "," ~ ")," till "," ~ ")," before "," ~ ")," after "," ~ ")," around "," ~ ")," approx "," ~ ")," about "," ~ ")," since "," ~ ")," hrs "," ~ ")," hr "," ~ ")," hours "," ~ ")," time "," ~ ")," jan "," ~ ")," feb "," ~ ")," mar "," ~ ")," apr "," ~ ")," may "," ~ ")," jun "," ~ ")," jul "," ~ ")," aug "," ~ ")," sep "," ~ ")," sept "," ~ ")," oct "," ~ ")</f>
        <v>  </v>
      </c>
      <c r="BS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191," "&amp;LOWER(Flights!$F$10)&amp;" "," ~ ")," mh"," ~")," at "," ~ ")," by "," ~ ")," on "," ~ ")," to "," ~ ")," from "," ~ ")," until "," ~ ")," till "," ~ ")," before "," ~ ")," after "," ~ ")," around "," ~ ")," approx "," ~ ")," about "," ~ ")," since "," ~ ")," hrs "," ~ ")," hr "," ~ ")," hours "," ~ ")," time "," ~ ")," jan "," ~ ")," feb "," ~ ")," mar "," ~ ")," apr "," ~ ")," may "," ~ ")," jun "," ~ ")," jul "," ~ ")," aug "," ~ ")," sep "," ~ ")," sept "," ~ ")," oct "," ~ ")</f>
        <v>  </v>
      </c>
      <c r="BT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191,"jan","~"),"feb","~"),"mar","~"),"apr","~"),"may","~"),"jun","~"),"jul","~"),"aug","~"),"sep","~"),"oct","~"),"nov","~"),"dec","~")," nov "," ~ ")," dec "," ~ ")," mon "," ~ ")," tue "," ~ ")," wed "," ~ ")," thu "," ~ ")," fri "," ~ ")," sat "," ~ ")," sun "," ~ ")," gate "," ~ ")," bay "," ~ ")," stand "," ~ ")," position "," ~ ")," galley "," ~ ")," flight "," ~ ")," flt "," ~ ")," day "," ~ ")," date "," ~ ")," dated "," ~ ")," the "," ~ ")," and "," ~ ")," of "," ~ ")," in "," ~ ")," for "," ~ ")," with "," ~ ")</f>
        <v>  </v>
      </c>
      <c r="BU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191,"jan","~"),"feb","~"),"mar","~"),"apr","~"),"may","~"),"jun","~"),"jul","~"),"aug","~"),"sep","~"),"oct","~"),"nov","~"),"dec","~")," nov "," ~ ")," dec "," ~ ")," mon "," ~ ")," tue "," ~ ")," wed "," ~ ")," thu "," ~ ")," fri "," ~ ")," sat "," ~ ")," sun "," ~ ")," gate "," ~ ")," bay "," ~ ")," stand "," ~ ")," position "," ~ ")," galley "," ~ ")," flight "," ~ ")," flt "," ~ ")," day "," ~ ")," date "," ~ ")," dated "," ~ ")," the "," ~ ")," and "," ~ ")," of "," ~ ")," in "," ~ ")," for "," ~ ")," with "," ~ ")</f>
        <v>  </v>
      </c>
      <c r="BV191" s="61" t="n">
        <f aca="false">0</f>
        <v>0</v>
      </c>
      <c r="BW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191," pax "," ~ ")," etd "," ~ ")," eta "," ~ ")," std "," ~ ")," sta "," ~ ")," atd "," ~ ")," ata "," ~ ")," lt "," ~ ")," utc "," ~ ")," local "," ~ ")," ok "," ~ ")," done "," ~ ")," seen "," ~ ")," chk "," ~ ")," chkd "," ~ ")," checked "," ~ ")," rcvd "," ~ ")," recd "," ~ ")," dep "," ~ ")," arr "," ~ ")," qty "," ~ ")," all "," ~ ")," ttl "," ~ ")," total "," ~ ")," via "," ~ ")," per "," ~ ")," call "," ~ ")," inbound "," ~ ")," outbound "," ~ ")," approx "," ~ ")</f>
        <v>  </v>
      </c>
      <c r="BX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191," pax "," ~ ")," etd "," ~ ")," eta "," ~ ")," std "," ~ ")," sta "," ~ ")," atd "," ~ ")," ata "," ~ ")," lt "," ~ ")," utc "," ~ ")," local "," ~ ")," ok "," ~ ")," done "," ~ ")," seen "," ~ ")," chk "," ~ ")," chkd "," ~ ")," checked "," ~ ")," rcvd "," ~ ")," recd "," ~ ")," dep "," ~ ")," arr "," ~ ")," qty "," ~ ")," all "," ~ ")," ttl "," ~ ")," total "," ~ ")," via "," ~ ")," per "," ~ ")," call "," ~ ")," inbound "," ~ ")," outbound "," ~ ")," approx "," ~ ")</f>
        <v>  </v>
      </c>
    </row>
    <row r="192" customFormat="false" ht="41.25" hidden="false" customHeight="true" outlineLevel="0" collapsed="false">
      <c r="A192" s="57" t="s">
        <v>750</v>
      </c>
      <c r="B192" s="57" t="s">
        <v>231</v>
      </c>
      <c r="C192" s="57" t="str">
        <f aca="false">Flights!$F$10</f>
        <v>MH0002</v>
      </c>
      <c r="D192" s="58" t="n">
        <f aca="false">Flights!$D$10</f>
        <v>46310</v>
      </c>
      <c r="E192" s="57" t="str">
        <f aca="false">Flights!$G$10&amp;"-"&amp;Flights!$H$10</f>
        <v>KUL-LHR</v>
      </c>
      <c r="F192" s="57" t="str">
        <f aca="false">Flights!$K$10</f>
        <v>BC</v>
      </c>
      <c r="G192" s="57" t="s">
        <v>423</v>
      </c>
      <c r="H192" s="57" t="s">
        <v>381</v>
      </c>
      <c r="I192" s="57" t="s">
        <v>502</v>
      </c>
      <c r="J192" s="57" t="s">
        <v>526</v>
      </c>
      <c r="K192" s="67" t="s">
        <v>504</v>
      </c>
      <c r="L192" s="67" t="s">
        <v>751</v>
      </c>
      <c r="M192" s="67" t="s">
        <v>454</v>
      </c>
      <c r="N192" s="67" t="s">
        <v>386</v>
      </c>
      <c r="O192" s="67" t="s">
        <v>506</v>
      </c>
      <c r="P192" s="57" t="s">
        <v>187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open",IF(AND(NOT(OR(LEN(AZ192)&lt;15,ISNUMBER(MATCH(AZ192,L_Placeholder,0)))),BK192=0,NOT(OR(LEN(AU192)&lt;2,ISNUMBER(MATCH(AU192,L_Placeholder,0)))),NOT(OR(LEN(AX192)&lt;2,ISNUMBER(MATCH(AX192,L_Placeholder,0)))),TRIM(AE192)&lt;&gt;TRIM(T192)),"N/A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missing",IF(OR(LEN(AU192)&lt;2,ISNUMBER(MATCH(AU192,L_Placeholder,0))),"INVALID – PIC missing",IF(OR(LEN(AV192)&lt;2,ISNUMBER(MATCH(AV192,L_Placeholder,0))),"INVALID – result / assessment missing",IF(OR(OR(LEN(AW192)&lt;3,ISNUMBER(MATCH(AW192,L_Placeholder,0))),SUMPRODUCT(--ISNUMBER(SEARCH(" "&amp;L_EvidencePhrase&amp;" ",BD192)))&gt;0,BI192=1),"INVALID – evidence missing, placeholder or not yet on file",IF(BL192=0,"INVALID – evidence needs a traceable reference (number, file name or link)",IF(OR(LEN(AX192)&lt;2,ISNUMBER(MATCH(AX192,L_Placeholder,0))),"INVALID – verifier missing",IF(AX192=AU192,"INVALID – verifier must be someone other than the PIC",IF(BH192=1,"INVALID – result not yet available (awaiting / TBC)",IF(BV192=1,"INVALID – wording says not on board: an on-board confirmation needs the item loaded",IF(AND(AQ192=1,OR(OR(LEN(AY192)&lt;3,ISNUMBER(MATCH(AY192,L_Placeholder,0))),BJ192=1,BQ192=0)),"INVALID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LATE","COMPLETE")&amp;IF(BG192=1," – CHECK WORDING",""))))))))))))))))))))))),IF(TRIM(U192)="Fail","FAIL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t="str">
        <f aca="false">" "&amp;TRIM(SUBSTITUTE(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 "))&amp;" "</f>
        <v>  </v>
      </c>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IFERROR(IF(AND(TRIM(U192)="Pass",SUMPRODUCT((LEN(BC192)-LEN(SUBSTITUTE(BC192,"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")))/(LEN(L_PendNeg)+1))+SUMPRODUCT((LEN(BC192)-LEN(SUBSTITUTE(BC192," "&amp;L_PendPrep&amp;" "," ")))/(LEN(L_PendPrep)+1)),1,0),1)</f>
        <v>0</v>
      </c>
      <c r="BI192" s="61" t="n">
        <f aca="false">IFERROR(IF(SUMPRODUCT((LEN(BD192)-LEN(SUBSTITUTE(BD192," "&amp;L_PendStrict&amp;" "," ")))/(LEN(L_PendStrict)+1))&gt;SUMPRODUCT((LEN(BD192)-LEN(SUBSTITUTE(BD192," "&amp;L_PendNeg&amp;" "," ")))/(LEN(L_PendNeg)+1)),1,0),1)</f>
        <v>0</v>
      </c>
      <c r="BJ192" s="61" t="n">
        <f aca="false">IFERROR(IF(SUMPRODUCT((LEN(BE192)-LEN(SUBSTITUTE(BE192," "&amp;L_Pending&amp;" "," ")))/(LEN(L_Pending)+1))&gt;SUMPRODUCT((LEN(BE192)-LEN(SUBSTITUTE(BE192," "&amp;L_PendNeg&amp;" "," ")))/(LEN(L_PendNeg)+1))+SUMPRODUCT((LEN(BE192)-LEN(SUBSTITUTE(BE192," "&amp;L_PendPrep&amp;" "," ")))/(LEN(L_PendPrep)+1)),1,0),1)</f>
        <v>0</v>
      </c>
      <c r="BK192" s="61" t="n">
        <f aca="false">IFERROR(IF(SUMPRODUCT((LEN(BF192)-LEN(SUBSTITUTE(BF192," "&amp;L_PendStrict&amp;" "," ")))/(LEN(L_PendStrict)+1))&gt;SUMPRODUCT((LEN(BF192)-LEN(SUBSTITUTE(BF192," "&amp;L_PendNeg&amp;" "," ")))/(LEN(L_PendNeg)+1)),1,0),1)</f>
        <v>0</v>
      </c>
      <c r="BL192" s="61" t="n">
        <f aca="false">IFERROR(IF(OR(SUMPRODUCT(--ISNUMBER(SEARCH({"aa000"," aa 000"," aaa 000"," aaaa 000"," a 0000"," a000 000"," aa 00 000"," aaa 00 000"},BN192)))&gt;0,SUMPRODUCT(--ISNUMBER(SEARCH({"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192)))&gt;0,SUMPRODUCT(--ISNUMBER(SEARCH({"http","www.","\",".pdf",".jpg",".jpeg",".png",".heic",".xls",".doc",".msg",".eml"},Z192)))&gt;0,AND(SUMPRODUCT(--ISNUMBER(SEARCH({"sharepoint","onedrive","teams","dms","q-pulse","qpulse"},Z192)))&gt;0,ISNUMBER(SEARCH("0",BM192)))),1,0),0)</f>
        <v>0</v>
      </c>
      <c r="BM192" s="61" t="str">
        <f aca="false">SUBSTITUTE(SUBSTITUTE(SUBSTITUTE(SUBSTITUTE(SUBSTITUTE(SUBSTITUTE(SUBSTITUTE(SUBSTITUTE(SUBSTITUTE(LOWER(BW192&amp;""),"1","0"),"2","0"),"3","0"),"4","0"),"5","0"),"6","0"),"7","0"),"8","0"),"9","0")</f>
        <v>  </v>
      </c>
      <c r="BN192" s="61" t="str">
        <f aca="false">SUBSTITUTE(SUBSTITUTE(SUBSTITUTE(SUBSTITUTE(SUBSTITUTE(SUBSTITUTE(SUBSTITUTE(SUBSTITUTE(SUBSTITUTE(SUBSTITUTE(SUBSTITUTE(SUBSTITUTE(SUBSTITUTE(SUBSTITUTE(SUBSTITUTE(SUBSTITUTE(SUBSTITUTE(SUBSTITUTE(SUBSTITUTE(SUBSTITUTE(SUBSTITUTE(SUBSTITUTE(SUBSTITUTE(SUBSTITUTE(SUBSTITUTE(BM192,"b","a"),"c","a"),"d","a"),"e","a"),"f","a"),"g","a"),"h","a"),"i","a"),"j","a"),"k","a"),"l","a"),"m","a"),"n","a"),"o","a"),"p","a"),"q","a"),"r","a"),"s","a"),"t","a"),"u","a"),"v","a"),"w","a"),"x","a"),"y","a"),"z","a")</f>
        <v>  </v>
      </c>
      <c r="BO192" s="61" t="str">
        <f aca="false">SUBSTITUTE(SUBSTITUTE(SUBSTITUTE(SUBSTITUTE(SUBSTITUTE(SUBSTITUTE(SUBSTITUTE(SUBSTITUTE(SUBSTITUTE(LOWER(BX192&amp;""),"1","0"),"2","0"),"3","0"),"4","0"),"5","0"),"6","0"),"7","0"),"8","0"),"9","0")</f>
        <v>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v>
      </c>
      <c r="BQ192" s="61" t="n">
        <f aca="false">IFERROR(IF(OR(SUMPRODUCT(--ISNUMBER(SEARCH({"aa000"," aa 000"," aaa 000"," aaaa 000"," a 0000"," a000 000"," aa 00 000"," aaa 00 000"},BP192)))&gt;0,SUMPRODUCT(--ISNUMBER(SEARCH({"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192)))&gt;0,SUMPRODUCT(--ISNUMBER(SEARCH({"http","www.","\",".pdf",".jpg",".jpeg",".png",".heic",".xls",".doc",".msg",".eml"},W192)))&gt;0,ISNUMBER(SEARCH("0000",BO192)),AND(SUMPRODUCT(--ISNUMBER(SEARCH({"sharepoint","onedrive","teams","dms","q-pulse","qpulse"},W192)))&gt;0,ISNUMBER(SEARCH("0",BO192)))),1,0),0)</f>
        <v>0</v>
      </c>
      <c r="BR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192," "&amp;LOWER(Flights!$F$10)&amp;" "," ~ ")," mh"," ~")," at "," ~ ")," by "," ~ ")," on "," ~ ")," to "," ~ ")," from "," ~ ")," until "," ~ ")," till "," ~ ")," before "," ~ ")," after "," ~ ")," around "," ~ ")," approx "," ~ ")," about "," ~ ")," since "," ~ ")," hrs "," ~ ")," hr "," ~ ")," hours "," ~ ")," time "," ~ ")," jan "," ~ ")," feb "," ~ ")," mar "," ~ ")," apr "," ~ ")," may "," ~ ")," jun "," ~ ")," jul "," ~ ")," aug "," ~ ")," sep "," ~ ")," sept "," ~ ")," oct "," ~ ")</f>
        <v>  </v>
      </c>
      <c r="BS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192," "&amp;LOWER(Flights!$F$10)&amp;" "," ~ ")," mh"," ~")," at "," ~ ")," by "," ~ ")," on "," ~ ")," to "," ~ ")," from "," ~ ")," until "," ~ ")," till "," ~ ")," before "," ~ ")," after "," ~ ")," around "," ~ ")," approx "," ~ ")," about "," ~ ")," since "," ~ ")," hrs "," ~ ")," hr "," ~ ")," hours "," ~ ")," time "," ~ ")," jan "," ~ ")," feb "," ~ ")," mar "," ~ ")," apr "," ~ ")," may "," ~ ")," jun "," ~ ")," jul "," ~ ")," aug "," ~ ")," sep "," ~ ")," sept "," ~ ")," oct "," ~ ")</f>
        <v>  </v>
      </c>
      <c r="BT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192,"jan","~"),"feb","~"),"mar","~"),"apr","~"),"may","~"),"jun","~"),"jul","~"),"aug","~"),"sep","~"),"oct","~"),"nov","~"),"dec","~")," nov "," ~ ")," dec "," ~ ")," mon "," ~ ")," tue "," ~ ")," wed "," ~ ")," thu "," ~ ")," fri "," ~ ")," sat "," ~ ")," sun "," ~ ")," gate "," ~ ")," bay "," ~ ")," stand "," ~ ")," position "," ~ ")," galley "," ~ ")," flight "," ~ ")," flt "," ~ ")," day "," ~ ")," date "," ~ ")," dated "," ~ ")," the "," ~ ")," and "," ~ ")," of "," ~ ")," in "," ~ ")," for "," ~ ")," with "," ~ ")</f>
        <v>  </v>
      </c>
      <c r="BU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192,"jan","~"),"feb","~"),"mar","~"),"apr","~"),"may","~"),"jun","~"),"jul","~"),"aug","~"),"sep","~"),"oct","~"),"nov","~"),"dec","~")," nov "," ~ ")," dec "," ~ ")," mon "," ~ ")," tue "," ~ ")," wed "," ~ ")," thu "," ~ ")," fri "," ~ ")," sat "," ~ ")," sun "," ~ ")," gate "," ~ ")," bay "," ~ ")," stand "," ~ ")," position "," ~ ")," galley "," ~ ")," flight "," ~ ")," flt "," ~ ")," day "," ~ ")," date "," ~ ")," dated "," ~ ")," the "," ~ ")," and "," ~ ")," of "," ~ ")," in "," ~ ")," for "," ~ ")," with "," ~ ")</f>
        <v>  </v>
      </c>
      <c r="BV192" s="61" t="n">
        <f aca="false">0</f>
        <v>0</v>
      </c>
      <c r="BW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192," pax "," ~ ")," etd "," ~ ")," eta "," ~ ")," std "," ~ ")," sta "," ~ ")," atd "," ~ ")," ata "," ~ ")," lt "," ~ ")," utc "," ~ ")," local "," ~ ")," ok "," ~ ")," done "," ~ ")," seen "," ~ ")," chk "," ~ ")," chkd "," ~ ")," checked "," ~ ")," rcvd "," ~ ")," recd "," ~ ")," dep "," ~ ")," arr "," ~ ")," qty "," ~ ")," all "," ~ ")," ttl "," ~ ")," total "," ~ ")," via "," ~ ")," per "," ~ ")," call "," ~ ")," inbound "," ~ ")," outbound "," ~ ")," approx "," ~ ")</f>
        <v>  </v>
      </c>
      <c r="BX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192," pax "," ~ ")," etd "," ~ ")," eta "," ~ ")," std "," ~ ")," sta "," ~ ")," atd "," ~ ")," ata "," ~ ")," lt "," ~ ")," utc "," ~ ")," local "," ~ ")," ok "," ~ ")," done "," ~ ")," seen "," ~ ")," chk "," ~ ")," chkd "," ~ ")," checked "," ~ ")," rcvd "," ~ ")," recd "," ~ ")," dep "," ~ ")," arr "," ~ ")," qty "," ~ ")," all "," ~ ")," ttl "," ~ ")," total "," ~ ")," via "," ~ ")," per "," ~ ")," call "," ~ ")," inbound "," ~ ")," outbound "," ~ ")," approx "," ~ ")</f>
        <v>  </v>
      </c>
    </row>
    <row r="193" customFormat="false" ht="41.25" hidden="false" customHeight="true" outlineLevel="0" collapsed="false">
      <c r="A193" s="57" t="s">
        <v>752</v>
      </c>
      <c r="B193" s="57" t="s">
        <v>231</v>
      </c>
      <c r="C193" s="57" t="str">
        <f aca="false">Flights!$F$10</f>
        <v>MH0002</v>
      </c>
      <c r="D193" s="58" t="n">
        <f aca="false">Flights!$D$10</f>
        <v>46310</v>
      </c>
      <c r="E193" s="57" t="str">
        <f aca="false">Flights!$G$10&amp;"-"&amp;Flights!$H$10</f>
        <v>KUL-LHR</v>
      </c>
      <c r="F193" s="57" t="str">
        <f aca="false">Flights!$K$10</f>
        <v>BC</v>
      </c>
      <c r="G193" s="57" t="s">
        <v>423</v>
      </c>
      <c r="H193" s="57" t="s">
        <v>381</v>
      </c>
      <c r="I193" s="57" t="s">
        <v>450</v>
      </c>
      <c r="J193" s="57" t="s">
        <v>529</v>
      </c>
      <c r="K193" s="67" t="s">
        <v>452</v>
      </c>
      <c r="L193" s="67" t="s">
        <v>753</v>
      </c>
      <c r="M193" s="67" t="s">
        <v>454</v>
      </c>
      <c r="N193" s="67" t="s">
        <v>386</v>
      </c>
      <c r="O193" s="67" t="s">
        <v>506</v>
      </c>
      <c r="P193" s="57" t="s">
        <v>187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open",IF(AND(NOT(OR(LEN(AZ193)&lt;15,ISNUMBER(MATCH(AZ193,L_Placeholder,0)))),BK193=0,NOT(OR(LEN(AU193)&lt;2,ISNUMBER(MATCH(AU193,L_Placeholder,0)))),NOT(OR(LEN(AX193)&lt;2,ISNUMBER(MATCH(AX193,L_Placeholder,0)))),TRIM(AE193)&lt;&gt;TRIM(T193)),"N/A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missing",IF(OR(LEN(AU193)&lt;2,ISNUMBER(MATCH(AU193,L_Placeholder,0))),"INVALID – PIC missing",IF(OR(LEN(AV193)&lt;2,ISNUMBER(MATCH(AV193,L_Placeholder,0))),"INVALID – result / assessment missing",IF(OR(OR(LEN(AW193)&lt;3,ISNUMBER(MATCH(AW193,L_Placeholder,0))),SUMPRODUCT(--ISNUMBER(SEARCH(" "&amp;L_EvidencePhrase&amp;" ",BD193)))&gt;0,BI193=1),"INVALID – evidence missing, placeholder or not yet on file",IF(BL193=0,"INVALID – evidence needs a traceable reference (number, file name or link)",IF(OR(LEN(AX193)&lt;2,ISNUMBER(MATCH(AX193,L_Placeholder,0))),"INVALID – verifier missing",IF(AX193=AU193,"INVALID – verifier must be someone other than the PIC",IF(BH193=1,"INVALID – result not yet available (awaiting / TBC)",IF(BV193=1,"INVALID – wording says not on board: an on-board confirmation needs the item loaded",IF(AND(AQ193=1,OR(OR(LEN(AY193)&lt;3,ISNUMBER(MATCH(AY193,L_Placeholder,0))),BJ193=1,BQ193=0)),"INVALID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LATE","COMPLETE")&amp;IF(BG193=1," – CHECK WORDING",""))))))))))))))))))))))),IF(TRIM(U193)="Fail","FAIL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t="str">
        <f aca="false">" "&amp;TRIM(SUBSTITUTE(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 "))&amp;" "</f>
        <v>  </v>
      </c>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IFERROR(IF(AND(TRIM(U193)="Pass",SUMPRODUCT((LEN(BC193)-LEN(SUBSTITUTE(BC193,"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")))/(LEN(L_PendNeg)+1))+SUMPRODUCT((LEN(BC193)-LEN(SUBSTITUTE(BC193," "&amp;L_PendPrep&amp;" "," ")))/(LEN(L_PendPrep)+1)),1,0),1)</f>
        <v>0</v>
      </c>
      <c r="BI193" s="61" t="n">
        <f aca="false">IFERROR(IF(SUMPRODUCT((LEN(BD193)-LEN(SUBSTITUTE(BD193," "&amp;L_PendStrict&amp;" "," ")))/(LEN(L_PendStrict)+1))&gt;SUMPRODUCT((LEN(BD193)-LEN(SUBSTITUTE(BD193," "&amp;L_PendNeg&amp;" "," ")))/(LEN(L_PendNeg)+1)),1,0),1)</f>
        <v>0</v>
      </c>
      <c r="BJ193" s="61" t="n">
        <f aca="false">IFERROR(IF(SUMPRODUCT((LEN(BE193)-LEN(SUBSTITUTE(BE193," "&amp;L_Pending&amp;" "," ")))/(LEN(L_Pending)+1))&gt;SUMPRODUCT((LEN(BE193)-LEN(SUBSTITUTE(BE193," "&amp;L_PendNeg&amp;" "," ")))/(LEN(L_PendNeg)+1))+SUMPRODUCT((LEN(BE193)-LEN(SUBSTITUTE(BE193," "&amp;L_PendPrep&amp;" "," ")))/(LEN(L_PendPrep)+1)),1,0),1)</f>
        <v>0</v>
      </c>
      <c r="BK193" s="61" t="n">
        <f aca="false">IFERROR(IF(SUMPRODUCT((LEN(BF193)-LEN(SUBSTITUTE(BF193," "&amp;L_PendStrict&amp;" "," ")))/(LEN(L_PendStrict)+1))&gt;SUMPRODUCT((LEN(BF193)-LEN(SUBSTITUTE(BF193," "&amp;L_PendNeg&amp;" "," ")))/(LEN(L_PendNeg)+1)),1,0),1)</f>
        <v>0</v>
      </c>
      <c r="BL193" s="61" t="n">
        <f aca="false">IFERROR(IF(OR(SUMPRODUCT(--ISNUMBER(SEARCH({"aa000"," aa 000"," aaa 000"," aaaa 000"," a 0000"," a000 000"," aa 00 000"," aaa 00 000"},BN193)))&gt;0,SUMPRODUCT(--ISNUMBER(SEARCH({"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193)))&gt;0,SUMPRODUCT(--ISNUMBER(SEARCH({"http","www.","\",".pdf",".jpg",".jpeg",".png",".heic",".xls",".doc",".msg",".eml"},Z193)))&gt;0,AND(SUMPRODUCT(--ISNUMBER(SEARCH({"sharepoint","onedrive","teams","dms","q-pulse","qpulse"},Z193)))&gt;0,ISNUMBER(SEARCH("0",BM193)))),1,0),0)</f>
        <v>0</v>
      </c>
      <c r="BM193" s="61" t="str">
        <f aca="false">SUBSTITUTE(SUBSTITUTE(SUBSTITUTE(SUBSTITUTE(SUBSTITUTE(SUBSTITUTE(SUBSTITUTE(SUBSTITUTE(SUBSTITUTE(LOWER(BW193&amp;""),"1","0"),"2","0"),"3","0"),"4","0"),"5","0"),"6","0"),"7","0"),"8","0"),"9","0")</f>
        <v>  </v>
      </c>
      <c r="BN193" s="61" t="str">
        <f aca="false">SUBSTITUTE(SUBSTITUTE(SUBSTITUTE(SUBSTITUTE(SUBSTITUTE(SUBSTITUTE(SUBSTITUTE(SUBSTITUTE(SUBSTITUTE(SUBSTITUTE(SUBSTITUTE(SUBSTITUTE(SUBSTITUTE(SUBSTITUTE(SUBSTITUTE(SUBSTITUTE(SUBSTITUTE(SUBSTITUTE(SUBSTITUTE(SUBSTITUTE(SUBSTITUTE(SUBSTITUTE(SUBSTITUTE(SUBSTITUTE(SUBSTITUTE(BM193,"b","a"),"c","a"),"d","a"),"e","a"),"f","a"),"g","a"),"h","a"),"i","a"),"j","a"),"k","a"),"l","a"),"m","a"),"n","a"),"o","a"),"p","a"),"q","a"),"r","a"),"s","a"),"t","a"),"u","a"),"v","a"),"w","a"),"x","a"),"y","a"),"z","a")</f>
        <v>  </v>
      </c>
      <c r="BO193" s="61" t="str">
        <f aca="false">SUBSTITUTE(SUBSTITUTE(SUBSTITUTE(SUBSTITUTE(SUBSTITUTE(SUBSTITUTE(SUBSTITUTE(SUBSTITUTE(SUBSTITUTE(LOWER(BX193&amp;""),"1","0"),"2","0"),"3","0"),"4","0"),"5","0"),"6","0"),"7","0"),"8","0"),"9","0")</f>
        <v>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v>
      </c>
      <c r="BQ193" s="61" t="n">
        <f aca="false">IFERROR(IF(OR(SUMPRODUCT(--ISNUMBER(SEARCH({"aa000"," aa 000"," aaa 000"," aaaa 000"," a 0000"," a000 000"," aa 00 000"," aaa 00 000"},BP193)))&gt;0,SUMPRODUCT(--ISNUMBER(SEARCH({"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193)))&gt;0,SUMPRODUCT(--ISNUMBER(SEARCH({"http","www.","\",".pdf",".jpg",".jpeg",".png",".heic",".xls",".doc",".msg",".eml"},W193)))&gt;0,ISNUMBER(SEARCH("0000",BO193)),AND(SUMPRODUCT(--ISNUMBER(SEARCH({"sharepoint","onedrive","teams","dms","q-pulse","qpulse"},W193)))&gt;0,ISNUMBER(SEARCH("0",BO193)))),1,0),0)</f>
        <v>0</v>
      </c>
      <c r="BR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193," "&amp;LOWER(Flights!$F$10)&amp;" "," ~ ")," mh"," ~")," at "," ~ ")," by "," ~ ")," on "," ~ ")," to "," ~ ")," from "," ~ ")," until "," ~ ")," till "," ~ ")," before "," ~ ")," after "," ~ ")," around "," ~ ")," approx "," ~ ")," about "," ~ ")," since "," ~ ")," hrs "," ~ ")," hr "," ~ ")," hours "," ~ ")," time "," ~ ")," jan "," ~ ")," feb "," ~ ")," mar "," ~ ")," apr "," ~ ")," may "," ~ ")," jun "," ~ ")," jul "," ~ ")," aug "," ~ ")," sep "," ~ ")," sept "," ~ ")," oct "," ~ ")</f>
        <v>  </v>
      </c>
      <c r="BS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193," "&amp;LOWER(Flights!$F$10)&amp;" "," ~ ")," mh"," ~")," at "," ~ ")," by "," ~ ")," on "," ~ ")," to "," ~ ")," from "," ~ ")," until "," ~ ")," till "," ~ ")," before "," ~ ")," after "," ~ ")," around "," ~ ")," approx "," ~ ")," about "," ~ ")," since "," ~ ")," hrs "," ~ ")," hr "," ~ ")," hours "," ~ ")," time "," ~ ")," jan "," ~ ")," feb "," ~ ")," mar "," ~ ")," apr "," ~ ")," may "," ~ ")," jun "," ~ ")," jul "," ~ ")," aug "," ~ ")," sep "," ~ ")," sept "," ~ ")," oct "," ~ ")</f>
        <v>  </v>
      </c>
      <c r="BT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193,"jan","~"),"feb","~"),"mar","~"),"apr","~"),"may","~"),"jun","~"),"jul","~"),"aug","~"),"sep","~"),"oct","~"),"nov","~"),"dec","~")," nov "," ~ ")," dec "," ~ ")," mon "," ~ ")," tue "," ~ ")," wed "," ~ ")," thu "," ~ ")," fri "," ~ ")," sat "," ~ ")," sun "," ~ ")," gate "," ~ ")," bay "," ~ ")," stand "," ~ ")," position "," ~ ")," galley "," ~ ")," flight "," ~ ")," flt "," ~ ")," day "," ~ ")," date "," ~ ")," dated "," ~ ")," the "," ~ ")," and "," ~ ")," of "," ~ ")," in "," ~ ")," for "," ~ ")," with "," ~ ")</f>
        <v>  </v>
      </c>
      <c r="BU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193,"jan","~"),"feb","~"),"mar","~"),"apr","~"),"may","~"),"jun","~"),"jul","~"),"aug","~"),"sep","~"),"oct","~"),"nov","~"),"dec","~")," nov "," ~ ")," dec "," ~ ")," mon "," ~ ")," tue "," ~ ")," wed "," ~ ")," thu "," ~ ")," fri "," ~ ")," sat "," ~ ")," sun "," ~ ")," gate "," ~ ")," bay "," ~ ")," stand "," ~ ")," position "," ~ ")," galley "," ~ ")," flight "," ~ ")," flt "," ~ ")," day "," ~ ")," date "," ~ ")," dated "," ~ ")," the "," ~ ")," and "," ~ ")," of "," ~ ")," in "," ~ ")," for "," ~ ")," with "," ~ ")</f>
        <v>  </v>
      </c>
      <c r="BV193" s="61" t="n">
        <f aca="false">0</f>
        <v>0</v>
      </c>
      <c r="BW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193," pax "," ~ ")," etd "," ~ ")," eta "," ~ ")," std "," ~ ")," sta "," ~ ")," atd "," ~ ")," ata "," ~ ")," lt "," ~ ")," utc "," ~ ")," local "," ~ ")," ok "," ~ ")," done "," ~ ")," seen "," ~ ")," chk "," ~ ")," chkd "," ~ ")," checked "," ~ ")," rcvd "," ~ ")," recd "," ~ ")," dep "," ~ ")," arr "," ~ ")," qty "," ~ ")," all "," ~ ")," ttl "," ~ ")," total "," ~ ")," via "," ~ ")," per "," ~ ")," call "," ~ ")," inbound "," ~ ")," outbound "," ~ ")," approx "," ~ ")</f>
        <v>  </v>
      </c>
      <c r="BX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193," pax "," ~ ")," etd "," ~ ")," eta "," ~ ")," std "," ~ ")," sta "," ~ ")," atd "," ~ ")," ata "," ~ ")," lt "," ~ ")," utc "," ~ ")," local "," ~ ")," ok "," ~ ")," done "," ~ ")," seen "," ~ ")," chk "," ~ ")," chkd "," ~ ")," checked "," ~ ")," rcvd "," ~ ")," recd "," ~ ")," dep "," ~ ")," arr "," ~ ")," qty "," ~ ")," all "," ~ ")," ttl "," ~ ")," total "," ~ ")," via "," ~ ")," per "," ~ ")," call "," ~ ")," inbound "," ~ ")," outbound "," ~ ")," approx "," ~ ")</f>
        <v>  </v>
      </c>
    </row>
    <row r="194" customFormat="false" ht="41.25" hidden="false" customHeight="true" outlineLevel="0" collapsed="false">
      <c r="A194" s="57" t="s">
        <v>754</v>
      </c>
      <c r="B194" s="57" t="s">
        <v>231</v>
      </c>
      <c r="C194" s="57" t="str">
        <f aca="false">Flights!$F$10</f>
        <v>MH0002</v>
      </c>
      <c r="D194" s="58" t="n">
        <f aca="false">Flights!$D$10</f>
        <v>46310</v>
      </c>
      <c r="E194" s="57" t="str">
        <f aca="false">Flights!$G$10&amp;"-"&amp;Flights!$H$10</f>
        <v>KUL-LHR</v>
      </c>
      <c r="F194" s="57" t="str">
        <f aca="false">Flights!$K$10</f>
        <v>BC</v>
      </c>
      <c r="G194" s="57" t="s">
        <v>423</v>
      </c>
      <c r="H194" s="57" t="s">
        <v>381</v>
      </c>
      <c r="I194" s="57" t="s">
        <v>450</v>
      </c>
      <c r="J194" s="57" t="s">
        <v>626</v>
      </c>
      <c r="K194" s="67" t="s">
        <v>452</v>
      </c>
      <c r="L194" s="67" t="s">
        <v>755</v>
      </c>
      <c r="M194" s="67" t="s">
        <v>454</v>
      </c>
      <c r="N194" s="67" t="s">
        <v>386</v>
      </c>
      <c r="O194" s="67" t="s">
        <v>506</v>
      </c>
      <c r="P194" s="57" t="s">
        <v>187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open",IF(AND(NOT(OR(LEN(AZ194)&lt;15,ISNUMBER(MATCH(AZ194,L_Placeholder,0)))),BK194=0,NOT(OR(LEN(AU194)&lt;2,ISNUMBER(MATCH(AU194,L_Placeholder,0)))),NOT(OR(LEN(AX194)&lt;2,ISNUMBER(MATCH(AX194,L_Placeholder,0)))),TRIM(AE194)&lt;&gt;TRIM(T194)),"N/A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missing",IF(OR(LEN(AU194)&lt;2,ISNUMBER(MATCH(AU194,L_Placeholder,0))),"INVALID – PIC missing",IF(OR(LEN(AV194)&lt;2,ISNUMBER(MATCH(AV194,L_Placeholder,0))),"INVALID – result / assessment missing",IF(OR(OR(LEN(AW194)&lt;3,ISNUMBER(MATCH(AW194,L_Placeholder,0))),SUMPRODUCT(--ISNUMBER(SEARCH(" "&amp;L_EvidencePhrase&amp;" ",BD194)))&gt;0,BI194=1),"INVALID – evidence missing, placeholder or not yet on file",IF(BL194=0,"INVALID – evidence needs a traceable reference (number, file name or link)",IF(OR(LEN(AX194)&lt;2,ISNUMBER(MATCH(AX194,L_Placeholder,0))),"INVALID – verifier missing",IF(AX194=AU194,"INVALID – verifier must be someone other than the PIC",IF(BH194=1,"INVALID – result not yet available (awaiting / TBC)",IF(BV194=1,"INVALID – wording says not on board: an on-board confirmation needs the item loaded",IF(AND(AQ194=1,OR(OR(LEN(AY194)&lt;3,ISNUMBER(MATCH(AY194,L_Placeholder,0))),BJ194=1,BQ194=0)),"INVALID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LATE","COMPLETE")&amp;IF(BG194=1," – CHECK WORDING",""))))))))))))))))))))))),IF(TRIM(U194)="Fail","FAIL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t="str">
        <f aca="false">" "&amp;TRIM(SUBSTITUTE(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 "))&amp;" "</f>
        <v>  </v>
      </c>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IFERROR(IF(AND(TRIM(U194)="Pass",SUMPRODUCT((LEN(BC194)-LEN(SUBSTITUTE(BC194,"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")))/(LEN(L_PendNeg)+1))+SUMPRODUCT((LEN(BC194)-LEN(SUBSTITUTE(BC194," "&amp;L_PendPrep&amp;" "," ")))/(LEN(L_PendPrep)+1)),1,0),1)</f>
        <v>0</v>
      </c>
      <c r="BI194" s="61" t="n">
        <f aca="false">IFERROR(IF(SUMPRODUCT((LEN(BD194)-LEN(SUBSTITUTE(BD194," "&amp;L_PendStrict&amp;" "," ")))/(LEN(L_PendStrict)+1))&gt;SUMPRODUCT((LEN(BD194)-LEN(SUBSTITUTE(BD194," "&amp;L_PendNeg&amp;" "," ")))/(LEN(L_PendNeg)+1)),1,0),1)</f>
        <v>0</v>
      </c>
      <c r="BJ194" s="61" t="n">
        <f aca="false">IFERROR(IF(SUMPRODUCT((LEN(BE194)-LEN(SUBSTITUTE(BE194," "&amp;L_Pending&amp;" "," ")))/(LEN(L_Pending)+1))&gt;SUMPRODUCT((LEN(BE194)-LEN(SUBSTITUTE(BE194," "&amp;L_PendNeg&amp;" "," ")))/(LEN(L_PendNeg)+1))+SUMPRODUCT((LEN(BE194)-LEN(SUBSTITUTE(BE194," "&amp;L_PendPrep&amp;" "," ")))/(LEN(L_PendPrep)+1)),1,0),1)</f>
        <v>0</v>
      </c>
      <c r="BK194" s="61" t="n">
        <f aca="false">IFERROR(IF(SUMPRODUCT((LEN(BF194)-LEN(SUBSTITUTE(BF194," "&amp;L_PendStrict&amp;" "," ")))/(LEN(L_PendStrict)+1))&gt;SUMPRODUCT((LEN(BF194)-LEN(SUBSTITUTE(BF194," "&amp;L_PendNeg&amp;" "," ")))/(LEN(L_PendNeg)+1)),1,0),1)</f>
        <v>0</v>
      </c>
      <c r="BL194" s="61" t="n">
        <f aca="false">IFERROR(IF(OR(SUMPRODUCT(--ISNUMBER(SEARCH({"aa000"," aa 000"," aaa 000"," aaaa 000"," a 0000"," a000 000"," aa 00 000"," aaa 00 000"},BN194)))&gt;0,SUMPRODUCT(--ISNUMBER(SEARCH({"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194)))&gt;0,SUMPRODUCT(--ISNUMBER(SEARCH({"http","www.","\",".pdf",".jpg",".jpeg",".png",".heic",".xls",".doc",".msg",".eml"},Z194)))&gt;0,AND(SUMPRODUCT(--ISNUMBER(SEARCH({"sharepoint","onedrive","teams","dms","q-pulse","qpulse"},Z194)))&gt;0,ISNUMBER(SEARCH("0",BM194)))),1,0),0)</f>
        <v>0</v>
      </c>
      <c r="BM194" s="61" t="str">
        <f aca="false">SUBSTITUTE(SUBSTITUTE(SUBSTITUTE(SUBSTITUTE(SUBSTITUTE(SUBSTITUTE(SUBSTITUTE(SUBSTITUTE(SUBSTITUTE(LOWER(BW194&amp;""),"1","0"),"2","0"),"3","0"),"4","0"),"5","0"),"6","0"),"7","0"),"8","0"),"9","0")</f>
        <v>  </v>
      </c>
      <c r="BN194" s="61" t="str">
        <f aca="false">SUBSTITUTE(SUBSTITUTE(SUBSTITUTE(SUBSTITUTE(SUBSTITUTE(SUBSTITUTE(SUBSTITUTE(SUBSTITUTE(SUBSTITUTE(SUBSTITUTE(SUBSTITUTE(SUBSTITUTE(SUBSTITUTE(SUBSTITUTE(SUBSTITUTE(SUBSTITUTE(SUBSTITUTE(SUBSTITUTE(SUBSTITUTE(SUBSTITUTE(SUBSTITUTE(SUBSTITUTE(SUBSTITUTE(SUBSTITUTE(SUBSTITUTE(BM194,"b","a"),"c","a"),"d","a"),"e","a"),"f","a"),"g","a"),"h","a"),"i","a"),"j","a"),"k","a"),"l","a"),"m","a"),"n","a"),"o","a"),"p","a"),"q","a"),"r","a"),"s","a"),"t","a"),"u","a"),"v","a"),"w","a"),"x","a"),"y","a"),"z","a")</f>
        <v>  </v>
      </c>
      <c r="BO194" s="61" t="str">
        <f aca="false">SUBSTITUTE(SUBSTITUTE(SUBSTITUTE(SUBSTITUTE(SUBSTITUTE(SUBSTITUTE(SUBSTITUTE(SUBSTITUTE(SUBSTITUTE(LOWER(BX194&amp;""),"1","0"),"2","0"),"3","0"),"4","0"),"5","0"),"6","0"),"7","0"),"8","0"),"9","0")</f>
        <v>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v>
      </c>
      <c r="BQ194" s="61" t="n">
        <f aca="false">IFERROR(IF(OR(SUMPRODUCT(--ISNUMBER(SEARCH({"aa000"," aa 000"," aaa 000"," aaaa 000"," a 0000"," a000 000"," aa 00 000"," aaa 00 000"},BP194)))&gt;0,SUMPRODUCT(--ISNUMBER(SEARCH({"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194)))&gt;0,SUMPRODUCT(--ISNUMBER(SEARCH({"http","www.","\",".pdf",".jpg",".jpeg",".png",".heic",".xls",".doc",".msg",".eml"},W194)))&gt;0,ISNUMBER(SEARCH("0000",BO194)),AND(SUMPRODUCT(--ISNUMBER(SEARCH({"sharepoint","onedrive","teams","dms","q-pulse","qpulse"},W194)))&gt;0,ISNUMBER(SEARCH("0",BO194)))),1,0),0)</f>
        <v>0</v>
      </c>
      <c r="BR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194," "&amp;LOWER(Flights!$F$10)&amp;" "," ~ ")," mh"," ~")," at "," ~ ")," by "," ~ ")," on "," ~ ")," to "," ~ ")," from "," ~ ")," until "," ~ ")," till "," ~ ")," before "," ~ ")," after "," ~ ")," around "," ~ ")," approx "," ~ ")," about "," ~ ")," since "," ~ ")," hrs "," ~ ")," hr "," ~ ")," hours "," ~ ")," time "," ~ ")," jan "," ~ ")," feb "," ~ ")," mar "," ~ ")," apr "," ~ ")," may "," ~ ")," jun "," ~ ")," jul "," ~ ")," aug "," ~ ")," sep "," ~ ")," sept "," ~ ")," oct "," ~ ")</f>
        <v>  </v>
      </c>
      <c r="BS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194," "&amp;LOWER(Flights!$F$10)&amp;" "," ~ ")," mh"," ~")," at "," ~ ")," by "," ~ ")," on "," ~ ")," to "," ~ ")," from "," ~ ")," until "," ~ ")," till "," ~ ")," before "," ~ ")," after "," ~ ")," around "," ~ ")," approx "," ~ ")," about "," ~ ")," since "," ~ ")," hrs "," ~ ")," hr "," ~ ")," hours "," ~ ")," time "," ~ ")," jan "," ~ ")," feb "," ~ ")," mar "," ~ ")," apr "," ~ ")," may "," ~ ")," jun "," ~ ")," jul "," ~ ")," aug "," ~ ")," sep "," ~ ")," sept "," ~ ")," oct "," ~ ")</f>
        <v>  </v>
      </c>
      <c r="BT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194,"jan","~"),"feb","~"),"mar","~"),"apr","~"),"may","~"),"jun","~"),"jul","~"),"aug","~"),"sep","~"),"oct","~"),"nov","~"),"dec","~")," nov "," ~ ")," dec "," ~ ")," mon "," ~ ")," tue "," ~ ")," wed "," ~ ")," thu "," ~ ")," fri "," ~ ")," sat "," ~ ")," sun "," ~ ")," gate "," ~ ")," bay "," ~ ")," stand "," ~ ")," position "," ~ ")," galley "," ~ ")," flight "," ~ ")," flt "," ~ ")," day "," ~ ")," date "," ~ ")," dated "," ~ ")," the "," ~ ")," and "," ~ ")," of "," ~ ")," in "," ~ ")," for "," ~ ")," with "," ~ ")</f>
        <v>  </v>
      </c>
      <c r="BU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194,"jan","~"),"feb","~"),"mar","~"),"apr","~"),"may","~"),"jun","~"),"jul","~"),"aug","~"),"sep","~"),"oct","~"),"nov","~"),"dec","~")," nov "," ~ ")," dec "," ~ ")," mon "," ~ ")," tue "," ~ ")," wed "," ~ ")," thu "," ~ ")," fri "," ~ ")," sat "," ~ ")," sun "," ~ ")," gate "," ~ ")," bay "," ~ ")," stand "," ~ ")," position "," ~ ")," galley "," ~ ")," flight "," ~ ")," flt "," ~ ")," day "," ~ ")," date "," ~ ")," dated "," ~ ")," the "," ~ ")," and "," ~ ")," of "," ~ ")," in "," ~ ")," for "," ~ ")," with "," ~ ")</f>
        <v>  </v>
      </c>
      <c r="BV194" s="61" t="n">
        <f aca="false">0</f>
        <v>0</v>
      </c>
      <c r="BW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194," pax "," ~ ")," etd "," ~ ")," eta "," ~ ")," std "," ~ ")," sta "," ~ ")," atd "," ~ ")," ata "," ~ ")," lt "," ~ ")," utc "," ~ ")," local "," ~ ")," ok "," ~ ")," done "," ~ ")," seen "," ~ ")," chk "," ~ ")," chkd "," ~ ")," checked "," ~ ")," rcvd "," ~ ")," recd "," ~ ")," dep "," ~ ")," arr "," ~ ")," qty "," ~ ")," all "," ~ ")," ttl "," ~ ")," total "," ~ ")," via "," ~ ")," per "," ~ ")," call "," ~ ")," inbound "," ~ ")," outbound "," ~ ")," approx "," ~ ")</f>
        <v>  </v>
      </c>
      <c r="BX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194," pax "," ~ ")," etd "," ~ ")," eta "," ~ ")," std "," ~ ")," sta "," ~ ")," atd "," ~ ")," ata "," ~ ")," lt "," ~ ")," utc "," ~ ")," local "," ~ ")," ok "," ~ ")," done "," ~ ")," seen "," ~ ")," chk "," ~ ")," chkd "," ~ ")," checked "," ~ ")," rcvd "," ~ ")," recd "," ~ ")," dep "," ~ ")," arr "," ~ ")," qty "," ~ ")," all "," ~ ")," ttl "," ~ ")," total "," ~ ")," via "," ~ ")," per "," ~ ")," call "," ~ ")," inbound "," ~ ")," outbound "," ~ ")," approx "," ~ ")</f>
        <v>  </v>
      </c>
    </row>
    <row r="195" customFormat="false" ht="41.25" hidden="false" customHeight="true" outlineLevel="0" collapsed="false">
      <c r="A195" s="57" t="s">
        <v>756</v>
      </c>
      <c r="B195" s="57" t="s">
        <v>231</v>
      </c>
      <c r="C195" s="57" t="str">
        <f aca="false">Flights!$F$10</f>
        <v>MH0002</v>
      </c>
      <c r="D195" s="58" t="n">
        <f aca="false">Flights!$D$10</f>
        <v>46310</v>
      </c>
      <c r="E195" s="57" t="str">
        <f aca="false">Flights!$G$10&amp;"-"&amp;Flights!$H$10</f>
        <v>KUL-LHR</v>
      </c>
      <c r="F195" s="57" t="str">
        <f aca="false">Flights!$K$10</f>
        <v>BC</v>
      </c>
      <c r="G195" s="57" t="s">
        <v>423</v>
      </c>
      <c r="H195" s="57" t="s">
        <v>381</v>
      </c>
      <c r="I195" s="57" t="s">
        <v>450</v>
      </c>
      <c r="J195" s="57" t="s">
        <v>629</v>
      </c>
      <c r="K195" s="67" t="s">
        <v>452</v>
      </c>
      <c r="L195" s="67" t="s">
        <v>757</v>
      </c>
      <c r="M195" s="67" t="s">
        <v>454</v>
      </c>
      <c r="N195" s="67" t="s">
        <v>386</v>
      </c>
      <c r="O195" s="67" t="s">
        <v>506</v>
      </c>
      <c r="P195" s="57" t="s">
        <v>187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open",IF(AND(NOT(OR(LEN(AZ195)&lt;15,ISNUMBER(MATCH(AZ195,L_Placeholder,0)))),BK195=0,NOT(OR(LEN(AU195)&lt;2,ISNUMBER(MATCH(AU195,L_Placeholder,0)))),NOT(OR(LEN(AX195)&lt;2,ISNUMBER(MATCH(AX195,L_Placeholder,0)))),TRIM(AE195)&lt;&gt;TRIM(T195)),"N/A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missing",IF(OR(LEN(AU195)&lt;2,ISNUMBER(MATCH(AU195,L_Placeholder,0))),"INVALID – PIC missing",IF(OR(LEN(AV195)&lt;2,ISNUMBER(MATCH(AV195,L_Placeholder,0))),"INVALID – result / assessment missing",IF(OR(OR(LEN(AW195)&lt;3,ISNUMBER(MATCH(AW195,L_Placeholder,0))),SUMPRODUCT(--ISNUMBER(SEARCH(" "&amp;L_EvidencePhrase&amp;" ",BD195)))&gt;0,BI195=1),"INVALID – evidence missing, placeholder or not yet on file",IF(BL195=0,"INVALID – evidence needs a traceable reference (number, file name or link)",IF(OR(LEN(AX195)&lt;2,ISNUMBER(MATCH(AX195,L_Placeholder,0))),"INVALID – verifier missing",IF(AX195=AU195,"INVALID – verifier must be someone other than the PIC",IF(BH195=1,"INVALID – result not yet available (awaiting / TBC)",IF(BV195=1,"INVALID – wording says not on board: an on-board confirmation needs the item loaded",IF(AND(AQ195=1,OR(OR(LEN(AY195)&lt;3,ISNUMBER(MATCH(AY195,L_Placeholder,0))),BJ195=1,BQ195=0)),"INVALID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LATE","COMPLETE")&amp;IF(BG195=1," – CHECK WORDING",""))))))))))))))))))))))),IF(TRIM(U195)="Fail","FAIL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t="str">
        <f aca="false">" "&amp;TRIM(SUBSTITUTE(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 "))&amp;" "</f>
        <v>  </v>
      </c>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IFERROR(IF(AND(TRIM(U195)="Pass",SUMPRODUCT((LEN(BC195)-LEN(SUBSTITUTE(BC195,"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")))/(LEN(L_PendNeg)+1))+SUMPRODUCT((LEN(BC195)-LEN(SUBSTITUTE(BC195," "&amp;L_PendPrep&amp;" "," ")))/(LEN(L_PendPrep)+1)),1,0),1)</f>
        <v>0</v>
      </c>
      <c r="BI195" s="61" t="n">
        <f aca="false">IFERROR(IF(SUMPRODUCT((LEN(BD195)-LEN(SUBSTITUTE(BD195," "&amp;L_PendStrict&amp;" "," ")))/(LEN(L_PendStrict)+1))&gt;SUMPRODUCT((LEN(BD195)-LEN(SUBSTITUTE(BD195," "&amp;L_PendNeg&amp;" "," ")))/(LEN(L_PendNeg)+1)),1,0),1)</f>
        <v>0</v>
      </c>
      <c r="BJ195" s="61" t="n">
        <f aca="false">IFERROR(IF(SUMPRODUCT((LEN(BE195)-LEN(SUBSTITUTE(BE195," "&amp;L_Pending&amp;" "," ")))/(LEN(L_Pending)+1))&gt;SUMPRODUCT((LEN(BE195)-LEN(SUBSTITUTE(BE195," "&amp;L_PendNeg&amp;" "," ")))/(LEN(L_PendNeg)+1))+SUMPRODUCT((LEN(BE195)-LEN(SUBSTITUTE(BE195," "&amp;L_PendPrep&amp;" "," ")))/(LEN(L_PendPrep)+1)),1,0),1)</f>
        <v>0</v>
      </c>
      <c r="BK195" s="61" t="n">
        <f aca="false">IFERROR(IF(SUMPRODUCT((LEN(BF195)-LEN(SUBSTITUTE(BF195," "&amp;L_PendStrict&amp;" "," ")))/(LEN(L_PendStrict)+1))&gt;SUMPRODUCT((LEN(BF195)-LEN(SUBSTITUTE(BF195," "&amp;L_PendNeg&amp;" "," ")))/(LEN(L_PendNeg)+1)),1,0),1)</f>
        <v>0</v>
      </c>
      <c r="BL195" s="61" t="n">
        <f aca="false">IFERROR(IF(OR(SUMPRODUCT(--ISNUMBER(SEARCH({"aa000"," aa 000"," aaa 000"," aaaa 000"," a 0000"," a000 000"," aa 00 000"," aaa 00 000"},BN195)))&gt;0,SUMPRODUCT(--ISNUMBER(SEARCH({"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195)))&gt;0,SUMPRODUCT(--ISNUMBER(SEARCH({"http","www.","\",".pdf",".jpg",".jpeg",".png",".heic",".xls",".doc",".msg",".eml"},Z195)))&gt;0,AND(SUMPRODUCT(--ISNUMBER(SEARCH({"sharepoint","onedrive","teams","dms","q-pulse","qpulse"},Z195)))&gt;0,ISNUMBER(SEARCH("0",BM195)))),1,0),0)</f>
        <v>0</v>
      </c>
      <c r="BM195" s="61" t="str">
        <f aca="false">SUBSTITUTE(SUBSTITUTE(SUBSTITUTE(SUBSTITUTE(SUBSTITUTE(SUBSTITUTE(SUBSTITUTE(SUBSTITUTE(SUBSTITUTE(LOWER(BW195&amp;""),"1","0"),"2","0"),"3","0"),"4","0"),"5","0"),"6","0"),"7","0"),"8","0"),"9","0")</f>
        <v>  </v>
      </c>
      <c r="BN195" s="61" t="str">
        <f aca="false">SUBSTITUTE(SUBSTITUTE(SUBSTITUTE(SUBSTITUTE(SUBSTITUTE(SUBSTITUTE(SUBSTITUTE(SUBSTITUTE(SUBSTITUTE(SUBSTITUTE(SUBSTITUTE(SUBSTITUTE(SUBSTITUTE(SUBSTITUTE(SUBSTITUTE(SUBSTITUTE(SUBSTITUTE(SUBSTITUTE(SUBSTITUTE(SUBSTITUTE(SUBSTITUTE(SUBSTITUTE(SUBSTITUTE(SUBSTITUTE(SUBSTITUTE(BM195,"b","a"),"c","a"),"d","a"),"e","a"),"f","a"),"g","a"),"h","a"),"i","a"),"j","a"),"k","a"),"l","a"),"m","a"),"n","a"),"o","a"),"p","a"),"q","a"),"r","a"),"s","a"),"t","a"),"u","a"),"v","a"),"w","a"),"x","a"),"y","a"),"z","a")</f>
        <v>  </v>
      </c>
      <c r="BO195" s="61" t="str">
        <f aca="false">SUBSTITUTE(SUBSTITUTE(SUBSTITUTE(SUBSTITUTE(SUBSTITUTE(SUBSTITUTE(SUBSTITUTE(SUBSTITUTE(SUBSTITUTE(LOWER(BX195&amp;""),"1","0"),"2","0"),"3","0"),"4","0"),"5","0"),"6","0"),"7","0"),"8","0"),"9","0")</f>
        <v>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v>
      </c>
      <c r="BQ195" s="61" t="n">
        <f aca="false">IFERROR(IF(OR(SUMPRODUCT(--ISNUMBER(SEARCH({"aa000"," aa 000"," aaa 000"," aaaa 000"," a 0000"," a000 000"," aa 00 000"," aaa 00 000"},BP195)))&gt;0,SUMPRODUCT(--ISNUMBER(SEARCH({"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195)))&gt;0,SUMPRODUCT(--ISNUMBER(SEARCH({"http","www.","\",".pdf",".jpg",".jpeg",".png",".heic",".xls",".doc",".msg",".eml"},W195)))&gt;0,ISNUMBER(SEARCH("0000",BO195)),AND(SUMPRODUCT(--ISNUMBER(SEARCH({"sharepoint","onedrive","teams","dms","q-pulse","qpulse"},W195)))&gt;0,ISNUMBER(SEARCH("0",BO195)))),1,0),0)</f>
        <v>0</v>
      </c>
      <c r="BR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195," "&amp;LOWER(Flights!$F$10)&amp;" "," ~ ")," mh"," ~")," at "," ~ ")," by "," ~ ")," on "," ~ ")," to "," ~ ")," from "," ~ ")," until "," ~ ")," till "," ~ ")," before "," ~ ")," after "," ~ ")," around "," ~ ")," approx "," ~ ")," about "," ~ ")," since "," ~ ")," hrs "," ~ ")," hr "," ~ ")," hours "," ~ ")," time "," ~ ")," jan "," ~ ")," feb "," ~ ")," mar "," ~ ")," apr "," ~ ")," may "," ~ ")," jun "," ~ ")," jul "," ~ ")," aug "," ~ ")," sep "," ~ ")," sept "," ~ ")," oct "," ~ ")</f>
        <v>  </v>
      </c>
      <c r="BS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195," "&amp;LOWER(Flights!$F$10)&amp;" "," ~ ")," mh"," ~")," at "," ~ ")," by "," ~ ")," on "," ~ ")," to "," ~ ")," from "," ~ ")," until "," ~ ")," till "," ~ ")," before "," ~ ")," after "," ~ ")," around "," ~ ")," approx "," ~ ")," about "," ~ ")," since "," ~ ")," hrs "," ~ ")," hr "," ~ ")," hours "," ~ ")," time "," ~ ")," jan "," ~ ")," feb "," ~ ")," mar "," ~ ")," apr "," ~ ")," may "," ~ ")," jun "," ~ ")," jul "," ~ ")," aug "," ~ ")," sep "," ~ ")," sept "," ~ ")," oct "," ~ ")</f>
        <v>  </v>
      </c>
      <c r="BT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195,"jan","~"),"feb","~"),"mar","~"),"apr","~"),"may","~"),"jun","~"),"jul","~"),"aug","~"),"sep","~"),"oct","~"),"nov","~"),"dec","~")," nov "," ~ ")," dec "," ~ ")," mon "," ~ ")," tue "," ~ ")," wed "," ~ ")," thu "," ~ ")," fri "," ~ ")," sat "," ~ ")," sun "," ~ ")," gate "," ~ ")," bay "," ~ ")," stand "," ~ ")," position "," ~ ")," galley "," ~ ")," flight "," ~ ")," flt "," ~ ")," day "," ~ ")," date "," ~ ")," dated "," ~ ")," the "," ~ ")," and "," ~ ")," of "," ~ ")," in "," ~ ")," for "," ~ ")," with "," ~ ")</f>
        <v>  </v>
      </c>
      <c r="BU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195,"jan","~"),"feb","~"),"mar","~"),"apr","~"),"may","~"),"jun","~"),"jul","~"),"aug","~"),"sep","~"),"oct","~"),"nov","~"),"dec","~")," nov "," ~ ")," dec "," ~ ")," mon "," ~ ")," tue "," ~ ")," wed "," ~ ")," thu "," ~ ")," fri "," ~ ")," sat "," ~ ")," sun "," ~ ")," gate "," ~ ")," bay "," ~ ")," stand "," ~ ")," position "," ~ ")," galley "," ~ ")," flight "," ~ ")," flt "," ~ ")," day "," ~ ")," date "," ~ ")," dated "," ~ ")," the "," ~ ")," and "," ~ ")," of "," ~ ")," in "," ~ ")," for "," ~ ")," with "," ~ ")</f>
        <v>  </v>
      </c>
      <c r="BV195" s="61" t="n">
        <f aca="false">0</f>
        <v>0</v>
      </c>
      <c r="BW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195," pax "," ~ ")," etd "," ~ ")," eta "," ~ ")," std "," ~ ")," sta "," ~ ")," atd "," ~ ")," ata "," ~ ")," lt "," ~ ")," utc "," ~ ")," local "," ~ ")," ok "," ~ ")," done "," ~ ")," seen "," ~ ")," chk "," ~ ")," chkd "," ~ ")," checked "," ~ ")," rcvd "," ~ ")," recd "," ~ ")," dep "," ~ ")," arr "," ~ ")," qty "," ~ ")," all "," ~ ")," ttl "," ~ ")," total "," ~ ")," via "," ~ ")," per "," ~ ")," call "," ~ ")," inbound "," ~ ")," outbound "," ~ ")," approx "," ~ ")</f>
        <v>  </v>
      </c>
      <c r="BX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195," pax "," ~ ")," etd "," ~ ")," eta "," ~ ")," std "," ~ ")," sta "," ~ ")," atd "," ~ ")," ata "," ~ ")," lt "," ~ ")," utc "," ~ ")," local "," ~ ")," ok "," ~ ")," done "," ~ ")," seen "," ~ ")," chk "," ~ ")," chkd "," ~ ")," checked "," ~ ")," rcvd "," ~ ")," recd "," ~ ")," dep "," ~ ")," arr "," ~ ")," qty "," ~ ")," all "," ~ ")," ttl "," ~ ")," total "," ~ ")," via "," ~ ")," per "," ~ ")," call "," ~ ")," inbound "," ~ ")," outbound "," ~ ")," approx "," ~ ")</f>
        <v>  </v>
      </c>
    </row>
    <row r="196" customFormat="false" ht="39.75" hidden="false" customHeight="true" outlineLevel="0" collapsed="false">
      <c r="A196" s="57" t="s">
        <v>758</v>
      </c>
      <c r="B196" s="57" t="s">
        <v>231</v>
      </c>
      <c r="C196" s="57" t="str">
        <f aca="false">Flights!$F$10</f>
        <v>MH0002</v>
      </c>
      <c r="D196" s="58" t="n">
        <f aca="false">Flights!$D$10</f>
        <v>46310</v>
      </c>
      <c r="E196" s="57" t="str">
        <f aca="false">Flights!$G$10&amp;"-"&amp;Flights!$H$10</f>
        <v>KUL-LHR</v>
      </c>
      <c r="F196" s="57" t="str">
        <f aca="false">Flights!$K$10</f>
        <v>BC</v>
      </c>
      <c r="G196" s="57" t="s">
        <v>423</v>
      </c>
      <c r="H196" s="57" t="s">
        <v>381</v>
      </c>
      <c r="I196" s="57" t="s">
        <v>632</v>
      </c>
      <c r="J196" s="57" t="s">
        <v>633</v>
      </c>
      <c r="K196" s="67" t="s">
        <v>504</v>
      </c>
      <c r="L196" s="67" t="s">
        <v>759</v>
      </c>
      <c r="M196" s="67" t="s">
        <v>187</v>
      </c>
      <c r="N196" s="67" t="s">
        <v>386</v>
      </c>
      <c r="O196" s="67" t="s">
        <v>635</v>
      </c>
      <c r="P196" s="57" t="s">
        <v>187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open",IF(AND(NOT(OR(LEN(AZ196)&lt;15,ISNUMBER(MATCH(AZ196,L_Placeholder,0)))),BK196=0,NOT(OR(LEN(AU196)&lt;2,ISNUMBER(MATCH(AU196,L_Placeholder,0)))),NOT(OR(LEN(AX196)&lt;2,ISNUMBER(MATCH(AX196,L_Placeholder,0)))),TRIM(AE196)&lt;&gt;TRIM(T196)),"N/A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missing",IF(OR(LEN(AU196)&lt;2,ISNUMBER(MATCH(AU196,L_Placeholder,0))),"INVALID – PIC missing",IF(OR(LEN(AV196)&lt;2,ISNUMBER(MATCH(AV196,L_Placeholder,0))),"INVALID – result / assessment missing",IF(OR(OR(LEN(AW196)&lt;3,ISNUMBER(MATCH(AW196,L_Placeholder,0))),SUMPRODUCT(--ISNUMBER(SEARCH(" "&amp;L_EvidencePhrase&amp;" ",BD196)))&gt;0,BI196=1),"INVALID – evidence missing, placeholder or not yet on file",IF(BL196=0,"INVALID – evidence needs a traceable reference (number, file name or link)",IF(OR(LEN(AX196)&lt;2,ISNUMBER(MATCH(AX196,L_Placeholder,0))),"INVALID – verifier missing",IF(AX196=AU196,"INVALID – verifier must be someone other than the PIC",IF(BH196=1,"INVALID – result not yet available (awaiting / TBC)",IF(BV196=1,"INVALID – wording says not on board: an on-board confirmation needs the item loaded",IF(AND(AQ196=1,OR(OR(LEN(AY196)&lt;3,ISNUMBER(MATCH(AY196,L_Placeholder,0))),BJ196=1,BQ196=0)),"INVALID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LATE","COMPLETE")&amp;IF(BG196=1," – CHECK WORDING",""))))))))))))))))))))))),IF(TRIM(U196)="Fail","FAIL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t="str">
        <f aca="false">" "&amp;TRIM(SUBSTITUTE(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 "))&amp;" "</f>
        <v>  </v>
      </c>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IFERROR(IF(AND(TRIM(U196)="Pass",SUMPRODUCT((LEN(BC196)-LEN(SUBSTITUTE(BC196,"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")))/(LEN(L_PendNeg)+1))+SUMPRODUCT((LEN(BC196)-LEN(SUBSTITUTE(BC196," "&amp;L_PendPrep&amp;" "," ")))/(LEN(L_PendPrep)+1)),1,0),1)</f>
        <v>0</v>
      </c>
      <c r="BI196" s="61" t="n">
        <f aca="false">IFERROR(IF(SUMPRODUCT((LEN(BD196)-LEN(SUBSTITUTE(BD196," "&amp;L_PendStrict&amp;" "," ")))/(LEN(L_PendStrict)+1))&gt;SUMPRODUCT((LEN(BD196)-LEN(SUBSTITUTE(BD196," "&amp;L_PendNeg&amp;" "," ")))/(LEN(L_PendNeg)+1)),1,0),1)</f>
        <v>0</v>
      </c>
      <c r="BJ196" s="61" t="n">
        <f aca="false">IFERROR(IF(SUMPRODUCT((LEN(BE196)-LEN(SUBSTITUTE(BE196," "&amp;L_Pending&amp;" "," ")))/(LEN(L_Pending)+1))&gt;SUMPRODUCT((LEN(BE196)-LEN(SUBSTITUTE(BE196," "&amp;L_PendNeg&amp;" "," ")))/(LEN(L_PendNeg)+1))+SUMPRODUCT((LEN(BE196)-LEN(SUBSTITUTE(BE196," "&amp;L_PendPrep&amp;" "," ")))/(LEN(L_PendPrep)+1)),1,0),1)</f>
        <v>0</v>
      </c>
      <c r="BK196" s="61" t="n">
        <f aca="false">IFERROR(IF(SUMPRODUCT((LEN(BF196)-LEN(SUBSTITUTE(BF196," "&amp;L_PendStrict&amp;" "," ")))/(LEN(L_PendStrict)+1))&gt;SUMPRODUCT((LEN(BF196)-LEN(SUBSTITUTE(BF196," "&amp;L_PendNeg&amp;" "," ")))/(LEN(L_PendNeg)+1)),1,0),1)</f>
        <v>0</v>
      </c>
      <c r="BL196" s="61" t="n">
        <f aca="false">IFERROR(IF(OR(SUMPRODUCT(--ISNUMBER(SEARCH({"aa000"," aa 000"," aaa 000"," aaaa 000"," a 0000"," a000 000"," aa 00 000"," aaa 00 000"},BN196)))&gt;0,SUMPRODUCT(--ISNUMBER(SEARCH({"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196)))&gt;0,SUMPRODUCT(--ISNUMBER(SEARCH({"http","www.","\",".pdf",".jpg",".jpeg",".png",".heic",".xls",".doc",".msg",".eml"},Z196)))&gt;0,AND(SUMPRODUCT(--ISNUMBER(SEARCH({"sharepoint","onedrive","teams","dms","q-pulse","qpulse"},Z196)))&gt;0,ISNUMBER(SEARCH("0",BM196)))),1,0),0)</f>
        <v>0</v>
      </c>
      <c r="BM196" s="61" t="str">
        <f aca="false">SUBSTITUTE(SUBSTITUTE(SUBSTITUTE(SUBSTITUTE(SUBSTITUTE(SUBSTITUTE(SUBSTITUTE(SUBSTITUTE(SUBSTITUTE(LOWER(BW196&amp;""),"1","0"),"2","0"),"3","0"),"4","0"),"5","0"),"6","0"),"7","0"),"8","0"),"9","0")</f>
        <v>  </v>
      </c>
      <c r="BN196" s="61" t="str">
        <f aca="false">SUBSTITUTE(SUBSTITUTE(SUBSTITUTE(SUBSTITUTE(SUBSTITUTE(SUBSTITUTE(SUBSTITUTE(SUBSTITUTE(SUBSTITUTE(SUBSTITUTE(SUBSTITUTE(SUBSTITUTE(SUBSTITUTE(SUBSTITUTE(SUBSTITUTE(SUBSTITUTE(SUBSTITUTE(SUBSTITUTE(SUBSTITUTE(SUBSTITUTE(SUBSTITUTE(SUBSTITUTE(SUBSTITUTE(SUBSTITUTE(SUBSTITUTE(BM196,"b","a"),"c","a"),"d","a"),"e","a"),"f","a"),"g","a"),"h","a"),"i","a"),"j","a"),"k","a"),"l","a"),"m","a"),"n","a"),"o","a"),"p","a"),"q","a"),"r","a"),"s","a"),"t","a"),"u","a"),"v","a"),"w","a"),"x","a"),"y","a"),"z","a")</f>
        <v>  </v>
      </c>
      <c r="BO196" s="61" t="str">
        <f aca="false">SUBSTITUTE(SUBSTITUTE(SUBSTITUTE(SUBSTITUTE(SUBSTITUTE(SUBSTITUTE(SUBSTITUTE(SUBSTITUTE(SUBSTITUTE(LOWER(BX196&amp;""),"1","0"),"2","0"),"3","0"),"4","0"),"5","0"),"6","0"),"7","0"),"8","0"),"9","0")</f>
        <v>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v>
      </c>
      <c r="BQ196" s="61" t="n">
        <f aca="false">IFERROR(IF(OR(SUMPRODUCT(--ISNUMBER(SEARCH({"aa000"," aa 000"," aaa 000"," aaaa 000"," a 0000"," a000 000"," aa 00 000"," aaa 00 000"},BP196)))&gt;0,SUMPRODUCT(--ISNUMBER(SEARCH({"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196)))&gt;0,SUMPRODUCT(--ISNUMBER(SEARCH({"http","www.","\",".pdf",".jpg",".jpeg",".png",".heic",".xls",".doc",".msg",".eml"},W196)))&gt;0,ISNUMBER(SEARCH("0000",BO196)),AND(SUMPRODUCT(--ISNUMBER(SEARCH({"sharepoint","onedrive","teams","dms","q-pulse","qpulse"},W196)))&gt;0,ISNUMBER(SEARCH("0",BO196)))),1,0),0)</f>
        <v>0</v>
      </c>
      <c r="BR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196," "&amp;LOWER(Flights!$F$10)&amp;" "," ~ ")," mh"," ~")," at "," ~ ")," by "," ~ ")," on "," ~ ")," to "," ~ ")," from "," ~ ")," until "," ~ ")," till "," ~ ")," before "," ~ ")," after "," ~ ")," around "," ~ ")," approx "," ~ ")," about "," ~ ")," since "," ~ ")," hrs "," ~ ")," hr "," ~ ")," hours "," ~ ")," time "," ~ ")," jan "," ~ ")," feb "," ~ ")," mar "," ~ ")," apr "," ~ ")," may "," ~ ")," jun "," ~ ")," jul "," ~ ")," aug "," ~ ")," sep "," ~ ")," sept "," ~ ")," oct "," ~ ")</f>
        <v>  </v>
      </c>
      <c r="BS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196," "&amp;LOWER(Flights!$F$10)&amp;" "," ~ ")," mh"," ~")," at "," ~ ")," by "," ~ ")," on "," ~ ")," to "," ~ ")," from "," ~ ")," until "," ~ ")," till "," ~ ")," before "," ~ ")," after "," ~ ")," around "," ~ ")," approx "," ~ ")," about "," ~ ")," since "," ~ ")," hrs "," ~ ")," hr "," ~ ")," hours "," ~ ")," time "," ~ ")," jan "," ~ ")," feb "," ~ ")," mar "," ~ ")," apr "," ~ ")," may "," ~ ")," jun "," ~ ")," jul "," ~ ")," aug "," ~ ")," sep "," ~ ")," sept "," ~ ")," oct "," ~ ")</f>
        <v>  </v>
      </c>
      <c r="BT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196,"jan","~"),"feb","~"),"mar","~"),"apr","~"),"may","~"),"jun","~"),"jul","~"),"aug","~"),"sep","~"),"oct","~"),"nov","~"),"dec","~")," nov "," ~ ")," dec "," ~ ")," mon "," ~ ")," tue "," ~ ")," wed "," ~ ")," thu "," ~ ")," fri "," ~ ")," sat "," ~ ")," sun "," ~ ")," gate "," ~ ")," bay "," ~ ")," stand "," ~ ")," position "," ~ ")," galley "," ~ ")," flight "," ~ ")," flt "," ~ ")," day "," ~ ")," date "," ~ ")," dated "," ~ ")," the "," ~ ")," and "," ~ ")," of "," ~ ")," in "," ~ ")," for "," ~ ")," with "," ~ ")</f>
        <v>  </v>
      </c>
      <c r="BU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196,"jan","~"),"feb","~"),"mar","~"),"apr","~"),"may","~"),"jun","~"),"jul","~"),"aug","~"),"sep","~"),"oct","~"),"nov","~"),"dec","~")," nov "," ~ ")," dec "," ~ ")," mon "," ~ ")," tue "," ~ ")," wed "," ~ ")," thu "," ~ ")," fri "," ~ ")," sat "," ~ ")," sun "," ~ ")," gate "," ~ ")," bay "," ~ ")," stand "," ~ ")," position "," ~ ")," galley "," ~ ")," flight "," ~ ")," flt "," ~ ")," day "," ~ ")," date "," ~ ")," dated "," ~ ")," the "," ~ ")," and "," ~ ")," of "," ~ ")," in "," ~ ")," for "," ~ ")," with "," ~ ")</f>
        <v>  </v>
      </c>
      <c r="BV196" s="61" t="n">
        <f aca="false">0</f>
        <v>0</v>
      </c>
      <c r="BW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196," pax "," ~ ")," etd "," ~ ")," eta "," ~ ")," std "," ~ ")," sta "," ~ ")," atd "," ~ ")," ata "," ~ ")," lt "," ~ ")," utc "," ~ ")," local "," ~ ")," ok "," ~ ")," done "," ~ ")," seen "," ~ ")," chk "," ~ ")," chkd "," ~ ")," checked "," ~ ")," rcvd "," ~ ")," recd "," ~ ")," dep "," ~ ")," arr "," ~ ")," qty "," ~ ")," all "," ~ ")," ttl "," ~ ")," total "," ~ ")," via "," ~ ")," per "," ~ ")," call "," ~ ")," inbound "," ~ ")," outbound "," ~ ")," approx "," ~ ")</f>
        <v>  </v>
      </c>
      <c r="BX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196," pax "," ~ ")," etd "," ~ ")," eta "," ~ ")," std "," ~ ")," sta "," ~ ")," atd "," ~ ")," ata "," ~ ")," lt "," ~ ")," utc "," ~ ")," local "," ~ ")," ok "," ~ ")," done "," ~ ")," seen "," ~ ")," chk "," ~ ")," chkd "," ~ ")," checked "," ~ ")," rcvd "," ~ ")," recd "," ~ ")," dep "," ~ ")," arr "," ~ ")," qty "," ~ ")," all "," ~ ")," ttl "," ~ ")," total "," ~ ")," via "," ~ ")," per "," ~ ")," call "," ~ ")," inbound "," ~ ")," outbound "," ~ ")," approx "," ~ ")</f>
        <v>  </v>
      </c>
    </row>
    <row r="197" customFormat="false" ht="39.75" hidden="false" customHeight="true" outlineLevel="0" collapsed="false">
      <c r="A197" s="57" t="s">
        <v>760</v>
      </c>
      <c r="B197" s="57" t="s">
        <v>231</v>
      </c>
      <c r="C197" s="57" t="str">
        <f aca="false">Flights!$F$10</f>
        <v>MH0002</v>
      </c>
      <c r="D197" s="58" t="n">
        <f aca="false">Flights!$D$10</f>
        <v>46310</v>
      </c>
      <c r="E197" s="57" t="str">
        <f aca="false">Flights!$G$10&amp;"-"&amp;Flights!$H$10</f>
        <v>KUL-LHR</v>
      </c>
      <c r="F197" s="57" t="str">
        <f aca="false">Flights!$K$10</f>
        <v>BC</v>
      </c>
      <c r="G197" s="57" t="s">
        <v>462</v>
      </c>
      <c r="H197" s="57" t="s">
        <v>463</v>
      </c>
      <c r="I197" s="57" t="s">
        <v>382</v>
      </c>
      <c r="J197" s="57" t="s">
        <v>464</v>
      </c>
      <c r="K197" s="67" t="s">
        <v>429</v>
      </c>
      <c r="L197" s="67" t="s">
        <v>465</v>
      </c>
      <c r="M197" s="67"/>
      <c r="N197" s="67" t="s">
        <v>386</v>
      </c>
      <c r="O197" s="67" t="s">
        <v>466</v>
      </c>
      <c r="P197" s="57" t="s">
        <v>187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open",IF(AND(NOT(OR(LEN(AZ197)&lt;15,ISNUMBER(MATCH(AZ197,L_Placeholder,0)))),BK197=0,NOT(OR(LEN(AU197)&lt;2,ISNUMBER(MATCH(AU197,L_Placeholder,0)))),NOT(OR(LEN(AX197)&lt;2,ISNUMBER(MATCH(AX197,L_Placeholder,0)))),TRIM(AE197)&lt;&gt;TRIM(T197)),"N/A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missing",IF(OR(LEN(AU197)&lt;2,ISNUMBER(MATCH(AU197,L_Placeholder,0))),"INVALID – PIC missing",IF(OR(LEN(AV197)&lt;2,ISNUMBER(MATCH(AV197,L_Placeholder,0))),"INVALID – result / assessment missing",IF(OR(OR(LEN(AW197)&lt;3,ISNUMBER(MATCH(AW197,L_Placeholder,0))),SUMPRODUCT(--ISNUMBER(SEARCH(" "&amp;L_EvidencePhrase&amp;" ",BD197)))&gt;0,BI197=1),"INVALID – evidence missing, placeholder or not yet on file",IF(BL197=0,"INVALID – evidence needs a traceable reference (number, file name or link)",IF(OR(LEN(AX197)&lt;2,ISNUMBER(MATCH(AX197,L_Placeholder,0))),"INVALID – verifier missing",IF(AX197=AU197,"INVALID – verifier must be someone other than the PIC",IF(BH197=1,"INVALID – result not yet available (awaiting / TBC)",IF(BV197=1,"INVALID – wording says not on board: an on-board confirmation needs the item loaded",IF(AND(AQ197=1,OR(OR(LEN(AY197)&lt;3,ISNUMBER(MATCH(AY197,L_Placeholder,0))),BJ197=1,BQ197=0)),"INVALID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LATE","COMPLETE")&amp;IF(BG197=1," – CHECK WORDING",""))))))))))))))))))))))))),IF(TRIM(U197)="Fail","FAIL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t="str">
        <f aca="false">" "&amp;TRIM(SUBSTITUTE(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 "))&amp;" "</f>
        <v>  </v>
      </c>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IFERROR(IF(AND(TRIM(U197)="Pass",SUMPRODUCT((LEN(BC197)-LEN(SUBSTITUTE(BC197,"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")))/(LEN(L_PendNeg)+1)),1,0),1)</f>
        <v>0</v>
      </c>
      <c r="BI197" s="61" t="n">
        <f aca="false">IFERROR(IF(SUMPRODUCT((LEN(BD197)-LEN(SUBSTITUTE(BD197," "&amp;L_PendStrict&amp;" "," ")))/(LEN(L_PendStrict)+1))&gt;SUMPRODUCT((LEN(BD197)-LEN(SUBSTITUTE(BD197," "&amp;L_PendNeg&amp;" "," ")))/(LEN(L_PendNeg)+1)),1,0),1)</f>
        <v>0</v>
      </c>
      <c r="BJ197" s="61" t="n">
        <f aca="false">IFERROR(IF(SUMPRODUCT((LEN(BE197)-LEN(SUBSTITUTE(BE197," "&amp;L_Pending&amp;" "," ")))/(LEN(L_Pending)+1))&gt;SUMPRODUCT((LEN(BE197)-LEN(SUBSTITUTE(BE197," "&amp;L_PendNeg&amp;" "," ")))/(LEN(L_PendNeg)+1)),1,0),1)</f>
        <v>0</v>
      </c>
      <c r="BK197" s="61" t="n">
        <f aca="false">IFERROR(IF(SUMPRODUCT((LEN(BF197)-LEN(SUBSTITUTE(BF197," "&amp;L_PendStrict&amp;" "," ")))/(LEN(L_PendStrict)+1))&gt;SUMPRODUCT((LEN(BF197)-LEN(SUBSTITUTE(BF197," "&amp;L_PendNeg&amp;" "," ")))/(LEN(L_PendNeg)+1)),1,0),1)</f>
        <v>0</v>
      </c>
      <c r="BL197" s="61" t="n">
        <f aca="false">IFERROR(IF(OR(SUMPRODUCT(--ISNUMBER(SEARCH({"aa000"," aa 000"," aaa 000"," aaaa 000"," a 0000"," a000 000"," aa 00 000"," aaa 00 000"},BN197)))&gt;0,SUMPRODUCT(--ISNUMBER(SEARCH({"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197)))&gt;0,SUMPRODUCT(--ISNUMBER(SEARCH({"http","www.","\",".pdf",".jpg",".jpeg",".png",".heic",".xls",".doc",".msg",".eml"},Z197)))&gt;0,AND(SUMPRODUCT(--ISNUMBER(SEARCH({"sharepoint","onedrive","teams","dms","q-pulse","qpulse"},Z197)))&gt;0,ISNUMBER(SEARCH("0",BM197)))),1,0),0)</f>
        <v>0</v>
      </c>
      <c r="BM197" s="61" t="str">
        <f aca="false">SUBSTITUTE(SUBSTITUTE(SUBSTITUTE(SUBSTITUTE(SUBSTITUTE(SUBSTITUTE(SUBSTITUTE(SUBSTITUTE(SUBSTITUTE(LOWER(BW197&amp;""),"1","0"),"2","0"),"3","0"),"4","0"),"5","0"),"6","0"),"7","0"),"8","0"),"9","0")</f>
        <v>  </v>
      </c>
      <c r="BN197" s="61" t="str">
        <f aca="false">SUBSTITUTE(SUBSTITUTE(SUBSTITUTE(SUBSTITUTE(SUBSTITUTE(SUBSTITUTE(SUBSTITUTE(SUBSTITUTE(SUBSTITUTE(SUBSTITUTE(SUBSTITUTE(SUBSTITUTE(SUBSTITUTE(SUBSTITUTE(SUBSTITUTE(SUBSTITUTE(SUBSTITUTE(SUBSTITUTE(SUBSTITUTE(SUBSTITUTE(SUBSTITUTE(SUBSTITUTE(SUBSTITUTE(SUBSTITUTE(SUBSTITUTE(BM197,"b","a"),"c","a"),"d","a"),"e","a"),"f","a"),"g","a"),"h","a"),"i","a"),"j","a"),"k","a"),"l","a"),"m","a"),"n","a"),"o","a"),"p","a"),"q","a"),"r","a"),"s","a"),"t","a"),"u","a"),"v","a"),"w","a"),"x","a"),"y","a"),"z","a")</f>
        <v>  </v>
      </c>
      <c r="BO197" s="61" t="str">
        <f aca="false">SUBSTITUTE(SUBSTITUTE(SUBSTITUTE(SUBSTITUTE(SUBSTITUTE(SUBSTITUTE(SUBSTITUTE(SUBSTITUTE(SUBSTITUTE(LOWER(BX197&amp;""),"1","0"),"2","0"),"3","0"),"4","0"),"5","0"),"6","0"),"7","0"),"8","0"),"9","0")</f>
        <v>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v>
      </c>
      <c r="BQ197" s="61" t="n">
        <f aca="false">IFERROR(IF(OR(SUMPRODUCT(--ISNUMBER(SEARCH({"aa000"," aa 000"," aaa 000"," aaaa 000"," a 0000"," a000 000"," aa 00 000"," aaa 00 000"},BP197)))&gt;0,SUMPRODUCT(--ISNUMBER(SEARCH({"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197)))&gt;0,SUMPRODUCT(--ISNUMBER(SEARCH({"http","www.","\",".pdf",".jpg",".jpeg",".png",".heic",".xls",".doc",".msg",".eml"},W197)))&gt;0,ISNUMBER(SEARCH("0000",BO197)),AND(SUMPRODUCT(--ISNUMBER(SEARCH({"sharepoint","onedrive","teams","dms","q-pulse","qpulse"},W197)))&gt;0,ISNUMBER(SEARCH("0",BO197)))),1,0),0)</f>
        <v>0</v>
      </c>
      <c r="BR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197," "&amp;LOWER(Flights!$F$10)&amp;" "," ~ ")," mh"," ~")," at "," ~ ")," by "," ~ ")," on "," ~ ")," to "," ~ ")," from "," ~ ")," until "," ~ ")," till "," ~ ")," before "," ~ ")," after "," ~ ")," around "," ~ ")," approx "," ~ ")," about "," ~ ")," since "," ~ ")," hrs "," ~ ")," hr "," ~ ")," hours "," ~ ")," time "," ~ ")," jan "," ~ ")," feb "," ~ ")," mar "," ~ ")," apr "," ~ ")," may "," ~ ")," jun "," ~ ")," jul "," ~ ")," aug "," ~ ")," sep "," ~ ")," sept "," ~ ")," oct "," ~ ")</f>
        <v>  </v>
      </c>
      <c r="BS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197," "&amp;LOWER(Flights!$F$10)&amp;" "," ~ ")," mh"," ~")," at "," ~ ")," by "," ~ ")," on "," ~ ")," to "," ~ ")," from "," ~ ")," until "," ~ ")," till "," ~ ")," before "," ~ ")," after "," ~ ")," around "," ~ ")," approx "," ~ ")," about "," ~ ")," since "," ~ ")," hrs "," ~ ")," hr "," ~ ")," hours "," ~ ")," time "," ~ ")," jan "," ~ ")," feb "," ~ ")," mar "," ~ ")," apr "," ~ ")," may "," ~ ")," jun "," ~ ")," jul "," ~ ")," aug "," ~ ")," sep "," ~ ")," sept "," ~ ")," oct "," ~ ")</f>
        <v>  </v>
      </c>
      <c r="BT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197,"jan","~"),"feb","~"),"mar","~"),"apr","~"),"may","~"),"jun","~"),"jul","~"),"aug","~"),"sep","~"),"oct","~"),"nov","~"),"dec","~")," nov "," ~ ")," dec "," ~ ")," mon "," ~ ")," tue "," ~ ")," wed "," ~ ")," thu "," ~ ")," fri "," ~ ")," sat "," ~ ")," sun "," ~ ")," gate "," ~ ")," bay "," ~ ")," stand "," ~ ")," position "," ~ ")," galley "," ~ ")," flight "," ~ ")," flt "," ~ ")," day "," ~ ")," date "," ~ ")," dated "," ~ ")," the "," ~ ")," and "," ~ ")," of "," ~ ")," in "," ~ ")," for "," ~ ")," with "," ~ ")</f>
        <v>  </v>
      </c>
      <c r="BU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197,"jan","~"),"feb","~"),"mar","~"),"apr","~"),"may","~"),"jun","~"),"jul","~"),"aug","~"),"sep","~"),"oct","~"),"nov","~"),"dec","~")," nov "," ~ ")," dec "," ~ ")," mon "," ~ ")," tue "," ~ ")," wed "," ~ ")," thu "," ~ ")," fri "," ~ ")," sat "," ~ ")," sun "," ~ ")," gate "," ~ ")," bay "," ~ ")," stand "," ~ ")," position "," ~ ")," galley "," ~ ")," flight "," ~ ")," flt "," ~ ")," day "," ~ ")," date "," ~ ")," dated "," ~ ")," the "," ~ ")," and "," ~ ")," of "," ~ ")," in "," ~ ")," for "," ~ ")," with "," ~ ")</f>
        <v>  </v>
      </c>
      <c r="BV197" s="61" t="n">
        <f aca="false">IFERROR(IF(OR(SUMPRODUCT((LEN(BC197)-LEN(SUBSTITUTE(BC197," "&amp;L_NotLoaded&amp;" "," ")))/(LEN(L_NotLoaded)+1))&gt;SUMPRODUCT((LEN(BC197)-LEN(SUBSTITUTE(BC197," "&amp;L_NotLoadedNeg&amp;" "," ")))/(LEN(L_NotLoadedNeg)+1)),SUMPRODUCT((LEN(BD197)-LEN(SUBSTITUTE(BD197," "&amp;L_NotLoaded&amp;" "," ")))/(LEN(L_NotLoaded)+1))&gt;SUMPRODUCT((LEN(BD197)-LEN(SUBSTITUTE(BD197," "&amp;L_NotLoadedNeg&amp;" "," ")))/(LEN(L_NotLoadedNeg)+1))),1,0),0)</f>
        <v>0</v>
      </c>
      <c r="BW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197," pax "," ~ ")," etd "," ~ ")," eta "," ~ ")," std "," ~ ")," sta "," ~ ")," atd "," ~ ")," ata "," ~ ")," lt "," ~ ")," utc "," ~ ")," local "," ~ ")," ok "," ~ ")," done "," ~ ")," seen "," ~ ")," chk "," ~ ")," chkd "," ~ ")," checked "," ~ ")," rcvd "," ~ ")," recd "," ~ ")," dep "," ~ ")," arr "," ~ ")," qty "," ~ ")," all "," ~ ")," ttl "," ~ ")," total "," ~ ")," via "," ~ ")," per "," ~ ")," call "," ~ ")," inbound "," ~ ")," outbound "," ~ ")," approx "," ~ ")</f>
        <v>  </v>
      </c>
      <c r="BX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197," pax "," ~ ")," etd "," ~ ")," eta "," ~ ")," std "," ~ ")," sta "," ~ ")," atd "," ~ ")," ata "," ~ ")," lt "," ~ ")," utc "," ~ ")," local "," ~ ")," ok "," ~ ")," done "," ~ ")," seen "," ~ ")," chk "," ~ ")," chkd "," ~ ")," checked "," ~ ")," rcvd "," ~ ")," recd "," ~ ")," dep "," ~ ")," arr "," ~ ")," qty "," ~ ")," all "," ~ ")," ttl "," ~ ")," total "," ~ ")," via "," ~ ")," per "," ~ ")," call "," ~ ")," inbound "," ~ ")," outbound "," ~ ")," approx "," ~ ")</f>
        <v>  </v>
      </c>
    </row>
    <row r="198" customFormat="false" ht="39.75" hidden="false" customHeight="true" outlineLevel="0" collapsed="false">
      <c r="A198" s="57" t="s">
        <v>761</v>
      </c>
      <c r="B198" s="57" t="s">
        <v>231</v>
      </c>
      <c r="C198" s="57" t="str">
        <f aca="false">Flights!$F$10</f>
        <v>MH0002</v>
      </c>
      <c r="D198" s="58" t="n">
        <f aca="false">Flights!$D$10</f>
        <v>46310</v>
      </c>
      <c r="E198" s="57" t="str">
        <f aca="false">Flights!$G$10&amp;"-"&amp;Flights!$H$10</f>
        <v>KUL-LHR</v>
      </c>
      <c r="F198" s="57" t="str">
        <f aca="false">Flights!$K$10</f>
        <v>BC</v>
      </c>
      <c r="G198" s="57" t="s">
        <v>462</v>
      </c>
      <c r="H198" s="57" t="s">
        <v>463</v>
      </c>
      <c r="I198" s="57" t="s">
        <v>431</v>
      </c>
      <c r="J198" s="57" t="s">
        <v>468</v>
      </c>
      <c r="K198" s="67" t="s">
        <v>429</v>
      </c>
      <c r="L198" s="67" t="s">
        <v>465</v>
      </c>
      <c r="M198" s="67"/>
      <c r="N198" s="67" t="s">
        <v>386</v>
      </c>
      <c r="O198" s="67" t="s">
        <v>466</v>
      </c>
      <c r="P198" s="57" t="s">
        <v>187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open",IF(AND(NOT(OR(LEN(AZ198)&lt;15,ISNUMBER(MATCH(AZ198,L_Placeholder,0)))),BK198=0,NOT(OR(LEN(AU198)&lt;2,ISNUMBER(MATCH(AU198,L_Placeholder,0)))),NOT(OR(LEN(AX198)&lt;2,ISNUMBER(MATCH(AX198,L_Placeholder,0)))),TRIM(AE198)&lt;&gt;TRIM(T198)),"N/A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missing",IF(OR(LEN(AU198)&lt;2,ISNUMBER(MATCH(AU198,L_Placeholder,0))),"INVALID – PIC missing",IF(OR(LEN(AV198)&lt;2,ISNUMBER(MATCH(AV198,L_Placeholder,0))),"INVALID – result / assessment missing",IF(OR(OR(LEN(AW198)&lt;3,ISNUMBER(MATCH(AW198,L_Placeholder,0))),SUMPRODUCT(--ISNUMBER(SEARCH(" "&amp;L_EvidencePhrase&amp;" ",BD198)))&gt;0,BI198=1),"INVALID – evidence missing, placeholder or not yet on file",IF(BL198=0,"INVALID – evidence needs a traceable reference (number, file name or link)",IF(OR(LEN(AX198)&lt;2,ISNUMBER(MATCH(AX198,L_Placeholder,0))),"INVALID – verifier missing",IF(AX198=AU198,"INVALID – verifier must be someone other than the PIC",IF(BH198=1,"INVALID – result not yet available (awaiting / TBC)",IF(BV198=1,"INVALID – wording says not on board: an on-board confirmation needs the item loaded",IF(AND(AQ198=1,OR(OR(LEN(AY198)&lt;3,ISNUMBER(MATCH(AY198,L_Placeholder,0))),BJ198=1,BQ198=0)),"INVALID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LATE","COMPLETE")&amp;IF(BG198=1," – CHECK WORDING",""))))))))))))))))))))))))),IF(TRIM(U198)="Fail","FAIL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t="str">
        <f aca="false">" "&amp;TRIM(SUBSTITUTE(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 "))&amp;" "</f>
        <v>  </v>
      </c>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IFERROR(IF(AND(TRIM(U198)="Pass",SUMPRODUCT((LEN(BC198)-LEN(SUBSTITUTE(BC198,"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")))/(LEN(L_PendNeg)+1)),1,0),1)</f>
        <v>0</v>
      </c>
      <c r="BI198" s="61" t="n">
        <f aca="false">IFERROR(IF(SUMPRODUCT((LEN(BD198)-LEN(SUBSTITUTE(BD198," "&amp;L_PendStrict&amp;" "," ")))/(LEN(L_PendStrict)+1))&gt;SUMPRODUCT((LEN(BD198)-LEN(SUBSTITUTE(BD198," "&amp;L_PendNeg&amp;" "," ")))/(LEN(L_PendNeg)+1)),1,0),1)</f>
        <v>0</v>
      </c>
      <c r="BJ198" s="61" t="n">
        <f aca="false">IFERROR(IF(SUMPRODUCT((LEN(BE198)-LEN(SUBSTITUTE(BE198," "&amp;L_Pending&amp;" "," ")))/(LEN(L_Pending)+1))&gt;SUMPRODUCT((LEN(BE198)-LEN(SUBSTITUTE(BE198," "&amp;L_PendNeg&amp;" "," ")))/(LEN(L_PendNeg)+1)),1,0),1)</f>
        <v>0</v>
      </c>
      <c r="BK198" s="61" t="n">
        <f aca="false">IFERROR(IF(SUMPRODUCT((LEN(BF198)-LEN(SUBSTITUTE(BF198," "&amp;L_PendStrict&amp;" "," ")))/(LEN(L_PendStrict)+1))&gt;SUMPRODUCT((LEN(BF198)-LEN(SUBSTITUTE(BF198," "&amp;L_PendNeg&amp;" "," ")))/(LEN(L_PendNeg)+1)),1,0),1)</f>
        <v>0</v>
      </c>
      <c r="BL198" s="61" t="n">
        <f aca="false">IFERROR(IF(OR(SUMPRODUCT(--ISNUMBER(SEARCH({"aa000"," aa 000"," aaa 000"," aaaa 000"," a 0000"," a000 000"," aa 00 000"," aaa 00 000"},BN198)))&gt;0,SUMPRODUCT(--ISNUMBER(SEARCH({"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198)))&gt;0,SUMPRODUCT(--ISNUMBER(SEARCH({"http","www.","\",".pdf",".jpg",".jpeg",".png",".heic",".xls",".doc",".msg",".eml"},Z198)))&gt;0,AND(SUMPRODUCT(--ISNUMBER(SEARCH({"sharepoint","onedrive","teams","dms","q-pulse","qpulse"},Z198)))&gt;0,ISNUMBER(SEARCH("0",BM198)))),1,0),0)</f>
        <v>0</v>
      </c>
      <c r="BM198" s="61" t="str">
        <f aca="false">SUBSTITUTE(SUBSTITUTE(SUBSTITUTE(SUBSTITUTE(SUBSTITUTE(SUBSTITUTE(SUBSTITUTE(SUBSTITUTE(SUBSTITUTE(LOWER(BW198&amp;""),"1","0"),"2","0"),"3","0"),"4","0"),"5","0"),"6","0"),"7","0"),"8","0"),"9","0")</f>
        <v>  </v>
      </c>
      <c r="BN198" s="61" t="str">
        <f aca="false">SUBSTITUTE(SUBSTITUTE(SUBSTITUTE(SUBSTITUTE(SUBSTITUTE(SUBSTITUTE(SUBSTITUTE(SUBSTITUTE(SUBSTITUTE(SUBSTITUTE(SUBSTITUTE(SUBSTITUTE(SUBSTITUTE(SUBSTITUTE(SUBSTITUTE(SUBSTITUTE(SUBSTITUTE(SUBSTITUTE(SUBSTITUTE(SUBSTITUTE(SUBSTITUTE(SUBSTITUTE(SUBSTITUTE(SUBSTITUTE(SUBSTITUTE(BM198,"b","a"),"c","a"),"d","a"),"e","a"),"f","a"),"g","a"),"h","a"),"i","a"),"j","a"),"k","a"),"l","a"),"m","a"),"n","a"),"o","a"),"p","a"),"q","a"),"r","a"),"s","a"),"t","a"),"u","a"),"v","a"),"w","a"),"x","a"),"y","a"),"z","a")</f>
        <v>  </v>
      </c>
      <c r="BO198" s="61" t="str">
        <f aca="false">SUBSTITUTE(SUBSTITUTE(SUBSTITUTE(SUBSTITUTE(SUBSTITUTE(SUBSTITUTE(SUBSTITUTE(SUBSTITUTE(SUBSTITUTE(LOWER(BX198&amp;""),"1","0"),"2","0"),"3","0"),"4","0"),"5","0"),"6","0"),"7","0"),"8","0"),"9","0")</f>
        <v>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v>
      </c>
      <c r="BQ198" s="61" t="n">
        <f aca="false">IFERROR(IF(OR(SUMPRODUCT(--ISNUMBER(SEARCH({"aa000"," aa 000"," aaa 000"," aaaa 000"," a 0000"," a000 000"," aa 00 000"," aaa 00 000"},BP198)))&gt;0,SUMPRODUCT(--ISNUMBER(SEARCH({"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198)))&gt;0,SUMPRODUCT(--ISNUMBER(SEARCH({"http","www.","\",".pdf",".jpg",".jpeg",".png",".heic",".xls",".doc",".msg",".eml"},W198)))&gt;0,ISNUMBER(SEARCH("0000",BO198)),AND(SUMPRODUCT(--ISNUMBER(SEARCH({"sharepoint","onedrive","teams","dms","q-pulse","qpulse"},W198)))&gt;0,ISNUMBER(SEARCH("0",BO198)))),1,0),0)</f>
        <v>0</v>
      </c>
      <c r="BR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198," "&amp;LOWER(Flights!$F$10)&amp;" "," ~ ")," mh"," ~")," at "," ~ ")," by "," ~ ")," on "," ~ ")," to "," ~ ")," from "," ~ ")," until "," ~ ")," till "," ~ ")," before "," ~ ")," after "," ~ ")," around "," ~ ")," approx "," ~ ")," about "," ~ ")," since "," ~ ")," hrs "," ~ ")," hr "," ~ ")," hours "," ~ ")," time "," ~ ")," jan "," ~ ")," feb "," ~ ")," mar "," ~ ")," apr "," ~ ")," may "," ~ ")," jun "," ~ ")," jul "," ~ ")," aug "," ~ ")," sep "," ~ ")," sept "," ~ ")," oct "," ~ ")</f>
        <v>  </v>
      </c>
      <c r="BS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198," "&amp;LOWER(Flights!$F$10)&amp;" "," ~ ")," mh"," ~")," at "," ~ ")," by "," ~ ")," on "," ~ ")," to "," ~ ")," from "," ~ ")," until "," ~ ")," till "," ~ ")," before "," ~ ")," after "," ~ ")," around "," ~ ")," approx "," ~ ")," about "," ~ ")," since "," ~ ")," hrs "," ~ ")," hr "," ~ ")," hours "," ~ ")," time "," ~ ")," jan "," ~ ")," feb "," ~ ")," mar "," ~ ")," apr "," ~ ")," may "," ~ ")," jun "," ~ ")," jul "," ~ ")," aug "," ~ ")," sep "," ~ ")," sept "," ~ ")," oct "," ~ ")</f>
        <v>  </v>
      </c>
      <c r="BT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198,"jan","~"),"feb","~"),"mar","~"),"apr","~"),"may","~"),"jun","~"),"jul","~"),"aug","~"),"sep","~"),"oct","~"),"nov","~"),"dec","~")," nov "," ~ ")," dec "," ~ ")," mon "," ~ ")," tue "," ~ ")," wed "," ~ ")," thu "," ~ ")," fri "," ~ ")," sat "," ~ ")," sun "," ~ ")," gate "," ~ ")," bay "," ~ ")," stand "," ~ ")," position "," ~ ")," galley "," ~ ")," flight "," ~ ")," flt "," ~ ")," day "," ~ ")," date "," ~ ")," dated "," ~ ")," the "," ~ ")," and "," ~ ")," of "," ~ ")," in "," ~ ")," for "," ~ ")," with "," ~ ")</f>
        <v>  </v>
      </c>
      <c r="BU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198,"jan","~"),"feb","~"),"mar","~"),"apr","~"),"may","~"),"jun","~"),"jul","~"),"aug","~"),"sep","~"),"oct","~"),"nov","~"),"dec","~")," nov "," ~ ")," dec "," ~ ")," mon "," ~ ")," tue "," ~ ")," wed "," ~ ")," thu "," ~ ")," fri "," ~ ")," sat "," ~ ")," sun "," ~ ")," gate "," ~ ")," bay "," ~ ")," stand "," ~ ")," position "," ~ ")," galley "," ~ ")," flight "," ~ ")," flt "," ~ ")," day "," ~ ")," date "," ~ ")," dated "," ~ ")," the "," ~ ")," and "," ~ ")," of "," ~ ")," in "," ~ ")," for "," ~ ")," with "," ~ ")</f>
        <v>  </v>
      </c>
      <c r="BV198" s="61" t="n">
        <f aca="false">IFERROR(IF(OR(SUMPRODUCT((LEN(BC198)-LEN(SUBSTITUTE(BC198," "&amp;L_NotLoaded&amp;" "," ")))/(LEN(L_NotLoaded)+1))&gt;SUMPRODUCT((LEN(BC198)-LEN(SUBSTITUTE(BC198," "&amp;L_NotLoadedNeg&amp;" "," ")))/(LEN(L_NotLoadedNeg)+1)),SUMPRODUCT((LEN(BD198)-LEN(SUBSTITUTE(BD198," "&amp;L_NotLoaded&amp;" "," ")))/(LEN(L_NotLoaded)+1))&gt;SUMPRODUCT((LEN(BD198)-LEN(SUBSTITUTE(BD198," "&amp;L_NotLoadedNeg&amp;" "," ")))/(LEN(L_NotLoadedNeg)+1))),1,0),0)</f>
        <v>0</v>
      </c>
      <c r="BW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198," pax "," ~ ")," etd "," ~ ")," eta "," ~ ")," std "," ~ ")," sta "," ~ ")," atd "," ~ ")," ata "," ~ ")," lt "," ~ ")," utc "," ~ ")," local "," ~ ")," ok "," ~ ")," done "," ~ ")," seen "," ~ ")," chk "," ~ ")," chkd "," ~ ")," checked "," ~ ")," rcvd "," ~ ")," recd "," ~ ")," dep "," ~ ")," arr "," ~ ")," qty "," ~ ")," all "," ~ ")," ttl "," ~ ")," total "," ~ ")," via "," ~ ")," per "," ~ ")," call "," ~ ")," inbound "," ~ ")," outbound "," ~ ")," approx "," ~ ")</f>
        <v>  </v>
      </c>
      <c r="BX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198," pax "," ~ ")," etd "," ~ ")," eta "," ~ ")," std "," ~ ")," sta "," ~ ")," atd "," ~ ")," ata "," ~ ")," lt "," ~ ")," utc "," ~ ")," local "," ~ ")," ok "," ~ ")," done "," ~ ")," seen "," ~ ")," chk "," ~ ")," chkd "," ~ ")," checked "," ~ ")," rcvd "," ~ ")," recd "," ~ ")," dep "," ~ ")," arr "," ~ ")," qty "," ~ ")," all "," ~ ")," ttl "," ~ ")," total "," ~ ")," via "," ~ ")," per "," ~ ")," call "," ~ ")," inbound "," ~ ")," outbound "," ~ ")," approx "," ~ ")</f>
        <v>  </v>
      </c>
    </row>
    <row r="199" customFormat="false" ht="91.5" hidden="false" customHeight="true" outlineLevel="0" collapsed="false">
      <c r="A199" s="57" t="s">
        <v>762</v>
      </c>
      <c r="B199" s="57" t="s">
        <v>231</v>
      </c>
      <c r="C199" s="57" t="str">
        <f aca="false">Flights!$F$10</f>
        <v>MH0002</v>
      </c>
      <c r="D199" s="58" t="n">
        <f aca="false">Flights!$D$10</f>
        <v>46310</v>
      </c>
      <c r="E199" s="57" t="str">
        <f aca="false">Flights!$G$10&amp;"-"&amp;Flights!$H$10</f>
        <v>KUL-LHR</v>
      </c>
      <c r="F199" s="57" t="str">
        <f aca="false">Flights!$K$10</f>
        <v>BC</v>
      </c>
      <c r="G199" s="57" t="s">
        <v>462</v>
      </c>
      <c r="H199" s="57" t="s">
        <v>463</v>
      </c>
      <c r="I199" s="57" t="s">
        <v>443</v>
      </c>
      <c r="J199" s="57" t="s">
        <v>470</v>
      </c>
      <c r="K199" s="67" t="s">
        <v>504</v>
      </c>
      <c r="L199" s="67" t="s">
        <v>446</v>
      </c>
      <c r="M199" s="67" t="s">
        <v>729</v>
      </c>
      <c r="N199" s="67" t="s">
        <v>447</v>
      </c>
      <c r="O199" s="67" t="s">
        <v>730</v>
      </c>
      <c r="P199" s="57" t="s">
        <v>187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open",IF(AND(NOT(OR(LEN(AZ199)&lt;15,ISNUMBER(MATCH(AZ199,L_Placeholder,0)))),BK199=0,NOT(OR(LEN(AU199)&lt;2,ISNUMBER(MATCH(AU199,L_Placeholder,0)))),NOT(OR(LEN(AX199)&lt;2,ISNUMBER(MATCH(AX199,L_Placeholder,0)))),TRIM(AE199)&lt;&gt;TRIM(T199)),"N/A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missing",IF(OR(LEN(AU199)&lt;2,ISNUMBER(MATCH(AU199,L_Placeholder,0))),"INVALID – PIC missing",IF(OR(LEN(AV199)&lt;2,ISNUMBER(MATCH(AV199,L_Placeholder,0))),"INVALID – result / assessment missing",IF(OR(OR(LEN(AW199)&lt;3,ISNUMBER(MATCH(AW199,L_Placeholder,0))),SUMPRODUCT(--ISNUMBER(SEARCH(" "&amp;L_EvidencePhrase&amp;" ",BD199)))&gt;0,BI199=1),"INVALID – evidence missing, placeholder or not yet on file",IF(BL199=0,"INVALID – evidence needs a traceable reference (number, file name or link)",IF(OR(LEN(AX199)&lt;2,ISNUMBER(MATCH(AX199,L_Placeholder,0))),"INVALID – verifier missing",IF(AX199=AU199,"INVALID – verifier must be someone other than the PIC",IF(BH199=1,"INVALID – result not yet available (awaiting / TBC)",IF(BV199=1,"INVALID – wording says not on board: an on-board confirmation needs the item loaded",IF(AND(AQ199=1,OR(OR(LEN(AY199)&lt;3,ISNUMBER(MATCH(AY199,L_Placeholder,0))),BJ199=1,BQ199=0)),"INVALID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LATE","COMPLETE")&amp;IF(BG199=1," – CHECK WORDING",""))))))))))))))))))))))))),IF(TRIM(U199)="Fail","FAIL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t="str">
        <f aca="false">" "&amp;TRIM(SUBSTITUTE(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 "))&amp;" "</f>
        <v>  </v>
      </c>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IFERROR(IF(AND(TRIM(U199)="Pass",SUMPRODUCT((LEN(BC199)-LEN(SUBSTITUTE(BC199,"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")))/(LEN(L_PendNeg)+1)),1,0),1)</f>
        <v>0</v>
      </c>
      <c r="BI199" s="61" t="n">
        <f aca="false">IFERROR(IF(SUMPRODUCT((LEN(BD199)-LEN(SUBSTITUTE(BD199," "&amp;L_PendStrict&amp;" "," ")))/(LEN(L_PendStrict)+1))&gt;SUMPRODUCT((LEN(BD199)-LEN(SUBSTITUTE(BD199," "&amp;L_PendNeg&amp;" "," ")))/(LEN(L_PendNeg)+1)),1,0),1)</f>
        <v>0</v>
      </c>
      <c r="BJ199" s="61" t="n">
        <f aca="false">IFERROR(IF(SUMPRODUCT((LEN(BE199)-LEN(SUBSTITUTE(BE199," "&amp;L_Pending&amp;" "," ")))/(LEN(L_Pending)+1))&gt;SUMPRODUCT((LEN(BE199)-LEN(SUBSTITUTE(BE199," "&amp;L_PendNeg&amp;" "," ")))/(LEN(L_PendNeg)+1)),1,0),1)</f>
        <v>0</v>
      </c>
      <c r="BK199" s="61" t="n">
        <f aca="false">IFERROR(IF(SUMPRODUCT((LEN(BF199)-LEN(SUBSTITUTE(BF199," "&amp;L_PendStrict&amp;" "," ")))/(LEN(L_PendStrict)+1))&gt;SUMPRODUCT((LEN(BF199)-LEN(SUBSTITUTE(BF199," "&amp;L_PendNeg&amp;" "," ")))/(LEN(L_PendNeg)+1)),1,0),1)</f>
        <v>0</v>
      </c>
      <c r="BL199" s="61" t="n">
        <f aca="false">IFERROR(IF(OR(SUMPRODUCT(--ISNUMBER(SEARCH({"aa000"," aa 000"," aaa 000"," aaaa 000"," a 0000"," a000 000"," aa 00 000"," aaa 00 000"},BN199)))&gt;0,SUMPRODUCT(--ISNUMBER(SEARCH({"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199)))&gt;0,SUMPRODUCT(--ISNUMBER(SEARCH({"http","www.","\",".pdf",".jpg",".jpeg",".png",".heic",".xls",".doc",".msg",".eml"},Z199)))&gt;0,AND(SUMPRODUCT(--ISNUMBER(SEARCH({"sharepoint","onedrive","teams","dms","q-pulse","qpulse"},Z199)))&gt;0,ISNUMBER(SEARCH("0",BM199)))),1,0),0)</f>
        <v>0</v>
      </c>
      <c r="BM199" s="61" t="str">
        <f aca="false">SUBSTITUTE(SUBSTITUTE(SUBSTITUTE(SUBSTITUTE(SUBSTITUTE(SUBSTITUTE(SUBSTITUTE(SUBSTITUTE(SUBSTITUTE(LOWER(BW199&amp;""),"1","0"),"2","0"),"3","0"),"4","0"),"5","0"),"6","0"),"7","0"),"8","0"),"9","0")</f>
        <v>  </v>
      </c>
      <c r="BN199" s="61" t="str">
        <f aca="false">SUBSTITUTE(SUBSTITUTE(SUBSTITUTE(SUBSTITUTE(SUBSTITUTE(SUBSTITUTE(SUBSTITUTE(SUBSTITUTE(SUBSTITUTE(SUBSTITUTE(SUBSTITUTE(SUBSTITUTE(SUBSTITUTE(SUBSTITUTE(SUBSTITUTE(SUBSTITUTE(SUBSTITUTE(SUBSTITUTE(SUBSTITUTE(SUBSTITUTE(SUBSTITUTE(SUBSTITUTE(SUBSTITUTE(SUBSTITUTE(SUBSTITUTE(BM199,"b","a"),"c","a"),"d","a"),"e","a"),"f","a"),"g","a"),"h","a"),"i","a"),"j","a"),"k","a"),"l","a"),"m","a"),"n","a"),"o","a"),"p","a"),"q","a"),"r","a"),"s","a"),"t","a"),"u","a"),"v","a"),"w","a"),"x","a"),"y","a"),"z","a")</f>
        <v>  </v>
      </c>
      <c r="BO199" s="61" t="str">
        <f aca="false">SUBSTITUTE(SUBSTITUTE(SUBSTITUTE(SUBSTITUTE(SUBSTITUTE(SUBSTITUTE(SUBSTITUTE(SUBSTITUTE(SUBSTITUTE(LOWER(BX199&amp;""),"1","0"),"2","0"),"3","0"),"4","0"),"5","0"),"6","0"),"7","0"),"8","0"),"9","0")</f>
        <v>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v>
      </c>
      <c r="BQ199" s="61" t="n">
        <f aca="false">IFERROR(IF(OR(SUMPRODUCT(--ISNUMBER(SEARCH({"aa000"," aa 000"," aaa 000"," aaaa 000"," a 0000"," a000 000"," aa 00 000"," aaa 00 000"},BP199)))&gt;0,SUMPRODUCT(--ISNUMBER(SEARCH({"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199)))&gt;0,SUMPRODUCT(--ISNUMBER(SEARCH({"http","www.","\",".pdf",".jpg",".jpeg",".png",".heic",".xls",".doc",".msg",".eml"},W199)))&gt;0,ISNUMBER(SEARCH("0000",BO199)),AND(SUMPRODUCT(--ISNUMBER(SEARCH({"sharepoint","onedrive","teams","dms","q-pulse","qpulse"},W199)))&gt;0,ISNUMBER(SEARCH("0",BO199)))),1,0),0)</f>
        <v>0</v>
      </c>
      <c r="BR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199," "&amp;LOWER(Flights!$F$10)&amp;" "," ~ ")," mh"," ~")," at "," ~ ")," by "," ~ ")," on "," ~ ")," to "," ~ ")," from "," ~ ")," until "," ~ ")," till "," ~ ")," before "," ~ ")," after "," ~ ")," around "," ~ ")," approx "," ~ ")," about "," ~ ")," since "," ~ ")," hrs "," ~ ")," hr "," ~ ")," hours "," ~ ")," time "," ~ ")," jan "," ~ ")," feb "," ~ ")," mar "," ~ ")," apr "," ~ ")," may "," ~ ")," jun "," ~ ")," jul "," ~ ")," aug "," ~ ")," sep "," ~ ")," sept "," ~ ")," oct "," ~ ")</f>
        <v>  </v>
      </c>
      <c r="BS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199," "&amp;LOWER(Flights!$F$10)&amp;" "," ~ ")," mh"," ~")," at "," ~ ")," by "," ~ ")," on "," ~ ")," to "," ~ ")," from "," ~ ")," until "," ~ ")," till "," ~ ")," before "," ~ ")," after "," ~ ")," around "," ~ ")," approx "," ~ ")," about "," ~ ")," since "," ~ ")," hrs "," ~ ")," hr "," ~ ")," hours "," ~ ")," time "," ~ ")," jan "," ~ ")," feb "," ~ ")," mar "," ~ ")," apr "," ~ ")," may "," ~ ")," jun "," ~ ")," jul "," ~ ")," aug "," ~ ")," sep "," ~ ")," sept "," ~ ")," oct "," ~ ")</f>
        <v>  </v>
      </c>
      <c r="BT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199,"jan","~"),"feb","~"),"mar","~"),"apr","~"),"may","~"),"jun","~"),"jul","~"),"aug","~"),"sep","~"),"oct","~"),"nov","~"),"dec","~")," nov "," ~ ")," dec "," ~ ")," mon "," ~ ")," tue "," ~ ")," wed "," ~ ")," thu "," ~ ")," fri "," ~ ")," sat "," ~ ")," sun "," ~ ")," gate "," ~ ")," bay "," ~ ")," stand "," ~ ")," position "," ~ ")," galley "," ~ ")," flight "," ~ ")," flt "," ~ ")," day "," ~ ")," date "," ~ ")," dated "," ~ ")," the "," ~ ")," and "," ~ ")," of "," ~ ")," in "," ~ ")," for "," ~ ")," with "," ~ ")</f>
        <v>  </v>
      </c>
      <c r="BU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199,"jan","~"),"feb","~"),"mar","~"),"apr","~"),"may","~"),"jun","~"),"jul","~"),"aug","~"),"sep","~"),"oct","~"),"nov","~"),"dec","~")," nov "," ~ ")," dec "," ~ ")," mon "," ~ ")," tue "," ~ ")," wed "," ~ ")," thu "," ~ ")," fri "," ~ ")," sat "," ~ ")," sun "," ~ ")," gate "," ~ ")," bay "," ~ ")," stand "," ~ ")," position "," ~ ")," galley "," ~ ")," flight "," ~ ")," flt "," ~ ")," day "," ~ ")," date "," ~ ")," dated "," ~ ")," the "," ~ ")," and "," ~ ")," of "," ~ ")," in "," ~ ")," for "," ~ ")," with "," ~ ")</f>
        <v>  </v>
      </c>
      <c r="BV199" s="61" t="n">
        <f aca="false">IFERROR(IF(OR(SUMPRODUCT((LEN(BC199)-LEN(SUBSTITUTE(BC199," "&amp;L_NotLoaded&amp;" "," ")))/(LEN(L_NotLoaded)+1))&gt;SUMPRODUCT((LEN(BC199)-LEN(SUBSTITUTE(BC199," "&amp;L_NotLoadedNeg&amp;" "," ")))/(LEN(L_NotLoadedNeg)+1)),SUMPRODUCT((LEN(BD199)-LEN(SUBSTITUTE(BD199," "&amp;L_NotLoaded&amp;" "," ")))/(LEN(L_NotLoaded)+1))&gt;SUMPRODUCT((LEN(BD199)-LEN(SUBSTITUTE(BD199," "&amp;L_NotLoadedNeg&amp;" "," ")))/(LEN(L_NotLoadedNeg)+1))),1,0),0)</f>
        <v>0</v>
      </c>
      <c r="BW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199," pax "," ~ ")," etd "," ~ ")," eta "," ~ ")," std "," ~ ")," sta "," ~ ")," atd "," ~ ")," ata "," ~ ")," lt "," ~ ")," utc "," ~ ")," local "," ~ ")," ok "," ~ ")," done "," ~ ")," seen "," ~ ")," chk "," ~ ")," chkd "," ~ ")," checked "," ~ ")," rcvd "," ~ ")," recd "," ~ ")," dep "," ~ ")," arr "," ~ ")," qty "," ~ ")," all "," ~ ")," ttl "," ~ ")," total "," ~ ")," via "," ~ ")," per "," ~ ")," call "," ~ ")," inbound "," ~ ")," outbound "," ~ ")," approx "," ~ ")</f>
        <v>  </v>
      </c>
      <c r="BX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199," pax "," ~ ")," etd "," ~ ")," eta "," ~ ")," std "," ~ ")," sta "," ~ ")," atd "," ~ ")," ata "," ~ ")," lt "," ~ ")," utc "," ~ ")," local "," ~ ")," ok "," ~ ")," done "," ~ ")," seen "," ~ ")," chk "," ~ ")," chkd "," ~ ")," checked "," ~ ")," rcvd "," ~ ")," recd "," ~ ")," dep "," ~ ")," arr "," ~ ")," qty "," ~ ")," all "," ~ ")," ttl "," ~ ")," total "," ~ ")," via "," ~ ")," per "," ~ ")," call "," ~ ")," inbound "," ~ ")," outbound "," ~ ")," approx "," ~ ")</f>
        <v>  </v>
      </c>
    </row>
    <row r="200" customFormat="false" ht="39.75" hidden="false" customHeight="true" outlineLevel="0" collapsed="false">
      <c r="A200" s="57" t="s">
        <v>763</v>
      </c>
      <c r="B200" s="57" t="s">
        <v>231</v>
      </c>
      <c r="C200" s="57" t="str">
        <f aca="false">Flights!$F$10</f>
        <v>MH0002</v>
      </c>
      <c r="D200" s="58" t="n">
        <f aca="false">Flights!$D$10</f>
        <v>46310</v>
      </c>
      <c r="E200" s="57" t="str">
        <f aca="false">Flights!$G$10&amp;"-"&amp;Flights!$H$10</f>
        <v>KUL-LHR</v>
      </c>
      <c r="F200" s="57" t="str">
        <f aca="false">Flights!$K$10</f>
        <v>BC</v>
      </c>
      <c r="G200" s="57" t="s">
        <v>462</v>
      </c>
      <c r="H200" s="57" t="s">
        <v>463</v>
      </c>
      <c r="I200" s="57" t="s">
        <v>443</v>
      </c>
      <c r="J200" s="57" t="s">
        <v>764</v>
      </c>
      <c r="K200" s="67" t="s">
        <v>733</v>
      </c>
      <c r="L200" s="67" t="s">
        <v>734</v>
      </c>
      <c r="M200" s="67" t="s">
        <v>187</v>
      </c>
      <c r="N200" s="67" t="s">
        <v>386</v>
      </c>
      <c r="O200" s="67" t="s">
        <v>735</v>
      </c>
      <c r="P200" s="57" t="s">
        <v>187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open",IF(AND(NOT(OR(LEN(AZ200)&lt;15,ISNUMBER(MATCH(AZ200,L_Placeholder,0)))),BK200=0,NOT(OR(LEN(AU200)&lt;2,ISNUMBER(MATCH(AU200,L_Placeholder,0)))),NOT(OR(LEN(AX200)&lt;2,ISNUMBER(MATCH(AX200,L_Placeholder,0)))),TRIM(AE200)&lt;&gt;TRIM(T200)),"N/A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missing",IF(OR(LEN(AU200)&lt;2,ISNUMBER(MATCH(AU200,L_Placeholder,0))),"INVALID – PIC missing",IF(OR(LEN(AV200)&lt;2,ISNUMBER(MATCH(AV200,L_Placeholder,0))),"INVALID – result / assessment missing",IF(OR(OR(LEN(AW200)&lt;3,ISNUMBER(MATCH(AW200,L_Placeholder,0))),SUMPRODUCT(--ISNUMBER(SEARCH(" "&amp;L_EvidencePhrase&amp;" ",BD200)))&gt;0,BI200=1),"INVALID – evidence missing, placeholder or not yet on file",IF(BL200=0,"INVALID – evidence needs a traceable reference (number, file name or link)",IF(OR(LEN(AX200)&lt;2,ISNUMBER(MATCH(AX200,L_Placeholder,0))),"INVALID – verifier missing",IF(AX200=AU200,"INVALID – verifier must be someone other than the PIC",IF(BH200=1,"INVALID – result not yet available (awaiting / TBC)",IF(BV200=1,"INVALID – wording says not on board: an on-board confirmation needs the item loaded",IF(AND(AQ200=1,OR(OR(LEN(AY200)&lt;3,ISNUMBER(MATCH(AY200,L_Placeholder,0))),BJ200=1,BQ200=0)),"INVALID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LATE","COMPLETE")&amp;IF(BG200=1," – CHECK WORDING",""))))))))))))))))))))))))),IF(TRIM(U200)="Fail","FAIL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t="str">
        <f aca="false">" "&amp;TRIM(SUBSTITUTE(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 "))&amp;" "</f>
        <v>  </v>
      </c>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IFERROR(IF(AND(TRIM(U200)="Pass",SUMPRODUCT((LEN(BC200)-LEN(SUBSTITUTE(BC200,"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")))/(LEN(L_PendNeg)+1)),1,0),1)</f>
        <v>0</v>
      </c>
      <c r="BI200" s="61" t="n">
        <f aca="false">IFERROR(IF(SUMPRODUCT((LEN(BD200)-LEN(SUBSTITUTE(BD200," "&amp;L_PendStrict&amp;" "," ")))/(LEN(L_PendStrict)+1))&gt;SUMPRODUCT((LEN(BD200)-LEN(SUBSTITUTE(BD200," "&amp;L_PendNeg&amp;" "," ")))/(LEN(L_PendNeg)+1)),1,0),1)</f>
        <v>0</v>
      </c>
      <c r="BJ200" s="61" t="n">
        <f aca="false">IFERROR(IF(SUMPRODUCT((LEN(BE200)-LEN(SUBSTITUTE(BE200," "&amp;L_Pending&amp;" "," ")))/(LEN(L_Pending)+1))&gt;SUMPRODUCT((LEN(BE200)-LEN(SUBSTITUTE(BE200," "&amp;L_PendNeg&amp;" "," ")))/(LEN(L_PendNeg)+1)),1,0),1)</f>
        <v>0</v>
      </c>
      <c r="BK200" s="61" t="n">
        <f aca="false">IFERROR(IF(SUMPRODUCT((LEN(BF200)-LEN(SUBSTITUTE(BF200," "&amp;L_PendStrict&amp;" "," ")))/(LEN(L_PendStrict)+1))&gt;SUMPRODUCT((LEN(BF200)-LEN(SUBSTITUTE(BF200," "&amp;L_PendNeg&amp;" "," ")))/(LEN(L_PendNeg)+1)),1,0),1)</f>
        <v>0</v>
      </c>
      <c r="BL200" s="61" t="n">
        <f aca="false">IFERROR(IF(OR(SUMPRODUCT(--ISNUMBER(SEARCH({"aa000"," aa 000"," aaa 000"," aaaa 000"," a 0000"," a000 000"," aa 00 000"," aaa 00 000"},BN200)))&gt;0,SUMPRODUCT(--ISNUMBER(SEARCH({"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200)))&gt;0,SUMPRODUCT(--ISNUMBER(SEARCH({"http","www.","\",".pdf",".jpg",".jpeg",".png",".heic",".xls",".doc",".msg",".eml"},Z200)))&gt;0,AND(SUMPRODUCT(--ISNUMBER(SEARCH({"sharepoint","onedrive","teams","dms","q-pulse","qpulse"},Z200)))&gt;0,ISNUMBER(SEARCH("0",BM200)))),1,0),0)</f>
        <v>0</v>
      </c>
      <c r="BM200" s="61" t="str">
        <f aca="false">SUBSTITUTE(SUBSTITUTE(SUBSTITUTE(SUBSTITUTE(SUBSTITUTE(SUBSTITUTE(SUBSTITUTE(SUBSTITUTE(SUBSTITUTE(LOWER(BW200&amp;""),"1","0"),"2","0"),"3","0"),"4","0"),"5","0"),"6","0"),"7","0"),"8","0"),"9","0")</f>
        <v>  </v>
      </c>
      <c r="BN200" s="61" t="str">
        <f aca="false">SUBSTITUTE(SUBSTITUTE(SUBSTITUTE(SUBSTITUTE(SUBSTITUTE(SUBSTITUTE(SUBSTITUTE(SUBSTITUTE(SUBSTITUTE(SUBSTITUTE(SUBSTITUTE(SUBSTITUTE(SUBSTITUTE(SUBSTITUTE(SUBSTITUTE(SUBSTITUTE(SUBSTITUTE(SUBSTITUTE(SUBSTITUTE(SUBSTITUTE(SUBSTITUTE(SUBSTITUTE(SUBSTITUTE(SUBSTITUTE(SUBSTITUTE(BM200,"b","a"),"c","a"),"d","a"),"e","a"),"f","a"),"g","a"),"h","a"),"i","a"),"j","a"),"k","a"),"l","a"),"m","a"),"n","a"),"o","a"),"p","a"),"q","a"),"r","a"),"s","a"),"t","a"),"u","a"),"v","a"),"w","a"),"x","a"),"y","a"),"z","a")</f>
        <v>  </v>
      </c>
      <c r="BO200" s="61" t="str">
        <f aca="false">SUBSTITUTE(SUBSTITUTE(SUBSTITUTE(SUBSTITUTE(SUBSTITUTE(SUBSTITUTE(SUBSTITUTE(SUBSTITUTE(SUBSTITUTE(LOWER(BX200&amp;""),"1","0"),"2","0"),"3","0"),"4","0"),"5","0"),"6","0"),"7","0"),"8","0"),"9","0")</f>
        <v>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v>
      </c>
      <c r="BQ200" s="61" t="n">
        <f aca="false">IFERROR(IF(OR(SUMPRODUCT(--ISNUMBER(SEARCH({"aa000"," aa 000"," aaa 000"," aaaa 000"," a 0000"," a000 000"," aa 00 000"," aaa 00 000"},BP200)))&gt;0,SUMPRODUCT(--ISNUMBER(SEARCH({"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200)))&gt;0,SUMPRODUCT(--ISNUMBER(SEARCH({"http","www.","\",".pdf",".jpg",".jpeg",".png",".heic",".xls",".doc",".msg",".eml"},W200)))&gt;0,ISNUMBER(SEARCH("0000",BO200)),AND(SUMPRODUCT(--ISNUMBER(SEARCH({"sharepoint","onedrive","teams","dms","q-pulse","qpulse"},W200)))&gt;0,ISNUMBER(SEARCH("0",BO200)))),1,0),0)</f>
        <v>0</v>
      </c>
      <c r="BR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200," "&amp;LOWER(Flights!$F$10)&amp;" "," ~ ")," mh"," ~")," at "," ~ ")," by "," ~ ")," on "," ~ ")," to "," ~ ")," from "," ~ ")," until "," ~ ")," till "," ~ ")," before "," ~ ")," after "," ~ ")," around "," ~ ")," approx "," ~ ")," about "," ~ ")," since "," ~ ")," hrs "," ~ ")," hr "," ~ ")," hours "," ~ ")," time "," ~ ")," jan "," ~ ")," feb "," ~ ")," mar "," ~ ")," apr "," ~ ")," may "," ~ ")," jun "," ~ ")," jul "," ~ ")," aug "," ~ ")," sep "," ~ ")," sept "," ~ ")," oct "," ~ ")</f>
        <v>  </v>
      </c>
      <c r="BS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200," "&amp;LOWER(Flights!$F$10)&amp;" "," ~ ")," mh"," ~")," at "," ~ ")," by "," ~ ")," on "," ~ ")," to "," ~ ")," from "," ~ ")," until "," ~ ")," till "," ~ ")," before "," ~ ")," after "," ~ ")," around "," ~ ")," approx "," ~ ")," about "," ~ ")," since "," ~ ")," hrs "," ~ ")," hr "," ~ ")," hours "," ~ ")," time "," ~ ")," jan "," ~ ")," feb "," ~ ")," mar "," ~ ")," apr "," ~ ")," may "," ~ ")," jun "," ~ ")," jul "," ~ ")," aug "," ~ ")," sep "," ~ ")," sept "," ~ ")," oct "," ~ ")</f>
        <v>  </v>
      </c>
      <c r="BT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200,"jan","~"),"feb","~"),"mar","~"),"apr","~"),"may","~"),"jun","~"),"jul","~"),"aug","~"),"sep","~"),"oct","~"),"nov","~"),"dec","~")," nov "," ~ ")," dec "," ~ ")," mon "," ~ ")," tue "," ~ ")," wed "," ~ ")," thu "," ~ ")," fri "," ~ ")," sat "," ~ ")," sun "," ~ ")," gate "," ~ ")," bay "," ~ ")," stand "," ~ ")," position "," ~ ")," galley "," ~ ")," flight "," ~ ")," flt "," ~ ")," day "," ~ ")," date "," ~ ")," dated "," ~ ")," the "," ~ ")," and "," ~ ")," of "," ~ ")," in "," ~ ")," for "," ~ ")," with "," ~ ")</f>
        <v>  </v>
      </c>
      <c r="BU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200,"jan","~"),"feb","~"),"mar","~"),"apr","~"),"may","~"),"jun","~"),"jul","~"),"aug","~"),"sep","~"),"oct","~"),"nov","~"),"dec","~")," nov "," ~ ")," dec "," ~ ")," mon "," ~ ")," tue "," ~ ")," wed "," ~ ")," thu "," ~ ")," fri "," ~ ")," sat "," ~ ")," sun "," ~ ")," gate "," ~ ")," bay "," ~ ")," stand "," ~ ")," position "," ~ ")," galley "," ~ ")," flight "," ~ ")," flt "," ~ ")," day "," ~ ")," date "," ~ ")," dated "," ~ ")," the "," ~ ")," and "," ~ ")," of "," ~ ")," in "," ~ ")," for "," ~ ")," with "," ~ ")</f>
        <v>  </v>
      </c>
      <c r="BV200" s="61" t="n">
        <f aca="false">IFERROR(IF(OR(SUMPRODUCT((LEN(BC200)-LEN(SUBSTITUTE(BC200," "&amp;L_NotLoaded&amp;" "," ")))/(LEN(L_NotLoaded)+1))&gt;SUMPRODUCT((LEN(BC200)-LEN(SUBSTITUTE(BC200," "&amp;L_NotLoadedNeg&amp;" "," ")))/(LEN(L_NotLoadedNeg)+1)),SUMPRODUCT((LEN(BD200)-LEN(SUBSTITUTE(BD200," "&amp;L_NotLoaded&amp;" "," ")))/(LEN(L_NotLoaded)+1))&gt;SUMPRODUCT((LEN(BD200)-LEN(SUBSTITUTE(BD200," "&amp;L_NotLoadedNeg&amp;" "," ")))/(LEN(L_NotLoadedNeg)+1))),1,0),0)</f>
        <v>0</v>
      </c>
      <c r="BW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200," pax "," ~ ")," etd "," ~ ")," eta "," ~ ")," std "," ~ ")," sta "," ~ ")," atd "," ~ ")," ata "," ~ ")," lt "," ~ ")," utc "," ~ ")," local "," ~ ")," ok "," ~ ")," done "," ~ ")," seen "," ~ ")," chk "," ~ ")," chkd "," ~ ")," checked "," ~ ")," rcvd "," ~ ")," recd "," ~ ")," dep "," ~ ")," arr "," ~ ")," qty "," ~ ")," all "," ~ ")," ttl "," ~ ")," total "," ~ ")," via "," ~ ")," per "," ~ ")," call "," ~ ")," inbound "," ~ ")," outbound "," ~ ")," approx "," ~ ")</f>
        <v>  </v>
      </c>
      <c r="BX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200," pax "," ~ ")," etd "," ~ ")," eta "," ~ ")," std "," ~ ")," sta "," ~ ")," atd "," ~ ")," ata "," ~ ")," lt "," ~ ")," utc "," ~ ")," local "," ~ ")," ok "," ~ ")," done "," ~ ")," seen "," ~ ")," chk "," ~ ")," chkd "," ~ ")," checked "," ~ ")," rcvd "," ~ ")," recd "," ~ ")," dep "," ~ ")," arr "," ~ ")," qty "," ~ ")," all "," ~ ")," ttl "," ~ ")," total "," ~ ")," via "," ~ ")," per "," ~ ")," call "," ~ ")," inbound "," ~ ")," outbound "," ~ ")," approx "," ~ ")</f>
        <v>  </v>
      </c>
    </row>
    <row r="201" customFormat="false" ht="39.75" hidden="false" customHeight="true" outlineLevel="0" collapsed="false">
      <c r="A201" s="57" t="s">
        <v>765</v>
      </c>
      <c r="B201" s="57" t="s">
        <v>231</v>
      </c>
      <c r="C201" s="57" t="str">
        <f aca="false">Flights!$F$10</f>
        <v>MH0002</v>
      </c>
      <c r="D201" s="58" t="n">
        <f aca="false">Flights!$D$10</f>
        <v>46310</v>
      </c>
      <c r="E201" s="57" t="str">
        <f aca="false">Flights!$G$10&amp;"-"&amp;Flights!$H$10</f>
        <v>KUL-LHR</v>
      </c>
      <c r="F201" s="57" t="str">
        <f aca="false">Flights!$K$10</f>
        <v>BC</v>
      </c>
      <c r="G201" s="57" t="s">
        <v>462</v>
      </c>
      <c r="H201" s="57" t="s">
        <v>463</v>
      </c>
      <c r="I201" s="57" t="s">
        <v>443</v>
      </c>
      <c r="J201" s="57" t="s">
        <v>646</v>
      </c>
      <c r="K201" s="67" t="s">
        <v>504</v>
      </c>
      <c r="L201" s="67" t="s">
        <v>737</v>
      </c>
      <c r="M201" s="67" t="s">
        <v>187</v>
      </c>
      <c r="N201" s="67" t="s">
        <v>386</v>
      </c>
      <c r="O201" s="67"/>
      <c r="P201" s="57" t="s">
        <v>187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open",IF(AND(NOT(OR(LEN(AZ201)&lt;15,ISNUMBER(MATCH(AZ201,L_Placeholder,0)))),BK201=0,NOT(OR(LEN(AU201)&lt;2,ISNUMBER(MATCH(AU201,L_Placeholder,0)))),NOT(OR(LEN(AX201)&lt;2,ISNUMBER(MATCH(AX201,L_Placeholder,0)))),TRIM(AE201)&lt;&gt;TRIM(T201)),"N/A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missing",IF(OR(LEN(AU201)&lt;2,ISNUMBER(MATCH(AU201,L_Placeholder,0))),"INVALID – PIC missing",IF(OR(LEN(AV201)&lt;2,ISNUMBER(MATCH(AV201,L_Placeholder,0))),"INVALID – result / assessment missing",IF(OR(OR(LEN(AW201)&lt;3,ISNUMBER(MATCH(AW201,L_Placeholder,0))),SUMPRODUCT(--ISNUMBER(SEARCH(" "&amp;L_EvidencePhrase&amp;" ",BD201)))&gt;0,BI201=1),"INVALID – evidence missing, placeholder or not yet on file",IF(BL201=0,"INVALID – evidence needs a traceable reference (number, file name or link)",IF(OR(LEN(AX201)&lt;2,ISNUMBER(MATCH(AX201,L_Placeholder,0))),"INVALID – verifier missing",IF(AX201=AU201,"INVALID – verifier must be someone other than the PIC",IF(BH201=1,"INVALID – result not yet available (awaiting / TBC)",IF(BV201=1,"INVALID – wording says not on board: an on-board confirmation needs the item loaded",IF(AND(AQ201=1,OR(OR(LEN(AY201)&lt;3,ISNUMBER(MATCH(AY201,L_Placeholder,0))),BJ201=1,BQ201=0)),"INVALID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LATE","COMPLETE")&amp;IF(BG201=1," – CHECK WORDING",""))))))))))))))))))))))))),IF(TRIM(U201)="Fail","FAIL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t="str">
        <f aca="false">" "&amp;TRIM(SUBSTITUTE(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 "))&amp;" "</f>
        <v>  </v>
      </c>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IFERROR(IF(AND(TRIM(U201)="Pass",SUMPRODUCT((LEN(BC201)-LEN(SUBSTITUTE(BC201,"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")))/(LEN(L_PendNeg)+1)),1,0),1)</f>
        <v>0</v>
      </c>
      <c r="BI201" s="61" t="n">
        <f aca="false">IFERROR(IF(SUMPRODUCT((LEN(BD201)-LEN(SUBSTITUTE(BD201," "&amp;L_PendStrict&amp;" "," ")))/(LEN(L_PendStrict)+1))&gt;SUMPRODUCT((LEN(BD201)-LEN(SUBSTITUTE(BD201," "&amp;L_PendNeg&amp;" "," ")))/(LEN(L_PendNeg)+1)),1,0),1)</f>
        <v>0</v>
      </c>
      <c r="BJ201" s="61" t="n">
        <f aca="false">IFERROR(IF(SUMPRODUCT((LEN(BE201)-LEN(SUBSTITUTE(BE201," "&amp;L_Pending&amp;" "," ")))/(LEN(L_Pending)+1))&gt;SUMPRODUCT((LEN(BE201)-LEN(SUBSTITUTE(BE201," "&amp;L_PendNeg&amp;" "," ")))/(LEN(L_PendNeg)+1)),1,0),1)</f>
        <v>0</v>
      </c>
      <c r="BK201" s="61" t="n">
        <f aca="false">IFERROR(IF(SUMPRODUCT((LEN(BF201)-LEN(SUBSTITUTE(BF201," "&amp;L_PendStrict&amp;" "," ")))/(LEN(L_PendStrict)+1))&gt;SUMPRODUCT((LEN(BF201)-LEN(SUBSTITUTE(BF201," "&amp;L_PendNeg&amp;" "," ")))/(LEN(L_PendNeg)+1)),1,0),1)</f>
        <v>0</v>
      </c>
      <c r="BL201" s="61" t="n">
        <f aca="false">IFERROR(IF(OR(SUMPRODUCT(--ISNUMBER(SEARCH({"aa000"," aa 000"," aaa 000"," aaaa 000"," a 0000"," a000 000"," aa 00 000"," aaa 00 000"},BN201)))&gt;0,SUMPRODUCT(--ISNUMBER(SEARCH({"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201)))&gt;0,SUMPRODUCT(--ISNUMBER(SEARCH({"http","www.","\",".pdf",".jpg",".jpeg",".png",".heic",".xls",".doc",".msg",".eml"},Z201)))&gt;0,AND(SUMPRODUCT(--ISNUMBER(SEARCH({"sharepoint","onedrive","teams","dms","q-pulse","qpulse"},Z201)))&gt;0,ISNUMBER(SEARCH("0",BM201)))),1,0),0)</f>
        <v>0</v>
      </c>
      <c r="BM201" s="61" t="str">
        <f aca="false">SUBSTITUTE(SUBSTITUTE(SUBSTITUTE(SUBSTITUTE(SUBSTITUTE(SUBSTITUTE(SUBSTITUTE(SUBSTITUTE(SUBSTITUTE(LOWER(BW201&amp;""),"1","0"),"2","0"),"3","0"),"4","0"),"5","0"),"6","0"),"7","0"),"8","0"),"9","0")</f>
        <v>  </v>
      </c>
      <c r="BN201" s="61" t="str">
        <f aca="false">SUBSTITUTE(SUBSTITUTE(SUBSTITUTE(SUBSTITUTE(SUBSTITUTE(SUBSTITUTE(SUBSTITUTE(SUBSTITUTE(SUBSTITUTE(SUBSTITUTE(SUBSTITUTE(SUBSTITUTE(SUBSTITUTE(SUBSTITUTE(SUBSTITUTE(SUBSTITUTE(SUBSTITUTE(SUBSTITUTE(SUBSTITUTE(SUBSTITUTE(SUBSTITUTE(SUBSTITUTE(SUBSTITUTE(SUBSTITUTE(SUBSTITUTE(BM201,"b","a"),"c","a"),"d","a"),"e","a"),"f","a"),"g","a"),"h","a"),"i","a"),"j","a"),"k","a"),"l","a"),"m","a"),"n","a"),"o","a"),"p","a"),"q","a"),"r","a"),"s","a"),"t","a"),"u","a"),"v","a"),"w","a"),"x","a"),"y","a"),"z","a")</f>
        <v>  </v>
      </c>
      <c r="BO201" s="61" t="str">
        <f aca="false">SUBSTITUTE(SUBSTITUTE(SUBSTITUTE(SUBSTITUTE(SUBSTITUTE(SUBSTITUTE(SUBSTITUTE(SUBSTITUTE(SUBSTITUTE(LOWER(BX201&amp;""),"1","0"),"2","0"),"3","0"),"4","0"),"5","0"),"6","0"),"7","0"),"8","0"),"9","0")</f>
        <v>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v>
      </c>
      <c r="BQ201" s="61" t="n">
        <f aca="false">IFERROR(IF(OR(SUMPRODUCT(--ISNUMBER(SEARCH({"aa000"," aa 000"," aaa 000"," aaaa 000"," a 0000"," a000 000"," aa 00 000"," aaa 00 000"},BP201)))&gt;0,SUMPRODUCT(--ISNUMBER(SEARCH({"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201)))&gt;0,SUMPRODUCT(--ISNUMBER(SEARCH({"http","www.","\",".pdf",".jpg",".jpeg",".png",".heic",".xls",".doc",".msg",".eml"},W201)))&gt;0,ISNUMBER(SEARCH("0000",BO201)),AND(SUMPRODUCT(--ISNUMBER(SEARCH({"sharepoint","onedrive","teams","dms","q-pulse","qpulse"},W201)))&gt;0,ISNUMBER(SEARCH("0",BO201)))),1,0),0)</f>
        <v>0</v>
      </c>
      <c r="BR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201," "&amp;LOWER(Flights!$F$10)&amp;" "," ~ ")," mh"," ~")," at "," ~ ")," by "," ~ ")," on "," ~ ")," to "," ~ ")," from "," ~ ")," until "," ~ ")," till "," ~ ")," before "," ~ ")," after "," ~ ")," around "," ~ ")," approx "," ~ ")," about "," ~ ")," since "," ~ ")," hrs "," ~ ")," hr "," ~ ")," hours "," ~ ")," time "," ~ ")," jan "," ~ ")," feb "," ~ ")," mar "," ~ ")," apr "," ~ ")," may "," ~ ")," jun "," ~ ")," jul "," ~ ")," aug "," ~ ")," sep "," ~ ")," sept "," ~ ")," oct "," ~ ")</f>
        <v>  </v>
      </c>
      <c r="BS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201," "&amp;LOWER(Flights!$F$10)&amp;" "," ~ ")," mh"," ~")," at "," ~ ")," by "," ~ ")," on "," ~ ")," to "," ~ ")," from "," ~ ")," until "," ~ ")," till "," ~ ")," before "," ~ ")," after "," ~ ")," around "," ~ ")," approx "," ~ ")," about "," ~ ")," since "," ~ ")," hrs "," ~ ")," hr "," ~ ")," hours "," ~ ")," time "," ~ ")," jan "," ~ ")," feb "," ~ ")," mar "," ~ ")," apr "," ~ ")," may "," ~ ")," jun "," ~ ")," jul "," ~ ")," aug "," ~ ")," sep "," ~ ")," sept "," ~ ")," oct "," ~ ")</f>
        <v>  </v>
      </c>
      <c r="BT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201,"jan","~"),"feb","~"),"mar","~"),"apr","~"),"may","~"),"jun","~"),"jul","~"),"aug","~"),"sep","~"),"oct","~"),"nov","~"),"dec","~")," nov "," ~ ")," dec "," ~ ")," mon "," ~ ")," tue "," ~ ")," wed "," ~ ")," thu "," ~ ")," fri "," ~ ")," sat "," ~ ")," sun "," ~ ")," gate "," ~ ")," bay "," ~ ")," stand "," ~ ")," position "," ~ ")," galley "," ~ ")," flight "," ~ ")," flt "," ~ ")," day "," ~ ")," date "," ~ ")," dated "," ~ ")," the "," ~ ")," and "," ~ ")," of "," ~ ")," in "," ~ ")," for "," ~ ")," with "," ~ ")</f>
        <v>  </v>
      </c>
      <c r="BU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201,"jan","~"),"feb","~"),"mar","~"),"apr","~"),"may","~"),"jun","~"),"jul","~"),"aug","~"),"sep","~"),"oct","~"),"nov","~"),"dec","~")," nov "," ~ ")," dec "," ~ ")," mon "," ~ ")," tue "," ~ ")," wed "," ~ ")," thu "," ~ ")," fri "," ~ ")," sat "," ~ ")," sun "," ~ ")," gate "," ~ ")," bay "," ~ ")," stand "," ~ ")," position "," ~ ")," galley "," ~ ")," flight "," ~ ")," flt "," ~ ")," day "," ~ ")," date "," ~ ")," dated "," ~ ")," the "," ~ ")," and "," ~ ")," of "," ~ ")," in "," ~ ")," for "," ~ ")," with "," ~ ")</f>
        <v>  </v>
      </c>
      <c r="BV201" s="61" t="n">
        <f aca="false">IFERROR(IF(OR(SUMPRODUCT((LEN(BC201)-LEN(SUBSTITUTE(BC201," "&amp;L_NotLoaded&amp;" "," ")))/(LEN(L_NotLoaded)+1))&gt;SUMPRODUCT((LEN(BC201)-LEN(SUBSTITUTE(BC201," "&amp;L_NotLoadedNeg&amp;" "," ")))/(LEN(L_NotLoadedNeg)+1)),SUMPRODUCT((LEN(BD201)-LEN(SUBSTITUTE(BD201," "&amp;L_NotLoaded&amp;" "," ")))/(LEN(L_NotLoaded)+1))&gt;SUMPRODUCT((LEN(BD201)-LEN(SUBSTITUTE(BD201," "&amp;L_NotLoadedNeg&amp;" "," ")))/(LEN(L_NotLoadedNeg)+1))),1,0),0)</f>
        <v>0</v>
      </c>
      <c r="BW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201," pax "," ~ ")," etd "," ~ ")," eta "," ~ ")," std "," ~ ")," sta "," ~ ")," atd "," ~ ")," ata "," ~ ")," lt "," ~ ")," utc "," ~ ")," local "," ~ ")," ok "," ~ ")," done "," ~ ")," seen "," ~ ")," chk "," ~ ")," chkd "," ~ ")," checked "," ~ ")," rcvd "," ~ ")," recd "," ~ ")," dep "," ~ ")," arr "," ~ ")," qty "," ~ ")," all "," ~ ")," ttl "," ~ ")," total "," ~ ")," via "," ~ ")," per "," ~ ")," call "," ~ ")," inbound "," ~ ")," outbound "," ~ ")," approx "," ~ ")</f>
        <v>  </v>
      </c>
      <c r="BX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201," pax "," ~ ")," etd "," ~ ")," eta "," ~ ")," std "," ~ ")," sta "," ~ ")," atd "," ~ ")," ata "," ~ ")," lt "," ~ ")," utc "," ~ ")," local "," ~ ")," ok "," ~ ")," done "," ~ ")," seen "," ~ ")," chk "," ~ ")," chkd "," ~ ")," checked "," ~ ")," rcvd "," ~ ")," recd "," ~ ")," dep "," ~ ")," arr "," ~ ")," qty "," ~ ")," all "," ~ ")," ttl "," ~ ")," total "," ~ ")," via "," ~ ")," per "," ~ ")," call "," ~ ")," inbound "," ~ ")," outbound "," ~ ")," approx "," ~ ")</f>
        <v>  </v>
      </c>
    </row>
    <row r="202" customFormat="false" ht="39.75" hidden="false" customHeight="true" outlineLevel="0" collapsed="false">
      <c r="A202" s="57" t="s">
        <v>766</v>
      </c>
      <c r="B202" s="57" t="s">
        <v>231</v>
      </c>
      <c r="C202" s="57" t="str">
        <f aca="false">Flights!$F$10</f>
        <v>MH0002</v>
      </c>
      <c r="D202" s="58" t="n">
        <f aca="false">Flights!$D$10</f>
        <v>46310</v>
      </c>
      <c r="E202" s="57" t="str">
        <f aca="false">Flights!$G$10&amp;"-"&amp;Flights!$H$10</f>
        <v>KUL-LHR</v>
      </c>
      <c r="F202" s="57" t="str">
        <f aca="false">Flights!$K$10</f>
        <v>BC</v>
      </c>
      <c r="G202" s="57" t="s">
        <v>462</v>
      </c>
      <c r="H202" s="57" t="s">
        <v>463</v>
      </c>
      <c r="I202" s="57" t="s">
        <v>502</v>
      </c>
      <c r="J202" s="57" t="s">
        <v>540</v>
      </c>
      <c r="K202" s="67" t="s">
        <v>504</v>
      </c>
      <c r="L202" s="67" t="s">
        <v>739</v>
      </c>
      <c r="M202" s="67" t="s">
        <v>454</v>
      </c>
      <c r="N202" s="67" t="s">
        <v>386</v>
      </c>
      <c r="O202" s="67"/>
      <c r="P202" s="57" t="s">
        <v>187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open",IF(AND(NOT(OR(LEN(AZ202)&lt;15,ISNUMBER(MATCH(AZ202,L_Placeholder,0)))),BK202=0,NOT(OR(LEN(AU202)&lt;2,ISNUMBER(MATCH(AU202,L_Placeholder,0)))),NOT(OR(LEN(AX202)&lt;2,ISNUMBER(MATCH(AX202,L_Placeholder,0)))),TRIM(AE202)&lt;&gt;TRIM(T202)),"N/A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missing",IF(OR(LEN(AU202)&lt;2,ISNUMBER(MATCH(AU202,L_Placeholder,0))),"INVALID – PIC missing",IF(OR(LEN(AV202)&lt;2,ISNUMBER(MATCH(AV202,L_Placeholder,0))),"INVALID – result / assessment missing",IF(OR(OR(LEN(AW202)&lt;3,ISNUMBER(MATCH(AW202,L_Placeholder,0))),SUMPRODUCT(--ISNUMBER(SEARCH(" "&amp;L_EvidencePhrase&amp;" ",BD202)))&gt;0,BI202=1),"INVALID – evidence missing, placeholder or not yet on file",IF(BL202=0,"INVALID – evidence needs a traceable reference (number, file name or link)",IF(OR(LEN(AX202)&lt;2,ISNUMBER(MATCH(AX202,L_Placeholder,0))),"INVALID – verifier missing",IF(AX202=AU202,"INVALID – verifier must be someone other than the PIC",IF(BH202=1,"INVALID – result not yet available (awaiting / TBC)",IF(BV202=1,"INVALID – wording says not on board: an on-board confirmation needs the item loaded",IF(AND(AQ202=1,OR(OR(LEN(AY202)&lt;3,ISNUMBER(MATCH(AY202,L_Placeholder,0))),BJ202=1,BQ202=0)),"INVALID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LATE","COMPLETE")&amp;IF(BG202=1," – CHECK WORDING",""))))))))))))))))))))))))),IF(TRIM(U202)="Fail","FAIL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t="str">
        <f aca="false">" "&amp;TRIM(SUBSTITUTE(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 "))&amp;" "</f>
        <v>  </v>
      </c>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IFERROR(IF(AND(TRIM(U202)="Pass",SUMPRODUCT((LEN(BC202)-LEN(SUBSTITUTE(BC202,"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")))/(LEN(L_PendNeg)+1)),1,0),1)</f>
        <v>0</v>
      </c>
      <c r="BI202" s="61" t="n">
        <f aca="false">IFERROR(IF(SUMPRODUCT((LEN(BD202)-LEN(SUBSTITUTE(BD202," "&amp;L_PendStrict&amp;" "," ")))/(LEN(L_PendStrict)+1))&gt;SUMPRODUCT((LEN(BD202)-LEN(SUBSTITUTE(BD202," "&amp;L_PendNeg&amp;" "," ")))/(LEN(L_PendNeg)+1)),1,0),1)</f>
        <v>0</v>
      </c>
      <c r="BJ202" s="61" t="n">
        <f aca="false">IFERROR(IF(SUMPRODUCT((LEN(BE202)-LEN(SUBSTITUTE(BE202," "&amp;L_Pending&amp;" "," ")))/(LEN(L_Pending)+1))&gt;SUMPRODUCT((LEN(BE202)-LEN(SUBSTITUTE(BE202," "&amp;L_PendNeg&amp;" "," ")))/(LEN(L_PendNeg)+1)),1,0),1)</f>
        <v>0</v>
      </c>
      <c r="BK202" s="61" t="n">
        <f aca="false">IFERROR(IF(SUMPRODUCT((LEN(BF202)-LEN(SUBSTITUTE(BF202," "&amp;L_PendStrict&amp;" "," ")))/(LEN(L_PendStrict)+1))&gt;SUMPRODUCT((LEN(BF202)-LEN(SUBSTITUTE(BF202," "&amp;L_PendNeg&amp;" "," ")))/(LEN(L_PendNeg)+1)),1,0),1)</f>
        <v>0</v>
      </c>
      <c r="BL202" s="61" t="n">
        <f aca="false">IFERROR(IF(OR(SUMPRODUCT(--ISNUMBER(SEARCH({"aa000"," aa 000"," aaa 000"," aaaa 000"," a 0000"," a000 000"," aa 00 000"," aaa 00 000"},BN202)))&gt;0,SUMPRODUCT(--ISNUMBER(SEARCH({"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202)))&gt;0,SUMPRODUCT(--ISNUMBER(SEARCH({"http","www.","\",".pdf",".jpg",".jpeg",".png",".heic",".xls",".doc",".msg",".eml"},Z202)))&gt;0,AND(SUMPRODUCT(--ISNUMBER(SEARCH({"sharepoint","onedrive","teams","dms","q-pulse","qpulse"},Z202)))&gt;0,ISNUMBER(SEARCH("0",BM202)))),1,0),0)</f>
        <v>0</v>
      </c>
      <c r="BM202" s="61" t="str">
        <f aca="false">SUBSTITUTE(SUBSTITUTE(SUBSTITUTE(SUBSTITUTE(SUBSTITUTE(SUBSTITUTE(SUBSTITUTE(SUBSTITUTE(SUBSTITUTE(LOWER(BW202&amp;""),"1","0"),"2","0"),"3","0"),"4","0"),"5","0"),"6","0"),"7","0"),"8","0"),"9","0")</f>
        <v>  </v>
      </c>
      <c r="BN202" s="61" t="str">
        <f aca="false">SUBSTITUTE(SUBSTITUTE(SUBSTITUTE(SUBSTITUTE(SUBSTITUTE(SUBSTITUTE(SUBSTITUTE(SUBSTITUTE(SUBSTITUTE(SUBSTITUTE(SUBSTITUTE(SUBSTITUTE(SUBSTITUTE(SUBSTITUTE(SUBSTITUTE(SUBSTITUTE(SUBSTITUTE(SUBSTITUTE(SUBSTITUTE(SUBSTITUTE(SUBSTITUTE(SUBSTITUTE(SUBSTITUTE(SUBSTITUTE(SUBSTITUTE(BM202,"b","a"),"c","a"),"d","a"),"e","a"),"f","a"),"g","a"),"h","a"),"i","a"),"j","a"),"k","a"),"l","a"),"m","a"),"n","a"),"o","a"),"p","a"),"q","a"),"r","a"),"s","a"),"t","a"),"u","a"),"v","a"),"w","a"),"x","a"),"y","a"),"z","a")</f>
        <v>  </v>
      </c>
      <c r="BO202" s="61" t="str">
        <f aca="false">SUBSTITUTE(SUBSTITUTE(SUBSTITUTE(SUBSTITUTE(SUBSTITUTE(SUBSTITUTE(SUBSTITUTE(SUBSTITUTE(SUBSTITUTE(LOWER(BX202&amp;""),"1","0"),"2","0"),"3","0"),"4","0"),"5","0"),"6","0"),"7","0"),"8","0"),"9","0")</f>
        <v>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v>
      </c>
      <c r="BQ202" s="61" t="n">
        <f aca="false">IFERROR(IF(OR(SUMPRODUCT(--ISNUMBER(SEARCH({"aa000"," aa 000"," aaa 000"," aaaa 000"," a 0000"," a000 000"," aa 00 000"," aaa 00 000"},BP202)))&gt;0,SUMPRODUCT(--ISNUMBER(SEARCH({"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202)))&gt;0,SUMPRODUCT(--ISNUMBER(SEARCH({"http","www.","\",".pdf",".jpg",".jpeg",".png",".heic",".xls",".doc",".msg",".eml"},W202)))&gt;0,ISNUMBER(SEARCH("0000",BO202)),AND(SUMPRODUCT(--ISNUMBER(SEARCH({"sharepoint","onedrive","teams","dms","q-pulse","qpulse"},W202)))&gt;0,ISNUMBER(SEARCH("0",BO202)))),1,0),0)</f>
        <v>0</v>
      </c>
      <c r="BR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202," "&amp;LOWER(Flights!$F$10)&amp;" "," ~ ")," mh"," ~")," at "," ~ ")," by "," ~ ")," on "," ~ ")," to "," ~ ")," from "," ~ ")," until "," ~ ")," till "," ~ ")," before "," ~ ")," after "," ~ ")," around "," ~ ")," approx "," ~ ")," about "," ~ ")," since "," ~ ")," hrs "," ~ ")," hr "," ~ ")," hours "," ~ ")," time "," ~ ")," jan "," ~ ")," feb "," ~ ")," mar "," ~ ")," apr "," ~ ")," may "," ~ ")," jun "," ~ ")," jul "," ~ ")," aug "," ~ ")," sep "," ~ ")," sept "," ~ ")," oct "," ~ ")</f>
        <v>  </v>
      </c>
      <c r="BS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202," "&amp;LOWER(Flights!$F$10)&amp;" "," ~ ")," mh"," ~")," at "," ~ ")," by "," ~ ")," on "," ~ ")," to "," ~ ")," from "," ~ ")," until "," ~ ")," till "," ~ ")," before "," ~ ")," after "," ~ ")," around "," ~ ")," approx "," ~ ")," about "," ~ ")," since "," ~ ")," hrs "," ~ ")," hr "," ~ ")," hours "," ~ ")," time "," ~ ")," jan "," ~ ")," feb "," ~ ")," mar "," ~ ")," apr "," ~ ")," may "," ~ ")," jun "," ~ ")," jul "," ~ ")," aug "," ~ ")," sep "," ~ ")," sept "," ~ ")," oct "," ~ ")</f>
        <v>  </v>
      </c>
      <c r="BT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202,"jan","~"),"feb","~"),"mar","~"),"apr","~"),"may","~"),"jun","~"),"jul","~"),"aug","~"),"sep","~"),"oct","~"),"nov","~"),"dec","~")," nov "," ~ ")," dec "," ~ ")," mon "," ~ ")," tue "," ~ ")," wed "," ~ ")," thu "," ~ ")," fri "," ~ ")," sat "," ~ ")," sun "," ~ ")," gate "," ~ ")," bay "," ~ ")," stand "," ~ ")," position "," ~ ")," galley "," ~ ")," flight "," ~ ")," flt "," ~ ")," day "," ~ ")," date "," ~ ")," dated "," ~ ")," the "," ~ ")," and "," ~ ")," of "," ~ ")," in "," ~ ")," for "," ~ ")," with "," ~ ")</f>
        <v>  </v>
      </c>
      <c r="BU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202,"jan","~"),"feb","~"),"mar","~"),"apr","~"),"may","~"),"jun","~"),"jul","~"),"aug","~"),"sep","~"),"oct","~"),"nov","~"),"dec","~")," nov "," ~ ")," dec "," ~ ")," mon "," ~ ")," tue "," ~ ")," wed "," ~ ")," thu "," ~ ")," fri "," ~ ")," sat "," ~ ")," sun "," ~ ")," gate "," ~ ")," bay "," ~ ")," stand "," ~ ")," position "," ~ ")," galley "," ~ ")," flight "," ~ ")," flt "," ~ ")," day "," ~ ")," date "," ~ ")," dated "," ~ ")," the "," ~ ")," and "," ~ ")," of "," ~ ")," in "," ~ ")," for "," ~ ")," with "," ~ ")</f>
        <v>  </v>
      </c>
      <c r="BV202" s="61" t="n">
        <f aca="false">IFERROR(IF(OR(SUMPRODUCT((LEN(BC202)-LEN(SUBSTITUTE(BC202," "&amp;L_NotLoaded&amp;" "," ")))/(LEN(L_NotLoaded)+1))&gt;SUMPRODUCT((LEN(BC202)-LEN(SUBSTITUTE(BC202," "&amp;L_NotLoadedNeg&amp;" "," ")))/(LEN(L_NotLoadedNeg)+1)),SUMPRODUCT((LEN(BD202)-LEN(SUBSTITUTE(BD202," "&amp;L_NotLoaded&amp;" "," ")))/(LEN(L_NotLoaded)+1))&gt;SUMPRODUCT((LEN(BD202)-LEN(SUBSTITUTE(BD202," "&amp;L_NotLoadedNeg&amp;" "," ")))/(LEN(L_NotLoadedNeg)+1))),1,0),0)</f>
        <v>0</v>
      </c>
      <c r="BW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202," pax "," ~ ")," etd "," ~ ")," eta "," ~ ")," std "," ~ ")," sta "," ~ ")," atd "," ~ ")," ata "," ~ ")," lt "," ~ ")," utc "," ~ ")," local "," ~ ")," ok "," ~ ")," done "," ~ ")," seen "," ~ ")," chk "," ~ ")," chkd "," ~ ")," checked "," ~ ")," rcvd "," ~ ")," recd "," ~ ")," dep "," ~ ")," arr "," ~ ")," qty "," ~ ")," all "," ~ ")," ttl "," ~ ")," total "," ~ ")," via "," ~ ")," per "," ~ ")," call "," ~ ")," inbound "," ~ ")," outbound "," ~ ")," approx "," ~ ")</f>
        <v>  </v>
      </c>
      <c r="BX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202," pax "," ~ ")," etd "," ~ ")," eta "," ~ ")," std "," ~ ")," sta "," ~ ")," atd "," ~ ")," ata "," ~ ")," lt "," ~ ")," utc "," ~ ")," local "," ~ ")," ok "," ~ ")," done "," ~ ")," seen "," ~ ")," chk "," ~ ")," chkd "," ~ ")," checked "," ~ ")," rcvd "," ~ ")," recd "," ~ ")," dep "," ~ ")," arr "," ~ ")," qty "," ~ ")," all "," ~ ")," ttl "," ~ ")," total "," ~ ")," via "," ~ ")," per "," ~ ")," call "," ~ ")," inbound "," ~ ")," outbound "," ~ ")," approx "," ~ ")</f>
        <v>  </v>
      </c>
    </row>
    <row r="203" customFormat="false" ht="39.75" hidden="false" customHeight="true" outlineLevel="0" collapsed="false">
      <c r="A203" s="57" t="s">
        <v>767</v>
      </c>
      <c r="B203" s="57" t="s">
        <v>231</v>
      </c>
      <c r="C203" s="57" t="str">
        <f aca="false">Flights!$F$10</f>
        <v>MH0002</v>
      </c>
      <c r="D203" s="58" t="n">
        <f aca="false">Flights!$D$10</f>
        <v>46310</v>
      </c>
      <c r="E203" s="57" t="str">
        <f aca="false">Flights!$G$10&amp;"-"&amp;Flights!$H$10</f>
        <v>KUL-LHR</v>
      </c>
      <c r="F203" s="57" t="str">
        <f aca="false">Flights!$K$10</f>
        <v>BC</v>
      </c>
      <c r="G203" s="57" t="s">
        <v>462</v>
      </c>
      <c r="H203" s="57" t="s">
        <v>463</v>
      </c>
      <c r="I203" s="57" t="s">
        <v>502</v>
      </c>
      <c r="J203" s="57" t="s">
        <v>542</v>
      </c>
      <c r="K203" s="67" t="s">
        <v>504</v>
      </c>
      <c r="L203" s="67" t="s">
        <v>741</v>
      </c>
      <c r="M203" s="67" t="s">
        <v>454</v>
      </c>
      <c r="N203" s="67" t="s">
        <v>386</v>
      </c>
      <c r="O203" s="67"/>
      <c r="P203" s="57" t="s">
        <v>187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open",IF(AND(NOT(OR(LEN(AZ203)&lt;15,ISNUMBER(MATCH(AZ203,L_Placeholder,0)))),BK203=0,NOT(OR(LEN(AU203)&lt;2,ISNUMBER(MATCH(AU203,L_Placeholder,0)))),NOT(OR(LEN(AX203)&lt;2,ISNUMBER(MATCH(AX203,L_Placeholder,0)))),TRIM(AE203)&lt;&gt;TRIM(T203)),"N/A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missing",IF(OR(LEN(AU203)&lt;2,ISNUMBER(MATCH(AU203,L_Placeholder,0))),"INVALID – PIC missing",IF(OR(LEN(AV203)&lt;2,ISNUMBER(MATCH(AV203,L_Placeholder,0))),"INVALID – result / assessment missing",IF(OR(OR(LEN(AW203)&lt;3,ISNUMBER(MATCH(AW203,L_Placeholder,0))),SUMPRODUCT(--ISNUMBER(SEARCH(" "&amp;L_EvidencePhrase&amp;" ",BD203)))&gt;0,BI203=1),"INVALID – evidence missing, placeholder or not yet on file",IF(BL203=0,"INVALID – evidence needs a traceable reference (number, file name or link)",IF(OR(LEN(AX203)&lt;2,ISNUMBER(MATCH(AX203,L_Placeholder,0))),"INVALID – verifier missing",IF(AX203=AU203,"INVALID – verifier must be someone other than the PIC",IF(BH203=1,"INVALID – result not yet available (awaiting / TBC)",IF(BV203=1,"INVALID – wording says not on board: an on-board confirmation needs the item loaded",IF(AND(AQ203=1,OR(OR(LEN(AY203)&lt;3,ISNUMBER(MATCH(AY203,L_Placeholder,0))),BJ203=1,BQ203=0)),"INVALID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LATE","COMPLETE")&amp;IF(BG203=1," – CHECK WORDING",""))))))))))))))))))))))))),IF(TRIM(U203)="Fail","FAIL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t="str">
        <f aca="false">" "&amp;TRIM(SUBSTITUTE(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 "))&amp;" "</f>
        <v>  </v>
      </c>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IFERROR(IF(AND(TRIM(U203)="Pass",SUMPRODUCT((LEN(BC203)-LEN(SUBSTITUTE(BC203,"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")))/(LEN(L_PendNeg)+1)),1,0),1)</f>
        <v>0</v>
      </c>
      <c r="BI203" s="61" t="n">
        <f aca="false">IFERROR(IF(SUMPRODUCT((LEN(BD203)-LEN(SUBSTITUTE(BD203," "&amp;L_PendStrict&amp;" "," ")))/(LEN(L_PendStrict)+1))&gt;SUMPRODUCT((LEN(BD203)-LEN(SUBSTITUTE(BD203," "&amp;L_PendNeg&amp;" "," ")))/(LEN(L_PendNeg)+1)),1,0),1)</f>
        <v>0</v>
      </c>
      <c r="BJ203" s="61" t="n">
        <f aca="false">IFERROR(IF(SUMPRODUCT((LEN(BE203)-LEN(SUBSTITUTE(BE203," "&amp;L_Pending&amp;" "," ")))/(LEN(L_Pending)+1))&gt;SUMPRODUCT((LEN(BE203)-LEN(SUBSTITUTE(BE203," "&amp;L_PendNeg&amp;" "," ")))/(LEN(L_PendNeg)+1)),1,0),1)</f>
        <v>0</v>
      </c>
      <c r="BK203" s="61" t="n">
        <f aca="false">IFERROR(IF(SUMPRODUCT((LEN(BF203)-LEN(SUBSTITUTE(BF203," "&amp;L_PendStrict&amp;" "," ")))/(LEN(L_PendStrict)+1))&gt;SUMPRODUCT((LEN(BF203)-LEN(SUBSTITUTE(BF203," "&amp;L_PendNeg&amp;" "," ")))/(LEN(L_PendNeg)+1)),1,0),1)</f>
        <v>0</v>
      </c>
      <c r="BL203" s="61" t="n">
        <f aca="false">IFERROR(IF(OR(SUMPRODUCT(--ISNUMBER(SEARCH({"aa000"," aa 000"," aaa 000"," aaaa 000"," a 0000"," a000 000"," aa 00 000"," aaa 00 000"},BN203)))&gt;0,SUMPRODUCT(--ISNUMBER(SEARCH({"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203)))&gt;0,SUMPRODUCT(--ISNUMBER(SEARCH({"http","www.","\",".pdf",".jpg",".jpeg",".png",".heic",".xls",".doc",".msg",".eml"},Z203)))&gt;0,AND(SUMPRODUCT(--ISNUMBER(SEARCH({"sharepoint","onedrive","teams","dms","q-pulse","qpulse"},Z203)))&gt;0,ISNUMBER(SEARCH("0",BM203)))),1,0),0)</f>
        <v>0</v>
      </c>
      <c r="BM203" s="61" t="str">
        <f aca="false">SUBSTITUTE(SUBSTITUTE(SUBSTITUTE(SUBSTITUTE(SUBSTITUTE(SUBSTITUTE(SUBSTITUTE(SUBSTITUTE(SUBSTITUTE(LOWER(BW203&amp;""),"1","0"),"2","0"),"3","0"),"4","0"),"5","0"),"6","0"),"7","0"),"8","0"),"9","0")</f>
        <v>  </v>
      </c>
      <c r="BN203" s="61" t="str">
        <f aca="false">SUBSTITUTE(SUBSTITUTE(SUBSTITUTE(SUBSTITUTE(SUBSTITUTE(SUBSTITUTE(SUBSTITUTE(SUBSTITUTE(SUBSTITUTE(SUBSTITUTE(SUBSTITUTE(SUBSTITUTE(SUBSTITUTE(SUBSTITUTE(SUBSTITUTE(SUBSTITUTE(SUBSTITUTE(SUBSTITUTE(SUBSTITUTE(SUBSTITUTE(SUBSTITUTE(SUBSTITUTE(SUBSTITUTE(SUBSTITUTE(SUBSTITUTE(BM203,"b","a"),"c","a"),"d","a"),"e","a"),"f","a"),"g","a"),"h","a"),"i","a"),"j","a"),"k","a"),"l","a"),"m","a"),"n","a"),"o","a"),"p","a"),"q","a"),"r","a"),"s","a"),"t","a"),"u","a"),"v","a"),"w","a"),"x","a"),"y","a"),"z","a")</f>
        <v>  </v>
      </c>
      <c r="BO203" s="61" t="str">
        <f aca="false">SUBSTITUTE(SUBSTITUTE(SUBSTITUTE(SUBSTITUTE(SUBSTITUTE(SUBSTITUTE(SUBSTITUTE(SUBSTITUTE(SUBSTITUTE(LOWER(BX203&amp;""),"1","0"),"2","0"),"3","0"),"4","0"),"5","0"),"6","0"),"7","0"),"8","0"),"9","0")</f>
        <v>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v>
      </c>
      <c r="BQ203" s="61" t="n">
        <f aca="false">IFERROR(IF(OR(SUMPRODUCT(--ISNUMBER(SEARCH({"aa000"," aa 000"," aaa 000"," aaaa 000"," a 0000"," a000 000"," aa 00 000"," aaa 00 000"},BP203)))&gt;0,SUMPRODUCT(--ISNUMBER(SEARCH({"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203)))&gt;0,SUMPRODUCT(--ISNUMBER(SEARCH({"http","www.","\",".pdf",".jpg",".jpeg",".png",".heic",".xls",".doc",".msg",".eml"},W203)))&gt;0,ISNUMBER(SEARCH("0000",BO203)),AND(SUMPRODUCT(--ISNUMBER(SEARCH({"sharepoint","onedrive","teams","dms","q-pulse","qpulse"},W203)))&gt;0,ISNUMBER(SEARCH("0",BO203)))),1,0),0)</f>
        <v>0</v>
      </c>
      <c r="BR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203," "&amp;LOWER(Flights!$F$10)&amp;" "," ~ ")," mh"," ~")," at "," ~ ")," by "," ~ ")," on "," ~ ")," to "," ~ ")," from "," ~ ")," until "," ~ ")," till "," ~ ")," before "," ~ ")," after "," ~ ")," around "," ~ ")," approx "," ~ ")," about "," ~ ")," since "," ~ ")," hrs "," ~ ")," hr "," ~ ")," hours "," ~ ")," time "," ~ ")," jan "," ~ ")," feb "," ~ ")," mar "," ~ ")," apr "," ~ ")," may "," ~ ")," jun "," ~ ")," jul "," ~ ")," aug "," ~ ")," sep "," ~ ")," sept "," ~ ")," oct "," ~ ")</f>
        <v>  </v>
      </c>
      <c r="BS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203," "&amp;LOWER(Flights!$F$10)&amp;" "," ~ ")," mh"," ~")," at "," ~ ")," by "," ~ ")," on "," ~ ")," to "," ~ ")," from "," ~ ")," until "," ~ ")," till "," ~ ")," before "," ~ ")," after "," ~ ")," around "," ~ ")," approx "," ~ ")," about "," ~ ")," since "," ~ ")," hrs "," ~ ")," hr "," ~ ")," hours "," ~ ")," time "," ~ ")," jan "," ~ ")," feb "," ~ ")," mar "," ~ ")," apr "," ~ ")," may "," ~ ")," jun "," ~ ")," jul "," ~ ")," aug "," ~ ")," sep "," ~ ")," sept "," ~ ")," oct "," ~ ")</f>
        <v>  </v>
      </c>
      <c r="BT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203,"jan","~"),"feb","~"),"mar","~"),"apr","~"),"may","~"),"jun","~"),"jul","~"),"aug","~"),"sep","~"),"oct","~"),"nov","~"),"dec","~")," nov "," ~ ")," dec "," ~ ")," mon "," ~ ")," tue "," ~ ")," wed "," ~ ")," thu "," ~ ")," fri "," ~ ")," sat "," ~ ")," sun "," ~ ")," gate "," ~ ")," bay "," ~ ")," stand "," ~ ")," position "," ~ ")," galley "," ~ ")," flight "," ~ ")," flt "," ~ ")," day "," ~ ")," date "," ~ ")," dated "," ~ ")," the "," ~ ")," and "," ~ ")," of "," ~ ")," in "," ~ ")," for "," ~ ")," with "," ~ ")</f>
        <v>  </v>
      </c>
      <c r="BU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203,"jan","~"),"feb","~"),"mar","~"),"apr","~"),"may","~"),"jun","~"),"jul","~"),"aug","~"),"sep","~"),"oct","~"),"nov","~"),"dec","~")," nov "," ~ ")," dec "," ~ ")," mon "," ~ ")," tue "," ~ ")," wed "," ~ ")," thu "," ~ ")," fri "," ~ ")," sat "," ~ ")," sun "," ~ ")," gate "," ~ ")," bay "," ~ ")," stand "," ~ ")," position "," ~ ")," galley "," ~ ")," flight "," ~ ")," flt "," ~ ")," day "," ~ ")," date "," ~ ")," dated "," ~ ")," the "," ~ ")," and "," ~ ")," of "," ~ ")," in "," ~ ")," for "," ~ ")," with "," ~ ")</f>
        <v>  </v>
      </c>
      <c r="BV203" s="61" t="n">
        <f aca="false">IFERROR(IF(OR(SUMPRODUCT((LEN(BC203)-LEN(SUBSTITUTE(BC203," "&amp;L_NotLoaded&amp;" "," ")))/(LEN(L_NotLoaded)+1))&gt;SUMPRODUCT((LEN(BC203)-LEN(SUBSTITUTE(BC203," "&amp;L_NotLoadedNeg&amp;" "," ")))/(LEN(L_NotLoadedNeg)+1)),SUMPRODUCT((LEN(BD203)-LEN(SUBSTITUTE(BD203," "&amp;L_NotLoaded&amp;" "," ")))/(LEN(L_NotLoaded)+1))&gt;SUMPRODUCT((LEN(BD203)-LEN(SUBSTITUTE(BD203," "&amp;L_NotLoadedNeg&amp;" "," ")))/(LEN(L_NotLoadedNeg)+1))),1,0),0)</f>
        <v>0</v>
      </c>
      <c r="BW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203," pax "," ~ ")," etd "," ~ ")," eta "," ~ ")," std "," ~ ")," sta "," ~ ")," atd "," ~ ")," ata "," ~ ")," lt "," ~ ")," utc "," ~ ")," local "," ~ ")," ok "," ~ ")," done "," ~ ")," seen "," ~ ")," chk "," ~ ")," chkd "," ~ ")," checked "," ~ ")," rcvd "," ~ ")," recd "," ~ ")," dep "," ~ ")," arr "," ~ ")," qty "," ~ ")," all "," ~ ")," ttl "," ~ ")," total "," ~ ")," via "," ~ ")," per "," ~ ")," call "," ~ ")," inbound "," ~ ")," outbound "," ~ ")," approx "," ~ ")</f>
        <v>  </v>
      </c>
      <c r="BX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203," pax "," ~ ")," etd "," ~ ")," eta "," ~ ")," std "," ~ ")," sta "," ~ ")," atd "," ~ ")," ata "," ~ ")," lt "," ~ ")," utc "," ~ ")," local "," ~ ")," ok "," ~ ")," done "," ~ ")," seen "," ~ ")," chk "," ~ ")," chkd "," ~ ")," checked "," ~ ")," rcvd "," ~ ")," recd "," ~ ")," dep "," ~ ")," arr "," ~ ")," qty "," ~ ")," all "," ~ ")," ttl "," ~ ")," total "," ~ ")," via "," ~ ")," per "," ~ ")," call "," ~ ")," inbound "," ~ ")," outbound "," ~ ")," approx "," ~ ")</f>
        <v>  </v>
      </c>
    </row>
    <row r="204" customFormat="false" ht="39.75" hidden="false" customHeight="true" outlineLevel="0" collapsed="false">
      <c r="A204" s="57" t="s">
        <v>768</v>
      </c>
      <c r="B204" s="57" t="s">
        <v>231</v>
      </c>
      <c r="C204" s="57" t="str">
        <f aca="false">Flights!$F$10</f>
        <v>MH0002</v>
      </c>
      <c r="D204" s="58" t="n">
        <f aca="false">Flights!$D$10</f>
        <v>46310</v>
      </c>
      <c r="E204" s="57" t="str">
        <f aca="false">Flights!$G$10&amp;"-"&amp;Flights!$H$10</f>
        <v>KUL-LHR</v>
      </c>
      <c r="F204" s="57" t="str">
        <f aca="false">Flights!$K$10</f>
        <v>BC</v>
      </c>
      <c r="G204" s="57" t="s">
        <v>462</v>
      </c>
      <c r="H204" s="57" t="s">
        <v>463</v>
      </c>
      <c r="I204" s="57" t="s">
        <v>502</v>
      </c>
      <c r="J204" s="57" t="s">
        <v>544</v>
      </c>
      <c r="K204" s="67" t="s">
        <v>504</v>
      </c>
      <c r="L204" s="67" t="s">
        <v>743</v>
      </c>
      <c r="M204" s="67" t="s">
        <v>454</v>
      </c>
      <c r="N204" s="67" t="s">
        <v>386</v>
      </c>
      <c r="O204" s="67"/>
      <c r="P204" s="57" t="s">
        <v>187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open",IF(AND(NOT(OR(LEN(AZ204)&lt;15,ISNUMBER(MATCH(AZ204,L_Placeholder,0)))),BK204=0,NOT(OR(LEN(AU204)&lt;2,ISNUMBER(MATCH(AU204,L_Placeholder,0)))),NOT(OR(LEN(AX204)&lt;2,ISNUMBER(MATCH(AX204,L_Placeholder,0)))),TRIM(AE204)&lt;&gt;TRIM(T204)),"N/A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missing",IF(OR(LEN(AU204)&lt;2,ISNUMBER(MATCH(AU204,L_Placeholder,0))),"INVALID – PIC missing",IF(OR(LEN(AV204)&lt;2,ISNUMBER(MATCH(AV204,L_Placeholder,0))),"INVALID – result / assessment missing",IF(OR(OR(LEN(AW204)&lt;3,ISNUMBER(MATCH(AW204,L_Placeholder,0))),SUMPRODUCT(--ISNUMBER(SEARCH(" "&amp;L_EvidencePhrase&amp;" ",BD204)))&gt;0,BI204=1),"INVALID – evidence missing, placeholder or not yet on file",IF(BL204=0,"INVALID – evidence needs a traceable reference (number, file name or link)",IF(OR(LEN(AX204)&lt;2,ISNUMBER(MATCH(AX204,L_Placeholder,0))),"INVALID – verifier missing",IF(AX204=AU204,"INVALID – verifier must be someone other than the PIC",IF(BH204=1,"INVALID – result not yet available (awaiting / TBC)",IF(BV204=1,"INVALID – wording says not on board: an on-board confirmation needs the item loaded",IF(AND(AQ204=1,OR(OR(LEN(AY204)&lt;3,ISNUMBER(MATCH(AY204,L_Placeholder,0))),BJ204=1,BQ204=0)),"INVALID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LATE","COMPLETE")&amp;IF(BG204=1," – CHECK WORDING",""))))))))))))))))))))))))),IF(TRIM(U204)="Fail","FAIL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t="str">
        <f aca="false">" "&amp;TRIM(SUBSTITUTE(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 "))&amp;" "</f>
        <v>  </v>
      </c>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IFERROR(IF(AND(TRIM(U204)="Pass",SUMPRODUCT((LEN(BC204)-LEN(SUBSTITUTE(BC204,"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")))/(LEN(L_PendNeg)+1)),1,0),1)</f>
        <v>0</v>
      </c>
      <c r="BI204" s="61" t="n">
        <f aca="false">IFERROR(IF(SUMPRODUCT((LEN(BD204)-LEN(SUBSTITUTE(BD204," "&amp;L_PendStrict&amp;" "," ")))/(LEN(L_PendStrict)+1))&gt;SUMPRODUCT((LEN(BD204)-LEN(SUBSTITUTE(BD204," "&amp;L_PendNeg&amp;" "," ")))/(LEN(L_PendNeg)+1)),1,0),1)</f>
        <v>0</v>
      </c>
      <c r="BJ204" s="61" t="n">
        <f aca="false">IFERROR(IF(SUMPRODUCT((LEN(BE204)-LEN(SUBSTITUTE(BE204," "&amp;L_Pending&amp;" "," ")))/(LEN(L_Pending)+1))&gt;SUMPRODUCT((LEN(BE204)-LEN(SUBSTITUTE(BE204," "&amp;L_PendNeg&amp;" "," ")))/(LEN(L_PendNeg)+1)),1,0),1)</f>
        <v>0</v>
      </c>
      <c r="BK204" s="61" t="n">
        <f aca="false">IFERROR(IF(SUMPRODUCT((LEN(BF204)-LEN(SUBSTITUTE(BF204," "&amp;L_PendStrict&amp;" "," ")))/(LEN(L_PendStrict)+1))&gt;SUMPRODUCT((LEN(BF204)-LEN(SUBSTITUTE(BF204," "&amp;L_PendNeg&amp;" "," ")))/(LEN(L_PendNeg)+1)),1,0),1)</f>
        <v>0</v>
      </c>
      <c r="BL204" s="61" t="n">
        <f aca="false">IFERROR(IF(OR(SUMPRODUCT(--ISNUMBER(SEARCH({"aa000"," aa 000"," aaa 000"," aaaa 000"," a 0000"," a000 000"," aa 00 000"," aaa 00 000"},BN204)))&gt;0,SUMPRODUCT(--ISNUMBER(SEARCH({"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204)))&gt;0,SUMPRODUCT(--ISNUMBER(SEARCH({"http","www.","\",".pdf",".jpg",".jpeg",".png",".heic",".xls",".doc",".msg",".eml"},Z204)))&gt;0,AND(SUMPRODUCT(--ISNUMBER(SEARCH({"sharepoint","onedrive","teams","dms","q-pulse","qpulse"},Z204)))&gt;0,ISNUMBER(SEARCH("0",BM204)))),1,0),0)</f>
        <v>0</v>
      </c>
      <c r="BM204" s="61" t="str">
        <f aca="false">SUBSTITUTE(SUBSTITUTE(SUBSTITUTE(SUBSTITUTE(SUBSTITUTE(SUBSTITUTE(SUBSTITUTE(SUBSTITUTE(SUBSTITUTE(LOWER(BW204&amp;""),"1","0"),"2","0"),"3","0"),"4","0"),"5","0"),"6","0"),"7","0"),"8","0"),"9","0")</f>
        <v>  </v>
      </c>
      <c r="BN204" s="61" t="str">
        <f aca="false">SUBSTITUTE(SUBSTITUTE(SUBSTITUTE(SUBSTITUTE(SUBSTITUTE(SUBSTITUTE(SUBSTITUTE(SUBSTITUTE(SUBSTITUTE(SUBSTITUTE(SUBSTITUTE(SUBSTITUTE(SUBSTITUTE(SUBSTITUTE(SUBSTITUTE(SUBSTITUTE(SUBSTITUTE(SUBSTITUTE(SUBSTITUTE(SUBSTITUTE(SUBSTITUTE(SUBSTITUTE(SUBSTITUTE(SUBSTITUTE(SUBSTITUTE(BM204,"b","a"),"c","a"),"d","a"),"e","a"),"f","a"),"g","a"),"h","a"),"i","a"),"j","a"),"k","a"),"l","a"),"m","a"),"n","a"),"o","a"),"p","a"),"q","a"),"r","a"),"s","a"),"t","a"),"u","a"),"v","a"),"w","a"),"x","a"),"y","a"),"z","a")</f>
        <v>  </v>
      </c>
      <c r="BO204" s="61" t="str">
        <f aca="false">SUBSTITUTE(SUBSTITUTE(SUBSTITUTE(SUBSTITUTE(SUBSTITUTE(SUBSTITUTE(SUBSTITUTE(SUBSTITUTE(SUBSTITUTE(LOWER(BX204&amp;""),"1","0"),"2","0"),"3","0"),"4","0"),"5","0"),"6","0"),"7","0"),"8","0"),"9","0")</f>
        <v>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v>
      </c>
      <c r="BQ204" s="61" t="n">
        <f aca="false">IFERROR(IF(OR(SUMPRODUCT(--ISNUMBER(SEARCH({"aa000"," aa 000"," aaa 000"," aaaa 000"," a 0000"," a000 000"," aa 00 000"," aaa 00 000"},BP204)))&gt;0,SUMPRODUCT(--ISNUMBER(SEARCH({"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204)))&gt;0,SUMPRODUCT(--ISNUMBER(SEARCH({"http","www.","\",".pdf",".jpg",".jpeg",".png",".heic",".xls",".doc",".msg",".eml"},W204)))&gt;0,ISNUMBER(SEARCH("0000",BO204)),AND(SUMPRODUCT(--ISNUMBER(SEARCH({"sharepoint","onedrive","teams","dms","q-pulse","qpulse"},W204)))&gt;0,ISNUMBER(SEARCH("0",BO204)))),1,0),0)</f>
        <v>0</v>
      </c>
      <c r="BR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204," "&amp;LOWER(Flights!$F$10)&amp;" "," ~ ")," mh"," ~")," at "," ~ ")," by "," ~ ")," on "," ~ ")," to "," ~ ")," from "," ~ ")," until "," ~ ")," till "," ~ ")," before "," ~ ")," after "," ~ ")," around "," ~ ")," approx "," ~ ")," about "," ~ ")," since "," ~ ")," hrs "," ~ ")," hr "," ~ ")," hours "," ~ ")," time "," ~ ")," jan "," ~ ")," feb "," ~ ")," mar "," ~ ")," apr "," ~ ")," may "," ~ ")," jun "," ~ ")," jul "," ~ ")," aug "," ~ ")," sep "," ~ ")," sept "," ~ ")," oct "," ~ ")</f>
        <v>  </v>
      </c>
      <c r="BS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204," "&amp;LOWER(Flights!$F$10)&amp;" "," ~ ")," mh"," ~")," at "," ~ ")," by "," ~ ")," on "," ~ ")," to "," ~ ")," from "," ~ ")," until "," ~ ")," till "," ~ ")," before "," ~ ")," after "," ~ ")," around "," ~ ")," approx "," ~ ")," about "," ~ ")," since "," ~ ")," hrs "," ~ ")," hr "," ~ ")," hours "," ~ ")," time "," ~ ")," jan "," ~ ")," feb "," ~ ")," mar "," ~ ")," apr "," ~ ")," may "," ~ ")," jun "," ~ ")," jul "," ~ ")," aug "," ~ ")," sep "," ~ ")," sept "," ~ ")," oct "," ~ ")</f>
        <v>  </v>
      </c>
      <c r="BT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204,"jan","~"),"feb","~"),"mar","~"),"apr","~"),"may","~"),"jun","~"),"jul","~"),"aug","~"),"sep","~"),"oct","~"),"nov","~"),"dec","~")," nov "," ~ ")," dec "," ~ ")," mon "," ~ ")," tue "," ~ ")," wed "," ~ ")," thu "," ~ ")," fri "," ~ ")," sat "," ~ ")," sun "," ~ ")," gate "," ~ ")," bay "," ~ ")," stand "," ~ ")," position "," ~ ")," galley "," ~ ")," flight "," ~ ")," flt "," ~ ")," day "," ~ ")," date "," ~ ")," dated "," ~ ")," the "," ~ ")," and "," ~ ")," of "," ~ ")," in "," ~ ")," for "," ~ ")," with "," ~ ")</f>
        <v>  </v>
      </c>
      <c r="BU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204,"jan","~"),"feb","~"),"mar","~"),"apr","~"),"may","~"),"jun","~"),"jul","~"),"aug","~"),"sep","~"),"oct","~"),"nov","~"),"dec","~")," nov "," ~ ")," dec "," ~ ")," mon "," ~ ")," tue "," ~ ")," wed "," ~ ")," thu "," ~ ")," fri "," ~ ")," sat "," ~ ")," sun "," ~ ")," gate "," ~ ")," bay "," ~ ")," stand "," ~ ")," position "," ~ ")," galley "," ~ ")," flight "," ~ ")," flt "," ~ ")," day "," ~ ")," date "," ~ ")," dated "," ~ ")," the "," ~ ")," and "," ~ ")," of "," ~ ")," in "," ~ ")," for "," ~ ")," with "," ~ ")</f>
        <v>  </v>
      </c>
      <c r="BV204" s="61" t="n">
        <f aca="false">IFERROR(IF(OR(SUMPRODUCT((LEN(BC204)-LEN(SUBSTITUTE(BC204," "&amp;L_NotLoaded&amp;" "," ")))/(LEN(L_NotLoaded)+1))&gt;SUMPRODUCT((LEN(BC204)-LEN(SUBSTITUTE(BC204," "&amp;L_NotLoadedNeg&amp;" "," ")))/(LEN(L_NotLoadedNeg)+1)),SUMPRODUCT((LEN(BD204)-LEN(SUBSTITUTE(BD204," "&amp;L_NotLoaded&amp;" "," ")))/(LEN(L_NotLoaded)+1))&gt;SUMPRODUCT((LEN(BD204)-LEN(SUBSTITUTE(BD204," "&amp;L_NotLoadedNeg&amp;" "," ")))/(LEN(L_NotLoadedNeg)+1))),1,0),0)</f>
        <v>0</v>
      </c>
      <c r="BW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204," pax "," ~ ")," etd "," ~ ")," eta "," ~ ")," std "," ~ ")," sta "," ~ ")," atd "," ~ ")," ata "," ~ ")," lt "," ~ ")," utc "," ~ ")," local "," ~ ")," ok "," ~ ")," done "," ~ ")," seen "," ~ ")," chk "," ~ ")," chkd "," ~ ")," checked "," ~ ")," rcvd "," ~ ")," recd "," ~ ")," dep "," ~ ")," arr "," ~ ")," qty "," ~ ")," all "," ~ ")," ttl "," ~ ")," total "," ~ ")," via "," ~ ")," per "," ~ ")," call "," ~ ")," inbound "," ~ ")," outbound "," ~ ")," approx "," ~ ")</f>
        <v>  </v>
      </c>
      <c r="BX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204," pax "," ~ ")," etd "," ~ ")," eta "," ~ ")," std "," ~ ")," sta "," ~ ")," atd "," ~ ")," ata "," ~ ")," lt "," ~ ")," utc "," ~ ")," local "," ~ ")," ok "," ~ ")," done "," ~ ")," seen "," ~ ")," chk "," ~ ")," chkd "," ~ ")," checked "," ~ ")," rcvd "," ~ ")," recd "," ~ ")," dep "," ~ ")," arr "," ~ ")," qty "," ~ ")," all "," ~ ")," ttl "," ~ ")," total "," ~ ")," via "," ~ ")," per "," ~ ")," call "," ~ ")," inbound "," ~ ")," outbound "," ~ ")," approx "," ~ ")</f>
        <v>  </v>
      </c>
    </row>
    <row r="205" customFormat="false" ht="39.75" hidden="false" customHeight="true" outlineLevel="0" collapsed="false">
      <c r="A205" s="57" t="s">
        <v>769</v>
      </c>
      <c r="B205" s="57" t="s">
        <v>231</v>
      </c>
      <c r="C205" s="57" t="str">
        <f aca="false">Flights!$F$10</f>
        <v>MH0002</v>
      </c>
      <c r="D205" s="58" t="n">
        <f aca="false">Flights!$D$10</f>
        <v>46310</v>
      </c>
      <c r="E205" s="57" t="str">
        <f aca="false">Flights!$G$10&amp;"-"&amp;Flights!$H$10</f>
        <v>KUL-LHR</v>
      </c>
      <c r="F205" s="57" t="str">
        <f aca="false">Flights!$K$10</f>
        <v>BC</v>
      </c>
      <c r="G205" s="57" t="s">
        <v>462</v>
      </c>
      <c r="H205" s="57" t="s">
        <v>463</v>
      </c>
      <c r="I205" s="57" t="s">
        <v>502</v>
      </c>
      <c r="J205" s="57" t="s">
        <v>546</v>
      </c>
      <c r="K205" s="67" t="s">
        <v>504</v>
      </c>
      <c r="L205" s="67" t="s">
        <v>745</v>
      </c>
      <c r="M205" s="67" t="s">
        <v>454</v>
      </c>
      <c r="N205" s="67" t="s">
        <v>386</v>
      </c>
      <c r="O205" s="67"/>
      <c r="P205" s="57" t="s">
        <v>187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open",IF(AND(NOT(OR(LEN(AZ205)&lt;15,ISNUMBER(MATCH(AZ205,L_Placeholder,0)))),BK205=0,NOT(OR(LEN(AU205)&lt;2,ISNUMBER(MATCH(AU205,L_Placeholder,0)))),NOT(OR(LEN(AX205)&lt;2,ISNUMBER(MATCH(AX205,L_Placeholder,0)))),TRIM(AE205)&lt;&gt;TRIM(T205)),"N/A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missing",IF(OR(LEN(AU205)&lt;2,ISNUMBER(MATCH(AU205,L_Placeholder,0))),"INVALID – PIC missing",IF(OR(LEN(AV205)&lt;2,ISNUMBER(MATCH(AV205,L_Placeholder,0))),"INVALID – result / assessment missing",IF(OR(OR(LEN(AW205)&lt;3,ISNUMBER(MATCH(AW205,L_Placeholder,0))),SUMPRODUCT(--ISNUMBER(SEARCH(" "&amp;L_EvidencePhrase&amp;" ",BD205)))&gt;0,BI205=1),"INVALID – evidence missing, placeholder or not yet on file",IF(BL205=0,"INVALID – evidence needs a traceable reference (number, file name or link)",IF(OR(LEN(AX205)&lt;2,ISNUMBER(MATCH(AX205,L_Placeholder,0))),"INVALID – verifier missing",IF(AX205=AU205,"INVALID – verifier must be someone other than the PIC",IF(BH205=1,"INVALID – result not yet available (awaiting / TBC)",IF(BV205=1,"INVALID – wording says not on board: an on-board confirmation needs the item loaded",IF(AND(AQ205=1,OR(OR(LEN(AY205)&lt;3,ISNUMBER(MATCH(AY205,L_Placeholder,0))),BJ205=1,BQ205=0)),"INVALID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LATE","COMPLETE")&amp;IF(BG205=1," – CHECK WORDING",""))))))))))))))))))))))))),IF(TRIM(U205)="Fail","FAIL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t="str">
        <f aca="false">" "&amp;TRIM(SUBSTITUTE(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 "))&amp;" "</f>
        <v>  </v>
      </c>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IFERROR(IF(AND(TRIM(U205)="Pass",SUMPRODUCT((LEN(BC205)-LEN(SUBSTITUTE(BC205,"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")))/(LEN(L_PendNeg)+1)),1,0),1)</f>
        <v>0</v>
      </c>
      <c r="BI205" s="61" t="n">
        <f aca="false">IFERROR(IF(SUMPRODUCT((LEN(BD205)-LEN(SUBSTITUTE(BD205," "&amp;L_PendStrict&amp;" "," ")))/(LEN(L_PendStrict)+1))&gt;SUMPRODUCT((LEN(BD205)-LEN(SUBSTITUTE(BD205," "&amp;L_PendNeg&amp;" "," ")))/(LEN(L_PendNeg)+1)),1,0),1)</f>
        <v>0</v>
      </c>
      <c r="BJ205" s="61" t="n">
        <f aca="false">IFERROR(IF(SUMPRODUCT((LEN(BE205)-LEN(SUBSTITUTE(BE205," "&amp;L_Pending&amp;" "," ")))/(LEN(L_Pending)+1))&gt;SUMPRODUCT((LEN(BE205)-LEN(SUBSTITUTE(BE205," "&amp;L_PendNeg&amp;" "," ")))/(LEN(L_PendNeg)+1)),1,0),1)</f>
        <v>0</v>
      </c>
      <c r="BK205" s="61" t="n">
        <f aca="false">IFERROR(IF(SUMPRODUCT((LEN(BF205)-LEN(SUBSTITUTE(BF205," "&amp;L_PendStrict&amp;" "," ")))/(LEN(L_PendStrict)+1))&gt;SUMPRODUCT((LEN(BF205)-LEN(SUBSTITUTE(BF205," "&amp;L_PendNeg&amp;" "," ")))/(LEN(L_PendNeg)+1)),1,0),1)</f>
        <v>0</v>
      </c>
      <c r="BL205" s="61" t="n">
        <f aca="false">IFERROR(IF(OR(SUMPRODUCT(--ISNUMBER(SEARCH({"aa000"," aa 000"," aaa 000"," aaaa 000"," a 0000"," a000 000"," aa 00 000"," aaa 00 000"},BN205)))&gt;0,SUMPRODUCT(--ISNUMBER(SEARCH({"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205)))&gt;0,SUMPRODUCT(--ISNUMBER(SEARCH({"http","www.","\",".pdf",".jpg",".jpeg",".png",".heic",".xls",".doc",".msg",".eml"},Z205)))&gt;0,AND(SUMPRODUCT(--ISNUMBER(SEARCH({"sharepoint","onedrive","teams","dms","q-pulse","qpulse"},Z205)))&gt;0,ISNUMBER(SEARCH("0",BM205)))),1,0),0)</f>
        <v>0</v>
      </c>
      <c r="BM205" s="61" t="str">
        <f aca="false">SUBSTITUTE(SUBSTITUTE(SUBSTITUTE(SUBSTITUTE(SUBSTITUTE(SUBSTITUTE(SUBSTITUTE(SUBSTITUTE(SUBSTITUTE(LOWER(BW205&amp;""),"1","0"),"2","0"),"3","0"),"4","0"),"5","0"),"6","0"),"7","0"),"8","0"),"9","0")</f>
        <v>  </v>
      </c>
      <c r="BN205" s="61" t="str">
        <f aca="false">SUBSTITUTE(SUBSTITUTE(SUBSTITUTE(SUBSTITUTE(SUBSTITUTE(SUBSTITUTE(SUBSTITUTE(SUBSTITUTE(SUBSTITUTE(SUBSTITUTE(SUBSTITUTE(SUBSTITUTE(SUBSTITUTE(SUBSTITUTE(SUBSTITUTE(SUBSTITUTE(SUBSTITUTE(SUBSTITUTE(SUBSTITUTE(SUBSTITUTE(SUBSTITUTE(SUBSTITUTE(SUBSTITUTE(SUBSTITUTE(SUBSTITUTE(BM205,"b","a"),"c","a"),"d","a"),"e","a"),"f","a"),"g","a"),"h","a"),"i","a"),"j","a"),"k","a"),"l","a"),"m","a"),"n","a"),"o","a"),"p","a"),"q","a"),"r","a"),"s","a"),"t","a"),"u","a"),"v","a"),"w","a"),"x","a"),"y","a"),"z","a")</f>
        <v>  </v>
      </c>
      <c r="BO205" s="61" t="str">
        <f aca="false">SUBSTITUTE(SUBSTITUTE(SUBSTITUTE(SUBSTITUTE(SUBSTITUTE(SUBSTITUTE(SUBSTITUTE(SUBSTITUTE(SUBSTITUTE(LOWER(BX205&amp;""),"1","0"),"2","0"),"3","0"),"4","0"),"5","0"),"6","0"),"7","0"),"8","0"),"9","0")</f>
        <v>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v>
      </c>
      <c r="BQ205" s="61" t="n">
        <f aca="false">IFERROR(IF(OR(SUMPRODUCT(--ISNUMBER(SEARCH({"aa000"," aa 000"," aaa 000"," aaaa 000"," a 0000"," a000 000"," aa 00 000"," aaa 00 000"},BP205)))&gt;0,SUMPRODUCT(--ISNUMBER(SEARCH({"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205)))&gt;0,SUMPRODUCT(--ISNUMBER(SEARCH({"http","www.","\",".pdf",".jpg",".jpeg",".png",".heic",".xls",".doc",".msg",".eml"},W205)))&gt;0,ISNUMBER(SEARCH("0000",BO205)),AND(SUMPRODUCT(--ISNUMBER(SEARCH({"sharepoint","onedrive","teams","dms","q-pulse","qpulse"},W205)))&gt;0,ISNUMBER(SEARCH("0",BO205)))),1,0),0)</f>
        <v>0</v>
      </c>
      <c r="BR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205," "&amp;LOWER(Flights!$F$10)&amp;" "," ~ ")," mh"," ~")," at "," ~ ")," by "," ~ ")," on "," ~ ")," to "," ~ ")," from "," ~ ")," until "," ~ ")," till "," ~ ")," before "," ~ ")," after "," ~ ")," around "," ~ ")," approx "," ~ ")," about "," ~ ")," since "," ~ ")," hrs "," ~ ")," hr "," ~ ")," hours "," ~ ")," time "," ~ ")," jan "," ~ ")," feb "," ~ ")," mar "," ~ ")," apr "," ~ ")," may "," ~ ")," jun "," ~ ")," jul "," ~ ")," aug "," ~ ")," sep "," ~ ")," sept "," ~ ")," oct "," ~ ")</f>
        <v>  </v>
      </c>
      <c r="BS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205," "&amp;LOWER(Flights!$F$10)&amp;" "," ~ ")," mh"," ~")," at "," ~ ")," by "," ~ ")," on "," ~ ")," to "," ~ ")," from "," ~ ")," until "," ~ ")," till "," ~ ")," before "," ~ ")," after "," ~ ")," around "," ~ ")," approx "," ~ ")," about "," ~ ")," since "," ~ ")," hrs "," ~ ")," hr "," ~ ")," hours "," ~ ")," time "," ~ ")," jan "," ~ ")," feb "," ~ ")," mar "," ~ ")," apr "," ~ ")," may "," ~ ")," jun "," ~ ")," jul "," ~ ")," aug "," ~ ")," sep "," ~ ")," sept "," ~ ")," oct "," ~ ")</f>
        <v>  </v>
      </c>
      <c r="BT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205,"jan","~"),"feb","~"),"mar","~"),"apr","~"),"may","~"),"jun","~"),"jul","~"),"aug","~"),"sep","~"),"oct","~"),"nov","~"),"dec","~")," nov "," ~ ")," dec "," ~ ")," mon "," ~ ")," tue "," ~ ")," wed "," ~ ")," thu "," ~ ")," fri "," ~ ")," sat "," ~ ")," sun "," ~ ")," gate "," ~ ")," bay "," ~ ")," stand "," ~ ")," position "," ~ ")," galley "," ~ ")," flight "," ~ ")," flt "," ~ ")," day "," ~ ")," date "," ~ ")," dated "," ~ ")," the "," ~ ")," and "," ~ ")," of "," ~ ")," in "," ~ ")," for "," ~ ")," with "," ~ ")</f>
        <v>  </v>
      </c>
      <c r="BU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205,"jan","~"),"feb","~"),"mar","~"),"apr","~"),"may","~"),"jun","~"),"jul","~"),"aug","~"),"sep","~"),"oct","~"),"nov","~"),"dec","~")," nov "," ~ ")," dec "," ~ ")," mon "," ~ ")," tue "," ~ ")," wed "," ~ ")," thu "," ~ ")," fri "," ~ ")," sat "," ~ ")," sun "," ~ ")," gate "," ~ ")," bay "," ~ ")," stand "," ~ ")," position "," ~ ")," galley "," ~ ")," flight "," ~ ")," flt "," ~ ")," day "," ~ ")," date "," ~ ")," dated "," ~ ")," the "," ~ ")," and "," ~ ")," of "," ~ ")," in "," ~ ")," for "," ~ ")," with "," ~ ")</f>
        <v>  </v>
      </c>
      <c r="BV205" s="61" t="n">
        <f aca="false">IFERROR(IF(OR(SUMPRODUCT((LEN(BC205)-LEN(SUBSTITUTE(BC205," "&amp;L_NotLoaded&amp;" "," ")))/(LEN(L_NotLoaded)+1))&gt;SUMPRODUCT((LEN(BC205)-LEN(SUBSTITUTE(BC205," "&amp;L_NotLoadedNeg&amp;" "," ")))/(LEN(L_NotLoadedNeg)+1)),SUMPRODUCT((LEN(BD205)-LEN(SUBSTITUTE(BD205," "&amp;L_NotLoaded&amp;" "," ")))/(LEN(L_NotLoaded)+1))&gt;SUMPRODUCT((LEN(BD205)-LEN(SUBSTITUTE(BD205," "&amp;L_NotLoadedNeg&amp;" "," ")))/(LEN(L_NotLoadedNeg)+1))),1,0),0)</f>
        <v>0</v>
      </c>
      <c r="BW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205," pax "," ~ ")," etd "," ~ ")," eta "," ~ ")," std "," ~ ")," sta "," ~ ")," atd "," ~ ")," ata "," ~ ")," lt "," ~ ")," utc "," ~ ")," local "," ~ ")," ok "," ~ ")," done "," ~ ")," seen "," ~ ")," chk "," ~ ")," chkd "," ~ ")," checked "," ~ ")," rcvd "," ~ ")," recd "," ~ ")," dep "," ~ ")," arr "," ~ ")," qty "," ~ ")," all "," ~ ")," ttl "," ~ ")," total "," ~ ")," via "," ~ ")," per "," ~ ")," call "," ~ ")," inbound "," ~ ")," outbound "," ~ ")," approx "," ~ ")</f>
        <v>  </v>
      </c>
      <c r="BX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205," pax "," ~ ")," etd "," ~ ")," eta "," ~ ")," std "," ~ ")," sta "," ~ ")," atd "," ~ ")," ata "," ~ ")," lt "," ~ ")," utc "," ~ ")," local "," ~ ")," ok "," ~ ")," done "," ~ ")," seen "," ~ ")," chk "," ~ ")," chkd "," ~ ")," checked "," ~ ")," rcvd "," ~ ")," recd "," ~ ")," dep "," ~ ")," arr "," ~ ")," qty "," ~ ")," all "," ~ ")," ttl "," ~ ")," total "," ~ ")," via "," ~ ")," per "," ~ ")," call "," ~ ")," inbound "," ~ ")," outbound "," ~ ")," approx "," ~ ")</f>
        <v>  </v>
      </c>
    </row>
    <row r="206" customFormat="false" ht="39.75" hidden="false" customHeight="true" outlineLevel="0" collapsed="false">
      <c r="A206" s="57" t="s">
        <v>770</v>
      </c>
      <c r="B206" s="57" t="s">
        <v>231</v>
      </c>
      <c r="C206" s="57" t="str">
        <f aca="false">Flights!$F$10</f>
        <v>MH0002</v>
      </c>
      <c r="D206" s="58" t="n">
        <f aca="false">Flights!$D$10</f>
        <v>46310</v>
      </c>
      <c r="E206" s="57" t="str">
        <f aca="false">Flights!$G$10&amp;"-"&amp;Flights!$H$10</f>
        <v>KUL-LHR</v>
      </c>
      <c r="F206" s="57" t="str">
        <f aca="false">Flights!$K$10</f>
        <v>BC</v>
      </c>
      <c r="G206" s="57" t="s">
        <v>462</v>
      </c>
      <c r="H206" s="57" t="s">
        <v>463</v>
      </c>
      <c r="I206" s="57" t="s">
        <v>502</v>
      </c>
      <c r="J206" s="57" t="s">
        <v>549</v>
      </c>
      <c r="K206" s="67" t="s">
        <v>504</v>
      </c>
      <c r="L206" s="67" t="s">
        <v>747</v>
      </c>
      <c r="M206" s="67" t="s">
        <v>454</v>
      </c>
      <c r="N206" s="67" t="s">
        <v>386</v>
      </c>
      <c r="O206" s="67"/>
      <c r="P206" s="57" t="s">
        <v>187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open",IF(AND(NOT(OR(LEN(AZ206)&lt;15,ISNUMBER(MATCH(AZ206,L_Placeholder,0)))),BK206=0,NOT(OR(LEN(AU206)&lt;2,ISNUMBER(MATCH(AU206,L_Placeholder,0)))),NOT(OR(LEN(AX206)&lt;2,ISNUMBER(MATCH(AX206,L_Placeholder,0)))),TRIM(AE206)&lt;&gt;TRIM(T206)),"N/A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missing",IF(OR(LEN(AU206)&lt;2,ISNUMBER(MATCH(AU206,L_Placeholder,0))),"INVALID – PIC missing",IF(OR(LEN(AV206)&lt;2,ISNUMBER(MATCH(AV206,L_Placeholder,0))),"INVALID – result / assessment missing",IF(OR(OR(LEN(AW206)&lt;3,ISNUMBER(MATCH(AW206,L_Placeholder,0))),SUMPRODUCT(--ISNUMBER(SEARCH(" "&amp;L_EvidencePhrase&amp;" ",BD206)))&gt;0,BI206=1),"INVALID – evidence missing, placeholder or not yet on file",IF(BL206=0,"INVALID – evidence needs a traceable reference (number, file name or link)",IF(OR(LEN(AX206)&lt;2,ISNUMBER(MATCH(AX206,L_Placeholder,0))),"INVALID – verifier missing",IF(AX206=AU206,"INVALID – verifier must be someone other than the PIC",IF(BH206=1,"INVALID – result not yet available (awaiting / TBC)",IF(BV206=1,"INVALID – wording says not on board: an on-board confirmation needs the item loaded",IF(AND(AQ206=1,OR(OR(LEN(AY206)&lt;3,ISNUMBER(MATCH(AY206,L_Placeholder,0))),BJ206=1,BQ206=0)),"INVALID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LATE","COMPLETE")&amp;IF(BG206=1," – CHECK WORDING",""))))))))))))))))))))))))),IF(TRIM(U206)="Fail","FAIL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t="str">
        <f aca="false">" "&amp;TRIM(SUBSTITUTE(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 "))&amp;" "</f>
        <v>  </v>
      </c>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IFERROR(IF(AND(TRIM(U206)="Pass",SUMPRODUCT((LEN(BC206)-LEN(SUBSTITUTE(BC206,"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")))/(LEN(L_PendNeg)+1)),1,0),1)</f>
        <v>0</v>
      </c>
      <c r="BI206" s="61" t="n">
        <f aca="false">IFERROR(IF(SUMPRODUCT((LEN(BD206)-LEN(SUBSTITUTE(BD206," "&amp;L_PendStrict&amp;" "," ")))/(LEN(L_PendStrict)+1))&gt;SUMPRODUCT((LEN(BD206)-LEN(SUBSTITUTE(BD206," "&amp;L_PendNeg&amp;" "," ")))/(LEN(L_PendNeg)+1)),1,0),1)</f>
        <v>0</v>
      </c>
      <c r="BJ206" s="61" t="n">
        <f aca="false">IFERROR(IF(SUMPRODUCT((LEN(BE206)-LEN(SUBSTITUTE(BE206," "&amp;L_Pending&amp;" "," ")))/(LEN(L_Pending)+1))&gt;SUMPRODUCT((LEN(BE206)-LEN(SUBSTITUTE(BE206," "&amp;L_PendNeg&amp;" "," ")))/(LEN(L_PendNeg)+1)),1,0),1)</f>
        <v>0</v>
      </c>
      <c r="BK206" s="61" t="n">
        <f aca="false">IFERROR(IF(SUMPRODUCT((LEN(BF206)-LEN(SUBSTITUTE(BF206," "&amp;L_PendStrict&amp;" "," ")))/(LEN(L_PendStrict)+1))&gt;SUMPRODUCT((LEN(BF206)-LEN(SUBSTITUTE(BF206," "&amp;L_PendNeg&amp;" "," ")))/(LEN(L_PendNeg)+1)),1,0),1)</f>
        <v>0</v>
      </c>
      <c r="BL206" s="61" t="n">
        <f aca="false">IFERROR(IF(OR(SUMPRODUCT(--ISNUMBER(SEARCH({"aa000"," aa 000"," aaa 000"," aaaa 000"," a 0000"," a000 000"," aa 00 000"," aaa 00 000"},BN206)))&gt;0,SUMPRODUCT(--ISNUMBER(SEARCH({"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206)))&gt;0,SUMPRODUCT(--ISNUMBER(SEARCH({"http","www.","\",".pdf",".jpg",".jpeg",".png",".heic",".xls",".doc",".msg",".eml"},Z206)))&gt;0,AND(SUMPRODUCT(--ISNUMBER(SEARCH({"sharepoint","onedrive","teams","dms","q-pulse","qpulse"},Z206)))&gt;0,ISNUMBER(SEARCH("0",BM206)))),1,0),0)</f>
        <v>0</v>
      </c>
      <c r="BM206" s="61" t="str">
        <f aca="false">SUBSTITUTE(SUBSTITUTE(SUBSTITUTE(SUBSTITUTE(SUBSTITUTE(SUBSTITUTE(SUBSTITUTE(SUBSTITUTE(SUBSTITUTE(LOWER(BW206&amp;""),"1","0"),"2","0"),"3","0"),"4","0"),"5","0"),"6","0"),"7","0"),"8","0"),"9","0")</f>
        <v>  </v>
      </c>
      <c r="BN206" s="61" t="str">
        <f aca="false">SUBSTITUTE(SUBSTITUTE(SUBSTITUTE(SUBSTITUTE(SUBSTITUTE(SUBSTITUTE(SUBSTITUTE(SUBSTITUTE(SUBSTITUTE(SUBSTITUTE(SUBSTITUTE(SUBSTITUTE(SUBSTITUTE(SUBSTITUTE(SUBSTITUTE(SUBSTITUTE(SUBSTITUTE(SUBSTITUTE(SUBSTITUTE(SUBSTITUTE(SUBSTITUTE(SUBSTITUTE(SUBSTITUTE(SUBSTITUTE(SUBSTITUTE(BM206,"b","a"),"c","a"),"d","a"),"e","a"),"f","a"),"g","a"),"h","a"),"i","a"),"j","a"),"k","a"),"l","a"),"m","a"),"n","a"),"o","a"),"p","a"),"q","a"),"r","a"),"s","a"),"t","a"),"u","a"),"v","a"),"w","a"),"x","a"),"y","a"),"z","a")</f>
        <v>  </v>
      </c>
      <c r="BO206" s="61" t="str">
        <f aca="false">SUBSTITUTE(SUBSTITUTE(SUBSTITUTE(SUBSTITUTE(SUBSTITUTE(SUBSTITUTE(SUBSTITUTE(SUBSTITUTE(SUBSTITUTE(LOWER(BX206&amp;""),"1","0"),"2","0"),"3","0"),"4","0"),"5","0"),"6","0"),"7","0"),"8","0"),"9","0")</f>
        <v>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v>
      </c>
      <c r="BQ206" s="61" t="n">
        <f aca="false">IFERROR(IF(OR(SUMPRODUCT(--ISNUMBER(SEARCH({"aa000"," aa 000"," aaa 000"," aaaa 000"," a 0000"," a000 000"," aa 00 000"," aaa 00 000"},BP206)))&gt;0,SUMPRODUCT(--ISNUMBER(SEARCH({"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206)))&gt;0,SUMPRODUCT(--ISNUMBER(SEARCH({"http","www.","\",".pdf",".jpg",".jpeg",".png",".heic",".xls",".doc",".msg",".eml"},W206)))&gt;0,ISNUMBER(SEARCH("0000",BO206)),AND(SUMPRODUCT(--ISNUMBER(SEARCH({"sharepoint","onedrive","teams","dms","q-pulse","qpulse"},W206)))&gt;0,ISNUMBER(SEARCH("0",BO206)))),1,0),0)</f>
        <v>0</v>
      </c>
      <c r="BR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206," "&amp;LOWER(Flights!$F$10)&amp;" "," ~ ")," mh"," ~")," at "," ~ ")," by "," ~ ")," on "," ~ ")," to "," ~ ")," from "," ~ ")," until "," ~ ")," till "," ~ ")," before "," ~ ")," after "," ~ ")," around "," ~ ")," approx "," ~ ")," about "," ~ ")," since "," ~ ")," hrs "," ~ ")," hr "," ~ ")," hours "," ~ ")," time "," ~ ")," jan "," ~ ")," feb "," ~ ")," mar "," ~ ")," apr "," ~ ")," may "," ~ ")," jun "," ~ ")," jul "," ~ ")," aug "," ~ ")," sep "," ~ ")," sept "," ~ ")," oct "," ~ ")</f>
        <v>  </v>
      </c>
      <c r="BS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206," "&amp;LOWER(Flights!$F$10)&amp;" "," ~ ")," mh"," ~")," at "," ~ ")," by "," ~ ")," on "," ~ ")," to "," ~ ")," from "," ~ ")," until "," ~ ")," till "," ~ ")," before "," ~ ")," after "," ~ ")," around "," ~ ")," approx "," ~ ")," about "," ~ ")," since "," ~ ")," hrs "," ~ ")," hr "," ~ ")," hours "," ~ ")," time "," ~ ")," jan "," ~ ")," feb "," ~ ")," mar "," ~ ")," apr "," ~ ")," may "," ~ ")," jun "," ~ ")," jul "," ~ ")," aug "," ~ ")," sep "," ~ ")," sept "," ~ ")," oct "," ~ ")</f>
        <v>  </v>
      </c>
      <c r="BT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206,"jan","~"),"feb","~"),"mar","~"),"apr","~"),"may","~"),"jun","~"),"jul","~"),"aug","~"),"sep","~"),"oct","~"),"nov","~"),"dec","~")," nov "," ~ ")," dec "," ~ ")," mon "," ~ ")," tue "," ~ ")," wed "," ~ ")," thu "," ~ ")," fri "," ~ ")," sat "," ~ ")," sun "," ~ ")," gate "," ~ ")," bay "," ~ ")," stand "," ~ ")," position "," ~ ")," galley "," ~ ")," flight "," ~ ")," flt "," ~ ")," day "," ~ ")," date "," ~ ")," dated "," ~ ")," the "," ~ ")," and "," ~ ")," of "," ~ ")," in "," ~ ")," for "," ~ ")," with "," ~ ")</f>
        <v>  </v>
      </c>
      <c r="BU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206,"jan","~"),"feb","~"),"mar","~"),"apr","~"),"may","~"),"jun","~"),"jul","~"),"aug","~"),"sep","~"),"oct","~"),"nov","~"),"dec","~")," nov "," ~ ")," dec "," ~ ")," mon "," ~ ")," tue "," ~ ")," wed "," ~ ")," thu "," ~ ")," fri "," ~ ")," sat "," ~ ")," sun "," ~ ")," gate "," ~ ")," bay "," ~ ")," stand "," ~ ")," position "," ~ ")," galley "," ~ ")," flight "," ~ ")," flt "," ~ ")," day "," ~ ")," date "," ~ ")," dated "," ~ ")," the "," ~ ")," and "," ~ ")," of "," ~ ")," in "," ~ ")," for "," ~ ")," with "," ~ ")</f>
        <v>  </v>
      </c>
      <c r="BV206" s="61" t="n">
        <f aca="false">IFERROR(IF(OR(SUMPRODUCT((LEN(BC206)-LEN(SUBSTITUTE(BC206," "&amp;L_NotLoaded&amp;" "," ")))/(LEN(L_NotLoaded)+1))&gt;SUMPRODUCT((LEN(BC206)-LEN(SUBSTITUTE(BC206," "&amp;L_NotLoadedNeg&amp;" "," ")))/(LEN(L_NotLoadedNeg)+1)),SUMPRODUCT((LEN(BD206)-LEN(SUBSTITUTE(BD206," "&amp;L_NotLoaded&amp;" "," ")))/(LEN(L_NotLoaded)+1))&gt;SUMPRODUCT((LEN(BD206)-LEN(SUBSTITUTE(BD206," "&amp;L_NotLoadedNeg&amp;" "," ")))/(LEN(L_NotLoadedNeg)+1))),1,0),0)</f>
        <v>0</v>
      </c>
      <c r="BW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206," pax "," ~ ")," etd "," ~ ")," eta "," ~ ")," std "," ~ ")," sta "," ~ ")," atd "," ~ ")," ata "," ~ ")," lt "," ~ ")," utc "," ~ ")," local "," ~ ")," ok "," ~ ")," done "," ~ ")," seen "," ~ ")," chk "," ~ ")," chkd "," ~ ")," checked "," ~ ")," rcvd "," ~ ")," recd "," ~ ")," dep "," ~ ")," arr "," ~ ")," qty "," ~ ")," all "," ~ ")," ttl "," ~ ")," total "," ~ ")," via "," ~ ")," per "," ~ ")," call "," ~ ")," inbound "," ~ ")," outbound "," ~ ")," approx "," ~ ")</f>
        <v>  </v>
      </c>
      <c r="BX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206," pax "," ~ ")," etd "," ~ ")," eta "," ~ ")," std "," ~ ")," sta "," ~ ")," atd "," ~ ")," ata "," ~ ")," lt "," ~ ")," utc "," ~ ")," local "," ~ ")," ok "," ~ ")," done "," ~ ")," seen "," ~ ")," chk "," ~ ")," chkd "," ~ ")," checked "," ~ ")," rcvd "," ~ ")," recd "," ~ ")," dep "," ~ ")," arr "," ~ ")," qty "," ~ ")," all "," ~ ")," ttl "," ~ ")," total "," ~ ")," via "," ~ ")," per "," ~ ")," call "," ~ ")," inbound "," ~ ")," outbound "," ~ ")," approx "," ~ ")</f>
        <v>  </v>
      </c>
    </row>
    <row r="207" customFormat="false" ht="39.75" hidden="false" customHeight="true" outlineLevel="0" collapsed="false">
      <c r="A207" s="57" t="s">
        <v>771</v>
      </c>
      <c r="B207" s="57" t="s">
        <v>231</v>
      </c>
      <c r="C207" s="57" t="str">
        <f aca="false">Flights!$F$10</f>
        <v>MH0002</v>
      </c>
      <c r="D207" s="58" t="n">
        <f aca="false">Flights!$D$10</f>
        <v>46310</v>
      </c>
      <c r="E207" s="57" t="str">
        <f aca="false">Flights!$G$10&amp;"-"&amp;Flights!$H$10</f>
        <v>KUL-LHR</v>
      </c>
      <c r="F207" s="57" t="str">
        <f aca="false">Flights!$K$10</f>
        <v>BC</v>
      </c>
      <c r="G207" s="57" t="s">
        <v>462</v>
      </c>
      <c r="H207" s="57" t="s">
        <v>463</v>
      </c>
      <c r="I207" s="57" t="s">
        <v>502</v>
      </c>
      <c r="J207" s="57" t="s">
        <v>551</v>
      </c>
      <c r="K207" s="67" t="s">
        <v>619</v>
      </c>
      <c r="L207" s="67" t="s">
        <v>749</v>
      </c>
      <c r="M207" s="67" t="s">
        <v>454</v>
      </c>
      <c r="N207" s="67" t="s">
        <v>386</v>
      </c>
      <c r="O207" s="67" t="s">
        <v>552</v>
      </c>
      <c r="P207" s="57" t="s">
        <v>187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open",IF(AND(NOT(OR(LEN(AZ207)&lt;15,ISNUMBER(MATCH(AZ207,L_Placeholder,0)))),BK207=0,NOT(OR(LEN(AU207)&lt;2,ISNUMBER(MATCH(AU207,L_Placeholder,0)))),NOT(OR(LEN(AX207)&lt;2,ISNUMBER(MATCH(AX207,L_Placeholder,0)))),TRIM(AE207)&lt;&gt;TRIM(T207)),"N/A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missing",IF(OR(LEN(AU207)&lt;2,ISNUMBER(MATCH(AU207,L_Placeholder,0))),"INVALID – PIC missing",IF(OR(LEN(AV207)&lt;2,ISNUMBER(MATCH(AV207,L_Placeholder,0))),"INVALID – result / assessment missing",IF(OR(OR(LEN(AW207)&lt;3,ISNUMBER(MATCH(AW207,L_Placeholder,0))),SUMPRODUCT(--ISNUMBER(SEARCH(" "&amp;L_EvidencePhrase&amp;" ",BD207)))&gt;0,BI207=1),"INVALID – evidence missing, placeholder or not yet on file",IF(BL207=0,"INVALID – evidence needs a traceable reference (number, file name or link)",IF(OR(LEN(AX207)&lt;2,ISNUMBER(MATCH(AX207,L_Placeholder,0))),"INVALID – verifier missing",IF(AX207=AU207,"INVALID – verifier must be someone other than the PIC",IF(BH207=1,"INVALID – result not yet available (awaiting / TBC)",IF(BV207=1,"INVALID – wording says not on board: an on-board confirmation needs the item loaded",IF(AND(AQ207=1,OR(OR(LEN(AY207)&lt;3,ISNUMBER(MATCH(AY207,L_Placeholder,0))),BJ207=1,BQ207=0)),"INVALID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LATE","COMPLETE")&amp;IF(BG207=1," – CHECK WORDING",""))))))))))))))))))))))))),IF(TRIM(U207)="Fail","FAIL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t="str">
        <f aca="false">" "&amp;TRIM(SUBSTITUTE(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 "))&amp;" "</f>
        <v>  </v>
      </c>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IFERROR(IF(AND(TRIM(U207)="Pass",SUMPRODUCT((LEN(BC207)-LEN(SUBSTITUTE(BC207,"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")))/(LEN(L_PendNeg)+1)),1,0),1)</f>
        <v>0</v>
      </c>
      <c r="BI207" s="61" t="n">
        <f aca="false">IFERROR(IF(SUMPRODUCT((LEN(BD207)-LEN(SUBSTITUTE(BD207," "&amp;L_PendStrict&amp;" "," ")))/(LEN(L_PendStrict)+1))&gt;SUMPRODUCT((LEN(BD207)-LEN(SUBSTITUTE(BD207," "&amp;L_PendNeg&amp;" "," ")))/(LEN(L_PendNeg)+1)),1,0),1)</f>
        <v>0</v>
      </c>
      <c r="BJ207" s="61" t="n">
        <f aca="false">IFERROR(IF(SUMPRODUCT((LEN(BE207)-LEN(SUBSTITUTE(BE207," "&amp;L_Pending&amp;" "," ")))/(LEN(L_Pending)+1))&gt;SUMPRODUCT((LEN(BE207)-LEN(SUBSTITUTE(BE207," "&amp;L_PendNeg&amp;" "," ")))/(LEN(L_PendNeg)+1)),1,0),1)</f>
        <v>0</v>
      </c>
      <c r="BK207" s="61" t="n">
        <f aca="false">IFERROR(IF(SUMPRODUCT((LEN(BF207)-LEN(SUBSTITUTE(BF207," "&amp;L_PendStrict&amp;" "," ")))/(LEN(L_PendStrict)+1))&gt;SUMPRODUCT((LEN(BF207)-LEN(SUBSTITUTE(BF207," "&amp;L_PendNeg&amp;" "," ")))/(LEN(L_PendNeg)+1)),1,0),1)</f>
        <v>0</v>
      </c>
      <c r="BL207" s="61" t="n">
        <f aca="false">IFERROR(IF(OR(SUMPRODUCT(--ISNUMBER(SEARCH({"aa000"," aa 000"," aaa 000"," aaaa 000"," a 0000"," a000 000"," aa 00 000"," aaa 00 000"},BN207)))&gt;0,SUMPRODUCT(--ISNUMBER(SEARCH({"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207)))&gt;0,SUMPRODUCT(--ISNUMBER(SEARCH({"http","www.","\",".pdf",".jpg",".jpeg",".png",".heic",".xls",".doc",".msg",".eml"},Z207)))&gt;0,AND(SUMPRODUCT(--ISNUMBER(SEARCH({"sharepoint","onedrive","teams","dms","q-pulse","qpulse"},Z207)))&gt;0,ISNUMBER(SEARCH("0",BM207)))),1,0),0)</f>
        <v>0</v>
      </c>
      <c r="BM207" s="61" t="str">
        <f aca="false">SUBSTITUTE(SUBSTITUTE(SUBSTITUTE(SUBSTITUTE(SUBSTITUTE(SUBSTITUTE(SUBSTITUTE(SUBSTITUTE(SUBSTITUTE(LOWER(BW207&amp;""),"1","0"),"2","0"),"3","0"),"4","0"),"5","0"),"6","0"),"7","0"),"8","0"),"9","0")</f>
        <v>  </v>
      </c>
      <c r="BN207" s="61" t="str">
        <f aca="false">SUBSTITUTE(SUBSTITUTE(SUBSTITUTE(SUBSTITUTE(SUBSTITUTE(SUBSTITUTE(SUBSTITUTE(SUBSTITUTE(SUBSTITUTE(SUBSTITUTE(SUBSTITUTE(SUBSTITUTE(SUBSTITUTE(SUBSTITUTE(SUBSTITUTE(SUBSTITUTE(SUBSTITUTE(SUBSTITUTE(SUBSTITUTE(SUBSTITUTE(SUBSTITUTE(SUBSTITUTE(SUBSTITUTE(SUBSTITUTE(SUBSTITUTE(BM207,"b","a"),"c","a"),"d","a"),"e","a"),"f","a"),"g","a"),"h","a"),"i","a"),"j","a"),"k","a"),"l","a"),"m","a"),"n","a"),"o","a"),"p","a"),"q","a"),"r","a"),"s","a"),"t","a"),"u","a"),"v","a"),"w","a"),"x","a"),"y","a"),"z","a")</f>
        <v>  </v>
      </c>
      <c r="BO207" s="61" t="str">
        <f aca="false">SUBSTITUTE(SUBSTITUTE(SUBSTITUTE(SUBSTITUTE(SUBSTITUTE(SUBSTITUTE(SUBSTITUTE(SUBSTITUTE(SUBSTITUTE(LOWER(BX207&amp;""),"1","0"),"2","0"),"3","0"),"4","0"),"5","0"),"6","0"),"7","0"),"8","0"),"9","0")</f>
        <v>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v>
      </c>
      <c r="BQ207" s="61" t="n">
        <f aca="false">IFERROR(IF(OR(SUMPRODUCT(--ISNUMBER(SEARCH({"aa000"," aa 000"," aaa 000"," aaaa 000"," a 0000"," a000 000"," aa 00 000"," aaa 00 000"},BP207)))&gt;0,SUMPRODUCT(--ISNUMBER(SEARCH({"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207)))&gt;0,SUMPRODUCT(--ISNUMBER(SEARCH({"http","www.","\",".pdf",".jpg",".jpeg",".png",".heic",".xls",".doc",".msg",".eml"},W207)))&gt;0,ISNUMBER(SEARCH("0000",BO207)),AND(SUMPRODUCT(--ISNUMBER(SEARCH({"sharepoint","onedrive","teams","dms","q-pulse","qpulse"},W207)))&gt;0,ISNUMBER(SEARCH("0",BO207)))),1,0),0)</f>
        <v>0</v>
      </c>
      <c r="BR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207," "&amp;LOWER(Flights!$F$10)&amp;" "," ~ ")," mh"," ~")," at "," ~ ")," by "," ~ ")," on "," ~ ")," to "," ~ ")," from "," ~ ")," until "," ~ ")," till "," ~ ")," before "," ~ ")," after "," ~ ")," around "," ~ ")," approx "," ~ ")," about "," ~ ")," since "," ~ ")," hrs "," ~ ")," hr "," ~ ")," hours "," ~ ")," time "," ~ ")," jan "," ~ ")," feb "," ~ ")," mar "," ~ ")," apr "," ~ ")," may "," ~ ")," jun "," ~ ")," jul "," ~ ")," aug "," ~ ")," sep "," ~ ")," sept "," ~ ")," oct "," ~ ")</f>
        <v>  </v>
      </c>
      <c r="BS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207," "&amp;LOWER(Flights!$F$10)&amp;" "," ~ ")," mh"," ~")," at "," ~ ")," by "," ~ ")," on "," ~ ")," to "," ~ ")," from "," ~ ")," until "," ~ ")," till "," ~ ")," before "," ~ ")," after "," ~ ")," around "," ~ ")," approx "," ~ ")," about "," ~ ")," since "," ~ ")," hrs "," ~ ")," hr "," ~ ")," hours "," ~ ")," time "," ~ ")," jan "," ~ ")," feb "," ~ ")," mar "," ~ ")," apr "," ~ ")," may "," ~ ")," jun "," ~ ")," jul "," ~ ")," aug "," ~ ")," sep "," ~ ")," sept "," ~ ")," oct "," ~ ")</f>
        <v>  </v>
      </c>
      <c r="BT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207,"jan","~"),"feb","~"),"mar","~"),"apr","~"),"may","~"),"jun","~"),"jul","~"),"aug","~"),"sep","~"),"oct","~"),"nov","~"),"dec","~")," nov "," ~ ")," dec "," ~ ")," mon "," ~ ")," tue "," ~ ")," wed "," ~ ")," thu "," ~ ")," fri "," ~ ")," sat "," ~ ")," sun "," ~ ")," gate "," ~ ")," bay "," ~ ")," stand "," ~ ")," position "," ~ ")," galley "," ~ ")," flight "," ~ ")," flt "," ~ ")," day "," ~ ")," date "," ~ ")," dated "," ~ ")," the "," ~ ")," and "," ~ ")," of "," ~ ")," in "," ~ ")," for "," ~ ")," with "," ~ ")</f>
        <v>  </v>
      </c>
      <c r="BU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207,"jan","~"),"feb","~"),"mar","~"),"apr","~"),"may","~"),"jun","~"),"jul","~"),"aug","~"),"sep","~"),"oct","~"),"nov","~"),"dec","~")," nov "," ~ ")," dec "," ~ ")," mon "," ~ ")," tue "," ~ ")," wed "," ~ ")," thu "," ~ ")," fri "," ~ ")," sat "," ~ ")," sun "," ~ ")," gate "," ~ ")," bay "," ~ ")," stand "," ~ ")," position "," ~ ")," galley "," ~ ")," flight "," ~ ")," flt "," ~ ")," day "," ~ ")," date "," ~ ")," dated "," ~ ")," the "," ~ ")," and "," ~ ")," of "," ~ ")," in "," ~ ")," for "," ~ ")," with "," ~ ")</f>
        <v>  </v>
      </c>
      <c r="BV207" s="61" t="n">
        <f aca="false">IFERROR(IF(OR(SUMPRODUCT((LEN(BC207)-LEN(SUBSTITUTE(BC207," "&amp;L_NotLoaded&amp;" "," ")))/(LEN(L_NotLoaded)+1))&gt;SUMPRODUCT((LEN(BC207)-LEN(SUBSTITUTE(BC207," "&amp;L_NotLoadedNeg&amp;" "," ")))/(LEN(L_NotLoadedNeg)+1)),SUMPRODUCT((LEN(BD207)-LEN(SUBSTITUTE(BD207," "&amp;L_NotLoaded&amp;" "," ")))/(LEN(L_NotLoaded)+1))&gt;SUMPRODUCT((LEN(BD207)-LEN(SUBSTITUTE(BD207," "&amp;L_NotLoadedNeg&amp;" "," ")))/(LEN(L_NotLoadedNeg)+1))),1,0),0)</f>
        <v>0</v>
      </c>
      <c r="BW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207," pax "," ~ ")," etd "," ~ ")," eta "," ~ ")," std "," ~ ")," sta "," ~ ")," atd "," ~ ")," ata "," ~ ")," lt "," ~ ")," utc "," ~ ")," local "," ~ ")," ok "," ~ ")," done "," ~ ")," seen "," ~ ")," chk "," ~ ")," chkd "," ~ ")," checked "," ~ ")," rcvd "," ~ ")," recd "," ~ ")," dep "," ~ ")," arr "," ~ ")," qty "," ~ ")," all "," ~ ")," ttl "," ~ ")," total "," ~ ")," via "," ~ ")," per "," ~ ")," call "," ~ ")," inbound "," ~ ")," outbound "," ~ ")," approx "," ~ ")</f>
        <v>  </v>
      </c>
      <c r="BX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207," pax "," ~ ")," etd "," ~ ")," eta "," ~ ")," std "," ~ ")," sta "," ~ ")," atd "," ~ ")," ata "," ~ ")," lt "," ~ ")," utc "," ~ ")," local "," ~ ")," ok "," ~ ")," done "," ~ ")," seen "," ~ ")," chk "," ~ ")," chkd "," ~ ")," checked "," ~ ")," rcvd "," ~ ")," recd "," ~ ")," dep "," ~ ")," arr "," ~ ")," qty "," ~ ")," all "," ~ ")," ttl "," ~ ")," total "," ~ ")," via "," ~ ")," per "," ~ ")," call "," ~ ")," inbound "," ~ ")," outbound "," ~ ")," approx "," ~ ")</f>
        <v>  </v>
      </c>
    </row>
    <row r="208" customFormat="false" ht="39.75" hidden="false" customHeight="true" outlineLevel="0" collapsed="false">
      <c r="A208" s="57" t="s">
        <v>772</v>
      </c>
      <c r="B208" s="57" t="s">
        <v>231</v>
      </c>
      <c r="C208" s="57" t="str">
        <f aca="false">Flights!$F$10</f>
        <v>MH0002</v>
      </c>
      <c r="D208" s="58" t="n">
        <f aca="false">Flights!$D$10</f>
        <v>46310</v>
      </c>
      <c r="E208" s="57" t="str">
        <f aca="false">Flights!$G$10&amp;"-"&amp;Flights!$H$10</f>
        <v>KUL-LHR</v>
      </c>
      <c r="F208" s="57" t="str">
        <f aca="false">Flights!$K$10</f>
        <v>BC</v>
      </c>
      <c r="G208" s="57" t="s">
        <v>462</v>
      </c>
      <c r="H208" s="57" t="s">
        <v>463</v>
      </c>
      <c r="I208" s="57" t="s">
        <v>502</v>
      </c>
      <c r="J208" s="57" t="s">
        <v>554</v>
      </c>
      <c r="K208" s="67" t="s">
        <v>504</v>
      </c>
      <c r="L208" s="67" t="s">
        <v>751</v>
      </c>
      <c r="M208" s="67" t="s">
        <v>454</v>
      </c>
      <c r="N208" s="67" t="s">
        <v>386</v>
      </c>
      <c r="O208" s="67"/>
      <c r="P208" s="57" t="s">
        <v>187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open",IF(AND(NOT(OR(LEN(AZ208)&lt;15,ISNUMBER(MATCH(AZ208,L_Placeholder,0)))),BK208=0,NOT(OR(LEN(AU208)&lt;2,ISNUMBER(MATCH(AU208,L_Placeholder,0)))),NOT(OR(LEN(AX208)&lt;2,ISNUMBER(MATCH(AX208,L_Placeholder,0)))),TRIM(AE208)&lt;&gt;TRIM(T208)),"N/A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missing",IF(OR(LEN(AU208)&lt;2,ISNUMBER(MATCH(AU208,L_Placeholder,0))),"INVALID – PIC missing",IF(OR(LEN(AV208)&lt;2,ISNUMBER(MATCH(AV208,L_Placeholder,0))),"INVALID – result / assessment missing",IF(OR(OR(LEN(AW208)&lt;3,ISNUMBER(MATCH(AW208,L_Placeholder,0))),SUMPRODUCT(--ISNUMBER(SEARCH(" "&amp;L_EvidencePhrase&amp;" ",BD208)))&gt;0,BI208=1),"INVALID – evidence missing, placeholder or not yet on file",IF(BL208=0,"INVALID – evidence needs a traceable reference (number, file name or link)",IF(OR(LEN(AX208)&lt;2,ISNUMBER(MATCH(AX208,L_Placeholder,0))),"INVALID – verifier missing",IF(AX208=AU208,"INVALID – verifier must be someone other than the PIC",IF(BH208=1,"INVALID – result not yet available (awaiting / TBC)",IF(BV208=1,"INVALID – wording says not on board: an on-board confirmation needs the item loaded",IF(AND(AQ208=1,OR(OR(LEN(AY208)&lt;3,ISNUMBER(MATCH(AY208,L_Placeholder,0))),BJ208=1,BQ208=0)),"INVALID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LATE","COMPLETE")&amp;IF(BG208=1," – CHECK WORDING",""))))))))))))))))))))))))),IF(TRIM(U208)="Fail","FAIL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t="str">
        <f aca="false">" "&amp;TRIM(SUBSTITUTE(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 "))&amp;" "</f>
        <v>  </v>
      </c>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IFERROR(IF(AND(TRIM(U208)="Pass",SUMPRODUCT((LEN(BC208)-LEN(SUBSTITUTE(BC208,"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")))/(LEN(L_PendNeg)+1)),1,0),1)</f>
        <v>0</v>
      </c>
      <c r="BI208" s="61" t="n">
        <f aca="false">IFERROR(IF(SUMPRODUCT((LEN(BD208)-LEN(SUBSTITUTE(BD208," "&amp;L_PendStrict&amp;" "," ")))/(LEN(L_PendStrict)+1))&gt;SUMPRODUCT((LEN(BD208)-LEN(SUBSTITUTE(BD208," "&amp;L_PendNeg&amp;" "," ")))/(LEN(L_PendNeg)+1)),1,0),1)</f>
        <v>0</v>
      </c>
      <c r="BJ208" s="61" t="n">
        <f aca="false">IFERROR(IF(SUMPRODUCT((LEN(BE208)-LEN(SUBSTITUTE(BE208," "&amp;L_Pending&amp;" "," ")))/(LEN(L_Pending)+1))&gt;SUMPRODUCT((LEN(BE208)-LEN(SUBSTITUTE(BE208," "&amp;L_PendNeg&amp;" "," ")))/(LEN(L_PendNeg)+1)),1,0),1)</f>
        <v>0</v>
      </c>
      <c r="BK208" s="61" t="n">
        <f aca="false">IFERROR(IF(SUMPRODUCT((LEN(BF208)-LEN(SUBSTITUTE(BF208," "&amp;L_PendStrict&amp;" "," ")))/(LEN(L_PendStrict)+1))&gt;SUMPRODUCT((LEN(BF208)-LEN(SUBSTITUTE(BF208," "&amp;L_PendNeg&amp;" "," ")))/(LEN(L_PendNeg)+1)),1,0),1)</f>
        <v>0</v>
      </c>
      <c r="BL208" s="61" t="n">
        <f aca="false">IFERROR(IF(OR(SUMPRODUCT(--ISNUMBER(SEARCH({"aa000"," aa 000"," aaa 000"," aaaa 000"," a 0000"," a000 000"," aa 00 000"," aaa 00 000"},BN208)))&gt;0,SUMPRODUCT(--ISNUMBER(SEARCH({"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208)))&gt;0,SUMPRODUCT(--ISNUMBER(SEARCH({"http","www.","\",".pdf",".jpg",".jpeg",".png",".heic",".xls",".doc",".msg",".eml"},Z208)))&gt;0,AND(SUMPRODUCT(--ISNUMBER(SEARCH({"sharepoint","onedrive","teams","dms","q-pulse","qpulse"},Z208)))&gt;0,ISNUMBER(SEARCH("0",BM208)))),1,0),0)</f>
        <v>0</v>
      </c>
      <c r="BM208" s="61" t="str">
        <f aca="false">SUBSTITUTE(SUBSTITUTE(SUBSTITUTE(SUBSTITUTE(SUBSTITUTE(SUBSTITUTE(SUBSTITUTE(SUBSTITUTE(SUBSTITUTE(LOWER(BW208&amp;""),"1","0"),"2","0"),"3","0"),"4","0"),"5","0"),"6","0"),"7","0"),"8","0"),"9","0")</f>
        <v>  </v>
      </c>
      <c r="BN208" s="61" t="str">
        <f aca="false">SUBSTITUTE(SUBSTITUTE(SUBSTITUTE(SUBSTITUTE(SUBSTITUTE(SUBSTITUTE(SUBSTITUTE(SUBSTITUTE(SUBSTITUTE(SUBSTITUTE(SUBSTITUTE(SUBSTITUTE(SUBSTITUTE(SUBSTITUTE(SUBSTITUTE(SUBSTITUTE(SUBSTITUTE(SUBSTITUTE(SUBSTITUTE(SUBSTITUTE(SUBSTITUTE(SUBSTITUTE(SUBSTITUTE(SUBSTITUTE(SUBSTITUTE(BM208,"b","a"),"c","a"),"d","a"),"e","a"),"f","a"),"g","a"),"h","a"),"i","a"),"j","a"),"k","a"),"l","a"),"m","a"),"n","a"),"o","a"),"p","a"),"q","a"),"r","a"),"s","a"),"t","a"),"u","a"),"v","a"),"w","a"),"x","a"),"y","a"),"z","a")</f>
        <v>  </v>
      </c>
      <c r="BO208" s="61" t="str">
        <f aca="false">SUBSTITUTE(SUBSTITUTE(SUBSTITUTE(SUBSTITUTE(SUBSTITUTE(SUBSTITUTE(SUBSTITUTE(SUBSTITUTE(SUBSTITUTE(LOWER(BX208&amp;""),"1","0"),"2","0"),"3","0"),"4","0"),"5","0"),"6","0"),"7","0"),"8","0"),"9","0")</f>
        <v>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v>
      </c>
      <c r="BQ208" s="61" t="n">
        <f aca="false">IFERROR(IF(OR(SUMPRODUCT(--ISNUMBER(SEARCH({"aa000"," aa 000"," aaa 000"," aaaa 000"," a 0000"," a000 000"," aa 00 000"," aaa 00 000"},BP208)))&gt;0,SUMPRODUCT(--ISNUMBER(SEARCH({"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208)))&gt;0,SUMPRODUCT(--ISNUMBER(SEARCH({"http","www.","\",".pdf",".jpg",".jpeg",".png",".heic",".xls",".doc",".msg",".eml"},W208)))&gt;0,ISNUMBER(SEARCH("0000",BO208)),AND(SUMPRODUCT(--ISNUMBER(SEARCH({"sharepoint","onedrive","teams","dms","q-pulse","qpulse"},W208)))&gt;0,ISNUMBER(SEARCH("0",BO208)))),1,0),0)</f>
        <v>0</v>
      </c>
      <c r="BR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208," "&amp;LOWER(Flights!$F$10)&amp;" "," ~ ")," mh"," ~")," at "," ~ ")," by "," ~ ")," on "," ~ ")," to "," ~ ")," from "," ~ ")," until "," ~ ")," till "," ~ ")," before "," ~ ")," after "," ~ ")," around "," ~ ")," approx "," ~ ")," about "," ~ ")," since "," ~ ")," hrs "," ~ ")," hr "," ~ ")," hours "," ~ ")," time "," ~ ")," jan "," ~ ")," feb "," ~ ")," mar "," ~ ")," apr "," ~ ")," may "," ~ ")," jun "," ~ ")," jul "," ~ ")," aug "," ~ ")," sep "," ~ ")," sept "," ~ ")," oct "," ~ ")</f>
        <v>  </v>
      </c>
      <c r="BS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208," "&amp;LOWER(Flights!$F$10)&amp;" "," ~ ")," mh"," ~")," at "," ~ ")," by "," ~ ")," on "," ~ ")," to "," ~ ")," from "," ~ ")," until "," ~ ")," till "," ~ ")," before "," ~ ")," after "," ~ ")," around "," ~ ")," approx "," ~ ")," about "," ~ ")," since "," ~ ")," hrs "," ~ ")," hr "," ~ ")," hours "," ~ ")," time "," ~ ")," jan "," ~ ")," feb "," ~ ")," mar "," ~ ")," apr "," ~ ")," may "," ~ ")," jun "," ~ ")," jul "," ~ ")," aug "," ~ ")," sep "," ~ ")," sept "," ~ ")," oct "," ~ ")</f>
        <v>  </v>
      </c>
      <c r="BT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208,"jan","~"),"feb","~"),"mar","~"),"apr","~"),"may","~"),"jun","~"),"jul","~"),"aug","~"),"sep","~"),"oct","~"),"nov","~"),"dec","~")," nov "," ~ ")," dec "," ~ ")," mon "," ~ ")," tue "," ~ ")," wed "," ~ ")," thu "," ~ ")," fri "," ~ ")," sat "," ~ ")," sun "," ~ ")," gate "," ~ ")," bay "," ~ ")," stand "," ~ ")," position "," ~ ")," galley "," ~ ")," flight "," ~ ")," flt "," ~ ")," day "," ~ ")," date "," ~ ")," dated "," ~ ")," the "," ~ ")," and "," ~ ")," of "," ~ ")," in "," ~ ")," for "," ~ ")," with "," ~ ")</f>
        <v>  </v>
      </c>
      <c r="BU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208,"jan","~"),"feb","~"),"mar","~"),"apr","~"),"may","~"),"jun","~"),"jul","~"),"aug","~"),"sep","~"),"oct","~"),"nov","~"),"dec","~")," nov "," ~ ")," dec "," ~ ")," mon "," ~ ")," tue "," ~ ")," wed "," ~ ")," thu "," ~ ")," fri "," ~ ")," sat "," ~ ")," sun "," ~ ")," gate "," ~ ")," bay "," ~ ")," stand "," ~ ")," position "," ~ ")," galley "," ~ ")," flight "," ~ ")," flt "," ~ ")," day "," ~ ")," date "," ~ ")," dated "," ~ ")," the "," ~ ")," and "," ~ ")," of "," ~ ")," in "," ~ ")," for "," ~ ")," with "," ~ ")</f>
        <v>  </v>
      </c>
      <c r="BV208" s="61" t="n">
        <f aca="false">IFERROR(IF(OR(SUMPRODUCT((LEN(BC208)-LEN(SUBSTITUTE(BC208," "&amp;L_NotLoaded&amp;" "," ")))/(LEN(L_NotLoaded)+1))&gt;SUMPRODUCT((LEN(BC208)-LEN(SUBSTITUTE(BC208," "&amp;L_NotLoadedNeg&amp;" "," ")))/(LEN(L_NotLoadedNeg)+1)),SUMPRODUCT((LEN(BD208)-LEN(SUBSTITUTE(BD208," "&amp;L_NotLoaded&amp;" "," ")))/(LEN(L_NotLoaded)+1))&gt;SUMPRODUCT((LEN(BD208)-LEN(SUBSTITUTE(BD208," "&amp;L_NotLoadedNeg&amp;" "," ")))/(LEN(L_NotLoadedNeg)+1))),1,0),0)</f>
        <v>0</v>
      </c>
      <c r="BW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208," pax "," ~ ")," etd "," ~ ")," eta "," ~ ")," std "," ~ ")," sta "," ~ ")," atd "," ~ ")," ata "," ~ ")," lt "," ~ ")," utc "," ~ ")," local "," ~ ")," ok "," ~ ")," done "," ~ ")," seen "," ~ ")," chk "," ~ ")," chkd "," ~ ")," checked "," ~ ")," rcvd "," ~ ")," recd "," ~ ")," dep "," ~ ")," arr "," ~ ")," qty "," ~ ")," all "," ~ ")," ttl "," ~ ")," total "," ~ ")," via "," ~ ")," per "," ~ ")," call "," ~ ")," inbound "," ~ ")," outbound "," ~ ")," approx "," ~ ")</f>
        <v>  </v>
      </c>
      <c r="BX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208," pax "," ~ ")," etd "," ~ ")," eta "," ~ ")," std "," ~ ")," sta "," ~ ")," atd "," ~ ")," ata "," ~ ")," lt "," ~ ")," utc "," ~ ")," local "," ~ ")," ok "," ~ ")," done "," ~ ")," seen "," ~ ")," chk "," ~ ")," chkd "," ~ ")," checked "," ~ ")," rcvd "," ~ ")," recd "," ~ ")," dep "," ~ ")," arr "," ~ ")," qty "," ~ ")," all "," ~ ")," ttl "," ~ ")," total "," ~ ")," via "," ~ ")," per "," ~ ")," call "," ~ ")," inbound "," ~ ")," outbound "," ~ ")," approx "," ~ ")</f>
        <v>  </v>
      </c>
    </row>
    <row r="209" customFormat="false" ht="39.75" hidden="false" customHeight="true" outlineLevel="0" collapsed="false">
      <c r="A209" s="57" t="s">
        <v>773</v>
      </c>
      <c r="B209" s="57" t="s">
        <v>231</v>
      </c>
      <c r="C209" s="57" t="str">
        <f aca="false">Flights!$F$10</f>
        <v>MH0002</v>
      </c>
      <c r="D209" s="58" t="n">
        <f aca="false">Flights!$D$10</f>
        <v>46310</v>
      </c>
      <c r="E209" s="57" t="str">
        <f aca="false">Flights!$G$10&amp;"-"&amp;Flights!$H$10</f>
        <v>KUL-LHR</v>
      </c>
      <c r="F209" s="57" t="str">
        <f aca="false">Flights!$K$10</f>
        <v>BC</v>
      </c>
      <c r="G209" s="57" t="s">
        <v>462</v>
      </c>
      <c r="H209" s="57" t="s">
        <v>463</v>
      </c>
      <c r="I209" s="57" t="s">
        <v>450</v>
      </c>
      <c r="J209" s="57" t="s">
        <v>556</v>
      </c>
      <c r="K209" s="67" t="s">
        <v>452</v>
      </c>
      <c r="L209" s="67" t="s">
        <v>753</v>
      </c>
      <c r="M209" s="67" t="s">
        <v>454</v>
      </c>
      <c r="N209" s="67" t="s">
        <v>386</v>
      </c>
      <c r="O209" s="67"/>
      <c r="P209" s="57" t="s">
        <v>187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open",IF(AND(NOT(OR(LEN(AZ209)&lt;15,ISNUMBER(MATCH(AZ209,L_Placeholder,0)))),BK209=0,NOT(OR(LEN(AU209)&lt;2,ISNUMBER(MATCH(AU209,L_Placeholder,0)))),NOT(OR(LEN(AX209)&lt;2,ISNUMBER(MATCH(AX209,L_Placeholder,0)))),TRIM(AE209)&lt;&gt;TRIM(T209)),"N/A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missing",IF(OR(LEN(AU209)&lt;2,ISNUMBER(MATCH(AU209,L_Placeholder,0))),"INVALID – PIC missing",IF(OR(LEN(AV209)&lt;2,ISNUMBER(MATCH(AV209,L_Placeholder,0))),"INVALID – result / assessment missing",IF(OR(OR(LEN(AW209)&lt;3,ISNUMBER(MATCH(AW209,L_Placeholder,0))),SUMPRODUCT(--ISNUMBER(SEARCH(" "&amp;L_EvidencePhrase&amp;" ",BD209)))&gt;0,BI209=1),"INVALID – evidence missing, placeholder or not yet on file",IF(BL209=0,"INVALID – evidence needs a traceable reference (number, file name or link)",IF(OR(LEN(AX209)&lt;2,ISNUMBER(MATCH(AX209,L_Placeholder,0))),"INVALID – verifier missing",IF(AX209=AU209,"INVALID – verifier must be someone other than the PIC",IF(BH209=1,"INVALID – result not yet available (awaiting / TBC)",IF(BV209=1,"INVALID – wording says not on board: an on-board confirmation needs the item loaded",IF(AND(AQ209=1,OR(OR(LEN(AY209)&lt;3,ISNUMBER(MATCH(AY209,L_Placeholder,0))),BJ209=1,BQ209=0)),"INVALID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LATE","COMPLETE")&amp;IF(BG209=1," – CHECK WORDING",""))))))))))))))))))))))))),IF(TRIM(U209)="Fail","FAIL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t="str">
        <f aca="false">" "&amp;TRIM(SUBSTITUTE(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 "))&amp;" "</f>
        <v>  </v>
      </c>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IFERROR(IF(AND(TRIM(U209)="Pass",SUMPRODUCT((LEN(BC209)-LEN(SUBSTITUTE(BC209,"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")))/(LEN(L_PendNeg)+1)),1,0),1)</f>
        <v>0</v>
      </c>
      <c r="BI209" s="61" t="n">
        <f aca="false">IFERROR(IF(SUMPRODUCT((LEN(BD209)-LEN(SUBSTITUTE(BD209," "&amp;L_PendStrict&amp;" "," ")))/(LEN(L_PendStrict)+1))&gt;SUMPRODUCT((LEN(BD209)-LEN(SUBSTITUTE(BD209," "&amp;L_PendNeg&amp;" "," ")))/(LEN(L_PendNeg)+1)),1,0),1)</f>
        <v>0</v>
      </c>
      <c r="BJ209" s="61" t="n">
        <f aca="false">IFERROR(IF(SUMPRODUCT((LEN(BE209)-LEN(SUBSTITUTE(BE209," "&amp;L_Pending&amp;" "," ")))/(LEN(L_Pending)+1))&gt;SUMPRODUCT((LEN(BE209)-LEN(SUBSTITUTE(BE209," "&amp;L_PendNeg&amp;" "," ")))/(LEN(L_PendNeg)+1)),1,0),1)</f>
        <v>0</v>
      </c>
      <c r="BK209" s="61" t="n">
        <f aca="false">IFERROR(IF(SUMPRODUCT((LEN(BF209)-LEN(SUBSTITUTE(BF209," "&amp;L_PendStrict&amp;" "," ")))/(LEN(L_PendStrict)+1))&gt;SUMPRODUCT((LEN(BF209)-LEN(SUBSTITUTE(BF209," "&amp;L_PendNeg&amp;" "," ")))/(LEN(L_PendNeg)+1)),1,0),1)</f>
        <v>0</v>
      </c>
      <c r="BL209" s="61" t="n">
        <f aca="false">IFERROR(IF(OR(SUMPRODUCT(--ISNUMBER(SEARCH({"aa000"," aa 000"," aaa 000"," aaaa 000"," a 0000"," a000 000"," aa 00 000"," aaa 00 000"},BN209)))&gt;0,SUMPRODUCT(--ISNUMBER(SEARCH({"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209)))&gt;0,SUMPRODUCT(--ISNUMBER(SEARCH({"http","www.","\",".pdf",".jpg",".jpeg",".png",".heic",".xls",".doc",".msg",".eml"},Z209)))&gt;0,AND(SUMPRODUCT(--ISNUMBER(SEARCH({"sharepoint","onedrive","teams","dms","q-pulse","qpulse"},Z209)))&gt;0,ISNUMBER(SEARCH("0",BM209)))),1,0),0)</f>
        <v>0</v>
      </c>
      <c r="BM209" s="61" t="str">
        <f aca="false">SUBSTITUTE(SUBSTITUTE(SUBSTITUTE(SUBSTITUTE(SUBSTITUTE(SUBSTITUTE(SUBSTITUTE(SUBSTITUTE(SUBSTITUTE(LOWER(BW209&amp;""),"1","0"),"2","0"),"3","0"),"4","0"),"5","0"),"6","0"),"7","0"),"8","0"),"9","0")</f>
        <v>  </v>
      </c>
      <c r="BN209" s="61" t="str">
        <f aca="false">SUBSTITUTE(SUBSTITUTE(SUBSTITUTE(SUBSTITUTE(SUBSTITUTE(SUBSTITUTE(SUBSTITUTE(SUBSTITUTE(SUBSTITUTE(SUBSTITUTE(SUBSTITUTE(SUBSTITUTE(SUBSTITUTE(SUBSTITUTE(SUBSTITUTE(SUBSTITUTE(SUBSTITUTE(SUBSTITUTE(SUBSTITUTE(SUBSTITUTE(SUBSTITUTE(SUBSTITUTE(SUBSTITUTE(SUBSTITUTE(SUBSTITUTE(BM209,"b","a"),"c","a"),"d","a"),"e","a"),"f","a"),"g","a"),"h","a"),"i","a"),"j","a"),"k","a"),"l","a"),"m","a"),"n","a"),"o","a"),"p","a"),"q","a"),"r","a"),"s","a"),"t","a"),"u","a"),"v","a"),"w","a"),"x","a"),"y","a"),"z","a")</f>
        <v>  </v>
      </c>
      <c r="BO209" s="61" t="str">
        <f aca="false">SUBSTITUTE(SUBSTITUTE(SUBSTITUTE(SUBSTITUTE(SUBSTITUTE(SUBSTITUTE(SUBSTITUTE(SUBSTITUTE(SUBSTITUTE(LOWER(BX209&amp;""),"1","0"),"2","0"),"3","0"),"4","0"),"5","0"),"6","0"),"7","0"),"8","0"),"9","0")</f>
        <v>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v>
      </c>
      <c r="BQ209" s="61" t="n">
        <f aca="false">IFERROR(IF(OR(SUMPRODUCT(--ISNUMBER(SEARCH({"aa000"," aa 000"," aaa 000"," aaaa 000"," a 0000"," a000 000"," aa 00 000"," aaa 00 000"},BP209)))&gt;0,SUMPRODUCT(--ISNUMBER(SEARCH({"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209)))&gt;0,SUMPRODUCT(--ISNUMBER(SEARCH({"http","www.","\",".pdf",".jpg",".jpeg",".png",".heic",".xls",".doc",".msg",".eml"},W209)))&gt;0,ISNUMBER(SEARCH("0000",BO209)),AND(SUMPRODUCT(--ISNUMBER(SEARCH({"sharepoint","onedrive","teams","dms","q-pulse","qpulse"},W209)))&gt;0,ISNUMBER(SEARCH("0",BO209)))),1,0),0)</f>
        <v>0</v>
      </c>
      <c r="BR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209," "&amp;LOWER(Flights!$F$10)&amp;" "," ~ ")," mh"," ~")," at "," ~ ")," by "," ~ ")," on "," ~ ")," to "," ~ ")," from "," ~ ")," until "," ~ ")," till "," ~ ")," before "," ~ ")," after "," ~ ")," around "," ~ ")," approx "," ~ ")," about "," ~ ")," since "," ~ ")," hrs "," ~ ")," hr "," ~ ")," hours "," ~ ")," time "," ~ ")," jan "," ~ ")," feb "," ~ ")," mar "," ~ ")," apr "," ~ ")," may "," ~ ")," jun "," ~ ")," jul "," ~ ")," aug "," ~ ")," sep "," ~ ")," sept "," ~ ")," oct "," ~ ")</f>
        <v>  </v>
      </c>
      <c r="BS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209," "&amp;LOWER(Flights!$F$10)&amp;" "," ~ ")," mh"," ~")," at "," ~ ")," by "," ~ ")," on "," ~ ")," to "," ~ ")," from "," ~ ")," until "," ~ ")," till "," ~ ")," before "," ~ ")," after "," ~ ")," around "," ~ ")," approx "," ~ ")," about "," ~ ")," since "," ~ ")," hrs "," ~ ")," hr "," ~ ")," hours "," ~ ")," time "," ~ ")," jan "," ~ ")," feb "," ~ ")," mar "," ~ ")," apr "," ~ ")," may "," ~ ")," jun "," ~ ")," jul "," ~ ")," aug "," ~ ")," sep "," ~ ")," sept "," ~ ")," oct "," ~ ")</f>
        <v>  </v>
      </c>
      <c r="BT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209,"jan","~"),"feb","~"),"mar","~"),"apr","~"),"may","~"),"jun","~"),"jul","~"),"aug","~"),"sep","~"),"oct","~"),"nov","~"),"dec","~")," nov "," ~ ")," dec "," ~ ")," mon "," ~ ")," tue "," ~ ")," wed "," ~ ")," thu "," ~ ")," fri "," ~ ")," sat "," ~ ")," sun "," ~ ")," gate "," ~ ")," bay "," ~ ")," stand "," ~ ")," position "," ~ ")," galley "," ~ ")," flight "," ~ ")," flt "," ~ ")," day "," ~ ")," date "," ~ ")," dated "," ~ ")," the "," ~ ")," and "," ~ ")," of "," ~ ")," in "," ~ ")," for "," ~ ")," with "," ~ ")</f>
        <v>  </v>
      </c>
      <c r="BU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209,"jan","~"),"feb","~"),"mar","~"),"apr","~"),"may","~"),"jun","~"),"jul","~"),"aug","~"),"sep","~"),"oct","~"),"nov","~"),"dec","~")," nov "," ~ ")," dec "," ~ ")," mon "," ~ ")," tue "," ~ ")," wed "," ~ ")," thu "," ~ ")," fri "," ~ ")," sat "," ~ ")," sun "," ~ ")," gate "," ~ ")," bay "," ~ ")," stand "," ~ ")," position "," ~ ")," galley "," ~ ")," flight "," ~ ")," flt "," ~ ")," day "," ~ ")," date "," ~ ")," dated "," ~ ")," the "," ~ ")," and "," ~ ")," of "," ~ ")," in "," ~ ")," for "," ~ ")," with "," ~ ")</f>
        <v>  </v>
      </c>
      <c r="BV209" s="61" t="n">
        <f aca="false">IFERROR(IF(OR(SUMPRODUCT((LEN(BC209)-LEN(SUBSTITUTE(BC209," "&amp;L_NotLoaded&amp;" "," ")))/(LEN(L_NotLoaded)+1))&gt;SUMPRODUCT((LEN(BC209)-LEN(SUBSTITUTE(BC209," "&amp;L_NotLoadedNeg&amp;" "," ")))/(LEN(L_NotLoadedNeg)+1)),SUMPRODUCT((LEN(BD209)-LEN(SUBSTITUTE(BD209," "&amp;L_NotLoaded&amp;" "," ")))/(LEN(L_NotLoaded)+1))&gt;SUMPRODUCT((LEN(BD209)-LEN(SUBSTITUTE(BD209," "&amp;L_NotLoadedNeg&amp;" "," ")))/(LEN(L_NotLoadedNeg)+1))),1,0),0)</f>
        <v>0</v>
      </c>
      <c r="BW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209," pax "," ~ ")," etd "," ~ ")," eta "," ~ ")," std "," ~ ")," sta "," ~ ")," atd "," ~ ")," ata "," ~ ")," lt "," ~ ")," utc "," ~ ")," local "," ~ ")," ok "," ~ ")," done "," ~ ")," seen "," ~ ")," chk "," ~ ")," chkd "," ~ ")," checked "," ~ ")," rcvd "," ~ ")," recd "," ~ ")," dep "," ~ ")," arr "," ~ ")," qty "," ~ ")," all "," ~ ")," ttl "," ~ ")," total "," ~ ")," via "," ~ ")," per "," ~ ")," call "," ~ ")," inbound "," ~ ")," outbound "," ~ ")," approx "," ~ ")</f>
        <v>  </v>
      </c>
      <c r="BX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209," pax "," ~ ")," etd "," ~ ")," eta "," ~ ")," std "," ~ ")," sta "," ~ ")," atd "," ~ ")," ata "," ~ ")," lt "," ~ ")," utc "," ~ ")," local "," ~ ")," ok "," ~ ")," done "," ~ ")," seen "," ~ ")," chk "," ~ ")," chkd "," ~ ")," checked "," ~ ")," rcvd "," ~ ")," recd "," ~ ")," dep "," ~ ")," arr "," ~ ")," qty "," ~ ")," all "," ~ ")," ttl "," ~ ")," total "," ~ ")," via "," ~ ")," per "," ~ ")," call "," ~ ")," inbound "," ~ ")," outbound "," ~ ")," approx "," ~ ")</f>
        <v>  </v>
      </c>
    </row>
    <row r="210" customFormat="false" ht="39.75" hidden="false" customHeight="true" outlineLevel="0" collapsed="false">
      <c r="A210" s="57" t="s">
        <v>774</v>
      </c>
      <c r="B210" s="57" t="s">
        <v>231</v>
      </c>
      <c r="C210" s="57" t="str">
        <f aca="false">Flights!$F$10</f>
        <v>MH0002</v>
      </c>
      <c r="D210" s="58" t="n">
        <f aca="false">Flights!$D$10</f>
        <v>46310</v>
      </c>
      <c r="E210" s="57" t="str">
        <f aca="false">Flights!$G$10&amp;"-"&amp;Flights!$H$10</f>
        <v>KUL-LHR</v>
      </c>
      <c r="F210" s="57" t="str">
        <f aca="false">Flights!$K$10</f>
        <v>BC</v>
      </c>
      <c r="G210" s="57" t="s">
        <v>462</v>
      </c>
      <c r="H210" s="57" t="s">
        <v>463</v>
      </c>
      <c r="I210" s="57" t="s">
        <v>450</v>
      </c>
      <c r="J210" s="57" t="s">
        <v>656</v>
      </c>
      <c r="K210" s="67" t="s">
        <v>452</v>
      </c>
      <c r="L210" s="67" t="s">
        <v>755</v>
      </c>
      <c r="M210" s="67" t="s">
        <v>454</v>
      </c>
      <c r="N210" s="67" t="s">
        <v>386</v>
      </c>
      <c r="O210" s="67"/>
      <c r="P210" s="57" t="s">
        <v>187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open",IF(AND(NOT(OR(LEN(AZ210)&lt;15,ISNUMBER(MATCH(AZ210,L_Placeholder,0)))),BK210=0,NOT(OR(LEN(AU210)&lt;2,ISNUMBER(MATCH(AU210,L_Placeholder,0)))),NOT(OR(LEN(AX210)&lt;2,ISNUMBER(MATCH(AX210,L_Placeholder,0)))),TRIM(AE210)&lt;&gt;TRIM(T210)),"N/A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missing",IF(OR(LEN(AU210)&lt;2,ISNUMBER(MATCH(AU210,L_Placeholder,0))),"INVALID – PIC missing",IF(OR(LEN(AV210)&lt;2,ISNUMBER(MATCH(AV210,L_Placeholder,0))),"INVALID – result / assessment missing",IF(OR(OR(LEN(AW210)&lt;3,ISNUMBER(MATCH(AW210,L_Placeholder,0))),SUMPRODUCT(--ISNUMBER(SEARCH(" "&amp;L_EvidencePhrase&amp;" ",BD210)))&gt;0,BI210=1),"INVALID – evidence missing, placeholder or not yet on file",IF(BL210=0,"INVALID – evidence needs a traceable reference (number, file name or link)",IF(OR(LEN(AX210)&lt;2,ISNUMBER(MATCH(AX210,L_Placeholder,0))),"INVALID – verifier missing",IF(AX210=AU210,"INVALID – verifier must be someone other than the PIC",IF(BH210=1,"INVALID – result not yet available (awaiting / TBC)",IF(BV210=1,"INVALID – wording says not on board: an on-board confirmation needs the item loaded",IF(AND(AQ210=1,OR(OR(LEN(AY210)&lt;3,ISNUMBER(MATCH(AY210,L_Placeholder,0))),BJ210=1,BQ210=0)),"INVALID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LATE","COMPLETE")&amp;IF(BG210=1," – CHECK WORDING",""))))))))))))))))))))))))),IF(TRIM(U210)="Fail","FAIL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t="str">
        <f aca="false">" "&amp;TRIM(SUBSTITUTE(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 "))&amp;" "</f>
        <v>  </v>
      </c>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IFERROR(IF(AND(TRIM(U210)="Pass",SUMPRODUCT((LEN(BC210)-LEN(SUBSTITUTE(BC210,"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")))/(LEN(L_PendNeg)+1)),1,0),1)</f>
        <v>0</v>
      </c>
      <c r="BI210" s="61" t="n">
        <f aca="false">IFERROR(IF(SUMPRODUCT((LEN(BD210)-LEN(SUBSTITUTE(BD210," "&amp;L_PendStrict&amp;" "," ")))/(LEN(L_PendStrict)+1))&gt;SUMPRODUCT((LEN(BD210)-LEN(SUBSTITUTE(BD210," "&amp;L_PendNeg&amp;" "," ")))/(LEN(L_PendNeg)+1)),1,0),1)</f>
        <v>0</v>
      </c>
      <c r="BJ210" s="61" t="n">
        <f aca="false">IFERROR(IF(SUMPRODUCT((LEN(BE210)-LEN(SUBSTITUTE(BE210," "&amp;L_Pending&amp;" "," ")))/(LEN(L_Pending)+1))&gt;SUMPRODUCT((LEN(BE210)-LEN(SUBSTITUTE(BE210," "&amp;L_PendNeg&amp;" "," ")))/(LEN(L_PendNeg)+1)),1,0),1)</f>
        <v>0</v>
      </c>
      <c r="BK210" s="61" t="n">
        <f aca="false">IFERROR(IF(SUMPRODUCT((LEN(BF210)-LEN(SUBSTITUTE(BF210," "&amp;L_PendStrict&amp;" "," ")))/(LEN(L_PendStrict)+1))&gt;SUMPRODUCT((LEN(BF210)-LEN(SUBSTITUTE(BF210," "&amp;L_PendNeg&amp;" "," ")))/(LEN(L_PendNeg)+1)),1,0),1)</f>
        <v>0</v>
      </c>
      <c r="BL210" s="61" t="n">
        <f aca="false">IFERROR(IF(OR(SUMPRODUCT(--ISNUMBER(SEARCH({"aa000"," aa 000"," aaa 000"," aaaa 000"," a 0000"," a000 000"," aa 00 000"," aaa 00 000"},BN210)))&gt;0,SUMPRODUCT(--ISNUMBER(SEARCH({"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210)))&gt;0,SUMPRODUCT(--ISNUMBER(SEARCH({"http","www.","\",".pdf",".jpg",".jpeg",".png",".heic",".xls",".doc",".msg",".eml"},Z210)))&gt;0,AND(SUMPRODUCT(--ISNUMBER(SEARCH({"sharepoint","onedrive","teams","dms","q-pulse","qpulse"},Z210)))&gt;0,ISNUMBER(SEARCH("0",BM210)))),1,0),0)</f>
        <v>0</v>
      </c>
      <c r="BM210" s="61" t="str">
        <f aca="false">SUBSTITUTE(SUBSTITUTE(SUBSTITUTE(SUBSTITUTE(SUBSTITUTE(SUBSTITUTE(SUBSTITUTE(SUBSTITUTE(SUBSTITUTE(LOWER(BW210&amp;""),"1","0"),"2","0"),"3","0"),"4","0"),"5","0"),"6","0"),"7","0"),"8","0"),"9","0")</f>
        <v>  </v>
      </c>
      <c r="BN210" s="61" t="str">
        <f aca="false">SUBSTITUTE(SUBSTITUTE(SUBSTITUTE(SUBSTITUTE(SUBSTITUTE(SUBSTITUTE(SUBSTITUTE(SUBSTITUTE(SUBSTITUTE(SUBSTITUTE(SUBSTITUTE(SUBSTITUTE(SUBSTITUTE(SUBSTITUTE(SUBSTITUTE(SUBSTITUTE(SUBSTITUTE(SUBSTITUTE(SUBSTITUTE(SUBSTITUTE(SUBSTITUTE(SUBSTITUTE(SUBSTITUTE(SUBSTITUTE(SUBSTITUTE(BM210,"b","a"),"c","a"),"d","a"),"e","a"),"f","a"),"g","a"),"h","a"),"i","a"),"j","a"),"k","a"),"l","a"),"m","a"),"n","a"),"o","a"),"p","a"),"q","a"),"r","a"),"s","a"),"t","a"),"u","a"),"v","a"),"w","a"),"x","a"),"y","a"),"z","a")</f>
        <v>  </v>
      </c>
      <c r="BO210" s="61" t="str">
        <f aca="false">SUBSTITUTE(SUBSTITUTE(SUBSTITUTE(SUBSTITUTE(SUBSTITUTE(SUBSTITUTE(SUBSTITUTE(SUBSTITUTE(SUBSTITUTE(LOWER(BX210&amp;""),"1","0"),"2","0"),"3","0"),"4","0"),"5","0"),"6","0"),"7","0"),"8","0"),"9","0")</f>
        <v>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v>
      </c>
      <c r="BQ210" s="61" t="n">
        <f aca="false">IFERROR(IF(OR(SUMPRODUCT(--ISNUMBER(SEARCH({"aa000"," aa 000"," aaa 000"," aaaa 000"," a 0000"," a000 000"," aa 00 000"," aaa 00 000"},BP210)))&gt;0,SUMPRODUCT(--ISNUMBER(SEARCH({"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210)))&gt;0,SUMPRODUCT(--ISNUMBER(SEARCH({"http","www.","\",".pdf",".jpg",".jpeg",".png",".heic",".xls",".doc",".msg",".eml"},W210)))&gt;0,ISNUMBER(SEARCH("0000",BO210)),AND(SUMPRODUCT(--ISNUMBER(SEARCH({"sharepoint","onedrive","teams","dms","q-pulse","qpulse"},W210)))&gt;0,ISNUMBER(SEARCH("0",BO210)))),1,0),0)</f>
        <v>0</v>
      </c>
      <c r="BR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210," "&amp;LOWER(Flights!$F$10)&amp;" "," ~ ")," mh"," ~")," at "," ~ ")," by "," ~ ")," on "," ~ ")," to "," ~ ")," from "," ~ ")," until "," ~ ")," till "," ~ ")," before "," ~ ")," after "," ~ ")," around "," ~ ")," approx "," ~ ")," about "," ~ ")," since "," ~ ")," hrs "," ~ ")," hr "," ~ ")," hours "," ~ ")," time "," ~ ")," jan "," ~ ")," feb "," ~ ")," mar "," ~ ")," apr "," ~ ")," may "," ~ ")," jun "," ~ ")," jul "," ~ ")," aug "," ~ ")," sep "," ~ ")," sept "," ~ ")," oct "," ~ ")</f>
        <v>  </v>
      </c>
      <c r="BS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210," "&amp;LOWER(Flights!$F$10)&amp;" "," ~ ")," mh"," ~")," at "," ~ ")," by "," ~ ")," on "," ~ ")," to "," ~ ")," from "," ~ ")," until "," ~ ")," till "," ~ ")," before "," ~ ")," after "," ~ ")," around "," ~ ")," approx "," ~ ")," about "," ~ ")," since "," ~ ")," hrs "," ~ ")," hr "," ~ ")," hours "," ~ ")," time "," ~ ")," jan "," ~ ")," feb "," ~ ")," mar "," ~ ")," apr "," ~ ")," may "," ~ ")," jun "," ~ ")," jul "," ~ ")," aug "," ~ ")," sep "," ~ ")," sept "," ~ ")," oct "," ~ ")</f>
        <v>  </v>
      </c>
      <c r="BT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210,"jan","~"),"feb","~"),"mar","~"),"apr","~"),"may","~"),"jun","~"),"jul","~"),"aug","~"),"sep","~"),"oct","~"),"nov","~"),"dec","~")," nov "," ~ ")," dec "," ~ ")," mon "," ~ ")," tue "," ~ ")," wed "," ~ ")," thu "," ~ ")," fri "," ~ ")," sat "," ~ ")," sun "," ~ ")," gate "," ~ ")," bay "," ~ ")," stand "," ~ ")," position "," ~ ")," galley "," ~ ")," flight "," ~ ")," flt "," ~ ")," day "," ~ ")," date "," ~ ")," dated "," ~ ")," the "," ~ ")," and "," ~ ")," of "," ~ ")," in "," ~ ")," for "," ~ ")," with "," ~ ")</f>
        <v>  </v>
      </c>
      <c r="BU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210,"jan","~"),"feb","~"),"mar","~"),"apr","~"),"may","~"),"jun","~"),"jul","~"),"aug","~"),"sep","~"),"oct","~"),"nov","~"),"dec","~")," nov "," ~ ")," dec "," ~ ")," mon "," ~ ")," tue "," ~ ")," wed "," ~ ")," thu "," ~ ")," fri "," ~ ")," sat "," ~ ")," sun "," ~ ")," gate "," ~ ")," bay "," ~ ")," stand "," ~ ")," position "," ~ ")," galley "," ~ ")," flight "," ~ ")," flt "," ~ ")," day "," ~ ")," date "," ~ ")," dated "," ~ ")," the "," ~ ")," and "," ~ ")," of "," ~ ")," in "," ~ ")," for "," ~ ")," with "," ~ ")</f>
        <v>  </v>
      </c>
      <c r="BV210" s="61" t="n">
        <f aca="false">IFERROR(IF(OR(SUMPRODUCT((LEN(BC210)-LEN(SUBSTITUTE(BC210," "&amp;L_NotLoaded&amp;" "," ")))/(LEN(L_NotLoaded)+1))&gt;SUMPRODUCT((LEN(BC210)-LEN(SUBSTITUTE(BC210," "&amp;L_NotLoadedNeg&amp;" "," ")))/(LEN(L_NotLoadedNeg)+1)),SUMPRODUCT((LEN(BD210)-LEN(SUBSTITUTE(BD210," "&amp;L_NotLoaded&amp;" "," ")))/(LEN(L_NotLoaded)+1))&gt;SUMPRODUCT((LEN(BD210)-LEN(SUBSTITUTE(BD210," "&amp;L_NotLoadedNeg&amp;" "," ")))/(LEN(L_NotLoadedNeg)+1))),1,0),0)</f>
        <v>0</v>
      </c>
      <c r="BW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210," pax "," ~ ")," etd "," ~ ")," eta "," ~ ")," std "," ~ ")," sta "," ~ ")," atd "," ~ ")," ata "," ~ ")," lt "," ~ ")," utc "," ~ ")," local "," ~ ")," ok "," ~ ")," done "," ~ ")," seen "," ~ ")," chk "," ~ ")," chkd "," ~ ")," checked "," ~ ")," rcvd "," ~ ")," recd "," ~ ")," dep "," ~ ")," arr "," ~ ")," qty "," ~ ")," all "," ~ ")," ttl "," ~ ")," total "," ~ ")," via "," ~ ")," per "," ~ ")," call "," ~ ")," inbound "," ~ ")," outbound "," ~ ")," approx "," ~ ")</f>
        <v>  </v>
      </c>
      <c r="BX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210," pax "," ~ ")," etd "," ~ ")," eta "," ~ ")," std "," ~ ")," sta "," ~ ")," atd "," ~ ")," ata "," ~ ")," lt "," ~ ")," utc "," ~ ")," local "," ~ ")," ok "," ~ ")," done "," ~ ")," seen "," ~ ")," chk "," ~ ")," chkd "," ~ ")," checked "," ~ ")," rcvd "," ~ ")," recd "," ~ ")," dep "," ~ ")," arr "," ~ ")," qty "," ~ ")," all "," ~ ")," ttl "," ~ ")," total "," ~ ")," via "," ~ ")," per "," ~ ")," call "," ~ ")," inbound "," ~ ")," outbound "," ~ ")," approx "," ~ ")</f>
        <v>  </v>
      </c>
    </row>
    <row r="211" customFormat="false" ht="39.75" hidden="false" customHeight="true" outlineLevel="0" collapsed="false">
      <c r="A211" s="57" t="s">
        <v>775</v>
      </c>
      <c r="B211" s="57" t="s">
        <v>231</v>
      </c>
      <c r="C211" s="57" t="str">
        <f aca="false">Flights!$F$10</f>
        <v>MH0002</v>
      </c>
      <c r="D211" s="58" t="n">
        <f aca="false">Flights!$D$10</f>
        <v>46310</v>
      </c>
      <c r="E211" s="57" t="str">
        <f aca="false">Flights!$G$10&amp;"-"&amp;Flights!$H$10</f>
        <v>KUL-LHR</v>
      </c>
      <c r="F211" s="57" t="str">
        <f aca="false">Flights!$K$10</f>
        <v>BC</v>
      </c>
      <c r="G211" s="57" t="s">
        <v>462</v>
      </c>
      <c r="H211" s="57" t="s">
        <v>463</v>
      </c>
      <c r="I211" s="57" t="s">
        <v>450</v>
      </c>
      <c r="J211" s="57" t="s">
        <v>658</v>
      </c>
      <c r="K211" s="67" t="s">
        <v>452</v>
      </c>
      <c r="L211" s="67" t="s">
        <v>757</v>
      </c>
      <c r="M211" s="67" t="s">
        <v>454</v>
      </c>
      <c r="N211" s="67" t="s">
        <v>386</v>
      </c>
      <c r="O211" s="67"/>
      <c r="P211" s="57" t="s">
        <v>187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open",IF(AND(NOT(OR(LEN(AZ211)&lt;15,ISNUMBER(MATCH(AZ211,L_Placeholder,0)))),BK211=0,NOT(OR(LEN(AU211)&lt;2,ISNUMBER(MATCH(AU211,L_Placeholder,0)))),NOT(OR(LEN(AX211)&lt;2,ISNUMBER(MATCH(AX211,L_Placeholder,0)))),TRIM(AE211)&lt;&gt;TRIM(T211)),"N/A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missing",IF(OR(LEN(AU211)&lt;2,ISNUMBER(MATCH(AU211,L_Placeholder,0))),"INVALID – PIC missing",IF(OR(LEN(AV211)&lt;2,ISNUMBER(MATCH(AV211,L_Placeholder,0))),"INVALID – result / assessment missing",IF(OR(OR(LEN(AW211)&lt;3,ISNUMBER(MATCH(AW211,L_Placeholder,0))),SUMPRODUCT(--ISNUMBER(SEARCH(" "&amp;L_EvidencePhrase&amp;" ",BD211)))&gt;0,BI211=1),"INVALID – evidence missing, placeholder or not yet on file",IF(BL211=0,"INVALID – evidence needs a traceable reference (number, file name or link)",IF(OR(LEN(AX211)&lt;2,ISNUMBER(MATCH(AX211,L_Placeholder,0))),"INVALID – verifier missing",IF(AX211=AU211,"INVALID – verifier must be someone other than the PIC",IF(BH211=1,"INVALID – result not yet available (awaiting / TBC)",IF(BV211=1,"INVALID – wording says not on board: an on-board confirmation needs the item loaded",IF(AND(AQ211=1,OR(OR(LEN(AY211)&lt;3,ISNUMBER(MATCH(AY211,L_Placeholder,0))),BJ211=1,BQ211=0)),"INVALID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LATE","COMPLETE")&amp;IF(BG211=1," – CHECK WORDING",""))))))))))))))))))))))))),IF(TRIM(U211)="Fail","FAIL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t="str">
        <f aca="false">" "&amp;TRIM(SUBSTITUTE(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 "))&amp;" "</f>
        <v>  </v>
      </c>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IFERROR(IF(AND(TRIM(U211)="Pass",SUMPRODUCT((LEN(BC211)-LEN(SUBSTITUTE(BC211,"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")))/(LEN(L_PendNeg)+1)),1,0),1)</f>
        <v>0</v>
      </c>
      <c r="BI211" s="61" t="n">
        <f aca="false">IFERROR(IF(SUMPRODUCT((LEN(BD211)-LEN(SUBSTITUTE(BD211," "&amp;L_PendStrict&amp;" "," ")))/(LEN(L_PendStrict)+1))&gt;SUMPRODUCT((LEN(BD211)-LEN(SUBSTITUTE(BD211," "&amp;L_PendNeg&amp;" "," ")))/(LEN(L_PendNeg)+1)),1,0),1)</f>
        <v>0</v>
      </c>
      <c r="BJ211" s="61" t="n">
        <f aca="false">IFERROR(IF(SUMPRODUCT((LEN(BE211)-LEN(SUBSTITUTE(BE211," "&amp;L_Pending&amp;" "," ")))/(LEN(L_Pending)+1))&gt;SUMPRODUCT((LEN(BE211)-LEN(SUBSTITUTE(BE211," "&amp;L_PendNeg&amp;" "," ")))/(LEN(L_PendNeg)+1)),1,0),1)</f>
        <v>0</v>
      </c>
      <c r="BK211" s="61" t="n">
        <f aca="false">IFERROR(IF(SUMPRODUCT((LEN(BF211)-LEN(SUBSTITUTE(BF211," "&amp;L_PendStrict&amp;" "," ")))/(LEN(L_PendStrict)+1))&gt;SUMPRODUCT((LEN(BF211)-LEN(SUBSTITUTE(BF211," "&amp;L_PendNeg&amp;" "," ")))/(LEN(L_PendNeg)+1)),1,0),1)</f>
        <v>0</v>
      </c>
      <c r="BL211" s="61" t="n">
        <f aca="false">IFERROR(IF(OR(SUMPRODUCT(--ISNUMBER(SEARCH({"aa000"," aa 000"," aaa 000"," aaaa 000"," a 0000"," a000 000"," aa 00 000"," aaa 00 000"},BN211)))&gt;0,SUMPRODUCT(--ISNUMBER(SEARCH({"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211)))&gt;0,SUMPRODUCT(--ISNUMBER(SEARCH({"http","www.","\",".pdf",".jpg",".jpeg",".png",".heic",".xls",".doc",".msg",".eml"},Z211)))&gt;0,AND(SUMPRODUCT(--ISNUMBER(SEARCH({"sharepoint","onedrive","teams","dms","q-pulse","qpulse"},Z211)))&gt;0,ISNUMBER(SEARCH("0",BM211)))),1,0),0)</f>
        <v>0</v>
      </c>
      <c r="BM211" s="61" t="str">
        <f aca="false">SUBSTITUTE(SUBSTITUTE(SUBSTITUTE(SUBSTITUTE(SUBSTITUTE(SUBSTITUTE(SUBSTITUTE(SUBSTITUTE(SUBSTITUTE(LOWER(BW211&amp;""),"1","0"),"2","0"),"3","0"),"4","0"),"5","0"),"6","0"),"7","0"),"8","0"),"9","0")</f>
        <v>  </v>
      </c>
      <c r="BN211" s="61" t="str">
        <f aca="false">SUBSTITUTE(SUBSTITUTE(SUBSTITUTE(SUBSTITUTE(SUBSTITUTE(SUBSTITUTE(SUBSTITUTE(SUBSTITUTE(SUBSTITUTE(SUBSTITUTE(SUBSTITUTE(SUBSTITUTE(SUBSTITUTE(SUBSTITUTE(SUBSTITUTE(SUBSTITUTE(SUBSTITUTE(SUBSTITUTE(SUBSTITUTE(SUBSTITUTE(SUBSTITUTE(SUBSTITUTE(SUBSTITUTE(SUBSTITUTE(SUBSTITUTE(BM211,"b","a"),"c","a"),"d","a"),"e","a"),"f","a"),"g","a"),"h","a"),"i","a"),"j","a"),"k","a"),"l","a"),"m","a"),"n","a"),"o","a"),"p","a"),"q","a"),"r","a"),"s","a"),"t","a"),"u","a"),"v","a"),"w","a"),"x","a"),"y","a"),"z","a")</f>
        <v>  </v>
      </c>
      <c r="BO211" s="61" t="str">
        <f aca="false">SUBSTITUTE(SUBSTITUTE(SUBSTITUTE(SUBSTITUTE(SUBSTITUTE(SUBSTITUTE(SUBSTITUTE(SUBSTITUTE(SUBSTITUTE(LOWER(BX211&amp;""),"1","0"),"2","0"),"3","0"),"4","0"),"5","0"),"6","0"),"7","0"),"8","0"),"9","0")</f>
        <v>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v>
      </c>
      <c r="BQ211" s="61" t="n">
        <f aca="false">IFERROR(IF(OR(SUMPRODUCT(--ISNUMBER(SEARCH({"aa000"," aa 000"," aaa 000"," aaaa 000"," a 0000"," a000 000"," aa 00 000"," aaa 00 000"},BP211)))&gt;0,SUMPRODUCT(--ISNUMBER(SEARCH({"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211)))&gt;0,SUMPRODUCT(--ISNUMBER(SEARCH({"http","www.","\",".pdf",".jpg",".jpeg",".png",".heic",".xls",".doc",".msg",".eml"},W211)))&gt;0,ISNUMBER(SEARCH("0000",BO211)),AND(SUMPRODUCT(--ISNUMBER(SEARCH({"sharepoint","onedrive","teams","dms","q-pulse","qpulse"},W211)))&gt;0,ISNUMBER(SEARCH("0",BO211)))),1,0),0)</f>
        <v>0</v>
      </c>
      <c r="BR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211," "&amp;LOWER(Flights!$F$10)&amp;" "," ~ ")," mh"," ~")," at "," ~ ")," by "," ~ ")," on "," ~ ")," to "," ~ ")," from "," ~ ")," until "," ~ ")," till "," ~ ")," before "," ~ ")," after "," ~ ")," around "," ~ ")," approx "," ~ ")," about "," ~ ")," since "," ~ ")," hrs "," ~ ")," hr "," ~ ")," hours "," ~ ")," time "," ~ ")," jan "," ~ ")," feb "," ~ ")," mar "," ~ ")," apr "," ~ ")," may "," ~ ")," jun "," ~ ")," jul "," ~ ")," aug "," ~ ")," sep "," ~ ")," sept "," ~ ")," oct "," ~ ")</f>
        <v>  </v>
      </c>
      <c r="BS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211," "&amp;LOWER(Flights!$F$10)&amp;" "," ~ ")," mh"," ~")," at "," ~ ")," by "," ~ ")," on "," ~ ")," to "," ~ ")," from "," ~ ")," until "," ~ ")," till "," ~ ")," before "," ~ ")," after "," ~ ")," around "," ~ ")," approx "," ~ ")," about "," ~ ")," since "," ~ ")," hrs "," ~ ")," hr "," ~ ")," hours "," ~ ")," time "," ~ ")," jan "," ~ ")," feb "," ~ ")," mar "," ~ ")," apr "," ~ ")," may "," ~ ")," jun "," ~ ")," jul "," ~ ")," aug "," ~ ")," sep "," ~ ")," sept "," ~ ")," oct "," ~ ")</f>
        <v>  </v>
      </c>
      <c r="BT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211,"jan","~"),"feb","~"),"mar","~"),"apr","~"),"may","~"),"jun","~"),"jul","~"),"aug","~"),"sep","~"),"oct","~"),"nov","~"),"dec","~")," nov "," ~ ")," dec "," ~ ")," mon "," ~ ")," tue "," ~ ")," wed "," ~ ")," thu "," ~ ")," fri "," ~ ")," sat "," ~ ")," sun "," ~ ")," gate "," ~ ")," bay "," ~ ")," stand "," ~ ")," position "," ~ ")," galley "," ~ ")," flight "," ~ ")," flt "," ~ ")," day "," ~ ")," date "," ~ ")," dated "," ~ ")," the "," ~ ")," and "," ~ ")," of "," ~ ")," in "," ~ ")," for "," ~ ")," with "," ~ ")</f>
        <v>  </v>
      </c>
      <c r="BU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211,"jan","~"),"feb","~"),"mar","~"),"apr","~"),"may","~"),"jun","~"),"jul","~"),"aug","~"),"sep","~"),"oct","~"),"nov","~"),"dec","~")," nov "," ~ ")," dec "," ~ ")," mon "," ~ ")," tue "," ~ ")," wed "," ~ ")," thu "," ~ ")," fri "," ~ ")," sat "," ~ ")," sun "," ~ ")," gate "," ~ ")," bay "," ~ ")," stand "," ~ ")," position "," ~ ")," galley "," ~ ")," flight "," ~ ")," flt "," ~ ")," day "," ~ ")," date "," ~ ")," dated "," ~ ")," the "," ~ ")," and "," ~ ")," of "," ~ ")," in "," ~ ")," for "," ~ ")," with "," ~ ")</f>
        <v>  </v>
      </c>
      <c r="BV211" s="61" t="n">
        <f aca="false">IFERROR(IF(OR(SUMPRODUCT((LEN(BC211)-LEN(SUBSTITUTE(BC211," "&amp;L_NotLoaded&amp;" "," ")))/(LEN(L_NotLoaded)+1))&gt;SUMPRODUCT((LEN(BC211)-LEN(SUBSTITUTE(BC211," "&amp;L_NotLoadedNeg&amp;" "," ")))/(LEN(L_NotLoadedNeg)+1)),SUMPRODUCT((LEN(BD211)-LEN(SUBSTITUTE(BD211," "&amp;L_NotLoaded&amp;" "," ")))/(LEN(L_NotLoaded)+1))&gt;SUMPRODUCT((LEN(BD211)-LEN(SUBSTITUTE(BD211," "&amp;L_NotLoadedNeg&amp;" "," ")))/(LEN(L_NotLoadedNeg)+1))),1,0),0)</f>
        <v>0</v>
      </c>
      <c r="BW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211," pax "," ~ ")," etd "," ~ ")," eta "," ~ ")," std "," ~ ")," sta "," ~ ")," atd "," ~ ")," ata "," ~ ")," lt "," ~ ")," utc "," ~ ")," local "," ~ ")," ok "," ~ ")," done "," ~ ")," seen "," ~ ")," chk "," ~ ")," chkd "," ~ ")," checked "," ~ ")," rcvd "," ~ ")," recd "," ~ ")," dep "," ~ ")," arr "," ~ ")," qty "," ~ ")," all "," ~ ")," ttl "," ~ ")," total "," ~ ")," via "," ~ ")," per "," ~ ")," call "," ~ ")," inbound "," ~ ")," outbound "," ~ ")," approx "," ~ ")</f>
        <v>  </v>
      </c>
      <c r="BX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211," pax "," ~ ")," etd "," ~ ")," eta "," ~ ")," std "," ~ ")," sta "," ~ ")," atd "," ~ ")," ata "," ~ ")," lt "," ~ ")," utc "," ~ ")," local "," ~ ")," ok "," ~ ")," done "," ~ ")," seen "," ~ ")," chk "," ~ ")," chkd "," ~ ")," checked "," ~ ")," rcvd "," ~ ")," recd "," ~ ")," dep "," ~ ")," arr "," ~ ")," qty "," ~ ")," all "," ~ ")," ttl "," ~ ")," total "," ~ ")," via "," ~ ")," per "," ~ ")," call "," ~ ")," inbound "," ~ ")," outbound "," ~ ")," approx "," ~ ")</f>
        <v>  </v>
      </c>
    </row>
    <row r="212" customFormat="false" ht="39.75" hidden="false" customHeight="true" outlineLevel="0" collapsed="false">
      <c r="A212" s="57" t="s">
        <v>776</v>
      </c>
      <c r="B212" s="57" t="s">
        <v>231</v>
      </c>
      <c r="C212" s="57" t="str">
        <f aca="false">Flights!$F$10</f>
        <v>MH0002</v>
      </c>
      <c r="D212" s="58" t="n">
        <f aca="false">Flights!$D$10</f>
        <v>46310</v>
      </c>
      <c r="E212" s="57" t="str">
        <f aca="false">Flights!$G$10&amp;"-"&amp;Flights!$H$10</f>
        <v>KUL-LHR</v>
      </c>
      <c r="F212" s="57" t="str">
        <f aca="false">Flights!$K$10</f>
        <v>BC</v>
      </c>
      <c r="G212" s="57" t="s">
        <v>462</v>
      </c>
      <c r="H212" s="57" t="s">
        <v>463</v>
      </c>
      <c r="I212" s="57" t="s">
        <v>632</v>
      </c>
      <c r="J212" s="57" t="s">
        <v>660</v>
      </c>
      <c r="K212" s="67" t="s">
        <v>504</v>
      </c>
      <c r="L212" s="67" t="s">
        <v>759</v>
      </c>
      <c r="M212" s="67" t="s">
        <v>187</v>
      </c>
      <c r="N212" s="67" t="s">
        <v>386</v>
      </c>
      <c r="O212" s="67" t="s">
        <v>635</v>
      </c>
      <c r="P212" s="57" t="s">
        <v>187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open",IF(AND(NOT(OR(LEN(AZ212)&lt;15,ISNUMBER(MATCH(AZ212,L_Placeholder,0)))),BK212=0,NOT(OR(LEN(AU212)&lt;2,ISNUMBER(MATCH(AU212,L_Placeholder,0)))),NOT(OR(LEN(AX212)&lt;2,ISNUMBER(MATCH(AX212,L_Placeholder,0)))),TRIM(AE212)&lt;&gt;TRIM(T212)),"N/A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missing",IF(OR(LEN(AU212)&lt;2,ISNUMBER(MATCH(AU212,L_Placeholder,0))),"INVALID – PIC missing",IF(OR(LEN(AV212)&lt;2,ISNUMBER(MATCH(AV212,L_Placeholder,0))),"INVALID – result / assessment missing",IF(OR(OR(LEN(AW212)&lt;3,ISNUMBER(MATCH(AW212,L_Placeholder,0))),SUMPRODUCT(--ISNUMBER(SEARCH(" "&amp;L_EvidencePhrase&amp;" ",BD212)))&gt;0,BI212=1),"INVALID – evidence missing, placeholder or not yet on file",IF(BL212=0,"INVALID – evidence needs a traceable reference (number, file name or link)",IF(OR(LEN(AX212)&lt;2,ISNUMBER(MATCH(AX212,L_Placeholder,0))),"INVALID – verifier missing",IF(AX212=AU212,"INVALID – verifier must be someone other than the PIC",IF(BH212=1,"INVALID – result not yet available (awaiting / TBC)",IF(BV212=1,"INVALID – wording says not on board: an on-board confirmation needs the item loaded",IF(AND(AQ212=1,OR(OR(LEN(AY212)&lt;3,ISNUMBER(MATCH(AY212,L_Placeholder,0))),BJ212=1,BQ212=0)),"INVALID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LATE","COMPLETE")&amp;IF(BG212=1," – CHECK WORDING",""))))))))))))))))))))))))),IF(TRIM(U212)="Fail","FAIL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t="str">
        <f aca="false">" "&amp;TRIM(SUBSTITUTE(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 "))&amp;" "</f>
        <v>  </v>
      </c>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IFERROR(IF(AND(TRIM(U212)="Pass",SUMPRODUCT((LEN(BC212)-LEN(SUBSTITUTE(BC212,"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")))/(LEN(L_PendNeg)+1)),1,0),1)</f>
        <v>0</v>
      </c>
      <c r="BI212" s="61" t="n">
        <f aca="false">IFERROR(IF(SUMPRODUCT((LEN(BD212)-LEN(SUBSTITUTE(BD212," "&amp;L_PendStrict&amp;" "," ")))/(LEN(L_PendStrict)+1))&gt;SUMPRODUCT((LEN(BD212)-LEN(SUBSTITUTE(BD212," "&amp;L_PendNeg&amp;" "," ")))/(LEN(L_PendNeg)+1)),1,0),1)</f>
        <v>0</v>
      </c>
      <c r="BJ212" s="61" t="n">
        <f aca="false">IFERROR(IF(SUMPRODUCT((LEN(BE212)-LEN(SUBSTITUTE(BE212," "&amp;L_Pending&amp;" "," ")))/(LEN(L_Pending)+1))&gt;SUMPRODUCT((LEN(BE212)-LEN(SUBSTITUTE(BE212," "&amp;L_PendNeg&amp;" "," ")))/(LEN(L_PendNeg)+1)),1,0),1)</f>
        <v>0</v>
      </c>
      <c r="BK212" s="61" t="n">
        <f aca="false">IFERROR(IF(SUMPRODUCT((LEN(BF212)-LEN(SUBSTITUTE(BF212," "&amp;L_PendStrict&amp;" "," ")))/(LEN(L_PendStrict)+1))&gt;SUMPRODUCT((LEN(BF212)-LEN(SUBSTITUTE(BF212," "&amp;L_PendNeg&amp;" "," ")))/(LEN(L_PendNeg)+1)),1,0),1)</f>
        <v>0</v>
      </c>
      <c r="BL212" s="61" t="n">
        <f aca="false">IFERROR(IF(OR(SUMPRODUCT(--ISNUMBER(SEARCH({"aa000"," aa 000"," aaa 000"," aaaa 000"," a 0000"," a000 000"," aa 00 000"," aaa 00 000"},BN212)))&gt;0,SUMPRODUCT(--ISNUMBER(SEARCH({"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212)))&gt;0,SUMPRODUCT(--ISNUMBER(SEARCH({"http","www.","\",".pdf",".jpg",".jpeg",".png",".heic",".xls",".doc",".msg",".eml"},Z212)))&gt;0,AND(SUMPRODUCT(--ISNUMBER(SEARCH({"sharepoint","onedrive","teams","dms","q-pulse","qpulse"},Z212)))&gt;0,ISNUMBER(SEARCH("0",BM212)))),1,0),0)</f>
        <v>0</v>
      </c>
      <c r="BM212" s="61" t="str">
        <f aca="false">SUBSTITUTE(SUBSTITUTE(SUBSTITUTE(SUBSTITUTE(SUBSTITUTE(SUBSTITUTE(SUBSTITUTE(SUBSTITUTE(SUBSTITUTE(LOWER(BW212&amp;""),"1","0"),"2","0"),"3","0"),"4","0"),"5","0"),"6","0"),"7","0"),"8","0"),"9","0")</f>
        <v>  </v>
      </c>
      <c r="BN212" s="61" t="str">
        <f aca="false">SUBSTITUTE(SUBSTITUTE(SUBSTITUTE(SUBSTITUTE(SUBSTITUTE(SUBSTITUTE(SUBSTITUTE(SUBSTITUTE(SUBSTITUTE(SUBSTITUTE(SUBSTITUTE(SUBSTITUTE(SUBSTITUTE(SUBSTITUTE(SUBSTITUTE(SUBSTITUTE(SUBSTITUTE(SUBSTITUTE(SUBSTITUTE(SUBSTITUTE(SUBSTITUTE(SUBSTITUTE(SUBSTITUTE(SUBSTITUTE(SUBSTITUTE(BM212,"b","a"),"c","a"),"d","a"),"e","a"),"f","a"),"g","a"),"h","a"),"i","a"),"j","a"),"k","a"),"l","a"),"m","a"),"n","a"),"o","a"),"p","a"),"q","a"),"r","a"),"s","a"),"t","a"),"u","a"),"v","a"),"w","a"),"x","a"),"y","a"),"z","a")</f>
        <v>  </v>
      </c>
      <c r="BO212" s="61" t="str">
        <f aca="false">SUBSTITUTE(SUBSTITUTE(SUBSTITUTE(SUBSTITUTE(SUBSTITUTE(SUBSTITUTE(SUBSTITUTE(SUBSTITUTE(SUBSTITUTE(LOWER(BX212&amp;""),"1","0"),"2","0"),"3","0"),"4","0"),"5","0"),"6","0"),"7","0"),"8","0"),"9","0")</f>
        <v>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v>
      </c>
      <c r="BQ212" s="61" t="n">
        <f aca="false">IFERROR(IF(OR(SUMPRODUCT(--ISNUMBER(SEARCH({"aa000"," aa 000"," aaa 000"," aaaa 000"," a 0000"," a000 000"," aa 00 000"," aaa 00 000"},BP212)))&gt;0,SUMPRODUCT(--ISNUMBER(SEARCH({"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212)))&gt;0,SUMPRODUCT(--ISNUMBER(SEARCH({"http","www.","\",".pdf",".jpg",".jpeg",".png",".heic",".xls",".doc",".msg",".eml"},W212)))&gt;0,ISNUMBER(SEARCH("0000",BO212)),AND(SUMPRODUCT(--ISNUMBER(SEARCH({"sharepoint","onedrive","teams","dms","q-pulse","qpulse"},W212)))&gt;0,ISNUMBER(SEARCH("0",BO212)))),1,0),0)</f>
        <v>0</v>
      </c>
      <c r="BR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212," "&amp;LOWER(Flights!$F$10)&amp;" "," ~ ")," mh"," ~")," at "," ~ ")," by "," ~ ")," on "," ~ ")," to "," ~ ")," from "," ~ ")," until "," ~ ")," till "," ~ ")," before "," ~ ")," after "," ~ ")," around "," ~ ")," approx "," ~ ")," about "," ~ ")," since "," ~ ")," hrs "," ~ ")," hr "," ~ ")," hours "," ~ ")," time "," ~ ")," jan "," ~ ")," feb "," ~ ")," mar "," ~ ")," apr "," ~ ")," may "," ~ ")," jun "," ~ ")," jul "," ~ ")," aug "," ~ ")," sep "," ~ ")," sept "," ~ ")," oct "," ~ ")</f>
        <v>  </v>
      </c>
      <c r="BS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212," "&amp;LOWER(Flights!$F$10)&amp;" "," ~ ")," mh"," ~")," at "," ~ ")," by "," ~ ")," on "," ~ ")," to "," ~ ")," from "," ~ ")," until "," ~ ")," till "," ~ ")," before "," ~ ")," after "," ~ ")," around "," ~ ")," approx "," ~ ")," about "," ~ ")," since "," ~ ")," hrs "," ~ ")," hr "," ~ ")," hours "," ~ ")," time "," ~ ")," jan "," ~ ")," feb "," ~ ")," mar "," ~ ")," apr "," ~ ")," may "," ~ ")," jun "," ~ ")," jul "," ~ ")," aug "," ~ ")," sep "," ~ ")," sept "," ~ ")," oct "," ~ ")</f>
        <v>  </v>
      </c>
      <c r="BT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212,"jan","~"),"feb","~"),"mar","~"),"apr","~"),"may","~"),"jun","~"),"jul","~"),"aug","~"),"sep","~"),"oct","~"),"nov","~"),"dec","~")," nov "," ~ ")," dec "," ~ ")," mon "," ~ ")," tue "," ~ ")," wed "," ~ ")," thu "," ~ ")," fri "," ~ ")," sat "," ~ ")," sun "," ~ ")," gate "," ~ ")," bay "," ~ ")," stand "," ~ ")," position "," ~ ")," galley "," ~ ")," flight "," ~ ")," flt "," ~ ")," day "," ~ ")," date "," ~ ")," dated "," ~ ")," the "," ~ ")," and "," ~ ")," of "," ~ ")," in "," ~ ")," for "," ~ ")," with "," ~ ")</f>
        <v>  </v>
      </c>
      <c r="BU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212,"jan","~"),"feb","~"),"mar","~"),"apr","~"),"may","~"),"jun","~"),"jul","~"),"aug","~"),"sep","~"),"oct","~"),"nov","~"),"dec","~")," nov "," ~ ")," dec "," ~ ")," mon "," ~ ")," tue "," ~ ")," wed "," ~ ")," thu "," ~ ")," fri "," ~ ")," sat "," ~ ")," sun "," ~ ")," gate "," ~ ")," bay "," ~ ")," stand "," ~ ")," position "," ~ ")," galley "," ~ ")," flight "," ~ ")," flt "," ~ ")," day "," ~ ")," date "," ~ ")," dated "," ~ ")," the "," ~ ")," and "," ~ ")," of "," ~ ")," in "," ~ ")," for "," ~ ")," with "," ~ ")</f>
        <v>  </v>
      </c>
      <c r="BV212" s="61" t="n">
        <f aca="false">IFERROR(IF(OR(SUMPRODUCT((LEN(BC212)-LEN(SUBSTITUTE(BC212," "&amp;L_NotLoaded&amp;" "," ")))/(LEN(L_NotLoaded)+1))&gt;SUMPRODUCT((LEN(BC212)-LEN(SUBSTITUTE(BC212," "&amp;L_NotLoadedNeg&amp;" "," ")))/(LEN(L_NotLoadedNeg)+1)),SUMPRODUCT((LEN(BD212)-LEN(SUBSTITUTE(BD212," "&amp;L_NotLoaded&amp;" "," ")))/(LEN(L_NotLoaded)+1))&gt;SUMPRODUCT((LEN(BD212)-LEN(SUBSTITUTE(BD212," "&amp;L_NotLoadedNeg&amp;" "," ")))/(LEN(L_NotLoadedNeg)+1))),1,0),0)</f>
        <v>0</v>
      </c>
      <c r="BW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212," pax "," ~ ")," etd "," ~ ")," eta "," ~ ")," std "," ~ ")," sta "," ~ ")," atd "," ~ ")," ata "," ~ ")," lt "," ~ ")," utc "," ~ ")," local "," ~ ")," ok "," ~ ")," done "," ~ ")," seen "," ~ ")," chk "," ~ ")," chkd "," ~ ")," checked "," ~ ")," rcvd "," ~ ")," recd "," ~ ")," dep "," ~ ")," arr "," ~ ")," qty "," ~ ")," all "," ~ ")," ttl "," ~ ")," total "," ~ ")," via "," ~ ")," per "," ~ ")," call "," ~ ")," inbound "," ~ ")," outbound "," ~ ")," approx "," ~ ")</f>
        <v>  </v>
      </c>
      <c r="BX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212," pax "," ~ ")," etd "," ~ ")," eta "," ~ ")," std "," ~ ")," sta "," ~ ")," atd "," ~ ")," ata "," ~ ")," lt "," ~ ")," utc "," ~ ")," local "," ~ ")," ok "," ~ ")," done "," ~ ")," seen "," ~ ")," chk "," ~ ")," chkd "," ~ ")," checked "," ~ ")," rcvd "," ~ ")," recd "," ~ ")," dep "," ~ ")," arr "," ~ ")," qty "," ~ ")," all "," ~ ")," ttl "," ~ ")," total "," ~ ")," via "," ~ ")," per "," ~ ")," call "," ~ ")," inbound "," ~ ")," outbound "," ~ ")," approx "," ~ ")</f>
        <v>  </v>
      </c>
    </row>
    <row r="213" customFormat="false" ht="39.75" hidden="false" customHeight="true" outlineLevel="0" collapsed="false">
      <c r="A213" s="57" t="s">
        <v>777</v>
      </c>
      <c r="B213" s="57" t="s">
        <v>235</v>
      </c>
      <c r="C213" s="57" t="str">
        <f aca="false">Flights!$F$11</f>
        <v>MH0003</v>
      </c>
      <c r="D213" s="58" t="n">
        <f aca="false">Flights!$D$11</f>
        <v>46304</v>
      </c>
      <c r="E213" s="57" t="str">
        <f aca="false">Flights!$G$11&amp;"-"&amp;Flights!$H$11</f>
        <v>LHR-KUL</v>
      </c>
      <c r="F213" s="57" t="str">
        <f aca="false">Flights!$K$11</f>
        <v>BC</v>
      </c>
      <c r="G213" s="57" t="s">
        <v>81</v>
      </c>
      <c r="H213" s="57" t="s">
        <v>381</v>
      </c>
      <c r="I213" s="57" t="s">
        <v>382</v>
      </c>
      <c r="J213" s="57" t="s">
        <v>383</v>
      </c>
      <c r="K213" s="67" t="s">
        <v>384</v>
      </c>
      <c r="L213" s="67" t="s">
        <v>385</v>
      </c>
      <c r="M213" s="67"/>
      <c r="N213" s="67" t="s">
        <v>386</v>
      </c>
      <c r="O213" s="67"/>
      <c r="P213" s="57" t="s">
        <v>186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open",IF(AND(NOT(OR(LEN(AZ213)&lt;15,ISNUMBER(MATCH(AZ213,L_Placeholder,0)))),BK213=0,NOT(OR(LEN(AU213)&lt;2,ISNUMBER(MATCH(AU213,L_Placeholder,0)))),NOT(OR(LEN(AX213)&lt;2,ISNUMBER(MATCH(AX213,L_Placeholder,0)))),TRIM(AE213)&lt;&gt;TRIM(T213)),"N/A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missing",IF(OR(LEN(AU213)&lt;2,ISNUMBER(MATCH(AU213,L_Placeholder,0))),"INVALID – PIC missing",IF(OR(LEN(AV213)&lt;2,ISNUMBER(MATCH(AV213,L_Placeholder,0))),"INVALID – result / assessment missing",IF(OR(OR(LEN(AW213)&lt;3,ISNUMBER(MATCH(AW213,L_Placeholder,0))),SUMPRODUCT(--ISNUMBER(SEARCH(" "&amp;L_EvidencePhrase&amp;" ",BD213)))&gt;0,BI213=1),"INVALID – evidence missing, placeholder or not yet on file",IF(BL213=0,"INVALID – evidence needs a traceable reference (number, file name or link)",IF(OR(LEN(AX213)&lt;2,ISNUMBER(MATCH(AX213,L_Placeholder,0))),"INVALID – verifier missing",IF(AX213=AU213,"INVALID – verifier must be someone other than the PIC",IF(BH213=1,"INVALID – result not yet available (awaiting / TBC)",IF(BV213=1,"INVALID – wording says not on board: an on-board confirmation needs the item loaded",IF(AND(AQ213=1,OR(OR(LEN(AY213)&lt;3,ISNUMBER(MATCH(AY213,L_Placeholder,0))),BJ213=1,BQ213=0)),"INVALID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LATE","COMPLETE")&amp;IF(BG213=1," – CHECK WORDING",""))))))))))))))))))))))),IF(TRIM(U213)="Fail","FAIL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t="str">
        <f aca="false">" "&amp;TRIM(SUBSTITUTE(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 "))&amp;" "</f>
        <v>  </v>
      </c>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IFERROR(IF(AND(TRIM(U213)="Pass",SUMPRODUCT((LEN(BC213)-LEN(SUBSTITUTE(BC213,"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")))/(LEN(L_PendNeg)+1))+SUMPRODUCT((LEN(BC213)-LEN(SUBSTITUTE(BC213," "&amp;L_PendPrep&amp;" "," ")))/(LEN(L_PendPrep)+1)),1,0),1)</f>
        <v>0</v>
      </c>
      <c r="BI213" s="61" t="n">
        <f aca="false">IFERROR(IF(SUMPRODUCT((LEN(BD213)-LEN(SUBSTITUTE(BD213," "&amp;L_PendStrict&amp;" "," ")))/(LEN(L_PendStrict)+1))&gt;SUMPRODUCT((LEN(BD213)-LEN(SUBSTITUTE(BD213," "&amp;L_PendNeg&amp;" "," ")))/(LEN(L_PendNeg)+1)),1,0),1)</f>
        <v>0</v>
      </c>
      <c r="BJ213" s="61" t="n">
        <f aca="false">IFERROR(IF(SUMPRODUCT((LEN(BE213)-LEN(SUBSTITUTE(BE213," "&amp;L_Pending&amp;" "," ")))/(LEN(L_Pending)+1))&gt;SUMPRODUCT((LEN(BE213)-LEN(SUBSTITUTE(BE213," "&amp;L_PendNeg&amp;" "," ")))/(LEN(L_PendNeg)+1))+SUMPRODUCT((LEN(BE213)-LEN(SUBSTITUTE(BE213," "&amp;L_PendPrep&amp;" "," ")))/(LEN(L_PendPrep)+1)),1,0),1)</f>
        <v>0</v>
      </c>
      <c r="BK213" s="61" t="n">
        <f aca="false">IFERROR(IF(SUMPRODUCT((LEN(BF213)-LEN(SUBSTITUTE(BF213," "&amp;L_PendStrict&amp;" "," ")))/(LEN(L_PendStrict)+1))&gt;SUMPRODUCT((LEN(BF213)-LEN(SUBSTITUTE(BF213," "&amp;L_PendNeg&amp;" "," ")))/(LEN(L_PendNeg)+1)),1,0),1)</f>
        <v>0</v>
      </c>
      <c r="BL213" s="61" t="n">
        <f aca="false">IFERROR(IF(OR(SUMPRODUCT(--ISNUMBER(SEARCH({"aa000"," aa 000"," aaa 000"," aaaa 000"," a 0000"," a000 000"," aa 00 000"," aaa 00 000"},BN213)))&gt;0,SUMPRODUCT(--ISNUMBER(SEARCH({"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213)))&gt;0,SUMPRODUCT(--ISNUMBER(SEARCH({"http","www.","\",".pdf",".jpg",".jpeg",".png",".heic",".xls",".doc",".msg",".eml"},Z213)))&gt;0,AND(SUMPRODUCT(--ISNUMBER(SEARCH({"sharepoint","onedrive","teams","dms","q-pulse","qpulse"},Z213)))&gt;0,ISNUMBER(SEARCH("0",BM213)))),1,0),0)</f>
        <v>0</v>
      </c>
      <c r="BM213" s="61" t="str">
        <f aca="false">SUBSTITUTE(SUBSTITUTE(SUBSTITUTE(SUBSTITUTE(SUBSTITUTE(SUBSTITUTE(SUBSTITUTE(SUBSTITUTE(SUBSTITUTE(LOWER(BW213&amp;""),"1","0"),"2","0"),"3","0"),"4","0"),"5","0"),"6","0"),"7","0"),"8","0"),"9","0")</f>
        <v>  </v>
      </c>
      <c r="BN213" s="61" t="str">
        <f aca="false">SUBSTITUTE(SUBSTITUTE(SUBSTITUTE(SUBSTITUTE(SUBSTITUTE(SUBSTITUTE(SUBSTITUTE(SUBSTITUTE(SUBSTITUTE(SUBSTITUTE(SUBSTITUTE(SUBSTITUTE(SUBSTITUTE(SUBSTITUTE(SUBSTITUTE(SUBSTITUTE(SUBSTITUTE(SUBSTITUTE(SUBSTITUTE(SUBSTITUTE(SUBSTITUTE(SUBSTITUTE(SUBSTITUTE(SUBSTITUTE(SUBSTITUTE(BM213,"b","a"),"c","a"),"d","a"),"e","a"),"f","a"),"g","a"),"h","a"),"i","a"),"j","a"),"k","a"),"l","a"),"m","a"),"n","a"),"o","a"),"p","a"),"q","a"),"r","a"),"s","a"),"t","a"),"u","a"),"v","a"),"w","a"),"x","a"),"y","a"),"z","a")</f>
        <v>  </v>
      </c>
      <c r="BO213" s="61" t="str">
        <f aca="false">SUBSTITUTE(SUBSTITUTE(SUBSTITUTE(SUBSTITUTE(SUBSTITUTE(SUBSTITUTE(SUBSTITUTE(SUBSTITUTE(SUBSTITUTE(LOWER(BX213&amp;""),"1","0"),"2","0"),"3","0"),"4","0"),"5","0"),"6","0"),"7","0"),"8","0"),"9","0")</f>
        <v>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v>
      </c>
      <c r="BQ213" s="61" t="n">
        <f aca="false">IFERROR(IF(OR(SUMPRODUCT(--ISNUMBER(SEARCH({"aa000"," aa 000"," aaa 000"," aaaa 000"," a 0000"," a000 000"," aa 00 000"," aaa 00 000"},BP213)))&gt;0,SUMPRODUCT(--ISNUMBER(SEARCH({"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213)))&gt;0,SUMPRODUCT(--ISNUMBER(SEARCH({"http","www.","\",".pdf",".jpg",".jpeg",".png",".heic",".xls",".doc",".msg",".eml"},W213)))&gt;0,ISNUMBER(SEARCH("0000",BO213)),AND(SUMPRODUCT(--ISNUMBER(SEARCH({"sharepoint","onedrive","teams","dms","q-pulse","qpulse"},W213)))&gt;0,ISNUMBER(SEARCH("0",BO213)))),1,0),0)</f>
        <v>0</v>
      </c>
      <c r="BR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213," "&amp;LOWER(Flights!$F$11)&amp;" "," ~ ")," mh"," ~")," at "," ~ ")," by "," ~ ")," on "," ~ ")," to "," ~ ")," from "," ~ ")," until "," ~ ")," till "," ~ ")," before "," ~ ")," after "," ~ ")," around "," ~ ")," approx "," ~ ")," about "," ~ ")," since "," ~ ")," hrs "," ~ ")," hr "," ~ ")," hours "," ~ ")," time "," ~ ")," jan "," ~ ")," feb "," ~ ")," mar "," ~ ")," apr "," ~ ")," may "," ~ ")," jun "," ~ ")," jul "," ~ ")," aug "," ~ ")," sep "," ~ ")," sept "," ~ ")," oct "," ~ ")</f>
        <v>  </v>
      </c>
      <c r="BS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213," "&amp;LOWER(Flights!$F$11)&amp;" "," ~ ")," mh"," ~")," at "," ~ ")," by "," ~ ")," on "," ~ ")," to "," ~ ")," from "," ~ ")," until "," ~ ")," till "," ~ ")," before "," ~ ")," after "," ~ ")," around "," ~ ")," approx "," ~ ")," about "," ~ ")," since "," ~ ")," hrs "," ~ ")," hr "," ~ ")," hours "," ~ ")," time "," ~ ")," jan "," ~ ")," feb "," ~ ")," mar "," ~ ")," apr "," ~ ")," may "," ~ ")," jun "," ~ ")," jul "," ~ ")," aug "," ~ ")," sep "," ~ ")," sept "," ~ ")," oct "," ~ ")</f>
        <v>  </v>
      </c>
      <c r="BT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213,"jan","~"),"feb","~"),"mar","~"),"apr","~"),"may","~"),"jun","~"),"jul","~"),"aug","~"),"sep","~"),"oct","~"),"nov","~"),"dec","~")," nov "," ~ ")," dec "," ~ ")," mon "," ~ ")," tue "," ~ ")," wed "," ~ ")," thu "," ~ ")," fri "," ~ ")," sat "," ~ ")," sun "," ~ ")," gate "," ~ ")," bay "," ~ ")," stand "," ~ ")," position "," ~ ")," galley "," ~ ")," flight "," ~ ")," flt "," ~ ")," day "," ~ ")," date "," ~ ")," dated "," ~ ")," the "," ~ ")," and "," ~ ")," of "," ~ ")," in "," ~ ")," for "," ~ ")," with "," ~ ")</f>
        <v>  </v>
      </c>
      <c r="BU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213,"jan","~"),"feb","~"),"mar","~"),"apr","~"),"may","~"),"jun","~"),"jul","~"),"aug","~"),"sep","~"),"oct","~"),"nov","~"),"dec","~")," nov "," ~ ")," dec "," ~ ")," mon "," ~ ")," tue "," ~ ")," wed "," ~ ")," thu "," ~ ")," fri "," ~ ")," sat "," ~ ")," sun "," ~ ")," gate "," ~ ")," bay "," ~ ")," stand "," ~ ")," position "," ~ ")," galley "," ~ ")," flight "," ~ ")," flt "," ~ ")," day "," ~ ")," date "," ~ ")," dated "," ~ ")," the "," ~ ")," and "," ~ ")," of "," ~ ")," in "," ~ ")," for "," ~ ")," with "," ~ ")</f>
        <v>  </v>
      </c>
      <c r="BV213" s="61" t="n">
        <f aca="false">0</f>
        <v>0</v>
      </c>
      <c r="BW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213," pax "," ~ ")," etd "," ~ ")," eta "," ~ ")," std "," ~ ")," sta "," ~ ")," atd "," ~ ")," ata "," ~ ")," lt "," ~ ")," utc "," ~ ")," local "," ~ ")," ok "," ~ ")," done "," ~ ")," seen "," ~ ")," chk "," ~ ")," chkd "," ~ ")," checked "," ~ ")," rcvd "," ~ ")," recd "," ~ ")," dep "," ~ ")," arr "," ~ ")," qty "," ~ ")," all "," ~ ")," ttl "," ~ ")," total "," ~ ")," via "," ~ ")," per "," ~ ")," call "," ~ ")," inbound "," ~ ")," outbound "," ~ ")," approx "," ~ ")</f>
        <v>  </v>
      </c>
      <c r="BX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213," pax "," ~ ")," etd "," ~ ")," eta "," ~ ")," std "," ~ ")," sta "," ~ ")," atd "," ~ ")," ata "," ~ ")," lt "," ~ ")," utc "," ~ ")," local "," ~ ")," ok "," ~ ")," done "," ~ ")," seen "," ~ ")," chk "," ~ ")," chkd "," ~ ")," checked "," ~ ")," rcvd "," ~ ")," recd "," ~ ")," dep "," ~ ")," arr "," ~ ")," qty "," ~ ")," all "," ~ ")," ttl "," ~ ")," total "," ~ ")," via "," ~ ")," per "," ~ ")," call "," ~ ")," inbound "," ~ ")," outbound "," ~ ")," approx "," ~ ")</f>
        <v>  </v>
      </c>
    </row>
    <row r="214" customFormat="false" ht="39.75" hidden="false" customHeight="true" outlineLevel="0" collapsed="false">
      <c r="A214" s="57" t="s">
        <v>778</v>
      </c>
      <c r="B214" s="57" t="s">
        <v>235</v>
      </c>
      <c r="C214" s="57" t="str">
        <f aca="false">Flights!$F$11</f>
        <v>MH0003</v>
      </c>
      <c r="D214" s="58" t="n">
        <f aca="false">Flights!$D$11</f>
        <v>46304</v>
      </c>
      <c r="E214" s="57" t="str">
        <f aca="false">Flights!$G$11&amp;"-"&amp;Flights!$H$11</f>
        <v>LHR-KUL</v>
      </c>
      <c r="F214" s="57" t="str">
        <f aca="false">Flights!$K$11</f>
        <v>BC</v>
      </c>
      <c r="G214" s="57" t="s">
        <v>81</v>
      </c>
      <c r="H214" s="57" t="s">
        <v>381</v>
      </c>
      <c r="I214" s="57" t="s">
        <v>388</v>
      </c>
      <c r="J214" s="57" t="s">
        <v>389</v>
      </c>
      <c r="K214" s="67" t="s">
        <v>390</v>
      </c>
      <c r="L214" s="67" t="s">
        <v>385</v>
      </c>
      <c r="M214" s="67"/>
      <c r="N214" s="67" t="s">
        <v>386</v>
      </c>
      <c r="O214" s="67"/>
      <c r="P214" s="57" t="s">
        <v>186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open",IF(AND(NOT(OR(LEN(AZ214)&lt;15,ISNUMBER(MATCH(AZ214,L_Placeholder,0)))),BK214=0,NOT(OR(LEN(AU214)&lt;2,ISNUMBER(MATCH(AU214,L_Placeholder,0)))),NOT(OR(LEN(AX214)&lt;2,ISNUMBER(MATCH(AX214,L_Placeholder,0)))),TRIM(AE214)&lt;&gt;TRIM(T214)),"N/A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missing",IF(OR(LEN(AU214)&lt;2,ISNUMBER(MATCH(AU214,L_Placeholder,0))),"INVALID – PIC missing",IF(OR(LEN(AV214)&lt;2,ISNUMBER(MATCH(AV214,L_Placeholder,0))),"INVALID – result / assessment missing",IF(OR(OR(LEN(AW214)&lt;3,ISNUMBER(MATCH(AW214,L_Placeholder,0))),SUMPRODUCT(--ISNUMBER(SEARCH(" "&amp;L_EvidencePhrase&amp;" ",BD214)))&gt;0,BI214=1),"INVALID – evidence missing, placeholder or not yet on file",IF(BL214=0,"INVALID – evidence needs a traceable reference (number, file name or link)",IF(OR(LEN(AX214)&lt;2,ISNUMBER(MATCH(AX214,L_Placeholder,0))),"INVALID – verifier missing",IF(AX214=AU214,"INVALID – verifier must be someone other than the PIC",IF(BH214=1,"INVALID – result not yet available (awaiting / TBC)",IF(BV214=1,"INVALID – wording says not on board: an on-board confirmation needs the item loaded",IF(AND(AQ214=1,OR(OR(LEN(AY214)&lt;3,ISNUMBER(MATCH(AY214,L_Placeholder,0))),BJ214=1,BQ214=0)),"INVALID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LATE","COMPLETE")&amp;IF(BG214=1," – CHECK WORDING",""))))))))))))))))))))))),IF(TRIM(U214)="Fail","FAIL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t="str">
        <f aca="false">" "&amp;TRIM(SUBSTITUTE(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 "))&amp;" "</f>
        <v>  </v>
      </c>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IFERROR(IF(AND(TRIM(U214)="Pass",SUMPRODUCT((LEN(BC214)-LEN(SUBSTITUTE(BC214,"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")))/(LEN(L_PendNeg)+1))+SUMPRODUCT((LEN(BC214)-LEN(SUBSTITUTE(BC214," "&amp;L_PendPrep&amp;" "," ")))/(LEN(L_PendPrep)+1)),1,0),1)</f>
        <v>0</v>
      </c>
      <c r="BI214" s="61" t="n">
        <f aca="false">IFERROR(IF(SUMPRODUCT((LEN(BD214)-LEN(SUBSTITUTE(BD214," "&amp;L_PendStrict&amp;" "," ")))/(LEN(L_PendStrict)+1))&gt;SUMPRODUCT((LEN(BD214)-LEN(SUBSTITUTE(BD214," "&amp;L_PendNeg&amp;" "," ")))/(LEN(L_PendNeg)+1)),1,0),1)</f>
        <v>0</v>
      </c>
      <c r="BJ214" s="61" t="n">
        <f aca="false">IFERROR(IF(SUMPRODUCT((LEN(BE214)-LEN(SUBSTITUTE(BE214," "&amp;L_Pending&amp;" "," ")))/(LEN(L_Pending)+1))&gt;SUMPRODUCT((LEN(BE214)-LEN(SUBSTITUTE(BE214," "&amp;L_PendNeg&amp;" "," ")))/(LEN(L_PendNeg)+1))+SUMPRODUCT((LEN(BE214)-LEN(SUBSTITUTE(BE214," "&amp;L_PendPrep&amp;" "," ")))/(LEN(L_PendPrep)+1)),1,0),1)</f>
        <v>0</v>
      </c>
      <c r="BK214" s="61" t="n">
        <f aca="false">IFERROR(IF(SUMPRODUCT((LEN(BF214)-LEN(SUBSTITUTE(BF214," "&amp;L_PendStrict&amp;" "," ")))/(LEN(L_PendStrict)+1))&gt;SUMPRODUCT((LEN(BF214)-LEN(SUBSTITUTE(BF214," "&amp;L_PendNeg&amp;" "," ")))/(LEN(L_PendNeg)+1)),1,0),1)</f>
        <v>0</v>
      </c>
      <c r="BL214" s="61" t="n">
        <f aca="false">IFERROR(IF(OR(SUMPRODUCT(--ISNUMBER(SEARCH({"aa000"," aa 000"," aaa 000"," aaaa 000"," a 0000"," a000 000"," aa 00 000"," aaa 00 000"},BN214)))&gt;0,SUMPRODUCT(--ISNUMBER(SEARCH({"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214)))&gt;0,SUMPRODUCT(--ISNUMBER(SEARCH({"http","www.","\",".pdf",".jpg",".jpeg",".png",".heic",".xls",".doc",".msg",".eml"},Z214)))&gt;0,AND(SUMPRODUCT(--ISNUMBER(SEARCH({"sharepoint","onedrive","teams","dms","q-pulse","qpulse"},Z214)))&gt;0,ISNUMBER(SEARCH("0",BM214)))),1,0),0)</f>
        <v>0</v>
      </c>
      <c r="BM214" s="61" t="str">
        <f aca="false">SUBSTITUTE(SUBSTITUTE(SUBSTITUTE(SUBSTITUTE(SUBSTITUTE(SUBSTITUTE(SUBSTITUTE(SUBSTITUTE(SUBSTITUTE(LOWER(BW214&amp;""),"1","0"),"2","0"),"3","0"),"4","0"),"5","0"),"6","0"),"7","0"),"8","0"),"9","0")</f>
        <v>  </v>
      </c>
      <c r="BN214" s="61" t="str">
        <f aca="false">SUBSTITUTE(SUBSTITUTE(SUBSTITUTE(SUBSTITUTE(SUBSTITUTE(SUBSTITUTE(SUBSTITUTE(SUBSTITUTE(SUBSTITUTE(SUBSTITUTE(SUBSTITUTE(SUBSTITUTE(SUBSTITUTE(SUBSTITUTE(SUBSTITUTE(SUBSTITUTE(SUBSTITUTE(SUBSTITUTE(SUBSTITUTE(SUBSTITUTE(SUBSTITUTE(SUBSTITUTE(SUBSTITUTE(SUBSTITUTE(SUBSTITUTE(BM214,"b","a"),"c","a"),"d","a"),"e","a"),"f","a"),"g","a"),"h","a"),"i","a"),"j","a"),"k","a"),"l","a"),"m","a"),"n","a"),"o","a"),"p","a"),"q","a"),"r","a"),"s","a"),"t","a"),"u","a"),"v","a"),"w","a"),"x","a"),"y","a"),"z","a")</f>
        <v>  </v>
      </c>
      <c r="BO214" s="61" t="str">
        <f aca="false">SUBSTITUTE(SUBSTITUTE(SUBSTITUTE(SUBSTITUTE(SUBSTITUTE(SUBSTITUTE(SUBSTITUTE(SUBSTITUTE(SUBSTITUTE(LOWER(BX214&amp;""),"1","0"),"2","0"),"3","0"),"4","0"),"5","0"),"6","0"),"7","0"),"8","0"),"9","0")</f>
        <v>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v>
      </c>
      <c r="BQ214" s="61" t="n">
        <f aca="false">IFERROR(IF(OR(SUMPRODUCT(--ISNUMBER(SEARCH({"aa000"," aa 000"," aaa 000"," aaaa 000"," a 0000"," a000 000"," aa 00 000"," aaa 00 000"},BP214)))&gt;0,SUMPRODUCT(--ISNUMBER(SEARCH({"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214)))&gt;0,SUMPRODUCT(--ISNUMBER(SEARCH({"http","www.","\",".pdf",".jpg",".jpeg",".png",".heic",".xls",".doc",".msg",".eml"},W214)))&gt;0,ISNUMBER(SEARCH("0000",BO214)),AND(SUMPRODUCT(--ISNUMBER(SEARCH({"sharepoint","onedrive","teams","dms","q-pulse","qpulse"},W214)))&gt;0,ISNUMBER(SEARCH("0",BO214)))),1,0),0)</f>
        <v>0</v>
      </c>
      <c r="BR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214," "&amp;LOWER(Flights!$F$11)&amp;" "," ~ ")," mh"," ~")," at "," ~ ")," by "," ~ ")," on "," ~ ")," to "," ~ ")," from "," ~ ")," until "," ~ ")," till "," ~ ")," before "," ~ ")," after "," ~ ")," around "," ~ ")," approx "," ~ ")," about "," ~ ")," since "," ~ ")," hrs "," ~ ")," hr "," ~ ")," hours "," ~ ")," time "," ~ ")," jan "," ~ ")," feb "," ~ ")," mar "," ~ ")," apr "," ~ ")," may "," ~ ")," jun "," ~ ")," jul "," ~ ")," aug "," ~ ")," sep "," ~ ")," sept "," ~ ")," oct "," ~ ")</f>
        <v>  </v>
      </c>
      <c r="BS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214," "&amp;LOWER(Flights!$F$11)&amp;" "," ~ ")," mh"," ~")," at "," ~ ")," by "," ~ ")," on "," ~ ")," to "," ~ ")," from "," ~ ")," until "," ~ ")," till "," ~ ")," before "," ~ ")," after "," ~ ")," around "," ~ ")," approx "," ~ ")," about "," ~ ")," since "," ~ ")," hrs "," ~ ")," hr "," ~ ")," hours "," ~ ")," time "," ~ ")," jan "," ~ ")," feb "," ~ ")," mar "," ~ ")," apr "," ~ ")," may "," ~ ")," jun "," ~ ")," jul "," ~ ")," aug "," ~ ")," sep "," ~ ")," sept "," ~ ")," oct "," ~ ")</f>
        <v>  </v>
      </c>
      <c r="BT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214,"jan","~"),"feb","~"),"mar","~"),"apr","~"),"may","~"),"jun","~"),"jul","~"),"aug","~"),"sep","~"),"oct","~"),"nov","~"),"dec","~")," nov "," ~ ")," dec "," ~ ")," mon "," ~ ")," tue "," ~ ")," wed "," ~ ")," thu "," ~ ")," fri "," ~ ")," sat "," ~ ")," sun "," ~ ")," gate "," ~ ")," bay "," ~ ")," stand "," ~ ")," position "," ~ ")," galley "," ~ ")," flight "," ~ ")," flt "," ~ ")," day "," ~ ")," date "," ~ ")," dated "," ~ ")," the "," ~ ")," and "," ~ ")," of "," ~ ")," in "," ~ ")," for "," ~ ")," with "," ~ ")</f>
        <v>  </v>
      </c>
      <c r="BU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214,"jan","~"),"feb","~"),"mar","~"),"apr","~"),"may","~"),"jun","~"),"jul","~"),"aug","~"),"sep","~"),"oct","~"),"nov","~"),"dec","~")," nov "," ~ ")," dec "," ~ ")," mon "," ~ ")," tue "," ~ ")," wed "," ~ ")," thu "," ~ ")," fri "," ~ ")," sat "," ~ ")," sun "," ~ ")," gate "," ~ ")," bay "," ~ ")," stand "," ~ ")," position "," ~ ")," galley "," ~ ")," flight "," ~ ")," flt "," ~ ")," day "," ~ ")," date "," ~ ")," dated "," ~ ")," the "," ~ ")," and "," ~ ")," of "," ~ ")," in "," ~ ")," for "," ~ ")," with "," ~ ")</f>
        <v>  </v>
      </c>
      <c r="BV214" s="61" t="n">
        <f aca="false">0</f>
        <v>0</v>
      </c>
      <c r="BW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214," pax "," ~ ")," etd "," ~ ")," eta "," ~ ")," std "," ~ ")," sta "," ~ ")," atd "," ~ ")," ata "," ~ ")," lt "," ~ ")," utc "," ~ ")," local "," ~ ")," ok "," ~ ")," done "," ~ ")," seen "," ~ ")," chk "," ~ ")," chkd "," ~ ")," checked "," ~ ")," rcvd "," ~ ")," recd "," ~ ")," dep "," ~ ")," arr "," ~ ")," qty "," ~ ")," all "," ~ ")," ttl "," ~ ")," total "," ~ ")," via "," ~ ")," per "," ~ ")," call "," ~ ")," inbound "," ~ ")," outbound "," ~ ")," approx "," ~ ")</f>
        <v>  </v>
      </c>
      <c r="BX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214," pax "," ~ ")," etd "," ~ ")," eta "," ~ ")," std "," ~ ")," sta "," ~ ")," atd "," ~ ")," ata "," ~ ")," lt "," ~ ")," utc "," ~ ")," local "," ~ ")," ok "," ~ ")," done "," ~ ")," seen "," ~ ")," chk "," ~ ")," chkd "," ~ ")," checked "," ~ ")," rcvd "," ~ ")," recd "," ~ ")," dep "," ~ ")," arr "," ~ ")," qty "," ~ ")," all "," ~ ")," ttl "," ~ ")," total "," ~ ")," via "," ~ ")," per "," ~ ")," call "," ~ ")," inbound "," ~ ")," outbound "," ~ ")," approx "," ~ ")</f>
        <v>  </v>
      </c>
    </row>
    <row r="215" customFormat="false" ht="41.25" hidden="false" customHeight="true" outlineLevel="0" collapsed="false">
      <c r="A215" s="57" t="s">
        <v>779</v>
      </c>
      <c r="B215" s="57" t="s">
        <v>235</v>
      </c>
      <c r="C215" s="57" t="str">
        <f aca="false">Flights!$F$11</f>
        <v>MH0003</v>
      </c>
      <c r="D215" s="58" t="n">
        <f aca="false">Flights!$D$11</f>
        <v>46304</v>
      </c>
      <c r="E215" s="57" t="str">
        <f aca="false">Flights!$G$11&amp;"-"&amp;Flights!$H$11</f>
        <v>LHR-KUL</v>
      </c>
      <c r="F215" s="57" t="str">
        <f aca="false">Flights!$K$11</f>
        <v>BC</v>
      </c>
      <c r="G215" s="57" t="s">
        <v>81</v>
      </c>
      <c r="H215" s="57" t="s">
        <v>381</v>
      </c>
      <c r="I215" s="57" t="s">
        <v>392</v>
      </c>
      <c r="J215" s="57" t="s">
        <v>393</v>
      </c>
      <c r="K215" s="67" t="s">
        <v>394</v>
      </c>
      <c r="L215" s="67" t="s">
        <v>385</v>
      </c>
      <c r="M215" s="67"/>
      <c r="N215" s="67" t="str">
        <f aca="false">IF(TRIM(Flights!$L$11)="A339","Required","N/A – rule")</f>
        <v>N/A – rule</v>
      </c>
      <c r="O215" s="67" t="s">
        <v>395</v>
      </c>
      <c r="P215" s="57" t="s">
        <v>186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open",IF(AND(NOT(OR(LEN(AZ215)&lt;15,ISNUMBER(MATCH(AZ215,L_Placeholder,0)))),BK215=0,NOT(OR(LEN(AU215)&lt;2,ISNUMBER(MATCH(AU215,L_Placeholder,0)))),NOT(OR(LEN(AX215)&lt;2,ISNUMBER(MATCH(AX215,L_Placeholder,0)))),TRIM(AE215)&lt;&gt;TRIM(T215)),"N/A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missing",IF(OR(LEN(AU215)&lt;2,ISNUMBER(MATCH(AU215,L_Placeholder,0))),"INVALID – PIC missing",IF(OR(LEN(AV215)&lt;2,ISNUMBER(MATCH(AV215,L_Placeholder,0))),"INVALID – result / assessment missing",IF(OR(OR(LEN(AW215)&lt;3,ISNUMBER(MATCH(AW215,L_Placeholder,0))),SUMPRODUCT(--ISNUMBER(SEARCH(" "&amp;L_EvidencePhrase&amp;" ",BD215)))&gt;0,BI215=1),"INVALID – evidence missing, placeholder or not yet on file",IF(BL215=0,"INVALID – evidence needs a traceable reference (number, file name or link)",IF(OR(LEN(AX215)&lt;2,ISNUMBER(MATCH(AX215,L_Placeholder,0))),"INVALID – verifier missing",IF(AX215=AU215,"INVALID – verifier must be someone other than the PIC",IF(BH215=1,"INVALID – result not yet available (awaiting / TBC)",IF(BV215=1,"INVALID – wording says not on board: an on-board confirmation needs the item loaded",IF(AND(AQ215=1,OR(OR(LEN(AY215)&lt;3,ISNUMBER(MATCH(AY215,L_Placeholder,0))),BJ215=1,BQ215=0)),"INVALID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LATE","COMPLETE")&amp;IF(BG215=1," – CHECK WORDING",""))))))))))))))))))))))),IF(TRIM(U215)="Fail","FAIL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t="str">
        <f aca="false">" "&amp;TRIM(SUBSTITUTE(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 "))&amp;" "</f>
        <v>  </v>
      </c>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IFERROR(IF(AND(TRIM(U215)="Pass",SUMPRODUCT((LEN(BC215)-LEN(SUBSTITUTE(BC215,"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")))/(LEN(L_PendNeg)+1))+SUMPRODUCT((LEN(BC215)-LEN(SUBSTITUTE(BC215," "&amp;L_PendPrep&amp;" "," ")))/(LEN(L_PendPrep)+1)),1,0),1)</f>
        <v>0</v>
      </c>
      <c r="BI215" s="61" t="n">
        <f aca="false">IFERROR(IF(SUMPRODUCT((LEN(BD215)-LEN(SUBSTITUTE(BD215," "&amp;L_PendStrict&amp;" "," ")))/(LEN(L_PendStrict)+1))&gt;SUMPRODUCT((LEN(BD215)-LEN(SUBSTITUTE(BD215," "&amp;L_PendNeg&amp;" "," ")))/(LEN(L_PendNeg)+1)),1,0),1)</f>
        <v>0</v>
      </c>
      <c r="BJ215" s="61" t="n">
        <f aca="false">IFERROR(IF(SUMPRODUCT((LEN(BE215)-LEN(SUBSTITUTE(BE215," "&amp;L_Pending&amp;" "," ")))/(LEN(L_Pending)+1))&gt;SUMPRODUCT((LEN(BE215)-LEN(SUBSTITUTE(BE215," "&amp;L_PendNeg&amp;" "," ")))/(LEN(L_PendNeg)+1))+SUMPRODUCT((LEN(BE215)-LEN(SUBSTITUTE(BE215," "&amp;L_PendPrep&amp;" "," ")))/(LEN(L_PendPrep)+1)),1,0),1)</f>
        <v>0</v>
      </c>
      <c r="BK215" s="61" t="n">
        <f aca="false">IFERROR(IF(SUMPRODUCT((LEN(BF215)-LEN(SUBSTITUTE(BF215," "&amp;L_PendStrict&amp;" "," ")))/(LEN(L_PendStrict)+1))&gt;SUMPRODUCT((LEN(BF215)-LEN(SUBSTITUTE(BF215," "&amp;L_PendNeg&amp;" "," ")))/(LEN(L_PendNeg)+1)),1,0),1)</f>
        <v>0</v>
      </c>
      <c r="BL215" s="61" t="n">
        <f aca="false">IFERROR(IF(OR(SUMPRODUCT(--ISNUMBER(SEARCH({"aa000"," aa 000"," aaa 000"," aaaa 000"," a 0000"," a000 000"," aa 00 000"," aaa 00 000"},BN215)))&gt;0,SUMPRODUCT(--ISNUMBER(SEARCH({"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215)))&gt;0,SUMPRODUCT(--ISNUMBER(SEARCH({"http","www.","\",".pdf",".jpg",".jpeg",".png",".heic",".xls",".doc",".msg",".eml"},Z215)))&gt;0,AND(SUMPRODUCT(--ISNUMBER(SEARCH({"sharepoint","onedrive","teams","dms","q-pulse","qpulse"},Z215)))&gt;0,ISNUMBER(SEARCH("0",BM215)))),1,0),0)</f>
        <v>0</v>
      </c>
      <c r="BM215" s="61" t="str">
        <f aca="false">SUBSTITUTE(SUBSTITUTE(SUBSTITUTE(SUBSTITUTE(SUBSTITUTE(SUBSTITUTE(SUBSTITUTE(SUBSTITUTE(SUBSTITUTE(LOWER(BW215&amp;""),"1","0"),"2","0"),"3","0"),"4","0"),"5","0"),"6","0"),"7","0"),"8","0"),"9","0")</f>
        <v>  </v>
      </c>
      <c r="BN215" s="61" t="str">
        <f aca="false">SUBSTITUTE(SUBSTITUTE(SUBSTITUTE(SUBSTITUTE(SUBSTITUTE(SUBSTITUTE(SUBSTITUTE(SUBSTITUTE(SUBSTITUTE(SUBSTITUTE(SUBSTITUTE(SUBSTITUTE(SUBSTITUTE(SUBSTITUTE(SUBSTITUTE(SUBSTITUTE(SUBSTITUTE(SUBSTITUTE(SUBSTITUTE(SUBSTITUTE(SUBSTITUTE(SUBSTITUTE(SUBSTITUTE(SUBSTITUTE(SUBSTITUTE(BM215,"b","a"),"c","a"),"d","a"),"e","a"),"f","a"),"g","a"),"h","a"),"i","a"),"j","a"),"k","a"),"l","a"),"m","a"),"n","a"),"o","a"),"p","a"),"q","a"),"r","a"),"s","a"),"t","a"),"u","a"),"v","a"),"w","a"),"x","a"),"y","a"),"z","a")</f>
        <v>  </v>
      </c>
      <c r="BO215" s="61" t="str">
        <f aca="false">SUBSTITUTE(SUBSTITUTE(SUBSTITUTE(SUBSTITUTE(SUBSTITUTE(SUBSTITUTE(SUBSTITUTE(SUBSTITUTE(SUBSTITUTE(LOWER(BX215&amp;""),"1","0"),"2","0"),"3","0"),"4","0"),"5","0"),"6","0"),"7","0"),"8","0"),"9","0")</f>
        <v>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v>
      </c>
      <c r="BQ215" s="61" t="n">
        <f aca="false">IFERROR(IF(OR(SUMPRODUCT(--ISNUMBER(SEARCH({"aa000"," aa 000"," aaa 000"," aaaa 000"," a 0000"," a000 000"," aa 00 000"," aaa 00 000"},BP215)))&gt;0,SUMPRODUCT(--ISNUMBER(SEARCH({"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215)))&gt;0,SUMPRODUCT(--ISNUMBER(SEARCH({"http","www.","\",".pdf",".jpg",".jpeg",".png",".heic",".xls",".doc",".msg",".eml"},W215)))&gt;0,ISNUMBER(SEARCH("0000",BO215)),AND(SUMPRODUCT(--ISNUMBER(SEARCH({"sharepoint","onedrive","teams","dms","q-pulse","qpulse"},W215)))&gt;0,ISNUMBER(SEARCH("0",BO215)))),1,0),0)</f>
        <v>0</v>
      </c>
      <c r="BR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215," "&amp;LOWER(Flights!$F$11)&amp;" "," ~ ")," mh"," ~")," at "," ~ ")," by "," ~ ")," on "," ~ ")," to "," ~ ")," from "," ~ ")," until "," ~ ")," till "," ~ ")," before "," ~ ")," after "," ~ ")," around "," ~ ")," approx "," ~ ")," about "," ~ ")," since "," ~ ")," hrs "," ~ ")," hr "," ~ ")," hours "," ~ ")," time "," ~ ")," jan "," ~ ")," feb "," ~ ")," mar "," ~ ")," apr "," ~ ")," may "," ~ ")," jun "," ~ ")," jul "," ~ ")," aug "," ~ ")," sep "," ~ ")," sept "," ~ ")," oct "," ~ ")</f>
        <v>  </v>
      </c>
      <c r="BS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215," "&amp;LOWER(Flights!$F$11)&amp;" "," ~ ")," mh"," ~")," at "," ~ ")," by "," ~ ")," on "," ~ ")," to "," ~ ")," from "," ~ ")," until "," ~ ")," till "," ~ ")," before "," ~ ")," after "," ~ ")," around "," ~ ")," approx "," ~ ")," about "," ~ ")," since "," ~ ")," hrs "," ~ ")," hr "," ~ ")," hours "," ~ ")," time "," ~ ")," jan "," ~ ")," feb "," ~ ")," mar "," ~ ")," apr "," ~ ")," may "," ~ ")," jun "," ~ ")," jul "," ~ ")," aug "," ~ ")," sep "," ~ ")," sept "," ~ ")," oct "," ~ ")</f>
        <v>  </v>
      </c>
      <c r="BT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215,"jan","~"),"feb","~"),"mar","~"),"apr","~"),"may","~"),"jun","~"),"jul","~"),"aug","~"),"sep","~"),"oct","~"),"nov","~"),"dec","~")," nov "," ~ ")," dec "," ~ ")," mon "," ~ ")," tue "," ~ ")," wed "," ~ ")," thu "," ~ ")," fri "," ~ ")," sat "," ~ ")," sun "," ~ ")," gate "," ~ ")," bay "," ~ ")," stand "," ~ ")," position "," ~ ")," galley "," ~ ")," flight "," ~ ")," flt "," ~ ")," day "," ~ ")," date "," ~ ")," dated "," ~ ")," the "," ~ ")," and "," ~ ")," of "," ~ ")," in "," ~ ")," for "," ~ ")," with "," ~ ")</f>
        <v>  </v>
      </c>
      <c r="BU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215,"jan","~"),"feb","~"),"mar","~"),"apr","~"),"may","~"),"jun","~"),"jul","~"),"aug","~"),"sep","~"),"oct","~"),"nov","~"),"dec","~")," nov "," ~ ")," dec "," ~ ")," mon "," ~ ")," tue "," ~ ")," wed "," ~ ")," thu "," ~ ")," fri "," ~ ")," sat "," ~ ")," sun "," ~ ")," gate "," ~ ")," bay "," ~ ")," stand "," ~ ")," position "," ~ ")," galley "," ~ ")," flight "," ~ ")," flt "," ~ ")," day "," ~ ")," date "," ~ ")," dated "," ~ ")," the "," ~ ")," and "," ~ ")," of "," ~ ")," in "," ~ ")," for "," ~ ")," with "," ~ ")</f>
        <v>  </v>
      </c>
      <c r="BV215" s="61" t="n">
        <f aca="false">0</f>
        <v>0</v>
      </c>
      <c r="BW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215," pax "," ~ ")," etd "," ~ ")," eta "," ~ ")," std "," ~ ")," sta "," ~ ")," atd "," ~ ")," ata "," ~ ")," lt "," ~ ")," utc "," ~ ")," local "," ~ ")," ok "," ~ ")," done "," ~ ")," seen "," ~ ")," chk "," ~ ")," chkd "," ~ ")," checked "," ~ ")," rcvd "," ~ ")," recd "," ~ ")," dep "," ~ ")," arr "," ~ ")," qty "," ~ ")," all "," ~ ")," ttl "," ~ ")," total "," ~ ")," via "," ~ ")," per "," ~ ")," call "," ~ ")," inbound "," ~ ")," outbound "," ~ ")," approx "," ~ ")</f>
        <v>  </v>
      </c>
      <c r="BX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215," pax "," ~ ")," etd "," ~ ")," eta "," ~ ")," std "," ~ ")," sta "," ~ ")," atd "," ~ ")," ata "," ~ ")," lt "," ~ ")," utc "," ~ ")," local "," ~ ")," ok "," ~ ")," done "," ~ ")," seen "," ~ ")," chk "," ~ ")," chkd "," ~ ")," checked "," ~ ")," rcvd "," ~ ")," recd "," ~ ")," dep "," ~ ")," arr "," ~ ")," qty "," ~ ")," all "," ~ ")," ttl "," ~ ")," total "," ~ ")," via "," ~ ")," per "," ~ ")," call "," ~ ")," inbound "," ~ ")," outbound "," ~ ")," approx "," ~ ")</f>
        <v>  </v>
      </c>
    </row>
    <row r="216" customFormat="false" ht="39.75" hidden="false" customHeight="true" outlineLevel="0" collapsed="false">
      <c r="A216" s="57" t="s">
        <v>780</v>
      </c>
      <c r="B216" s="57" t="s">
        <v>235</v>
      </c>
      <c r="C216" s="57" t="str">
        <f aca="false">Flights!$F$11</f>
        <v>MH0003</v>
      </c>
      <c r="D216" s="58" t="n">
        <f aca="false">Flights!$D$11</f>
        <v>46304</v>
      </c>
      <c r="E216" s="57" t="str">
        <f aca="false">Flights!$G$11&amp;"-"&amp;Flights!$H$11</f>
        <v>LHR-KUL</v>
      </c>
      <c r="F216" s="57" t="str">
        <f aca="false">Flights!$K$11</f>
        <v>BC</v>
      </c>
      <c r="G216" s="57" t="s">
        <v>81</v>
      </c>
      <c r="H216" s="57" t="s">
        <v>381</v>
      </c>
      <c r="I216" s="57" t="s">
        <v>397</v>
      </c>
      <c r="J216" s="57" t="s">
        <v>398</v>
      </c>
      <c r="K216" s="67" t="s">
        <v>399</v>
      </c>
      <c r="L216" s="67" t="s">
        <v>385</v>
      </c>
      <c r="M216" s="67"/>
      <c r="N216" s="67" t="s">
        <v>386</v>
      </c>
      <c r="O216" s="67"/>
      <c r="P216" s="57" t="s">
        <v>186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open",IF(AND(NOT(OR(LEN(AZ216)&lt;15,ISNUMBER(MATCH(AZ216,L_Placeholder,0)))),BK216=0,NOT(OR(LEN(AU216)&lt;2,ISNUMBER(MATCH(AU216,L_Placeholder,0)))),NOT(OR(LEN(AX216)&lt;2,ISNUMBER(MATCH(AX216,L_Placeholder,0)))),TRIM(AE216)&lt;&gt;TRIM(T216)),"N/A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missing",IF(OR(LEN(AU216)&lt;2,ISNUMBER(MATCH(AU216,L_Placeholder,0))),"INVALID – PIC missing",IF(OR(LEN(AV216)&lt;2,ISNUMBER(MATCH(AV216,L_Placeholder,0))),"INVALID – result / assessment missing",IF(OR(OR(LEN(AW216)&lt;3,ISNUMBER(MATCH(AW216,L_Placeholder,0))),SUMPRODUCT(--ISNUMBER(SEARCH(" "&amp;L_EvidencePhrase&amp;" ",BD216)))&gt;0,BI216=1),"INVALID – evidence missing, placeholder or not yet on file",IF(BL216=0,"INVALID – evidence needs a traceable reference (number, file name or link)",IF(OR(LEN(AX216)&lt;2,ISNUMBER(MATCH(AX216,L_Placeholder,0))),"INVALID – verifier missing",IF(AX216=AU216,"INVALID – verifier must be someone other than the PIC",IF(BH216=1,"INVALID – result not yet available (awaiting / TBC)",IF(BV216=1,"INVALID – wording says not on board: an on-board confirmation needs the item loaded",IF(AND(AQ216=1,OR(OR(LEN(AY216)&lt;3,ISNUMBER(MATCH(AY216,L_Placeholder,0))),BJ216=1,BQ216=0)),"INVALID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LATE","COMPLETE")&amp;IF(BG216=1," – CHECK WORDING",""))))))))))))))))))))))),IF(TRIM(U216)="Fail","FAIL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t="str">
        <f aca="false">" "&amp;TRIM(SUBSTITUTE(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 "))&amp;" "</f>
        <v>  </v>
      </c>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IFERROR(IF(AND(TRIM(U216)="Pass",SUMPRODUCT((LEN(BC216)-LEN(SUBSTITUTE(BC216,"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")))/(LEN(L_PendNeg)+1))+SUMPRODUCT((LEN(BC216)-LEN(SUBSTITUTE(BC216," "&amp;L_PendPrep&amp;" "," ")))/(LEN(L_PendPrep)+1)),1,0),1)</f>
        <v>0</v>
      </c>
      <c r="BI216" s="61" t="n">
        <f aca="false">IFERROR(IF(SUMPRODUCT((LEN(BD216)-LEN(SUBSTITUTE(BD216," "&amp;L_PendStrict&amp;" "," ")))/(LEN(L_PendStrict)+1))&gt;SUMPRODUCT((LEN(BD216)-LEN(SUBSTITUTE(BD216," "&amp;L_PendNeg&amp;" "," ")))/(LEN(L_PendNeg)+1)),1,0),1)</f>
        <v>0</v>
      </c>
      <c r="BJ216" s="61" t="n">
        <f aca="false">IFERROR(IF(SUMPRODUCT((LEN(BE216)-LEN(SUBSTITUTE(BE216," "&amp;L_Pending&amp;" "," ")))/(LEN(L_Pending)+1))&gt;SUMPRODUCT((LEN(BE216)-LEN(SUBSTITUTE(BE216," "&amp;L_PendNeg&amp;" "," ")))/(LEN(L_PendNeg)+1))+SUMPRODUCT((LEN(BE216)-LEN(SUBSTITUTE(BE216," "&amp;L_PendPrep&amp;" "," ")))/(LEN(L_PendPrep)+1)),1,0),1)</f>
        <v>0</v>
      </c>
      <c r="BK216" s="61" t="n">
        <f aca="false">IFERROR(IF(SUMPRODUCT((LEN(BF216)-LEN(SUBSTITUTE(BF216," "&amp;L_PendStrict&amp;" "," ")))/(LEN(L_PendStrict)+1))&gt;SUMPRODUCT((LEN(BF216)-LEN(SUBSTITUTE(BF216," "&amp;L_PendNeg&amp;" "," ")))/(LEN(L_PendNeg)+1)),1,0),1)</f>
        <v>0</v>
      </c>
      <c r="BL216" s="61" t="n">
        <f aca="false">IFERROR(IF(OR(SUMPRODUCT(--ISNUMBER(SEARCH({"aa000"," aa 000"," aaa 000"," aaaa 000"," a 0000"," a000 000"," aa 00 000"," aaa 00 000"},BN216)))&gt;0,SUMPRODUCT(--ISNUMBER(SEARCH({"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216)))&gt;0,SUMPRODUCT(--ISNUMBER(SEARCH({"http","www.","\",".pdf",".jpg",".jpeg",".png",".heic",".xls",".doc",".msg",".eml"},Z216)))&gt;0,AND(SUMPRODUCT(--ISNUMBER(SEARCH({"sharepoint","onedrive","teams","dms","q-pulse","qpulse"},Z216)))&gt;0,ISNUMBER(SEARCH("0",BM216)))),1,0),0)</f>
        <v>0</v>
      </c>
      <c r="BM216" s="61" t="str">
        <f aca="false">SUBSTITUTE(SUBSTITUTE(SUBSTITUTE(SUBSTITUTE(SUBSTITUTE(SUBSTITUTE(SUBSTITUTE(SUBSTITUTE(SUBSTITUTE(LOWER(BW216&amp;""),"1","0"),"2","0"),"3","0"),"4","0"),"5","0"),"6","0"),"7","0"),"8","0"),"9","0")</f>
        <v>  </v>
      </c>
      <c r="BN216" s="61" t="str">
        <f aca="false">SUBSTITUTE(SUBSTITUTE(SUBSTITUTE(SUBSTITUTE(SUBSTITUTE(SUBSTITUTE(SUBSTITUTE(SUBSTITUTE(SUBSTITUTE(SUBSTITUTE(SUBSTITUTE(SUBSTITUTE(SUBSTITUTE(SUBSTITUTE(SUBSTITUTE(SUBSTITUTE(SUBSTITUTE(SUBSTITUTE(SUBSTITUTE(SUBSTITUTE(SUBSTITUTE(SUBSTITUTE(SUBSTITUTE(SUBSTITUTE(SUBSTITUTE(BM216,"b","a"),"c","a"),"d","a"),"e","a"),"f","a"),"g","a"),"h","a"),"i","a"),"j","a"),"k","a"),"l","a"),"m","a"),"n","a"),"o","a"),"p","a"),"q","a"),"r","a"),"s","a"),"t","a"),"u","a"),"v","a"),"w","a"),"x","a"),"y","a"),"z","a")</f>
        <v>  </v>
      </c>
      <c r="BO216" s="61" t="str">
        <f aca="false">SUBSTITUTE(SUBSTITUTE(SUBSTITUTE(SUBSTITUTE(SUBSTITUTE(SUBSTITUTE(SUBSTITUTE(SUBSTITUTE(SUBSTITUTE(LOWER(BX216&amp;""),"1","0"),"2","0"),"3","0"),"4","0"),"5","0"),"6","0"),"7","0"),"8","0"),"9","0")</f>
        <v>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v>
      </c>
      <c r="BQ216" s="61" t="n">
        <f aca="false">IFERROR(IF(OR(SUMPRODUCT(--ISNUMBER(SEARCH({"aa000"," aa 000"," aaa 000"," aaaa 000"," a 0000"," a000 000"," aa 00 000"," aaa 00 000"},BP216)))&gt;0,SUMPRODUCT(--ISNUMBER(SEARCH({"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216)))&gt;0,SUMPRODUCT(--ISNUMBER(SEARCH({"http","www.","\",".pdf",".jpg",".jpeg",".png",".heic",".xls",".doc",".msg",".eml"},W216)))&gt;0,ISNUMBER(SEARCH("0000",BO216)),AND(SUMPRODUCT(--ISNUMBER(SEARCH({"sharepoint","onedrive","teams","dms","q-pulse","qpulse"},W216)))&gt;0,ISNUMBER(SEARCH("0",BO216)))),1,0),0)</f>
        <v>0</v>
      </c>
      <c r="BR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216," "&amp;LOWER(Flights!$F$11)&amp;" "," ~ ")," mh"," ~")," at "," ~ ")," by "," ~ ")," on "," ~ ")," to "," ~ ")," from "," ~ ")," until "," ~ ")," till "," ~ ")," before "," ~ ")," after "," ~ ")," around "," ~ ")," approx "," ~ ")," about "," ~ ")," since "," ~ ")," hrs "," ~ ")," hr "," ~ ")," hours "," ~ ")," time "," ~ ")," jan "," ~ ")," feb "," ~ ")," mar "," ~ ")," apr "," ~ ")," may "," ~ ")," jun "," ~ ")," jul "," ~ ")," aug "," ~ ")," sep "," ~ ")," sept "," ~ ")," oct "," ~ ")</f>
        <v>  </v>
      </c>
      <c r="BS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216," "&amp;LOWER(Flights!$F$11)&amp;" "," ~ ")," mh"," ~")," at "," ~ ")," by "," ~ ")," on "," ~ ")," to "," ~ ")," from "," ~ ")," until "," ~ ")," till "," ~ ")," before "," ~ ")," after "," ~ ")," around "," ~ ")," approx "," ~ ")," about "," ~ ")," since "," ~ ")," hrs "," ~ ")," hr "," ~ ")," hours "," ~ ")," time "," ~ ")," jan "," ~ ")," feb "," ~ ")," mar "," ~ ")," apr "," ~ ")," may "," ~ ")," jun "," ~ ")," jul "," ~ ")," aug "," ~ ")," sep "," ~ ")," sept "," ~ ")," oct "," ~ ")</f>
        <v>  </v>
      </c>
      <c r="BT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216,"jan","~"),"feb","~"),"mar","~"),"apr","~"),"may","~"),"jun","~"),"jul","~"),"aug","~"),"sep","~"),"oct","~"),"nov","~"),"dec","~")," nov "," ~ ")," dec "," ~ ")," mon "," ~ ")," tue "," ~ ")," wed "," ~ ")," thu "," ~ ")," fri "," ~ ")," sat "," ~ ")," sun "," ~ ")," gate "," ~ ")," bay "," ~ ")," stand "," ~ ")," position "," ~ ")," galley "," ~ ")," flight "," ~ ")," flt "," ~ ")," day "," ~ ")," date "," ~ ")," dated "," ~ ")," the "," ~ ")," and "," ~ ")," of "," ~ ")," in "," ~ ")," for "," ~ ")," with "," ~ ")</f>
        <v>  </v>
      </c>
      <c r="BU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216,"jan","~"),"feb","~"),"mar","~"),"apr","~"),"may","~"),"jun","~"),"jul","~"),"aug","~"),"sep","~"),"oct","~"),"nov","~"),"dec","~")," nov "," ~ ")," dec "," ~ ")," mon "," ~ ")," tue "," ~ ")," wed "," ~ ")," thu "," ~ ")," fri "," ~ ")," sat "," ~ ")," sun "," ~ ")," gate "," ~ ")," bay "," ~ ")," stand "," ~ ")," position "," ~ ")," galley "," ~ ")," flight "," ~ ")," flt "," ~ ")," day "," ~ ")," date "," ~ ")," dated "," ~ ")," the "," ~ ")," and "," ~ ")," of "," ~ ")," in "," ~ ")," for "," ~ ")," with "," ~ ")</f>
        <v>  </v>
      </c>
      <c r="BV216" s="61" t="n">
        <f aca="false">0</f>
        <v>0</v>
      </c>
      <c r="BW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216," pax "," ~ ")," etd "," ~ ")," eta "," ~ ")," std "," ~ ")," sta "," ~ ")," atd "," ~ ")," ata "," ~ ")," lt "," ~ ")," utc "," ~ ")," local "," ~ ")," ok "," ~ ")," done "," ~ ")," seen "," ~ ")," chk "," ~ ")," chkd "," ~ ")," checked "," ~ ")," rcvd "," ~ ")," recd "," ~ ")," dep "," ~ ")," arr "," ~ ")," qty "," ~ ")," all "," ~ ")," ttl "," ~ ")," total "," ~ ")," via "," ~ ")," per "," ~ ")," call "," ~ ")," inbound "," ~ ")," outbound "," ~ ")," approx "," ~ ")</f>
        <v>  </v>
      </c>
      <c r="BX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216," pax "," ~ ")," etd "," ~ ")," eta "," ~ ")," std "," ~ ")," sta "," ~ ")," atd "," ~ ")," ata "," ~ ")," lt "," ~ ")," utc "," ~ ")," local "," ~ ")," ok "," ~ ")," done "," ~ ")," seen "," ~ ")," chk "," ~ ")," chkd "," ~ ")," checked "," ~ ")," rcvd "," ~ ")," recd "," ~ ")," dep "," ~ ")," arr "," ~ ")," qty "," ~ ")," all "," ~ ")," ttl "," ~ ")," total "," ~ ")," via "," ~ ")," per "," ~ ")," call "," ~ ")," inbound "," ~ ")," outbound "," ~ ")," approx "," ~ ")</f>
        <v>  </v>
      </c>
    </row>
    <row r="217" customFormat="false" ht="39.75" hidden="false" customHeight="true" outlineLevel="0" collapsed="false">
      <c r="A217" s="57" t="s">
        <v>781</v>
      </c>
      <c r="B217" s="57" t="s">
        <v>235</v>
      </c>
      <c r="C217" s="57" t="str">
        <f aca="false">Flights!$F$11</f>
        <v>MH0003</v>
      </c>
      <c r="D217" s="58" t="n">
        <f aca="false">Flights!$D$11</f>
        <v>46304</v>
      </c>
      <c r="E217" s="57" t="str">
        <f aca="false">Flights!$G$11&amp;"-"&amp;Flights!$H$11</f>
        <v>LHR-KUL</v>
      </c>
      <c r="F217" s="57" t="str">
        <f aca="false">Flights!$K$11</f>
        <v>BC</v>
      </c>
      <c r="G217" s="57" t="s">
        <v>81</v>
      </c>
      <c r="H217" s="57" t="s">
        <v>381</v>
      </c>
      <c r="I217" s="57" t="s">
        <v>401</v>
      </c>
      <c r="J217" s="57" t="s">
        <v>402</v>
      </c>
      <c r="K217" s="67" t="s">
        <v>403</v>
      </c>
      <c r="L217" s="67" t="s">
        <v>385</v>
      </c>
      <c r="M217" s="67"/>
      <c r="N217" s="67" t="s">
        <v>386</v>
      </c>
      <c r="O217" s="67"/>
      <c r="P217" s="57" t="s">
        <v>186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open",IF(AND(NOT(OR(LEN(AZ217)&lt;15,ISNUMBER(MATCH(AZ217,L_Placeholder,0)))),BK217=0,NOT(OR(LEN(AU217)&lt;2,ISNUMBER(MATCH(AU217,L_Placeholder,0)))),NOT(OR(LEN(AX217)&lt;2,ISNUMBER(MATCH(AX217,L_Placeholder,0)))),TRIM(AE217)&lt;&gt;TRIM(T217)),"N/A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missing",IF(OR(LEN(AU217)&lt;2,ISNUMBER(MATCH(AU217,L_Placeholder,0))),"INVALID – PIC missing",IF(OR(LEN(AV217)&lt;2,ISNUMBER(MATCH(AV217,L_Placeholder,0))),"INVALID – result / assessment missing",IF(OR(OR(LEN(AW217)&lt;3,ISNUMBER(MATCH(AW217,L_Placeholder,0))),SUMPRODUCT(--ISNUMBER(SEARCH(" "&amp;L_EvidencePhrase&amp;" ",BD217)))&gt;0,BI217=1),"INVALID – evidence missing, placeholder or not yet on file",IF(BL217=0,"INVALID – evidence needs a traceable reference (number, file name or link)",IF(OR(LEN(AX217)&lt;2,ISNUMBER(MATCH(AX217,L_Placeholder,0))),"INVALID – verifier missing",IF(AX217=AU217,"INVALID – verifier must be someone other than the PIC",IF(BH217=1,"INVALID – result not yet available (awaiting / TBC)",IF(BV217=1,"INVALID – wording says not on board: an on-board confirmation needs the item loaded",IF(AND(AQ217=1,OR(OR(LEN(AY217)&lt;3,ISNUMBER(MATCH(AY217,L_Placeholder,0))),BJ217=1,BQ217=0)),"INVALID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LATE","COMPLETE")&amp;IF(BG217=1," – CHECK WORDING",""))))))))))))))))))))))),IF(TRIM(U217)="Fail","FAIL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t="str">
        <f aca="false">" "&amp;TRIM(SUBSTITUTE(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 "))&amp;" "</f>
        <v>  </v>
      </c>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IFERROR(IF(AND(TRIM(U217)="Pass",SUMPRODUCT((LEN(BC217)-LEN(SUBSTITUTE(BC217,"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")))/(LEN(L_PendNeg)+1))+SUMPRODUCT((LEN(BC217)-LEN(SUBSTITUTE(BC217," "&amp;L_PendPrep&amp;" "," ")))/(LEN(L_PendPrep)+1)),1,0),1)</f>
        <v>0</v>
      </c>
      <c r="BI217" s="61" t="n">
        <f aca="false">IFERROR(IF(SUMPRODUCT((LEN(BD217)-LEN(SUBSTITUTE(BD217," "&amp;L_PendStrict&amp;" "," ")))/(LEN(L_PendStrict)+1))&gt;SUMPRODUCT((LEN(BD217)-LEN(SUBSTITUTE(BD217," "&amp;L_PendNeg&amp;" "," ")))/(LEN(L_PendNeg)+1)),1,0),1)</f>
        <v>0</v>
      </c>
      <c r="BJ217" s="61" t="n">
        <f aca="false">IFERROR(IF(SUMPRODUCT((LEN(BE217)-LEN(SUBSTITUTE(BE217," "&amp;L_Pending&amp;" "," ")))/(LEN(L_Pending)+1))&gt;SUMPRODUCT((LEN(BE217)-LEN(SUBSTITUTE(BE217," "&amp;L_PendNeg&amp;" "," ")))/(LEN(L_PendNeg)+1))+SUMPRODUCT((LEN(BE217)-LEN(SUBSTITUTE(BE217," "&amp;L_PendPrep&amp;" "," ")))/(LEN(L_PendPrep)+1)),1,0),1)</f>
        <v>0</v>
      </c>
      <c r="BK217" s="61" t="n">
        <f aca="false">IFERROR(IF(SUMPRODUCT((LEN(BF217)-LEN(SUBSTITUTE(BF217," "&amp;L_PendStrict&amp;" "," ")))/(LEN(L_PendStrict)+1))&gt;SUMPRODUCT((LEN(BF217)-LEN(SUBSTITUTE(BF217," "&amp;L_PendNeg&amp;" "," ")))/(LEN(L_PendNeg)+1)),1,0),1)</f>
        <v>0</v>
      </c>
      <c r="BL217" s="61" t="n">
        <f aca="false">IFERROR(IF(OR(SUMPRODUCT(--ISNUMBER(SEARCH({"aa000"," aa 000"," aaa 000"," aaaa 000"," a 0000"," a000 000"," aa 00 000"," aaa 00 000"},BN217)))&gt;0,SUMPRODUCT(--ISNUMBER(SEARCH({"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217)))&gt;0,SUMPRODUCT(--ISNUMBER(SEARCH({"http","www.","\",".pdf",".jpg",".jpeg",".png",".heic",".xls",".doc",".msg",".eml"},Z217)))&gt;0,AND(SUMPRODUCT(--ISNUMBER(SEARCH({"sharepoint","onedrive","teams","dms","q-pulse","qpulse"},Z217)))&gt;0,ISNUMBER(SEARCH("0",BM217)))),1,0),0)</f>
        <v>0</v>
      </c>
      <c r="BM217" s="61" t="str">
        <f aca="false">SUBSTITUTE(SUBSTITUTE(SUBSTITUTE(SUBSTITUTE(SUBSTITUTE(SUBSTITUTE(SUBSTITUTE(SUBSTITUTE(SUBSTITUTE(LOWER(BW217&amp;""),"1","0"),"2","0"),"3","0"),"4","0"),"5","0"),"6","0"),"7","0"),"8","0"),"9","0")</f>
        <v>  </v>
      </c>
      <c r="BN217" s="61" t="str">
        <f aca="false">SUBSTITUTE(SUBSTITUTE(SUBSTITUTE(SUBSTITUTE(SUBSTITUTE(SUBSTITUTE(SUBSTITUTE(SUBSTITUTE(SUBSTITUTE(SUBSTITUTE(SUBSTITUTE(SUBSTITUTE(SUBSTITUTE(SUBSTITUTE(SUBSTITUTE(SUBSTITUTE(SUBSTITUTE(SUBSTITUTE(SUBSTITUTE(SUBSTITUTE(SUBSTITUTE(SUBSTITUTE(SUBSTITUTE(SUBSTITUTE(SUBSTITUTE(BM217,"b","a"),"c","a"),"d","a"),"e","a"),"f","a"),"g","a"),"h","a"),"i","a"),"j","a"),"k","a"),"l","a"),"m","a"),"n","a"),"o","a"),"p","a"),"q","a"),"r","a"),"s","a"),"t","a"),"u","a"),"v","a"),"w","a"),"x","a"),"y","a"),"z","a")</f>
        <v>  </v>
      </c>
      <c r="BO217" s="61" t="str">
        <f aca="false">SUBSTITUTE(SUBSTITUTE(SUBSTITUTE(SUBSTITUTE(SUBSTITUTE(SUBSTITUTE(SUBSTITUTE(SUBSTITUTE(SUBSTITUTE(LOWER(BX217&amp;""),"1","0"),"2","0"),"3","0"),"4","0"),"5","0"),"6","0"),"7","0"),"8","0"),"9","0")</f>
        <v>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v>
      </c>
      <c r="BQ217" s="61" t="n">
        <f aca="false">IFERROR(IF(OR(SUMPRODUCT(--ISNUMBER(SEARCH({"aa000"," aa 000"," aaa 000"," aaaa 000"," a 0000"," a000 000"," aa 00 000"," aaa 00 000"},BP217)))&gt;0,SUMPRODUCT(--ISNUMBER(SEARCH({"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217)))&gt;0,SUMPRODUCT(--ISNUMBER(SEARCH({"http","www.","\",".pdf",".jpg",".jpeg",".png",".heic",".xls",".doc",".msg",".eml"},W217)))&gt;0,ISNUMBER(SEARCH("0000",BO217)),AND(SUMPRODUCT(--ISNUMBER(SEARCH({"sharepoint","onedrive","teams","dms","q-pulse","qpulse"},W217)))&gt;0,ISNUMBER(SEARCH("0",BO217)))),1,0),0)</f>
        <v>0</v>
      </c>
      <c r="BR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217," "&amp;LOWER(Flights!$F$11)&amp;" "," ~ ")," mh"," ~")," at "," ~ ")," by "," ~ ")," on "," ~ ")," to "," ~ ")," from "," ~ ")," until "," ~ ")," till "," ~ ")," before "," ~ ")," after "," ~ ")," around "," ~ ")," approx "," ~ ")," about "," ~ ")," since "," ~ ")," hrs "," ~ ")," hr "," ~ ")," hours "," ~ ")," time "," ~ ")," jan "," ~ ")," feb "," ~ ")," mar "," ~ ")," apr "," ~ ")," may "," ~ ")," jun "," ~ ")," jul "," ~ ")," aug "," ~ ")," sep "," ~ ")," sept "," ~ ")," oct "," ~ ")</f>
        <v>  </v>
      </c>
      <c r="BS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217," "&amp;LOWER(Flights!$F$11)&amp;" "," ~ ")," mh"," ~")," at "," ~ ")," by "," ~ ")," on "," ~ ")," to "," ~ ")," from "," ~ ")," until "," ~ ")," till "," ~ ")," before "," ~ ")," after "," ~ ")," around "," ~ ")," approx "," ~ ")," about "," ~ ")," since "," ~ ")," hrs "," ~ ")," hr "," ~ ")," hours "," ~ ")," time "," ~ ")," jan "," ~ ")," feb "," ~ ")," mar "," ~ ")," apr "," ~ ")," may "," ~ ")," jun "," ~ ")," jul "," ~ ")," aug "," ~ ")," sep "," ~ ")," sept "," ~ ")," oct "," ~ ")</f>
        <v>  </v>
      </c>
      <c r="BT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217,"jan","~"),"feb","~"),"mar","~"),"apr","~"),"may","~"),"jun","~"),"jul","~"),"aug","~"),"sep","~"),"oct","~"),"nov","~"),"dec","~")," nov "," ~ ")," dec "," ~ ")," mon "," ~ ")," tue "," ~ ")," wed "," ~ ")," thu "," ~ ")," fri "," ~ ")," sat "," ~ ")," sun "," ~ ")," gate "," ~ ")," bay "," ~ ")," stand "," ~ ")," position "," ~ ")," galley "," ~ ")," flight "," ~ ")," flt "," ~ ")," day "," ~ ")," date "," ~ ")," dated "," ~ ")," the "," ~ ")," and "," ~ ")," of "," ~ ")," in "," ~ ")," for "," ~ ")," with "," ~ ")</f>
        <v>  </v>
      </c>
      <c r="BU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217,"jan","~"),"feb","~"),"mar","~"),"apr","~"),"may","~"),"jun","~"),"jul","~"),"aug","~"),"sep","~"),"oct","~"),"nov","~"),"dec","~")," nov "," ~ ")," dec "," ~ ")," mon "," ~ ")," tue "," ~ ")," wed "," ~ ")," thu "," ~ ")," fri "," ~ ")," sat "," ~ ")," sun "," ~ ")," gate "," ~ ")," bay "," ~ ")," stand "," ~ ")," position "," ~ ")," galley "," ~ ")," flight "," ~ ")," flt "," ~ ")," day "," ~ ")," date "," ~ ")," dated "," ~ ")," the "," ~ ")," and "," ~ ")," of "," ~ ")," in "," ~ ")," for "," ~ ")," with "," ~ ")</f>
        <v>  </v>
      </c>
      <c r="BV217" s="61" t="n">
        <f aca="false">0</f>
        <v>0</v>
      </c>
      <c r="BW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217," pax "," ~ ")," etd "," ~ ")," eta "," ~ ")," std "," ~ ")," sta "," ~ ")," atd "," ~ ")," ata "," ~ ")," lt "," ~ ")," utc "," ~ ")," local "," ~ ")," ok "," ~ ")," done "," ~ ")," seen "," ~ ")," chk "," ~ ")," chkd "," ~ ")," checked "," ~ ")," rcvd "," ~ ")," recd "," ~ ")," dep "," ~ ")," arr "," ~ ")," qty "," ~ ")," all "," ~ ")," ttl "," ~ ")," total "," ~ ")," via "," ~ ")," per "," ~ ")," call "," ~ ")," inbound "," ~ ")," outbound "," ~ ")," approx "," ~ ")</f>
        <v>  </v>
      </c>
      <c r="BX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217," pax "," ~ ")," etd "," ~ ")," eta "," ~ ")," std "," ~ ")," sta "," ~ ")," atd "," ~ ")," ata "," ~ ")," lt "," ~ ")," utc "," ~ ")," local "," ~ ")," ok "," ~ ")," done "," ~ ")," seen "," ~ ")," chk "," ~ ")," chkd "," ~ ")," checked "," ~ ")," rcvd "," ~ ")," recd "," ~ ")," dep "," ~ ")," arr "," ~ ")," qty "," ~ ")," all "," ~ ")," ttl "," ~ ")," total "," ~ ")," via "," ~ ")," per "," ~ ")," call "," ~ ")," inbound "," ~ ")," outbound "," ~ ")," approx "," ~ ")</f>
        <v>  </v>
      </c>
    </row>
    <row r="218" customFormat="false" ht="39.75" hidden="false" customHeight="true" outlineLevel="0" collapsed="false">
      <c r="A218" s="57" t="s">
        <v>782</v>
      </c>
      <c r="B218" s="57" t="s">
        <v>235</v>
      </c>
      <c r="C218" s="57" t="str">
        <f aca="false">Flights!$F$11</f>
        <v>MH0003</v>
      </c>
      <c r="D218" s="58" t="n">
        <f aca="false">Flights!$D$11</f>
        <v>46304</v>
      </c>
      <c r="E218" s="57" t="str">
        <f aca="false">Flights!$G$11&amp;"-"&amp;Flights!$H$11</f>
        <v>LHR-KUL</v>
      </c>
      <c r="F218" s="57" t="str">
        <f aca="false">Flights!$K$11</f>
        <v>BC</v>
      </c>
      <c r="G218" s="57" t="s">
        <v>81</v>
      </c>
      <c r="H218" s="57" t="s">
        <v>381</v>
      </c>
      <c r="I218" s="57" t="s">
        <v>401</v>
      </c>
      <c r="J218" s="57" t="s">
        <v>405</v>
      </c>
      <c r="K218" s="67" t="s">
        <v>406</v>
      </c>
      <c r="L218" s="67" t="s">
        <v>385</v>
      </c>
      <c r="M218" s="67"/>
      <c r="N218" s="67" t="s">
        <v>386</v>
      </c>
      <c r="O218" s="67"/>
      <c r="P218" s="57" t="s">
        <v>186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open",IF(AND(NOT(OR(LEN(AZ218)&lt;15,ISNUMBER(MATCH(AZ218,L_Placeholder,0)))),BK218=0,NOT(OR(LEN(AU218)&lt;2,ISNUMBER(MATCH(AU218,L_Placeholder,0)))),NOT(OR(LEN(AX218)&lt;2,ISNUMBER(MATCH(AX218,L_Placeholder,0)))),TRIM(AE218)&lt;&gt;TRIM(T218)),"N/A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missing",IF(OR(LEN(AU218)&lt;2,ISNUMBER(MATCH(AU218,L_Placeholder,0))),"INVALID – PIC missing",IF(OR(LEN(AV218)&lt;2,ISNUMBER(MATCH(AV218,L_Placeholder,0))),"INVALID – result / assessment missing",IF(OR(OR(LEN(AW218)&lt;3,ISNUMBER(MATCH(AW218,L_Placeholder,0))),SUMPRODUCT(--ISNUMBER(SEARCH(" "&amp;L_EvidencePhrase&amp;" ",BD218)))&gt;0,BI218=1),"INVALID – evidence missing, placeholder or not yet on file",IF(BL218=0,"INVALID – evidence needs a traceable reference (number, file name or link)",IF(OR(LEN(AX218)&lt;2,ISNUMBER(MATCH(AX218,L_Placeholder,0))),"INVALID – verifier missing",IF(AX218=AU218,"INVALID – verifier must be someone other than the PIC",IF(BH218=1,"INVALID – result not yet available (awaiting / TBC)",IF(BV218=1,"INVALID – wording says not on board: an on-board confirmation needs the item loaded",IF(AND(AQ218=1,OR(OR(LEN(AY218)&lt;3,ISNUMBER(MATCH(AY218,L_Placeholder,0))),BJ218=1,BQ218=0)),"INVALID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LATE","COMPLETE")&amp;IF(BG218=1," – CHECK WORDING",""))))))))))))))))))))))),IF(TRIM(U218)="Fail","FAIL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t="str">
        <f aca="false">" "&amp;TRIM(SUBSTITUTE(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 "))&amp;" "</f>
        <v>  </v>
      </c>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IFERROR(IF(AND(TRIM(U218)="Pass",SUMPRODUCT((LEN(BC218)-LEN(SUBSTITUTE(BC218,"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")))/(LEN(L_PendNeg)+1))+SUMPRODUCT((LEN(BC218)-LEN(SUBSTITUTE(BC218," "&amp;L_PendPrep&amp;" "," ")))/(LEN(L_PendPrep)+1)),1,0),1)</f>
        <v>0</v>
      </c>
      <c r="BI218" s="61" t="n">
        <f aca="false">IFERROR(IF(SUMPRODUCT((LEN(BD218)-LEN(SUBSTITUTE(BD218," "&amp;L_PendStrict&amp;" "," ")))/(LEN(L_PendStrict)+1))&gt;SUMPRODUCT((LEN(BD218)-LEN(SUBSTITUTE(BD218," "&amp;L_PendNeg&amp;" "," ")))/(LEN(L_PendNeg)+1)),1,0),1)</f>
        <v>0</v>
      </c>
      <c r="BJ218" s="61" t="n">
        <f aca="false">IFERROR(IF(SUMPRODUCT((LEN(BE218)-LEN(SUBSTITUTE(BE218," "&amp;L_Pending&amp;" "," ")))/(LEN(L_Pending)+1))&gt;SUMPRODUCT((LEN(BE218)-LEN(SUBSTITUTE(BE218," "&amp;L_PendNeg&amp;" "," ")))/(LEN(L_PendNeg)+1))+SUMPRODUCT((LEN(BE218)-LEN(SUBSTITUTE(BE218," "&amp;L_PendPrep&amp;" "," ")))/(LEN(L_PendPrep)+1)),1,0),1)</f>
        <v>0</v>
      </c>
      <c r="BK218" s="61" t="n">
        <f aca="false">IFERROR(IF(SUMPRODUCT((LEN(BF218)-LEN(SUBSTITUTE(BF218," "&amp;L_PendStrict&amp;" "," ")))/(LEN(L_PendStrict)+1))&gt;SUMPRODUCT((LEN(BF218)-LEN(SUBSTITUTE(BF218," "&amp;L_PendNeg&amp;" "," ")))/(LEN(L_PendNeg)+1)),1,0),1)</f>
        <v>0</v>
      </c>
      <c r="BL218" s="61" t="n">
        <f aca="false">IFERROR(IF(OR(SUMPRODUCT(--ISNUMBER(SEARCH({"aa000"," aa 000"," aaa 000"," aaaa 000"," a 0000"," a000 000"," aa 00 000"," aaa 00 000"},BN218)))&gt;0,SUMPRODUCT(--ISNUMBER(SEARCH({"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218)))&gt;0,SUMPRODUCT(--ISNUMBER(SEARCH({"http","www.","\",".pdf",".jpg",".jpeg",".png",".heic",".xls",".doc",".msg",".eml"},Z218)))&gt;0,AND(SUMPRODUCT(--ISNUMBER(SEARCH({"sharepoint","onedrive","teams","dms","q-pulse","qpulse"},Z218)))&gt;0,ISNUMBER(SEARCH("0",BM218)))),1,0),0)</f>
        <v>0</v>
      </c>
      <c r="BM218" s="61" t="str">
        <f aca="false">SUBSTITUTE(SUBSTITUTE(SUBSTITUTE(SUBSTITUTE(SUBSTITUTE(SUBSTITUTE(SUBSTITUTE(SUBSTITUTE(SUBSTITUTE(LOWER(BW218&amp;""),"1","0"),"2","0"),"3","0"),"4","0"),"5","0"),"6","0"),"7","0"),"8","0"),"9","0")</f>
        <v>  </v>
      </c>
      <c r="BN218" s="61" t="str">
        <f aca="false">SUBSTITUTE(SUBSTITUTE(SUBSTITUTE(SUBSTITUTE(SUBSTITUTE(SUBSTITUTE(SUBSTITUTE(SUBSTITUTE(SUBSTITUTE(SUBSTITUTE(SUBSTITUTE(SUBSTITUTE(SUBSTITUTE(SUBSTITUTE(SUBSTITUTE(SUBSTITUTE(SUBSTITUTE(SUBSTITUTE(SUBSTITUTE(SUBSTITUTE(SUBSTITUTE(SUBSTITUTE(SUBSTITUTE(SUBSTITUTE(SUBSTITUTE(BM218,"b","a"),"c","a"),"d","a"),"e","a"),"f","a"),"g","a"),"h","a"),"i","a"),"j","a"),"k","a"),"l","a"),"m","a"),"n","a"),"o","a"),"p","a"),"q","a"),"r","a"),"s","a"),"t","a"),"u","a"),"v","a"),"w","a"),"x","a"),"y","a"),"z","a")</f>
        <v>  </v>
      </c>
      <c r="BO218" s="61" t="str">
        <f aca="false">SUBSTITUTE(SUBSTITUTE(SUBSTITUTE(SUBSTITUTE(SUBSTITUTE(SUBSTITUTE(SUBSTITUTE(SUBSTITUTE(SUBSTITUTE(LOWER(BX218&amp;""),"1","0"),"2","0"),"3","0"),"4","0"),"5","0"),"6","0"),"7","0"),"8","0"),"9","0")</f>
        <v>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v>
      </c>
      <c r="BQ218" s="61" t="n">
        <f aca="false">IFERROR(IF(OR(SUMPRODUCT(--ISNUMBER(SEARCH({"aa000"," aa 000"," aaa 000"," aaaa 000"," a 0000"," a000 000"," aa 00 000"," aaa 00 000"},BP218)))&gt;0,SUMPRODUCT(--ISNUMBER(SEARCH({"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218)))&gt;0,SUMPRODUCT(--ISNUMBER(SEARCH({"http","www.","\",".pdf",".jpg",".jpeg",".png",".heic",".xls",".doc",".msg",".eml"},W218)))&gt;0,ISNUMBER(SEARCH("0000",BO218)),AND(SUMPRODUCT(--ISNUMBER(SEARCH({"sharepoint","onedrive","teams","dms","q-pulse","qpulse"},W218)))&gt;0,ISNUMBER(SEARCH("0",BO218)))),1,0),0)</f>
        <v>0</v>
      </c>
      <c r="BR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218," "&amp;LOWER(Flights!$F$11)&amp;" "," ~ ")," mh"," ~")," at "," ~ ")," by "," ~ ")," on "," ~ ")," to "," ~ ")," from "," ~ ")," until "," ~ ")," till "," ~ ")," before "," ~ ")," after "," ~ ")," around "," ~ ")," approx "," ~ ")," about "," ~ ")," since "," ~ ")," hrs "," ~ ")," hr "," ~ ")," hours "," ~ ")," time "," ~ ")," jan "," ~ ")," feb "," ~ ")," mar "," ~ ")," apr "," ~ ")," may "," ~ ")," jun "," ~ ")," jul "," ~ ")," aug "," ~ ")," sep "," ~ ")," sept "," ~ ")," oct "," ~ ")</f>
        <v>  </v>
      </c>
      <c r="BS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218," "&amp;LOWER(Flights!$F$11)&amp;" "," ~ ")," mh"," ~")," at "," ~ ")," by "," ~ ")," on "," ~ ")," to "," ~ ")," from "," ~ ")," until "," ~ ")," till "," ~ ")," before "," ~ ")," after "," ~ ")," around "," ~ ")," approx "," ~ ")," about "," ~ ")," since "," ~ ")," hrs "," ~ ")," hr "," ~ ")," hours "," ~ ")," time "," ~ ")," jan "," ~ ")," feb "," ~ ")," mar "," ~ ")," apr "," ~ ")," may "," ~ ")," jun "," ~ ")," jul "," ~ ")," aug "," ~ ")," sep "," ~ ")," sept "," ~ ")," oct "," ~ ")</f>
        <v>  </v>
      </c>
      <c r="BT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218,"jan","~"),"feb","~"),"mar","~"),"apr","~"),"may","~"),"jun","~"),"jul","~"),"aug","~"),"sep","~"),"oct","~"),"nov","~"),"dec","~")," nov "," ~ ")," dec "," ~ ")," mon "," ~ ")," tue "," ~ ")," wed "," ~ ")," thu "," ~ ")," fri "," ~ ")," sat "," ~ ")," sun "," ~ ")," gate "," ~ ")," bay "," ~ ")," stand "," ~ ")," position "," ~ ")," galley "," ~ ")," flight "," ~ ")," flt "," ~ ")," day "," ~ ")," date "," ~ ")," dated "," ~ ")," the "," ~ ")," and "," ~ ")," of "," ~ ")," in "," ~ ")," for "," ~ ")," with "," ~ ")</f>
        <v>  </v>
      </c>
      <c r="BU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218,"jan","~"),"feb","~"),"mar","~"),"apr","~"),"may","~"),"jun","~"),"jul","~"),"aug","~"),"sep","~"),"oct","~"),"nov","~"),"dec","~")," nov "," ~ ")," dec "," ~ ")," mon "," ~ ")," tue "," ~ ")," wed "," ~ ")," thu "," ~ ")," fri "," ~ ")," sat "," ~ ")," sun "," ~ ")," gate "," ~ ")," bay "," ~ ")," stand "," ~ ")," position "," ~ ")," galley "," ~ ")," flight "," ~ ")," flt "," ~ ")," day "," ~ ")," date "," ~ ")," dated "," ~ ")," the "," ~ ")," and "," ~ ")," of "," ~ ")," in "," ~ ")," for "," ~ ")," with "," ~ ")</f>
        <v>  </v>
      </c>
      <c r="BV218" s="61" t="n">
        <f aca="false">0</f>
        <v>0</v>
      </c>
      <c r="BW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218," pax "," ~ ")," etd "," ~ ")," eta "," ~ ")," std "," ~ ")," sta "," ~ ")," atd "," ~ ")," ata "," ~ ")," lt "," ~ ")," utc "," ~ ")," local "," ~ ")," ok "," ~ ")," done "," ~ ")," seen "," ~ ")," chk "," ~ ")," chkd "," ~ ")," checked "," ~ ")," rcvd "," ~ ")," recd "," ~ ")," dep "," ~ ")," arr "," ~ ")," qty "," ~ ")," all "," ~ ")," ttl "," ~ ")," total "," ~ ")," via "," ~ ")," per "," ~ ")," call "," ~ ")," inbound "," ~ ")," outbound "," ~ ")," approx "," ~ ")</f>
        <v>  </v>
      </c>
      <c r="BX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218," pax "," ~ ")," etd "," ~ ")," eta "," ~ ")," std "," ~ ")," sta "," ~ ")," atd "," ~ ")," ata "," ~ ")," lt "," ~ ")," utc "," ~ ")," local "," ~ ")," ok "," ~ ")," done "," ~ ")," seen "," ~ ")," chk "," ~ ")," chkd "," ~ ")," checked "," ~ ")," rcvd "," ~ ")," recd "," ~ ")," dep "," ~ ")," arr "," ~ ")," qty "," ~ ")," all "," ~ ")," ttl "," ~ ")," total "," ~ ")," via "," ~ ")," per "," ~ ")," call "," ~ ")," inbound "," ~ ")," outbound "," ~ ")," approx "," ~ ")</f>
        <v>  </v>
      </c>
    </row>
    <row r="219" customFormat="false" ht="39.75" hidden="false" customHeight="true" outlineLevel="0" collapsed="false">
      <c r="A219" s="57" t="s">
        <v>783</v>
      </c>
      <c r="B219" s="57" t="s">
        <v>235</v>
      </c>
      <c r="C219" s="57" t="str">
        <f aca="false">Flights!$F$11</f>
        <v>MH0003</v>
      </c>
      <c r="D219" s="58" t="n">
        <f aca="false">Flights!$D$11</f>
        <v>46304</v>
      </c>
      <c r="E219" s="57" t="str">
        <f aca="false">Flights!$G$11&amp;"-"&amp;Flights!$H$11</f>
        <v>LHR-KUL</v>
      </c>
      <c r="F219" s="57" t="str">
        <f aca="false">Flights!$K$11</f>
        <v>BC</v>
      </c>
      <c r="G219" s="57" t="s">
        <v>81</v>
      </c>
      <c r="H219" s="57" t="s">
        <v>381</v>
      </c>
      <c r="I219" s="57" t="s">
        <v>408</v>
      </c>
      <c r="J219" s="57" t="s">
        <v>409</v>
      </c>
      <c r="K219" s="67" t="s">
        <v>410</v>
      </c>
      <c r="L219" s="67" t="s">
        <v>385</v>
      </c>
      <c r="M219" s="67"/>
      <c r="N219" s="67" t="s">
        <v>386</v>
      </c>
      <c r="O219" s="67"/>
      <c r="P219" s="57" t="s">
        <v>186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open",IF(AND(NOT(OR(LEN(AZ219)&lt;15,ISNUMBER(MATCH(AZ219,L_Placeholder,0)))),BK219=0,NOT(OR(LEN(AU219)&lt;2,ISNUMBER(MATCH(AU219,L_Placeholder,0)))),NOT(OR(LEN(AX219)&lt;2,ISNUMBER(MATCH(AX219,L_Placeholder,0)))),TRIM(AE219)&lt;&gt;TRIM(T219)),"N/A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missing",IF(OR(LEN(AU219)&lt;2,ISNUMBER(MATCH(AU219,L_Placeholder,0))),"INVALID – PIC missing",IF(OR(LEN(AV219)&lt;2,ISNUMBER(MATCH(AV219,L_Placeholder,0))),"INVALID – result / assessment missing",IF(OR(OR(LEN(AW219)&lt;3,ISNUMBER(MATCH(AW219,L_Placeholder,0))),SUMPRODUCT(--ISNUMBER(SEARCH(" "&amp;L_EvidencePhrase&amp;" ",BD219)))&gt;0,BI219=1),"INVALID – evidence missing, placeholder or not yet on file",IF(BL219=0,"INVALID – evidence needs a traceable reference (number, file name or link)",IF(OR(LEN(AX219)&lt;2,ISNUMBER(MATCH(AX219,L_Placeholder,0))),"INVALID – verifier missing",IF(AX219=AU219,"INVALID – verifier must be someone other than the PIC",IF(BH219=1,"INVALID – result not yet available (awaiting / TBC)",IF(BV219=1,"INVALID – wording says not on board: an on-board confirmation needs the item loaded",IF(AND(AQ219=1,OR(OR(LEN(AY219)&lt;3,ISNUMBER(MATCH(AY219,L_Placeholder,0))),BJ219=1,BQ219=0)),"INVALID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LATE","COMPLETE")&amp;IF(BG219=1," – CHECK WORDING",""))))))))))))))))))))))),IF(TRIM(U219)="Fail","FAIL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t="str">
        <f aca="false">" "&amp;TRIM(SUBSTITUTE(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 "))&amp;" "</f>
        <v>  </v>
      </c>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IFERROR(IF(AND(TRIM(U219)="Pass",SUMPRODUCT((LEN(BC219)-LEN(SUBSTITUTE(BC219,"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")))/(LEN(L_PendNeg)+1))+SUMPRODUCT((LEN(BC219)-LEN(SUBSTITUTE(BC219," "&amp;L_PendPrep&amp;" "," ")))/(LEN(L_PendPrep)+1)),1,0),1)</f>
        <v>0</v>
      </c>
      <c r="BI219" s="61" t="n">
        <f aca="false">IFERROR(IF(SUMPRODUCT((LEN(BD219)-LEN(SUBSTITUTE(BD219," "&amp;L_PendStrict&amp;" "," ")))/(LEN(L_PendStrict)+1))&gt;SUMPRODUCT((LEN(BD219)-LEN(SUBSTITUTE(BD219," "&amp;L_PendNeg&amp;" "," ")))/(LEN(L_PendNeg)+1)),1,0),1)</f>
        <v>0</v>
      </c>
      <c r="BJ219" s="61" t="n">
        <f aca="false">IFERROR(IF(SUMPRODUCT((LEN(BE219)-LEN(SUBSTITUTE(BE219," "&amp;L_Pending&amp;" "," ")))/(LEN(L_Pending)+1))&gt;SUMPRODUCT((LEN(BE219)-LEN(SUBSTITUTE(BE219," "&amp;L_PendNeg&amp;" "," ")))/(LEN(L_PendNeg)+1))+SUMPRODUCT((LEN(BE219)-LEN(SUBSTITUTE(BE219," "&amp;L_PendPrep&amp;" "," ")))/(LEN(L_PendPrep)+1)),1,0),1)</f>
        <v>0</v>
      </c>
      <c r="BK219" s="61" t="n">
        <f aca="false">IFERROR(IF(SUMPRODUCT((LEN(BF219)-LEN(SUBSTITUTE(BF219," "&amp;L_PendStrict&amp;" "," ")))/(LEN(L_PendStrict)+1))&gt;SUMPRODUCT((LEN(BF219)-LEN(SUBSTITUTE(BF219," "&amp;L_PendNeg&amp;" "," ")))/(LEN(L_PendNeg)+1)),1,0),1)</f>
        <v>0</v>
      </c>
      <c r="BL219" s="61" t="n">
        <f aca="false">IFERROR(IF(OR(SUMPRODUCT(--ISNUMBER(SEARCH({"aa000"," aa 000"," aaa 000"," aaaa 000"," a 0000"," a000 000"," aa 00 000"," aaa 00 000"},BN219)))&gt;0,SUMPRODUCT(--ISNUMBER(SEARCH({"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219)))&gt;0,SUMPRODUCT(--ISNUMBER(SEARCH({"http","www.","\",".pdf",".jpg",".jpeg",".png",".heic",".xls",".doc",".msg",".eml"},Z219)))&gt;0,AND(SUMPRODUCT(--ISNUMBER(SEARCH({"sharepoint","onedrive","teams","dms","q-pulse","qpulse"},Z219)))&gt;0,ISNUMBER(SEARCH("0",BM219)))),1,0),0)</f>
        <v>0</v>
      </c>
      <c r="BM219" s="61" t="str">
        <f aca="false">SUBSTITUTE(SUBSTITUTE(SUBSTITUTE(SUBSTITUTE(SUBSTITUTE(SUBSTITUTE(SUBSTITUTE(SUBSTITUTE(SUBSTITUTE(LOWER(BW219&amp;""),"1","0"),"2","0"),"3","0"),"4","0"),"5","0"),"6","0"),"7","0"),"8","0"),"9","0")</f>
        <v>  </v>
      </c>
      <c r="BN219" s="61" t="str">
        <f aca="false">SUBSTITUTE(SUBSTITUTE(SUBSTITUTE(SUBSTITUTE(SUBSTITUTE(SUBSTITUTE(SUBSTITUTE(SUBSTITUTE(SUBSTITUTE(SUBSTITUTE(SUBSTITUTE(SUBSTITUTE(SUBSTITUTE(SUBSTITUTE(SUBSTITUTE(SUBSTITUTE(SUBSTITUTE(SUBSTITUTE(SUBSTITUTE(SUBSTITUTE(SUBSTITUTE(SUBSTITUTE(SUBSTITUTE(SUBSTITUTE(SUBSTITUTE(BM219,"b","a"),"c","a"),"d","a"),"e","a"),"f","a"),"g","a"),"h","a"),"i","a"),"j","a"),"k","a"),"l","a"),"m","a"),"n","a"),"o","a"),"p","a"),"q","a"),"r","a"),"s","a"),"t","a"),"u","a"),"v","a"),"w","a"),"x","a"),"y","a"),"z","a")</f>
        <v>  </v>
      </c>
      <c r="BO219" s="61" t="str">
        <f aca="false">SUBSTITUTE(SUBSTITUTE(SUBSTITUTE(SUBSTITUTE(SUBSTITUTE(SUBSTITUTE(SUBSTITUTE(SUBSTITUTE(SUBSTITUTE(LOWER(BX219&amp;""),"1","0"),"2","0"),"3","0"),"4","0"),"5","0"),"6","0"),"7","0"),"8","0"),"9","0")</f>
        <v>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v>
      </c>
      <c r="BQ219" s="61" t="n">
        <f aca="false">IFERROR(IF(OR(SUMPRODUCT(--ISNUMBER(SEARCH({"aa000"," aa 000"," aaa 000"," aaaa 000"," a 0000"," a000 000"," aa 00 000"," aaa 00 000"},BP219)))&gt;0,SUMPRODUCT(--ISNUMBER(SEARCH({"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219)))&gt;0,SUMPRODUCT(--ISNUMBER(SEARCH({"http","www.","\",".pdf",".jpg",".jpeg",".png",".heic",".xls",".doc",".msg",".eml"},W219)))&gt;0,ISNUMBER(SEARCH("0000",BO219)),AND(SUMPRODUCT(--ISNUMBER(SEARCH({"sharepoint","onedrive","teams","dms","q-pulse","qpulse"},W219)))&gt;0,ISNUMBER(SEARCH("0",BO219)))),1,0),0)</f>
        <v>0</v>
      </c>
      <c r="BR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219," "&amp;LOWER(Flights!$F$11)&amp;" "," ~ ")," mh"," ~")," at "," ~ ")," by "," ~ ")," on "," ~ ")," to "," ~ ")," from "," ~ ")," until "," ~ ")," till "," ~ ")," before "," ~ ")," after "," ~ ")," around "," ~ ")," approx "," ~ ")," about "," ~ ")," since "," ~ ")," hrs "," ~ ")," hr "," ~ ")," hours "," ~ ")," time "," ~ ")," jan "," ~ ")," feb "," ~ ")," mar "," ~ ")," apr "," ~ ")," may "," ~ ")," jun "," ~ ")," jul "," ~ ")," aug "," ~ ")," sep "," ~ ")," sept "," ~ ")," oct "," ~ ")</f>
        <v>  </v>
      </c>
      <c r="BS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219," "&amp;LOWER(Flights!$F$11)&amp;" "," ~ ")," mh"," ~")," at "," ~ ")," by "," ~ ")," on "," ~ ")," to "," ~ ")," from "," ~ ")," until "," ~ ")," till "," ~ ")," before "," ~ ")," after "," ~ ")," around "," ~ ")," approx "," ~ ")," about "," ~ ")," since "," ~ ")," hrs "," ~ ")," hr "," ~ ")," hours "," ~ ")," time "," ~ ")," jan "," ~ ")," feb "," ~ ")," mar "," ~ ")," apr "," ~ ")," may "," ~ ")," jun "," ~ ")," jul "," ~ ")," aug "," ~ ")," sep "," ~ ")," sept "," ~ ")," oct "," ~ ")</f>
        <v>  </v>
      </c>
      <c r="BT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219,"jan","~"),"feb","~"),"mar","~"),"apr","~"),"may","~"),"jun","~"),"jul","~"),"aug","~"),"sep","~"),"oct","~"),"nov","~"),"dec","~")," nov "," ~ ")," dec "," ~ ")," mon "," ~ ")," tue "," ~ ")," wed "," ~ ")," thu "," ~ ")," fri "," ~ ")," sat "," ~ ")," sun "," ~ ")," gate "," ~ ")," bay "," ~ ")," stand "," ~ ")," position "," ~ ")," galley "," ~ ")," flight "," ~ ")," flt "," ~ ")," day "," ~ ")," date "," ~ ")," dated "," ~ ")," the "," ~ ")," and "," ~ ")," of "," ~ ")," in "," ~ ")," for "," ~ ")," with "," ~ ")</f>
        <v>  </v>
      </c>
      <c r="BU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219,"jan","~"),"feb","~"),"mar","~"),"apr","~"),"may","~"),"jun","~"),"jul","~"),"aug","~"),"sep","~"),"oct","~"),"nov","~"),"dec","~")," nov "," ~ ")," dec "," ~ ")," mon "," ~ ")," tue "," ~ ")," wed "," ~ ")," thu "," ~ ")," fri "," ~ ")," sat "," ~ ")," sun "," ~ ")," gate "," ~ ")," bay "," ~ ")," stand "," ~ ")," position "," ~ ")," galley "," ~ ")," flight "," ~ ")," flt "," ~ ")," day "," ~ ")," date "," ~ ")," dated "," ~ ")," the "," ~ ")," and "," ~ ")," of "," ~ ")," in "," ~ ")," for "," ~ ")," with "," ~ ")</f>
        <v>  </v>
      </c>
      <c r="BV219" s="61" t="n">
        <f aca="false">0</f>
        <v>0</v>
      </c>
      <c r="BW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219," pax "," ~ ")," etd "," ~ ")," eta "," ~ ")," std "," ~ ")," sta "," ~ ")," atd "," ~ ")," ata "," ~ ")," lt "," ~ ")," utc "," ~ ")," local "," ~ ")," ok "," ~ ")," done "," ~ ")," seen "," ~ ")," chk "," ~ ")," chkd "," ~ ")," checked "," ~ ")," rcvd "," ~ ")," recd "," ~ ")," dep "," ~ ")," arr "," ~ ")," qty "," ~ ")," all "," ~ ")," ttl "," ~ ")," total "," ~ ")," via "," ~ ")," per "," ~ ")," call "," ~ ")," inbound "," ~ ")," outbound "," ~ ")," approx "," ~ ")</f>
        <v>  </v>
      </c>
      <c r="BX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219," pax "," ~ ")," etd "," ~ ")," eta "," ~ ")," std "," ~ ")," sta "," ~ ")," atd "," ~ ")," ata "," ~ ")," lt "," ~ ")," utc "," ~ ")," local "," ~ ")," ok "," ~ ")," done "," ~ ")," seen "," ~ ")," chk "," ~ ")," chkd "," ~ ")," checked "," ~ ")," rcvd "," ~ ")," recd "," ~ ")," dep "," ~ ")," arr "," ~ ")," qty "," ~ ")," all "," ~ ")," ttl "," ~ ")," total "," ~ ")," via "," ~ ")," per "," ~ ")," call "," ~ ")," inbound "," ~ ")," outbound "," ~ ")," approx "," ~ ")</f>
        <v>  </v>
      </c>
    </row>
    <row r="220" customFormat="false" ht="39.75" hidden="false" customHeight="true" outlineLevel="0" collapsed="false">
      <c r="A220" s="57" t="s">
        <v>784</v>
      </c>
      <c r="B220" s="57" t="s">
        <v>235</v>
      </c>
      <c r="C220" s="57" t="str">
        <f aca="false">Flights!$F$11</f>
        <v>MH0003</v>
      </c>
      <c r="D220" s="58" t="n">
        <f aca="false">Flights!$D$11</f>
        <v>46304</v>
      </c>
      <c r="E220" s="57" t="str">
        <f aca="false">Flights!$G$11&amp;"-"&amp;Flights!$H$11</f>
        <v>LHR-KUL</v>
      </c>
      <c r="F220" s="57" t="str">
        <f aca="false">Flights!$K$11</f>
        <v>BC</v>
      </c>
      <c r="G220" s="57" t="s">
        <v>81</v>
      </c>
      <c r="H220" s="57" t="s">
        <v>381</v>
      </c>
      <c r="I220" s="57" t="s">
        <v>408</v>
      </c>
      <c r="J220" s="57" t="s">
        <v>412</v>
      </c>
      <c r="K220" s="67" t="s">
        <v>410</v>
      </c>
      <c r="L220" s="67" t="s">
        <v>385</v>
      </c>
      <c r="M220" s="67"/>
      <c r="N220" s="67" t="s">
        <v>386</v>
      </c>
      <c r="O220" s="67"/>
      <c r="P220" s="57" t="s">
        <v>186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open",IF(AND(NOT(OR(LEN(AZ220)&lt;15,ISNUMBER(MATCH(AZ220,L_Placeholder,0)))),BK220=0,NOT(OR(LEN(AU220)&lt;2,ISNUMBER(MATCH(AU220,L_Placeholder,0)))),NOT(OR(LEN(AX220)&lt;2,ISNUMBER(MATCH(AX220,L_Placeholder,0)))),TRIM(AE220)&lt;&gt;TRIM(T220)),"N/A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missing",IF(OR(LEN(AU220)&lt;2,ISNUMBER(MATCH(AU220,L_Placeholder,0))),"INVALID – PIC missing",IF(OR(LEN(AV220)&lt;2,ISNUMBER(MATCH(AV220,L_Placeholder,0))),"INVALID – result / assessment missing",IF(OR(OR(LEN(AW220)&lt;3,ISNUMBER(MATCH(AW220,L_Placeholder,0))),SUMPRODUCT(--ISNUMBER(SEARCH(" "&amp;L_EvidencePhrase&amp;" ",BD220)))&gt;0,BI220=1),"INVALID – evidence missing, placeholder or not yet on file",IF(BL220=0,"INVALID – evidence needs a traceable reference (number, file name or link)",IF(OR(LEN(AX220)&lt;2,ISNUMBER(MATCH(AX220,L_Placeholder,0))),"INVALID – verifier missing",IF(AX220=AU220,"INVALID – verifier must be someone other than the PIC",IF(BH220=1,"INVALID – result not yet available (awaiting / TBC)",IF(BV220=1,"INVALID – wording says not on board: an on-board confirmation needs the item loaded",IF(AND(AQ220=1,OR(OR(LEN(AY220)&lt;3,ISNUMBER(MATCH(AY220,L_Placeholder,0))),BJ220=1,BQ220=0)),"INVALID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LATE","COMPLETE")&amp;IF(BG220=1," – CHECK WORDING",""))))))))))))))))))))))),IF(TRIM(U220)="Fail","FAIL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t="str">
        <f aca="false">" "&amp;TRIM(SUBSTITUTE(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 "))&amp;" "</f>
        <v>  </v>
      </c>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IFERROR(IF(AND(TRIM(U220)="Pass",SUMPRODUCT((LEN(BC220)-LEN(SUBSTITUTE(BC220,"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")))/(LEN(L_PendNeg)+1))+SUMPRODUCT((LEN(BC220)-LEN(SUBSTITUTE(BC220," "&amp;L_PendPrep&amp;" "," ")))/(LEN(L_PendPrep)+1)),1,0),1)</f>
        <v>0</v>
      </c>
      <c r="BI220" s="61" t="n">
        <f aca="false">IFERROR(IF(SUMPRODUCT((LEN(BD220)-LEN(SUBSTITUTE(BD220," "&amp;L_PendStrict&amp;" "," ")))/(LEN(L_PendStrict)+1))&gt;SUMPRODUCT((LEN(BD220)-LEN(SUBSTITUTE(BD220," "&amp;L_PendNeg&amp;" "," ")))/(LEN(L_PendNeg)+1)),1,0),1)</f>
        <v>0</v>
      </c>
      <c r="BJ220" s="61" t="n">
        <f aca="false">IFERROR(IF(SUMPRODUCT((LEN(BE220)-LEN(SUBSTITUTE(BE220," "&amp;L_Pending&amp;" "," ")))/(LEN(L_Pending)+1))&gt;SUMPRODUCT((LEN(BE220)-LEN(SUBSTITUTE(BE220," "&amp;L_PendNeg&amp;" "," ")))/(LEN(L_PendNeg)+1))+SUMPRODUCT((LEN(BE220)-LEN(SUBSTITUTE(BE220," "&amp;L_PendPrep&amp;" "," ")))/(LEN(L_PendPrep)+1)),1,0),1)</f>
        <v>0</v>
      </c>
      <c r="BK220" s="61" t="n">
        <f aca="false">IFERROR(IF(SUMPRODUCT((LEN(BF220)-LEN(SUBSTITUTE(BF220," "&amp;L_PendStrict&amp;" "," ")))/(LEN(L_PendStrict)+1))&gt;SUMPRODUCT((LEN(BF220)-LEN(SUBSTITUTE(BF220," "&amp;L_PendNeg&amp;" "," ")))/(LEN(L_PendNeg)+1)),1,0),1)</f>
        <v>0</v>
      </c>
      <c r="BL220" s="61" t="n">
        <f aca="false">IFERROR(IF(OR(SUMPRODUCT(--ISNUMBER(SEARCH({"aa000"," aa 000"," aaa 000"," aaaa 000"," a 0000"," a000 000"," aa 00 000"," aaa 00 000"},BN220)))&gt;0,SUMPRODUCT(--ISNUMBER(SEARCH({"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220)))&gt;0,SUMPRODUCT(--ISNUMBER(SEARCH({"http","www.","\",".pdf",".jpg",".jpeg",".png",".heic",".xls",".doc",".msg",".eml"},Z220)))&gt;0,AND(SUMPRODUCT(--ISNUMBER(SEARCH({"sharepoint","onedrive","teams","dms","q-pulse","qpulse"},Z220)))&gt;0,ISNUMBER(SEARCH("0",BM220)))),1,0),0)</f>
        <v>0</v>
      </c>
      <c r="BM220" s="61" t="str">
        <f aca="false">SUBSTITUTE(SUBSTITUTE(SUBSTITUTE(SUBSTITUTE(SUBSTITUTE(SUBSTITUTE(SUBSTITUTE(SUBSTITUTE(SUBSTITUTE(LOWER(BW220&amp;""),"1","0"),"2","0"),"3","0"),"4","0"),"5","0"),"6","0"),"7","0"),"8","0"),"9","0")</f>
        <v>  </v>
      </c>
      <c r="BN220" s="61" t="str">
        <f aca="false">SUBSTITUTE(SUBSTITUTE(SUBSTITUTE(SUBSTITUTE(SUBSTITUTE(SUBSTITUTE(SUBSTITUTE(SUBSTITUTE(SUBSTITUTE(SUBSTITUTE(SUBSTITUTE(SUBSTITUTE(SUBSTITUTE(SUBSTITUTE(SUBSTITUTE(SUBSTITUTE(SUBSTITUTE(SUBSTITUTE(SUBSTITUTE(SUBSTITUTE(SUBSTITUTE(SUBSTITUTE(SUBSTITUTE(SUBSTITUTE(SUBSTITUTE(BM220,"b","a"),"c","a"),"d","a"),"e","a"),"f","a"),"g","a"),"h","a"),"i","a"),"j","a"),"k","a"),"l","a"),"m","a"),"n","a"),"o","a"),"p","a"),"q","a"),"r","a"),"s","a"),"t","a"),"u","a"),"v","a"),"w","a"),"x","a"),"y","a"),"z","a")</f>
        <v>  </v>
      </c>
      <c r="BO220" s="61" t="str">
        <f aca="false">SUBSTITUTE(SUBSTITUTE(SUBSTITUTE(SUBSTITUTE(SUBSTITUTE(SUBSTITUTE(SUBSTITUTE(SUBSTITUTE(SUBSTITUTE(LOWER(BX220&amp;""),"1","0"),"2","0"),"3","0"),"4","0"),"5","0"),"6","0"),"7","0"),"8","0"),"9","0")</f>
        <v>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v>
      </c>
      <c r="BQ220" s="61" t="n">
        <f aca="false">IFERROR(IF(OR(SUMPRODUCT(--ISNUMBER(SEARCH({"aa000"," aa 000"," aaa 000"," aaaa 000"," a 0000"," a000 000"," aa 00 000"," aaa 00 000"},BP220)))&gt;0,SUMPRODUCT(--ISNUMBER(SEARCH({"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220)))&gt;0,SUMPRODUCT(--ISNUMBER(SEARCH({"http","www.","\",".pdf",".jpg",".jpeg",".png",".heic",".xls",".doc",".msg",".eml"},W220)))&gt;0,ISNUMBER(SEARCH("0000",BO220)),AND(SUMPRODUCT(--ISNUMBER(SEARCH({"sharepoint","onedrive","teams","dms","q-pulse","qpulse"},W220)))&gt;0,ISNUMBER(SEARCH("0",BO220)))),1,0),0)</f>
        <v>0</v>
      </c>
      <c r="BR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220," "&amp;LOWER(Flights!$F$11)&amp;" "," ~ ")," mh"," ~")," at "," ~ ")," by "," ~ ")," on "," ~ ")," to "," ~ ")," from "," ~ ")," until "," ~ ")," till "," ~ ")," before "," ~ ")," after "," ~ ")," around "," ~ ")," approx "," ~ ")," about "," ~ ")," since "," ~ ")," hrs "," ~ ")," hr "," ~ ")," hours "," ~ ")," time "," ~ ")," jan "," ~ ")," feb "," ~ ")," mar "," ~ ")," apr "," ~ ")," may "," ~ ")," jun "," ~ ")," jul "," ~ ")," aug "," ~ ")," sep "," ~ ")," sept "," ~ ")," oct "," ~ ")</f>
        <v>  </v>
      </c>
      <c r="BS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220," "&amp;LOWER(Flights!$F$11)&amp;" "," ~ ")," mh"," ~")," at "," ~ ")," by "," ~ ")," on "," ~ ")," to "," ~ ")," from "," ~ ")," until "," ~ ")," till "," ~ ")," before "," ~ ")," after "," ~ ")," around "," ~ ")," approx "," ~ ")," about "," ~ ")," since "," ~ ")," hrs "," ~ ")," hr "," ~ ")," hours "," ~ ")," time "," ~ ")," jan "," ~ ")," feb "," ~ ")," mar "," ~ ")," apr "," ~ ")," may "," ~ ")," jun "," ~ ")," jul "," ~ ")," aug "," ~ ")," sep "," ~ ")," sept "," ~ ")," oct "," ~ ")</f>
        <v>  </v>
      </c>
      <c r="BT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220,"jan","~"),"feb","~"),"mar","~"),"apr","~"),"may","~"),"jun","~"),"jul","~"),"aug","~"),"sep","~"),"oct","~"),"nov","~"),"dec","~")," nov "," ~ ")," dec "," ~ ")," mon "," ~ ")," tue "," ~ ")," wed "," ~ ")," thu "," ~ ")," fri "," ~ ")," sat "," ~ ")," sun "," ~ ")," gate "," ~ ")," bay "," ~ ")," stand "," ~ ")," position "," ~ ")," galley "," ~ ")," flight "," ~ ")," flt "," ~ ")," day "," ~ ")," date "," ~ ")," dated "," ~ ")," the "," ~ ")," and "," ~ ")," of "," ~ ")," in "," ~ ")," for "," ~ ")," with "," ~ ")</f>
        <v>  </v>
      </c>
      <c r="BU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220,"jan","~"),"feb","~"),"mar","~"),"apr","~"),"may","~"),"jun","~"),"jul","~"),"aug","~"),"sep","~"),"oct","~"),"nov","~"),"dec","~")," nov "," ~ ")," dec "," ~ ")," mon "," ~ ")," tue "," ~ ")," wed "," ~ ")," thu "," ~ ")," fri "," ~ ")," sat "," ~ ")," sun "," ~ ")," gate "," ~ ")," bay "," ~ ")," stand "," ~ ")," position "," ~ ")," galley "," ~ ")," flight "," ~ ")," flt "," ~ ")," day "," ~ ")," date "," ~ ")," dated "," ~ ")," the "," ~ ")," and "," ~ ")," of "," ~ ")," in "," ~ ")," for "," ~ ")," with "," ~ ")</f>
        <v>  </v>
      </c>
      <c r="BV220" s="61" t="n">
        <f aca="false">0</f>
        <v>0</v>
      </c>
      <c r="BW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220," pax "," ~ ")," etd "," ~ ")," eta "," ~ ")," std "," ~ ")," sta "," ~ ")," atd "," ~ ")," ata "," ~ ")," lt "," ~ ")," utc "," ~ ")," local "," ~ ")," ok "," ~ ")," done "," ~ ")," seen "," ~ ")," chk "," ~ ")," chkd "," ~ ")," checked "," ~ ")," rcvd "," ~ ")," recd "," ~ ")," dep "," ~ ")," arr "," ~ ")," qty "," ~ ")," all "," ~ ")," ttl "," ~ ")," total "," ~ ")," via "," ~ ")," per "," ~ ")," call "," ~ ")," inbound "," ~ ")," outbound "," ~ ")," approx "," ~ ")</f>
        <v>  </v>
      </c>
      <c r="BX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220," pax "," ~ ")," etd "," ~ ")," eta "," ~ ")," std "," ~ ")," sta "," ~ ")," atd "," ~ ")," ata "," ~ ")," lt "," ~ ")," utc "," ~ ")," local "," ~ ")," ok "," ~ ")," done "," ~ ")," seen "," ~ ")," chk "," ~ ")," chkd "," ~ ")," checked "," ~ ")," rcvd "," ~ ")," recd "," ~ ")," dep "," ~ ")," arr "," ~ ")," qty "," ~ ")," all "," ~ ")," ttl "," ~ ")," total "," ~ ")," via "," ~ ")," per "," ~ ")," call "," ~ ")," inbound "," ~ ")," outbound "," ~ ")," approx "," ~ ")</f>
        <v>  </v>
      </c>
    </row>
    <row r="221" customFormat="false" ht="39.75" hidden="false" customHeight="true" outlineLevel="0" collapsed="false">
      <c r="A221" s="57" t="s">
        <v>785</v>
      </c>
      <c r="B221" s="57" t="s">
        <v>235</v>
      </c>
      <c r="C221" s="57" t="str">
        <f aca="false">Flights!$F$11</f>
        <v>MH0003</v>
      </c>
      <c r="D221" s="58" t="n">
        <f aca="false">Flights!$D$11</f>
        <v>46304</v>
      </c>
      <c r="E221" s="57" t="str">
        <f aca="false">Flights!$G$11&amp;"-"&amp;Flights!$H$11</f>
        <v>LHR-KUL</v>
      </c>
      <c r="F221" s="57" t="str">
        <f aca="false">Flights!$K$11</f>
        <v>BC</v>
      </c>
      <c r="G221" s="57" t="s">
        <v>81</v>
      </c>
      <c r="H221" s="57" t="s">
        <v>381</v>
      </c>
      <c r="I221" s="57" t="s">
        <v>414</v>
      </c>
      <c r="J221" s="57" t="s">
        <v>415</v>
      </c>
      <c r="K221" s="67" t="s">
        <v>416</v>
      </c>
      <c r="L221" s="67" t="s">
        <v>417</v>
      </c>
      <c r="M221" s="67"/>
      <c r="N221" s="67" t="s">
        <v>386</v>
      </c>
      <c r="O221" s="67"/>
      <c r="P221" s="57" t="s">
        <v>186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open",IF(AND(NOT(OR(LEN(AZ221)&lt;15,ISNUMBER(MATCH(AZ221,L_Placeholder,0)))),BK221=0,NOT(OR(LEN(AU221)&lt;2,ISNUMBER(MATCH(AU221,L_Placeholder,0)))),NOT(OR(LEN(AX221)&lt;2,ISNUMBER(MATCH(AX221,L_Placeholder,0)))),TRIM(AE221)&lt;&gt;TRIM(T221)),"N/A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missing",IF(OR(LEN(AU221)&lt;2,ISNUMBER(MATCH(AU221,L_Placeholder,0))),"INVALID – PIC missing",IF(OR(LEN(AV221)&lt;2,ISNUMBER(MATCH(AV221,L_Placeholder,0))),"INVALID – result / assessment missing",IF(OR(OR(LEN(AW221)&lt;3,ISNUMBER(MATCH(AW221,L_Placeholder,0))),SUMPRODUCT(--ISNUMBER(SEARCH(" "&amp;L_EvidencePhrase&amp;" ",BD221)))&gt;0,BI221=1),"INVALID – evidence missing, placeholder or not yet on file",IF(BL221=0,"INVALID – evidence needs a traceable reference (number, file name or link)",IF(OR(LEN(AX221)&lt;2,ISNUMBER(MATCH(AX221,L_Placeholder,0))),"INVALID – verifier missing",IF(AX221=AU221,"INVALID – verifier must be someone other than the PIC",IF(BH221=1,"INVALID – result not yet available (awaiting / TBC)",IF(BV221=1,"INVALID – wording says not on board: an on-board confirmation needs the item loaded",IF(AND(AQ221=1,OR(OR(LEN(AY221)&lt;3,ISNUMBER(MATCH(AY221,L_Placeholder,0))),BJ221=1,BQ221=0)),"INVALID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LATE","COMPLETE")&amp;IF(BG221=1," – CHECK WORDING",""))))))))))))))))))))))),IF(TRIM(U221)="Fail","FAIL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t="str">
        <f aca="false">" "&amp;TRIM(SUBSTITUTE(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 "))&amp;" "</f>
        <v>  </v>
      </c>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IFERROR(IF(AND(TRIM(U221)="Pass",SUMPRODUCT((LEN(BC221)-LEN(SUBSTITUTE(BC221,"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")))/(LEN(L_PendNeg)+1))+SUMPRODUCT((LEN(BC221)-LEN(SUBSTITUTE(BC221," "&amp;L_PendPrep&amp;" "," ")))/(LEN(L_PendPrep)+1)),1,0),1)</f>
        <v>0</v>
      </c>
      <c r="BI221" s="61" t="n">
        <f aca="false">IFERROR(IF(SUMPRODUCT((LEN(BD221)-LEN(SUBSTITUTE(BD221," "&amp;L_PendStrict&amp;" "," ")))/(LEN(L_PendStrict)+1))&gt;SUMPRODUCT((LEN(BD221)-LEN(SUBSTITUTE(BD221," "&amp;L_PendNeg&amp;" "," ")))/(LEN(L_PendNeg)+1)),1,0),1)</f>
        <v>0</v>
      </c>
      <c r="BJ221" s="61" t="n">
        <f aca="false">IFERROR(IF(SUMPRODUCT((LEN(BE221)-LEN(SUBSTITUTE(BE221," "&amp;L_Pending&amp;" "," ")))/(LEN(L_Pending)+1))&gt;SUMPRODUCT((LEN(BE221)-LEN(SUBSTITUTE(BE221," "&amp;L_PendNeg&amp;" "," ")))/(LEN(L_PendNeg)+1))+SUMPRODUCT((LEN(BE221)-LEN(SUBSTITUTE(BE221," "&amp;L_PendPrep&amp;" "," ")))/(LEN(L_PendPrep)+1)),1,0),1)</f>
        <v>0</v>
      </c>
      <c r="BK221" s="61" t="n">
        <f aca="false">IFERROR(IF(SUMPRODUCT((LEN(BF221)-LEN(SUBSTITUTE(BF221," "&amp;L_PendStrict&amp;" "," ")))/(LEN(L_PendStrict)+1))&gt;SUMPRODUCT((LEN(BF221)-LEN(SUBSTITUTE(BF221," "&amp;L_PendNeg&amp;" "," ")))/(LEN(L_PendNeg)+1)),1,0),1)</f>
        <v>0</v>
      </c>
      <c r="BL221" s="61" t="n">
        <f aca="false">IFERROR(IF(OR(SUMPRODUCT(--ISNUMBER(SEARCH({"aa000"," aa 000"," aaa 000"," aaaa 000"," a 0000"," a000 000"," aa 00 000"," aaa 00 000"},BN221)))&gt;0,SUMPRODUCT(--ISNUMBER(SEARCH({"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221)))&gt;0,SUMPRODUCT(--ISNUMBER(SEARCH({"http","www.","\",".pdf",".jpg",".jpeg",".png",".heic",".xls",".doc",".msg",".eml"},Z221)))&gt;0,AND(SUMPRODUCT(--ISNUMBER(SEARCH({"sharepoint","onedrive","teams","dms","q-pulse","qpulse"},Z221)))&gt;0,ISNUMBER(SEARCH("0",BM221)))),1,0),0)</f>
        <v>0</v>
      </c>
      <c r="BM221" s="61" t="str">
        <f aca="false">SUBSTITUTE(SUBSTITUTE(SUBSTITUTE(SUBSTITUTE(SUBSTITUTE(SUBSTITUTE(SUBSTITUTE(SUBSTITUTE(SUBSTITUTE(LOWER(BW221&amp;""),"1","0"),"2","0"),"3","0"),"4","0"),"5","0"),"6","0"),"7","0"),"8","0"),"9","0")</f>
        <v>  </v>
      </c>
      <c r="BN221" s="61" t="str">
        <f aca="false">SUBSTITUTE(SUBSTITUTE(SUBSTITUTE(SUBSTITUTE(SUBSTITUTE(SUBSTITUTE(SUBSTITUTE(SUBSTITUTE(SUBSTITUTE(SUBSTITUTE(SUBSTITUTE(SUBSTITUTE(SUBSTITUTE(SUBSTITUTE(SUBSTITUTE(SUBSTITUTE(SUBSTITUTE(SUBSTITUTE(SUBSTITUTE(SUBSTITUTE(SUBSTITUTE(SUBSTITUTE(SUBSTITUTE(SUBSTITUTE(SUBSTITUTE(BM221,"b","a"),"c","a"),"d","a"),"e","a"),"f","a"),"g","a"),"h","a"),"i","a"),"j","a"),"k","a"),"l","a"),"m","a"),"n","a"),"o","a"),"p","a"),"q","a"),"r","a"),"s","a"),"t","a"),"u","a"),"v","a"),"w","a"),"x","a"),"y","a"),"z","a")</f>
        <v>  </v>
      </c>
      <c r="BO221" s="61" t="str">
        <f aca="false">SUBSTITUTE(SUBSTITUTE(SUBSTITUTE(SUBSTITUTE(SUBSTITUTE(SUBSTITUTE(SUBSTITUTE(SUBSTITUTE(SUBSTITUTE(LOWER(BX221&amp;""),"1","0"),"2","0"),"3","0"),"4","0"),"5","0"),"6","0"),"7","0"),"8","0"),"9","0")</f>
        <v>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v>
      </c>
      <c r="BQ221" s="61" t="n">
        <f aca="false">IFERROR(IF(OR(SUMPRODUCT(--ISNUMBER(SEARCH({"aa000"," aa 000"," aaa 000"," aaaa 000"," a 0000"," a000 000"," aa 00 000"," aaa 00 000"},BP221)))&gt;0,SUMPRODUCT(--ISNUMBER(SEARCH({"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221)))&gt;0,SUMPRODUCT(--ISNUMBER(SEARCH({"http","www.","\",".pdf",".jpg",".jpeg",".png",".heic",".xls",".doc",".msg",".eml"},W221)))&gt;0,ISNUMBER(SEARCH("0000",BO221)),AND(SUMPRODUCT(--ISNUMBER(SEARCH({"sharepoint","onedrive","teams","dms","q-pulse","qpulse"},W221)))&gt;0,ISNUMBER(SEARCH("0",BO221)))),1,0),0)</f>
        <v>0</v>
      </c>
      <c r="BR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221," "&amp;LOWER(Flights!$F$11)&amp;" "," ~ ")," mh"," ~")," at "," ~ ")," by "," ~ ")," on "," ~ ")," to "," ~ ")," from "," ~ ")," until "," ~ ")," till "," ~ ")," before "," ~ ")," after "," ~ ")," around "," ~ ")," approx "," ~ ")," about "," ~ ")," since "," ~ ")," hrs "," ~ ")," hr "," ~ ")," hours "," ~ ")," time "," ~ ")," jan "," ~ ")," feb "," ~ ")," mar "," ~ ")," apr "," ~ ")," may "," ~ ")," jun "," ~ ")," jul "," ~ ")," aug "," ~ ")," sep "," ~ ")," sept "," ~ ")," oct "," ~ ")</f>
        <v>  </v>
      </c>
      <c r="BS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221," "&amp;LOWER(Flights!$F$11)&amp;" "," ~ ")," mh"," ~")," at "," ~ ")," by "," ~ ")," on "," ~ ")," to "," ~ ")," from "," ~ ")," until "," ~ ")," till "," ~ ")," before "," ~ ")," after "," ~ ")," around "," ~ ")," approx "," ~ ")," about "," ~ ")," since "," ~ ")," hrs "," ~ ")," hr "," ~ ")," hours "," ~ ")," time "," ~ ")," jan "," ~ ")," feb "," ~ ")," mar "," ~ ")," apr "," ~ ")," may "," ~ ")," jun "," ~ ")," jul "," ~ ")," aug "," ~ ")," sep "," ~ ")," sept "," ~ ")," oct "," ~ ")</f>
        <v>  </v>
      </c>
      <c r="BT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221,"jan","~"),"feb","~"),"mar","~"),"apr","~"),"may","~"),"jun","~"),"jul","~"),"aug","~"),"sep","~"),"oct","~"),"nov","~"),"dec","~")," nov "," ~ ")," dec "," ~ ")," mon "," ~ ")," tue "," ~ ")," wed "," ~ ")," thu "," ~ ")," fri "," ~ ")," sat "," ~ ")," sun "," ~ ")," gate "," ~ ")," bay "," ~ ")," stand "," ~ ")," position "," ~ ")," galley "," ~ ")," flight "," ~ ")," flt "," ~ ")," day "," ~ ")," date "," ~ ")," dated "," ~ ")," the "," ~ ")," and "," ~ ")," of "," ~ ")," in "," ~ ")," for "," ~ ")," with "," ~ ")</f>
        <v>  </v>
      </c>
      <c r="BU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221,"jan","~"),"feb","~"),"mar","~"),"apr","~"),"may","~"),"jun","~"),"jul","~"),"aug","~"),"sep","~"),"oct","~"),"nov","~"),"dec","~")," nov "," ~ ")," dec "," ~ ")," mon "," ~ ")," tue "," ~ ")," wed "," ~ ")," thu "," ~ ")," fri "," ~ ")," sat "," ~ ")," sun "," ~ ")," gate "," ~ ")," bay "," ~ ")," stand "," ~ ")," position "," ~ ")," galley "," ~ ")," flight "," ~ ")," flt "," ~ ")," day "," ~ ")," date "," ~ ")," dated "," ~ ")," the "," ~ ")," and "," ~ ")," of "," ~ ")," in "," ~ ")," for "," ~ ")," with "," ~ ")</f>
        <v>  </v>
      </c>
      <c r="BV221" s="61" t="n">
        <f aca="false">0</f>
        <v>0</v>
      </c>
      <c r="BW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221," pax "," ~ ")," etd "," ~ ")," eta "," ~ ")," std "," ~ ")," sta "," ~ ")," atd "," ~ ")," ata "," ~ ")," lt "," ~ ")," utc "," ~ ")," local "," ~ ")," ok "," ~ ")," done "," ~ ")," seen "," ~ ")," chk "," ~ ")," chkd "," ~ ")," checked "," ~ ")," rcvd "," ~ ")," recd "," ~ ")," dep "," ~ ")," arr "," ~ ")," qty "," ~ ")," all "," ~ ")," ttl "," ~ ")," total "," ~ ")," via "," ~ ")," per "," ~ ")," call "," ~ ")," inbound "," ~ ")," outbound "," ~ ")," approx "," ~ ")</f>
        <v>  </v>
      </c>
      <c r="BX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221," pax "," ~ ")," etd "," ~ ")," eta "," ~ ")," std "," ~ ")," sta "," ~ ")," atd "," ~ ")," ata "," ~ ")," lt "," ~ ")," utc "," ~ ")," local "," ~ ")," ok "," ~ ")," done "," ~ ")," seen "," ~ ")," chk "," ~ ")," chkd "," ~ ")," checked "," ~ ")," rcvd "," ~ ")," recd "," ~ ")," dep "," ~ ")," arr "," ~ ")," qty "," ~ ")," all "," ~ ")," ttl "," ~ ")," total "," ~ ")," via "," ~ ")," per "," ~ ")," call "," ~ ")," inbound "," ~ ")," outbound "," ~ ")," approx "," ~ ")</f>
        <v>  </v>
      </c>
    </row>
    <row r="222" customFormat="false" ht="91.5" hidden="false" customHeight="true" outlineLevel="0" collapsed="false">
      <c r="A222" s="57" t="s">
        <v>786</v>
      </c>
      <c r="B222" s="57" t="s">
        <v>235</v>
      </c>
      <c r="C222" s="57" t="str">
        <f aca="false">Flights!$F$11</f>
        <v>MH0003</v>
      </c>
      <c r="D222" s="58" t="n">
        <f aca="false">Flights!$D$11</f>
        <v>46304</v>
      </c>
      <c r="E222" s="57" t="str">
        <f aca="false">Flights!$G$11&amp;"-"&amp;Flights!$H$11</f>
        <v>LHR-KUL</v>
      </c>
      <c r="F222" s="57" t="str">
        <f aca="false">Flights!$K$11</f>
        <v>BC</v>
      </c>
      <c r="G222" s="57" t="s">
        <v>81</v>
      </c>
      <c r="H222" s="57" t="s">
        <v>381</v>
      </c>
      <c r="I222" s="57" t="s">
        <v>414</v>
      </c>
      <c r="J222" s="57" t="s">
        <v>787</v>
      </c>
      <c r="K222" s="67" t="s">
        <v>788</v>
      </c>
      <c r="L222" s="67" t="s">
        <v>677</v>
      </c>
      <c r="M222" s="67"/>
      <c r="N222" s="67" t="s">
        <v>447</v>
      </c>
      <c r="O222" s="67" t="s">
        <v>789</v>
      </c>
      <c r="P222" s="57" t="s">
        <v>187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open",IF(AND(NOT(OR(LEN(AZ222)&lt;15,ISNUMBER(MATCH(AZ222,L_Placeholder,0)))),BK222=0,NOT(OR(LEN(AU222)&lt;2,ISNUMBER(MATCH(AU222,L_Placeholder,0)))),NOT(OR(LEN(AX222)&lt;2,ISNUMBER(MATCH(AX222,L_Placeholder,0)))),TRIM(AE222)&lt;&gt;TRIM(T222)),"N/A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missing",IF(OR(LEN(AU222)&lt;2,ISNUMBER(MATCH(AU222,L_Placeholder,0))),"INVALID – PIC missing",IF(OR(LEN(AV222)&lt;2,ISNUMBER(MATCH(AV222,L_Placeholder,0))),"INVALID – result / assessment missing",IF(OR(OR(LEN(AW222)&lt;3,ISNUMBER(MATCH(AW222,L_Placeholder,0))),SUMPRODUCT(--ISNUMBER(SEARCH(" "&amp;L_EvidencePhrase&amp;" ",BD222)))&gt;0,BI222=1),"INVALID – evidence missing, placeholder or not yet on file",IF(BL222=0,"INVALID – evidence needs a traceable reference (number, file name or link)",IF(OR(LEN(AX222)&lt;2,ISNUMBER(MATCH(AX222,L_Placeholder,0))),"INVALID – verifier missing",IF(AX222=AU222,"INVALID – verifier must be someone other than the PIC",IF(BH222=1,"INVALID – result not yet available (awaiting / TBC)",IF(BV222=1,"INVALID – wording says not on board: an on-board confirmation needs the item loaded",IF(AND(AQ222=1,OR(OR(LEN(AY222)&lt;3,ISNUMBER(MATCH(AY222,L_Placeholder,0))),BJ222=1,BQ222=0)),"INVALID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LATE","COMPLETE")&amp;IF(BG222=1," – CHECK WORDING",""))))))))))))))))))))))),IF(TRIM(U222)="Fail","FAIL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t="str">
        <f aca="false">" "&amp;TRIM(SUBSTITUTE(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 "))&amp;" "</f>
        <v>  </v>
      </c>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IFERROR(IF(AND(TRIM(U222)="Pass",SUMPRODUCT((LEN(BC222)-LEN(SUBSTITUTE(BC222,"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")))/(LEN(L_PendNeg)+1))+SUMPRODUCT((LEN(BC222)-LEN(SUBSTITUTE(BC222," "&amp;L_PendPrep&amp;" "," ")))/(LEN(L_PendPrep)+1)),1,0),1)</f>
        <v>0</v>
      </c>
      <c r="BI222" s="61" t="n">
        <f aca="false">IFERROR(IF(SUMPRODUCT((LEN(BD222)-LEN(SUBSTITUTE(BD222," "&amp;L_PendStrict&amp;" "," ")))/(LEN(L_PendStrict)+1))&gt;SUMPRODUCT((LEN(BD222)-LEN(SUBSTITUTE(BD222," "&amp;L_PendNeg&amp;" "," ")))/(LEN(L_PendNeg)+1)),1,0),1)</f>
        <v>0</v>
      </c>
      <c r="BJ222" s="61" t="n">
        <f aca="false">IFERROR(IF(SUMPRODUCT((LEN(BE222)-LEN(SUBSTITUTE(BE222," "&amp;L_Pending&amp;" "," ")))/(LEN(L_Pending)+1))&gt;SUMPRODUCT((LEN(BE222)-LEN(SUBSTITUTE(BE222," "&amp;L_PendNeg&amp;" "," ")))/(LEN(L_PendNeg)+1))+SUMPRODUCT((LEN(BE222)-LEN(SUBSTITUTE(BE222," "&amp;L_PendPrep&amp;" "," ")))/(LEN(L_PendPrep)+1)),1,0),1)</f>
        <v>0</v>
      </c>
      <c r="BK222" s="61" t="n">
        <f aca="false">IFERROR(IF(SUMPRODUCT((LEN(BF222)-LEN(SUBSTITUTE(BF222," "&amp;L_PendStrict&amp;" "," ")))/(LEN(L_PendStrict)+1))&gt;SUMPRODUCT((LEN(BF222)-LEN(SUBSTITUTE(BF222," "&amp;L_PendNeg&amp;" "," ")))/(LEN(L_PendNeg)+1)),1,0),1)</f>
        <v>0</v>
      </c>
      <c r="BL222" s="61" t="n">
        <f aca="false">IFERROR(IF(OR(SUMPRODUCT(--ISNUMBER(SEARCH({"aa000"," aa 000"," aaa 000"," aaaa 000"," a 0000"," a000 000"," aa 00 000"," aaa 00 000"},BN222)))&gt;0,SUMPRODUCT(--ISNUMBER(SEARCH({"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222)))&gt;0,SUMPRODUCT(--ISNUMBER(SEARCH({"http","www.","\",".pdf",".jpg",".jpeg",".png",".heic",".xls",".doc",".msg",".eml"},Z222)))&gt;0,AND(SUMPRODUCT(--ISNUMBER(SEARCH({"sharepoint","onedrive","teams","dms","q-pulse","qpulse"},Z222)))&gt;0,ISNUMBER(SEARCH("0",BM222)))),1,0),0)</f>
        <v>0</v>
      </c>
      <c r="BM222" s="61" t="str">
        <f aca="false">SUBSTITUTE(SUBSTITUTE(SUBSTITUTE(SUBSTITUTE(SUBSTITUTE(SUBSTITUTE(SUBSTITUTE(SUBSTITUTE(SUBSTITUTE(LOWER(BW222&amp;""),"1","0"),"2","0"),"3","0"),"4","0"),"5","0"),"6","0"),"7","0"),"8","0"),"9","0")</f>
        <v>  </v>
      </c>
      <c r="BN222" s="61" t="str">
        <f aca="false">SUBSTITUTE(SUBSTITUTE(SUBSTITUTE(SUBSTITUTE(SUBSTITUTE(SUBSTITUTE(SUBSTITUTE(SUBSTITUTE(SUBSTITUTE(SUBSTITUTE(SUBSTITUTE(SUBSTITUTE(SUBSTITUTE(SUBSTITUTE(SUBSTITUTE(SUBSTITUTE(SUBSTITUTE(SUBSTITUTE(SUBSTITUTE(SUBSTITUTE(SUBSTITUTE(SUBSTITUTE(SUBSTITUTE(SUBSTITUTE(SUBSTITUTE(BM222,"b","a"),"c","a"),"d","a"),"e","a"),"f","a"),"g","a"),"h","a"),"i","a"),"j","a"),"k","a"),"l","a"),"m","a"),"n","a"),"o","a"),"p","a"),"q","a"),"r","a"),"s","a"),"t","a"),"u","a"),"v","a"),"w","a"),"x","a"),"y","a"),"z","a")</f>
        <v>  </v>
      </c>
      <c r="BO222" s="61" t="str">
        <f aca="false">SUBSTITUTE(SUBSTITUTE(SUBSTITUTE(SUBSTITUTE(SUBSTITUTE(SUBSTITUTE(SUBSTITUTE(SUBSTITUTE(SUBSTITUTE(LOWER(BX222&amp;""),"1","0"),"2","0"),"3","0"),"4","0"),"5","0"),"6","0"),"7","0"),"8","0"),"9","0")</f>
        <v>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v>
      </c>
      <c r="BQ222" s="61" t="n">
        <f aca="false">IFERROR(IF(OR(SUMPRODUCT(--ISNUMBER(SEARCH({"aa000"," aa 000"," aaa 000"," aaaa 000"," a 0000"," a000 000"," aa 00 000"," aaa 00 000"},BP222)))&gt;0,SUMPRODUCT(--ISNUMBER(SEARCH({"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222)))&gt;0,SUMPRODUCT(--ISNUMBER(SEARCH({"http","www.","\",".pdf",".jpg",".jpeg",".png",".heic",".xls",".doc",".msg",".eml"},W222)))&gt;0,ISNUMBER(SEARCH("0000",BO222)),AND(SUMPRODUCT(--ISNUMBER(SEARCH({"sharepoint","onedrive","teams","dms","q-pulse","qpulse"},W222)))&gt;0,ISNUMBER(SEARCH("0",BO222)))),1,0),0)</f>
        <v>0</v>
      </c>
      <c r="BR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222," "&amp;LOWER(Flights!$F$11)&amp;" "," ~ ")," mh"," ~")," at "," ~ ")," by "," ~ ")," on "," ~ ")," to "," ~ ")," from "," ~ ")," until "," ~ ")," till "," ~ ")," before "," ~ ")," after "," ~ ")," around "," ~ ")," approx "," ~ ")," about "," ~ ")," since "," ~ ")," hrs "," ~ ")," hr "," ~ ")," hours "," ~ ")," time "," ~ ")," jan "," ~ ")," feb "," ~ ")," mar "," ~ ")," apr "," ~ ")," may "," ~ ")," jun "," ~ ")," jul "," ~ ")," aug "," ~ ")," sep "," ~ ")," sept "," ~ ")," oct "," ~ ")</f>
        <v>  </v>
      </c>
      <c r="BS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222," "&amp;LOWER(Flights!$F$11)&amp;" "," ~ ")," mh"," ~")," at "," ~ ")," by "," ~ ")," on "," ~ ")," to "," ~ ")," from "," ~ ")," until "," ~ ")," till "," ~ ")," before "," ~ ")," after "," ~ ")," around "," ~ ")," approx "," ~ ")," about "," ~ ")," since "," ~ ")," hrs "," ~ ")," hr "," ~ ")," hours "," ~ ")," time "," ~ ")," jan "," ~ ")," feb "," ~ ")," mar "," ~ ")," apr "," ~ ")," may "," ~ ")," jun "," ~ ")," jul "," ~ ")," aug "," ~ ")," sep "," ~ ")," sept "," ~ ")," oct "," ~ ")</f>
        <v>  </v>
      </c>
      <c r="BT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222,"jan","~"),"feb","~"),"mar","~"),"apr","~"),"may","~"),"jun","~"),"jul","~"),"aug","~"),"sep","~"),"oct","~"),"nov","~"),"dec","~")," nov "," ~ ")," dec "," ~ ")," mon "," ~ ")," tue "," ~ ")," wed "," ~ ")," thu "," ~ ")," fri "," ~ ")," sat "," ~ ")," sun "," ~ ")," gate "," ~ ")," bay "," ~ ")," stand "," ~ ")," position "," ~ ")," galley "," ~ ")," flight "," ~ ")," flt "," ~ ")," day "," ~ ")," date "," ~ ")," dated "," ~ ")," the "," ~ ")," and "," ~ ")," of "," ~ ")," in "," ~ ")," for "," ~ ")," with "," ~ ")</f>
        <v>  </v>
      </c>
      <c r="BU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222,"jan","~"),"feb","~"),"mar","~"),"apr","~"),"may","~"),"jun","~"),"jul","~"),"aug","~"),"sep","~"),"oct","~"),"nov","~"),"dec","~")," nov "," ~ ")," dec "," ~ ")," mon "," ~ ")," tue "," ~ ")," wed "," ~ ")," thu "," ~ ")," fri "," ~ ")," sat "," ~ ")," sun "," ~ ")," gate "," ~ ")," bay "," ~ ")," stand "," ~ ")," position "," ~ ")," galley "," ~ ")," flight "," ~ ")," flt "," ~ ")," day "," ~ ")," date "," ~ ")," dated "," ~ ")," the "," ~ ")," and "," ~ ")," of "," ~ ")," in "," ~ ")," for "," ~ ")," with "," ~ ")</f>
        <v>  </v>
      </c>
      <c r="BV222" s="61" t="n">
        <f aca="false">0</f>
        <v>0</v>
      </c>
      <c r="BW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222," pax "," ~ ")," etd "," ~ ")," eta "," ~ ")," std "," ~ ")," sta "," ~ ")," atd "," ~ ")," ata "," ~ ")," lt "," ~ ")," utc "," ~ ")," local "," ~ ")," ok "," ~ ")," done "," ~ ")," seen "," ~ ")," chk "," ~ ")," chkd "," ~ ")," checked "," ~ ")," rcvd "," ~ ")," recd "," ~ ")," dep "," ~ ")," arr "," ~ ")," qty "," ~ ")," all "," ~ ")," ttl "," ~ ")," total "," ~ ")," via "," ~ ")," per "," ~ ")," call "," ~ ")," inbound "," ~ ")," outbound "," ~ ")," approx "," ~ ")</f>
        <v>  </v>
      </c>
      <c r="BX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222," pax "," ~ ")," etd "," ~ ")," eta "," ~ ")," std "," ~ ")," sta "," ~ ")," atd "," ~ ")," ata "," ~ ")," lt "," ~ ")," utc "," ~ ")," local "," ~ ")," ok "," ~ ")," done "," ~ ")," seen "," ~ ")," chk "," ~ ")," chkd "," ~ ")," checked "," ~ ")," rcvd "," ~ ")," recd "," ~ ")," dep "," ~ ")," arr "," ~ ")," qty "," ~ ")," all "," ~ ")," ttl "," ~ ")," total "," ~ ")," via "," ~ ")," per "," ~ ")," call "," ~ ")," inbound "," ~ ")," outbound "," ~ ")," approx "," ~ ")</f>
        <v>  </v>
      </c>
    </row>
    <row r="223" customFormat="false" ht="39.75" hidden="false" customHeight="true" outlineLevel="0" collapsed="false">
      <c r="A223" s="57" t="s">
        <v>790</v>
      </c>
      <c r="B223" s="57" t="s">
        <v>235</v>
      </c>
      <c r="C223" s="57" t="str">
        <f aca="false">Flights!$F$11</f>
        <v>MH0003</v>
      </c>
      <c r="D223" s="58" t="n">
        <f aca="false">Flights!$D$11</f>
        <v>46304</v>
      </c>
      <c r="E223" s="57" t="str">
        <f aca="false">Flights!$G$11&amp;"-"&amp;Flights!$H$11</f>
        <v>LHR-KUL</v>
      </c>
      <c r="F223" s="57" t="str">
        <f aca="false">Flights!$K$11</f>
        <v>BC</v>
      </c>
      <c r="G223" s="57" t="s">
        <v>83</v>
      </c>
      <c r="H223" s="57" t="s">
        <v>381</v>
      </c>
      <c r="I223" s="57" t="s">
        <v>382</v>
      </c>
      <c r="J223" s="57" t="s">
        <v>419</v>
      </c>
      <c r="K223" s="67" t="s">
        <v>420</v>
      </c>
      <c r="L223" s="67" t="s">
        <v>421</v>
      </c>
      <c r="M223" s="67"/>
      <c r="N223" s="67" t="s">
        <v>386</v>
      </c>
      <c r="O223" s="67"/>
      <c r="P223" s="57" t="s">
        <v>186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open",IF(AND(NOT(OR(LEN(AZ223)&lt;15,ISNUMBER(MATCH(AZ223,L_Placeholder,0)))),BK223=0,NOT(OR(LEN(AU223)&lt;2,ISNUMBER(MATCH(AU223,L_Placeholder,0)))),NOT(OR(LEN(AX223)&lt;2,ISNUMBER(MATCH(AX223,L_Placeholder,0)))),TRIM(AE223)&lt;&gt;TRIM(T223)),"N/A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missing",IF(OR(LEN(AU223)&lt;2,ISNUMBER(MATCH(AU223,L_Placeholder,0))),"INVALID – PIC missing",IF(OR(LEN(AV223)&lt;2,ISNUMBER(MATCH(AV223,L_Placeholder,0))),"INVALID – result / assessment missing",IF(OR(OR(LEN(AW223)&lt;3,ISNUMBER(MATCH(AW223,L_Placeholder,0))),SUMPRODUCT(--ISNUMBER(SEARCH(" "&amp;L_EvidencePhrase&amp;" ",BD223)))&gt;0,BI223=1),"INVALID – evidence missing, placeholder or not yet on file",IF(BL223=0,"INVALID – evidence needs a traceable reference (number, file name or link)",IF(OR(LEN(AX223)&lt;2,ISNUMBER(MATCH(AX223,L_Placeholder,0))),"INVALID – verifier missing",IF(AX223=AU223,"INVALID – verifier must be someone other than the PIC",IF(BH223=1,"INVALID – result not yet available (awaiting / TBC)",IF(BV223=1,"INVALID – wording says not on board: an on-board confirmation needs the item loaded",IF(AND(AQ223=1,OR(OR(LEN(AY223)&lt;3,ISNUMBER(MATCH(AY223,L_Placeholder,0))),BJ223=1,BQ223=0)),"INVALID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LATE","COMPLETE")&amp;IF(BG223=1," – CHECK WORDING",""))))))))))))))))))))))),IF(TRIM(U223)="Fail","FAIL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t="str">
        <f aca="false">" "&amp;TRIM(SUBSTITUTE(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 "))&amp;" "</f>
        <v>  </v>
      </c>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IFERROR(IF(AND(TRIM(U223)="Pass",SUMPRODUCT((LEN(BC223)-LEN(SUBSTITUTE(BC223,"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")))/(LEN(L_PendNeg)+1))+SUMPRODUCT((LEN(BC223)-LEN(SUBSTITUTE(BC223," "&amp;L_PendPrep&amp;" "," ")))/(LEN(L_PendPrep)+1)),1,0),1)</f>
        <v>0</v>
      </c>
      <c r="BI223" s="61" t="n">
        <f aca="false">IFERROR(IF(SUMPRODUCT((LEN(BD223)-LEN(SUBSTITUTE(BD223," "&amp;L_PendStrict&amp;" "," ")))/(LEN(L_PendStrict)+1))&gt;SUMPRODUCT((LEN(BD223)-LEN(SUBSTITUTE(BD223," "&amp;L_PendNeg&amp;" "," ")))/(LEN(L_PendNeg)+1)),1,0),1)</f>
        <v>0</v>
      </c>
      <c r="BJ223" s="61" t="n">
        <f aca="false">IFERROR(IF(SUMPRODUCT((LEN(BE223)-LEN(SUBSTITUTE(BE223," "&amp;L_Pending&amp;" "," ")))/(LEN(L_Pending)+1))&gt;SUMPRODUCT((LEN(BE223)-LEN(SUBSTITUTE(BE223," "&amp;L_PendNeg&amp;" "," ")))/(LEN(L_PendNeg)+1))+SUMPRODUCT((LEN(BE223)-LEN(SUBSTITUTE(BE223," "&amp;L_PendPrep&amp;" "," ")))/(LEN(L_PendPrep)+1)),1,0),1)</f>
        <v>0</v>
      </c>
      <c r="BK223" s="61" t="n">
        <f aca="false">IFERROR(IF(SUMPRODUCT((LEN(BF223)-LEN(SUBSTITUTE(BF223," "&amp;L_PendStrict&amp;" "," ")))/(LEN(L_PendStrict)+1))&gt;SUMPRODUCT((LEN(BF223)-LEN(SUBSTITUTE(BF223," "&amp;L_PendNeg&amp;" "," ")))/(LEN(L_PendNeg)+1)),1,0),1)</f>
        <v>0</v>
      </c>
      <c r="BL223" s="61" t="n">
        <f aca="false">IFERROR(IF(OR(SUMPRODUCT(--ISNUMBER(SEARCH({"aa000"," aa 000"," aaa 000"," aaaa 000"," a 0000"," a000 000"," aa 00 000"," aaa 00 000"},BN223)))&gt;0,SUMPRODUCT(--ISNUMBER(SEARCH({"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223)))&gt;0,SUMPRODUCT(--ISNUMBER(SEARCH({"http","www.","\",".pdf",".jpg",".jpeg",".png",".heic",".xls",".doc",".msg",".eml"},Z223)))&gt;0,AND(SUMPRODUCT(--ISNUMBER(SEARCH({"sharepoint","onedrive","teams","dms","q-pulse","qpulse"},Z223)))&gt;0,ISNUMBER(SEARCH("0",BM223)))),1,0),0)</f>
        <v>0</v>
      </c>
      <c r="BM223" s="61" t="str">
        <f aca="false">SUBSTITUTE(SUBSTITUTE(SUBSTITUTE(SUBSTITUTE(SUBSTITUTE(SUBSTITUTE(SUBSTITUTE(SUBSTITUTE(SUBSTITUTE(LOWER(BW223&amp;""),"1","0"),"2","0"),"3","0"),"4","0"),"5","0"),"6","0"),"7","0"),"8","0"),"9","0")</f>
        <v>  </v>
      </c>
      <c r="BN223" s="61" t="str">
        <f aca="false">SUBSTITUTE(SUBSTITUTE(SUBSTITUTE(SUBSTITUTE(SUBSTITUTE(SUBSTITUTE(SUBSTITUTE(SUBSTITUTE(SUBSTITUTE(SUBSTITUTE(SUBSTITUTE(SUBSTITUTE(SUBSTITUTE(SUBSTITUTE(SUBSTITUTE(SUBSTITUTE(SUBSTITUTE(SUBSTITUTE(SUBSTITUTE(SUBSTITUTE(SUBSTITUTE(SUBSTITUTE(SUBSTITUTE(SUBSTITUTE(SUBSTITUTE(BM223,"b","a"),"c","a"),"d","a"),"e","a"),"f","a"),"g","a"),"h","a"),"i","a"),"j","a"),"k","a"),"l","a"),"m","a"),"n","a"),"o","a"),"p","a"),"q","a"),"r","a"),"s","a"),"t","a"),"u","a"),"v","a"),"w","a"),"x","a"),"y","a"),"z","a")</f>
        <v>  </v>
      </c>
      <c r="BO223" s="61" t="str">
        <f aca="false">SUBSTITUTE(SUBSTITUTE(SUBSTITUTE(SUBSTITUTE(SUBSTITUTE(SUBSTITUTE(SUBSTITUTE(SUBSTITUTE(SUBSTITUTE(LOWER(BX223&amp;""),"1","0"),"2","0"),"3","0"),"4","0"),"5","0"),"6","0"),"7","0"),"8","0"),"9","0")</f>
        <v>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v>
      </c>
      <c r="BQ223" s="61" t="n">
        <f aca="false">IFERROR(IF(OR(SUMPRODUCT(--ISNUMBER(SEARCH({"aa000"," aa 000"," aaa 000"," aaaa 000"," a 0000"," a000 000"," aa 00 000"," aaa 00 000"},BP223)))&gt;0,SUMPRODUCT(--ISNUMBER(SEARCH({"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223)))&gt;0,SUMPRODUCT(--ISNUMBER(SEARCH({"http","www.","\",".pdf",".jpg",".jpeg",".png",".heic",".xls",".doc",".msg",".eml"},W223)))&gt;0,ISNUMBER(SEARCH("0000",BO223)),AND(SUMPRODUCT(--ISNUMBER(SEARCH({"sharepoint","onedrive","teams","dms","q-pulse","qpulse"},W223)))&gt;0,ISNUMBER(SEARCH("0",BO223)))),1,0),0)</f>
        <v>0</v>
      </c>
      <c r="BR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223," "&amp;LOWER(Flights!$F$11)&amp;" "," ~ ")," mh"," ~")," at "," ~ ")," by "," ~ ")," on "," ~ ")," to "," ~ ")," from "," ~ ")," until "," ~ ")," till "," ~ ")," before "," ~ ")," after "," ~ ")," around "," ~ ")," approx "," ~ ")," about "," ~ ")," since "," ~ ")," hrs "," ~ ")," hr "," ~ ")," hours "," ~ ")," time "," ~ ")," jan "," ~ ")," feb "," ~ ")," mar "," ~ ")," apr "," ~ ")," may "," ~ ")," jun "," ~ ")," jul "," ~ ")," aug "," ~ ")," sep "," ~ ")," sept "," ~ ")," oct "," ~ ")</f>
        <v>  </v>
      </c>
      <c r="BS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223," "&amp;LOWER(Flights!$F$11)&amp;" "," ~ ")," mh"," ~")," at "," ~ ")," by "," ~ ")," on "," ~ ")," to "," ~ ")," from "," ~ ")," until "," ~ ")," till "," ~ ")," before "," ~ ")," after "," ~ ")," around "," ~ ")," approx "," ~ ")," about "," ~ ")," since "," ~ ")," hrs "," ~ ")," hr "," ~ ")," hours "," ~ ")," time "," ~ ")," jan "," ~ ")," feb "," ~ ")," mar "," ~ ")," apr "," ~ ")," may "," ~ ")," jun "," ~ ")," jul "," ~ ")," aug "," ~ ")," sep "," ~ ")," sept "," ~ ")," oct "," ~ ")</f>
        <v>  </v>
      </c>
      <c r="BT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223,"jan","~"),"feb","~"),"mar","~"),"apr","~"),"may","~"),"jun","~"),"jul","~"),"aug","~"),"sep","~"),"oct","~"),"nov","~"),"dec","~")," nov "," ~ ")," dec "," ~ ")," mon "," ~ ")," tue "," ~ ")," wed "," ~ ")," thu "," ~ ")," fri "," ~ ")," sat "," ~ ")," sun "," ~ ")," gate "," ~ ")," bay "," ~ ")," stand "," ~ ")," position "," ~ ")," galley "," ~ ")," flight "," ~ ")," flt "," ~ ")," day "," ~ ")," date "," ~ ")," dated "," ~ ")," the "," ~ ")," and "," ~ ")," of "," ~ ")," in "," ~ ")," for "," ~ ")," with "," ~ ")</f>
        <v>  </v>
      </c>
      <c r="BU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223,"jan","~"),"feb","~"),"mar","~"),"apr","~"),"may","~"),"jun","~"),"jul","~"),"aug","~"),"sep","~"),"oct","~"),"nov","~"),"dec","~")," nov "," ~ ")," dec "," ~ ")," mon "," ~ ")," tue "," ~ ")," wed "," ~ ")," thu "," ~ ")," fri "," ~ ")," sat "," ~ ")," sun "," ~ ")," gate "," ~ ")," bay "," ~ ")," stand "," ~ ")," position "," ~ ")," galley "," ~ ")," flight "," ~ ")," flt "," ~ ")," day "," ~ ")," date "," ~ ")," dated "," ~ ")," the "," ~ ")," and "," ~ ")," of "," ~ ")," in "," ~ ")," for "," ~ ")," with "," ~ ")</f>
        <v>  </v>
      </c>
      <c r="BV223" s="61" t="n">
        <f aca="false">0</f>
        <v>0</v>
      </c>
      <c r="BW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223," pax "," ~ ")," etd "," ~ ")," eta "," ~ ")," std "," ~ ")," sta "," ~ ")," atd "," ~ ")," ata "," ~ ")," lt "," ~ ")," utc "," ~ ")," local "," ~ ")," ok "," ~ ")," done "," ~ ")," seen "," ~ ")," chk "," ~ ")," chkd "," ~ ")," checked "," ~ ")," rcvd "," ~ ")," recd "," ~ ")," dep "," ~ ")," arr "," ~ ")," qty "," ~ ")," all "," ~ ")," ttl "," ~ ")," total "," ~ ")," via "," ~ ")," per "," ~ ")," call "," ~ ")," inbound "," ~ ")," outbound "," ~ ")," approx "," ~ ")</f>
        <v>  </v>
      </c>
      <c r="BX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223," pax "," ~ ")," etd "," ~ ")," eta "," ~ ")," std "," ~ ")," sta "," ~ ")," atd "," ~ ")," ata "," ~ ")," lt "," ~ ")," utc "," ~ ")," local "," ~ ")," ok "," ~ ")," done "," ~ ")," seen "," ~ ")," chk "," ~ ")," chkd "," ~ ")," checked "," ~ ")," rcvd "," ~ ")," recd "," ~ ")," dep "," ~ ")," arr "," ~ ")," qty "," ~ ")," all "," ~ ")," ttl "," ~ ")," total "," ~ ")," via "," ~ ")," per "," ~ ")," call "," ~ ")," inbound "," ~ ")," outbound "," ~ ")," approx "," ~ ")</f>
        <v>  </v>
      </c>
    </row>
    <row r="224" customFormat="false" ht="39.75" hidden="false" customHeight="true" outlineLevel="0" collapsed="false">
      <c r="A224" s="57" t="s">
        <v>791</v>
      </c>
      <c r="B224" s="57" t="s">
        <v>235</v>
      </c>
      <c r="C224" s="57" t="str">
        <f aca="false">Flights!$F$11</f>
        <v>MH0003</v>
      </c>
      <c r="D224" s="58" t="n">
        <f aca="false">Flights!$D$11</f>
        <v>46304</v>
      </c>
      <c r="E224" s="57" t="str">
        <f aca="false">Flights!$G$11&amp;"-"&amp;Flights!$H$11</f>
        <v>LHR-KUL</v>
      </c>
      <c r="F224" s="57" t="str">
        <f aca="false">Flights!$K$11</f>
        <v>BC</v>
      </c>
      <c r="G224" s="57" t="s">
        <v>423</v>
      </c>
      <c r="H224" s="57" t="s">
        <v>381</v>
      </c>
      <c r="I224" s="57" t="s">
        <v>382</v>
      </c>
      <c r="J224" s="57" t="s">
        <v>424</v>
      </c>
      <c r="K224" s="67"/>
      <c r="L224" s="67" t="s">
        <v>425</v>
      </c>
      <c r="M224" s="67"/>
      <c r="N224" s="67" t="s">
        <v>386</v>
      </c>
      <c r="O224" s="67" t="s">
        <v>426</v>
      </c>
      <c r="P224" s="57" t="s">
        <v>186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open",IF(AND(NOT(OR(LEN(AZ224)&lt;15,ISNUMBER(MATCH(AZ224,L_Placeholder,0)))),BK224=0,NOT(OR(LEN(AU224)&lt;2,ISNUMBER(MATCH(AU224,L_Placeholder,0)))),NOT(OR(LEN(AX224)&lt;2,ISNUMBER(MATCH(AX224,L_Placeholder,0)))),TRIM(AE224)&lt;&gt;TRIM(T224)),"N/A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missing",IF(OR(LEN(AU224)&lt;2,ISNUMBER(MATCH(AU224,L_Placeholder,0))),"INVALID – PIC missing",IF(OR(LEN(AV224)&lt;2,ISNUMBER(MATCH(AV224,L_Placeholder,0))),"INVALID – result / assessment missing",IF(OR(OR(LEN(AW224)&lt;3,ISNUMBER(MATCH(AW224,L_Placeholder,0))),SUMPRODUCT(--ISNUMBER(SEARCH(" "&amp;L_EvidencePhrase&amp;" ",BD224)))&gt;0,BI224=1),"INVALID – evidence missing, placeholder or not yet on file",IF(BL224=0,"INVALID – evidence needs a traceable reference (number, file name or link)",IF(OR(LEN(AX224)&lt;2,ISNUMBER(MATCH(AX224,L_Placeholder,0))),"INVALID – verifier missing",IF(AX224=AU224,"INVALID – verifier must be someone other than the PIC",IF(BH224=1,"INVALID – result not yet available (awaiting / TBC)",IF(BV224=1,"INVALID – wording says not on board: an on-board confirmation needs the item loaded",IF(AND(AQ224=1,OR(OR(LEN(AY224)&lt;3,ISNUMBER(MATCH(AY224,L_Placeholder,0))),BJ224=1,BQ224=0)),"INVALID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LATE","COMPLETE")&amp;IF(BG224=1," – CHECK WORDING",""))))))))))))))))))))))),IF(TRIM(U224)="Fail","FAIL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t="str">
        <f aca="false">" "&amp;TRIM(SUBSTITUTE(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 "))&amp;" "</f>
        <v>  </v>
      </c>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IFERROR(IF(AND(TRIM(U224)="Pass",SUMPRODUCT((LEN(BC224)-LEN(SUBSTITUTE(BC224,"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")))/(LEN(L_PendNeg)+1))+SUMPRODUCT((LEN(BC224)-LEN(SUBSTITUTE(BC224," "&amp;L_PendPrep&amp;" "," ")))/(LEN(L_PendPrep)+1)),1,0),1)</f>
        <v>0</v>
      </c>
      <c r="BI224" s="61" t="n">
        <f aca="false">IFERROR(IF(SUMPRODUCT((LEN(BD224)-LEN(SUBSTITUTE(BD224," "&amp;L_PendStrict&amp;" "," ")))/(LEN(L_PendStrict)+1))&gt;SUMPRODUCT((LEN(BD224)-LEN(SUBSTITUTE(BD224," "&amp;L_PendNeg&amp;" "," ")))/(LEN(L_PendNeg)+1)),1,0),1)</f>
        <v>0</v>
      </c>
      <c r="BJ224" s="61" t="n">
        <f aca="false">IFERROR(IF(SUMPRODUCT((LEN(BE224)-LEN(SUBSTITUTE(BE224," "&amp;L_Pending&amp;" "," ")))/(LEN(L_Pending)+1))&gt;SUMPRODUCT((LEN(BE224)-LEN(SUBSTITUTE(BE224," "&amp;L_PendNeg&amp;" "," ")))/(LEN(L_PendNeg)+1))+SUMPRODUCT((LEN(BE224)-LEN(SUBSTITUTE(BE224," "&amp;L_PendPrep&amp;" "," ")))/(LEN(L_PendPrep)+1)),1,0),1)</f>
        <v>0</v>
      </c>
      <c r="BK224" s="61" t="n">
        <f aca="false">IFERROR(IF(SUMPRODUCT((LEN(BF224)-LEN(SUBSTITUTE(BF224," "&amp;L_PendStrict&amp;" "," ")))/(LEN(L_PendStrict)+1))&gt;SUMPRODUCT((LEN(BF224)-LEN(SUBSTITUTE(BF224," "&amp;L_PendNeg&amp;" "," ")))/(LEN(L_PendNeg)+1)),1,0),1)</f>
        <v>0</v>
      </c>
      <c r="BL224" s="61" t="n">
        <f aca="false">IFERROR(IF(OR(SUMPRODUCT(--ISNUMBER(SEARCH({"aa000"," aa 000"," aaa 000"," aaaa 000"," a 0000"," a000 000"," aa 00 000"," aaa 00 000"},BN224)))&gt;0,SUMPRODUCT(--ISNUMBER(SEARCH({"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224)))&gt;0,SUMPRODUCT(--ISNUMBER(SEARCH({"http","www.","\",".pdf",".jpg",".jpeg",".png",".heic",".xls",".doc",".msg",".eml"},Z224)))&gt;0,AND(SUMPRODUCT(--ISNUMBER(SEARCH({"sharepoint","onedrive","teams","dms","q-pulse","qpulse"},Z224)))&gt;0,ISNUMBER(SEARCH("0",BM224)))),1,0),0)</f>
        <v>0</v>
      </c>
      <c r="BM224" s="61" t="str">
        <f aca="false">SUBSTITUTE(SUBSTITUTE(SUBSTITUTE(SUBSTITUTE(SUBSTITUTE(SUBSTITUTE(SUBSTITUTE(SUBSTITUTE(SUBSTITUTE(LOWER(BW224&amp;""),"1","0"),"2","0"),"3","0"),"4","0"),"5","0"),"6","0"),"7","0"),"8","0"),"9","0")</f>
        <v>  </v>
      </c>
      <c r="BN224" s="61" t="str">
        <f aca="false">SUBSTITUTE(SUBSTITUTE(SUBSTITUTE(SUBSTITUTE(SUBSTITUTE(SUBSTITUTE(SUBSTITUTE(SUBSTITUTE(SUBSTITUTE(SUBSTITUTE(SUBSTITUTE(SUBSTITUTE(SUBSTITUTE(SUBSTITUTE(SUBSTITUTE(SUBSTITUTE(SUBSTITUTE(SUBSTITUTE(SUBSTITUTE(SUBSTITUTE(SUBSTITUTE(SUBSTITUTE(SUBSTITUTE(SUBSTITUTE(SUBSTITUTE(BM224,"b","a"),"c","a"),"d","a"),"e","a"),"f","a"),"g","a"),"h","a"),"i","a"),"j","a"),"k","a"),"l","a"),"m","a"),"n","a"),"o","a"),"p","a"),"q","a"),"r","a"),"s","a"),"t","a"),"u","a"),"v","a"),"w","a"),"x","a"),"y","a"),"z","a")</f>
        <v>  </v>
      </c>
      <c r="BO224" s="61" t="str">
        <f aca="false">SUBSTITUTE(SUBSTITUTE(SUBSTITUTE(SUBSTITUTE(SUBSTITUTE(SUBSTITUTE(SUBSTITUTE(SUBSTITUTE(SUBSTITUTE(LOWER(BX224&amp;""),"1","0"),"2","0"),"3","0"),"4","0"),"5","0"),"6","0"),"7","0"),"8","0"),"9","0")</f>
        <v>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v>
      </c>
      <c r="BQ224" s="61" t="n">
        <f aca="false">IFERROR(IF(OR(SUMPRODUCT(--ISNUMBER(SEARCH({"aa000"," aa 000"," aaa 000"," aaaa 000"," a 0000"," a000 000"," aa 00 000"," aaa 00 000"},BP224)))&gt;0,SUMPRODUCT(--ISNUMBER(SEARCH({"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224)))&gt;0,SUMPRODUCT(--ISNUMBER(SEARCH({"http","www.","\",".pdf",".jpg",".jpeg",".png",".heic",".xls",".doc",".msg",".eml"},W224)))&gt;0,ISNUMBER(SEARCH("0000",BO224)),AND(SUMPRODUCT(--ISNUMBER(SEARCH({"sharepoint","onedrive","teams","dms","q-pulse","qpulse"},W224)))&gt;0,ISNUMBER(SEARCH("0",BO224)))),1,0),0)</f>
        <v>0</v>
      </c>
      <c r="BR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224," "&amp;LOWER(Flights!$F$11)&amp;" "," ~ ")," mh"," ~")," at "," ~ ")," by "," ~ ")," on "," ~ ")," to "," ~ ")," from "," ~ ")," until "," ~ ")," till "," ~ ")," before "," ~ ")," after "," ~ ")," around "," ~ ")," approx "," ~ ")," about "," ~ ")," since "," ~ ")," hrs "," ~ ")," hr "," ~ ")," hours "," ~ ")," time "," ~ ")," jan "," ~ ")," feb "," ~ ")," mar "," ~ ")," apr "," ~ ")," may "," ~ ")," jun "," ~ ")," jul "," ~ ")," aug "," ~ ")," sep "," ~ ")," sept "," ~ ")," oct "," ~ ")</f>
        <v>  </v>
      </c>
      <c r="BS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224," "&amp;LOWER(Flights!$F$11)&amp;" "," ~ ")," mh"," ~")," at "," ~ ")," by "," ~ ")," on "," ~ ")," to "," ~ ")," from "," ~ ")," until "," ~ ")," till "," ~ ")," before "," ~ ")," after "," ~ ")," around "," ~ ")," approx "," ~ ")," about "," ~ ")," since "," ~ ")," hrs "," ~ ")," hr "," ~ ")," hours "," ~ ")," time "," ~ ")," jan "," ~ ")," feb "," ~ ")," mar "," ~ ")," apr "," ~ ")," may "," ~ ")," jun "," ~ ")," jul "," ~ ")," aug "," ~ ")," sep "," ~ ")," sept "," ~ ")," oct "," ~ ")</f>
        <v>  </v>
      </c>
      <c r="BT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224,"jan","~"),"feb","~"),"mar","~"),"apr","~"),"may","~"),"jun","~"),"jul","~"),"aug","~"),"sep","~"),"oct","~"),"nov","~"),"dec","~")," nov "," ~ ")," dec "," ~ ")," mon "," ~ ")," tue "," ~ ")," wed "," ~ ")," thu "," ~ ")," fri "," ~ ")," sat "," ~ ")," sun "," ~ ")," gate "," ~ ")," bay "," ~ ")," stand "," ~ ")," position "," ~ ")," galley "," ~ ")," flight "," ~ ")," flt "," ~ ")," day "," ~ ")," date "," ~ ")," dated "," ~ ")," the "," ~ ")," and "," ~ ")," of "," ~ ")," in "," ~ ")," for "," ~ ")," with "," ~ ")</f>
        <v>  </v>
      </c>
      <c r="BU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224,"jan","~"),"feb","~"),"mar","~"),"apr","~"),"may","~"),"jun","~"),"jul","~"),"aug","~"),"sep","~"),"oct","~"),"nov","~"),"dec","~")," nov "," ~ ")," dec "," ~ ")," mon "," ~ ")," tue "," ~ ")," wed "," ~ ")," thu "," ~ ")," fri "," ~ ")," sat "," ~ ")," sun "," ~ ")," gate "," ~ ")," bay "," ~ ")," stand "," ~ ")," position "," ~ ")," galley "," ~ ")," flight "," ~ ")," flt "," ~ ")," day "," ~ ")," date "," ~ ")," dated "," ~ ")," the "," ~ ")," and "," ~ ")," of "," ~ ")," in "," ~ ")," for "," ~ ")," with "," ~ ")</f>
        <v>  </v>
      </c>
      <c r="BV224" s="61" t="n">
        <f aca="false">0</f>
        <v>0</v>
      </c>
      <c r="BW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224," pax "," ~ ")," etd "," ~ ")," eta "," ~ ")," std "," ~ ")," sta "," ~ ")," atd "," ~ ")," ata "," ~ ")," lt "," ~ ")," utc "," ~ ")," local "," ~ ")," ok "," ~ ")," done "," ~ ")," seen "," ~ ")," chk "," ~ ")," chkd "," ~ ")," checked "," ~ ")," rcvd "," ~ ")," recd "," ~ ")," dep "," ~ ")," arr "," ~ ")," qty "," ~ ")," all "," ~ ")," ttl "," ~ ")," total "," ~ ")," via "," ~ ")," per "," ~ ")," call "," ~ ")," inbound "," ~ ")," outbound "," ~ ")," approx "," ~ ")</f>
        <v>  </v>
      </c>
      <c r="BX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224," pax "," ~ ")," etd "," ~ ")," eta "," ~ ")," std "," ~ ")," sta "," ~ ")," atd "," ~ ")," ata "," ~ ")," lt "," ~ ")," utc "," ~ ")," local "," ~ ")," ok "," ~ ")," done "," ~ ")," seen "," ~ ")," chk "," ~ ")," chkd "," ~ ")," checked "," ~ ")," rcvd "," ~ ")," recd "," ~ ")," dep "," ~ ")," arr "," ~ ")," qty "," ~ ")," all "," ~ ")," ttl "," ~ ")," total "," ~ ")," via "," ~ ")," per "," ~ ")," call "," ~ ")," inbound "," ~ ")," outbound "," ~ ")," approx "," ~ ")</f>
        <v>  </v>
      </c>
    </row>
    <row r="225" customFormat="false" ht="39.75" hidden="false" customHeight="true" outlineLevel="0" collapsed="false">
      <c r="A225" s="57" t="s">
        <v>792</v>
      </c>
      <c r="B225" s="57" t="s">
        <v>235</v>
      </c>
      <c r="C225" s="57" t="str">
        <f aca="false">Flights!$F$11</f>
        <v>MH0003</v>
      </c>
      <c r="D225" s="58" t="n">
        <f aca="false">Flights!$D$11</f>
        <v>46304</v>
      </c>
      <c r="E225" s="57" t="str">
        <f aca="false">Flights!$G$11&amp;"-"&amp;Flights!$H$11</f>
        <v>LHR-KUL</v>
      </c>
      <c r="F225" s="57" t="str">
        <f aca="false">Flights!$K$11</f>
        <v>BC</v>
      </c>
      <c r="G225" s="57" t="s">
        <v>423</v>
      </c>
      <c r="H225" s="57" t="s">
        <v>381</v>
      </c>
      <c r="I225" s="57" t="s">
        <v>382</v>
      </c>
      <c r="J225" s="57" t="s">
        <v>428</v>
      </c>
      <c r="K225" s="67" t="s">
        <v>429</v>
      </c>
      <c r="L225" s="67" t="s">
        <v>425</v>
      </c>
      <c r="M225" s="67"/>
      <c r="N225" s="67" t="s">
        <v>386</v>
      </c>
      <c r="O225" s="67" t="s">
        <v>426</v>
      </c>
      <c r="P225" s="57" t="s">
        <v>186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open",IF(AND(NOT(OR(LEN(AZ225)&lt;15,ISNUMBER(MATCH(AZ225,L_Placeholder,0)))),BK225=0,NOT(OR(LEN(AU225)&lt;2,ISNUMBER(MATCH(AU225,L_Placeholder,0)))),NOT(OR(LEN(AX225)&lt;2,ISNUMBER(MATCH(AX225,L_Placeholder,0)))),TRIM(AE225)&lt;&gt;TRIM(T225)),"N/A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missing",IF(OR(LEN(AU225)&lt;2,ISNUMBER(MATCH(AU225,L_Placeholder,0))),"INVALID – PIC missing",IF(OR(LEN(AV225)&lt;2,ISNUMBER(MATCH(AV225,L_Placeholder,0))),"INVALID – result / assessment missing",IF(OR(OR(LEN(AW225)&lt;3,ISNUMBER(MATCH(AW225,L_Placeholder,0))),SUMPRODUCT(--ISNUMBER(SEARCH(" "&amp;L_EvidencePhrase&amp;" ",BD225)))&gt;0,BI225=1),"INVALID – evidence missing, placeholder or not yet on file",IF(BL225=0,"INVALID – evidence needs a traceable reference (number, file name or link)",IF(OR(LEN(AX225)&lt;2,ISNUMBER(MATCH(AX225,L_Placeholder,0))),"INVALID – verifier missing",IF(AX225=AU225,"INVALID – verifier must be someone other than the PIC",IF(BH225=1,"INVALID – result not yet available (awaiting / TBC)",IF(BV225=1,"INVALID – wording says not on board: an on-board confirmation needs the item loaded",IF(AND(AQ225=1,OR(OR(LEN(AY225)&lt;3,ISNUMBER(MATCH(AY225,L_Placeholder,0))),BJ225=1,BQ225=0)),"INVALID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LATE","COMPLETE")&amp;IF(BG225=1," – CHECK WORDING",""))))))))))))))))))))))),IF(TRIM(U225)="Fail","FAIL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t="str">
        <f aca="false">" "&amp;TRIM(SUBSTITUTE(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 "))&amp;" "</f>
        <v>  </v>
      </c>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IFERROR(IF(AND(TRIM(U225)="Pass",SUMPRODUCT((LEN(BC225)-LEN(SUBSTITUTE(BC225,"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")))/(LEN(L_PendNeg)+1))+SUMPRODUCT((LEN(BC225)-LEN(SUBSTITUTE(BC225," "&amp;L_PendPrep&amp;" "," ")))/(LEN(L_PendPrep)+1)),1,0),1)</f>
        <v>0</v>
      </c>
      <c r="BI225" s="61" t="n">
        <f aca="false">IFERROR(IF(SUMPRODUCT((LEN(BD225)-LEN(SUBSTITUTE(BD225," "&amp;L_PendStrict&amp;" "," ")))/(LEN(L_PendStrict)+1))&gt;SUMPRODUCT((LEN(BD225)-LEN(SUBSTITUTE(BD225," "&amp;L_PendNeg&amp;" "," ")))/(LEN(L_PendNeg)+1)),1,0),1)</f>
        <v>0</v>
      </c>
      <c r="BJ225" s="61" t="n">
        <f aca="false">IFERROR(IF(SUMPRODUCT((LEN(BE225)-LEN(SUBSTITUTE(BE225," "&amp;L_Pending&amp;" "," ")))/(LEN(L_Pending)+1))&gt;SUMPRODUCT((LEN(BE225)-LEN(SUBSTITUTE(BE225," "&amp;L_PendNeg&amp;" "," ")))/(LEN(L_PendNeg)+1))+SUMPRODUCT((LEN(BE225)-LEN(SUBSTITUTE(BE225," "&amp;L_PendPrep&amp;" "," ")))/(LEN(L_PendPrep)+1)),1,0),1)</f>
        <v>0</v>
      </c>
      <c r="BK225" s="61" t="n">
        <f aca="false">IFERROR(IF(SUMPRODUCT((LEN(BF225)-LEN(SUBSTITUTE(BF225," "&amp;L_PendStrict&amp;" "," ")))/(LEN(L_PendStrict)+1))&gt;SUMPRODUCT((LEN(BF225)-LEN(SUBSTITUTE(BF225," "&amp;L_PendNeg&amp;" "," ")))/(LEN(L_PendNeg)+1)),1,0),1)</f>
        <v>0</v>
      </c>
      <c r="BL225" s="61" t="n">
        <f aca="false">IFERROR(IF(OR(SUMPRODUCT(--ISNUMBER(SEARCH({"aa000"," aa 000"," aaa 000"," aaaa 000"," a 0000"," a000 000"," aa 00 000"," aaa 00 000"},BN225)))&gt;0,SUMPRODUCT(--ISNUMBER(SEARCH({"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225)))&gt;0,SUMPRODUCT(--ISNUMBER(SEARCH({"http","www.","\",".pdf",".jpg",".jpeg",".png",".heic",".xls",".doc",".msg",".eml"},Z225)))&gt;0,AND(SUMPRODUCT(--ISNUMBER(SEARCH({"sharepoint","onedrive","teams","dms","q-pulse","qpulse"},Z225)))&gt;0,ISNUMBER(SEARCH("0",BM225)))),1,0),0)</f>
        <v>0</v>
      </c>
      <c r="BM225" s="61" t="str">
        <f aca="false">SUBSTITUTE(SUBSTITUTE(SUBSTITUTE(SUBSTITUTE(SUBSTITUTE(SUBSTITUTE(SUBSTITUTE(SUBSTITUTE(SUBSTITUTE(LOWER(BW225&amp;""),"1","0"),"2","0"),"3","0"),"4","0"),"5","0"),"6","0"),"7","0"),"8","0"),"9","0")</f>
        <v>  </v>
      </c>
      <c r="BN225" s="61" t="str">
        <f aca="false">SUBSTITUTE(SUBSTITUTE(SUBSTITUTE(SUBSTITUTE(SUBSTITUTE(SUBSTITUTE(SUBSTITUTE(SUBSTITUTE(SUBSTITUTE(SUBSTITUTE(SUBSTITUTE(SUBSTITUTE(SUBSTITUTE(SUBSTITUTE(SUBSTITUTE(SUBSTITUTE(SUBSTITUTE(SUBSTITUTE(SUBSTITUTE(SUBSTITUTE(SUBSTITUTE(SUBSTITUTE(SUBSTITUTE(SUBSTITUTE(SUBSTITUTE(BM225,"b","a"),"c","a"),"d","a"),"e","a"),"f","a"),"g","a"),"h","a"),"i","a"),"j","a"),"k","a"),"l","a"),"m","a"),"n","a"),"o","a"),"p","a"),"q","a"),"r","a"),"s","a"),"t","a"),"u","a"),"v","a"),"w","a"),"x","a"),"y","a"),"z","a")</f>
        <v>  </v>
      </c>
      <c r="BO225" s="61" t="str">
        <f aca="false">SUBSTITUTE(SUBSTITUTE(SUBSTITUTE(SUBSTITUTE(SUBSTITUTE(SUBSTITUTE(SUBSTITUTE(SUBSTITUTE(SUBSTITUTE(LOWER(BX225&amp;""),"1","0"),"2","0"),"3","0"),"4","0"),"5","0"),"6","0"),"7","0"),"8","0"),"9","0")</f>
        <v>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v>
      </c>
      <c r="BQ225" s="61" t="n">
        <f aca="false">IFERROR(IF(OR(SUMPRODUCT(--ISNUMBER(SEARCH({"aa000"," aa 000"," aaa 000"," aaaa 000"," a 0000"," a000 000"," aa 00 000"," aaa 00 000"},BP225)))&gt;0,SUMPRODUCT(--ISNUMBER(SEARCH({"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225)))&gt;0,SUMPRODUCT(--ISNUMBER(SEARCH({"http","www.","\",".pdf",".jpg",".jpeg",".png",".heic",".xls",".doc",".msg",".eml"},W225)))&gt;0,ISNUMBER(SEARCH("0000",BO225)),AND(SUMPRODUCT(--ISNUMBER(SEARCH({"sharepoint","onedrive","teams","dms","q-pulse","qpulse"},W225)))&gt;0,ISNUMBER(SEARCH("0",BO225)))),1,0),0)</f>
        <v>0</v>
      </c>
      <c r="BR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225," "&amp;LOWER(Flights!$F$11)&amp;" "," ~ ")," mh"," ~")," at "," ~ ")," by "," ~ ")," on "," ~ ")," to "," ~ ")," from "," ~ ")," until "," ~ ")," till "," ~ ")," before "," ~ ")," after "," ~ ")," around "," ~ ")," approx "," ~ ")," about "," ~ ")," since "," ~ ")," hrs "," ~ ")," hr "," ~ ")," hours "," ~ ")," time "," ~ ")," jan "," ~ ")," feb "," ~ ")," mar "," ~ ")," apr "," ~ ")," may "," ~ ")," jun "," ~ ")," jul "," ~ ")," aug "," ~ ")," sep "," ~ ")," sept "," ~ ")," oct "," ~ ")</f>
        <v>  </v>
      </c>
      <c r="BS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225," "&amp;LOWER(Flights!$F$11)&amp;" "," ~ ")," mh"," ~")," at "," ~ ")," by "," ~ ")," on "," ~ ")," to "," ~ ")," from "," ~ ")," until "," ~ ")," till "," ~ ")," before "," ~ ")," after "," ~ ")," around "," ~ ")," approx "," ~ ")," about "," ~ ")," since "," ~ ")," hrs "," ~ ")," hr "," ~ ")," hours "," ~ ")," time "," ~ ")," jan "," ~ ")," feb "," ~ ")," mar "," ~ ")," apr "," ~ ")," may "," ~ ")," jun "," ~ ")," jul "," ~ ")," aug "," ~ ")," sep "," ~ ")," sept "," ~ ")," oct "," ~ ")</f>
        <v>  </v>
      </c>
      <c r="BT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225,"jan","~"),"feb","~"),"mar","~"),"apr","~"),"may","~"),"jun","~"),"jul","~"),"aug","~"),"sep","~"),"oct","~"),"nov","~"),"dec","~")," nov "," ~ ")," dec "," ~ ")," mon "," ~ ")," tue "," ~ ")," wed "," ~ ")," thu "," ~ ")," fri "," ~ ")," sat "," ~ ")," sun "," ~ ")," gate "," ~ ")," bay "," ~ ")," stand "," ~ ")," position "," ~ ")," galley "," ~ ")," flight "," ~ ")," flt "," ~ ")," day "," ~ ")," date "," ~ ")," dated "," ~ ")," the "," ~ ")," and "," ~ ")," of "," ~ ")," in "," ~ ")," for "," ~ ")," with "," ~ ")</f>
        <v>  </v>
      </c>
      <c r="BU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225,"jan","~"),"feb","~"),"mar","~"),"apr","~"),"may","~"),"jun","~"),"jul","~"),"aug","~"),"sep","~"),"oct","~"),"nov","~"),"dec","~")," nov "," ~ ")," dec "," ~ ")," mon "," ~ ")," tue "," ~ ")," wed "," ~ ")," thu "," ~ ")," fri "," ~ ")," sat "," ~ ")," sun "," ~ ")," gate "," ~ ")," bay "," ~ ")," stand "," ~ ")," position "," ~ ")," galley "," ~ ")," flight "," ~ ")," flt "," ~ ")," day "," ~ ")," date "," ~ ")," dated "," ~ ")," the "," ~ ")," and "," ~ ")," of "," ~ ")," in "," ~ ")," for "," ~ ")," with "," ~ ")</f>
        <v>  </v>
      </c>
      <c r="BV225" s="61" t="n">
        <f aca="false">0</f>
        <v>0</v>
      </c>
      <c r="BW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225," pax "," ~ ")," etd "," ~ ")," eta "," ~ ")," std "," ~ ")," sta "," ~ ")," atd "," ~ ")," ata "," ~ ")," lt "," ~ ")," utc "," ~ ")," local "," ~ ")," ok "," ~ ")," done "," ~ ")," seen "," ~ ")," chk "," ~ ")," chkd "," ~ ")," checked "," ~ ")," rcvd "," ~ ")," recd "," ~ ")," dep "," ~ ")," arr "," ~ ")," qty "," ~ ")," all "," ~ ")," ttl "," ~ ")," total "," ~ ")," via "," ~ ")," per "," ~ ")," call "," ~ ")," inbound "," ~ ")," outbound "," ~ ")," approx "," ~ ")</f>
        <v>  </v>
      </c>
      <c r="BX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225," pax "," ~ ")," etd "," ~ ")," eta "," ~ ")," std "," ~ ")," sta "," ~ ")," atd "," ~ ")," ata "," ~ ")," lt "," ~ ")," utc "," ~ ")," local "," ~ ")," ok "," ~ ")," done "," ~ ")," seen "," ~ ")," chk "," ~ ")," chkd "," ~ ")," checked "," ~ ")," rcvd "," ~ ")," recd "," ~ ")," dep "," ~ ")," arr "," ~ ")," qty "," ~ ")," all "," ~ ")," ttl "," ~ ")," total "," ~ ")," via "," ~ ")," per "," ~ ")," call "," ~ ")," inbound "," ~ ")," outbound "," ~ ")," approx "," ~ ")</f>
        <v>  </v>
      </c>
    </row>
    <row r="226" customFormat="false" ht="39.75" hidden="false" customHeight="true" outlineLevel="0" collapsed="false">
      <c r="A226" s="57" t="s">
        <v>793</v>
      </c>
      <c r="B226" s="57" t="s">
        <v>235</v>
      </c>
      <c r="C226" s="57" t="str">
        <f aca="false">Flights!$F$11</f>
        <v>MH0003</v>
      </c>
      <c r="D226" s="58" t="n">
        <f aca="false">Flights!$D$11</f>
        <v>46304</v>
      </c>
      <c r="E226" s="57" t="str">
        <f aca="false">Flights!$G$11&amp;"-"&amp;Flights!$H$11</f>
        <v>LHR-KUL</v>
      </c>
      <c r="F226" s="57" t="str">
        <f aca="false">Flights!$K$11</f>
        <v>BC</v>
      </c>
      <c r="G226" s="57" t="s">
        <v>423</v>
      </c>
      <c r="H226" s="57" t="s">
        <v>381</v>
      </c>
      <c r="I226" s="57" t="s">
        <v>431</v>
      </c>
      <c r="J226" s="57" t="s">
        <v>432</v>
      </c>
      <c r="K226" s="67"/>
      <c r="L226" s="67" t="s">
        <v>425</v>
      </c>
      <c r="M226" s="67"/>
      <c r="N226" s="67" t="s">
        <v>386</v>
      </c>
      <c r="O226" s="67" t="s">
        <v>426</v>
      </c>
      <c r="P226" s="57" t="s">
        <v>186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open",IF(AND(NOT(OR(LEN(AZ226)&lt;15,ISNUMBER(MATCH(AZ226,L_Placeholder,0)))),BK226=0,NOT(OR(LEN(AU226)&lt;2,ISNUMBER(MATCH(AU226,L_Placeholder,0)))),NOT(OR(LEN(AX226)&lt;2,ISNUMBER(MATCH(AX226,L_Placeholder,0)))),TRIM(AE226)&lt;&gt;TRIM(T226)),"N/A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missing",IF(OR(LEN(AU226)&lt;2,ISNUMBER(MATCH(AU226,L_Placeholder,0))),"INVALID – PIC missing",IF(OR(LEN(AV226)&lt;2,ISNUMBER(MATCH(AV226,L_Placeholder,0))),"INVALID – result / assessment missing",IF(OR(OR(LEN(AW226)&lt;3,ISNUMBER(MATCH(AW226,L_Placeholder,0))),SUMPRODUCT(--ISNUMBER(SEARCH(" "&amp;L_EvidencePhrase&amp;" ",BD226)))&gt;0,BI226=1),"INVALID – evidence missing, placeholder or not yet on file",IF(BL226=0,"INVALID – evidence needs a traceable reference (number, file name or link)",IF(OR(LEN(AX226)&lt;2,ISNUMBER(MATCH(AX226,L_Placeholder,0))),"INVALID – verifier missing",IF(AX226=AU226,"INVALID – verifier must be someone other than the PIC",IF(BH226=1,"INVALID – result not yet available (awaiting / TBC)",IF(BV226=1,"INVALID – wording says not on board: an on-board confirmation needs the item loaded",IF(AND(AQ226=1,OR(OR(LEN(AY226)&lt;3,ISNUMBER(MATCH(AY226,L_Placeholder,0))),BJ226=1,BQ226=0)),"INVALID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LATE","COMPLETE")&amp;IF(BG226=1," – CHECK WORDING",""))))))))))))))))))))))),IF(TRIM(U226)="Fail","FAIL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t="str">
        <f aca="false">" "&amp;TRIM(SUBSTITUTE(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 "))&amp;" "</f>
        <v>  </v>
      </c>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IFERROR(IF(AND(TRIM(U226)="Pass",SUMPRODUCT((LEN(BC226)-LEN(SUBSTITUTE(BC226,"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")))/(LEN(L_PendNeg)+1))+SUMPRODUCT((LEN(BC226)-LEN(SUBSTITUTE(BC226," "&amp;L_PendPrep&amp;" "," ")))/(LEN(L_PendPrep)+1)),1,0),1)</f>
        <v>0</v>
      </c>
      <c r="BI226" s="61" t="n">
        <f aca="false">IFERROR(IF(SUMPRODUCT((LEN(BD226)-LEN(SUBSTITUTE(BD226," "&amp;L_PendStrict&amp;" "," ")))/(LEN(L_PendStrict)+1))&gt;SUMPRODUCT((LEN(BD226)-LEN(SUBSTITUTE(BD226," "&amp;L_PendNeg&amp;" "," ")))/(LEN(L_PendNeg)+1)),1,0),1)</f>
        <v>0</v>
      </c>
      <c r="BJ226" s="61" t="n">
        <f aca="false">IFERROR(IF(SUMPRODUCT((LEN(BE226)-LEN(SUBSTITUTE(BE226," "&amp;L_Pending&amp;" "," ")))/(LEN(L_Pending)+1))&gt;SUMPRODUCT((LEN(BE226)-LEN(SUBSTITUTE(BE226," "&amp;L_PendNeg&amp;" "," ")))/(LEN(L_PendNeg)+1))+SUMPRODUCT((LEN(BE226)-LEN(SUBSTITUTE(BE226," "&amp;L_PendPrep&amp;" "," ")))/(LEN(L_PendPrep)+1)),1,0),1)</f>
        <v>0</v>
      </c>
      <c r="BK226" s="61" t="n">
        <f aca="false">IFERROR(IF(SUMPRODUCT((LEN(BF226)-LEN(SUBSTITUTE(BF226," "&amp;L_PendStrict&amp;" "," ")))/(LEN(L_PendStrict)+1))&gt;SUMPRODUCT((LEN(BF226)-LEN(SUBSTITUTE(BF226," "&amp;L_PendNeg&amp;" "," ")))/(LEN(L_PendNeg)+1)),1,0),1)</f>
        <v>0</v>
      </c>
      <c r="BL226" s="61" t="n">
        <f aca="false">IFERROR(IF(OR(SUMPRODUCT(--ISNUMBER(SEARCH({"aa000"," aa 000"," aaa 000"," aaaa 000"," a 0000"," a000 000"," aa 00 000"," aaa 00 000"},BN226)))&gt;0,SUMPRODUCT(--ISNUMBER(SEARCH({"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226)))&gt;0,SUMPRODUCT(--ISNUMBER(SEARCH({"http","www.","\",".pdf",".jpg",".jpeg",".png",".heic",".xls",".doc",".msg",".eml"},Z226)))&gt;0,AND(SUMPRODUCT(--ISNUMBER(SEARCH({"sharepoint","onedrive","teams","dms","q-pulse","qpulse"},Z226)))&gt;0,ISNUMBER(SEARCH("0",BM226)))),1,0),0)</f>
        <v>0</v>
      </c>
      <c r="BM226" s="61" t="str">
        <f aca="false">SUBSTITUTE(SUBSTITUTE(SUBSTITUTE(SUBSTITUTE(SUBSTITUTE(SUBSTITUTE(SUBSTITUTE(SUBSTITUTE(SUBSTITUTE(LOWER(BW226&amp;""),"1","0"),"2","0"),"3","0"),"4","0"),"5","0"),"6","0"),"7","0"),"8","0"),"9","0")</f>
        <v>  </v>
      </c>
      <c r="BN226" s="61" t="str">
        <f aca="false">SUBSTITUTE(SUBSTITUTE(SUBSTITUTE(SUBSTITUTE(SUBSTITUTE(SUBSTITUTE(SUBSTITUTE(SUBSTITUTE(SUBSTITUTE(SUBSTITUTE(SUBSTITUTE(SUBSTITUTE(SUBSTITUTE(SUBSTITUTE(SUBSTITUTE(SUBSTITUTE(SUBSTITUTE(SUBSTITUTE(SUBSTITUTE(SUBSTITUTE(SUBSTITUTE(SUBSTITUTE(SUBSTITUTE(SUBSTITUTE(SUBSTITUTE(BM226,"b","a"),"c","a"),"d","a"),"e","a"),"f","a"),"g","a"),"h","a"),"i","a"),"j","a"),"k","a"),"l","a"),"m","a"),"n","a"),"o","a"),"p","a"),"q","a"),"r","a"),"s","a"),"t","a"),"u","a"),"v","a"),"w","a"),"x","a"),"y","a"),"z","a")</f>
        <v>  </v>
      </c>
      <c r="BO226" s="61" t="str">
        <f aca="false">SUBSTITUTE(SUBSTITUTE(SUBSTITUTE(SUBSTITUTE(SUBSTITUTE(SUBSTITUTE(SUBSTITUTE(SUBSTITUTE(SUBSTITUTE(LOWER(BX226&amp;""),"1","0"),"2","0"),"3","0"),"4","0"),"5","0"),"6","0"),"7","0"),"8","0"),"9","0")</f>
        <v>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v>
      </c>
      <c r="BQ226" s="61" t="n">
        <f aca="false">IFERROR(IF(OR(SUMPRODUCT(--ISNUMBER(SEARCH({"aa000"," aa 000"," aaa 000"," aaaa 000"," a 0000"," a000 000"," aa 00 000"," aaa 00 000"},BP226)))&gt;0,SUMPRODUCT(--ISNUMBER(SEARCH({"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226)))&gt;0,SUMPRODUCT(--ISNUMBER(SEARCH({"http","www.","\",".pdf",".jpg",".jpeg",".png",".heic",".xls",".doc",".msg",".eml"},W226)))&gt;0,ISNUMBER(SEARCH("0000",BO226)),AND(SUMPRODUCT(--ISNUMBER(SEARCH({"sharepoint","onedrive","teams","dms","q-pulse","qpulse"},W226)))&gt;0,ISNUMBER(SEARCH("0",BO226)))),1,0),0)</f>
        <v>0</v>
      </c>
      <c r="BR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226," "&amp;LOWER(Flights!$F$11)&amp;" "," ~ ")," mh"," ~")," at "," ~ ")," by "," ~ ")," on "," ~ ")," to "," ~ ")," from "," ~ ")," until "," ~ ")," till "," ~ ")," before "," ~ ")," after "," ~ ")," around "," ~ ")," approx "," ~ ")," about "," ~ ")," since "," ~ ")," hrs "," ~ ")," hr "," ~ ")," hours "," ~ ")," time "," ~ ")," jan "," ~ ")," feb "," ~ ")," mar "," ~ ")," apr "," ~ ")," may "," ~ ")," jun "," ~ ")," jul "," ~ ")," aug "," ~ ")," sep "," ~ ")," sept "," ~ ")," oct "," ~ ")</f>
        <v>  </v>
      </c>
      <c r="BS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226," "&amp;LOWER(Flights!$F$11)&amp;" "," ~ ")," mh"," ~")," at "," ~ ")," by "," ~ ")," on "," ~ ")," to "," ~ ")," from "," ~ ")," until "," ~ ")," till "," ~ ")," before "," ~ ")," after "," ~ ")," around "," ~ ")," approx "," ~ ")," about "," ~ ")," since "," ~ ")," hrs "," ~ ")," hr "," ~ ")," hours "," ~ ")," time "," ~ ")," jan "," ~ ")," feb "," ~ ")," mar "," ~ ")," apr "," ~ ")," may "," ~ ")," jun "," ~ ")," jul "," ~ ")," aug "," ~ ")," sep "," ~ ")," sept "," ~ ")," oct "," ~ ")</f>
        <v>  </v>
      </c>
      <c r="BT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226,"jan","~"),"feb","~"),"mar","~"),"apr","~"),"may","~"),"jun","~"),"jul","~"),"aug","~"),"sep","~"),"oct","~"),"nov","~"),"dec","~")," nov "," ~ ")," dec "," ~ ")," mon "," ~ ")," tue "," ~ ")," wed "," ~ ")," thu "," ~ ")," fri "," ~ ")," sat "," ~ ")," sun "," ~ ")," gate "," ~ ")," bay "," ~ ")," stand "," ~ ")," position "," ~ ")," galley "," ~ ")," flight "," ~ ")," flt "," ~ ")," day "," ~ ")," date "," ~ ")," dated "," ~ ")," the "," ~ ")," and "," ~ ")," of "," ~ ")," in "," ~ ")," for "," ~ ")," with "," ~ ")</f>
        <v>  </v>
      </c>
      <c r="BU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226,"jan","~"),"feb","~"),"mar","~"),"apr","~"),"may","~"),"jun","~"),"jul","~"),"aug","~"),"sep","~"),"oct","~"),"nov","~"),"dec","~")," nov "," ~ ")," dec "," ~ ")," mon "," ~ ")," tue "," ~ ")," wed "," ~ ")," thu "," ~ ")," fri "," ~ ")," sat "," ~ ")," sun "," ~ ")," gate "," ~ ")," bay "," ~ ")," stand "," ~ ")," position "," ~ ")," galley "," ~ ")," flight "," ~ ")," flt "," ~ ")," day "," ~ ")," date "," ~ ")," dated "," ~ ")," the "," ~ ")," and "," ~ ")," of "," ~ ")," in "," ~ ")," for "," ~ ")," with "," ~ ")</f>
        <v>  </v>
      </c>
      <c r="BV226" s="61" t="n">
        <f aca="false">0</f>
        <v>0</v>
      </c>
      <c r="BW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226," pax "," ~ ")," etd "," ~ ")," eta "," ~ ")," std "," ~ ")," sta "," ~ ")," atd "," ~ ")," ata "," ~ ")," lt "," ~ ")," utc "," ~ ")," local "," ~ ")," ok "," ~ ")," done "," ~ ")," seen "," ~ ")," chk "," ~ ")," chkd "," ~ ")," checked "," ~ ")," rcvd "," ~ ")," recd "," ~ ")," dep "," ~ ")," arr "," ~ ")," qty "," ~ ")," all "," ~ ")," ttl "," ~ ")," total "," ~ ")," via "," ~ ")," per "," ~ ")," call "," ~ ")," inbound "," ~ ")," outbound "," ~ ")," approx "," ~ ")</f>
        <v>  </v>
      </c>
      <c r="BX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226," pax "," ~ ")," etd "," ~ ")," eta "," ~ ")," std "," ~ ")," sta "," ~ ")," atd "," ~ ")," ata "," ~ ")," lt "," ~ ")," utc "," ~ ")," local "," ~ ")," ok "," ~ ")," done "," ~ ")," seen "," ~ ")," chk "," ~ ")," chkd "," ~ ")," checked "," ~ ")," rcvd "," ~ ")," recd "," ~ ")," dep "," ~ ")," arr "," ~ ")," qty "," ~ ")," all "," ~ ")," ttl "," ~ ")," total "," ~ ")," via "," ~ ")," per "," ~ ")," call "," ~ ")," inbound "," ~ ")," outbound "," ~ ")," approx "," ~ ")</f>
        <v>  </v>
      </c>
    </row>
    <row r="227" customFormat="false" ht="39.75" hidden="false" customHeight="true" outlineLevel="0" collapsed="false">
      <c r="A227" s="57" t="s">
        <v>794</v>
      </c>
      <c r="B227" s="57" t="s">
        <v>235</v>
      </c>
      <c r="C227" s="57" t="str">
        <f aca="false">Flights!$F$11</f>
        <v>MH0003</v>
      </c>
      <c r="D227" s="58" t="n">
        <f aca="false">Flights!$D$11</f>
        <v>46304</v>
      </c>
      <c r="E227" s="57" t="str">
        <f aca="false">Flights!$G$11&amp;"-"&amp;Flights!$H$11</f>
        <v>LHR-KUL</v>
      </c>
      <c r="F227" s="57" t="str">
        <f aca="false">Flights!$K$11</f>
        <v>BC</v>
      </c>
      <c r="G227" s="57" t="s">
        <v>423</v>
      </c>
      <c r="H227" s="57" t="s">
        <v>381</v>
      </c>
      <c r="I227" s="57" t="s">
        <v>431</v>
      </c>
      <c r="J227" s="57" t="s">
        <v>434</v>
      </c>
      <c r="K227" s="67"/>
      <c r="L227" s="67" t="s">
        <v>425</v>
      </c>
      <c r="M227" s="67"/>
      <c r="N227" s="67" t="s">
        <v>386</v>
      </c>
      <c r="O227" s="67" t="s">
        <v>426</v>
      </c>
      <c r="P227" s="57" t="s">
        <v>186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open",IF(AND(NOT(OR(LEN(AZ227)&lt;15,ISNUMBER(MATCH(AZ227,L_Placeholder,0)))),BK227=0,NOT(OR(LEN(AU227)&lt;2,ISNUMBER(MATCH(AU227,L_Placeholder,0)))),NOT(OR(LEN(AX227)&lt;2,ISNUMBER(MATCH(AX227,L_Placeholder,0)))),TRIM(AE227)&lt;&gt;TRIM(T227)),"N/A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missing",IF(OR(LEN(AU227)&lt;2,ISNUMBER(MATCH(AU227,L_Placeholder,0))),"INVALID – PIC missing",IF(OR(LEN(AV227)&lt;2,ISNUMBER(MATCH(AV227,L_Placeholder,0))),"INVALID – result / assessment missing",IF(OR(OR(LEN(AW227)&lt;3,ISNUMBER(MATCH(AW227,L_Placeholder,0))),SUMPRODUCT(--ISNUMBER(SEARCH(" "&amp;L_EvidencePhrase&amp;" ",BD227)))&gt;0,BI227=1),"INVALID – evidence missing, placeholder or not yet on file",IF(BL227=0,"INVALID – evidence needs a traceable reference (number, file name or link)",IF(OR(LEN(AX227)&lt;2,ISNUMBER(MATCH(AX227,L_Placeholder,0))),"INVALID – verifier missing",IF(AX227=AU227,"INVALID – verifier must be someone other than the PIC",IF(BH227=1,"INVALID – result not yet available (awaiting / TBC)",IF(BV227=1,"INVALID – wording says not on board: an on-board confirmation needs the item loaded",IF(AND(AQ227=1,OR(OR(LEN(AY227)&lt;3,ISNUMBER(MATCH(AY227,L_Placeholder,0))),BJ227=1,BQ227=0)),"INVALID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LATE","COMPLETE")&amp;IF(BG227=1," – CHECK WORDING",""))))))))))))))))))))))),IF(TRIM(U227)="Fail","FAIL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t="str">
        <f aca="false">" "&amp;TRIM(SUBSTITUTE(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 "))&amp;" "</f>
        <v>  </v>
      </c>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IFERROR(IF(AND(TRIM(U227)="Pass",SUMPRODUCT((LEN(BC227)-LEN(SUBSTITUTE(BC227,"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")))/(LEN(L_PendNeg)+1))+SUMPRODUCT((LEN(BC227)-LEN(SUBSTITUTE(BC227," "&amp;L_PendPrep&amp;" "," ")))/(LEN(L_PendPrep)+1)),1,0),1)</f>
        <v>0</v>
      </c>
      <c r="BI227" s="61" t="n">
        <f aca="false">IFERROR(IF(SUMPRODUCT((LEN(BD227)-LEN(SUBSTITUTE(BD227," "&amp;L_PendStrict&amp;" "," ")))/(LEN(L_PendStrict)+1))&gt;SUMPRODUCT((LEN(BD227)-LEN(SUBSTITUTE(BD227," "&amp;L_PendNeg&amp;" "," ")))/(LEN(L_PendNeg)+1)),1,0),1)</f>
        <v>0</v>
      </c>
      <c r="BJ227" s="61" t="n">
        <f aca="false">IFERROR(IF(SUMPRODUCT((LEN(BE227)-LEN(SUBSTITUTE(BE227," "&amp;L_Pending&amp;" "," ")))/(LEN(L_Pending)+1))&gt;SUMPRODUCT((LEN(BE227)-LEN(SUBSTITUTE(BE227," "&amp;L_PendNeg&amp;" "," ")))/(LEN(L_PendNeg)+1))+SUMPRODUCT((LEN(BE227)-LEN(SUBSTITUTE(BE227," "&amp;L_PendPrep&amp;" "," ")))/(LEN(L_PendPrep)+1)),1,0),1)</f>
        <v>0</v>
      </c>
      <c r="BK227" s="61" t="n">
        <f aca="false">IFERROR(IF(SUMPRODUCT((LEN(BF227)-LEN(SUBSTITUTE(BF227," "&amp;L_PendStrict&amp;" "," ")))/(LEN(L_PendStrict)+1))&gt;SUMPRODUCT((LEN(BF227)-LEN(SUBSTITUTE(BF227," "&amp;L_PendNeg&amp;" "," ")))/(LEN(L_PendNeg)+1)),1,0),1)</f>
        <v>0</v>
      </c>
      <c r="BL227" s="61" t="n">
        <f aca="false">IFERROR(IF(OR(SUMPRODUCT(--ISNUMBER(SEARCH({"aa000"," aa 000"," aaa 000"," aaaa 000"," a 0000"," a000 000"," aa 00 000"," aaa 00 000"},BN227)))&gt;0,SUMPRODUCT(--ISNUMBER(SEARCH({"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227)))&gt;0,SUMPRODUCT(--ISNUMBER(SEARCH({"http","www.","\",".pdf",".jpg",".jpeg",".png",".heic",".xls",".doc",".msg",".eml"},Z227)))&gt;0,AND(SUMPRODUCT(--ISNUMBER(SEARCH({"sharepoint","onedrive","teams","dms","q-pulse","qpulse"},Z227)))&gt;0,ISNUMBER(SEARCH("0",BM227)))),1,0),0)</f>
        <v>0</v>
      </c>
      <c r="BM227" s="61" t="str">
        <f aca="false">SUBSTITUTE(SUBSTITUTE(SUBSTITUTE(SUBSTITUTE(SUBSTITUTE(SUBSTITUTE(SUBSTITUTE(SUBSTITUTE(SUBSTITUTE(LOWER(BW227&amp;""),"1","0"),"2","0"),"3","0"),"4","0"),"5","0"),"6","0"),"7","0"),"8","0"),"9","0")</f>
        <v>  </v>
      </c>
      <c r="BN227" s="61" t="str">
        <f aca="false">SUBSTITUTE(SUBSTITUTE(SUBSTITUTE(SUBSTITUTE(SUBSTITUTE(SUBSTITUTE(SUBSTITUTE(SUBSTITUTE(SUBSTITUTE(SUBSTITUTE(SUBSTITUTE(SUBSTITUTE(SUBSTITUTE(SUBSTITUTE(SUBSTITUTE(SUBSTITUTE(SUBSTITUTE(SUBSTITUTE(SUBSTITUTE(SUBSTITUTE(SUBSTITUTE(SUBSTITUTE(SUBSTITUTE(SUBSTITUTE(SUBSTITUTE(BM227,"b","a"),"c","a"),"d","a"),"e","a"),"f","a"),"g","a"),"h","a"),"i","a"),"j","a"),"k","a"),"l","a"),"m","a"),"n","a"),"o","a"),"p","a"),"q","a"),"r","a"),"s","a"),"t","a"),"u","a"),"v","a"),"w","a"),"x","a"),"y","a"),"z","a")</f>
        <v>  </v>
      </c>
      <c r="BO227" s="61" t="str">
        <f aca="false">SUBSTITUTE(SUBSTITUTE(SUBSTITUTE(SUBSTITUTE(SUBSTITUTE(SUBSTITUTE(SUBSTITUTE(SUBSTITUTE(SUBSTITUTE(LOWER(BX227&amp;""),"1","0"),"2","0"),"3","0"),"4","0"),"5","0"),"6","0"),"7","0"),"8","0"),"9","0")</f>
        <v>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v>
      </c>
      <c r="BQ227" s="61" t="n">
        <f aca="false">IFERROR(IF(OR(SUMPRODUCT(--ISNUMBER(SEARCH({"aa000"," aa 000"," aaa 000"," aaaa 000"," a 0000"," a000 000"," aa 00 000"," aaa 00 000"},BP227)))&gt;0,SUMPRODUCT(--ISNUMBER(SEARCH({"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227)))&gt;0,SUMPRODUCT(--ISNUMBER(SEARCH({"http","www.","\",".pdf",".jpg",".jpeg",".png",".heic",".xls",".doc",".msg",".eml"},W227)))&gt;0,ISNUMBER(SEARCH("0000",BO227)),AND(SUMPRODUCT(--ISNUMBER(SEARCH({"sharepoint","onedrive","teams","dms","q-pulse","qpulse"},W227)))&gt;0,ISNUMBER(SEARCH("0",BO227)))),1,0),0)</f>
        <v>0</v>
      </c>
      <c r="BR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227," "&amp;LOWER(Flights!$F$11)&amp;" "," ~ ")," mh"," ~")," at "," ~ ")," by "," ~ ")," on "," ~ ")," to "," ~ ")," from "," ~ ")," until "," ~ ")," till "," ~ ")," before "," ~ ")," after "," ~ ")," around "," ~ ")," approx "," ~ ")," about "," ~ ")," since "," ~ ")," hrs "," ~ ")," hr "," ~ ")," hours "," ~ ")," time "," ~ ")," jan "," ~ ")," feb "," ~ ")," mar "," ~ ")," apr "," ~ ")," may "," ~ ")," jun "," ~ ")," jul "," ~ ")," aug "," ~ ")," sep "," ~ ")," sept "," ~ ")," oct "," ~ ")</f>
        <v>  </v>
      </c>
      <c r="BS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227," "&amp;LOWER(Flights!$F$11)&amp;" "," ~ ")," mh"," ~")," at "," ~ ")," by "," ~ ")," on "," ~ ")," to "," ~ ")," from "," ~ ")," until "," ~ ")," till "," ~ ")," before "," ~ ")," after "," ~ ")," around "," ~ ")," approx "," ~ ")," about "," ~ ")," since "," ~ ")," hrs "," ~ ")," hr "," ~ ")," hours "," ~ ")," time "," ~ ")," jan "," ~ ")," feb "," ~ ")," mar "," ~ ")," apr "," ~ ")," may "," ~ ")," jun "," ~ ")," jul "," ~ ")," aug "," ~ ")," sep "," ~ ")," sept "," ~ ")," oct "," ~ ")</f>
        <v>  </v>
      </c>
      <c r="BT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227,"jan","~"),"feb","~"),"mar","~"),"apr","~"),"may","~"),"jun","~"),"jul","~"),"aug","~"),"sep","~"),"oct","~"),"nov","~"),"dec","~")," nov "," ~ ")," dec "," ~ ")," mon "," ~ ")," tue "," ~ ")," wed "," ~ ")," thu "," ~ ")," fri "," ~ ")," sat "," ~ ")," sun "," ~ ")," gate "," ~ ")," bay "," ~ ")," stand "," ~ ")," position "," ~ ")," galley "," ~ ")," flight "," ~ ")," flt "," ~ ")," day "," ~ ")," date "," ~ ")," dated "," ~ ")," the "," ~ ")," and "," ~ ")," of "," ~ ")," in "," ~ ")," for "," ~ ")," with "," ~ ")</f>
        <v>  </v>
      </c>
      <c r="BU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227,"jan","~"),"feb","~"),"mar","~"),"apr","~"),"may","~"),"jun","~"),"jul","~"),"aug","~"),"sep","~"),"oct","~"),"nov","~"),"dec","~")," nov "," ~ ")," dec "," ~ ")," mon "," ~ ")," tue "," ~ ")," wed "," ~ ")," thu "," ~ ")," fri "," ~ ")," sat "," ~ ")," sun "," ~ ")," gate "," ~ ")," bay "," ~ ")," stand "," ~ ")," position "," ~ ")," galley "," ~ ")," flight "," ~ ")," flt "," ~ ")," day "," ~ ")," date "," ~ ")," dated "," ~ ")," the "," ~ ")," and "," ~ ")," of "," ~ ")," in "," ~ ")," for "," ~ ")," with "," ~ ")</f>
        <v>  </v>
      </c>
      <c r="BV227" s="61" t="n">
        <f aca="false">0</f>
        <v>0</v>
      </c>
      <c r="BW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227," pax "," ~ ")," etd "," ~ ")," eta "," ~ ")," std "," ~ ")," sta "," ~ ")," atd "," ~ ")," ata "," ~ ")," lt "," ~ ")," utc "," ~ ")," local "," ~ ")," ok "," ~ ")," done "," ~ ")," seen "," ~ ")," chk "," ~ ")," chkd "," ~ ")," checked "," ~ ")," rcvd "," ~ ")," recd "," ~ ")," dep "," ~ ")," arr "," ~ ")," qty "," ~ ")," all "," ~ ")," ttl "," ~ ")," total "," ~ ")," via "," ~ ")," per "," ~ ")," call "," ~ ")," inbound "," ~ ")," outbound "," ~ ")," approx "," ~ ")</f>
        <v>  </v>
      </c>
      <c r="BX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227," pax "," ~ ")," etd "," ~ ")," eta "," ~ ")," std "," ~ ")," sta "," ~ ")," atd "," ~ ")," ata "," ~ ")," lt "," ~ ")," utc "," ~ ")," local "," ~ ")," ok "," ~ ")," done "," ~ ")," seen "," ~ ")," chk "," ~ ")," chkd "," ~ ")," checked "," ~ ")," rcvd "," ~ ")," recd "," ~ ")," dep "," ~ ")," arr "," ~ ")," qty "," ~ ")," all "," ~ ")," ttl "," ~ ")," total "," ~ ")," via "," ~ ")," per "," ~ ")," call "," ~ ")," inbound "," ~ ")," outbound "," ~ ")," approx "," ~ ")</f>
        <v>  </v>
      </c>
    </row>
    <row r="228" customFormat="false" ht="39.75" hidden="false" customHeight="true" outlineLevel="0" collapsed="false">
      <c r="A228" s="57" t="s">
        <v>795</v>
      </c>
      <c r="B228" s="57" t="s">
        <v>235</v>
      </c>
      <c r="C228" s="57" t="str">
        <f aca="false">Flights!$F$11</f>
        <v>MH0003</v>
      </c>
      <c r="D228" s="58" t="n">
        <f aca="false">Flights!$D$11</f>
        <v>46304</v>
      </c>
      <c r="E228" s="57" t="str">
        <f aca="false">Flights!$G$11&amp;"-"&amp;Flights!$H$11</f>
        <v>LHR-KUL</v>
      </c>
      <c r="F228" s="57" t="str">
        <f aca="false">Flights!$K$11</f>
        <v>BC</v>
      </c>
      <c r="G228" s="57" t="s">
        <v>423</v>
      </c>
      <c r="H228" s="57" t="s">
        <v>381</v>
      </c>
      <c r="I228" s="57" t="s">
        <v>431</v>
      </c>
      <c r="J228" s="57" t="s">
        <v>436</v>
      </c>
      <c r="K228" s="67"/>
      <c r="L228" s="67" t="s">
        <v>425</v>
      </c>
      <c r="M228" s="67"/>
      <c r="N228" s="67" t="s">
        <v>386</v>
      </c>
      <c r="O228" s="67" t="s">
        <v>426</v>
      </c>
      <c r="P228" s="57" t="s">
        <v>186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open",IF(AND(NOT(OR(LEN(AZ228)&lt;15,ISNUMBER(MATCH(AZ228,L_Placeholder,0)))),BK228=0,NOT(OR(LEN(AU228)&lt;2,ISNUMBER(MATCH(AU228,L_Placeholder,0)))),NOT(OR(LEN(AX228)&lt;2,ISNUMBER(MATCH(AX228,L_Placeholder,0)))),TRIM(AE228)&lt;&gt;TRIM(T228)),"N/A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missing",IF(OR(LEN(AU228)&lt;2,ISNUMBER(MATCH(AU228,L_Placeholder,0))),"INVALID – PIC missing",IF(OR(LEN(AV228)&lt;2,ISNUMBER(MATCH(AV228,L_Placeholder,0))),"INVALID – result / assessment missing",IF(OR(OR(LEN(AW228)&lt;3,ISNUMBER(MATCH(AW228,L_Placeholder,0))),SUMPRODUCT(--ISNUMBER(SEARCH(" "&amp;L_EvidencePhrase&amp;" ",BD228)))&gt;0,BI228=1),"INVALID – evidence missing, placeholder or not yet on file",IF(BL228=0,"INVALID – evidence needs a traceable reference (number, file name or link)",IF(OR(LEN(AX228)&lt;2,ISNUMBER(MATCH(AX228,L_Placeholder,0))),"INVALID – verifier missing",IF(AX228=AU228,"INVALID – verifier must be someone other than the PIC",IF(BH228=1,"INVALID – result not yet available (awaiting / TBC)",IF(BV228=1,"INVALID – wording says not on board: an on-board confirmation needs the item loaded",IF(AND(AQ228=1,OR(OR(LEN(AY228)&lt;3,ISNUMBER(MATCH(AY228,L_Placeholder,0))),BJ228=1,BQ228=0)),"INVALID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LATE","COMPLETE")&amp;IF(BG228=1," – CHECK WORDING",""))))))))))))))))))))))),IF(TRIM(U228)="Fail","FAIL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t="str">
        <f aca="false">" "&amp;TRIM(SUBSTITUTE(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 "))&amp;" "</f>
        <v>  </v>
      </c>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IFERROR(IF(AND(TRIM(U228)="Pass",SUMPRODUCT((LEN(BC228)-LEN(SUBSTITUTE(BC228,"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")))/(LEN(L_PendNeg)+1))+SUMPRODUCT((LEN(BC228)-LEN(SUBSTITUTE(BC228," "&amp;L_PendPrep&amp;" "," ")))/(LEN(L_PendPrep)+1)),1,0),1)</f>
        <v>0</v>
      </c>
      <c r="BI228" s="61" t="n">
        <f aca="false">IFERROR(IF(SUMPRODUCT((LEN(BD228)-LEN(SUBSTITUTE(BD228," "&amp;L_PendStrict&amp;" "," ")))/(LEN(L_PendStrict)+1))&gt;SUMPRODUCT((LEN(BD228)-LEN(SUBSTITUTE(BD228," "&amp;L_PendNeg&amp;" "," ")))/(LEN(L_PendNeg)+1)),1,0),1)</f>
        <v>0</v>
      </c>
      <c r="BJ228" s="61" t="n">
        <f aca="false">IFERROR(IF(SUMPRODUCT((LEN(BE228)-LEN(SUBSTITUTE(BE228," "&amp;L_Pending&amp;" "," ")))/(LEN(L_Pending)+1))&gt;SUMPRODUCT((LEN(BE228)-LEN(SUBSTITUTE(BE228," "&amp;L_PendNeg&amp;" "," ")))/(LEN(L_PendNeg)+1))+SUMPRODUCT((LEN(BE228)-LEN(SUBSTITUTE(BE228," "&amp;L_PendPrep&amp;" "," ")))/(LEN(L_PendPrep)+1)),1,0),1)</f>
        <v>0</v>
      </c>
      <c r="BK228" s="61" t="n">
        <f aca="false">IFERROR(IF(SUMPRODUCT((LEN(BF228)-LEN(SUBSTITUTE(BF228," "&amp;L_PendStrict&amp;" "," ")))/(LEN(L_PendStrict)+1))&gt;SUMPRODUCT((LEN(BF228)-LEN(SUBSTITUTE(BF228," "&amp;L_PendNeg&amp;" "," ")))/(LEN(L_PendNeg)+1)),1,0),1)</f>
        <v>0</v>
      </c>
      <c r="BL228" s="61" t="n">
        <f aca="false">IFERROR(IF(OR(SUMPRODUCT(--ISNUMBER(SEARCH({"aa000"," aa 000"," aaa 000"," aaaa 000"," a 0000"," a000 000"," aa 00 000"," aaa 00 000"},BN228)))&gt;0,SUMPRODUCT(--ISNUMBER(SEARCH({"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228)))&gt;0,SUMPRODUCT(--ISNUMBER(SEARCH({"http","www.","\",".pdf",".jpg",".jpeg",".png",".heic",".xls",".doc",".msg",".eml"},Z228)))&gt;0,AND(SUMPRODUCT(--ISNUMBER(SEARCH({"sharepoint","onedrive","teams","dms","q-pulse","qpulse"},Z228)))&gt;0,ISNUMBER(SEARCH("0",BM228)))),1,0),0)</f>
        <v>0</v>
      </c>
      <c r="BM228" s="61" t="str">
        <f aca="false">SUBSTITUTE(SUBSTITUTE(SUBSTITUTE(SUBSTITUTE(SUBSTITUTE(SUBSTITUTE(SUBSTITUTE(SUBSTITUTE(SUBSTITUTE(LOWER(BW228&amp;""),"1","0"),"2","0"),"3","0"),"4","0"),"5","0"),"6","0"),"7","0"),"8","0"),"9","0")</f>
        <v>  </v>
      </c>
      <c r="BN228" s="61" t="str">
        <f aca="false">SUBSTITUTE(SUBSTITUTE(SUBSTITUTE(SUBSTITUTE(SUBSTITUTE(SUBSTITUTE(SUBSTITUTE(SUBSTITUTE(SUBSTITUTE(SUBSTITUTE(SUBSTITUTE(SUBSTITUTE(SUBSTITUTE(SUBSTITUTE(SUBSTITUTE(SUBSTITUTE(SUBSTITUTE(SUBSTITUTE(SUBSTITUTE(SUBSTITUTE(SUBSTITUTE(SUBSTITUTE(SUBSTITUTE(SUBSTITUTE(SUBSTITUTE(BM228,"b","a"),"c","a"),"d","a"),"e","a"),"f","a"),"g","a"),"h","a"),"i","a"),"j","a"),"k","a"),"l","a"),"m","a"),"n","a"),"o","a"),"p","a"),"q","a"),"r","a"),"s","a"),"t","a"),"u","a"),"v","a"),"w","a"),"x","a"),"y","a"),"z","a")</f>
        <v>  </v>
      </c>
      <c r="BO228" s="61" t="str">
        <f aca="false">SUBSTITUTE(SUBSTITUTE(SUBSTITUTE(SUBSTITUTE(SUBSTITUTE(SUBSTITUTE(SUBSTITUTE(SUBSTITUTE(SUBSTITUTE(LOWER(BX228&amp;""),"1","0"),"2","0"),"3","0"),"4","0"),"5","0"),"6","0"),"7","0"),"8","0"),"9","0")</f>
        <v>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v>
      </c>
      <c r="BQ228" s="61" t="n">
        <f aca="false">IFERROR(IF(OR(SUMPRODUCT(--ISNUMBER(SEARCH({"aa000"," aa 000"," aaa 000"," aaaa 000"," a 0000"," a000 000"," aa 00 000"," aaa 00 000"},BP228)))&gt;0,SUMPRODUCT(--ISNUMBER(SEARCH({"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228)))&gt;0,SUMPRODUCT(--ISNUMBER(SEARCH({"http","www.","\",".pdf",".jpg",".jpeg",".png",".heic",".xls",".doc",".msg",".eml"},W228)))&gt;0,ISNUMBER(SEARCH("0000",BO228)),AND(SUMPRODUCT(--ISNUMBER(SEARCH({"sharepoint","onedrive","teams","dms","q-pulse","qpulse"},W228)))&gt;0,ISNUMBER(SEARCH("0",BO228)))),1,0),0)</f>
        <v>0</v>
      </c>
      <c r="BR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228," "&amp;LOWER(Flights!$F$11)&amp;" "," ~ ")," mh"," ~")," at "," ~ ")," by "," ~ ")," on "," ~ ")," to "," ~ ")," from "," ~ ")," until "," ~ ")," till "," ~ ")," before "," ~ ")," after "," ~ ")," around "," ~ ")," approx "," ~ ")," about "," ~ ")," since "," ~ ")," hrs "," ~ ")," hr "," ~ ")," hours "," ~ ")," time "," ~ ")," jan "," ~ ")," feb "," ~ ")," mar "," ~ ")," apr "," ~ ")," may "," ~ ")," jun "," ~ ")," jul "," ~ ")," aug "," ~ ")," sep "," ~ ")," sept "," ~ ")," oct "," ~ ")</f>
        <v>  </v>
      </c>
      <c r="BS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228," "&amp;LOWER(Flights!$F$11)&amp;" "," ~ ")," mh"," ~")," at "," ~ ")," by "," ~ ")," on "," ~ ")," to "," ~ ")," from "," ~ ")," until "," ~ ")," till "," ~ ")," before "," ~ ")," after "," ~ ")," around "," ~ ")," approx "," ~ ")," about "," ~ ")," since "," ~ ")," hrs "," ~ ")," hr "," ~ ")," hours "," ~ ")," time "," ~ ")," jan "," ~ ")," feb "," ~ ")," mar "," ~ ")," apr "," ~ ")," may "," ~ ")," jun "," ~ ")," jul "," ~ ")," aug "," ~ ")," sep "," ~ ")," sept "," ~ ")," oct "," ~ ")</f>
        <v>  </v>
      </c>
      <c r="BT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228,"jan","~"),"feb","~"),"mar","~"),"apr","~"),"may","~"),"jun","~"),"jul","~"),"aug","~"),"sep","~"),"oct","~"),"nov","~"),"dec","~")," nov "," ~ ")," dec "," ~ ")," mon "," ~ ")," tue "," ~ ")," wed "," ~ ")," thu "," ~ ")," fri "," ~ ")," sat "," ~ ")," sun "," ~ ")," gate "," ~ ")," bay "," ~ ")," stand "," ~ ")," position "," ~ ")," galley "," ~ ")," flight "," ~ ")," flt "," ~ ")," day "," ~ ")," date "," ~ ")," dated "," ~ ")," the "," ~ ")," and "," ~ ")," of "," ~ ")," in "," ~ ")," for "," ~ ")," with "," ~ ")</f>
        <v>  </v>
      </c>
      <c r="BU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228,"jan","~"),"feb","~"),"mar","~"),"apr","~"),"may","~"),"jun","~"),"jul","~"),"aug","~"),"sep","~"),"oct","~"),"nov","~"),"dec","~")," nov "," ~ ")," dec "," ~ ")," mon "," ~ ")," tue "," ~ ")," wed "," ~ ")," thu "," ~ ")," fri "," ~ ")," sat "," ~ ")," sun "," ~ ")," gate "," ~ ")," bay "," ~ ")," stand "," ~ ")," position "," ~ ")," galley "," ~ ")," flight "," ~ ")," flt "," ~ ")," day "," ~ ")," date "," ~ ")," dated "," ~ ")," the "," ~ ")," and "," ~ ")," of "," ~ ")," in "," ~ ")," for "," ~ ")," with "," ~ ")</f>
        <v>  </v>
      </c>
      <c r="BV228" s="61" t="n">
        <f aca="false">0</f>
        <v>0</v>
      </c>
      <c r="BW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228," pax "," ~ ")," etd "," ~ ")," eta "," ~ ")," std "," ~ ")," sta "," ~ ")," atd "," ~ ")," ata "," ~ ")," lt "," ~ ")," utc "," ~ ")," local "," ~ ")," ok "," ~ ")," done "," ~ ")," seen "," ~ ")," chk "," ~ ")," chkd "," ~ ")," checked "," ~ ")," rcvd "," ~ ")," recd "," ~ ")," dep "," ~ ")," arr "," ~ ")," qty "," ~ ")," all "," ~ ")," ttl "," ~ ")," total "," ~ ")," via "," ~ ")," per "," ~ ")," call "," ~ ")," inbound "," ~ ")," outbound "," ~ ")," approx "," ~ ")</f>
        <v>  </v>
      </c>
      <c r="BX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228," pax "," ~ ")," etd "," ~ ")," eta "," ~ ")," std "," ~ ")," sta "," ~ ")," atd "," ~ ")," ata "," ~ ")," lt "," ~ ")," utc "," ~ ")," local "," ~ ")," ok "," ~ ")," done "," ~ ")," seen "," ~ ")," chk "," ~ ")," chkd "," ~ ")," checked "," ~ ")," rcvd "," ~ ")," recd "," ~ ")," dep "," ~ ")," arr "," ~ ")," qty "," ~ ")," all "," ~ ")," ttl "," ~ ")," total "," ~ ")," via "," ~ ")," per "," ~ ")," call "," ~ ")," inbound "," ~ ")," outbound "," ~ ")," approx "," ~ ")</f>
        <v>  </v>
      </c>
    </row>
    <row r="229" customFormat="false" ht="141" hidden="false" customHeight="true" outlineLevel="0" collapsed="false">
      <c r="A229" s="57" t="s">
        <v>796</v>
      </c>
      <c r="B229" s="57" t="s">
        <v>235</v>
      </c>
      <c r="C229" s="57" t="str">
        <f aca="false">Flights!$F$11</f>
        <v>MH0003</v>
      </c>
      <c r="D229" s="58" t="n">
        <f aca="false">Flights!$D$11</f>
        <v>46304</v>
      </c>
      <c r="E229" s="57" t="str">
        <f aca="false">Flights!$G$11&amp;"-"&amp;Flights!$H$11</f>
        <v>LHR-KUL</v>
      </c>
      <c r="F229" s="57" t="str">
        <f aca="false">Flights!$K$11</f>
        <v>BC</v>
      </c>
      <c r="G229" s="57" t="s">
        <v>423</v>
      </c>
      <c r="H229" s="57" t="s">
        <v>381</v>
      </c>
      <c r="I229" s="57" t="s">
        <v>431</v>
      </c>
      <c r="J229" s="57" t="s">
        <v>438</v>
      </c>
      <c r="K229" s="67" t="s">
        <v>439</v>
      </c>
      <c r="L229" s="67" t="s">
        <v>425</v>
      </c>
      <c r="M229" s="67"/>
      <c r="N229" s="67" t="s">
        <v>386</v>
      </c>
      <c r="O229" s="67" t="s">
        <v>426</v>
      </c>
      <c r="P229" s="57" t="s">
        <v>186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open",IF(AND(NOT(OR(LEN(AZ229)&lt;15,ISNUMBER(MATCH(AZ229,L_Placeholder,0)))),BK229=0,NOT(OR(LEN(AU229)&lt;2,ISNUMBER(MATCH(AU229,L_Placeholder,0)))),NOT(OR(LEN(AX229)&lt;2,ISNUMBER(MATCH(AX229,L_Placeholder,0)))),TRIM(AE229)&lt;&gt;TRIM(T229)),"N/A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missing",IF(OR(LEN(AU229)&lt;2,ISNUMBER(MATCH(AU229,L_Placeholder,0))),"INVALID – PIC missing",IF(OR(LEN(AV229)&lt;2,ISNUMBER(MATCH(AV229,L_Placeholder,0))),"INVALID – result / assessment missing",IF(OR(OR(LEN(AW229)&lt;3,ISNUMBER(MATCH(AW229,L_Placeholder,0))),SUMPRODUCT(--ISNUMBER(SEARCH(" "&amp;L_EvidencePhrase&amp;" ",BD229)))&gt;0,BI229=1),"INVALID – evidence missing, placeholder or not yet on file",IF(BL229=0,"INVALID – evidence needs a traceable reference (number, file name or link)",IF(OR(LEN(AX229)&lt;2,ISNUMBER(MATCH(AX229,L_Placeholder,0))),"INVALID – verifier missing",IF(AX229=AU229,"INVALID – verifier must be someone other than the PIC",IF(BH229=1,"INVALID – result not yet available (awaiting / TBC)",IF(BV229=1,"INVALID – wording says not on board: an on-board confirmation needs the item loaded",IF(AND(AQ229=1,OR(OR(LEN(AY229)&lt;3,ISNUMBER(MATCH(AY229,L_Placeholder,0))),BJ229=1,BQ229=0)),"INVALID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LATE","COMPLETE")&amp;IF(BG229=1," – CHECK WORDING",""))))))))))))))))))))))),IF(TRIM(U229)="Fail","FAIL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t="str">
        <f aca="false">" "&amp;TRIM(SUBSTITUTE(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 "))&amp;" "</f>
        <v>  </v>
      </c>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IFERROR(IF(AND(TRIM(U229)="Pass",SUMPRODUCT((LEN(BC229)-LEN(SUBSTITUTE(BC229,"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")))/(LEN(L_PendNeg)+1))+SUMPRODUCT((LEN(BC229)-LEN(SUBSTITUTE(BC229," "&amp;L_PendPrep&amp;" "," ")))/(LEN(L_PendPrep)+1)),1,0),1)</f>
        <v>0</v>
      </c>
      <c r="BI229" s="61" t="n">
        <f aca="false">IFERROR(IF(SUMPRODUCT((LEN(BD229)-LEN(SUBSTITUTE(BD229," "&amp;L_PendStrict&amp;" "," ")))/(LEN(L_PendStrict)+1))&gt;SUMPRODUCT((LEN(BD229)-LEN(SUBSTITUTE(BD229," "&amp;L_PendNeg&amp;" "," ")))/(LEN(L_PendNeg)+1)),1,0),1)</f>
        <v>0</v>
      </c>
      <c r="BJ229" s="61" t="n">
        <f aca="false">IFERROR(IF(SUMPRODUCT((LEN(BE229)-LEN(SUBSTITUTE(BE229," "&amp;L_Pending&amp;" "," ")))/(LEN(L_Pending)+1))&gt;SUMPRODUCT((LEN(BE229)-LEN(SUBSTITUTE(BE229," "&amp;L_PendNeg&amp;" "," ")))/(LEN(L_PendNeg)+1))+SUMPRODUCT((LEN(BE229)-LEN(SUBSTITUTE(BE229," "&amp;L_PendPrep&amp;" "," ")))/(LEN(L_PendPrep)+1)),1,0),1)</f>
        <v>0</v>
      </c>
      <c r="BK229" s="61" t="n">
        <f aca="false">IFERROR(IF(SUMPRODUCT((LEN(BF229)-LEN(SUBSTITUTE(BF229," "&amp;L_PendStrict&amp;" "," ")))/(LEN(L_PendStrict)+1))&gt;SUMPRODUCT((LEN(BF229)-LEN(SUBSTITUTE(BF229," "&amp;L_PendNeg&amp;" "," ")))/(LEN(L_PendNeg)+1)),1,0),1)</f>
        <v>0</v>
      </c>
      <c r="BL229" s="61" t="n">
        <f aca="false">IFERROR(IF(OR(SUMPRODUCT(--ISNUMBER(SEARCH({"aa000"," aa 000"," aaa 000"," aaaa 000"," a 0000"," a000 000"," aa 00 000"," aaa 00 000"},BN229)))&gt;0,SUMPRODUCT(--ISNUMBER(SEARCH({"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229)))&gt;0,SUMPRODUCT(--ISNUMBER(SEARCH({"http","www.","\",".pdf",".jpg",".jpeg",".png",".heic",".xls",".doc",".msg",".eml"},Z229)))&gt;0,AND(SUMPRODUCT(--ISNUMBER(SEARCH({"sharepoint","onedrive","teams","dms","q-pulse","qpulse"},Z229)))&gt;0,ISNUMBER(SEARCH("0",BM229)))),1,0),0)</f>
        <v>0</v>
      </c>
      <c r="BM229" s="61" t="str">
        <f aca="false">SUBSTITUTE(SUBSTITUTE(SUBSTITUTE(SUBSTITUTE(SUBSTITUTE(SUBSTITUTE(SUBSTITUTE(SUBSTITUTE(SUBSTITUTE(LOWER(BW229&amp;""),"1","0"),"2","0"),"3","0"),"4","0"),"5","0"),"6","0"),"7","0"),"8","0"),"9","0")</f>
        <v>  </v>
      </c>
      <c r="BN229" s="61" t="str">
        <f aca="false">SUBSTITUTE(SUBSTITUTE(SUBSTITUTE(SUBSTITUTE(SUBSTITUTE(SUBSTITUTE(SUBSTITUTE(SUBSTITUTE(SUBSTITUTE(SUBSTITUTE(SUBSTITUTE(SUBSTITUTE(SUBSTITUTE(SUBSTITUTE(SUBSTITUTE(SUBSTITUTE(SUBSTITUTE(SUBSTITUTE(SUBSTITUTE(SUBSTITUTE(SUBSTITUTE(SUBSTITUTE(SUBSTITUTE(SUBSTITUTE(SUBSTITUTE(BM229,"b","a"),"c","a"),"d","a"),"e","a"),"f","a"),"g","a"),"h","a"),"i","a"),"j","a"),"k","a"),"l","a"),"m","a"),"n","a"),"o","a"),"p","a"),"q","a"),"r","a"),"s","a"),"t","a"),"u","a"),"v","a"),"w","a"),"x","a"),"y","a"),"z","a")</f>
        <v>  </v>
      </c>
      <c r="BO229" s="61" t="str">
        <f aca="false">SUBSTITUTE(SUBSTITUTE(SUBSTITUTE(SUBSTITUTE(SUBSTITUTE(SUBSTITUTE(SUBSTITUTE(SUBSTITUTE(SUBSTITUTE(LOWER(BX229&amp;""),"1","0"),"2","0"),"3","0"),"4","0"),"5","0"),"6","0"),"7","0"),"8","0"),"9","0")</f>
        <v>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v>
      </c>
      <c r="BQ229" s="61" t="n">
        <f aca="false">IFERROR(IF(OR(SUMPRODUCT(--ISNUMBER(SEARCH({"aa000"," aa 000"," aaa 000"," aaaa 000"," a 0000"," a000 000"," aa 00 000"," aaa 00 000"},BP229)))&gt;0,SUMPRODUCT(--ISNUMBER(SEARCH({"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229)))&gt;0,SUMPRODUCT(--ISNUMBER(SEARCH({"http","www.","\",".pdf",".jpg",".jpeg",".png",".heic",".xls",".doc",".msg",".eml"},W229)))&gt;0,ISNUMBER(SEARCH("0000",BO229)),AND(SUMPRODUCT(--ISNUMBER(SEARCH({"sharepoint","onedrive","teams","dms","q-pulse","qpulse"},W229)))&gt;0,ISNUMBER(SEARCH("0",BO229)))),1,0),0)</f>
        <v>0</v>
      </c>
      <c r="BR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229," "&amp;LOWER(Flights!$F$11)&amp;" "," ~ ")," mh"," ~")," at "," ~ ")," by "," ~ ")," on "," ~ ")," to "," ~ ")," from "," ~ ")," until "," ~ ")," till "," ~ ")," before "," ~ ")," after "," ~ ")," around "," ~ ")," approx "," ~ ")," about "," ~ ")," since "," ~ ")," hrs "," ~ ")," hr "," ~ ")," hours "," ~ ")," time "," ~ ")," jan "," ~ ")," feb "," ~ ")," mar "," ~ ")," apr "," ~ ")," may "," ~ ")," jun "," ~ ")," jul "," ~ ")," aug "," ~ ")," sep "," ~ ")," sept "," ~ ")," oct "," ~ ")</f>
        <v>  </v>
      </c>
      <c r="BS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229," "&amp;LOWER(Flights!$F$11)&amp;" "," ~ ")," mh"," ~")," at "," ~ ")," by "," ~ ")," on "," ~ ")," to "," ~ ")," from "," ~ ")," until "," ~ ")," till "," ~ ")," before "," ~ ")," after "," ~ ")," around "," ~ ")," approx "," ~ ")," about "," ~ ")," since "," ~ ")," hrs "," ~ ")," hr "," ~ ")," hours "," ~ ")," time "," ~ ")," jan "," ~ ")," feb "," ~ ")," mar "," ~ ")," apr "," ~ ")," may "," ~ ")," jun "," ~ ")," jul "," ~ ")," aug "," ~ ")," sep "," ~ ")," sept "," ~ ")," oct "," ~ ")</f>
        <v>  </v>
      </c>
      <c r="BT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229,"jan","~"),"feb","~"),"mar","~"),"apr","~"),"may","~"),"jun","~"),"jul","~"),"aug","~"),"sep","~"),"oct","~"),"nov","~"),"dec","~")," nov "," ~ ")," dec "," ~ ")," mon "," ~ ")," tue "," ~ ")," wed "," ~ ")," thu "," ~ ")," fri "," ~ ")," sat "," ~ ")," sun "," ~ ")," gate "," ~ ")," bay "," ~ ")," stand "," ~ ")," position "," ~ ")," galley "," ~ ")," flight "," ~ ")," flt "," ~ ")," day "," ~ ")," date "," ~ ")," dated "," ~ ")," the "," ~ ")," and "," ~ ")," of "," ~ ")," in "," ~ ")," for "," ~ ")," with "," ~ ")</f>
        <v>  </v>
      </c>
      <c r="BU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229,"jan","~"),"feb","~"),"mar","~"),"apr","~"),"may","~"),"jun","~"),"jul","~"),"aug","~"),"sep","~"),"oct","~"),"nov","~"),"dec","~")," nov "," ~ ")," dec "," ~ ")," mon "," ~ ")," tue "," ~ ")," wed "," ~ ")," thu "," ~ ")," fri "," ~ ")," sat "," ~ ")," sun "," ~ ")," gate "," ~ ")," bay "," ~ ")," stand "," ~ ")," position "," ~ ")," galley "," ~ ")," flight "," ~ ")," flt "," ~ ")," day "," ~ ")," date "," ~ ")," dated "," ~ ")," the "," ~ ")," and "," ~ ")," of "," ~ ")," in "," ~ ")," for "," ~ ")," with "," ~ ")</f>
        <v>  </v>
      </c>
      <c r="BV229" s="61" t="n">
        <f aca="false">0</f>
        <v>0</v>
      </c>
      <c r="BW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229," pax "," ~ ")," etd "," ~ ")," eta "," ~ ")," std "," ~ ")," sta "," ~ ")," atd "," ~ ")," ata "," ~ ")," lt "," ~ ")," utc "," ~ ")," local "," ~ ")," ok "," ~ ")," done "," ~ ")," seen "," ~ ")," chk "," ~ ")," chkd "," ~ ")," checked "," ~ ")," rcvd "," ~ ")," recd "," ~ ")," dep "," ~ ")," arr "," ~ ")," qty "," ~ ")," all "," ~ ")," ttl "," ~ ")," total "," ~ ")," via "," ~ ")," per "," ~ ")," call "," ~ ")," inbound "," ~ ")," outbound "," ~ ")," approx "," ~ ")</f>
        <v>  </v>
      </c>
      <c r="BX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229," pax "," ~ ")," etd "," ~ ")," eta "," ~ ")," std "," ~ ")," sta "," ~ ")," atd "," ~ ")," ata "," ~ ")," lt "," ~ ")," utc "," ~ ")," local "," ~ ")," ok "," ~ ")," done "," ~ ")," seen "," ~ ")," chk "," ~ ")," chkd "," ~ ")," checked "," ~ ")," rcvd "," ~ ")," recd "," ~ ")," dep "," ~ ")," arr "," ~ ")," qty "," ~ ")," all "," ~ ")," ttl "," ~ ")," total "," ~ ")," via "," ~ ")," per "," ~ ")," call "," ~ ")," inbound "," ~ ")," outbound "," ~ ")," approx "," ~ ")</f>
        <v>  </v>
      </c>
    </row>
    <row r="230" customFormat="false" ht="39.75" hidden="false" customHeight="true" outlineLevel="0" collapsed="false">
      <c r="A230" s="57" t="s">
        <v>797</v>
      </c>
      <c r="B230" s="57" t="s">
        <v>235</v>
      </c>
      <c r="C230" s="57" t="str">
        <f aca="false">Flights!$F$11</f>
        <v>MH0003</v>
      </c>
      <c r="D230" s="58" t="n">
        <f aca="false">Flights!$D$11</f>
        <v>46304</v>
      </c>
      <c r="E230" s="57" t="str">
        <f aca="false">Flights!$G$11&amp;"-"&amp;Flights!$H$11</f>
        <v>LHR-KUL</v>
      </c>
      <c r="F230" s="57" t="str">
        <f aca="false">Flights!$K$11</f>
        <v>BC</v>
      </c>
      <c r="G230" s="57" t="s">
        <v>423</v>
      </c>
      <c r="H230" s="57" t="s">
        <v>381</v>
      </c>
      <c r="I230" s="57" t="s">
        <v>431</v>
      </c>
      <c r="J230" s="57" t="s">
        <v>441</v>
      </c>
      <c r="K230" s="67"/>
      <c r="L230" s="67" t="s">
        <v>425</v>
      </c>
      <c r="M230" s="67"/>
      <c r="N230" s="67" t="s">
        <v>386</v>
      </c>
      <c r="O230" s="67" t="s">
        <v>426</v>
      </c>
      <c r="P230" s="57" t="s">
        <v>186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open",IF(AND(NOT(OR(LEN(AZ230)&lt;15,ISNUMBER(MATCH(AZ230,L_Placeholder,0)))),BK230=0,NOT(OR(LEN(AU230)&lt;2,ISNUMBER(MATCH(AU230,L_Placeholder,0)))),NOT(OR(LEN(AX230)&lt;2,ISNUMBER(MATCH(AX230,L_Placeholder,0)))),TRIM(AE230)&lt;&gt;TRIM(T230)),"N/A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missing",IF(OR(LEN(AU230)&lt;2,ISNUMBER(MATCH(AU230,L_Placeholder,0))),"INVALID – PIC missing",IF(OR(LEN(AV230)&lt;2,ISNUMBER(MATCH(AV230,L_Placeholder,0))),"INVALID – result / assessment missing",IF(OR(OR(LEN(AW230)&lt;3,ISNUMBER(MATCH(AW230,L_Placeholder,0))),SUMPRODUCT(--ISNUMBER(SEARCH(" "&amp;L_EvidencePhrase&amp;" ",BD230)))&gt;0,BI230=1),"INVALID – evidence missing, placeholder or not yet on file",IF(BL230=0,"INVALID – evidence needs a traceable reference (number, file name or link)",IF(OR(LEN(AX230)&lt;2,ISNUMBER(MATCH(AX230,L_Placeholder,0))),"INVALID – verifier missing",IF(AX230=AU230,"INVALID – verifier must be someone other than the PIC",IF(BH230=1,"INVALID – result not yet available (awaiting / TBC)",IF(BV230=1,"INVALID – wording says not on board: an on-board confirmation needs the item loaded",IF(AND(AQ230=1,OR(OR(LEN(AY230)&lt;3,ISNUMBER(MATCH(AY230,L_Placeholder,0))),BJ230=1,BQ230=0)),"INVALID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LATE","COMPLETE")&amp;IF(BG230=1," – CHECK WORDING",""))))))))))))))))))))))),IF(TRIM(U230)="Fail","FAIL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t="str">
        <f aca="false">" "&amp;TRIM(SUBSTITUTE(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 "))&amp;" "</f>
        <v>  </v>
      </c>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IFERROR(IF(AND(TRIM(U230)="Pass",SUMPRODUCT((LEN(BC230)-LEN(SUBSTITUTE(BC230,"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")))/(LEN(L_PendNeg)+1))+SUMPRODUCT((LEN(BC230)-LEN(SUBSTITUTE(BC230," "&amp;L_PendPrep&amp;" "," ")))/(LEN(L_PendPrep)+1)),1,0),1)</f>
        <v>0</v>
      </c>
      <c r="BI230" s="61" t="n">
        <f aca="false">IFERROR(IF(SUMPRODUCT((LEN(BD230)-LEN(SUBSTITUTE(BD230," "&amp;L_PendStrict&amp;" "," ")))/(LEN(L_PendStrict)+1))&gt;SUMPRODUCT((LEN(BD230)-LEN(SUBSTITUTE(BD230," "&amp;L_PendNeg&amp;" "," ")))/(LEN(L_PendNeg)+1)),1,0),1)</f>
        <v>0</v>
      </c>
      <c r="BJ230" s="61" t="n">
        <f aca="false">IFERROR(IF(SUMPRODUCT((LEN(BE230)-LEN(SUBSTITUTE(BE230," "&amp;L_Pending&amp;" "," ")))/(LEN(L_Pending)+1))&gt;SUMPRODUCT((LEN(BE230)-LEN(SUBSTITUTE(BE230," "&amp;L_PendNeg&amp;" "," ")))/(LEN(L_PendNeg)+1))+SUMPRODUCT((LEN(BE230)-LEN(SUBSTITUTE(BE230," "&amp;L_PendPrep&amp;" "," ")))/(LEN(L_PendPrep)+1)),1,0),1)</f>
        <v>0</v>
      </c>
      <c r="BK230" s="61" t="n">
        <f aca="false">IFERROR(IF(SUMPRODUCT((LEN(BF230)-LEN(SUBSTITUTE(BF230," "&amp;L_PendStrict&amp;" "," ")))/(LEN(L_PendStrict)+1))&gt;SUMPRODUCT((LEN(BF230)-LEN(SUBSTITUTE(BF230," "&amp;L_PendNeg&amp;" "," ")))/(LEN(L_PendNeg)+1)),1,0),1)</f>
        <v>0</v>
      </c>
      <c r="BL230" s="61" t="n">
        <f aca="false">IFERROR(IF(OR(SUMPRODUCT(--ISNUMBER(SEARCH({"aa000"," aa 000"," aaa 000"," aaaa 000"," a 0000"," a000 000"," aa 00 000"," aaa 00 000"},BN230)))&gt;0,SUMPRODUCT(--ISNUMBER(SEARCH({"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230)))&gt;0,SUMPRODUCT(--ISNUMBER(SEARCH({"http","www.","\",".pdf",".jpg",".jpeg",".png",".heic",".xls",".doc",".msg",".eml"},Z230)))&gt;0,AND(SUMPRODUCT(--ISNUMBER(SEARCH({"sharepoint","onedrive","teams","dms","q-pulse","qpulse"},Z230)))&gt;0,ISNUMBER(SEARCH("0",BM230)))),1,0),0)</f>
        <v>0</v>
      </c>
      <c r="BM230" s="61" t="str">
        <f aca="false">SUBSTITUTE(SUBSTITUTE(SUBSTITUTE(SUBSTITUTE(SUBSTITUTE(SUBSTITUTE(SUBSTITUTE(SUBSTITUTE(SUBSTITUTE(LOWER(BW230&amp;""),"1","0"),"2","0"),"3","0"),"4","0"),"5","0"),"6","0"),"7","0"),"8","0"),"9","0")</f>
        <v>  </v>
      </c>
      <c r="BN230" s="61" t="str">
        <f aca="false">SUBSTITUTE(SUBSTITUTE(SUBSTITUTE(SUBSTITUTE(SUBSTITUTE(SUBSTITUTE(SUBSTITUTE(SUBSTITUTE(SUBSTITUTE(SUBSTITUTE(SUBSTITUTE(SUBSTITUTE(SUBSTITUTE(SUBSTITUTE(SUBSTITUTE(SUBSTITUTE(SUBSTITUTE(SUBSTITUTE(SUBSTITUTE(SUBSTITUTE(SUBSTITUTE(SUBSTITUTE(SUBSTITUTE(SUBSTITUTE(SUBSTITUTE(BM230,"b","a"),"c","a"),"d","a"),"e","a"),"f","a"),"g","a"),"h","a"),"i","a"),"j","a"),"k","a"),"l","a"),"m","a"),"n","a"),"o","a"),"p","a"),"q","a"),"r","a"),"s","a"),"t","a"),"u","a"),"v","a"),"w","a"),"x","a"),"y","a"),"z","a")</f>
        <v>  </v>
      </c>
      <c r="BO230" s="61" t="str">
        <f aca="false">SUBSTITUTE(SUBSTITUTE(SUBSTITUTE(SUBSTITUTE(SUBSTITUTE(SUBSTITUTE(SUBSTITUTE(SUBSTITUTE(SUBSTITUTE(LOWER(BX230&amp;""),"1","0"),"2","0"),"3","0"),"4","0"),"5","0"),"6","0"),"7","0"),"8","0"),"9","0")</f>
        <v>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v>
      </c>
      <c r="BQ230" s="61" t="n">
        <f aca="false">IFERROR(IF(OR(SUMPRODUCT(--ISNUMBER(SEARCH({"aa000"," aa 000"," aaa 000"," aaaa 000"," a 0000"," a000 000"," aa 00 000"," aaa 00 000"},BP230)))&gt;0,SUMPRODUCT(--ISNUMBER(SEARCH({"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230)))&gt;0,SUMPRODUCT(--ISNUMBER(SEARCH({"http","www.","\",".pdf",".jpg",".jpeg",".png",".heic",".xls",".doc",".msg",".eml"},W230)))&gt;0,ISNUMBER(SEARCH("0000",BO230)),AND(SUMPRODUCT(--ISNUMBER(SEARCH({"sharepoint","onedrive","teams","dms","q-pulse","qpulse"},W230)))&gt;0,ISNUMBER(SEARCH("0",BO230)))),1,0),0)</f>
        <v>0</v>
      </c>
      <c r="BR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230," "&amp;LOWER(Flights!$F$11)&amp;" "," ~ ")," mh"," ~")," at "," ~ ")," by "," ~ ")," on "," ~ ")," to "," ~ ")," from "," ~ ")," until "," ~ ")," till "," ~ ")," before "," ~ ")," after "," ~ ")," around "," ~ ")," approx "," ~ ")," about "," ~ ")," since "," ~ ")," hrs "," ~ ")," hr "," ~ ")," hours "," ~ ")," time "," ~ ")," jan "," ~ ")," feb "," ~ ")," mar "," ~ ")," apr "," ~ ")," may "," ~ ")," jun "," ~ ")," jul "," ~ ")," aug "," ~ ")," sep "," ~ ")," sept "," ~ ")," oct "," ~ ")</f>
        <v>  </v>
      </c>
      <c r="BS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230," "&amp;LOWER(Flights!$F$11)&amp;" "," ~ ")," mh"," ~")," at "," ~ ")," by "," ~ ")," on "," ~ ")," to "," ~ ")," from "," ~ ")," until "," ~ ")," till "," ~ ")," before "," ~ ")," after "," ~ ")," around "," ~ ")," approx "," ~ ")," about "," ~ ")," since "," ~ ")," hrs "," ~ ")," hr "," ~ ")," hours "," ~ ")," time "," ~ ")," jan "," ~ ")," feb "," ~ ")," mar "," ~ ")," apr "," ~ ")," may "," ~ ")," jun "," ~ ")," jul "," ~ ")," aug "," ~ ")," sep "," ~ ")," sept "," ~ ")," oct "," ~ ")</f>
        <v>  </v>
      </c>
      <c r="BT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230,"jan","~"),"feb","~"),"mar","~"),"apr","~"),"may","~"),"jun","~"),"jul","~"),"aug","~"),"sep","~"),"oct","~"),"nov","~"),"dec","~")," nov "," ~ ")," dec "," ~ ")," mon "," ~ ")," tue "," ~ ")," wed "," ~ ")," thu "," ~ ")," fri "," ~ ")," sat "," ~ ")," sun "," ~ ")," gate "," ~ ")," bay "," ~ ")," stand "," ~ ")," position "," ~ ")," galley "," ~ ")," flight "," ~ ")," flt "," ~ ")," day "," ~ ")," date "," ~ ")," dated "," ~ ")," the "," ~ ")," and "," ~ ")," of "," ~ ")," in "," ~ ")," for "," ~ ")," with "," ~ ")</f>
        <v>  </v>
      </c>
      <c r="BU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230,"jan","~"),"feb","~"),"mar","~"),"apr","~"),"may","~"),"jun","~"),"jul","~"),"aug","~"),"sep","~"),"oct","~"),"nov","~"),"dec","~")," nov "," ~ ")," dec "," ~ ")," mon "," ~ ")," tue "," ~ ")," wed "," ~ ")," thu "," ~ ")," fri "," ~ ")," sat "," ~ ")," sun "," ~ ")," gate "," ~ ")," bay "," ~ ")," stand "," ~ ")," position "," ~ ")," galley "," ~ ")," flight "," ~ ")," flt "," ~ ")," day "," ~ ")," date "," ~ ")," dated "," ~ ")," the "," ~ ")," and "," ~ ")," of "," ~ ")," in "," ~ ")," for "," ~ ")," with "," ~ ")</f>
        <v>  </v>
      </c>
      <c r="BV230" s="61" t="n">
        <f aca="false">0</f>
        <v>0</v>
      </c>
      <c r="BW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230," pax "," ~ ")," etd "," ~ ")," eta "," ~ ")," std "," ~ ")," sta "," ~ ")," atd "," ~ ")," ata "," ~ ")," lt "," ~ ")," utc "," ~ ")," local "," ~ ")," ok "," ~ ")," done "," ~ ")," seen "," ~ ")," chk "," ~ ")," chkd "," ~ ")," checked "," ~ ")," rcvd "," ~ ")," recd "," ~ ")," dep "," ~ ")," arr "," ~ ")," qty "," ~ ")," all "," ~ ")," ttl "," ~ ")," total "," ~ ")," via "," ~ ")," per "," ~ ")," call "," ~ ")," inbound "," ~ ")," outbound "," ~ ")," approx "," ~ ")</f>
        <v>  </v>
      </c>
      <c r="BX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230," pax "," ~ ")," etd "," ~ ")," eta "," ~ ")," std "," ~ ")," sta "," ~ ")," atd "," ~ ")," ata "," ~ ")," lt "," ~ ")," utc "," ~ ")," local "," ~ ")," ok "," ~ ")," done "," ~ ")," seen "," ~ ")," chk "," ~ ")," chkd "," ~ ")," checked "," ~ ")," rcvd "," ~ ")," recd "," ~ ")," dep "," ~ ")," arr "," ~ ")," qty "," ~ ")," all "," ~ ")," ttl "," ~ ")," total "," ~ ")," via "," ~ ")," per "," ~ ")," call "," ~ ")," inbound "," ~ ")," outbound "," ~ ")," approx "," ~ ")</f>
        <v>  </v>
      </c>
    </row>
    <row r="231" customFormat="false" ht="39.75" hidden="false" customHeight="true" outlineLevel="0" collapsed="false">
      <c r="A231" s="57" t="s">
        <v>798</v>
      </c>
      <c r="B231" s="57" t="s">
        <v>235</v>
      </c>
      <c r="C231" s="57" t="str">
        <f aca="false">Flights!$F$11</f>
        <v>MH0003</v>
      </c>
      <c r="D231" s="58" t="n">
        <f aca="false">Flights!$D$11</f>
        <v>46304</v>
      </c>
      <c r="E231" s="57" t="str">
        <f aca="false">Flights!$G$11&amp;"-"&amp;Flights!$H$11</f>
        <v>LHR-KUL</v>
      </c>
      <c r="F231" s="57" t="str">
        <f aca="false">Flights!$K$11</f>
        <v>BC</v>
      </c>
      <c r="G231" s="57" t="s">
        <v>423</v>
      </c>
      <c r="H231" s="57" t="s">
        <v>381</v>
      </c>
      <c r="I231" s="57" t="s">
        <v>443</v>
      </c>
      <c r="J231" s="57" t="s">
        <v>444</v>
      </c>
      <c r="K231" s="67" t="s">
        <v>504</v>
      </c>
      <c r="L231" s="67" t="s">
        <v>446</v>
      </c>
      <c r="M231" s="67" t="s">
        <v>186</v>
      </c>
      <c r="N231" s="67" t="s">
        <v>386</v>
      </c>
      <c r="O231" s="67"/>
      <c r="P231" s="57" t="s">
        <v>186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open",IF(AND(NOT(OR(LEN(AZ231)&lt;15,ISNUMBER(MATCH(AZ231,L_Placeholder,0)))),BK231=0,NOT(OR(LEN(AU231)&lt;2,ISNUMBER(MATCH(AU231,L_Placeholder,0)))),NOT(OR(LEN(AX231)&lt;2,ISNUMBER(MATCH(AX231,L_Placeholder,0)))),TRIM(AE231)&lt;&gt;TRIM(T231)),"N/A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missing",IF(OR(LEN(AU231)&lt;2,ISNUMBER(MATCH(AU231,L_Placeholder,0))),"INVALID – PIC missing",IF(OR(LEN(AV231)&lt;2,ISNUMBER(MATCH(AV231,L_Placeholder,0))),"INVALID – result / assessment missing",IF(OR(OR(LEN(AW231)&lt;3,ISNUMBER(MATCH(AW231,L_Placeholder,0))),SUMPRODUCT(--ISNUMBER(SEARCH(" "&amp;L_EvidencePhrase&amp;" ",BD231)))&gt;0,BI231=1),"INVALID – evidence missing, placeholder or not yet on file",IF(BL231=0,"INVALID – evidence needs a traceable reference (number, file name or link)",IF(OR(LEN(AX231)&lt;2,ISNUMBER(MATCH(AX231,L_Placeholder,0))),"INVALID – verifier missing",IF(AX231=AU231,"INVALID – verifier must be someone other than the PIC",IF(BH231=1,"INVALID – result not yet available (awaiting / TBC)",IF(BV231=1,"INVALID – wording says not on board: an on-board confirmation needs the item loaded",IF(AND(AQ231=1,OR(OR(LEN(AY231)&lt;3,ISNUMBER(MATCH(AY231,L_Placeholder,0))),BJ231=1,BQ231=0)),"INVALID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LATE","COMPLETE")&amp;IF(BG231=1," – CHECK WORDING",""))))))))))))))))))))))),IF(TRIM(U231)="Fail","FAIL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t="str">
        <f aca="false">" "&amp;TRIM(SUBSTITUTE(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 "))&amp;" "</f>
        <v>  </v>
      </c>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IFERROR(IF(AND(TRIM(U231)="Pass",SUMPRODUCT((LEN(BC231)-LEN(SUBSTITUTE(BC231,"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")))/(LEN(L_PendNeg)+1))+SUMPRODUCT((LEN(BC231)-LEN(SUBSTITUTE(BC231," "&amp;L_PendPrep&amp;" "," ")))/(LEN(L_PendPrep)+1)),1,0),1)</f>
        <v>0</v>
      </c>
      <c r="BI231" s="61" t="n">
        <f aca="false">IFERROR(IF(SUMPRODUCT((LEN(BD231)-LEN(SUBSTITUTE(BD231," "&amp;L_PendStrict&amp;" "," ")))/(LEN(L_PendStrict)+1))&gt;SUMPRODUCT((LEN(BD231)-LEN(SUBSTITUTE(BD231," "&amp;L_PendNeg&amp;" "," ")))/(LEN(L_PendNeg)+1)),1,0),1)</f>
        <v>0</v>
      </c>
      <c r="BJ231" s="61" t="n">
        <f aca="false">IFERROR(IF(SUMPRODUCT((LEN(BE231)-LEN(SUBSTITUTE(BE231," "&amp;L_Pending&amp;" "," ")))/(LEN(L_Pending)+1))&gt;SUMPRODUCT((LEN(BE231)-LEN(SUBSTITUTE(BE231," "&amp;L_PendNeg&amp;" "," ")))/(LEN(L_PendNeg)+1))+SUMPRODUCT((LEN(BE231)-LEN(SUBSTITUTE(BE231," "&amp;L_PendPrep&amp;" "," ")))/(LEN(L_PendPrep)+1)),1,0),1)</f>
        <v>0</v>
      </c>
      <c r="BK231" s="61" t="n">
        <f aca="false">IFERROR(IF(SUMPRODUCT((LEN(BF231)-LEN(SUBSTITUTE(BF231," "&amp;L_PendStrict&amp;" "," ")))/(LEN(L_PendStrict)+1))&gt;SUMPRODUCT((LEN(BF231)-LEN(SUBSTITUTE(BF231," "&amp;L_PendNeg&amp;" "," ")))/(LEN(L_PendNeg)+1)),1,0),1)</f>
        <v>0</v>
      </c>
      <c r="BL231" s="61" t="n">
        <f aca="false">IFERROR(IF(OR(SUMPRODUCT(--ISNUMBER(SEARCH({"aa000"," aa 000"," aaa 000"," aaaa 000"," a 0000"," a000 000"," aa 00 000"," aaa 00 000"},BN231)))&gt;0,SUMPRODUCT(--ISNUMBER(SEARCH({"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231)))&gt;0,SUMPRODUCT(--ISNUMBER(SEARCH({"http","www.","\",".pdf",".jpg",".jpeg",".png",".heic",".xls",".doc",".msg",".eml"},Z231)))&gt;0,AND(SUMPRODUCT(--ISNUMBER(SEARCH({"sharepoint","onedrive","teams","dms","q-pulse","qpulse"},Z231)))&gt;0,ISNUMBER(SEARCH("0",BM231)))),1,0),0)</f>
        <v>0</v>
      </c>
      <c r="BM231" s="61" t="str">
        <f aca="false">SUBSTITUTE(SUBSTITUTE(SUBSTITUTE(SUBSTITUTE(SUBSTITUTE(SUBSTITUTE(SUBSTITUTE(SUBSTITUTE(SUBSTITUTE(LOWER(BW231&amp;""),"1","0"),"2","0"),"3","0"),"4","0"),"5","0"),"6","0"),"7","0"),"8","0"),"9","0")</f>
        <v>  </v>
      </c>
      <c r="BN231" s="61" t="str">
        <f aca="false">SUBSTITUTE(SUBSTITUTE(SUBSTITUTE(SUBSTITUTE(SUBSTITUTE(SUBSTITUTE(SUBSTITUTE(SUBSTITUTE(SUBSTITUTE(SUBSTITUTE(SUBSTITUTE(SUBSTITUTE(SUBSTITUTE(SUBSTITUTE(SUBSTITUTE(SUBSTITUTE(SUBSTITUTE(SUBSTITUTE(SUBSTITUTE(SUBSTITUTE(SUBSTITUTE(SUBSTITUTE(SUBSTITUTE(SUBSTITUTE(SUBSTITUTE(BM231,"b","a"),"c","a"),"d","a"),"e","a"),"f","a"),"g","a"),"h","a"),"i","a"),"j","a"),"k","a"),"l","a"),"m","a"),"n","a"),"o","a"),"p","a"),"q","a"),"r","a"),"s","a"),"t","a"),"u","a"),"v","a"),"w","a"),"x","a"),"y","a"),"z","a")</f>
        <v>  </v>
      </c>
      <c r="BO231" s="61" t="str">
        <f aca="false">SUBSTITUTE(SUBSTITUTE(SUBSTITUTE(SUBSTITUTE(SUBSTITUTE(SUBSTITUTE(SUBSTITUTE(SUBSTITUTE(SUBSTITUTE(LOWER(BX231&amp;""),"1","0"),"2","0"),"3","0"),"4","0"),"5","0"),"6","0"),"7","0"),"8","0"),"9","0")</f>
        <v>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v>
      </c>
      <c r="BQ231" s="61" t="n">
        <f aca="false">IFERROR(IF(OR(SUMPRODUCT(--ISNUMBER(SEARCH({"aa000"," aa 000"," aaa 000"," aaaa 000"," a 0000"," a000 000"," aa 00 000"," aaa 00 000"},BP231)))&gt;0,SUMPRODUCT(--ISNUMBER(SEARCH({"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231)))&gt;0,SUMPRODUCT(--ISNUMBER(SEARCH({"http","www.","\",".pdf",".jpg",".jpeg",".png",".heic",".xls",".doc",".msg",".eml"},W231)))&gt;0,ISNUMBER(SEARCH("0000",BO231)),AND(SUMPRODUCT(--ISNUMBER(SEARCH({"sharepoint","onedrive","teams","dms","q-pulse","qpulse"},W231)))&gt;0,ISNUMBER(SEARCH("0",BO231)))),1,0),0)</f>
        <v>0</v>
      </c>
      <c r="BR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231," "&amp;LOWER(Flights!$F$11)&amp;" "," ~ ")," mh"," ~")," at "," ~ ")," by "," ~ ")," on "," ~ ")," to "," ~ ")," from "," ~ ")," until "," ~ ")," till "," ~ ")," before "," ~ ")," after "," ~ ")," around "," ~ ")," approx "," ~ ")," about "," ~ ")," since "," ~ ")," hrs "," ~ ")," hr "," ~ ")," hours "," ~ ")," time "," ~ ")," jan "," ~ ")," feb "," ~ ")," mar "," ~ ")," apr "," ~ ")," may "," ~ ")," jun "," ~ ")," jul "," ~ ")," aug "," ~ ")," sep "," ~ ")," sept "," ~ ")," oct "," ~ ")</f>
        <v>  </v>
      </c>
      <c r="BS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231," "&amp;LOWER(Flights!$F$11)&amp;" "," ~ ")," mh"," ~")," at "," ~ ")," by "," ~ ")," on "," ~ ")," to "," ~ ")," from "," ~ ")," until "," ~ ")," till "," ~ ")," before "," ~ ")," after "," ~ ")," around "," ~ ")," approx "," ~ ")," about "," ~ ")," since "," ~ ")," hrs "," ~ ")," hr "," ~ ")," hours "," ~ ")," time "," ~ ")," jan "," ~ ")," feb "," ~ ")," mar "," ~ ")," apr "," ~ ")," may "," ~ ")," jun "," ~ ")," jul "," ~ ")," aug "," ~ ")," sep "," ~ ")," sept "," ~ ")," oct "," ~ ")</f>
        <v>  </v>
      </c>
      <c r="BT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231,"jan","~"),"feb","~"),"mar","~"),"apr","~"),"may","~"),"jun","~"),"jul","~"),"aug","~"),"sep","~"),"oct","~"),"nov","~"),"dec","~")," nov "," ~ ")," dec "," ~ ")," mon "," ~ ")," tue "," ~ ")," wed "," ~ ")," thu "," ~ ")," fri "," ~ ")," sat "," ~ ")," sun "," ~ ")," gate "," ~ ")," bay "," ~ ")," stand "," ~ ")," position "," ~ ")," galley "," ~ ")," flight "," ~ ")," flt "," ~ ")," day "," ~ ")," date "," ~ ")," dated "," ~ ")," the "," ~ ")," and "," ~ ")," of "," ~ ")," in "," ~ ")," for "," ~ ")," with "," ~ ")</f>
        <v>  </v>
      </c>
      <c r="BU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231,"jan","~"),"feb","~"),"mar","~"),"apr","~"),"may","~"),"jun","~"),"jul","~"),"aug","~"),"sep","~"),"oct","~"),"nov","~"),"dec","~")," nov "," ~ ")," dec "," ~ ")," mon "," ~ ")," tue "," ~ ")," wed "," ~ ")," thu "," ~ ")," fri "," ~ ")," sat "," ~ ")," sun "," ~ ")," gate "," ~ ")," bay "," ~ ")," stand "," ~ ")," position "," ~ ")," galley "," ~ ")," flight "," ~ ")," flt "," ~ ")," day "," ~ ")," date "," ~ ")," dated "," ~ ")," the "," ~ ")," and "," ~ ")," of "," ~ ")," in "," ~ ")," for "," ~ ")," with "," ~ ")</f>
        <v>  </v>
      </c>
      <c r="BV231" s="61" t="n">
        <f aca="false">0</f>
        <v>0</v>
      </c>
      <c r="BW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231," pax "," ~ ")," etd "," ~ ")," eta "," ~ ")," std "," ~ ")," sta "," ~ ")," atd "," ~ ")," ata "," ~ ")," lt "," ~ ")," utc "," ~ ")," local "," ~ ")," ok "," ~ ")," done "," ~ ")," seen "," ~ ")," chk "," ~ ")," chkd "," ~ ")," checked "," ~ ")," rcvd "," ~ ")," recd "," ~ ")," dep "," ~ ")," arr "," ~ ")," qty "," ~ ")," all "," ~ ")," ttl "," ~ ")," total "," ~ ")," via "," ~ ")," per "," ~ ")," call "," ~ ")," inbound "," ~ ")," outbound "," ~ ")," approx "," ~ ")</f>
        <v>  </v>
      </c>
      <c r="BX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231," pax "," ~ ")," etd "," ~ ")," eta "," ~ ")," std "," ~ ")," sta "," ~ ")," atd "," ~ ")," ata "," ~ ")," lt "," ~ ")," utc "," ~ ")," local "," ~ ")," ok "," ~ ")," done "," ~ ")," seen "," ~ ")," chk "," ~ ")," chkd "," ~ ")," checked "," ~ ")," rcvd "," ~ ")," recd "," ~ ")," dep "," ~ ")," arr "," ~ ")," qty "," ~ ")," all "," ~ ")," ttl "," ~ ")," total "," ~ ")," via "," ~ ")," per "," ~ ")," call "," ~ ")," inbound "," ~ ")," outbound "," ~ ")," approx "," ~ ")</f>
        <v>  </v>
      </c>
    </row>
    <row r="232" customFormat="false" ht="78.75" hidden="false" customHeight="true" outlineLevel="0" collapsed="false">
      <c r="A232" s="57" t="s">
        <v>799</v>
      </c>
      <c r="B232" s="57" t="s">
        <v>235</v>
      </c>
      <c r="C232" s="57" t="str">
        <f aca="false">Flights!$F$11</f>
        <v>MH0003</v>
      </c>
      <c r="D232" s="58" t="n">
        <f aca="false">Flights!$D$11</f>
        <v>46304</v>
      </c>
      <c r="E232" s="57" t="str">
        <f aca="false">Flights!$G$11&amp;"-"&amp;Flights!$H$11</f>
        <v>LHR-KUL</v>
      </c>
      <c r="F232" s="57" t="str">
        <f aca="false">Flights!$K$11</f>
        <v>BC</v>
      </c>
      <c r="G232" s="57" t="s">
        <v>423</v>
      </c>
      <c r="H232" s="57" t="s">
        <v>381</v>
      </c>
      <c r="I232" s="57" t="s">
        <v>443</v>
      </c>
      <c r="J232" s="57" t="s">
        <v>732</v>
      </c>
      <c r="K232" s="67" t="s">
        <v>733</v>
      </c>
      <c r="L232" s="67" t="s">
        <v>734</v>
      </c>
      <c r="M232" s="67" t="s">
        <v>187</v>
      </c>
      <c r="N232" s="67" t="s">
        <v>447</v>
      </c>
      <c r="O232" s="67" t="s">
        <v>800</v>
      </c>
      <c r="P232" s="57" t="s">
        <v>187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open",IF(AND(NOT(OR(LEN(AZ232)&lt;15,ISNUMBER(MATCH(AZ232,L_Placeholder,0)))),BK232=0,NOT(OR(LEN(AU232)&lt;2,ISNUMBER(MATCH(AU232,L_Placeholder,0)))),NOT(OR(LEN(AX232)&lt;2,ISNUMBER(MATCH(AX232,L_Placeholder,0)))),TRIM(AE232)&lt;&gt;TRIM(T232)),"N/A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missing",IF(OR(LEN(AU232)&lt;2,ISNUMBER(MATCH(AU232,L_Placeholder,0))),"INVALID – PIC missing",IF(OR(LEN(AV232)&lt;2,ISNUMBER(MATCH(AV232,L_Placeholder,0))),"INVALID – result / assessment missing",IF(OR(OR(LEN(AW232)&lt;3,ISNUMBER(MATCH(AW232,L_Placeholder,0))),SUMPRODUCT(--ISNUMBER(SEARCH(" "&amp;L_EvidencePhrase&amp;" ",BD232)))&gt;0,BI232=1),"INVALID – evidence missing, placeholder or not yet on file",IF(BL232=0,"INVALID – evidence needs a traceable reference (number, file name or link)",IF(OR(LEN(AX232)&lt;2,ISNUMBER(MATCH(AX232,L_Placeholder,0))),"INVALID – verifier missing",IF(AX232=AU232,"INVALID – verifier must be someone other than the PIC",IF(BH232=1,"INVALID – result not yet available (awaiting / TBC)",IF(BV232=1,"INVALID – wording says not on board: an on-board confirmation needs the item loaded",IF(AND(AQ232=1,OR(OR(LEN(AY232)&lt;3,ISNUMBER(MATCH(AY232,L_Placeholder,0))),BJ232=1,BQ232=0)),"INVALID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LATE","COMPLETE")&amp;IF(BG232=1," – CHECK WORDING",""))))))))))))))))))))))),IF(TRIM(U232)="Fail","FAIL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t="str">
        <f aca="false">" "&amp;TRIM(SUBSTITUTE(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 "))&amp;" "</f>
        <v>  </v>
      </c>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IFERROR(IF(AND(TRIM(U232)="Pass",SUMPRODUCT((LEN(BC232)-LEN(SUBSTITUTE(BC232,"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")))/(LEN(L_PendNeg)+1))+SUMPRODUCT((LEN(BC232)-LEN(SUBSTITUTE(BC232," "&amp;L_PendPrep&amp;" "," ")))/(LEN(L_PendPrep)+1)),1,0),1)</f>
        <v>0</v>
      </c>
      <c r="BI232" s="61" t="n">
        <f aca="false">IFERROR(IF(SUMPRODUCT((LEN(BD232)-LEN(SUBSTITUTE(BD232," "&amp;L_PendStrict&amp;" "," ")))/(LEN(L_PendStrict)+1))&gt;SUMPRODUCT((LEN(BD232)-LEN(SUBSTITUTE(BD232," "&amp;L_PendNeg&amp;" "," ")))/(LEN(L_PendNeg)+1)),1,0),1)</f>
        <v>0</v>
      </c>
      <c r="BJ232" s="61" t="n">
        <f aca="false">IFERROR(IF(SUMPRODUCT((LEN(BE232)-LEN(SUBSTITUTE(BE232," "&amp;L_Pending&amp;" "," ")))/(LEN(L_Pending)+1))&gt;SUMPRODUCT((LEN(BE232)-LEN(SUBSTITUTE(BE232," "&amp;L_PendNeg&amp;" "," ")))/(LEN(L_PendNeg)+1))+SUMPRODUCT((LEN(BE232)-LEN(SUBSTITUTE(BE232," "&amp;L_PendPrep&amp;" "," ")))/(LEN(L_PendPrep)+1)),1,0),1)</f>
        <v>0</v>
      </c>
      <c r="BK232" s="61" t="n">
        <f aca="false">IFERROR(IF(SUMPRODUCT((LEN(BF232)-LEN(SUBSTITUTE(BF232," "&amp;L_PendStrict&amp;" "," ")))/(LEN(L_PendStrict)+1))&gt;SUMPRODUCT((LEN(BF232)-LEN(SUBSTITUTE(BF232," "&amp;L_PendNeg&amp;" "," ")))/(LEN(L_PendNeg)+1)),1,0),1)</f>
        <v>0</v>
      </c>
      <c r="BL232" s="61" t="n">
        <f aca="false">IFERROR(IF(OR(SUMPRODUCT(--ISNUMBER(SEARCH({"aa000"," aa 000"," aaa 000"," aaaa 000"," a 0000"," a000 000"," aa 00 000"," aaa 00 000"},BN232)))&gt;0,SUMPRODUCT(--ISNUMBER(SEARCH({"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232)))&gt;0,SUMPRODUCT(--ISNUMBER(SEARCH({"http","www.","\",".pdf",".jpg",".jpeg",".png",".heic",".xls",".doc",".msg",".eml"},Z232)))&gt;0,AND(SUMPRODUCT(--ISNUMBER(SEARCH({"sharepoint","onedrive","teams","dms","q-pulse","qpulse"},Z232)))&gt;0,ISNUMBER(SEARCH("0",BM232)))),1,0),0)</f>
        <v>0</v>
      </c>
      <c r="BM232" s="61" t="str">
        <f aca="false">SUBSTITUTE(SUBSTITUTE(SUBSTITUTE(SUBSTITUTE(SUBSTITUTE(SUBSTITUTE(SUBSTITUTE(SUBSTITUTE(SUBSTITUTE(LOWER(BW232&amp;""),"1","0"),"2","0"),"3","0"),"4","0"),"5","0"),"6","0"),"7","0"),"8","0"),"9","0")</f>
        <v>  </v>
      </c>
      <c r="BN232" s="61" t="str">
        <f aca="false">SUBSTITUTE(SUBSTITUTE(SUBSTITUTE(SUBSTITUTE(SUBSTITUTE(SUBSTITUTE(SUBSTITUTE(SUBSTITUTE(SUBSTITUTE(SUBSTITUTE(SUBSTITUTE(SUBSTITUTE(SUBSTITUTE(SUBSTITUTE(SUBSTITUTE(SUBSTITUTE(SUBSTITUTE(SUBSTITUTE(SUBSTITUTE(SUBSTITUTE(SUBSTITUTE(SUBSTITUTE(SUBSTITUTE(SUBSTITUTE(SUBSTITUTE(BM232,"b","a"),"c","a"),"d","a"),"e","a"),"f","a"),"g","a"),"h","a"),"i","a"),"j","a"),"k","a"),"l","a"),"m","a"),"n","a"),"o","a"),"p","a"),"q","a"),"r","a"),"s","a"),"t","a"),"u","a"),"v","a"),"w","a"),"x","a"),"y","a"),"z","a")</f>
        <v>  </v>
      </c>
      <c r="BO232" s="61" t="str">
        <f aca="false">SUBSTITUTE(SUBSTITUTE(SUBSTITUTE(SUBSTITUTE(SUBSTITUTE(SUBSTITUTE(SUBSTITUTE(SUBSTITUTE(SUBSTITUTE(LOWER(BX232&amp;""),"1","0"),"2","0"),"3","0"),"4","0"),"5","0"),"6","0"),"7","0"),"8","0"),"9","0")</f>
        <v>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v>
      </c>
      <c r="BQ232" s="61" t="n">
        <f aca="false">IFERROR(IF(OR(SUMPRODUCT(--ISNUMBER(SEARCH({"aa000"," aa 000"," aaa 000"," aaaa 000"," a 0000"," a000 000"," aa 00 000"," aaa 00 000"},BP232)))&gt;0,SUMPRODUCT(--ISNUMBER(SEARCH({"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232)))&gt;0,SUMPRODUCT(--ISNUMBER(SEARCH({"http","www.","\",".pdf",".jpg",".jpeg",".png",".heic",".xls",".doc",".msg",".eml"},W232)))&gt;0,ISNUMBER(SEARCH("0000",BO232)),AND(SUMPRODUCT(--ISNUMBER(SEARCH({"sharepoint","onedrive","teams","dms","q-pulse","qpulse"},W232)))&gt;0,ISNUMBER(SEARCH("0",BO232)))),1,0),0)</f>
        <v>0</v>
      </c>
      <c r="BR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232," "&amp;LOWER(Flights!$F$11)&amp;" "," ~ ")," mh"," ~")," at "," ~ ")," by "," ~ ")," on "," ~ ")," to "," ~ ")," from "," ~ ")," until "," ~ ")," till "," ~ ")," before "," ~ ")," after "," ~ ")," around "," ~ ")," approx "," ~ ")," about "," ~ ")," since "," ~ ")," hrs "," ~ ")," hr "," ~ ")," hours "," ~ ")," time "," ~ ")," jan "," ~ ")," feb "," ~ ")," mar "," ~ ")," apr "," ~ ")," may "," ~ ")," jun "," ~ ")," jul "," ~ ")," aug "," ~ ")," sep "," ~ ")," sept "," ~ ")," oct "," ~ ")</f>
        <v>  </v>
      </c>
      <c r="BS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232," "&amp;LOWER(Flights!$F$11)&amp;" "," ~ ")," mh"," ~")," at "," ~ ")," by "," ~ ")," on "," ~ ")," to "," ~ ")," from "," ~ ")," until "," ~ ")," till "," ~ ")," before "," ~ ")," after "," ~ ")," around "," ~ ")," approx "," ~ ")," about "," ~ ")," since "," ~ ")," hrs "," ~ ")," hr "," ~ ")," hours "," ~ ")," time "," ~ ")," jan "," ~ ")," feb "," ~ ")," mar "," ~ ")," apr "," ~ ")," may "," ~ ")," jun "," ~ ")," jul "," ~ ")," aug "," ~ ")," sep "," ~ ")," sept "," ~ ")," oct "," ~ ")</f>
        <v>  </v>
      </c>
      <c r="BT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232,"jan","~"),"feb","~"),"mar","~"),"apr","~"),"may","~"),"jun","~"),"jul","~"),"aug","~"),"sep","~"),"oct","~"),"nov","~"),"dec","~")," nov "," ~ ")," dec "," ~ ")," mon "," ~ ")," tue "," ~ ")," wed "," ~ ")," thu "," ~ ")," fri "," ~ ")," sat "," ~ ")," sun "," ~ ")," gate "," ~ ")," bay "," ~ ")," stand "," ~ ")," position "," ~ ")," galley "," ~ ")," flight "," ~ ")," flt "," ~ ")," day "," ~ ")," date "," ~ ")," dated "," ~ ")," the "," ~ ")," and "," ~ ")," of "," ~ ")," in "," ~ ")," for "," ~ ")," with "," ~ ")</f>
        <v>  </v>
      </c>
      <c r="BU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232,"jan","~"),"feb","~"),"mar","~"),"apr","~"),"may","~"),"jun","~"),"jul","~"),"aug","~"),"sep","~"),"oct","~"),"nov","~"),"dec","~")," nov "," ~ ")," dec "," ~ ")," mon "," ~ ")," tue "," ~ ")," wed "," ~ ")," thu "," ~ ")," fri "," ~ ")," sat "," ~ ")," sun "," ~ ")," gate "," ~ ")," bay "," ~ ")," stand "," ~ ")," position "," ~ ")," galley "," ~ ")," flight "," ~ ")," flt "," ~ ")," day "," ~ ")," date "," ~ ")," dated "," ~ ")," the "," ~ ")," and "," ~ ")," of "," ~ ")," in "," ~ ")," for "," ~ ")," with "," ~ ")</f>
        <v>  </v>
      </c>
      <c r="BV232" s="61" t="n">
        <f aca="false">0</f>
        <v>0</v>
      </c>
      <c r="BW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232," pax "," ~ ")," etd "," ~ ")," eta "," ~ ")," std "," ~ ")," sta "," ~ ")," atd "," ~ ")," ata "," ~ ")," lt "," ~ ")," utc "," ~ ")," local "," ~ ")," ok "," ~ ")," done "," ~ ")," seen "," ~ ")," chk "," ~ ")," chkd "," ~ ")," checked "," ~ ")," rcvd "," ~ ")," recd "," ~ ")," dep "," ~ ")," arr "," ~ ")," qty "," ~ ")," all "," ~ ")," ttl "," ~ ")," total "," ~ ")," via "," ~ ")," per "," ~ ")," call "," ~ ")," inbound "," ~ ")," outbound "," ~ ")," approx "," ~ ")</f>
        <v>  </v>
      </c>
      <c r="BX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232," pax "," ~ ")," etd "," ~ ")," eta "," ~ ")," std "," ~ ")," sta "," ~ ")," atd "," ~ ")," ata "," ~ ")," lt "," ~ ")," utc "," ~ ")," local "," ~ ")," ok "," ~ ")," done "," ~ ")," seen "," ~ ")," chk "," ~ ")," chkd "," ~ ")," checked "," ~ ")," rcvd "," ~ ")," recd "," ~ ")," dep "," ~ ")," arr "," ~ ")," qty "," ~ ")," all "," ~ ")," ttl "," ~ ")," total "," ~ ")," via "," ~ ")," per "," ~ ")," call "," ~ ")," inbound "," ~ ")," outbound "," ~ ")," approx "," ~ ")</f>
        <v>  </v>
      </c>
    </row>
    <row r="233" customFormat="false" ht="41.25" hidden="false" customHeight="true" outlineLevel="0" collapsed="false">
      <c r="A233" s="57" t="s">
        <v>801</v>
      </c>
      <c r="B233" s="57" t="s">
        <v>235</v>
      </c>
      <c r="C233" s="57" t="str">
        <f aca="false">Flights!$F$11</f>
        <v>MH0003</v>
      </c>
      <c r="D233" s="58" t="n">
        <f aca="false">Flights!$D$11</f>
        <v>46304</v>
      </c>
      <c r="E233" s="57" t="str">
        <f aca="false">Flights!$G$11&amp;"-"&amp;Flights!$H$11</f>
        <v>LHR-KUL</v>
      </c>
      <c r="F233" s="57" t="str">
        <f aca="false">Flights!$K$11</f>
        <v>BC</v>
      </c>
      <c r="G233" s="57" t="s">
        <v>423</v>
      </c>
      <c r="H233" s="57" t="s">
        <v>381</v>
      </c>
      <c r="I233" s="57" t="s">
        <v>443</v>
      </c>
      <c r="J233" s="57" t="s">
        <v>606</v>
      </c>
      <c r="K233" s="67" t="s">
        <v>504</v>
      </c>
      <c r="L233" s="67" t="s">
        <v>737</v>
      </c>
      <c r="M233" s="67" t="s">
        <v>187</v>
      </c>
      <c r="N233" s="67" t="s">
        <v>386</v>
      </c>
      <c r="O233" s="67" t="s">
        <v>802</v>
      </c>
      <c r="P233" s="57" t="s">
        <v>187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open",IF(AND(NOT(OR(LEN(AZ233)&lt;15,ISNUMBER(MATCH(AZ233,L_Placeholder,0)))),BK233=0,NOT(OR(LEN(AU233)&lt;2,ISNUMBER(MATCH(AU233,L_Placeholder,0)))),NOT(OR(LEN(AX233)&lt;2,ISNUMBER(MATCH(AX233,L_Placeholder,0)))),TRIM(AE233)&lt;&gt;TRIM(T233)),"N/A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missing",IF(OR(LEN(AU233)&lt;2,ISNUMBER(MATCH(AU233,L_Placeholder,0))),"INVALID – PIC missing",IF(OR(LEN(AV233)&lt;2,ISNUMBER(MATCH(AV233,L_Placeholder,0))),"INVALID – result / assessment missing",IF(OR(OR(LEN(AW233)&lt;3,ISNUMBER(MATCH(AW233,L_Placeholder,0))),SUMPRODUCT(--ISNUMBER(SEARCH(" "&amp;L_EvidencePhrase&amp;" ",BD233)))&gt;0,BI233=1),"INVALID – evidence missing, placeholder or not yet on file",IF(BL233=0,"INVALID – evidence needs a traceable reference (number, file name or link)",IF(OR(LEN(AX233)&lt;2,ISNUMBER(MATCH(AX233,L_Placeholder,0))),"INVALID – verifier missing",IF(AX233=AU233,"INVALID – verifier must be someone other than the PIC",IF(BH233=1,"INVALID – result not yet available (awaiting / TBC)",IF(BV233=1,"INVALID – wording says not on board: an on-board confirmation needs the item loaded",IF(AND(AQ233=1,OR(OR(LEN(AY233)&lt;3,ISNUMBER(MATCH(AY233,L_Placeholder,0))),BJ233=1,BQ233=0)),"INVALID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LATE","COMPLETE")&amp;IF(BG233=1," – CHECK WORDING",""))))))))))))))))))))))),IF(TRIM(U233)="Fail","FAIL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t="str">
        <f aca="false">" "&amp;TRIM(SUBSTITUTE(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 "))&amp;" "</f>
        <v>  </v>
      </c>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IFERROR(IF(AND(TRIM(U233)="Pass",SUMPRODUCT((LEN(BC233)-LEN(SUBSTITUTE(BC233,"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")))/(LEN(L_PendNeg)+1))+SUMPRODUCT((LEN(BC233)-LEN(SUBSTITUTE(BC233," "&amp;L_PendPrep&amp;" "," ")))/(LEN(L_PendPrep)+1)),1,0),1)</f>
        <v>0</v>
      </c>
      <c r="BI233" s="61" t="n">
        <f aca="false">IFERROR(IF(SUMPRODUCT((LEN(BD233)-LEN(SUBSTITUTE(BD233," "&amp;L_PendStrict&amp;" "," ")))/(LEN(L_PendStrict)+1))&gt;SUMPRODUCT((LEN(BD233)-LEN(SUBSTITUTE(BD233," "&amp;L_PendNeg&amp;" "," ")))/(LEN(L_PendNeg)+1)),1,0),1)</f>
        <v>0</v>
      </c>
      <c r="BJ233" s="61" t="n">
        <f aca="false">IFERROR(IF(SUMPRODUCT((LEN(BE233)-LEN(SUBSTITUTE(BE233," "&amp;L_Pending&amp;" "," ")))/(LEN(L_Pending)+1))&gt;SUMPRODUCT((LEN(BE233)-LEN(SUBSTITUTE(BE233," "&amp;L_PendNeg&amp;" "," ")))/(LEN(L_PendNeg)+1))+SUMPRODUCT((LEN(BE233)-LEN(SUBSTITUTE(BE233," "&amp;L_PendPrep&amp;" "," ")))/(LEN(L_PendPrep)+1)),1,0),1)</f>
        <v>0</v>
      </c>
      <c r="BK233" s="61" t="n">
        <f aca="false">IFERROR(IF(SUMPRODUCT((LEN(BF233)-LEN(SUBSTITUTE(BF233," "&amp;L_PendStrict&amp;" "," ")))/(LEN(L_PendStrict)+1))&gt;SUMPRODUCT((LEN(BF233)-LEN(SUBSTITUTE(BF233," "&amp;L_PendNeg&amp;" "," ")))/(LEN(L_PendNeg)+1)),1,0),1)</f>
        <v>0</v>
      </c>
      <c r="BL233" s="61" t="n">
        <f aca="false">IFERROR(IF(OR(SUMPRODUCT(--ISNUMBER(SEARCH({"aa000"," aa 000"," aaa 000"," aaaa 000"," a 0000"," a000 000"," aa 00 000"," aaa 00 000"},BN233)))&gt;0,SUMPRODUCT(--ISNUMBER(SEARCH({"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233)))&gt;0,SUMPRODUCT(--ISNUMBER(SEARCH({"http","www.","\",".pdf",".jpg",".jpeg",".png",".heic",".xls",".doc",".msg",".eml"},Z233)))&gt;0,AND(SUMPRODUCT(--ISNUMBER(SEARCH({"sharepoint","onedrive","teams","dms","q-pulse","qpulse"},Z233)))&gt;0,ISNUMBER(SEARCH("0",BM233)))),1,0),0)</f>
        <v>0</v>
      </c>
      <c r="BM233" s="61" t="str">
        <f aca="false">SUBSTITUTE(SUBSTITUTE(SUBSTITUTE(SUBSTITUTE(SUBSTITUTE(SUBSTITUTE(SUBSTITUTE(SUBSTITUTE(SUBSTITUTE(LOWER(BW233&amp;""),"1","0"),"2","0"),"3","0"),"4","0"),"5","0"),"6","0"),"7","0"),"8","0"),"9","0")</f>
        <v>  </v>
      </c>
      <c r="BN233" s="61" t="str">
        <f aca="false">SUBSTITUTE(SUBSTITUTE(SUBSTITUTE(SUBSTITUTE(SUBSTITUTE(SUBSTITUTE(SUBSTITUTE(SUBSTITUTE(SUBSTITUTE(SUBSTITUTE(SUBSTITUTE(SUBSTITUTE(SUBSTITUTE(SUBSTITUTE(SUBSTITUTE(SUBSTITUTE(SUBSTITUTE(SUBSTITUTE(SUBSTITUTE(SUBSTITUTE(SUBSTITUTE(SUBSTITUTE(SUBSTITUTE(SUBSTITUTE(SUBSTITUTE(BM233,"b","a"),"c","a"),"d","a"),"e","a"),"f","a"),"g","a"),"h","a"),"i","a"),"j","a"),"k","a"),"l","a"),"m","a"),"n","a"),"o","a"),"p","a"),"q","a"),"r","a"),"s","a"),"t","a"),"u","a"),"v","a"),"w","a"),"x","a"),"y","a"),"z","a")</f>
        <v>  </v>
      </c>
      <c r="BO233" s="61" t="str">
        <f aca="false">SUBSTITUTE(SUBSTITUTE(SUBSTITUTE(SUBSTITUTE(SUBSTITUTE(SUBSTITUTE(SUBSTITUTE(SUBSTITUTE(SUBSTITUTE(LOWER(BX233&amp;""),"1","0"),"2","0"),"3","0"),"4","0"),"5","0"),"6","0"),"7","0"),"8","0"),"9","0")</f>
        <v>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v>
      </c>
      <c r="BQ233" s="61" t="n">
        <f aca="false">IFERROR(IF(OR(SUMPRODUCT(--ISNUMBER(SEARCH({"aa000"," aa 000"," aaa 000"," aaaa 000"," a 0000"," a000 000"," aa 00 000"," aaa 00 000"},BP233)))&gt;0,SUMPRODUCT(--ISNUMBER(SEARCH({"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233)))&gt;0,SUMPRODUCT(--ISNUMBER(SEARCH({"http","www.","\",".pdf",".jpg",".jpeg",".png",".heic",".xls",".doc",".msg",".eml"},W233)))&gt;0,ISNUMBER(SEARCH("0000",BO233)),AND(SUMPRODUCT(--ISNUMBER(SEARCH({"sharepoint","onedrive","teams","dms","q-pulse","qpulse"},W233)))&gt;0,ISNUMBER(SEARCH("0",BO233)))),1,0),0)</f>
        <v>0</v>
      </c>
      <c r="BR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233," "&amp;LOWER(Flights!$F$11)&amp;" "," ~ ")," mh"," ~")," at "," ~ ")," by "," ~ ")," on "," ~ ")," to "," ~ ")," from "," ~ ")," until "," ~ ")," till "," ~ ")," before "," ~ ")," after "," ~ ")," around "," ~ ")," approx "," ~ ")," about "," ~ ")," since "," ~ ")," hrs "," ~ ")," hr "," ~ ")," hours "," ~ ")," time "," ~ ")," jan "," ~ ")," feb "," ~ ")," mar "," ~ ")," apr "," ~ ")," may "," ~ ")," jun "," ~ ")," jul "," ~ ")," aug "," ~ ")," sep "," ~ ")," sept "," ~ ")," oct "," ~ ")</f>
        <v>  </v>
      </c>
      <c r="BS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233," "&amp;LOWER(Flights!$F$11)&amp;" "," ~ ")," mh"," ~")," at "," ~ ")," by "," ~ ")," on "," ~ ")," to "," ~ ")," from "," ~ ")," until "," ~ ")," till "," ~ ")," before "," ~ ")," after "," ~ ")," around "," ~ ")," approx "," ~ ")," about "," ~ ")," since "," ~ ")," hrs "," ~ ")," hr "," ~ ")," hours "," ~ ")," time "," ~ ")," jan "," ~ ")," feb "," ~ ")," mar "," ~ ")," apr "," ~ ")," may "," ~ ")," jun "," ~ ")," jul "," ~ ")," aug "," ~ ")," sep "," ~ ")," sept "," ~ ")," oct "," ~ ")</f>
        <v>  </v>
      </c>
      <c r="BT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233,"jan","~"),"feb","~"),"mar","~"),"apr","~"),"may","~"),"jun","~"),"jul","~"),"aug","~"),"sep","~"),"oct","~"),"nov","~"),"dec","~")," nov "," ~ ")," dec "," ~ ")," mon "," ~ ")," tue "," ~ ")," wed "," ~ ")," thu "," ~ ")," fri "," ~ ")," sat "," ~ ")," sun "," ~ ")," gate "," ~ ")," bay "," ~ ")," stand "," ~ ")," position "," ~ ")," galley "," ~ ")," flight "," ~ ")," flt "," ~ ")," day "," ~ ")," date "," ~ ")," dated "," ~ ")," the "," ~ ")," and "," ~ ")," of "," ~ ")," in "," ~ ")," for "," ~ ")," with "," ~ ")</f>
        <v>  </v>
      </c>
      <c r="BU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233,"jan","~"),"feb","~"),"mar","~"),"apr","~"),"may","~"),"jun","~"),"jul","~"),"aug","~"),"sep","~"),"oct","~"),"nov","~"),"dec","~")," nov "," ~ ")," dec "," ~ ")," mon "," ~ ")," tue "," ~ ")," wed "," ~ ")," thu "," ~ ")," fri "," ~ ")," sat "," ~ ")," sun "," ~ ")," gate "," ~ ")," bay "," ~ ")," stand "," ~ ")," position "," ~ ")," galley "," ~ ")," flight "," ~ ")," flt "," ~ ")," day "," ~ ")," date "," ~ ")," dated "," ~ ")," the "," ~ ")," and "," ~ ")," of "," ~ ")," in "," ~ ")," for "," ~ ")," with "," ~ ")</f>
        <v>  </v>
      </c>
      <c r="BV233" s="61" t="n">
        <f aca="false">0</f>
        <v>0</v>
      </c>
      <c r="BW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233," pax "," ~ ")," etd "," ~ ")," eta "," ~ ")," std "," ~ ")," sta "," ~ ")," atd "," ~ ")," ata "," ~ ")," lt "," ~ ")," utc "," ~ ")," local "," ~ ")," ok "," ~ ")," done "," ~ ")," seen "," ~ ")," chk "," ~ ")," chkd "," ~ ")," checked "," ~ ")," rcvd "," ~ ")," recd "," ~ ")," dep "," ~ ")," arr "," ~ ")," qty "," ~ ")," all "," ~ ")," ttl "," ~ ")," total "," ~ ")," via "," ~ ")," per "," ~ ")," call "," ~ ")," inbound "," ~ ")," outbound "," ~ ")," approx "," ~ ")</f>
        <v>  </v>
      </c>
      <c r="BX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233," pax "," ~ ")," etd "," ~ ")," eta "," ~ ")," std "," ~ ")," sta "," ~ ")," atd "," ~ ")," ata "," ~ ")," lt "," ~ ")," utc "," ~ ")," local "," ~ ")," ok "," ~ ")," done "," ~ ")," seen "," ~ ")," chk "," ~ ")," chkd "," ~ ")," checked "," ~ ")," rcvd "," ~ ")," recd "," ~ ")," dep "," ~ ")," arr "," ~ ")," qty "," ~ ")," all "," ~ ")," ttl "," ~ ")," total "," ~ ")," via "," ~ ")," per "," ~ ")," call "," ~ ")," inbound "," ~ ")," outbound "," ~ ")," approx "," ~ ")</f>
        <v>  </v>
      </c>
    </row>
    <row r="234" customFormat="false" ht="41.25" hidden="false" customHeight="true" outlineLevel="0" collapsed="false">
      <c r="A234" s="57" t="s">
        <v>803</v>
      </c>
      <c r="B234" s="57" t="s">
        <v>235</v>
      </c>
      <c r="C234" s="57" t="str">
        <f aca="false">Flights!$F$11</f>
        <v>MH0003</v>
      </c>
      <c r="D234" s="58" t="n">
        <f aca="false">Flights!$D$11</f>
        <v>46304</v>
      </c>
      <c r="E234" s="57" t="str">
        <f aca="false">Flights!$G$11&amp;"-"&amp;Flights!$H$11</f>
        <v>LHR-KUL</v>
      </c>
      <c r="F234" s="57" t="str">
        <f aca="false">Flights!$K$11</f>
        <v>BC</v>
      </c>
      <c r="G234" s="57" t="s">
        <v>423</v>
      </c>
      <c r="H234" s="57" t="s">
        <v>381</v>
      </c>
      <c r="I234" s="57" t="s">
        <v>502</v>
      </c>
      <c r="J234" s="57" t="s">
        <v>503</v>
      </c>
      <c r="K234" s="67" t="s">
        <v>504</v>
      </c>
      <c r="L234" s="67" t="s">
        <v>739</v>
      </c>
      <c r="M234" s="67" t="s">
        <v>454</v>
      </c>
      <c r="N234" s="67" t="s">
        <v>386</v>
      </c>
      <c r="O234" s="67" t="s">
        <v>455</v>
      </c>
      <c r="P234" s="57" t="s">
        <v>186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open",IF(AND(NOT(OR(LEN(AZ234)&lt;15,ISNUMBER(MATCH(AZ234,L_Placeholder,0)))),BK234=0,NOT(OR(LEN(AU234)&lt;2,ISNUMBER(MATCH(AU234,L_Placeholder,0)))),NOT(OR(LEN(AX234)&lt;2,ISNUMBER(MATCH(AX234,L_Placeholder,0)))),TRIM(AE234)&lt;&gt;TRIM(T234)),"N/A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missing",IF(OR(LEN(AU234)&lt;2,ISNUMBER(MATCH(AU234,L_Placeholder,0))),"INVALID – PIC missing",IF(OR(LEN(AV234)&lt;2,ISNUMBER(MATCH(AV234,L_Placeholder,0))),"INVALID – result / assessment missing",IF(OR(OR(LEN(AW234)&lt;3,ISNUMBER(MATCH(AW234,L_Placeholder,0))),SUMPRODUCT(--ISNUMBER(SEARCH(" "&amp;L_EvidencePhrase&amp;" ",BD234)))&gt;0,BI234=1),"INVALID – evidence missing, placeholder or not yet on file",IF(BL234=0,"INVALID – evidence needs a traceable reference (number, file name or link)",IF(OR(LEN(AX234)&lt;2,ISNUMBER(MATCH(AX234,L_Placeholder,0))),"INVALID – verifier missing",IF(AX234=AU234,"INVALID – verifier must be someone other than the PIC",IF(BH234=1,"INVALID – result not yet available (awaiting / TBC)",IF(BV234=1,"INVALID – wording says not on board: an on-board confirmation needs the item loaded",IF(AND(AQ234=1,OR(OR(LEN(AY234)&lt;3,ISNUMBER(MATCH(AY234,L_Placeholder,0))),BJ234=1,BQ234=0)),"INVALID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LATE","COMPLETE")&amp;IF(BG234=1," – CHECK WORDING",""))))))))))))))))))))))),IF(TRIM(U234)="Fail","FAIL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t="str">
        <f aca="false">" "&amp;TRIM(SUBSTITUTE(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 "))&amp;" "</f>
        <v>  </v>
      </c>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IFERROR(IF(AND(TRIM(U234)="Pass",SUMPRODUCT((LEN(BC234)-LEN(SUBSTITUTE(BC234,"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")))/(LEN(L_PendNeg)+1))+SUMPRODUCT((LEN(BC234)-LEN(SUBSTITUTE(BC234," "&amp;L_PendPrep&amp;" "," ")))/(LEN(L_PendPrep)+1)),1,0),1)</f>
        <v>0</v>
      </c>
      <c r="BI234" s="61" t="n">
        <f aca="false">IFERROR(IF(SUMPRODUCT((LEN(BD234)-LEN(SUBSTITUTE(BD234," "&amp;L_PendStrict&amp;" "," ")))/(LEN(L_PendStrict)+1))&gt;SUMPRODUCT((LEN(BD234)-LEN(SUBSTITUTE(BD234," "&amp;L_PendNeg&amp;" "," ")))/(LEN(L_PendNeg)+1)),1,0),1)</f>
        <v>0</v>
      </c>
      <c r="BJ234" s="61" t="n">
        <f aca="false">IFERROR(IF(SUMPRODUCT((LEN(BE234)-LEN(SUBSTITUTE(BE234," "&amp;L_Pending&amp;" "," ")))/(LEN(L_Pending)+1))&gt;SUMPRODUCT((LEN(BE234)-LEN(SUBSTITUTE(BE234," "&amp;L_PendNeg&amp;" "," ")))/(LEN(L_PendNeg)+1))+SUMPRODUCT((LEN(BE234)-LEN(SUBSTITUTE(BE234," "&amp;L_PendPrep&amp;" "," ")))/(LEN(L_PendPrep)+1)),1,0),1)</f>
        <v>0</v>
      </c>
      <c r="BK234" s="61" t="n">
        <f aca="false">IFERROR(IF(SUMPRODUCT((LEN(BF234)-LEN(SUBSTITUTE(BF234," "&amp;L_PendStrict&amp;" "," ")))/(LEN(L_PendStrict)+1))&gt;SUMPRODUCT((LEN(BF234)-LEN(SUBSTITUTE(BF234," "&amp;L_PendNeg&amp;" "," ")))/(LEN(L_PendNeg)+1)),1,0),1)</f>
        <v>0</v>
      </c>
      <c r="BL234" s="61" t="n">
        <f aca="false">IFERROR(IF(OR(SUMPRODUCT(--ISNUMBER(SEARCH({"aa000"," aa 000"," aaa 000"," aaaa 000"," a 0000"," a000 000"," aa 00 000"," aaa 00 000"},BN234)))&gt;0,SUMPRODUCT(--ISNUMBER(SEARCH({"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234)))&gt;0,SUMPRODUCT(--ISNUMBER(SEARCH({"http","www.","\",".pdf",".jpg",".jpeg",".png",".heic",".xls",".doc",".msg",".eml"},Z234)))&gt;0,AND(SUMPRODUCT(--ISNUMBER(SEARCH({"sharepoint","onedrive","teams","dms","q-pulse","qpulse"},Z234)))&gt;0,ISNUMBER(SEARCH("0",BM234)))),1,0),0)</f>
        <v>0</v>
      </c>
      <c r="BM234" s="61" t="str">
        <f aca="false">SUBSTITUTE(SUBSTITUTE(SUBSTITUTE(SUBSTITUTE(SUBSTITUTE(SUBSTITUTE(SUBSTITUTE(SUBSTITUTE(SUBSTITUTE(LOWER(BW234&amp;""),"1","0"),"2","0"),"3","0"),"4","0"),"5","0"),"6","0"),"7","0"),"8","0"),"9","0")</f>
        <v>  </v>
      </c>
      <c r="BN234" s="61" t="str">
        <f aca="false">SUBSTITUTE(SUBSTITUTE(SUBSTITUTE(SUBSTITUTE(SUBSTITUTE(SUBSTITUTE(SUBSTITUTE(SUBSTITUTE(SUBSTITUTE(SUBSTITUTE(SUBSTITUTE(SUBSTITUTE(SUBSTITUTE(SUBSTITUTE(SUBSTITUTE(SUBSTITUTE(SUBSTITUTE(SUBSTITUTE(SUBSTITUTE(SUBSTITUTE(SUBSTITUTE(SUBSTITUTE(SUBSTITUTE(SUBSTITUTE(SUBSTITUTE(BM234,"b","a"),"c","a"),"d","a"),"e","a"),"f","a"),"g","a"),"h","a"),"i","a"),"j","a"),"k","a"),"l","a"),"m","a"),"n","a"),"o","a"),"p","a"),"q","a"),"r","a"),"s","a"),"t","a"),"u","a"),"v","a"),"w","a"),"x","a"),"y","a"),"z","a")</f>
        <v>  </v>
      </c>
      <c r="BO234" s="61" t="str">
        <f aca="false">SUBSTITUTE(SUBSTITUTE(SUBSTITUTE(SUBSTITUTE(SUBSTITUTE(SUBSTITUTE(SUBSTITUTE(SUBSTITUTE(SUBSTITUTE(LOWER(BX234&amp;""),"1","0"),"2","0"),"3","0"),"4","0"),"5","0"),"6","0"),"7","0"),"8","0"),"9","0")</f>
        <v>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v>
      </c>
      <c r="BQ234" s="61" t="n">
        <f aca="false">IFERROR(IF(OR(SUMPRODUCT(--ISNUMBER(SEARCH({"aa000"," aa 000"," aaa 000"," aaaa 000"," a 0000"," a000 000"," aa 00 000"," aaa 00 000"},BP234)))&gt;0,SUMPRODUCT(--ISNUMBER(SEARCH({"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234)))&gt;0,SUMPRODUCT(--ISNUMBER(SEARCH({"http","www.","\",".pdf",".jpg",".jpeg",".png",".heic",".xls",".doc",".msg",".eml"},W234)))&gt;0,ISNUMBER(SEARCH("0000",BO234)),AND(SUMPRODUCT(--ISNUMBER(SEARCH({"sharepoint","onedrive","teams","dms","q-pulse","qpulse"},W234)))&gt;0,ISNUMBER(SEARCH("0",BO234)))),1,0),0)</f>
        <v>0</v>
      </c>
      <c r="BR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234," "&amp;LOWER(Flights!$F$11)&amp;" "," ~ ")," mh"," ~")," at "," ~ ")," by "," ~ ")," on "," ~ ")," to "," ~ ")," from "," ~ ")," until "," ~ ")," till "," ~ ")," before "," ~ ")," after "," ~ ")," around "," ~ ")," approx "," ~ ")," about "," ~ ")," since "," ~ ")," hrs "," ~ ")," hr "," ~ ")," hours "," ~ ")," time "," ~ ")," jan "," ~ ")," feb "," ~ ")," mar "," ~ ")," apr "," ~ ")," may "," ~ ")," jun "," ~ ")," jul "," ~ ")," aug "," ~ ")," sep "," ~ ")," sept "," ~ ")," oct "," ~ ")</f>
        <v>  </v>
      </c>
      <c r="BS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234," "&amp;LOWER(Flights!$F$11)&amp;" "," ~ ")," mh"," ~")," at "," ~ ")," by "," ~ ")," on "," ~ ")," to "," ~ ")," from "," ~ ")," until "," ~ ")," till "," ~ ")," before "," ~ ")," after "," ~ ")," around "," ~ ")," approx "," ~ ")," about "," ~ ")," since "," ~ ")," hrs "," ~ ")," hr "," ~ ")," hours "," ~ ")," time "," ~ ")," jan "," ~ ")," feb "," ~ ")," mar "," ~ ")," apr "," ~ ")," may "," ~ ")," jun "," ~ ")," jul "," ~ ")," aug "," ~ ")," sep "," ~ ")," sept "," ~ ")," oct "," ~ ")</f>
        <v>  </v>
      </c>
      <c r="BT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234,"jan","~"),"feb","~"),"mar","~"),"apr","~"),"may","~"),"jun","~"),"jul","~"),"aug","~"),"sep","~"),"oct","~"),"nov","~"),"dec","~")," nov "," ~ ")," dec "," ~ ")," mon "," ~ ")," tue "," ~ ")," wed "," ~ ")," thu "," ~ ")," fri "," ~ ")," sat "," ~ ")," sun "," ~ ")," gate "," ~ ")," bay "," ~ ")," stand "," ~ ")," position "," ~ ")," galley "," ~ ")," flight "," ~ ")," flt "," ~ ")," day "," ~ ")," date "," ~ ")," dated "," ~ ")," the "," ~ ")," and "," ~ ")," of "," ~ ")," in "," ~ ")," for "," ~ ")," with "," ~ ")</f>
        <v>  </v>
      </c>
      <c r="BU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234,"jan","~"),"feb","~"),"mar","~"),"apr","~"),"may","~"),"jun","~"),"jul","~"),"aug","~"),"sep","~"),"oct","~"),"nov","~"),"dec","~")," nov "," ~ ")," dec "," ~ ")," mon "," ~ ")," tue "," ~ ")," wed "," ~ ")," thu "," ~ ")," fri "," ~ ")," sat "," ~ ")," sun "," ~ ")," gate "," ~ ")," bay "," ~ ")," stand "," ~ ")," position "," ~ ")," galley "," ~ ")," flight "," ~ ")," flt "," ~ ")," day "," ~ ")," date "," ~ ")," dated "," ~ ")," the "," ~ ")," and "," ~ ")," of "," ~ ")," in "," ~ ")," for "," ~ ")," with "," ~ ")</f>
        <v>  </v>
      </c>
      <c r="BV234" s="61" t="n">
        <f aca="false">0</f>
        <v>0</v>
      </c>
      <c r="BW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234," pax "," ~ ")," etd "," ~ ")," eta "," ~ ")," std "," ~ ")," sta "," ~ ")," atd "," ~ ")," ata "," ~ ")," lt "," ~ ")," utc "," ~ ")," local "," ~ ")," ok "," ~ ")," done "," ~ ")," seen "," ~ ")," chk "," ~ ")," chkd "," ~ ")," checked "," ~ ")," rcvd "," ~ ")," recd "," ~ ")," dep "," ~ ")," arr "," ~ ")," qty "," ~ ")," all "," ~ ")," ttl "," ~ ")," total "," ~ ")," via "," ~ ")," per "," ~ ")," call "," ~ ")," inbound "," ~ ")," outbound "," ~ ")," approx "," ~ ")</f>
        <v>  </v>
      </c>
      <c r="BX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234," pax "," ~ ")," etd "," ~ ")," eta "," ~ ")," std "," ~ ")," sta "," ~ ")," atd "," ~ ")," ata "," ~ ")," lt "," ~ ")," utc "," ~ ")," local "," ~ ")," ok "," ~ ")," done "," ~ ")," seen "," ~ ")," chk "," ~ ")," chkd "," ~ ")," checked "," ~ ")," rcvd "," ~ ")," recd "," ~ ")," dep "," ~ ")," arr "," ~ ")," qty "," ~ ")," all "," ~ ")," ttl "," ~ ")," total "," ~ ")," via "," ~ ")," per "," ~ ")," call "," ~ ")," inbound "," ~ ")," outbound "," ~ ")," approx "," ~ ")</f>
        <v>  </v>
      </c>
    </row>
    <row r="235" customFormat="false" ht="41.25" hidden="false" customHeight="true" outlineLevel="0" collapsed="false">
      <c r="A235" s="57" t="s">
        <v>804</v>
      </c>
      <c r="B235" s="57" t="s">
        <v>235</v>
      </c>
      <c r="C235" s="57" t="str">
        <f aca="false">Flights!$F$11</f>
        <v>MH0003</v>
      </c>
      <c r="D235" s="58" t="n">
        <f aca="false">Flights!$D$11</f>
        <v>46304</v>
      </c>
      <c r="E235" s="57" t="str">
        <f aca="false">Flights!$G$11&amp;"-"&amp;Flights!$H$11</f>
        <v>LHR-KUL</v>
      </c>
      <c r="F235" s="57" t="str">
        <f aca="false">Flights!$K$11</f>
        <v>BC</v>
      </c>
      <c r="G235" s="57" t="s">
        <v>423</v>
      </c>
      <c r="H235" s="57" t="s">
        <v>381</v>
      </c>
      <c r="I235" s="57" t="s">
        <v>502</v>
      </c>
      <c r="J235" s="57" t="s">
        <v>508</v>
      </c>
      <c r="K235" s="67" t="s">
        <v>504</v>
      </c>
      <c r="L235" s="67" t="s">
        <v>741</v>
      </c>
      <c r="M235" s="67" t="s">
        <v>454</v>
      </c>
      <c r="N235" s="67" t="s">
        <v>386</v>
      </c>
      <c r="O235" s="67" t="s">
        <v>455</v>
      </c>
      <c r="P235" s="57" t="s">
        <v>186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open",IF(AND(NOT(OR(LEN(AZ235)&lt;15,ISNUMBER(MATCH(AZ235,L_Placeholder,0)))),BK235=0,NOT(OR(LEN(AU235)&lt;2,ISNUMBER(MATCH(AU235,L_Placeholder,0)))),NOT(OR(LEN(AX235)&lt;2,ISNUMBER(MATCH(AX235,L_Placeholder,0)))),TRIM(AE235)&lt;&gt;TRIM(T235)),"N/A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missing",IF(OR(LEN(AU235)&lt;2,ISNUMBER(MATCH(AU235,L_Placeholder,0))),"INVALID – PIC missing",IF(OR(LEN(AV235)&lt;2,ISNUMBER(MATCH(AV235,L_Placeholder,0))),"INVALID – result / assessment missing",IF(OR(OR(LEN(AW235)&lt;3,ISNUMBER(MATCH(AW235,L_Placeholder,0))),SUMPRODUCT(--ISNUMBER(SEARCH(" "&amp;L_EvidencePhrase&amp;" ",BD235)))&gt;0,BI235=1),"INVALID – evidence missing, placeholder or not yet on file",IF(BL235=0,"INVALID – evidence needs a traceable reference (number, file name or link)",IF(OR(LEN(AX235)&lt;2,ISNUMBER(MATCH(AX235,L_Placeholder,0))),"INVALID – verifier missing",IF(AX235=AU235,"INVALID – verifier must be someone other than the PIC",IF(BH235=1,"INVALID – result not yet available (awaiting / TBC)",IF(BV235=1,"INVALID – wording says not on board: an on-board confirmation needs the item loaded",IF(AND(AQ235=1,OR(OR(LEN(AY235)&lt;3,ISNUMBER(MATCH(AY235,L_Placeholder,0))),BJ235=1,BQ235=0)),"INVALID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LATE","COMPLETE")&amp;IF(BG235=1," – CHECK WORDING",""))))))))))))))))))))))),IF(TRIM(U235)="Fail","FAIL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t="str">
        <f aca="false">" "&amp;TRIM(SUBSTITUTE(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 "))&amp;" "</f>
        <v>  </v>
      </c>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IFERROR(IF(AND(TRIM(U235)="Pass",SUMPRODUCT((LEN(BC235)-LEN(SUBSTITUTE(BC235,"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")))/(LEN(L_PendNeg)+1))+SUMPRODUCT((LEN(BC235)-LEN(SUBSTITUTE(BC235," "&amp;L_PendPrep&amp;" "," ")))/(LEN(L_PendPrep)+1)),1,0),1)</f>
        <v>0</v>
      </c>
      <c r="BI235" s="61" t="n">
        <f aca="false">IFERROR(IF(SUMPRODUCT((LEN(BD235)-LEN(SUBSTITUTE(BD235," "&amp;L_PendStrict&amp;" "," ")))/(LEN(L_PendStrict)+1))&gt;SUMPRODUCT((LEN(BD235)-LEN(SUBSTITUTE(BD235," "&amp;L_PendNeg&amp;" "," ")))/(LEN(L_PendNeg)+1)),1,0),1)</f>
        <v>0</v>
      </c>
      <c r="BJ235" s="61" t="n">
        <f aca="false">IFERROR(IF(SUMPRODUCT((LEN(BE235)-LEN(SUBSTITUTE(BE235," "&amp;L_Pending&amp;" "," ")))/(LEN(L_Pending)+1))&gt;SUMPRODUCT((LEN(BE235)-LEN(SUBSTITUTE(BE235," "&amp;L_PendNeg&amp;" "," ")))/(LEN(L_PendNeg)+1))+SUMPRODUCT((LEN(BE235)-LEN(SUBSTITUTE(BE235," "&amp;L_PendPrep&amp;" "," ")))/(LEN(L_PendPrep)+1)),1,0),1)</f>
        <v>0</v>
      </c>
      <c r="BK235" s="61" t="n">
        <f aca="false">IFERROR(IF(SUMPRODUCT((LEN(BF235)-LEN(SUBSTITUTE(BF235," "&amp;L_PendStrict&amp;" "," ")))/(LEN(L_PendStrict)+1))&gt;SUMPRODUCT((LEN(BF235)-LEN(SUBSTITUTE(BF235," "&amp;L_PendNeg&amp;" "," ")))/(LEN(L_PendNeg)+1)),1,0),1)</f>
        <v>0</v>
      </c>
      <c r="BL235" s="61" t="n">
        <f aca="false">IFERROR(IF(OR(SUMPRODUCT(--ISNUMBER(SEARCH({"aa000"," aa 000"," aaa 000"," aaaa 000"," a 0000"," a000 000"," aa 00 000"," aaa 00 000"},BN235)))&gt;0,SUMPRODUCT(--ISNUMBER(SEARCH({"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235)))&gt;0,SUMPRODUCT(--ISNUMBER(SEARCH({"http","www.","\",".pdf",".jpg",".jpeg",".png",".heic",".xls",".doc",".msg",".eml"},Z235)))&gt;0,AND(SUMPRODUCT(--ISNUMBER(SEARCH({"sharepoint","onedrive","teams","dms","q-pulse","qpulse"},Z235)))&gt;0,ISNUMBER(SEARCH("0",BM235)))),1,0),0)</f>
        <v>0</v>
      </c>
      <c r="BM235" s="61" t="str">
        <f aca="false">SUBSTITUTE(SUBSTITUTE(SUBSTITUTE(SUBSTITUTE(SUBSTITUTE(SUBSTITUTE(SUBSTITUTE(SUBSTITUTE(SUBSTITUTE(LOWER(BW235&amp;""),"1","0"),"2","0"),"3","0"),"4","0"),"5","0"),"6","0"),"7","0"),"8","0"),"9","0")</f>
        <v>  </v>
      </c>
      <c r="BN235" s="61" t="str">
        <f aca="false">SUBSTITUTE(SUBSTITUTE(SUBSTITUTE(SUBSTITUTE(SUBSTITUTE(SUBSTITUTE(SUBSTITUTE(SUBSTITUTE(SUBSTITUTE(SUBSTITUTE(SUBSTITUTE(SUBSTITUTE(SUBSTITUTE(SUBSTITUTE(SUBSTITUTE(SUBSTITUTE(SUBSTITUTE(SUBSTITUTE(SUBSTITUTE(SUBSTITUTE(SUBSTITUTE(SUBSTITUTE(SUBSTITUTE(SUBSTITUTE(SUBSTITUTE(BM235,"b","a"),"c","a"),"d","a"),"e","a"),"f","a"),"g","a"),"h","a"),"i","a"),"j","a"),"k","a"),"l","a"),"m","a"),"n","a"),"o","a"),"p","a"),"q","a"),"r","a"),"s","a"),"t","a"),"u","a"),"v","a"),"w","a"),"x","a"),"y","a"),"z","a")</f>
        <v>  </v>
      </c>
      <c r="BO235" s="61" t="str">
        <f aca="false">SUBSTITUTE(SUBSTITUTE(SUBSTITUTE(SUBSTITUTE(SUBSTITUTE(SUBSTITUTE(SUBSTITUTE(SUBSTITUTE(SUBSTITUTE(LOWER(BX235&amp;""),"1","0"),"2","0"),"3","0"),"4","0"),"5","0"),"6","0"),"7","0"),"8","0"),"9","0")</f>
        <v>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v>
      </c>
      <c r="BQ235" s="61" t="n">
        <f aca="false">IFERROR(IF(OR(SUMPRODUCT(--ISNUMBER(SEARCH({"aa000"," aa 000"," aaa 000"," aaaa 000"," a 0000"," a000 000"," aa 00 000"," aaa 00 000"},BP235)))&gt;0,SUMPRODUCT(--ISNUMBER(SEARCH({"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235)))&gt;0,SUMPRODUCT(--ISNUMBER(SEARCH({"http","www.","\",".pdf",".jpg",".jpeg",".png",".heic",".xls",".doc",".msg",".eml"},W235)))&gt;0,ISNUMBER(SEARCH("0000",BO235)),AND(SUMPRODUCT(--ISNUMBER(SEARCH({"sharepoint","onedrive","teams","dms","q-pulse","qpulse"},W235)))&gt;0,ISNUMBER(SEARCH("0",BO235)))),1,0),0)</f>
        <v>0</v>
      </c>
      <c r="BR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235," "&amp;LOWER(Flights!$F$11)&amp;" "," ~ ")," mh"," ~")," at "," ~ ")," by "," ~ ")," on "," ~ ")," to "," ~ ")," from "," ~ ")," until "," ~ ")," till "," ~ ")," before "," ~ ")," after "," ~ ")," around "," ~ ")," approx "," ~ ")," about "," ~ ")," since "," ~ ")," hrs "," ~ ")," hr "," ~ ")," hours "," ~ ")," time "," ~ ")," jan "," ~ ")," feb "," ~ ")," mar "," ~ ")," apr "," ~ ")," may "," ~ ")," jun "," ~ ")," jul "," ~ ")," aug "," ~ ")," sep "," ~ ")," sept "," ~ ")," oct "," ~ ")</f>
        <v>  </v>
      </c>
      <c r="BS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235," "&amp;LOWER(Flights!$F$11)&amp;" "," ~ ")," mh"," ~")," at "," ~ ")," by "," ~ ")," on "," ~ ")," to "," ~ ")," from "," ~ ")," until "," ~ ")," till "," ~ ")," before "," ~ ")," after "," ~ ")," around "," ~ ")," approx "," ~ ")," about "," ~ ")," since "," ~ ")," hrs "," ~ ")," hr "," ~ ")," hours "," ~ ")," time "," ~ ")," jan "," ~ ")," feb "," ~ ")," mar "," ~ ")," apr "," ~ ")," may "," ~ ")," jun "," ~ ")," jul "," ~ ")," aug "," ~ ")," sep "," ~ ")," sept "," ~ ")," oct "," ~ ")</f>
        <v>  </v>
      </c>
      <c r="BT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235,"jan","~"),"feb","~"),"mar","~"),"apr","~"),"may","~"),"jun","~"),"jul","~"),"aug","~"),"sep","~"),"oct","~"),"nov","~"),"dec","~")," nov "," ~ ")," dec "," ~ ")," mon "," ~ ")," tue "," ~ ")," wed "," ~ ")," thu "," ~ ")," fri "," ~ ")," sat "," ~ ")," sun "," ~ ")," gate "," ~ ")," bay "," ~ ")," stand "," ~ ")," position "," ~ ")," galley "," ~ ")," flight "," ~ ")," flt "," ~ ")," day "," ~ ")," date "," ~ ")," dated "," ~ ")," the "," ~ ")," and "," ~ ")," of "," ~ ")," in "," ~ ")," for "," ~ ")," with "," ~ ")</f>
        <v>  </v>
      </c>
      <c r="BU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235,"jan","~"),"feb","~"),"mar","~"),"apr","~"),"may","~"),"jun","~"),"jul","~"),"aug","~"),"sep","~"),"oct","~"),"nov","~"),"dec","~")," nov "," ~ ")," dec "," ~ ")," mon "," ~ ")," tue "," ~ ")," wed "," ~ ")," thu "," ~ ")," fri "," ~ ")," sat "," ~ ")," sun "," ~ ")," gate "," ~ ")," bay "," ~ ")," stand "," ~ ")," position "," ~ ")," galley "," ~ ")," flight "," ~ ")," flt "," ~ ")," day "," ~ ")," date "," ~ ")," dated "," ~ ")," the "," ~ ")," and "," ~ ")," of "," ~ ")," in "," ~ ")," for "," ~ ")," with "," ~ ")</f>
        <v>  </v>
      </c>
      <c r="BV235" s="61" t="n">
        <f aca="false">0</f>
        <v>0</v>
      </c>
      <c r="BW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235," pax "," ~ ")," etd "," ~ ")," eta "," ~ ")," std "," ~ ")," sta "," ~ ")," atd "," ~ ")," ata "," ~ ")," lt "," ~ ")," utc "," ~ ")," local "," ~ ")," ok "," ~ ")," done "," ~ ")," seen "," ~ ")," chk "," ~ ")," chkd "," ~ ")," checked "," ~ ")," rcvd "," ~ ")," recd "," ~ ")," dep "," ~ ")," arr "," ~ ")," qty "," ~ ")," all "," ~ ")," ttl "," ~ ")," total "," ~ ")," via "," ~ ")," per "," ~ ")," call "," ~ ")," inbound "," ~ ")," outbound "," ~ ")," approx "," ~ ")</f>
        <v>  </v>
      </c>
      <c r="BX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235," pax "," ~ ")," etd "," ~ ")," eta "," ~ ")," std "," ~ ")," sta "," ~ ")," atd "," ~ ")," ata "," ~ ")," lt "," ~ ")," utc "," ~ ")," local "," ~ ")," ok "," ~ ")," done "," ~ ")," seen "," ~ ")," chk "," ~ ")," chkd "," ~ ")," checked "," ~ ")," rcvd "," ~ ")," recd "," ~ ")," dep "," ~ ")," arr "," ~ ")," qty "," ~ ")," all "," ~ ")," ttl "," ~ ")," total "," ~ ")," via "," ~ ")," per "," ~ ")," call "," ~ ")," inbound "," ~ ")," outbound "," ~ ")," approx "," ~ ")</f>
        <v>  </v>
      </c>
    </row>
    <row r="236" customFormat="false" ht="41.25" hidden="false" customHeight="true" outlineLevel="0" collapsed="false">
      <c r="A236" s="57" t="s">
        <v>805</v>
      </c>
      <c r="B236" s="57" t="s">
        <v>235</v>
      </c>
      <c r="C236" s="57" t="str">
        <f aca="false">Flights!$F$11</f>
        <v>MH0003</v>
      </c>
      <c r="D236" s="58" t="n">
        <f aca="false">Flights!$D$11</f>
        <v>46304</v>
      </c>
      <c r="E236" s="57" t="str">
        <f aca="false">Flights!$G$11&amp;"-"&amp;Flights!$H$11</f>
        <v>LHR-KUL</v>
      </c>
      <c r="F236" s="57" t="str">
        <f aca="false">Flights!$K$11</f>
        <v>BC</v>
      </c>
      <c r="G236" s="57" t="s">
        <v>423</v>
      </c>
      <c r="H236" s="57" t="s">
        <v>381</v>
      </c>
      <c r="I236" s="57" t="s">
        <v>502</v>
      </c>
      <c r="J236" s="57" t="s">
        <v>511</v>
      </c>
      <c r="K236" s="67" t="s">
        <v>504</v>
      </c>
      <c r="L236" s="67" t="s">
        <v>743</v>
      </c>
      <c r="M236" s="67" t="s">
        <v>454</v>
      </c>
      <c r="N236" s="67" t="s">
        <v>386</v>
      </c>
      <c r="O236" s="67" t="s">
        <v>455</v>
      </c>
      <c r="P236" s="57" t="s">
        <v>186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open",IF(AND(NOT(OR(LEN(AZ236)&lt;15,ISNUMBER(MATCH(AZ236,L_Placeholder,0)))),BK236=0,NOT(OR(LEN(AU236)&lt;2,ISNUMBER(MATCH(AU236,L_Placeholder,0)))),NOT(OR(LEN(AX236)&lt;2,ISNUMBER(MATCH(AX236,L_Placeholder,0)))),TRIM(AE236)&lt;&gt;TRIM(T236)),"N/A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missing",IF(OR(LEN(AU236)&lt;2,ISNUMBER(MATCH(AU236,L_Placeholder,0))),"INVALID – PIC missing",IF(OR(LEN(AV236)&lt;2,ISNUMBER(MATCH(AV236,L_Placeholder,0))),"INVALID – result / assessment missing",IF(OR(OR(LEN(AW236)&lt;3,ISNUMBER(MATCH(AW236,L_Placeholder,0))),SUMPRODUCT(--ISNUMBER(SEARCH(" "&amp;L_EvidencePhrase&amp;" ",BD236)))&gt;0,BI236=1),"INVALID – evidence missing, placeholder or not yet on file",IF(BL236=0,"INVALID – evidence needs a traceable reference (number, file name or link)",IF(OR(LEN(AX236)&lt;2,ISNUMBER(MATCH(AX236,L_Placeholder,0))),"INVALID – verifier missing",IF(AX236=AU236,"INVALID – verifier must be someone other than the PIC",IF(BH236=1,"INVALID – result not yet available (awaiting / TBC)",IF(BV236=1,"INVALID – wording says not on board: an on-board confirmation needs the item loaded",IF(AND(AQ236=1,OR(OR(LEN(AY236)&lt;3,ISNUMBER(MATCH(AY236,L_Placeholder,0))),BJ236=1,BQ236=0)),"INVALID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LATE","COMPLETE")&amp;IF(BG236=1," – CHECK WORDING",""))))))))))))))))))))))),IF(TRIM(U236)="Fail","FAIL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t="str">
        <f aca="false">" "&amp;TRIM(SUBSTITUTE(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 "))&amp;" "</f>
        <v>  </v>
      </c>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IFERROR(IF(AND(TRIM(U236)="Pass",SUMPRODUCT((LEN(BC236)-LEN(SUBSTITUTE(BC236,"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")))/(LEN(L_PendNeg)+1))+SUMPRODUCT((LEN(BC236)-LEN(SUBSTITUTE(BC236," "&amp;L_PendPrep&amp;" "," ")))/(LEN(L_PendPrep)+1)),1,0),1)</f>
        <v>0</v>
      </c>
      <c r="BI236" s="61" t="n">
        <f aca="false">IFERROR(IF(SUMPRODUCT((LEN(BD236)-LEN(SUBSTITUTE(BD236," "&amp;L_PendStrict&amp;" "," ")))/(LEN(L_PendStrict)+1))&gt;SUMPRODUCT((LEN(BD236)-LEN(SUBSTITUTE(BD236," "&amp;L_PendNeg&amp;" "," ")))/(LEN(L_PendNeg)+1)),1,0),1)</f>
        <v>0</v>
      </c>
      <c r="BJ236" s="61" t="n">
        <f aca="false">IFERROR(IF(SUMPRODUCT((LEN(BE236)-LEN(SUBSTITUTE(BE236," "&amp;L_Pending&amp;" "," ")))/(LEN(L_Pending)+1))&gt;SUMPRODUCT((LEN(BE236)-LEN(SUBSTITUTE(BE236," "&amp;L_PendNeg&amp;" "," ")))/(LEN(L_PendNeg)+1))+SUMPRODUCT((LEN(BE236)-LEN(SUBSTITUTE(BE236," "&amp;L_PendPrep&amp;" "," ")))/(LEN(L_PendPrep)+1)),1,0),1)</f>
        <v>0</v>
      </c>
      <c r="BK236" s="61" t="n">
        <f aca="false">IFERROR(IF(SUMPRODUCT((LEN(BF236)-LEN(SUBSTITUTE(BF236," "&amp;L_PendStrict&amp;" "," ")))/(LEN(L_PendStrict)+1))&gt;SUMPRODUCT((LEN(BF236)-LEN(SUBSTITUTE(BF236," "&amp;L_PendNeg&amp;" "," ")))/(LEN(L_PendNeg)+1)),1,0),1)</f>
        <v>0</v>
      </c>
      <c r="BL236" s="61" t="n">
        <f aca="false">IFERROR(IF(OR(SUMPRODUCT(--ISNUMBER(SEARCH({"aa000"," aa 000"," aaa 000"," aaaa 000"," a 0000"," a000 000"," aa 00 000"," aaa 00 000"},BN236)))&gt;0,SUMPRODUCT(--ISNUMBER(SEARCH({"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236)))&gt;0,SUMPRODUCT(--ISNUMBER(SEARCH({"http","www.","\",".pdf",".jpg",".jpeg",".png",".heic",".xls",".doc",".msg",".eml"},Z236)))&gt;0,AND(SUMPRODUCT(--ISNUMBER(SEARCH({"sharepoint","onedrive","teams","dms","q-pulse","qpulse"},Z236)))&gt;0,ISNUMBER(SEARCH("0",BM236)))),1,0),0)</f>
        <v>0</v>
      </c>
      <c r="BM236" s="61" t="str">
        <f aca="false">SUBSTITUTE(SUBSTITUTE(SUBSTITUTE(SUBSTITUTE(SUBSTITUTE(SUBSTITUTE(SUBSTITUTE(SUBSTITUTE(SUBSTITUTE(LOWER(BW236&amp;""),"1","0"),"2","0"),"3","0"),"4","0"),"5","0"),"6","0"),"7","0"),"8","0"),"9","0")</f>
        <v>  </v>
      </c>
      <c r="BN236" s="61" t="str">
        <f aca="false">SUBSTITUTE(SUBSTITUTE(SUBSTITUTE(SUBSTITUTE(SUBSTITUTE(SUBSTITUTE(SUBSTITUTE(SUBSTITUTE(SUBSTITUTE(SUBSTITUTE(SUBSTITUTE(SUBSTITUTE(SUBSTITUTE(SUBSTITUTE(SUBSTITUTE(SUBSTITUTE(SUBSTITUTE(SUBSTITUTE(SUBSTITUTE(SUBSTITUTE(SUBSTITUTE(SUBSTITUTE(SUBSTITUTE(SUBSTITUTE(SUBSTITUTE(BM236,"b","a"),"c","a"),"d","a"),"e","a"),"f","a"),"g","a"),"h","a"),"i","a"),"j","a"),"k","a"),"l","a"),"m","a"),"n","a"),"o","a"),"p","a"),"q","a"),"r","a"),"s","a"),"t","a"),"u","a"),"v","a"),"w","a"),"x","a"),"y","a"),"z","a")</f>
        <v>  </v>
      </c>
      <c r="BO236" s="61" t="str">
        <f aca="false">SUBSTITUTE(SUBSTITUTE(SUBSTITUTE(SUBSTITUTE(SUBSTITUTE(SUBSTITUTE(SUBSTITUTE(SUBSTITUTE(SUBSTITUTE(LOWER(BX236&amp;""),"1","0"),"2","0"),"3","0"),"4","0"),"5","0"),"6","0"),"7","0"),"8","0"),"9","0")</f>
        <v>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v>
      </c>
      <c r="BQ236" s="61" t="n">
        <f aca="false">IFERROR(IF(OR(SUMPRODUCT(--ISNUMBER(SEARCH({"aa000"," aa 000"," aaa 000"," aaaa 000"," a 0000"," a000 000"," aa 00 000"," aaa 00 000"},BP236)))&gt;0,SUMPRODUCT(--ISNUMBER(SEARCH({"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236)))&gt;0,SUMPRODUCT(--ISNUMBER(SEARCH({"http","www.","\",".pdf",".jpg",".jpeg",".png",".heic",".xls",".doc",".msg",".eml"},W236)))&gt;0,ISNUMBER(SEARCH("0000",BO236)),AND(SUMPRODUCT(--ISNUMBER(SEARCH({"sharepoint","onedrive","teams","dms","q-pulse","qpulse"},W236)))&gt;0,ISNUMBER(SEARCH("0",BO236)))),1,0),0)</f>
        <v>0</v>
      </c>
      <c r="BR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236," "&amp;LOWER(Flights!$F$11)&amp;" "," ~ ")," mh"," ~")," at "," ~ ")," by "," ~ ")," on "," ~ ")," to "," ~ ")," from "," ~ ")," until "," ~ ")," till "," ~ ")," before "," ~ ")," after "," ~ ")," around "," ~ ")," approx "," ~ ")," about "," ~ ")," since "," ~ ")," hrs "," ~ ")," hr "," ~ ")," hours "," ~ ")," time "," ~ ")," jan "," ~ ")," feb "," ~ ")," mar "," ~ ")," apr "," ~ ")," may "," ~ ")," jun "," ~ ")," jul "," ~ ")," aug "," ~ ")," sep "," ~ ")," sept "," ~ ")," oct "," ~ ")</f>
        <v>  </v>
      </c>
      <c r="BS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236," "&amp;LOWER(Flights!$F$11)&amp;" "," ~ ")," mh"," ~")," at "," ~ ")," by "," ~ ")," on "," ~ ")," to "," ~ ")," from "," ~ ")," until "," ~ ")," till "," ~ ")," before "," ~ ")," after "," ~ ")," around "," ~ ")," approx "," ~ ")," about "," ~ ")," since "," ~ ")," hrs "," ~ ")," hr "," ~ ")," hours "," ~ ")," time "," ~ ")," jan "," ~ ")," feb "," ~ ")," mar "," ~ ")," apr "," ~ ")," may "," ~ ")," jun "," ~ ")," jul "," ~ ")," aug "," ~ ")," sep "," ~ ")," sept "," ~ ")," oct "," ~ ")</f>
        <v>  </v>
      </c>
      <c r="BT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236,"jan","~"),"feb","~"),"mar","~"),"apr","~"),"may","~"),"jun","~"),"jul","~"),"aug","~"),"sep","~"),"oct","~"),"nov","~"),"dec","~")," nov "," ~ ")," dec "," ~ ")," mon "," ~ ")," tue "," ~ ")," wed "," ~ ")," thu "," ~ ")," fri "," ~ ")," sat "," ~ ")," sun "," ~ ")," gate "," ~ ")," bay "," ~ ")," stand "," ~ ")," position "," ~ ")," galley "," ~ ")," flight "," ~ ")," flt "," ~ ")," day "," ~ ")," date "," ~ ")," dated "," ~ ")," the "," ~ ")," and "," ~ ")," of "," ~ ")," in "," ~ ")," for "," ~ ")," with "," ~ ")</f>
        <v>  </v>
      </c>
      <c r="BU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236,"jan","~"),"feb","~"),"mar","~"),"apr","~"),"may","~"),"jun","~"),"jul","~"),"aug","~"),"sep","~"),"oct","~"),"nov","~"),"dec","~")," nov "," ~ ")," dec "," ~ ")," mon "," ~ ")," tue "," ~ ")," wed "," ~ ")," thu "," ~ ")," fri "," ~ ")," sat "," ~ ")," sun "," ~ ")," gate "," ~ ")," bay "," ~ ")," stand "," ~ ")," position "," ~ ")," galley "," ~ ")," flight "," ~ ")," flt "," ~ ")," day "," ~ ")," date "," ~ ")," dated "," ~ ")," the "," ~ ")," and "," ~ ")," of "," ~ ")," in "," ~ ")," for "," ~ ")," with "," ~ ")</f>
        <v>  </v>
      </c>
      <c r="BV236" s="61" t="n">
        <f aca="false">0</f>
        <v>0</v>
      </c>
      <c r="BW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236," pax "," ~ ")," etd "," ~ ")," eta "," ~ ")," std "," ~ ")," sta "," ~ ")," atd "," ~ ")," ata "," ~ ")," lt "," ~ ")," utc "," ~ ")," local "," ~ ")," ok "," ~ ")," done "," ~ ")," seen "," ~ ")," chk "," ~ ")," chkd "," ~ ")," checked "," ~ ")," rcvd "," ~ ")," recd "," ~ ")," dep "," ~ ")," arr "," ~ ")," qty "," ~ ")," all "," ~ ")," ttl "," ~ ")," total "," ~ ")," via "," ~ ")," per "," ~ ")," call "," ~ ")," inbound "," ~ ")," outbound "," ~ ")," approx "," ~ ")</f>
        <v>  </v>
      </c>
      <c r="BX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236," pax "," ~ ")," etd "," ~ ")," eta "," ~ ")," std "," ~ ")," sta "," ~ ")," atd "," ~ ")," ata "," ~ ")," lt "," ~ ")," utc "," ~ ")," local "," ~ ")," ok "," ~ ")," done "," ~ ")," seen "," ~ ")," chk "," ~ ")," chkd "," ~ ")," checked "," ~ ")," rcvd "," ~ ")," recd "," ~ ")," dep "," ~ ")," arr "," ~ ")," qty "," ~ ")," all "," ~ ")," ttl "," ~ ")," total "," ~ ")," via "," ~ ")," per "," ~ ")," call "," ~ ")," inbound "," ~ ")," outbound "," ~ ")," approx "," ~ ")</f>
        <v>  </v>
      </c>
    </row>
    <row r="237" customFormat="false" ht="41.25" hidden="false" customHeight="true" outlineLevel="0" collapsed="false">
      <c r="A237" s="57" t="s">
        <v>806</v>
      </c>
      <c r="B237" s="57" t="s">
        <v>235</v>
      </c>
      <c r="C237" s="57" t="str">
        <f aca="false">Flights!$F$11</f>
        <v>MH0003</v>
      </c>
      <c r="D237" s="58" t="n">
        <f aca="false">Flights!$D$11</f>
        <v>46304</v>
      </c>
      <c r="E237" s="57" t="str">
        <f aca="false">Flights!$G$11&amp;"-"&amp;Flights!$H$11</f>
        <v>LHR-KUL</v>
      </c>
      <c r="F237" s="57" t="str">
        <f aca="false">Flights!$K$11</f>
        <v>BC</v>
      </c>
      <c r="G237" s="57" t="s">
        <v>423</v>
      </c>
      <c r="H237" s="57" t="s">
        <v>381</v>
      </c>
      <c r="I237" s="57" t="s">
        <v>502</v>
      </c>
      <c r="J237" s="57" t="s">
        <v>514</v>
      </c>
      <c r="K237" s="67" t="s">
        <v>504</v>
      </c>
      <c r="L237" s="67" t="s">
        <v>745</v>
      </c>
      <c r="M237" s="67" t="s">
        <v>454</v>
      </c>
      <c r="N237" s="67" t="s">
        <v>386</v>
      </c>
      <c r="O237" s="67" t="s">
        <v>455</v>
      </c>
      <c r="P237" s="57" t="s">
        <v>186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open",IF(AND(NOT(OR(LEN(AZ237)&lt;15,ISNUMBER(MATCH(AZ237,L_Placeholder,0)))),BK237=0,NOT(OR(LEN(AU237)&lt;2,ISNUMBER(MATCH(AU237,L_Placeholder,0)))),NOT(OR(LEN(AX237)&lt;2,ISNUMBER(MATCH(AX237,L_Placeholder,0)))),TRIM(AE237)&lt;&gt;TRIM(T237)),"N/A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missing",IF(OR(LEN(AU237)&lt;2,ISNUMBER(MATCH(AU237,L_Placeholder,0))),"INVALID – PIC missing",IF(OR(LEN(AV237)&lt;2,ISNUMBER(MATCH(AV237,L_Placeholder,0))),"INVALID – result / assessment missing",IF(OR(OR(LEN(AW237)&lt;3,ISNUMBER(MATCH(AW237,L_Placeholder,0))),SUMPRODUCT(--ISNUMBER(SEARCH(" "&amp;L_EvidencePhrase&amp;" ",BD237)))&gt;0,BI237=1),"INVALID – evidence missing, placeholder or not yet on file",IF(BL237=0,"INVALID – evidence needs a traceable reference (number, file name or link)",IF(OR(LEN(AX237)&lt;2,ISNUMBER(MATCH(AX237,L_Placeholder,0))),"INVALID – verifier missing",IF(AX237=AU237,"INVALID – verifier must be someone other than the PIC",IF(BH237=1,"INVALID – result not yet available (awaiting / TBC)",IF(BV237=1,"INVALID – wording says not on board: an on-board confirmation needs the item loaded",IF(AND(AQ237=1,OR(OR(LEN(AY237)&lt;3,ISNUMBER(MATCH(AY237,L_Placeholder,0))),BJ237=1,BQ237=0)),"INVALID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LATE","COMPLETE")&amp;IF(BG237=1," – CHECK WORDING",""))))))))))))))))))))))),IF(TRIM(U237)="Fail","FAIL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t="str">
        <f aca="false">" "&amp;TRIM(SUBSTITUTE(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 "))&amp;" "</f>
        <v>  </v>
      </c>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IFERROR(IF(AND(TRIM(U237)="Pass",SUMPRODUCT((LEN(BC237)-LEN(SUBSTITUTE(BC237,"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")))/(LEN(L_PendNeg)+1))+SUMPRODUCT((LEN(BC237)-LEN(SUBSTITUTE(BC237," "&amp;L_PendPrep&amp;" "," ")))/(LEN(L_PendPrep)+1)),1,0),1)</f>
        <v>0</v>
      </c>
      <c r="BI237" s="61" t="n">
        <f aca="false">IFERROR(IF(SUMPRODUCT((LEN(BD237)-LEN(SUBSTITUTE(BD237," "&amp;L_PendStrict&amp;" "," ")))/(LEN(L_PendStrict)+1))&gt;SUMPRODUCT((LEN(BD237)-LEN(SUBSTITUTE(BD237," "&amp;L_PendNeg&amp;" "," ")))/(LEN(L_PendNeg)+1)),1,0),1)</f>
        <v>0</v>
      </c>
      <c r="BJ237" s="61" t="n">
        <f aca="false">IFERROR(IF(SUMPRODUCT((LEN(BE237)-LEN(SUBSTITUTE(BE237," "&amp;L_Pending&amp;" "," ")))/(LEN(L_Pending)+1))&gt;SUMPRODUCT((LEN(BE237)-LEN(SUBSTITUTE(BE237," "&amp;L_PendNeg&amp;" "," ")))/(LEN(L_PendNeg)+1))+SUMPRODUCT((LEN(BE237)-LEN(SUBSTITUTE(BE237," "&amp;L_PendPrep&amp;" "," ")))/(LEN(L_PendPrep)+1)),1,0),1)</f>
        <v>0</v>
      </c>
      <c r="BK237" s="61" t="n">
        <f aca="false">IFERROR(IF(SUMPRODUCT((LEN(BF237)-LEN(SUBSTITUTE(BF237," "&amp;L_PendStrict&amp;" "," ")))/(LEN(L_PendStrict)+1))&gt;SUMPRODUCT((LEN(BF237)-LEN(SUBSTITUTE(BF237," "&amp;L_PendNeg&amp;" "," ")))/(LEN(L_PendNeg)+1)),1,0),1)</f>
        <v>0</v>
      </c>
      <c r="BL237" s="61" t="n">
        <f aca="false">IFERROR(IF(OR(SUMPRODUCT(--ISNUMBER(SEARCH({"aa000"," aa 000"," aaa 000"," aaaa 000"," a 0000"," a000 000"," aa 00 000"," aaa 00 000"},BN237)))&gt;0,SUMPRODUCT(--ISNUMBER(SEARCH({"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237)))&gt;0,SUMPRODUCT(--ISNUMBER(SEARCH({"http","www.","\",".pdf",".jpg",".jpeg",".png",".heic",".xls",".doc",".msg",".eml"},Z237)))&gt;0,AND(SUMPRODUCT(--ISNUMBER(SEARCH({"sharepoint","onedrive","teams","dms","q-pulse","qpulse"},Z237)))&gt;0,ISNUMBER(SEARCH("0",BM237)))),1,0),0)</f>
        <v>0</v>
      </c>
      <c r="BM237" s="61" t="str">
        <f aca="false">SUBSTITUTE(SUBSTITUTE(SUBSTITUTE(SUBSTITUTE(SUBSTITUTE(SUBSTITUTE(SUBSTITUTE(SUBSTITUTE(SUBSTITUTE(LOWER(BW237&amp;""),"1","0"),"2","0"),"3","0"),"4","0"),"5","0"),"6","0"),"7","0"),"8","0"),"9","0")</f>
        <v>  </v>
      </c>
      <c r="BN237" s="61" t="str">
        <f aca="false">SUBSTITUTE(SUBSTITUTE(SUBSTITUTE(SUBSTITUTE(SUBSTITUTE(SUBSTITUTE(SUBSTITUTE(SUBSTITUTE(SUBSTITUTE(SUBSTITUTE(SUBSTITUTE(SUBSTITUTE(SUBSTITUTE(SUBSTITUTE(SUBSTITUTE(SUBSTITUTE(SUBSTITUTE(SUBSTITUTE(SUBSTITUTE(SUBSTITUTE(SUBSTITUTE(SUBSTITUTE(SUBSTITUTE(SUBSTITUTE(SUBSTITUTE(BM237,"b","a"),"c","a"),"d","a"),"e","a"),"f","a"),"g","a"),"h","a"),"i","a"),"j","a"),"k","a"),"l","a"),"m","a"),"n","a"),"o","a"),"p","a"),"q","a"),"r","a"),"s","a"),"t","a"),"u","a"),"v","a"),"w","a"),"x","a"),"y","a"),"z","a")</f>
        <v>  </v>
      </c>
      <c r="BO237" s="61" t="str">
        <f aca="false">SUBSTITUTE(SUBSTITUTE(SUBSTITUTE(SUBSTITUTE(SUBSTITUTE(SUBSTITUTE(SUBSTITUTE(SUBSTITUTE(SUBSTITUTE(LOWER(BX237&amp;""),"1","0"),"2","0"),"3","0"),"4","0"),"5","0"),"6","0"),"7","0"),"8","0"),"9","0")</f>
        <v>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v>
      </c>
      <c r="BQ237" s="61" t="n">
        <f aca="false">IFERROR(IF(OR(SUMPRODUCT(--ISNUMBER(SEARCH({"aa000"," aa 000"," aaa 000"," aaaa 000"," a 0000"," a000 000"," aa 00 000"," aaa 00 000"},BP237)))&gt;0,SUMPRODUCT(--ISNUMBER(SEARCH({"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237)))&gt;0,SUMPRODUCT(--ISNUMBER(SEARCH({"http","www.","\",".pdf",".jpg",".jpeg",".png",".heic",".xls",".doc",".msg",".eml"},W237)))&gt;0,ISNUMBER(SEARCH("0000",BO237)),AND(SUMPRODUCT(--ISNUMBER(SEARCH({"sharepoint","onedrive","teams","dms","q-pulse","qpulse"},W237)))&gt;0,ISNUMBER(SEARCH("0",BO237)))),1,0),0)</f>
        <v>0</v>
      </c>
      <c r="BR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237," "&amp;LOWER(Flights!$F$11)&amp;" "," ~ ")," mh"," ~")," at "," ~ ")," by "," ~ ")," on "," ~ ")," to "," ~ ")," from "," ~ ")," until "," ~ ")," till "," ~ ")," before "," ~ ")," after "," ~ ")," around "," ~ ")," approx "," ~ ")," about "," ~ ")," since "," ~ ")," hrs "," ~ ")," hr "," ~ ")," hours "," ~ ")," time "," ~ ")," jan "," ~ ")," feb "," ~ ")," mar "," ~ ")," apr "," ~ ")," may "," ~ ")," jun "," ~ ")," jul "," ~ ")," aug "," ~ ")," sep "," ~ ")," sept "," ~ ")," oct "," ~ ")</f>
        <v>  </v>
      </c>
      <c r="BS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237," "&amp;LOWER(Flights!$F$11)&amp;" "," ~ ")," mh"," ~")," at "," ~ ")," by "," ~ ")," on "," ~ ")," to "," ~ ")," from "," ~ ")," until "," ~ ")," till "," ~ ")," before "," ~ ")," after "," ~ ")," around "," ~ ")," approx "," ~ ")," about "," ~ ")," since "," ~ ")," hrs "," ~ ")," hr "," ~ ")," hours "," ~ ")," time "," ~ ")," jan "," ~ ")," feb "," ~ ")," mar "," ~ ")," apr "," ~ ")," may "," ~ ")," jun "," ~ ")," jul "," ~ ")," aug "," ~ ")," sep "," ~ ")," sept "," ~ ")," oct "," ~ ")</f>
        <v>  </v>
      </c>
      <c r="BT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237,"jan","~"),"feb","~"),"mar","~"),"apr","~"),"may","~"),"jun","~"),"jul","~"),"aug","~"),"sep","~"),"oct","~"),"nov","~"),"dec","~")," nov "," ~ ")," dec "," ~ ")," mon "," ~ ")," tue "," ~ ")," wed "," ~ ")," thu "," ~ ")," fri "," ~ ")," sat "," ~ ")," sun "," ~ ")," gate "," ~ ")," bay "," ~ ")," stand "," ~ ")," position "," ~ ")," galley "," ~ ")," flight "," ~ ")," flt "," ~ ")," day "," ~ ")," date "," ~ ")," dated "," ~ ")," the "," ~ ")," and "," ~ ")," of "," ~ ")," in "," ~ ")," for "," ~ ")," with "," ~ ")</f>
        <v>  </v>
      </c>
      <c r="BU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237,"jan","~"),"feb","~"),"mar","~"),"apr","~"),"may","~"),"jun","~"),"jul","~"),"aug","~"),"sep","~"),"oct","~"),"nov","~"),"dec","~")," nov "," ~ ")," dec "," ~ ")," mon "," ~ ")," tue "," ~ ")," wed "," ~ ")," thu "," ~ ")," fri "," ~ ")," sat "," ~ ")," sun "," ~ ")," gate "," ~ ")," bay "," ~ ")," stand "," ~ ")," position "," ~ ")," galley "," ~ ")," flight "," ~ ")," flt "," ~ ")," day "," ~ ")," date "," ~ ")," dated "," ~ ")," the "," ~ ")," and "," ~ ")," of "," ~ ")," in "," ~ ")," for "," ~ ")," with "," ~ ")</f>
        <v>  </v>
      </c>
      <c r="BV237" s="61" t="n">
        <f aca="false">0</f>
        <v>0</v>
      </c>
      <c r="BW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237," pax "," ~ ")," etd "," ~ ")," eta "," ~ ")," std "," ~ ")," sta "," ~ ")," atd "," ~ ")," ata "," ~ ")," lt "," ~ ")," utc "," ~ ")," local "," ~ ")," ok "," ~ ")," done "," ~ ")," seen "," ~ ")," chk "," ~ ")," chkd "," ~ ")," checked "," ~ ")," rcvd "," ~ ")," recd "," ~ ")," dep "," ~ ")," arr "," ~ ")," qty "," ~ ")," all "," ~ ")," ttl "," ~ ")," total "," ~ ")," via "," ~ ")," per "," ~ ")," call "," ~ ")," inbound "," ~ ")," outbound "," ~ ")," approx "," ~ ")</f>
        <v>  </v>
      </c>
      <c r="BX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237," pax "," ~ ")," etd "," ~ ")," eta "," ~ ")," std "," ~ ")," sta "," ~ ")," atd "," ~ ")," ata "," ~ ")," lt "," ~ ")," utc "," ~ ")," local "," ~ ")," ok "," ~ ")," done "," ~ ")," seen "," ~ ")," chk "," ~ ")," chkd "," ~ ")," checked "," ~ ")," rcvd "," ~ ")," recd "," ~ ")," dep "," ~ ")," arr "," ~ ")," qty "," ~ ")," all "," ~ ")," ttl "," ~ ")," total "," ~ ")," via "," ~ ")," per "," ~ ")," call "," ~ ")," inbound "," ~ ")," outbound "," ~ ")," approx "," ~ ")</f>
        <v>  </v>
      </c>
    </row>
    <row r="238" customFormat="false" ht="41.25" hidden="false" customHeight="true" outlineLevel="0" collapsed="false">
      <c r="A238" s="57" t="s">
        <v>807</v>
      </c>
      <c r="B238" s="57" t="s">
        <v>235</v>
      </c>
      <c r="C238" s="57" t="str">
        <f aca="false">Flights!$F$11</f>
        <v>MH0003</v>
      </c>
      <c r="D238" s="58" t="n">
        <f aca="false">Flights!$D$11</f>
        <v>46304</v>
      </c>
      <c r="E238" s="57" t="str">
        <f aca="false">Flights!$G$11&amp;"-"&amp;Flights!$H$11</f>
        <v>LHR-KUL</v>
      </c>
      <c r="F238" s="57" t="str">
        <f aca="false">Flights!$K$11</f>
        <v>BC</v>
      </c>
      <c r="G238" s="57" t="s">
        <v>423</v>
      </c>
      <c r="H238" s="57" t="s">
        <v>381</v>
      </c>
      <c r="I238" s="57" t="s">
        <v>502</v>
      </c>
      <c r="J238" s="57" t="s">
        <v>518</v>
      </c>
      <c r="K238" s="67" t="s">
        <v>504</v>
      </c>
      <c r="L238" s="67" t="s">
        <v>747</v>
      </c>
      <c r="M238" s="67" t="s">
        <v>454</v>
      </c>
      <c r="N238" s="67" t="s">
        <v>386</v>
      </c>
      <c r="O238" s="67" t="s">
        <v>455</v>
      </c>
      <c r="P238" s="57" t="s">
        <v>186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open",IF(AND(NOT(OR(LEN(AZ238)&lt;15,ISNUMBER(MATCH(AZ238,L_Placeholder,0)))),BK238=0,NOT(OR(LEN(AU238)&lt;2,ISNUMBER(MATCH(AU238,L_Placeholder,0)))),NOT(OR(LEN(AX238)&lt;2,ISNUMBER(MATCH(AX238,L_Placeholder,0)))),TRIM(AE238)&lt;&gt;TRIM(T238)),"N/A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missing",IF(OR(LEN(AU238)&lt;2,ISNUMBER(MATCH(AU238,L_Placeholder,0))),"INVALID – PIC missing",IF(OR(LEN(AV238)&lt;2,ISNUMBER(MATCH(AV238,L_Placeholder,0))),"INVALID – result / assessment missing",IF(OR(OR(LEN(AW238)&lt;3,ISNUMBER(MATCH(AW238,L_Placeholder,0))),SUMPRODUCT(--ISNUMBER(SEARCH(" "&amp;L_EvidencePhrase&amp;" ",BD238)))&gt;0,BI238=1),"INVALID – evidence missing, placeholder or not yet on file",IF(BL238=0,"INVALID – evidence needs a traceable reference (number, file name or link)",IF(OR(LEN(AX238)&lt;2,ISNUMBER(MATCH(AX238,L_Placeholder,0))),"INVALID – verifier missing",IF(AX238=AU238,"INVALID – verifier must be someone other than the PIC",IF(BH238=1,"INVALID – result not yet available (awaiting / TBC)",IF(BV238=1,"INVALID – wording says not on board: an on-board confirmation needs the item loaded",IF(AND(AQ238=1,OR(OR(LEN(AY238)&lt;3,ISNUMBER(MATCH(AY238,L_Placeholder,0))),BJ238=1,BQ238=0)),"INVALID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LATE","COMPLETE")&amp;IF(BG238=1," – CHECK WORDING",""))))))))))))))))))))))),IF(TRIM(U238)="Fail","FAIL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t="str">
        <f aca="false">" "&amp;TRIM(SUBSTITUTE(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 "))&amp;" "</f>
        <v>  </v>
      </c>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IFERROR(IF(AND(TRIM(U238)="Pass",SUMPRODUCT((LEN(BC238)-LEN(SUBSTITUTE(BC238,"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")))/(LEN(L_PendNeg)+1))+SUMPRODUCT((LEN(BC238)-LEN(SUBSTITUTE(BC238," "&amp;L_PendPrep&amp;" "," ")))/(LEN(L_PendPrep)+1)),1,0),1)</f>
        <v>0</v>
      </c>
      <c r="BI238" s="61" t="n">
        <f aca="false">IFERROR(IF(SUMPRODUCT((LEN(BD238)-LEN(SUBSTITUTE(BD238," "&amp;L_PendStrict&amp;" "," ")))/(LEN(L_PendStrict)+1))&gt;SUMPRODUCT((LEN(BD238)-LEN(SUBSTITUTE(BD238," "&amp;L_PendNeg&amp;" "," ")))/(LEN(L_PendNeg)+1)),1,0),1)</f>
        <v>0</v>
      </c>
      <c r="BJ238" s="61" t="n">
        <f aca="false">IFERROR(IF(SUMPRODUCT((LEN(BE238)-LEN(SUBSTITUTE(BE238," "&amp;L_Pending&amp;" "," ")))/(LEN(L_Pending)+1))&gt;SUMPRODUCT((LEN(BE238)-LEN(SUBSTITUTE(BE238," "&amp;L_PendNeg&amp;" "," ")))/(LEN(L_PendNeg)+1))+SUMPRODUCT((LEN(BE238)-LEN(SUBSTITUTE(BE238," "&amp;L_PendPrep&amp;" "," ")))/(LEN(L_PendPrep)+1)),1,0),1)</f>
        <v>0</v>
      </c>
      <c r="BK238" s="61" t="n">
        <f aca="false">IFERROR(IF(SUMPRODUCT((LEN(BF238)-LEN(SUBSTITUTE(BF238," "&amp;L_PendStrict&amp;" "," ")))/(LEN(L_PendStrict)+1))&gt;SUMPRODUCT((LEN(BF238)-LEN(SUBSTITUTE(BF238," "&amp;L_PendNeg&amp;" "," ")))/(LEN(L_PendNeg)+1)),1,0),1)</f>
        <v>0</v>
      </c>
      <c r="BL238" s="61" t="n">
        <f aca="false">IFERROR(IF(OR(SUMPRODUCT(--ISNUMBER(SEARCH({"aa000"," aa 000"," aaa 000"," aaaa 000"," a 0000"," a000 000"," aa 00 000"," aaa 00 000"},BN238)))&gt;0,SUMPRODUCT(--ISNUMBER(SEARCH({"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238)))&gt;0,SUMPRODUCT(--ISNUMBER(SEARCH({"http","www.","\",".pdf",".jpg",".jpeg",".png",".heic",".xls",".doc",".msg",".eml"},Z238)))&gt;0,AND(SUMPRODUCT(--ISNUMBER(SEARCH({"sharepoint","onedrive","teams","dms","q-pulse","qpulse"},Z238)))&gt;0,ISNUMBER(SEARCH("0",BM238)))),1,0),0)</f>
        <v>0</v>
      </c>
      <c r="BM238" s="61" t="str">
        <f aca="false">SUBSTITUTE(SUBSTITUTE(SUBSTITUTE(SUBSTITUTE(SUBSTITUTE(SUBSTITUTE(SUBSTITUTE(SUBSTITUTE(SUBSTITUTE(LOWER(BW238&amp;""),"1","0"),"2","0"),"3","0"),"4","0"),"5","0"),"6","0"),"7","0"),"8","0"),"9","0")</f>
        <v>  </v>
      </c>
      <c r="BN238" s="61" t="str">
        <f aca="false">SUBSTITUTE(SUBSTITUTE(SUBSTITUTE(SUBSTITUTE(SUBSTITUTE(SUBSTITUTE(SUBSTITUTE(SUBSTITUTE(SUBSTITUTE(SUBSTITUTE(SUBSTITUTE(SUBSTITUTE(SUBSTITUTE(SUBSTITUTE(SUBSTITUTE(SUBSTITUTE(SUBSTITUTE(SUBSTITUTE(SUBSTITUTE(SUBSTITUTE(SUBSTITUTE(SUBSTITUTE(SUBSTITUTE(SUBSTITUTE(SUBSTITUTE(BM238,"b","a"),"c","a"),"d","a"),"e","a"),"f","a"),"g","a"),"h","a"),"i","a"),"j","a"),"k","a"),"l","a"),"m","a"),"n","a"),"o","a"),"p","a"),"q","a"),"r","a"),"s","a"),"t","a"),"u","a"),"v","a"),"w","a"),"x","a"),"y","a"),"z","a")</f>
        <v>  </v>
      </c>
      <c r="BO238" s="61" t="str">
        <f aca="false">SUBSTITUTE(SUBSTITUTE(SUBSTITUTE(SUBSTITUTE(SUBSTITUTE(SUBSTITUTE(SUBSTITUTE(SUBSTITUTE(SUBSTITUTE(LOWER(BX238&amp;""),"1","0"),"2","0"),"3","0"),"4","0"),"5","0"),"6","0"),"7","0"),"8","0"),"9","0")</f>
        <v>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v>
      </c>
      <c r="BQ238" s="61" t="n">
        <f aca="false">IFERROR(IF(OR(SUMPRODUCT(--ISNUMBER(SEARCH({"aa000"," aa 000"," aaa 000"," aaaa 000"," a 0000"," a000 000"," aa 00 000"," aaa 00 000"},BP238)))&gt;0,SUMPRODUCT(--ISNUMBER(SEARCH({"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238)))&gt;0,SUMPRODUCT(--ISNUMBER(SEARCH({"http","www.","\",".pdf",".jpg",".jpeg",".png",".heic",".xls",".doc",".msg",".eml"},W238)))&gt;0,ISNUMBER(SEARCH("0000",BO238)),AND(SUMPRODUCT(--ISNUMBER(SEARCH({"sharepoint","onedrive","teams","dms","q-pulse","qpulse"},W238)))&gt;0,ISNUMBER(SEARCH("0",BO238)))),1,0),0)</f>
        <v>0</v>
      </c>
      <c r="BR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238," "&amp;LOWER(Flights!$F$11)&amp;" "," ~ ")," mh"," ~")," at "," ~ ")," by "," ~ ")," on "," ~ ")," to "," ~ ")," from "," ~ ")," until "," ~ ")," till "," ~ ")," before "," ~ ")," after "," ~ ")," around "," ~ ")," approx "," ~ ")," about "," ~ ")," since "," ~ ")," hrs "," ~ ")," hr "," ~ ")," hours "," ~ ")," time "," ~ ")," jan "," ~ ")," feb "," ~ ")," mar "," ~ ")," apr "," ~ ")," may "," ~ ")," jun "," ~ ")," jul "," ~ ")," aug "," ~ ")," sep "," ~ ")," sept "," ~ ")," oct "," ~ ")</f>
        <v>  </v>
      </c>
      <c r="BS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238," "&amp;LOWER(Flights!$F$11)&amp;" "," ~ ")," mh"," ~")," at "," ~ ")," by "," ~ ")," on "," ~ ")," to "," ~ ")," from "," ~ ")," until "," ~ ")," till "," ~ ")," before "," ~ ")," after "," ~ ")," around "," ~ ")," approx "," ~ ")," about "," ~ ")," since "," ~ ")," hrs "," ~ ")," hr "," ~ ")," hours "," ~ ")," time "," ~ ")," jan "," ~ ")," feb "," ~ ")," mar "," ~ ")," apr "," ~ ")," may "," ~ ")," jun "," ~ ")," jul "," ~ ")," aug "," ~ ")," sep "," ~ ")," sept "," ~ ")," oct "," ~ ")</f>
        <v>  </v>
      </c>
      <c r="BT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238,"jan","~"),"feb","~"),"mar","~"),"apr","~"),"may","~"),"jun","~"),"jul","~"),"aug","~"),"sep","~"),"oct","~"),"nov","~"),"dec","~")," nov "," ~ ")," dec "," ~ ")," mon "," ~ ")," tue "," ~ ")," wed "," ~ ")," thu "," ~ ")," fri "," ~ ")," sat "," ~ ")," sun "," ~ ")," gate "," ~ ")," bay "," ~ ")," stand "," ~ ")," position "," ~ ")," galley "," ~ ")," flight "," ~ ")," flt "," ~ ")," day "," ~ ")," date "," ~ ")," dated "," ~ ")," the "," ~ ")," and "," ~ ")," of "," ~ ")," in "," ~ ")," for "," ~ ")," with "," ~ ")</f>
        <v>  </v>
      </c>
      <c r="BU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238,"jan","~"),"feb","~"),"mar","~"),"apr","~"),"may","~"),"jun","~"),"jul","~"),"aug","~"),"sep","~"),"oct","~"),"nov","~"),"dec","~")," nov "," ~ ")," dec "," ~ ")," mon "," ~ ")," tue "," ~ ")," wed "," ~ ")," thu "," ~ ")," fri "," ~ ")," sat "," ~ ")," sun "," ~ ")," gate "," ~ ")," bay "," ~ ")," stand "," ~ ")," position "," ~ ")," galley "," ~ ")," flight "," ~ ")," flt "," ~ ")," day "," ~ ")," date "," ~ ")," dated "," ~ ")," the "," ~ ")," and "," ~ ")," of "," ~ ")," in "," ~ ")," for "," ~ ")," with "," ~ ")</f>
        <v>  </v>
      </c>
      <c r="BV238" s="61" t="n">
        <f aca="false">0</f>
        <v>0</v>
      </c>
      <c r="BW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238," pax "," ~ ")," etd "," ~ ")," eta "," ~ ")," std "," ~ ")," sta "," ~ ")," atd "," ~ ")," ata "," ~ ")," lt "," ~ ")," utc "," ~ ")," local "," ~ ")," ok "," ~ ")," done "," ~ ")," seen "," ~ ")," chk "," ~ ")," chkd "," ~ ")," checked "," ~ ")," rcvd "," ~ ")," recd "," ~ ")," dep "," ~ ")," arr "," ~ ")," qty "," ~ ")," all "," ~ ")," ttl "," ~ ")," total "," ~ ")," via "," ~ ")," per "," ~ ")," call "," ~ ")," inbound "," ~ ")," outbound "," ~ ")," approx "," ~ ")</f>
        <v>  </v>
      </c>
      <c r="BX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238," pax "," ~ ")," etd "," ~ ")," eta "," ~ ")," std "," ~ ")," sta "," ~ ")," atd "," ~ ")," ata "," ~ ")," lt "," ~ ")," utc "," ~ ")," local "," ~ ")," ok "," ~ ")," done "," ~ ")," seen "," ~ ")," chk "," ~ ")," chkd "," ~ ")," checked "," ~ ")," rcvd "," ~ ")," recd "," ~ ")," dep "," ~ ")," arr "," ~ ")," qty "," ~ ")," all "," ~ ")," ttl "," ~ ")," total "," ~ ")," via "," ~ ")," per "," ~ ")," call "," ~ ")," inbound "," ~ ")," outbound "," ~ ")," approx "," ~ ")</f>
        <v>  </v>
      </c>
    </row>
    <row r="239" customFormat="false" ht="54" hidden="false" customHeight="true" outlineLevel="0" collapsed="false">
      <c r="A239" s="57" t="s">
        <v>808</v>
      </c>
      <c r="B239" s="57" t="s">
        <v>235</v>
      </c>
      <c r="C239" s="57" t="str">
        <f aca="false">Flights!$F$11</f>
        <v>MH0003</v>
      </c>
      <c r="D239" s="58" t="n">
        <f aca="false">Flights!$D$11</f>
        <v>46304</v>
      </c>
      <c r="E239" s="57" t="str">
        <f aca="false">Flights!$G$11&amp;"-"&amp;Flights!$H$11</f>
        <v>LHR-KUL</v>
      </c>
      <c r="F239" s="57" t="str">
        <f aca="false">Flights!$K$11</f>
        <v>BC</v>
      </c>
      <c r="G239" s="57" t="s">
        <v>423</v>
      </c>
      <c r="H239" s="57" t="s">
        <v>381</v>
      </c>
      <c r="I239" s="57" t="s">
        <v>502</v>
      </c>
      <c r="J239" s="57" t="s">
        <v>521</v>
      </c>
      <c r="K239" s="67" t="s">
        <v>619</v>
      </c>
      <c r="L239" s="67" t="s">
        <v>749</v>
      </c>
      <c r="M239" s="67" t="s">
        <v>454</v>
      </c>
      <c r="N239" s="67" t="s">
        <v>386</v>
      </c>
      <c r="O239" s="67" t="s">
        <v>809</v>
      </c>
      <c r="P239" s="57" t="s">
        <v>186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open",IF(AND(NOT(OR(LEN(AZ239)&lt;15,ISNUMBER(MATCH(AZ239,L_Placeholder,0)))),BK239=0,NOT(OR(LEN(AU239)&lt;2,ISNUMBER(MATCH(AU239,L_Placeholder,0)))),NOT(OR(LEN(AX239)&lt;2,ISNUMBER(MATCH(AX239,L_Placeholder,0)))),TRIM(AE239)&lt;&gt;TRIM(T239)),"N/A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missing",IF(OR(LEN(AU239)&lt;2,ISNUMBER(MATCH(AU239,L_Placeholder,0))),"INVALID – PIC missing",IF(OR(LEN(AV239)&lt;2,ISNUMBER(MATCH(AV239,L_Placeholder,0))),"INVALID – result / assessment missing",IF(OR(OR(LEN(AW239)&lt;3,ISNUMBER(MATCH(AW239,L_Placeholder,0))),SUMPRODUCT(--ISNUMBER(SEARCH(" "&amp;L_EvidencePhrase&amp;" ",BD239)))&gt;0,BI239=1),"INVALID – evidence missing, placeholder or not yet on file",IF(BL239=0,"INVALID – evidence needs a traceable reference (number, file name or link)",IF(OR(LEN(AX239)&lt;2,ISNUMBER(MATCH(AX239,L_Placeholder,0))),"INVALID – verifier missing",IF(AX239=AU239,"INVALID – verifier must be someone other than the PIC",IF(BH239=1,"INVALID – result not yet available (awaiting / TBC)",IF(BV239=1,"INVALID – wording says not on board: an on-board confirmation needs the item loaded",IF(AND(AQ239=1,OR(OR(LEN(AY239)&lt;3,ISNUMBER(MATCH(AY239,L_Placeholder,0))),BJ239=1,BQ239=0)),"INVALID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LATE","COMPLETE")&amp;IF(BG239=1," – CHECK WORDING",""))))))))))))))))))))))),IF(TRIM(U239)="Fail","FAIL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t="str">
        <f aca="false">" "&amp;TRIM(SUBSTITUTE(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 "))&amp;" "</f>
        <v>  </v>
      </c>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IFERROR(IF(AND(TRIM(U239)="Pass",SUMPRODUCT((LEN(BC239)-LEN(SUBSTITUTE(BC239,"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")))/(LEN(L_PendNeg)+1))+SUMPRODUCT((LEN(BC239)-LEN(SUBSTITUTE(BC239," "&amp;L_PendPrep&amp;" "," ")))/(LEN(L_PendPrep)+1)),1,0),1)</f>
        <v>0</v>
      </c>
      <c r="BI239" s="61" t="n">
        <f aca="false">IFERROR(IF(SUMPRODUCT((LEN(BD239)-LEN(SUBSTITUTE(BD239," "&amp;L_PendStrict&amp;" "," ")))/(LEN(L_PendStrict)+1))&gt;SUMPRODUCT((LEN(BD239)-LEN(SUBSTITUTE(BD239," "&amp;L_PendNeg&amp;" "," ")))/(LEN(L_PendNeg)+1)),1,0),1)</f>
        <v>0</v>
      </c>
      <c r="BJ239" s="61" t="n">
        <f aca="false">IFERROR(IF(SUMPRODUCT((LEN(BE239)-LEN(SUBSTITUTE(BE239," "&amp;L_Pending&amp;" "," ")))/(LEN(L_Pending)+1))&gt;SUMPRODUCT((LEN(BE239)-LEN(SUBSTITUTE(BE239," "&amp;L_PendNeg&amp;" "," ")))/(LEN(L_PendNeg)+1))+SUMPRODUCT((LEN(BE239)-LEN(SUBSTITUTE(BE239," "&amp;L_PendPrep&amp;" "," ")))/(LEN(L_PendPrep)+1)),1,0),1)</f>
        <v>0</v>
      </c>
      <c r="BK239" s="61" t="n">
        <f aca="false">IFERROR(IF(SUMPRODUCT((LEN(BF239)-LEN(SUBSTITUTE(BF239," "&amp;L_PendStrict&amp;" "," ")))/(LEN(L_PendStrict)+1))&gt;SUMPRODUCT((LEN(BF239)-LEN(SUBSTITUTE(BF239," "&amp;L_PendNeg&amp;" "," ")))/(LEN(L_PendNeg)+1)),1,0),1)</f>
        <v>0</v>
      </c>
      <c r="BL239" s="61" t="n">
        <f aca="false">IFERROR(IF(OR(SUMPRODUCT(--ISNUMBER(SEARCH({"aa000"," aa 000"," aaa 000"," aaaa 000"," a 0000"," a000 000"," aa 00 000"," aaa 00 000"},BN239)))&gt;0,SUMPRODUCT(--ISNUMBER(SEARCH({"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239)))&gt;0,SUMPRODUCT(--ISNUMBER(SEARCH({"http","www.","\",".pdf",".jpg",".jpeg",".png",".heic",".xls",".doc",".msg",".eml"},Z239)))&gt;0,AND(SUMPRODUCT(--ISNUMBER(SEARCH({"sharepoint","onedrive","teams","dms","q-pulse","qpulse"},Z239)))&gt;0,ISNUMBER(SEARCH("0",BM239)))),1,0),0)</f>
        <v>0</v>
      </c>
      <c r="BM239" s="61" t="str">
        <f aca="false">SUBSTITUTE(SUBSTITUTE(SUBSTITUTE(SUBSTITUTE(SUBSTITUTE(SUBSTITUTE(SUBSTITUTE(SUBSTITUTE(SUBSTITUTE(LOWER(BW239&amp;""),"1","0"),"2","0"),"3","0"),"4","0"),"5","0"),"6","0"),"7","0"),"8","0"),"9","0")</f>
        <v>  </v>
      </c>
      <c r="BN239" s="61" t="str">
        <f aca="false">SUBSTITUTE(SUBSTITUTE(SUBSTITUTE(SUBSTITUTE(SUBSTITUTE(SUBSTITUTE(SUBSTITUTE(SUBSTITUTE(SUBSTITUTE(SUBSTITUTE(SUBSTITUTE(SUBSTITUTE(SUBSTITUTE(SUBSTITUTE(SUBSTITUTE(SUBSTITUTE(SUBSTITUTE(SUBSTITUTE(SUBSTITUTE(SUBSTITUTE(SUBSTITUTE(SUBSTITUTE(SUBSTITUTE(SUBSTITUTE(SUBSTITUTE(BM239,"b","a"),"c","a"),"d","a"),"e","a"),"f","a"),"g","a"),"h","a"),"i","a"),"j","a"),"k","a"),"l","a"),"m","a"),"n","a"),"o","a"),"p","a"),"q","a"),"r","a"),"s","a"),"t","a"),"u","a"),"v","a"),"w","a"),"x","a"),"y","a"),"z","a")</f>
        <v>  </v>
      </c>
      <c r="BO239" s="61" t="str">
        <f aca="false">SUBSTITUTE(SUBSTITUTE(SUBSTITUTE(SUBSTITUTE(SUBSTITUTE(SUBSTITUTE(SUBSTITUTE(SUBSTITUTE(SUBSTITUTE(LOWER(BX239&amp;""),"1","0"),"2","0"),"3","0"),"4","0"),"5","0"),"6","0"),"7","0"),"8","0"),"9","0")</f>
        <v>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v>
      </c>
      <c r="BQ239" s="61" t="n">
        <f aca="false">IFERROR(IF(OR(SUMPRODUCT(--ISNUMBER(SEARCH({"aa000"," aa 000"," aaa 000"," aaaa 000"," a 0000"," a000 000"," aa 00 000"," aaa 00 000"},BP239)))&gt;0,SUMPRODUCT(--ISNUMBER(SEARCH({"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239)))&gt;0,SUMPRODUCT(--ISNUMBER(SEARCH({"http","www.","\",".pdf",".jpg",".jpeg",".png",".heic",".xls",".doc",".msg",".eml"},W239)))&gt;0,ISNUMBER(SEARCH("0000",BO239)),AND(SUMPRODUCT(--ISNUMBER(SEARCH({"sharepoint","onedrive","teams","dms","q-pulse","qpulse"},W239)))&gt;0,ISNUMBER(SEARCH("0",BO239)))),1,0),0)</f>
        <v>0</v>
      </c>
      <c r="BR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239," "&amp;LOWER(Flights!$F$11)&amp;" "," ~ ")," mh"," ~")," at "," ~ ")," by "," ~ ")," on "," ~ ")," to "," ~ ")," from "," ~ ")," until "," ~ ")," till "," ~ ")," before "," ~ ")," after "," ~ ")," around "," ~ ")," approx "," ~ ")," about "," ~ ")," since "," ~ ")," hrs "," ~ ")," hr "," ~ ")," hours "," ~ ")," time "," ~ ")," jan "," ~ ")," feb "," ~ ")," mar "," ~ ")," apr "," ~ ")," may "," ~ ")," jun "," ~ ")," jul "," ~ ")," aug "," ~ ")," sep "," ~ ")," sept "," ~ ")," oct "," ~ ")</f>
        <v>  </v>
      </c>
      <c r="BS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239," "&amp;LOWER(Flights!$F$11)&amp;" "," ~ ")," mh"," ~")," at "," ~ ")," by "," ~ ")," on "," ~ ")," to "," ~ ")," from "," ~ ")," until "," ~ ")," till "," ~ ")," before "," ~ ")," after "," ~ ")," around "," ~ ")," approx "," ~ ")," about "," ~ ")," since "," ~ ")," hrs "," ~ ")," hr "," ~ ")," hours "," ~ ")," time "," ~ ")," jan "," ~ ")," feb "," ~ ")," mar "," ~ ")," apr "," ~ ")," may "," ~ ")," jun "," ~ ")," jul "," ~ ")," aug "," ~ ")," sep "," ~ ")," sept "," ~ ")," oct "," ~ ")</f>
        <v>  </v>
      </c>
      <c r="BT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239,"jan","~"),"feb","~"),"mar","~"),"apr","~"),"may","~"),"jun","~"),"jul","~"),"aug","~"),"sep","~"),"oct","~"),"nov","~"),"dec","~")," nov "," ~ ")," dec "," ~ ")," mon "," ~ ")," tue "," ~ ")," wed "," ~ ")," thu "," ~ ")," fri "," ~ ")," sat "," ~ ")," sun "," ~ ")," gate "," ~ ")," bay "," ~ ")," stand "," ~ ")," position "," ~ ")," galley "," ~ ")," flight "," ~ ")," flt "," ~ ")," day "," ~ ")," date "," ~ ")," dated "," ~ ")," the "," ~ ")," and "," ~ ")," of "," ~ ")," in "," ~ ")," for "," ~ ")," with "," ~ ")</f>
        <v>  </v>
      </c>
      <c r="BU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239,"jan","~"),"feb","~"),"mar","~"),"apr","~"),"may","~"),"jun","~"),"jul","~"),"aug","~"),"sep","~"),"oct","~"),"nov","~"),"dec","~")," nov "," ~ ")," dec "," ~ ")," mon "," ~ ")," tue "," ~ ")," wed "," ~ ")," thu "," ~ ")," fri "," ~ ")," sat "," ~ ")," sun "," ~ ")," gate "," ~ ")," bay "," ~ ")," stand "," ~ ")," position "," ~ ")," galley "," ~ ")," flight "," ~ ")," flt "," ~ ")," day "," ~ ")," date "," ~ ")," dated "," ~ ")," the "," ~ ")," and "," ~ ")," of "," ~ ")," in "," ~ ")," for "," ~ ")," with "," ~ ")</f>
        <v>  </v>
      </c>
      <c r="BV239" s="61" t="n">
        <f aca="false">0</f>
        <v>0</v>
      </c>
      <c r="BW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239," pax "," ~ ")," etd "," ~ ")," eta "," ~ ")," std "," ~ ")," sta "," ~ ")," atd "," ~ ")," ata "," ~ ")," lt "," ~ ")," utc "," ~ ")," local "," ~ ")," ok "," ~ ")," done "," ~ ")," seen "," ~ ")," chk "," ~ ")," chkd "," ~ ")," checked "," ~ ")," rcvd "," ~ ")," recd "," ~ ")," dep "," ~ ")," arr "," ~ ")," qty "," ~ ")," all "," ~ ")," ttl "," ~ ")," total "," ~ ")," via "," ~ ")," per "," ~ ")," call "," ~ ")," inbound "," ~ ")," outbound "," ~ ")," approx "," ~ ")</f>
        <v>  </v>
      </c>
      <c r="BX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239," pax "," ~ ")," etd "," ~ ")," eta "," ~ ")," std "," ~ ")," sta "," ~ ")," atd "," ~ ")," ata "," ~ ")," lt "," ~ ")," utc "," ~ ")," local "," ~ ")," ok "," ~ ")," done "," ~ ")," seen "," ~ ")," chk "," ~ ")," chkd "," ~ ")," checked "," ~ ")," rcvd "," ~ ")," recd "," ~ ")," dep "," ~ ")," arr "," ~ ")," qty "," ~ ")," all "," ~ ")," ttl "," ~ ")," total "," ~ ")," via "," ~ ")," per "," ~ ")," call "," ~ ")," inbound "," ~ ")," outbound "," ~ ")," approx "," ~ ")</f>
        <v>  </v>
      </c>
    </row>
    <row r="240" customFormat="false" ht="41.25" hidden="false" customHeight="true" outlineLevel="0" collapsed="false">
      <c r="A240" s="57" t="s">
        <v>810</v>
      </c>
      <c r="B240" s="57" t="s">
        <v>235</v>
      </c>
      <c r="C240" s="57" t="str">
        <f aca="false">Flights!$F$11</f>
        <v>MH0003</v>
      </c>
      <c r="D240" s="58" t="n">
        <f aca="false">Flights!$D$11</f>
        <v>46304</v>
      </c>
      <c r="E240" s="57" t="str">
        <f aca="false">Flights!$G$11&amp;"-"&amp;Flights!$H$11</f>
        <v>LHR-KUL</v>
      </c>
      <c r="F240" s="57" t="str">
        <f aca="false">Flights!$K$11</f>
        <v>BC</v>
      </c>
      <c r="G240" s="57" t="s">
        <v>423</v>
      </c>
      <c r="H240" s="57" t="s">
        <v>381</v>
      </c>
      <c r="I240" s="57" t="s">
        <v>502</v>
      </c>
      <c r="J240" s="57" t="s">
        <v>526</v>
      </c>
      <c r="K240" s="67" t="s">
        <v>504</v>
      </c>
      <c r="L240" s="67" t="s">
        <v>751</v>
      </c>
      <c r="M240" s="67" t="s">
        <v>454</v>
      </c>
      <c r="N240" s="67" t="s">
        <v>386</v>
      </c>
      <c r="O240" s="67" t="s">
        <v>455</v>
      </c>
      <c r="P240" s="57" t="s">
        <v>186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open",IF(AND(NOT(OR(LEN(AZ240)&lt;15,ISNUMBER(MATCH(AZ240,L_Placeholder,0)))),BK240=0,NOT(OR(LEN(AU240)&lt;2,ISNUMBER(MATCH(AU240,L_Placeholder,0)))),NOT(OR(LEN(AX240)&lt;2,ISNUMBER(MATCH(AX240,L_Placeholder,0)))),TRIM(AE240)&lt;&gt;TRIM(T240)),"N/A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missing",IF(OR(LEN(AU240)&lt;2,ISNUMBER(MATCH(AU240,L_Placeholder,0))),"INVALID – PIC missing",IF(OR(LEN(AV240)&lt;2,ISNUMBER(MATCH(AV240,L_Placeholder,0))),"INVALID – result / assessment missing",IF(OR(OR(LEN(AW240)&lt;3,ISNUMBER(MATCH(AW240,L_Placeholder,0))),SUMPRODUCT(--ISNUMBER(SEARCH(" "&amp;L_EvidencePhrase&amp;" ",BD240)))&gt;0,BI240=1),"INVALID – evidence missing, placeholder or not yet on file",IF(BL240=0,"INVALID – evidence needs a traceable reference (number, file name or link)",IF(OR(LEN(AX240)&lt;2,ISNUMBER(MATCH(AX240,L_Placeholder,0))),"INVALID – verifier missing",IF(AX240=AU240,"INVALID – verifier must be someone other than the PIC",IF(BH240=1,"INVALID – result not yet available (awaiting / TBC)",IF(BV240=1,"INVALID – wording says not on board: an on-board confirmation needs the item loaded",IF(AND(AQ240=1,OR(OR(LEN(AY240)&lt;3,ISNUMBER(MATCH(AY240,L_Placeholder,0))),BJ240=1,BQ240=0)),"INVALID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LATE","COMPLETE")&amp;IF(BG240=1," – CHECK WORDING",""))))))))))))))))))))))),IF(TRIM(U240)="Fail","FAIL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t="str">
        <f aca="false">" "&amp;TRIM(SUBSTITUTE(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 "))&amp;" "</f>
        <v>  </v>
      </c>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IFERROR(IF(AND(TRIM(U240)="Pass",SUMPRODUCT((LEN(BC240)-LEN(SUBSTITUTE(BC240,"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")))/(LEN(L_PendNeg)+1))+SUMPRODUCT((LEN(BC240)-LEN(SUBSTITUTE(BC240," "&amp;L_PendPrep&amp;" "," ")))/(LEN(L_PendPrep)+1)),1,0),1)</f>
        <v>0</v>
      </c>
      <c r="BI240" s="61" t="n">
        <f aca="false">IFERROR(IF(SUMPRODUCT((LEN(BD240)-LEN(SUBSTITUTE(BD240," "&amp;L_PendStrict&amp;" "," ")))/(LEN(L_PendStrict)+1))&gt;SUMPRODUCT((LEN(BD240)-LEN(SUBSTITUTE(BD240," "&amp;L_PendNeg&amp;" "," ")))/(LEN(L_PendNeg)+1)),1,0),1)</f>
        <v>0</v>
      </c>
      <c r="BJ240" s="61" t="n">
        <f aca="false">IFERROR(IF(SUMPRODUCT((LEN(BE240)-LEN(SUBSTITUTE(BE240," "&amp;L_Pending&amp;" "," ")))/(LEN(L_Pending)+1))&gt;SUMPRODUCT((LEN(BE240)-LEN(SUBSTITUTE(BE240," "&amp;L_PendNeg&amp;" "," ")))/(LEN(L_PendNeg)+1))+SUMPRODUCT((LEN(BE240)-LEN(SUBSTITUTE(BE240," "&amp;L_PendPrep&amp;" "," ")))/(LEN(L_PendPrep)+1)),1,0),1)</f>
        <v>0</v>
      </c>
      <c r="BK240" s="61" t="n">
        <f aca="false">IFERROR(IF(SUMPRODUCT((LEN(BF240)-LEN(SUBSTITUTE(BF240," "&amp;L_PendStrict&amp;" "," ")))/(LEN(L_PendStrict)+1))&gt;SUMPRODUCT((LEN(BF240)-LEN(SUBSTITUTE(BF240," "&amp;L_PendNeg&amp;" "," ")))/(LEN(L_PendNeg)+1)),1,0),1)</f>
        <v>0</v>
      </c>
      <c r="BL240" s="61" t="n">
        <f aca="false">IFERROR(IF(OR(SUMPRODUCT(--ISNUMBER(SEARCH({"aa000"," aa 000"," aaa 000"," aaaa 000"," a 0000"," a000 000"," aa 00 000"," aaa 00 000"},BN240)))&gt;0,SUMPRODUCT(--ISNUMBER(SEARCH({"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240)))&gt;0,SUMPRODUCT(--ISNUMBER(SEARCH({"http","www.","\",".pdf",".jpg",".jpeg",".png",".heic",".xls",".doc",".msg",".eml"},Z240)))&gt;0,AND(SUMPRODUCT(--ISNUMBER(SEARCH({"sharepoint","onedrive","teams","dms","q-pulse","qpulse"},Z240)))&gt;0,ISNUMBER(SEARCH("0",BM240)))),1,0),0)</f>
        <v>0</v>
      </c>
      <c r="BM240" s="61" t="str">
        <f aca="false">SUBSTITUTE(SUBSTITUTE(SUBSTITUTE(SUBSTITUTE(SUBSTITUTE(SUBSTITUTE(SUBSTITUTE(SUBSTITUTE(SUBSTITUTE(LOWER(BW240&amp;""),"1","0"),"2","0"),"3","0"),"4","0"),"5","0"),"6","0"),"7","0"),"8","0"),"9","0")</f>
        <v>  </v>
      </c>
      <c r="BN240" s="61" t="str">
        <f aca="false">SUBSTITUTE(SUBSTITUTE(SUBSTITUTE(SUBSTITUTE(SUBSTITUTE(SUBSTITUTE(SUBSTITUTE(SUBSTITUTE(SUBSTITUTE(SUBSTITUTE(SUBSTITUTE(SUBSTITUTE(SUBSTITUTE(SUBSTITUTE(SUBSTITUTE(SUBSTITUTE(SUBSTITUTE(SUBSTITUTE(SUBSTITUTE(SUBSTITUTE(SUBSTITUTE(SUBSTITUTE(SUBSTITUTE(SUBSTITUTE(SUBSTITUTE(BM240,"b","a"),"c","a"),"d","a"),"e","a"),"f","a"),"g","a"),"h","a"),"i","a"),"j","a"),"k","a"),"l","a"),"m","a"),"n","a"),"o","a"),"p","a"),"q","a"),"r","a"),"s","a"),"t","a"),"u","a"),"v","a"),"w","a"),"x","a"),"y","a"),"z","a")</f>
        <v>  </v>
      </c>
      <c r="BO240" s="61" t="str">
        <f aca="false">SUBSTITUTE(SUBSTITUTE(SUBSTITUTE(SUBSTITUTE(SUBSTITUTE(SUBSTITUTE(SUBSTITUTE(SUBSTITUTE(SUBSTITUTE(LOWER(BX240&amp;""),"1","0"),"2","0"),"3","0"),"4","0"),"5","0"),"6","0"),"7","0"),"8","0"),"9","0")</f>
        <v>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v>
      </c>
      <c r="BQ240" s="61" t="n">
        <f aca="false">IFERROR(IF(OR(SUMPRODUCT(--ISNUMBER(SEARCH({"aa000"," aa 000"," aaa 000"," aaaa 000"," a 0000"," a000 000"," aa 00 000"," aaa 00 000"},BP240)))&gt;0,SUMPRODUCT(--ISNUMBER(SEARCH({"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240)))&gt;0,SUMPRODUCT(--ISNUMBER(SEARCH({"http","www.","\",".pdf",".jpg",".jpeg",".png",".heic",".xls",".doc",".msg",".eml"},W240)))&gt;0,ISNUMBER(SEARCH("0000",BO240)),AND(SUMPRODUCT(--ISNUMBER(SEARCH({"sharepoint","onedrive","teams","dms","q-pulse","qpulse"},W240)))&gt;0,ISNUMBER(SEARCH("0",BO240)))),1,0),0)</f>
        <v>0</v>
      </c>
      <c r="BR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240," "&amp;LOWER(Flights!$F$11)&amp;" "," ~ ")," mh"," ~")," at "," ~ ")," by "," ~ ")," on "," ~ ")," to "," ~ ")," from "," ~ ")," until "," ~ ")," till "," ~ ")," before "," ~ ")," after "," ~ ")," around "," ~ ")," approx "," ~ ")," about "," ~ ")," since "," ~ ")," hrs "," ~ ")," hr "," ~ ")," hours "," ~ ")," time "," ~ ")," jan "," ~ ")," feb "," ~ ")," mar "," ~ ")," apr "," ~ ")," may "," ~ ")," jun "," ~ ")," jul "," ~ ")," aug "," ~ ")," sep "," ~ ")," sept "," ~ ")," oct "," ~ ")</f>
        <v>  </v>
      </c>
      <c r="BS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240," "&amp;LOWER(Flights!$F$11)&amp;" "," ~ ")," mh"," ~")," at "," ~ ")," by "," ~ ")," on "," ~ ")," to "," ~ ")," from "," ~ ")," until "," ~ ")," till "," ~ ")," before "," ~ ")," after "," ~ ")," around "," ~ ")," approx "," ~ ")," about "," ~ ")," since "," ~ ")," hrs "," ~ ")," hr "," ~ ")," hours "," ~ ")," time "," ~ ")," jan "," ~ ")," feb "," ~ ")," mar "," ~ ")," apr "," ~ ")," may "," ~ ")," jun "," ~ ")," jul "," ~ ")," aug "," ~ ")," sep "," ~ ")," sept "," ~ ")," oct "," ~ ")</f>
        <v>  </v>
      </c>
      <c r="BT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240,"jan","~"),"feb","~"),"mar","~"),"apr","~"),"may","~"),"jun","~"),"jul","~"),"aug","~"),"sep","~"),"oct","~"),"nov","~"),"dec","~")," nov "," ~ ")," dec "," ~ ")," mon "," ~ ")," tue "," ~ ")," wed "," ~ ")," thu "," ~ ")," fri "," ~ ")," sat "," ~ ")," sun "," ~ ")," gate "," ~ ")," bay "," ~ ")," stand "," ~ ")," position "," ~ ")," galley "," ~ ")," flight "," ~ ")," flt "," ~ ")," day "," ~ ")," date "," ~ ")," dated "," ~ ")," the "," ~ ")," and "," ~ ")," of "," ~ ")," in "," ~ ")," for "," ~ ")," with "," ~ ")</f>
        <v>  </v>
      </c>
      <c r="BU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240,"jan","~"),"feb","~"),"mar","~"),"apr","~"),"may","~"),"jun","~"),"jul","~"),"aug","~"),"sep","~"),"oct","~"),"nov","~"),"dec","~")," nov "," ~ ")," dec "," ~ ")," mon "," ~ ")," tue "," ~ ")," wed "," ~ ")," thu "," ~ ")," fri "," ~ ")," sat "," ~ ")," sun "," ~ ")," gate "," ~ ")," bay "," ~ ")," stand "," ~ ")," position "," ~ ")," galley "," ~ ")," flight "," ~ ")," flt "," ~ ")," day "," ~ ")," date "," ~ ")," dated "," ~ ")," the "," ~ ")," and "," ~ ")," of "," ~ ")," in "," ~ ")," for "," ~ ")," with "," ~ ")</f>
        <v>  </v>
      </c>
      <c r="BV240" s="61" t="n">
        <f aca="false">0</f>
        <v>0</v>
      </c>
      <c r="BW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240," pax "," ~ ")," etd "," ~ ")," eta "," ~ ")," std "," ~ ")," sta "," ~ ")," atd "," ~ ")," ata "," ~ ")," lt "," ~ ")," utc "," ~ ")," local "," ~ ")," ok "," ~ ")," done "," ~ ")," seen "," ~ ")," chk "," ~ ")," chkd "," ~ ")," checked "," ~ ")," rcvd "," ~ ")," recd "," ~ ")," dep "," ~ ")," arr "," ~ ")," qty "," ~ ")," all "," ~ ")," ttl "," ~ ")," total "," ~ ")," via "," ~ ")," per "," ~ ")," call "," ~ ")," inbound "," ~ ")," outbound "," ~ ")," approx "," ~ ")</f>
        <v>  </v>
      </c>
      <c r="BX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240," pax "," ~ ")," etd "," ~ ")," eta "," ~ ")," std "," ~ ")," sta "," ~ ")," atd "," ~ ")," ata "," ~ ")," lt "," ~ ")," utc "," ~ ")," local "," ~ ")," ok "," ~ ")," done "," ~ ")," seen "," ~ ")," chk "," ~ ")," chkd "," ~ ")," checked "," ~ ")," rcvd "," ~ ")," recd "," ~ ")," dep "," ~ ")," arr "," ~ ")," qty "," ~ ")," all "," ~ ")," ttl "," ~ ")," total "," ~ ")," via "," ~ ")," per "," ~ ")," call "," ~ ")," inbound "," ~ ")," outbound "," ~ ")," approx "," ~ ")</f>
        <v>  </v>
      </c>
    </row>
    <row r="241" customFormat="false" ht="41.25" hidden="false" customHeight="true" outlineLevel="0" collapsed="false">
      <c r="A241" s="57" t="s">
        <v>811</v>
      </c>
      <c r="B241" s="57" t="s">
        <v>235</v>
      </c>
      <c r="C241" s="57" t="str">
        <f aca="false">Flights!$F$11</f>
        <v>MH0003</v>
      </c>
      <c r="D241" s="58" t="n">
        <f aca="false">Flights!$D$11</f>
        <v>46304</v>
      </c>
      <c r="E241" s="57" t="str">
        <f aca="false">Flights!$G$11&amp;"-"&amp;Flights!$H$11</f>
        <v>LHR-KUL</v>
      </c>
      <c r="F241" s="57" t="str">
        <f aca="false">Flights!$K$11</f>
        <v>BC</v>
      </c>
      <c r="G241" s="57" t="s">
        <v>423</v>
      </c>
      <c r="H241" s="57" t="s">
        <v>381</v>
      </c>
      <c r="I241" s="57" t="s">
        <v>450</v>
      </c>
      <c r="J241" s="57" t="s">
        <v>529</v>
      </c>
      <c r="K241" s="67" t="s">
        <v>452</v>
      </c>
      <c r="L241" s="67" t="s">
        <v>753</v>
      </c>
      <c r="M241" s="67" t="s">
        <v>454</v>
      </c>
      <c r="N241" s="67" t="s">
        <v>386</v>
      </c>
      <c r="O241" s="67" t="s">
        <v>455</v>
      </c>
      <c r="P241" s="57" t="s">
        <v>186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open",IF(AND(NOT(OR(LEN(AZ241)&lt;15,ISNUMBER(MATCH(AZ241,L_Placeholder,0)))),BK241=0,NOT(OR(LEN(AU241)&lt;2,ISNUMBER(MATCH(AU241,L_Placeholder,0)))),NOT(OR(LEN(AX241)&lt;2,ISNUMBER(MATCH(AX241,L_Placeholder,0)))),TRIM(AE241)&lt;&gt;TRIM(T241)),"N/A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missing",IF(OR(LEN(AU241)&lt;2,ISNUMBER(MATCH(AU241,L_Placeholder,0))),"INVALID – PIC missing",IF(OR(LEN(AV241)&lt;2,ISNUMBER(MATCH(AV241,L_Placeholder,0))),"INVALID – result / assessment missing",IF(OR(OR(LEN(AW241)&lt;3,ISNUMBER(MATCH(AW241,L_Placeholder,0))),SUMPRODUCT(--ISNUMBER(SEARCH(" "&amp;L_EvidencePhrase&amp;" ",BD241)))&gt;0,BI241=1),"INVALID – evidence missing, placeholder or not yet on file",IF(BL241=0,"INVALID – evidence needs a traceable reference (number, file name or link)",IF(OR(LEN(AX241)&lt;2,ISNUMBER(MATCH(AX241,L_Placeholder,0))),"INVALID – verifier missing",IF(AX241=AU241,"INVALID – verifier must be someone other than the PIC",IF(BH241=1,"INVALID – result not yet available (awaiting / TBC)",IF(BV241=1,"INVALID – wording says not on board: an on-board confirmation needs the item loaded",IF(AND(AQ241=1,OR(OR(LEN(AY241)&lt;3,ISNUMBER(MATCH(AY241,L_Placeholder,0))),BJ241=1,BQ241=0)),"INVALID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LATE","COMPLETE")&amp;IF(BG241=1," – CHECK WORDING",""))))))))))))))))))))))),IF(TRIM(U241)="Fail","FAIL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t="str">
        <f aca="false">" "&amp;TRIM(SUBSTITUTE(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 "))&amp;" "</f>
        <v>  </v>
      </c>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IFERROR(IF(AND(TRIM(U241)="Pass",SUMPRODUCT((LEN(BC241)-LEN(SUBSTITUTE(BC241,"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")))/(LEN(L_PendNeg)+1))+SUMPRODUCT((LEN(BC241)-LEN(SUBSTITUTE(BC241," "&amp;L_PendPrep&amp;" "," ")))/(LEN(L_PendPrep)+1)),1,0),1)</f>
        <v>0</v>
      </c>
      <c r="BI241" s="61" t="n">
        <f aca="false">IFERROR(IF(SUMPRODUCT((LEN(BD241)-LEN(SUBSTITUTE(BD241," "&amp;L_PendStrict&amp;" "," ")))/(LEN(L_PendStrict)+1))&gt;SUMPRODUCT((LEN(BD241)-LEN(SUBSTITUTE(BD241," "&amp;L_PendNeg&amp;" "," ")))/(LEN(L_PendNeg)+1)),1,0),1)</f>
        <v>0</v>
      </c>
      <c r="BJ241" s="61" t="n">
        <f aca="false">IFERROR(IF(SUMPRODUCT((LEN(BE241)-LEN(SUBSTITUTE(BE241," "&amp;L_Pending&amp;" "," ")))/(LEN(L_Pending)+1))&gt;SUMPRODUCT((LEN(BE241)-LEN(SUBSTITUTE(BE241," "&amp;L_PendNeg&amp;" "," ")))/(LEN(L_PendNeg)+1))+SUMPRODUCT((LEN(BE241)-LEN(SUBSTITUTE(BE241," "&amp;L_PendPrep&amp;" "," ")))/(LEN(L_PendPrep)+1)),1,0),1)</f>
        <v>0</v>
      </c>
      <c r="BK241" s="61" t="n">
        <f aca="false">IFERROR(IF(SUMPRODUCT((LEN(BF241)-LEN(SUBSTITUTE(BF241," "&amp;L_PendStrict&amp;" "," ")))/(LEN(L_PendStrict)+1))&gt;SUMPRODUCT((LEN(BF241)-LEN(SUBSTITUTE(BF241," "&amp;L_PendNeg&amp;" "," ")))/(LEN(L_PendNeg)+1)),1,0),1)</f>
        <v>0</v>
      </c>
      <c r="BL241" s="61" t="n">
        <f aca="false">IFERROR(IF(OR(SUMPRODUCT(--ISNUMBER(SEARCH({"aa000"," aa 000"," aaa 000"," aaaa 000"," a 0000"," a000 000"," aa 00 000"," aaa 00 000"},BN241)))&gt;0,SUMPRODUCT(--ISNUMBER(SEARCH({"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241)))&gt;0,SUMPRODUCT(--ISNUMBER(SEARCH({"http","www.","\",".pdf",".jpg",".jpeg",".png",".heic",".xls",".doc",".msg",".eml"},Z241)))&gt;0,AND(SUMPRODUCT(--ISNUMBER(SEARCH({"sharepoint","onedrive","teams","dms","q-pulse","qpulse"},Z241)))&gt;0,ISNUMBER(SEARCH("0",BM241)))),1,0),0)</f>
        <v>0</v>
      </c>
      <c r="BM241" s="61" t="str">
        <f aca="false">SUBSTITUTE(SUBSTITUTE(SUBSTITUTE(SUBSTITUTE(SUBSTITUTE(SUBSTITUTE(SUBSTITUTE(SUBSTITUTE(SUBSTITUTE(LOWER(BW241&amp;""),"1","0"),"2","0"),"3","0"),"4","0"),"5","0"),"6","0"),"7","0"),"8","0"),"9","0")</f>
        <v>  </v>
      </c>
      <c r="BN241" s="61" t="str">
        <f aca="false">SUBSTITUTE(SUBSTITUTE(SUBSTITUTE(SUBSTITUTE(SUBSTITUTE(SUBSTITUTE(SUBSTITUTE(SUBSTITUTE(SUBSTITUTE(SUBSTITUTE(SUBSTITUTE(SUBSTITUTE(SUBSTITUTE(SUBSTITUTE(SUBSTITUTE(SUBSTITUTE(SUBSTITUTE(SUBSTITUTE(SUBSTITUTE(SUBSTITUTE(SUBSTITUTE(SUBSTITUTE(SUBSTITUTE(SUBSTITUTE(SUBSTITUTE(BM241,"b","a"),"c","a"),"d","a"),"e","a"),"f","a"),"g","a"),"h","a"),"i","a"),"j","a"),"k","a"),"l","a"),"m","a"),"n","a"),"o","a"),"p","a"),"q","a"),"r","a"),"s","a"),"t","a"),"u","a"),"v","a"),"w","a"),"x","a"),"y","a"),"z","a")</f>
        <v>  </v>
      </c>
      <c r="BO241" s="61" t="str">
        <f aca="false">SUBSTITUTE(SUBSTITUTE(SUBSTITUTE(SUBSTITUTE(SUBSTITUTE(SUBSTITUTE(SUBSTITUTE(SUBSTITUTE(SUBSTITUTE(LOWER(BX241&amp;""),"1","0"),"2","0"),"3","0"),"4","0"),"5","0"),"6","0"),"7","0"),"8","0"),"9","0")</f>
        <v>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v>
      </c>
      <c r="BQ241" s="61" t="n">
        <f aca="false">IFERROR(IF(OR(SUMPRODUCT(--ISNUMBER(SEARCH({"aa000"," aa 000"," aaa 000"," aaaa 000"," a 0000"," a000 000"," aa 00 000"," aaa 00 000"},BP241)))&gt;0,SUMPRODUCT(--ISNUMBER(SEARCH({"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241)))&gt;0,SUMPRODUCT(--ISNUMBER(SEARCH({"http","www.","\",".pdf",".jpg",".jpeg",".png",".heic",".xls",".doc",".msg",".eml"},W241)))&gt;0,ISNUMBER(SEARCH("0000",BO241)),AND(SUMPRODUCT(--ISNUMBER(SEARCH({"sharepoint","onedrive","teams","dms","q-pulse","qpulse"},W241)))&gt;0,ISNUMBER(SEARCH("0",BO241)))),1,0),0)</f>
        <v>0</v>
      </c>
      <c r="BR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241," "&amp;LOWER(Flights!$F$11)&amp;" "," ~ ")," mh"," ~")," at "," ~ ")," by "," ~ ")," on "," ~ ")," to "," ~ ")," from "," ~ ")," until "," ~ ")," till "," ~ ")," before "," ~ ")," after "," ~ ")," around "," ~ ")," approx "," ~ ")," about "," ~ ")," since "," ~ ")," hrs "," ~ ")," hr "," ~ ")," hours "," ~ ")," time "," ~ ")," jan "," ~ ")," feb "," ~ ")," mar "," ~ ")," apr "," ~ ")," may "," ~ ")," jun "," ~ ")," jul "," ~ ")," aug "," ~ ")," sep "," ~ ")," sept "," ~ ")," oct "," ~ ")</f>
        <v>  </v>
      </c>
      <c r="BS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241," "&amp;LOWER(Flights!$F$11)&amp;" "," ~ ")," mh"," ~")," at "," ~ ")," by "," ~ ")," on "," ~ ")," to "," ~ ")," from "," ~ ")," until "," ~ ")," till "," ~ ")," before "," ~ ")," after "," ~ ")," around "," ~ ")," approx "," ~ ")," about "," ~ ")," since "," ~ ")," hrs "," ~ ")," hr "," ~ ")," hours "," ~ ")," time "," ~ ")," jan "," ~ ")," feb "," ~ ")," mar "," ~ ")," apr "," ~ ")," may "," ~ ")," jun "," ~ ")," jul "," ~ ")," aug "," ~ ")," sep "," ~ ")," sept "," ~ ")," oct "," ~ ")</f>
        <v>  </v>
      </c>
      <c r="BT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241,"jan","~"),"feb","~"),"mar","~"),"apr","~"),"may","~"),"jun","~"),"jul","~"),"aug","~"),"sep","~"),"oct","~"),"nov","~"),"dec","~")," nov "," ~ ")," dec "," ~ ")," mon "," ~ ")," tue "," ~ ")," wed "," ~ ")," thu "," ~ ")," fri "," ~ ")," sat "," ~ ")," sun "," ~ ")," gate "," ~ ")," bay "," ~ ")," stand "," ~ ")," position "," ~ ")," galley "," ~ ")," flight "," ~ ")," flt "," ~ ")," day "," ~ ")," date "," ~ ")," dated "," ~ ")," the "," ~ ")," and "," ~ ")," of "," ~ ")," in "," ~ ")," for "," ~ ")," with "," ~ ")</f>
        <v>  </v>
      </c>
      <c r="BU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241,"jan","~"),"feb","~"),"mar","~"),"apr","~"),"may","~"),"jun","~"),"jul","~"),"aug","~"),"sep","~"),"oct","~"),"nov","~"),"dec","~")," nov "," ~ ")," dec "," ~ ")," mon "," ~ ")," tue "," ~ ")," wed "," ~ ")," thu "," ~ ")," fri "," ~ ")," sat "," ~ ")," sun "," ~ ")," gate "," ~ ")," bay "," ~ ")," stand "," ~ ")," position "," ~ ")," galley "," ~ ")," flight "," ~ ")," flt "," ~ ")," day "," ~ ")," date "," ~ ")," dated "," ~ ")," the "," ~ ")," and "," ~ ")," of "," ~ ")," in "," ~ ")," for "," ~ ")," with "," ~ ")</f>
        <v>  </v>
      </c>
      <c r="BV241" s="61" t="n">
        <f aca="false">0</f>
        <v>0</v>
      </c>
      <c r="BW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241," pax "," ~ ")," etd "," ~ ")," eta "," ~ ")," std "," ~ ")," sta "," ~ ")," atd "," ~ ")," ata "," ~ ")," lt "," ~ ")," utc "," ~ ")," local "," ~ ")," ok "," ~ ")," done "," ~ ")," seen "," ~ ")," chk "," ~ ")," chkd "," ~ ")," checked "," ~ ")," rcvd "," ~ ")," recd "," ~ ")," dep "," ~ ")," arr "," ~ ")," qty "," ~ ")," all "," ~ ")," ttl "," ~ ")," total "," ~ ")," via "," ~ ")," per "," ~ ")," call "," ~ ")," inbound "," ~ ")," outbound "," ~ ")," approx "," ~ ")</f>
        <v>  </v>
      </c>
      <c r="BX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241," pax "," ~ ")," etd "," ~ ")," eta "," ~ ")," std "," ~ ")," sta "," ~ ")," atd "," ~ ")," ata "," ~ ")," lt "," ~ ")," utc "," ~ ")," local "," ~ ")," ok "," ~ ")," done "," ~ ")," seen "," ~ ")," chk "," ~ ")," chkd "," ~ ")," checked "," ~ ")," rcvd "," ~ ")," recd "," ~ ")," dep "," ~ ")," arr "," ~ ")," qty "," ~ ")," all "," ~ ")," ttl "," ~ ")," total "," ~ ")," via "," ~ ")," per "," ~ ")," call "," ~ ")," inbound "," ~ ")," outbound "," ~ ")," approx "," ~ ")</f>
        <v>  </v>
      </c>
    </row>
    <row r="242" customFormat="false" ht="41.25" hidden="false" customHeight="true" outlineLevel="0" collapsed="false">
      <c r="A242" s="57" t="s">
        <v>812</v>
      </c>
      <c r="B242" s="57" t="s">
        <v>235</v>
      </c>
      <c r="C242" s="57" t="str">
        <f aca="false">Flights!$F$11</f>
        <v>MH0003</v>
      </c>
      <c r="D242" s="58" t="n">
        <f aca="false">Flights!$D$11</f>
        <v>46304</v>
      </c>
      <c r="E242" s="57" t="str">
        <f aca="false">Flights!$G$11&amp;"-"&amp;Flights!$H$11</f>
        <v>LHR-KUL</v>
      </c>
      <c r="F242" s="57" t="str">
        <f aca="false">Flights!$K$11</f>
        <v>BC</v>
      </c>
      <c r="G242" s="57" t="s">
        <v>423</v>
      </c>
      <c r="H242" s="57" t="s">
        <v>381</v>
      </c>
      <c r="I242" s="57" t="s">
        <v>450</v>
      </c>
      <c r="J242" s="57" t="s">
        <v>626</v>
      </c>
      <c r="K242" s="67" t="s">
        <v>452</v>
      </c>
      <c r="L242" s="67" t="s">
        <v>755</v>
      </c>
      <c r="M242" s="67" t="s">
        <v>454</v>
      </c>
      <c r="N242" s="67" t="s">
        <v>386</v>
      </c>
      <c r="O242" s="67" t="s">
        <v>455</v>
      </c>
      <c r="P242" s="57" t="s">
        <v>186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open",IF(AND(NOT(OR(LEN(AZ242)&lt;15,ISNUMBER(MATCH(AZ242,L_Placeholder,0)))),BK242=0,NOT(OR(LEN(AU242)&lt;2,ISNUMBER(MATCH(AU242,L_Placeholder,0)))),NOT(OR(LEN(AX242)&lt;2,ISNUMBER(MATCH(AX242,L_Placeholder,0)))),TRIM(AE242)&lt;&gt;TRIM(T242)),"N/A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missing",IF(OR(LEN(AU242)&lt;2,ISNUMBER(MATCH(AU242,L_Placeholder,0))),"INVALID – PIC missing",IF(OR(LEN(AV242)&lt;2,ISNUMBER(MATCH(AV242,L_Placeholder,0))),"INVALID – result / assessment missing",IF(OR(OR(LEN(AW242)&lt;3,ISNUMBER(MATCH(AW242,L_Placeholder,0))),SUMPRODUCT(--ISNUMBER(SEARCH(" "&amp;L_EvidencePhrase&amp;" ",BD242)))&gt;0,BI242=1),"INVALID – evidence missing, placeholder or not yet on file",IF(BL242=0,"INVALID – evidence needs a traceable reference (number, file name or link)",IF(OR(LEN(AX242)&lt;2,ISNUMBER(MATCH(AX242,L_Placeholder,0))),"INVALID – verifier missing",IF(AX242=AU242,"INVALID – verifier must be someone other than the PIC",IF(BH242=1,"INVALID – result not yet available (awaiting / TBC)",IF(BV242=1,"INVALID – wording says not on board: an on-board confirmation needs the item loaded",IF(AND(AQ242=1,OR(OR(LEN(AY242)&lt;3,ISNUMBER(MATCH(AY242,L_Placeholder,0))),BJ242=1,BQ242=0)),"INVALID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LATE","COMPLETE")&amp;IF(BG242=1," – CHECK WORDING",""))))))))))))))))))))))),IF(TRIM(U242)="Fail","FAIL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t="str">
        <f aca="false">" "&amp;TRIM(SUBSTITUTE(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 "))&amp;" "</f>
        <v>  </v>
      </c>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IFERROR(IF(AND(TRIM(U242)="Pass",SUMPRODUCT((LEN(BC242)-LEN(SUBSTITUTE(BC242,"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")))/(LEN(L_PendNeg)+1))+SUMPRODUCT((LEN(BC242)-LEN(SUBSTITUTE(BC242," "&amp;L_PendPrep&amp;" "," ")))/(LEN(L_PendPrep)+1)),1,0),1)</f>
        <v>0</v>
      </c>
      <c r="BI242" s="61" t="n">
        <f aca="false">IFERROR(IF(SUMPRODUCT((LEN(BD242)-LEN(SUBSTITUTE(BD242," "&amp;L_PendStrict&amp;" "," ")))/(LEN(L_PendStrict)+1))&gt;SUMPRODUCT((LEN(BD242)-LEN(SUBSTITUTE(BD242," "&amp;L_PendNeg&amp;" "," ")))/(LEN(L_PendNeg)+1)),1,0),1)</f>
        <v>0</v>
      </c>
      <c r="BJ242" s="61" t="n">
        <f aca="false">IFERROR(IF(SUMPRODUCT((LEN(BE242)-LEN(SUBSTITUTE(BE242," "&amp;L_Pending&amp;" "," ")))/(LEN(L_Pending)+1))&gt;SUMPRODUCT((LEN(BE242)-LEN(SUBSTITUTE(BE242," "&amp;L_PendNeg&amp;" "," ")))/(LEN(L_PendNeg)+1))+SUMPRODUCT((LEN(BE242)-LEN(SUBSTITUTE(BE242," "&amp;L_PendPrep&amp;" "," ")))/(LEN(L_PendPrep)+1)),1,0),1)</f>
        <v>0</v>
      </c>
      <c r="BK242" s="61" t="n">
        <f aca="false">IFERROR(IF(SUMPRODUCT((LEN(BF242)-LEN(SUBSTITUTE(BF242," "&amp;L_PendStrict&amp;" "," ")))/(LEN(L_PendStrict)+1))&gt;SUMPRODUCT((LEN(BF242)-LEN(SUBSTITUTE(BF242," "&amp;L_PendNeg&amp;" "," ")))/(LEN(L_PendNeg)+1)),1,0),1)</f>
        <v>0</v>
      </c>
      <c r="BL242" s="61" t="n">
        <f aca="false">IFERROR(IF(OR(SUMPRODUCT(--ISNUMBER(SEARCH({"aa000"," aa 000"," aaa 000"," aaaa 000"," a 0000"," a000 000"," aa 00 000"," aaa 00 000"},BN242)))&gt;0,SUMPRODUCT(--ISNUMBER(SEARCH({"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242)))&gt;0,SUMPRODUCT(--ISNUMBER(SEARCH({"http","www.","\",".pdf",".jpg",".jpeg",".png",".heic",".xls",".doc",".msg",".eml"},Z242)))&gt;0,AND(SUMPRODUCT(--ISNUMBER(SEARCH({"sharepoint","onedrive","teams","dms","q-pulse","qpulse"},Z242)))&gt;0,ISNUMBER(SEARCH("0",BM242)))),1,0),0)</f>
        <v>0</v>
      </c>
      <c r="BM242" s="61" t="str">
        <f aca="false">SUBSTITUTE(SUBSTITUTE(SUBSTITUTE(SUBSTITUTE(SUBSTITUTE(SUBSTITUTE(SUBSTITUTE(SUBSTITUTE(SUBSTITUTE(LOWER(BW242&amp;""),"1","0"),"2","0"),"3","0"),"4","0"),"5","0"),"6","0"),"7","0"),"8","0"),"9","0")</f>
        <v>  </v>
      </c>
      <c r="BN242" s="61" t="str">
        <f aca="false">SUBSTITUTE(SUBSTITUTE(SUBSTITUTE(SUBSTITUTE(SUBSTITUTE(SUBSTITUTE(SUBSTITUTE(SUBSTITUTE(SUBSTITUTE(SUBSTITUTE(SUBSTITUTE(SUBSTITUTE(SUBSTITUTE(SUBSTITUTE(SUBSTITUTE(SUBSTITUTE(SUBSTITUTE(SUBSTITUTE(SUBSTITUTE(SUBSTITUTE(SUBSTITUTE(SUBSTITUTE(SUBSTITUTE(SUBSTITUTE(SUBSTITUTE(BM242,"b","a"),"c","a"),"d","a"),"e","a"),"f","a"),"g","a"),"h","a"),"i","a"),"j","a"),"k","a"),"l","a"),"m","a"),"n","a"),"o","a"),"p","a"),"q","a"),"r","a"),"s","a"),"t","a"),"u","a"),"v","a"),"w","a"),"x","a"),"y","a"),"z","a")</f>
        <v>  </v>
      </c>
      <c r="BO242" s="61" t="str">
        <f aca="false">SUBSTITUTE(SUBSTITUTE(SUBSTITUTE(SUBSTITUTE(SUBSTITUTE(SUBSTITUTE(SUBSTITUTE(SUBSTITUTE(SUBSTITUTE(LOWER(BX242&amp;""),"1","0"),"2","0"),"3","0"),"4","0"),"5","0"),"6","0"),"7","0"),"8","0"),"9","0")</f>
        <v>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v>
      </c>
      <c r="BQ242" s="61" t="n">
        <f aca="false">IFERROR(IF(OR(SUMPRODUCT(--ISNUMBER(SEARCH({"aa000"," aa 000"," aaa 000"," aaaa 000"," a 0000"," a000 000"," aa 00 000"," aaa 00 000"},BP242)))&gt;0,SUMPRODUCT(--ISNUMBER(SEARCH({"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242)))&gt;0,SUMPRODUCT(--ISNUMBER(SEARCH({"http","www.","\",".pdf",".jpg",".jpeg",".png",".heic",".xls",".doc",".msg",".eml"},W242)))&gt;0,ISNUMBER(SEARCH("0000",BO242)),AND(SUMPRODUCT(--ISNUMBER(SEARCH({"sharepoint","onedrive","teams","dms","q-pulse","qpulse"},W242)))&gt;0,ISNUMBER(SEARCH("0",BO242)))),1,0),0)</f>
        <v>0</v>
      </c>
      <c r="BR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242," "&amp;LOWER(Flights!$F$11)&amp;" "," ~ ")," mh"," ~")," at "," ~ ")," by "," ~ ")," on "," ~ ")," to "," ~ ")," from "," ~ ")," until "," ~ ")," till "," ~ ")," before "," ~ ")," after "," ~ ")," around "," ~ ")," approx "," ~ ")," about "," ~ ")," since "," ~ ")," hrs "," ~ ")," hr "," ~ ")," hours "," ~ ")," time "," ~ ")," jan "," ~ ")," feb "," ~ ")," mar "," ~ ")," apr "," ~ ")," may "," ~ ")," jun "," ~ ")," jul "," ~ ")," aug "," ~ ")," sep "," ~ ")," sept "," ~ ")," oct "," ~ ")</f>
        <v>  </v>
      </c>
      <c r="BS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242," "&amp;LOWER(Flights!$F$11)&amp;" "," ~ ")," mh"," ~")," at "," ~ ")," by "," ~ ")," on "," ~ ")," to "," ~ ")," from "," ~ ")," until "," ~ ")," till "," ~ ")," before "," ~ ")," after "," ~ ")," around "," ~ ")," approx "," ~ ")," about "," ~ ")," since "," ~ ")," hrs "," ~ ")," hr "," ~ ")," hours "," ~ ")," time "," ~ ")," jan "," ~ ")," feb "," ~ ")," mar "," ~ ")," apr "," ~ ")," may "," ~ ")," jun "," ~ ")," jul "," ~ ")," aug "," ~ ")," sep "," ~ ")," sept "," ~ ")," oct "," ~ ")</f>
        <v>  </v>
      </c>
      <c r="BT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242,"jan","~"),"feb","~"),"mar","~"),"apr","~"),"may","~"),"jun","~"),"jul","~"),"aug","~"),"sep","~"),"oct","~"),"nov","~"),"dec","~")," nov "," ~ ")," dec "," ~ ")," mon "," ~ ")," tue "," ~ ")," wed "," ~ ")," thu "," ~ ")," fri "," ~ ")," sat "," ~ ")," sun "," ~ ")," gate "," ~ ")," bay "," ~ ")," stand "," ~ ")," position "," ~ ")," galley "," ~ ")," flight "," ~ ")," flt "," ~ ")," day "," ~ ")," date "," ~ ")," dated "," ~ ")," the "," ~ ")," and "," ~ ")," of "," ~ ")," in "," ~ ")," for "," ~ ")," with "," ~ ")</f>
        <v>  </v>
      </c>
      <c r="BU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242,"jan","~"),"feb","~"),"mar","~"),"apr","~"),"may","~"),"jun","~"),"jul","~"),"aug","~"),"sep","~"),"oct","~"),"nov","~"),"dec","~")," nov "," ~ ")," dec "," ~ ")," mon "," ~ ")," tue "," ~ ")," wed "," ~ ")," thu "," ~ ")," fri "," ~ ")," sat "," ~ ")," sun "," ~ ")," gate "," ~ ")," bay "," ~ ")," stand "," ~ ")," position "," ~ ")," galley "," ~ ")," flight "," ~ ")," flt "," ~ ")," day "," ~ ")," date "," ~ ")," dated "," ~ ")," the "," ~ ")," and "," ~ ")," of "," ~ ")," in "," ~ ")," for "," ~ ")," with "," ~ ")</f>
        <v>  </v>
      </c>
      <c r="BV242" s="61" t="n">
        <f aca="false">0</f>
        <v>0</v>
      </c>
      <c r="BW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242," pax "," ~ ")," etd "," ~ ")," eta "," ~ ")," std "," ~ ")," sta "," ~ ")," atd "," ~ ")," ata "," ~ ")," lt "," ~ ")," utc "," ~ ")," local "," ~ ")," ok "," ~ ")," done "," ~ ")," seen "," ~ ")," chk "," ~ ")," chkd "," ~ ")," checked "," ~ ")," rcvd "," ~ ")," recd "," ~ ")," dep "," ~ ")," arr "," ~ ")," qty "," ~ ")," all "," ~ ")," ttl "," ~ ")," total "," ~ ")," via "," ~ ")," per "," ~ ")," call "," ~ ")," inbound "," ~ ")," outbound "," ~ ")," approx "," ~ ")</f>
        <v>  </v>
      </c>
      <c r="BX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242," pax "," ~ ")," etd "," ~ ")," eta "," ~ ")," std "," ~ ")," sta "," ~ ")," atd "," ~ ")," ata "," ~ ")," lt "," ~ ")," utc "," ~ ")," local "," ~ ")," ok "," ~ ")," done "," ~ ")," seen "," ~ ")," chk "," ~ ")," chkd "," ~ ")," checked "," ~ ")," rcvd "," ~ ")," recd "," ~ ")," dep "," ~ ")," arr "," ~ ")," qty "," ~ ")," all "," ~ ")," ttl "," ~ ")," total "," ~ ")," via "," ~ ")," per "," ~ ")," call "," ~ ")," inbound "," ~ ")," outbound "," ~ ")," approx "," ~ ")</f>
        <v>  </v>
      </c>
    </row>
    <row r="243" customFormat="false" ht="41.25" hidden="false" customHeight="true" outlineLevel="0" collapsed="false">
      <c r="A243" s="57" t="s">
        <v>813</v>
      </c>
      <c r="B243" s="57" t="s">
        <v>235</v>
      </c>
      <c r="C243" s="57" t="str">
        <f aca="false">Flights!$F$11</f>
        <v>MH0003</v>
      </c>
      <c r="D243" s="58" t="n">
        <f aca="false">Flights!$D$11</f>
        <v>46304</v>
      </c>
      <c r="E243" s="57" t="str">
        <f aca="false">Flights!$G$11&amp;"-"&amp;Flights!$H$11</f>
        <v>LHR-KUL</v>
      </c>
      <c r="F243" s="57" t="str">
        <f aca="false">Flights!$K$11</f>
        <v>BC</v>
      </c>
      <c r="G243" s="57" t="s">
        <v>423</v>
      </c>
      <c r="H243" s="57" t="s">
        <v>381</v>
      </c>
      <c r="I243" s="57" t="s">
        <v>450</v>
      </c>
      <c r="J243" s="57" t="s">
        <v>629</v>
      </c>
      <c r="K243" s="67" t="s">
        <v>452</v>
      </c>
      <c r="L243" s="67" t="s">
        <v>757</v>
      </c>
      <c r="M243" s="67" t="s">
        <v>454</v>
      </c>
      <c r="N243" s="67" t="s">
        <v>386</v>
      </c>
      <c r="O243" s="67" t="s">
        <v>455</v>
      </c>
      <c r="P243" s="57" t="s">
        <v>186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open",IF(AND(NOT(OR(LEN(AZ243)&lt;15,ISNUMBER(MATCH(AZ243,L_Placeholder,0)))),BK243=0,NOT(OR(LEN(AU243)&lt;2,ISNUMBER(MATCH(AU243,L_Placeholder,0)))),NOT(OR(LEN(AX243)&lt;2,ISNUMBER(MATCH(AX243,L_Placeholder,0)))),TRIM(AE243)&lt;&gt;TRIM(T243)),"N/A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missing",IF(OR(LEN(AU243)&lt;2,ISNUMBER(MATCH(AU243,L_Placeholder,0))),"INVALID – PIC missing",IF(OR(LEN(AV243)&lt;2,ISNUMBER(MATCH(AV243,L_Placeholder,0))),"INVALID – result / assessment missing",IF(OR(OR(LEN(AW243)&lt;3,ISNUMBER(MATCH(AW243,L_Placeholder,0))),SUMPRODUCT(--ISNUMBER(SEARCH(" "&amp;L_EvidencePhrase&amp;" ",BD243)))&gt;0,BI243=1),"INVALID – evidence missing, placeholder or not yet on file",IF(BL243=0,"INVALID – evidence needs a traceable reference (number, file name or link)",IF(OR(LEN(AX243)&lt;2,ISNUMBER(MATCH(AX243,L_Placeholder,0))),"INVALID – verifier missing",IF(AX243=AU243,"INVALID – verifier must be someone other than the PIC",IF(BH243=1,"INVALID – result not yet available (awaiting / TBC)",IF(BV243=1,"INVALID – wording says not on board: an on-board confirmation needs the item loaded",IF(AND(AQ243=1,OR(OR(LEN(AY243)&lt;3,ISNUMBER(MATCH(AY243,L_Placeholder,0))),BJ243=1,BQ243=0)),"INVALID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LATE","COMPLETE")&amp;IF(BG243=1," – CHECK WORDING",""))))))))))))))))))))))),IF(TRIM(U243)="Fail","FAIL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t="str">
        <f aca="false">" "&amp;TRIM(SUBSTITUTE(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 "))&amp;" "</f>
        <v>  </v>
      </c>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IFERROR(IF(AND(TRIM(U243)="Pass",SUMPRODUCT((LEN(BC243)-LEN(SUBSTITUTE(BC243,"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")))/(LEN(L_PendNeg)+1))+SUMPRODUCT((LEN(BC243)-LEN(SUBSTITUTE(BC243," "&amp;L_PendPrep&amp;" "," ")))/(LEN(L_PendPrep)+1)),1,0),1)</f>
        <v>0</v>
      </c>
      <c r="BI243" s="61" t="n">
        <f aca="false">IFERROR(IF(SUMPRODUCT((LEN(BD243)-LEN(SUBSTITUTE(BD243," "&amp;L_PendStrict&amp;" "," ")))/(LEN(L_PendStrict)+1))&gt;SUMPRODUCT((LEN(BD243)-LEN(SUBSTITUTE(BD243," "&amp;L_PendNeg&amp;" "," ")))/(LEN(L_PendNeg)+1)),1,0),1)</f>
        <v>0</v>
      </c>
      <c r="BJ243" s="61" t="n">
        <f aca="false">IFERROR(IF(SUMPRODUCT((LEN(BE243)-LEN(SUBSTITUTE(BE243," "&amp;L_Pending&amp;" "," ")))/(LEN(L_Pending)+1))&gt;SUMPRODUCT((LEN(BE243)-LEN(SUBSTITUTE(BE243," "&amp;L_PendNeg&amp;" "," ")))/(LEN(L_PendNeg)+1))+SUMPRODUCT((LEN(BE243)-LEN(SUBSTITUTE(BE243," "&amp;L_PendPrep&amp;" "," ")))/(LEN(L_PendPrep)+1)),1,0),1)</f>
        <v>0</v>
      </c>
      <c r="BK243" s="61" t="n">
        <f aca="false">IFERROR(IF(SUMPRODUCT((LEN(BF243)-LEN(SUBSTITUTE(BF243," "&amp;L_PendStrict&amp;" "," ")))/(LEN(L_PendStrict)+1))&gt;SUMPRODUCT((LEN(BF243)-LEN(SUBSTITUTE(BF243," "&amp;L_PendNeg&amp;" "," ")))/(LEN(L_PendNeg)+1)),1,0),1)</f>
        <v>0</v>
      </c>
      <c r="BL243" s="61" t="n">
        <f aca="false">IFERROR(IF(OR(SUMPRODUCT(--ISNUMBER(SEARCH({"aa000"," aa 000"," aaa 000"," aaaa 000"," a 0000"," a000 000"," aa 00 000"," aaa 00 000"},BN243)))&gt;0,SUMPRODUCT(--ISNUMBER(SEARCH({"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243)))&gt;0,SUMPRODUCT(--ISNUMBER(SEARCH({"http","www.","\",".pdf",".jpg",".jpeg",".png",".heic",".xls",".doc",".msg",".eml"},Z243)))&gt;0,AND(SUMPRODUCT(--ISNUMBER(SEARCH({"sharepoint","onedrive","teams","dms","q-pulse","qpulse"},Z243)))&gt;0,ISNUMBER(SEARCH("0",BM243)))),1,0),0)</f>
        <v>0</v>
      </c>
      <c r="BM243" s="61" t="str">
        <f aca="false">SUBSTITUTE(SUBSTITUTE(SUBSTITUTE(SUBSTITUTE(SUBSTITUTE(SUBSTITUTE(SUBSTITUTE(SUBSTITUTE(SUBSTITUTE(LOWER(BW243&amp;""),"1","0"),"2","0"),"3","0"),"4","0"),"5","0"),"6","0"),"7","0"),"8","0"),"9","0")</f>
        <v>  </v>
      </c>
      <c r="BN243" s="61" t="str">
        <f aca="false">SUBSTITUTE(SUBSTITUTE(SUBSTITUTE(SUBSTITUTE(SUBSTITUTE(SUBSTITUTE(SUBSTITUTE(SUBSTITUTE(SUBSTITUTE(SUBSTITUTE(SUBSTITUTE(SUBSTITUTE(SUBSTITUTE(SUBSTITUTE(SUBSTITUTE(SUBSTITUTE(SUBSTITUTE(SUBSTITUTE(SUBSTITUTE(SUBSTITUTE(SUBSTITUTE(SUBSTITUTE(SUBSTITUTE(SUBSTITUTE(SUBSTITUTE(BM243,"b","a"),"c","a"),"d","a"),"e","a"),"f","a"),"g","a"),"h","a"),"i","a"),"j","a"),"k","a"),"l","a"),"m","a"),"n","a"),"o","a"),"p","a"),"q","a"),"r","a"),"s","a"),"t","a"),"u","a"),"v","a"),"w","a"),"x","a"),"y","a"),"z","a")</f>
        <v>  </v>
      </c>
      <c r="BO243" s="61" t="str">
        <f aca="false">SUBSTITUTE(SUBSTITUTE(SUBSTITUTE(SUBSTITUTE(SUBSTITUTE(SUBSTITUTE(SUBSTITUTE(SUBSTITUTE(SUBSTITUTE(LOWER(BX243&amp;""),"1","0"),"2","0"),"3","0"),"4","0"),"5","0"),"6","0"),"7","0"),"8","0"),"9","0")</f>
        <v>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v>
      </c>
      <c r="BQ243" s="61" t="n">
        <f aca="false">IFERROR(IF(OR(SUMPRODUCT(--ISNUMBER(SEARCH({"aa000"," aa 000"," aaa 000"," aaaa 000"," a 0000"," a000 000"," aa 00 000"," aaa 00 000"},BP243)))&gt;0,SUMPRODUCT(--ISNUMBER(SEARCH({"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243)))&gt;0,SUMPRODUCT(--ISNUMBER(SEARCH({"http","www.","\",".pdf",".jpg",".jpeg",".png",".heic",".xls",".doc",".msg",".eml"},W243)))&gt;0,ISNUMBER(SEARCH("0000",BO243)),AND(SUMPRODUCT(--ISNUMBER(SEARCH({"sharepoint","onedrive","teams","dms","q-pulse","qpulse"},W243)))&gt;0,ISNUMBER(SEARCH("0",BO243)))),1,0),0)</f>
        <v>0</v>
      </c>
      <c r="BR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243," "&amp;LOWER(Flights!$F$11)&amp;" "," ~ ")," mh"," ~")," at "," ~ ")," by "," ~ ")," on "," ~ ")," to "," ~ ")," from "," ~ ")," until "," ~ ")," till "," ~ ")," before "," ~ ")," after "," ~ ")," around "," ~ ")," approx "," ~ ")," about "," ~ ")," since "," ~ ")," hrs "," ~ ")," hr "," ~ ")," hours "," ~ ")," time "," ~ ")," jan "," ~ ")," feb "," ~ ")," mar "," ~ ")," apr "," ~ ")," may "," ~ ")," jun "," ~ ")," jul "," ~ ")," aug "," ~ ")," sep "," ~ ")," sept "," ~ ")," oct "," ~ ")</f>
        <v>  </v>
      </c>
      <c r="BS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243," "&amp;LOWER(Flights!$F$11)&amp;" "," ~ ")," mh"," ~")," at "," ~ ")," by "," ~ ")," on "," ~ ")," to "," ~ ")," from "," ~ ")," until "," ~ ")," till "," ~ ")," before "," ~ ")," after "," ~ ")," around "," ~ ")," approx "," ~ ")," about "," ~ ")," since "," ~ ")," hrs "," ~ ")," hr "," ~ ")," hours "," ~ ")," time "," ~ ")," jan "," ~ ")," feb "," ~ ")," mar "," ~ ")," apr "," ~ ")," may "," ~ ")," jun "," ~ ")," jul "," ~ ")," aug "," ~ ")," sep "," ~ ")," sept "," ~ ")," oct "," ~ ")</f>
        <v>  </v>
      </c>
      <c r="BT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243,"jan","~"),"feb","~"),"mar","~"),"apr","~"),"may","~"),"jun","~"),"jul","~"),"aug","~"),"sep","~"),"oct","~"),"nov","~"),"dec","~")," nov "," ~ ")," dec "," ~ ")," mon "," ~ ")," tue "," ~ ")," wed "," ~ ")," thu "," ~ ")," fri "," ~ ")," sat "," ~ ")," sun "," ~ ")," gate "," ~ ")," bay "," ~ ")," stand "," ~ ")," position "," ~ ")," galley "," ~ ")," flight "," ~ ")," flt "," ~ ")," day "," ~ ")," date "," ~ ")," dated "," ~ ")," the "," ~ ")," and "," ~ ")," of "," ~ ")," in "," ~ ")," for "," ~ ")," with "," ~ ")</f>
        <v>  </v>
      </c>
      <c r="BU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243,"jan","~"),"feb","~"),"mar","~"),"apr","~"),"may","~"),"jun","~"),"jul","~"),"aug","~"),"sep","~"),"oct","~"),"nov","~"),"dec","~")," nov "," ~ ")," dec "," ~ ")," mon "," ~ ")," tue "," ~ ")," wed "," ~ ")," thu "," ~ ")," fri "," ~ ")," sat "," ~ ")," sun "," ~ ")," gate "," ~ ")," bay "," ~ ")," stand "," ~ ")," position "," ~ ")," galley "," ~ ")," flight "," ~ ")," flt "," ~ ")," day "," ~ ")," date "," ~ ")," dated "," ~ ")," the "," ~ ")," and "," ~ ")," of "," ~ ")," in "," ~ ")," for "," ~ ")," with "," ~ ")</f>
        <v>  </v>
      </c>
      <c r="BV243" s="61" t="n">
        <f aca="false">0</f>
        <v>0</v>
      </c>
      <c r="BW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243," pax "," ~ ")," etd "," ~ ")," eta "," ~ ")," std "," ~ ")," sta "," ~ ")," atd "," ~ ")," ata "," ~ ")," lt "," ~ ")," utc "," ~ ")," local "," ~ ")," ok "," ~ ")," done "," ~ ")," seen "," ~ ")," chk "," ~ ")," chkd "," ~ ")," checked "," ~ ")," rcvd "," ~ ")," recd "," ~ ")," dep "," ~ ")," arr "," ~ ")," qty "," ~ ")," all "," ~ ")," ttl "," ~ ")," total "," ~ ")," via "," ~ ")," per "," ~ ")," call "," ~ ")," inbound "," ~ ")," outbound "," ~ ")," approx "," ~ ")</f>
        <v>  </v>
      </c>
      <c r="BX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243," pax "," ~ ")," etd "," ~ ")," eta "," ~ ")," std "," ~ ")," sta "," ~ ")," atd "," ~ ")," ata "," ~ ")," lt "," ~ ")," utc "," ~ ")," local "," ~ ")," ok "," ~ ")," done "," ~ ")," seen "," ~ ")," chk "," ~ ")," chkd "," ~ ")," checked "," ~ ")," rcvd "," ~ ")," recd "," ~ ")," dep "," ~ ")," arr "," ~ ")," qty "," ~ ")," all "," ~ ")," ttl "," ~ ")," total "," ~ ")," via "," ~ ")," per "," ~ ")," call "," ~ ")," inbound "," ~ ")," outbound "," ~ ")," approx "," ~ ")</f>
        <v>  </v>
      </c>
    </row>
    <row r="244" customFormat="false" ht="54" hidden="false" customHeight="true" outlineLevel="0" collapsed="false">
      <c r="A244" s="57" t="s">
        <v>814</v>
      </c>
      <c r="B244" s="57" t="s">
        <v>235</v>
      </c>
      <c r="C244" s="57" t="str">
        <f aca="false">Flights!$F$11</f>
        <v>MH0003</v>
      </c>
      <c r="D244" s="58" t="n">
        <f aca="false">Flights!$D$11</f>
        <v>46304</v>
      </c>
      <c r="E244" s="57" t="str">
        <f aca="false">Flights!$G$11&amp;"-"&amp;Flights!$H$11</f>
        <v>LHR-KUL</v>
      </c>
      <c r="F244" s="57" t="str">
        <f aca="false">Flights!$K$11</f>
        <v>BC</v>
      </c>
      <c r="G244" s="57" t="s">
        <v>423</v>
      </c>
      <c r="H244" s="57" t="s">
        <v>381</v>
      </c>
      <c r="I244" s="57" t="s">
        <v>632</v>
      </c>
      <c r="J244" s="57" t="s">
        <v>633</v>
      </c>
      <c r="K244" s="67" t="s">
        <v>504</v>
      </c>
      <c r="L244" s="67" t="s">
        <v>759</v>
      </c>
      <c r="M244" s="67" t="s">
        <v>187</v>
      </c>
      <c r="N244" s="67" t="s">
        <v>386</v>
      </c>
      <c r="O244" s="67" t="s">
        <v>815</v>
      </c>
      <c r="P244" s="57" t="s">
        <v>187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open",IF(AND(NOT(OR(LEN(AZ244)&lt;15,ISNUMBER(MATCH(AZ244,L_Placeholder,0)))),BK244=0,NOT(OR(LEN(AU244)&lt;2,ISNUMBER(MATCH(AU244,L_Placeholder,0)))),NOT(OR(LEN(AX244)&lt;2,ISNUMBER(MATCH(AX244,L_Placeholder,0)))),TRIM(AE244)&lt;&gt;TRIM(T244)),"N/A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missing",IF(OR(LEN(AU244)&lt;2,ISNUMBER(MATCH(AU244,L_Placeholder,0))),"INVALID – PIC missing",IF(OR(LEN(AV244)&lt;2,ISNUMBER(MATCH(AV244,L_Placeholder,0))),"INVALID – result / assessment missing",IF(OR(OR(LEN(AW244)&lt;3,ISNUMBER(MATCH(AW244,L_Placeholder,0))),SUMPRODUCT(--ISNUMBER(SEARCH(" "&amp;L_EvidencePhrase&amp;" ",BD244)))&gt;0,BI244=1),"INVALID – evidence missing, placeholder or not yet on file",IF(BL244=0,"INVALID – evidence needs a traceable reference (number, file name or link)",IF(OR(LEN(AX244)&lt;2,ISNUMBER(MATCH(AX244,L_Placeholder,0))),"INVALID – verifier missing",IF(AX244=AU244,"INVALID – verifier must be someone other than the PIC",IF(BH244=1,"INVALID – result not yet available (awaiting / TBC)",IF(BV244=1,"INVALID – wording says not on board: an on-board confirmation needs the item loaded",IF(AND(AQ244=1,OR(OR(LEN(AY244)&lt;3,ISNUMBER(MATCH(AY244,L_Placeholder,0))),BJ244=1,BQ244=0)),"INVALID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LATE","COMPLETE")&amp;IF(BG244=1," – CHECK WORDING",""))))))))))))))))))))))),IF(TRIM(U244)="Fail","FAIL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t="str">
        <f aca="false">" "&amp;TRIM(SUBSTITUTE(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 "))&amp;" "</f>
        <v>  </v>
      </c>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IFERROR(IF(AND(TRIM(U244)="Pass",SUMPRODUCT((LEN(BC244)-LEN(SUBSTITUTE(BC244,"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")))/(LEN(L_PendNeg)+1))+SUMPRODUCT((LEN(BC244)-LEN(SUBSTITUTE(BC244," "&amp;L_PendPrep&amp;" "," ")))/(LEN(L_PendPrep)+1)),1,0),1)</f>
        <v>0</v>
      </c>
      <c r="BI244" s="61" t="n">
        <f aca="false">IFERROR(IF(SUMPRODUCT((LEN(BD244)-LEN(SUBSTITUTE(BD244," "&amp;L_PendStrict&amp;" "," ")))/(LEN(L_PendStrict)+1))&gt;SUMPRODUCT((LEN(BD244)-LEN(SUBSTITUTE(BD244," "&amp;L_PendNeg&amp;" "," ")))/(LEN(L_PendNeg)+1)),1,0),1)</f>
        <v>0</v>
      </c>
      <c r="BJ244" s="61" t="n">
        <f aca="false">IFERROR(IF(SUMPRODUCT((LEN(BE244)-LEN(SUBSTITUTE(BE244," "&amp;L_Pending&amp;" "," ")))/(LEN(L_Pending)+1))&gt;SUMPRODUCT((LEN(BE244)-LEN(SUBSTITUTE(BE244," "&amp;L_PendNeg&amp;" "," ")))/(LEN(L_PendNeg)+1))+SUMPRODUCT((LEN(BE244)-LEN(SUBSTITUTE(BE244," "&amp;L_PendPrep&amp;" "," ")))/(LEN(L_PendPrep)+1)),1,0),1)</f>
        <v>0</v>
      </c>
      <c r="BK244" s="61" t="n">
        <f aca="false">IFERROR(IF(SUMPRODUCT((LEN(BF244)-LEN(SUBSTITUTE(BF244," "&amp;L_PendStrict&amp;" "," ")))/(LEN(L_PendStrict)+1))&gt;SUMPRODUCT((LEN(BF244)-LEN(SUBSTITUTE(BF244," "&amp;L_PendNeg&amp;" "," ")))/(LEN(L_PendNeg)+1)),1,0),1)</f>
        <v>0</v>
      </c>
      <c r="BL244" s="61" t="n">
        <f aca="false">IFERROR(IF(OR(SUMPRODUCT(--ISNUMBER(SEARCH({"aa000"," aa 000"," aaa 000"," aaaa 000"," a 0000"," a000 000"," aa 00 000"," aaa 00 000"},BN244)))&gt;0,SUMPRODUCT(--ISNUMBER(SEARCH({"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244)))&gt;0,SUMPRODUCT(--ISNUMBER(SEARCH({"http","www.","\",".pdf",".jpg",".jpeg",".png",".heic",".xls",".doc",".msg",".eml"},Z244)))&gt;0,AND(SUMPRODUCT(--ISNUMBER(SEARCH({"sharepoint","onedrive","teams","dms","q-pulse","qpulse"},Z244)))&gt;0,ISNUMBER(SEARCH("0",BM244)))),1,0),0)</f>
        <v>0</v>
      </c>
      <c r="BM244" s="61" t="str">
        <f aca="false">SUBSTITUTE(SUBSTITUTE(SUBSTITUTE(SUBSTITUTE(SUBSTITUTE(SUBSTITUTE(SUBSTITUTE(SUBSTITUTE(SUBSTITUTE(LOWER(BW244&amp;""),"1","0"),"2","0"),"3","0"),"4","0"),"5","0"),"6","0"),"7","0"),"8","0"),"9","0")</f>
        <v>  </v>
      </c>
      <c r="BN244" s="61" t="str">
        <f aca="false">SUBSTITUTE(SUBSTITUTE(SUBSTITUTE(SUBSTITUTE(SUBSTITUTE(SUBSTITUTE(SUBSTITUTE(SUBSTITUTE(SUBSTITUTE(SUBSTITUTE(SUBSTITUTE(SUBSTITUTE(SUBSTITUTE(SUBSTITUTE(SUBSTITUTE(SUBSTITUTE(SUBSTITUTE(SUBSTITUTE(SUBSTITUTE(SUBSTITUTE(SUBSTITUTE(SUBSTITUTE(SUBSTITUTE(SUBSTITUTE(SUBSTITUTE(BM244,"b","a"),"c","a"),"d","a"),"e","a"),"f","a"),"g","a"),"h","a"),"i","a"),"j","a"),"k","a"),"l","a"),"m","a"),"n","a"),"o","a"),"p","a"),"q","a"),"r","a"),"s","a"),"t","a"),"u","a"),"v","a"),"w","a"),"x","a"),"y","a"),"z","a")</f>
        <v>  </v>
      </c>
      <c r="BO244" s="61" t="str">
        <f aca="false">SUBSTITUTE(SUBSTITUTE(SUBSTITUTE(SUBSTITUTE(SUBSTITUTE(SUBSTITUTE(SUBSTITUTE(SUBSTITUTE(SUBSTITUTE(LOWER(BX244&amp;""),"1","0"),"2","0"),"3","0"),"4","0"),"5","0"),"6","0"),"7","0"),"8","0"),"9","0")</f>
        <v>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v>
      </c>
      <c r="BQ244" s="61" t="n">
        <f aca="false">IFERROR(IF(OR(SUMPRODUCT(--ISNUMBER(SEARCH({"aa000"," aa 000"," aaa 000"," aaaa 000"," a 0000"," a000 000"," aa 00 000"," aaa 00 000"},BP244)))&gt;0,SUMPRODUCT(--ISNUMBER(SEARCH({"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244)))&gt;0,SUMPRODUCT(--ISNUMBER(SEARCH({"http","www.","\",".pdf",".jpg",".jpeg",".png",".heic",".xls",".doc",".msg",".eml"},W244)))&gt;0,ISNUMBER(SEARCH("0000",BO244)),AND(SUMPRODUCT(--ISNUMBER(SEARCH({"sharepoint","onedrive","teams","dms","q-pulse","qpulse"},W244)))&gt;0,ISNUMBER(SEARCH("0",BO244)))),1,0),0)</f>
        <v>0</v>
      </c>
      <c r="BR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244," "&amp;LOWER(Flights!$F$11)&amp;" "," ~ ")," mh"," ~")," at "," ~ ")," by "," ~ ")," on "," ~ ")," to "," ~ ")," from "," ~ ")," until "," ~ ")," till "," ~ ")," before "," ~ ")," after "," ~ ")," around "," ~ ")," approx "," ~ ")," about "," ~ ")," since "," ~ ")," hrs "," ~ ")," hr "," ~ ")," hours "," ~ ")," time "," ~ ")," jan "," ~ ")," feb "," ~ ")," mar "," ~ ")," apr "," ~ ")," may "," ~ ")," jun "," ~ ")," jul "," ~ ")," aug "," ~ ")," sep "," ~ ")," sept "," ~ ")," oct "," ~ ")</f>
        <v>  </v>
      </c>
      <c r="BS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244," "&amp;LOWER(Flights!$F$11)&amp;" "," ~ ")," mh"," ~")," at "," ~ ")," by "," ~ ")," on "," ~ ")," to "," ~ ")," from "," ~ ")," until "," ~ ")," till "," ~ ")," before "," ~ ")," after "," ~ ")," around "," ~ ")," approx "," ~ ")," about "," ~ ")," since "," ~ ")," hrs "," ~ ")," hr "," ~ ")," hours "," ~ ")," time "," ~ ")," jan "," ~ ")," feb "," ~ ")," mar "," ~ ")," apr "," ~ ")," may "," ~ ")," jun "," ~ ")," jul "," ~ ")," aug "," ~ ")," sep "," ~ ")," sept "," ~ ")," oct "," ~ ")</f>
        <v>  </v>
      </c>
      <c r="BT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244,"jan","~"),"feb","~"),"mar","~"),"apr","~"),"may","~"),"jun","~"),"jul","~"),"aug","~"),"sep","~"),"oct","~"),"nov","~"),"dec","~")," nov "," ~ ")," dec "," ~ ")," mon "," ~ ")," tue "," ~ ")," wed "," ~ ")," thu "," ~ ")," fri "," ~ ")," sat "," ~ ")," sun "," ~ ")," gate "," ~ ")," bay "," ~ ")," stand "," ~ ")," position "," ~ ")," galley "," ~ ")," flight "," ~ ")," flt "," ~ ")," day "," ~ ")," date "," ~ ")," dated "," ~ ")," the "," ~ ")," and "," ~ ")," of "," ~ ")," in "," ~ ")," for "," ~ ")," with "," ~ ")</f>
        <v>  </v>
      </c>
      <c r="BU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244,"jan","~"),"feb","~"),"mar","~"),"apr","~"),"may","~"),"jun","~"),"jul","~"),"aug","~"),"sep","~"),"oct","~"),"nov","~"),"dec","~")," nov "," ~ ")," dec "," ~ ")," mon "," ~ ")," tue "," ~ ")," wed "," ~ ")," thu "," ~ ")," fri "," ~ ")," sat "," ~ ")," sun "," ~ ")," gate "," ~ ")," bay "," ~ ")," stand "," ~ ")," position "," ~ ")," galley "," ~ ")," flight "," ~ ")," flt "," ~ ")," day "," ~ ")," date "," ~ ")," dated "," ~ ")," the "," ~ ")," and "," ~ ")," of "," ~ ")," in "," ~ ")," for "," ~ ")," with "," ~ ")</f>
        <v>  </v>
      </c>
      <c r="BV244" s="61" t="n">
        <f aca="false">0</f>
        <v>0</v>
      </c>
      <c r="BW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244," pax "," ~ ")," etd "," ~ ")," eta "," ~ ")," std "," ~ ")," sta "," ~ ")," atd "," ~ ")," ata "," ~ ")," lt "," ~ ")," utc "," ~ ")," local "," ~ ")," ok "," ~ ")," done "," ~ ")," seen "," ~ ")," chk "," ~ ")," chkd "," ~ ")," checked "," ~ ")," rcvd "," ~ ")," recd "," ~ ")," dep "," ~ ")," arr "," ~ ")," qty "," ~ ")," all "," ~ ")," ttl "," ~ ")," total "," ~ ")," via "," ~ ")," per "," ~ ")," call "," ~ ")," inbound "," ~ ")," outbound "," ~ ")," approx "," ~ ")</f>
        <v>  </v>
      </c>
      <c r="BX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244," pax "," ~ ")," etd "," ~ ")," eta "," ~ ")," std "," ~ ")," sta "," ~ ")," atd "," ~ ")," ata "," ~ ")," lt "," ~ ")," utc "," ~ ")," local "," ~ ")," ok "," ~ ")," done "," ~ ")," seen "," ~ ")," chk "," ~ ")," chkd "," ~ ")," checked "," ~ ")," rcvd "," ~ ")," recd "," ~ ")," dep "," ~ ")," arr "," ~ ")," qty "," ~ ")," all "," ~ ")," ttl "," ~ ")," total "," ~ ")," via "," ~ ")," per "," ~ ")," call "," ~ ")," inbound "," ~ ")," outbound "," ~ ")," approx "," ~ ")</f>
        <v>  </v>
      </c>
    </row>
    <row r="245" customFormat="false" ht="39.75" hidden="false" customHeight="true" outlineLevel="0" collapsed="false">
      <c r="A245" s="57" t="s">
        <v>816</v>
      </c>
      <c r="B245" s="57" t="s">
        <v>235</v>
      </c>
      <c r="C245" s="57" t="str">
        <f aca="false">Flights!$F$11</f>
        <v>MH0003</v>
      </c>
      <c r="D245" s="58" t="n">
        <f aca="false">Flights!$D$11</f>
        <v>46304</v>
      </c>
      <c r="E245" s="57" t="str">
        <f aca="false">Flights!$G$11&amp;"-"&amp;Flights!$H$11</f>
        <v>LHR-KUL</v>
      </c>
      <c r="F245" s="57" t="str">
        <f aca="false">Flights!$K$11</f>
        <v>BC</v>
      </c>
      <c r="G245" s="57" t="s">
        <v>462</v>
      </c>
      <c r="H245" s="57" t="s">
        <v>463</v>
      </c>
      <c r="I245" s="57" t="s">
        <v>382</v>
      </c>
      <c r="J245" s="57" t="s">
        <v>464</v>
      </c>
      <c r="K245" s="67" t="s">
        <v>429</v>
      </c>
      <c r="L245" s="67" t="s">
        <v>465</v>
      </c>
      <c r="M245" s="67"/>
      <c r="N245" s="67" t="s">
        <v>386</v>
      </c>
      <c r="O245" s="67" t="s">
        <v>466</v>
      </c>
      <c r="P245" s="57" t="s">
        <v>186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open",IF(AND(NOT(OR(LEN(AZ245)&lt;15,ISNUMBER(MATCH(AZ245,L_Placeholder,0)))),BK245=0,NOT(OR(LEN(AU245)&lt;2,ISNUMBER(MATCH(AU245,L_Placeholder,0)))),NOT(OR(LEN(AX245)&lt;2,ISNUMBER(MATCH(AX245,L_Placeholder,0)))),TRIM(AE245)&lt;&gt;TRIM(T245)),"N/A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missing",IF(OR(LEN(AU245)&lt;2,ISNUMBER(MATCH(AU245,L_Placeholder,0))),"INVALID – PIC missing",IF(OR(LEN(AV245)&lt;2,ISNUMBER(MATCH(AV245,L_Placeholder,0))),"INVALID – result / assessment missing",IF(OR(OR(LEN(AW245)&lt;3,ISNUMBER(MATCH(AW245,L_Placeholder,0))),SUMPRODUCT(--ISNUMBER(SEARCH(" "&amp;L_EvidencePhrase&amp;" ",BD245)))&gt;0,BI245=1),"INVALID – evidence missing, placeholder or not yet on file",IF(BL245=0,"INVALID – evidence needs a traceable reference (number, file name or link)",IF(OR(LEN(AX245)&lt;2,ISNUMBER(MATCH(AX245,L_Placeholder,0))),"INVALID – verifier missing",IF(AX245=AU245,"INVALID – verifier must be someone other than the PIC",IF(BH245=1,"INVALID – result not yet available (awaiting / TBC)",IF(BV245=1,"INVALID – wording says not on board: an on-board confirmation needs the item loaded",IF(AND(AQ245=1,OR(OR(LEN(AY245)&lt;3,ISNUMBER(MATCH(AY245,L_Placeholder,0))),BJ245=1,BQ245=0)),"INVALID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LATE","COMPLETE")&amp;IF(BG245=1," – CHECK WORDING",""))))))))))))))))))))))))),IF(TRIM(U245)="Fail","FAIL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t="str">
        <f aca="false">" "&amp;TRIM(SUBSTITUTE(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 "))&amp;" "</f>
        <v>  </v>
      </c>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IFERROR(IF(AND(TRIM(U245)="Pass",SUMPRODUCT((LEN(BC245)-LEN(SUBSTITUTE(BC245,"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")))/(LEN(L_PendNeg)+1)),1,0),1)</f>
        <v>0</v>
      </c>
      <c r="BI245" s="61" t="n">
        <f aca="false">IFERROR(IF(SUMPRODUCT((LEN(BD245)-LEN(SUBSTITUTE(BD245," "&amp;L_PendStrict&amp;" "," ")))/(LEN(L_PendStrict)+1))&gt;SUMPRODUCT((LEN(BD245)-LEN(SUBSTITUTE(BD245," "&amp;L_PendNeg&amp;" "," ")))/(LEN(L_PendNeg)+1)),1,0),1)</f>
        <v>0</v>
      </c>
      <c r="BJ245" s="61" t="n">
        <f aca="false">IFERROR(IF(SUMPRODUCT((LEN(BE245)-LEN(SUBSTITUTE(BE245," "&amp;L_Pending&amp;" "," ")))/(LEN(L_Pending)+1))&gt;SUMPRODUCT((LEN(BE245)-LEN(SUBSTITUTE(BE245," "&amp;L_PendNeg&amp;" "," ")))/(LEN(L_PendNeg)+1)),1,0),1)</f>
        <v>0</v>
      </c>
      <c r="BK245" s="61" t="n">
        <f aca="false">IFERROR(IF(SUMPRODUCT((LEN(BF245)-LEN(SUBSTITUTE(BF245," "&amp;L_PendStrict&amp;" "," ")))/(LEN(L_PendStrict)+1))&gt;SUMPRODUCT((LEN(BF245)-LEN(SUBSTITUTE(BF245," "&amp;L_PendNeg&amp;" "," ")))/(LEN(L_PendNeg)+1)),1,0),1)</f>
        <v>0</v>
      </c>
      <c r="BL245" s="61" t="n">
        <f aca="false">IFERROR(IF(OR(SUMPRODUCT(--ISNUMBER(SEARCH({"aa000"," aa 000"," aaa 000"," aaaa 000"," a 0000"," a000 000"," aa 00 000"," aaa 00 000"},BN245)))&gt;0,SUMPRODUCT(--ISNUMBER(SEARCH({"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245)))&gt;0,SUMPRODUCT(--ISNUMBER(SEARCH({"http","www.","\",".pdf",".jpg",".jpeg",".png",".heic",".xls",".doc",".msg",".eml"},Z245)))&gt;0,AND(SUMPRODUCT(--ISNUMBER(SEARCH({"sharepoint","onedrive","teams","dms","q-pulse","qpulse"},Z245)))&gt;0,ISNUMBER(SEARCH("0",BM245)))),1,0),0)</f>
        <v>0</v>
      </c>
      <c r="BM245" s="61" t="str">
        <f aca="false">SUBSTITUTE(SUBSTITUTE(SUBSTITUTE(SUBSTITUTE(SUBSTITUTE(SUBSTITUTE(SUBSTITUTE(SUBSTITUTE(SUBSTITUTE(LOWER(BW245&amp;""),"1","0"),"2","0"),"3","0"),"4","0"),"5","0"),"6","0"),"7","0"),"8","0"),"9","0")</f>
        <v>  </v>
      </c>
      <c r="BN245" s="61" t="str">
        <f aca="false">SUBSTITUTE(SUBSTITUTE(SUBSTITUTE(SUBSTITUTE(SUBSTITUTE(SUBSTITUTE(SUBSTITUTE(SUBSTITUTE(SUBSTITUTE(SUBSTITUTE(SUBSTITUTE(SUBSTITUTE(SUBSTITUTE(SUBSTITUTE(SUBSTITUTE(SUBSTITUTE(SUBSTITUTE(SUBSTITUTE(SUBSTITUTE(SUBSTITUTE(SUBSTITUTE(SUBSTITUTE(SUBSTITUTE(SUBSTITUTE(SUBSTITUTE(BM245,"b","a"),"c","a"),"d","a"),"e","a"),"f","a"),"g","a"),"h","a"),"i","a"),"j","a"),"k","a"),"l","a"),"m","a"),"n","a"),"o","a"),"p","a"),"q","a"),"r","a"),"s","a"),"t","a"),"u","a"),"v","a"),"w","a"),"x","a"),"y","a"),"z","a")</f>
        <v>  </v>
      </c>
      <c r="BO245" s="61" t="str">
        <f aca="false">SUBSTITUTE(SUBSTITUTE(SUBSTITUTE(SUBSTITUTE(SUBSTITUTE(SUBSTITUTE(SUBSTITUTE(SUBSTITUTE(SUBSTITUTE(LOWER(BX245&amp;""),"1","0"),"2","0"),"3","0"),"4","0"),"5","0"),"6","0"),"7","0"),"8","0"),"9","0")</f>
        <v>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v>
      </c>
      <c r="BQ245" s="61" t="n">
        <f aca="false">IFERROR(IF(OR(SUMPRODUCT(--ISNUMBER(SEARCH({"aa000"," aa 000"," aaa 000"," aaaa 000"," a 0000"," a000 000"," aa 00 000"," aaa 00 000"},BP245)))&gt;0,SUMPRODUCT(--ISNUMBER(SEARCH({"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245)))&gt;0,SUMPRODUCT(--ISNUMBER(SEARCH({"http","www.","\",".pdf",".jpg",".jpeg",".png",".heic",".xls",".doc",".msg",".eml"},W245)))&gt;0,ISNUMBER(SEARCH("0000",BO245)),AND(SUMPRODUCT(--ISNUMBER(SEARCH({"sharepoint","onedrive","teams","dms","q-pulse","qpulse"},W245)))&gt;0,ISNUMBER(SEARCH("0",BO245)))),1,0),0)</f>
        <v>0</v>
      </c>
      <c r="BR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245," "&amp;LOWER(Flights!$F$11)&amp;" "," ~ ")," mh"," ~")," at "," ~ ")," by "," ~ ")," on "," ~ ")," to "," ~ ")," from "," ~ ")," until "," ~ ")," till "," ~ ")," before "," ~ ")," after "," ~ ")," around "," ~ ")," approx "," ~ ")," about "," ~ ")," since "," ~ ")," hrs "," ~ ")," hr "," ~ ")," hours "," ~ ")," time "," ~ ")," jan "," ~ ")," feb "," ~ ")," mar "," ~ ")," apr "," ~ ")," may "," ~ ")," jun "," ~ ")," jul "," ~ ")," aug "," ~ ")," sep "," ~ ")," sept "," ~ ")," oct "," ~ ")</f>
        <v>  </v>
      </c>
      <c r="BS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245," "&amp;LOWER(Flights!$F$11)&amp;" "," ~ ")," mh"," ~")," at "," ~ ")," by "," ~ ")," on "," ~ ")," to "," ~ ")," from "," ~ ")," until "," ~ ")," till "," ~ ")," before "," ~ ")," after "," ~ ")," around "," ~ ")," approx "," ~ ")," about "," ~ ")," since "," ~ ")," hrs "," ~ ")," hr "," ~ ")," hours "," ~ ")," time "," ~ ")," jan "," ~ ")," feb "," ~ ")," mar "," ~ ")," apr "," ~ ")," may "," ~ ")," jun "," ~ ")," jul "," ~ ")," aug "," ~ ")," sep "," ~ ")," sept "," ~ ")," oct "," ~ ")</f>
        <v>  </v>
      </c>
      <c r="BT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245,"jan","~"),"feb","~"),"mar","~"),"apr","~"),"may","~"),"jun","~"),"jul","~"),"aug","~"),"sep","~"),"oct","~"),"nov","~"),"dec","~")," nov "," ~ ")," dec "," ~ ")," mon "," ~ ")," tue "," ~ ")," wed "," ~ ")," thu "," ~ ")," fri "," ~ ")," sat "," ~ ")," sun "," ~ ")," gate "," ~ ")," bay "," ~ ")," stand "," ~ ")," position "," ~ ")," galley "," ~ ")," flight "," ~ ")," flt "," ~ ")," day "," ~ ")," date "," ~ ")," dated "," ~ ")," the "," ~ ")," and "," ~ ")," of "," ~ ")," in "," ~ ")," for "," ~ ")," with "," ~ ")</f>
        <v>  </v>
      </c>
      <c r="BU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245,"jan","~"),"feb","~"),"mar","~"),"apr","~"),"may","~"),"jun","~"),"jul","~"),"aug","~"),"sep","~"),"oct","~"),"nov","~"),"dec","~")," nov "," ~ ")," dec "," ~ ")," mon "," ~ ")," tue "," ~ ")," wed "," ~ ")," thu "," ~ ")," fri "," ~ ")," sat "," ~ ")," sun "," ~ ")," gate "," ~ ")," bay "," ~ ")," stand "," ~ ")," position "," ~ ")," galley "," ~ ")," flight "," ~ ")," flt "," ~ ")," day "," ~ ")," date "," ~ ")," dated "," ~ ")," the "," ~ ")," and "," ~ ")," of "," ~ ")," in "," ~ ")," for "," ~ ")," with "," ~ ")</f>
        <v>  </v>
      </c>
      <c r="BV245" s="61" t="n">
        <f aca="false">IFERROR(IF(OR(SUMPRODUCT((LEN(BC245)-LEN(SUBSTITUTE(BC245," "&amp;L_NotLoaded&amp;" "," ")))/(LEN(L_NotLoaded)+1))&gt;SUMPRODUCT((LEN(BC245)-LEN(SUBSTITUTE(BC245," "&amp;L_NotLoadedNeg&amp;" "," ")))/(LEN(L_NotLoadedNeg)+1)),SUMPRODUCT((LEN(BD245)-LEN(SUBSTITUTE(BD245," "&amp;L_NotLoaded&amp;" "," ")))/(LEN(L_NotLoaded)+1))&gt;SUMPRODUCT((LEN(BD245)-LEN(SUBSTITUTE(BD245," "&amp;L_NotLoadedNeg&amp;" "," ")))/(LEN(L_NotLoadedNeg)+1))),1,0),0)</f>
        <v>0</v>
      </c>
      <c r="BW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245," pax "," ~ ")," etd "," ~ ")," eta "," ~ ")," std "," ~ ")," sta "," ~ ")," atd "," ~ ")," ata "," ~ ")," lt "," ~ ")," utc "," ~ ")," local "," ~ ")," ok "," ~ ")," done "," ~ ")," seen "," ~ ")," chk "," ~ ")," chkd "," ~ ")," checked "," ~ ")," rcvd "," ~ ")," recd "," ~ ")," dep "," ~ ")," arr "," ~ ")," qty "," ~ ")," all "," ~ ")," ttl "," ~ ")," total "," ~ ")," via "," ~ ")," per "," ~ ")," call "," ~ ")," inbound "," ~ ")," outbound "," ~ ")," approx "," ~ ")</f>
        <v>  </v>
      </c>
      <c r="BX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245," pax "," ~ ")," etd "," ~ ")," eta "," ~ ")," std "," ~ ")," sta "," ~ ")," atd "," ~ ")," ata "," ~ ")," lt "," ~ ")," utc "," ~ ")," local "," ~ ")," ok "," ~ ")," done "," ~ ")," seen "," ~ ")," chk "," ~ ")," chkd "," ~ ")," checked "," ~ ")," rcvd "," ~ ")," recd "," ~ ")," dep "," ~ ")," arr "," ~ ")," qty "," ~ ")," all "," ~ ")," ttl "," ~ ")," total "," ~ ")," via "," ~ ")," per "," ~ ")," call "," ~ ")," inbound "," ~ ")," outbound "," ~ ")," approx "," ~ ")</f>
        <v>  </v>
      </c>
    </row>
    <row r="246" customFormat="false" ht="39.75" hidden="false" customHeight="true" outlineLevel="0" collapsed="false">
      <c r="A246" s="57" t="s">
        <v>817</v>
      </c>
      <c r="B246" s="57" t="s">
        <v>235</v>
      </c>
      <c r="C246" s="57" t="str">
        <f aca="false">Flights!$F$11</f>
        <v>MH0003</v>
      </c>
      <c r="D246" s="58" t="n">
        <f aca="false">Flights!$D$11</f>
        <v>46304</v>
      </c>
      <c r="E246" s="57" t="str">
        <f aca="false">Flights!$G$11&amp;"-"&amp;Flights!$H$11</f>
        <v>LHR-KUL</v>
      </c>
      <c r="F246" s="57" t="str">
        <f aca="false">Flights!$K$11</f>
        <v>BC</v>
      </c>
      <c r="G246" s="57" t="s">
        <v>462</v>
      </c>
      <c r="H246" s="57" t="s">
        <v>463</v>
      </c>
      <c r="I246" s="57" t="s">
        <v>431</v>
      </c>
      <c r="J246" s="57" t="s">
        <v>468</v>
      </c>
      <c r="K246" s="67" t="s">
        <v>429</v>
      </c>
      <c r="L246" s="67" t="s">
        <v>465</v>
      </c>
      <c r="M246" s="67"/>
      <c r="N246" s="67" t="s">
        <v>386</v>
      </c>
      <c r="O246" s="67" t="s">
        <v>466</v>
      </c>
      <c r="P246" s="57" t="s">
        <v>186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open",IF(AND(NOT(OR(LEN(AZ246)&lt;15,ISNUMBER(MATCH(AZ246,L_Placeholder,0)))),BK246=0,NOT(OR(LEN(AU246)&lt;2,ISNUMBER(MATCH(AU246,L_Placeholder,0)))),NOT(OR(LEN(AX246)&lt;2,ISNUMBER(MATCH(AX246,L_Placeholder,0)))),TRIM(AE246)&lt;&gt;TRIM(T246)),"N/A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missing",IF(OR(LEN(AU246)&lt;2,ISNUMBER(MATCH(AU246,L_Placeholder,0))),"INVALID – PIC missing",IF(OR(LEN(AV246)&lt;2,ISNUMBER(MATCH(AV246,L_Placeholder,0))),"INVALID – result / assessment missing",IF(OR(OR(LEN(AW246)&lt;3,ISNUMBER(MATCH(AW246,L_Placeholder,0))),SUMPRODUCT(--ISNUMBER(SEARCH(" "&amp;L_EvidencePhrase&amp;" ",BD246)))&gt;0,BI246=1),"INVALID – evidence missing, placeholder or not yet on file",IF(BL246=0,"INVALID – evidence needs a traceable reference (number, file name or link)",IF(OR(LEN(AX246)&lt;2,ISNUMBER(MATCH(AX246,L_Placeholder,0))),"INVALID – verifier missing",IF(AX246=AU246,"INVALID – verifier must be someone other than the PIC",IF(BH246=1,"INVALID – result not yet available (awaiting / TBC)",IF(BV246=1,"INVALID – wording says not on board: an on-board confirmation needs the item loaded",IF(AND(AQ246=1,OR(OR(LEN(AY246)&lt;3,ISNUMBER(MATCH(AY246,L_Placeholder,0))),BJ246=1,BQ246=0)),"INVALID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LATE","COMPLETE")&amp;IF(BG246=1," – CHECK WORDING",""))))))))))))))))))))))))),IF(TRIM(U246)="Fail","FAIL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t="str">
        <f aca="false">" "&amp;TRIM(SUBSTITUTE(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 "))&amp;" "</f>
        <v>  </v>
      </c>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IFERROR(IF(AND(TRIM(U246)="Pass",SUMPRODUCT((LEN(BC246)-LEN(SUBSTITUTE(BC246,"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")))/(LEN(L_PendNeg)+1)),1,0),1)</f>
        <v>0</v>
      </c>
      <c r="BI246" s="61" t="n">
        <f aca="false">IFERROR(IF(SUMPRODUCT((LEN(BD246)-LEN(SUBSTITUTE(BD246," "&amp;L_PendStrict&amp;" "," ")))/(LEN(L_PendStrict)+1))&gt;SUMPRODUCT((LEN(BD246)-LEN(SUBSTITUTE(BD246," "&amp;L_PendNeg&amp;" "," ")))/(LEN(L_PendNeg)+1)),1,0),1)</f>
        <v>0</v>
      </c>
      <c r="BJ246" s="61" t="n">
        <f aca="false">IFERROR(IF(SUMPRODUCT((LEN(BE246)-LEN(SUBSTITUTE(BE246," "&amp;L_Pending&amp;" "," ")))/(LEN(L_Pending)+1))&gt;SUMPRODUCT((LEN(BE246)-LEN(SUBSTITUTE(BE246," "&amp;L_PendNeg&amp;" "," ")))/(LEN(L_PendNeg)+1)),1,0),1)</f>
        <v>0</v>
      </c>
      <c r="BK246" s="61" t="n">
        <f aca="false">IFERROR(IF(SUMPRODUCT((LEN(BF246)-LEN(SUBSTITUTE(BF246," "&amp;L_PendStrict&amp;" "," ")))/(LEN(L_PendStrict)+1))&gt;SUMPRODUCT((LEN(BF246)-LEN(SUBSTITUTE(BF246," "&amp;L_PendNeg&amp;" "," ")))/(LEN(L_PendNeg)+1)),1,0),1)</f>
        <v>0</v>
      </c>
      <c r="BL246" s="61" t="n">
        <f aca="false">IFERROR(IF(OR(SUMPRODUCT(--ISNUMBER(SEARCH({"aa000"," aa 000"," aaa 000"," aaaa 000"," a 0000"," a000 000"," aa 00 000"," aaa 00 000"},BN246)))&gt;0,SUMPRODUCT(--ISNUMBER(SEARCH({"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246)))&gt;0,SUMPRODUCT(--ISNUMBER(SEARCH({"http","www.","\",".pdf",".jpg",".jpeg",".png",".heic",".xls",".doc",".msg",".eml"},Z246)))&gt;0,AND(SUMPRODUCT(--ISNUMBER(SEARCH({"sharepoint","onedrive","teams","dms","q-pulse","qpulse"},Z246)))&gt;0,ISNUMBER(SEARCH("0",BM246)))),1,0),0)</f>
        <v>0</v>
      </c>
      <c r="BM246" s="61" t="str">
        <f aca="false">SUBSTITUTE(SUBSTITUTE(SUBSTITUTE(SUBSTITUTE(SUBSTITUTE(SUBSTITUTE(SUBSTITUTE(SUBSTITUTE(SUBSTITUTE(LOWER(BW246&amp;""),"1","0"),"2","0"),"3","0"),"4","0"),"5","0"),"6","0"),"7","0"),"8","0"),"9","0")</f>
        <v>  </v>
      </c>
      <c r="BN246" s="61" t="str">
        <f aca="false">SUBSTITUTE(SUBSTITUTE(SUBSTITUTE(SUBSTITUTE(SUBSTITUTE(SUBSTITUTE(SUBSTITUTE(SUBSTITUTE(SUBSTITUTE(SUBSTITUTE(SUBSTITUTE(SUBSTITUTE(SUBSTITUTE(SUBSTITUTE(SUBSTITUTE(SUBSTITUTE(SUBSTITUTE(SUBSTITUTE(SUBSTITUTE(SUBSTITUTE(SUBSTITUTE(SUBSTITUTE(SUBSTITUTE(SUBSTITUTE(SUBSTITUTE(BM246,"b","a"),"c","a"),"d","a"),"e","a"),"f","a"),"g","a"),"h","a"),"i","a"),"j","a"),"k","a"),"l","a"),"m","a"),"n","a"),"o","a"),"p","a"),"q","a"),"r","a"),"s","a"),"t","a"),"u","a"),"v","a"),"w","a"),"x","a"),"y","a"),"z","a")</f>
        <v>  </v>
      </c>
      <c r="BO246" s="61" t="str">
        <f aca="false">SUBSTITUTE(SUBSTITUTE(SUBSTITUTE(SUBSTITUTE(SUBSTITUTE(SUBSTITUTE(SUBSTITUTE(SUBSTITUTE(SUBSTITUTE(LOWER(BX246&amp;""),"1","0"),"2","0"),"3","0"),"4","0"),"5","0"),"6","0"),"7","0"),"8","0"),"9","0")</f>
        <v>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v>
      </c>
      <c r="BQ246" s="61" t="n">
        <f aca="false">IFERROR(IF(OR(SUMPRODUCT(--ISNUMBER(SEARCH({"aa000"," aa 000"," aaa 000"," aaaa 000"," a 0000"," a000 000"," aa 00 000"," aaa 00 000"},BP246)))&gt;0,SUMPRODUCT(--ISNUMBER(SEARCH({"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246)))&gt;0,SUMPRODUCT(--ISNUMBER(SEARCH({"http","www.","\",".pdf",".jpg",".jpeg",".png",".heic",".xls",".doc",".msg",".eml"},W246)))&gt;0,ISNUMBER(SEARCH("0000",BO246)),AND(SUMPRODUCT(--ISNUMBER(SEARCH({"sharepoint","onedrive","teams","dms","q-pulse","qpulse"},W246)))&gt;0,ISNUMBER(SEARCH("0",BO246)))),1,0),0)</f>
        <v>0</v>
      </c>
      <c r="BR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246," "&amp;LOWER(Flights!$F$11)&amp;" "," ~ ")," mh"," ~")," at "," ~ ")," by "," ~ ")," on "," ~ ")," to "," ~ ")," from "," ~ ")," until "," ~ ")," till "," ~ ")," before "," ~ ")," after "," ~ ")," around "," ~ ")," approx "," ~ ")," about "," ~ ")," since "," ~ ")," hrs "," ~ ")," hr "," ~ ")," hours "," ~ ")," time "," ~ ")," jan "," ~ ")," feb "," ~ ")," mar "," ~ ")," apr "," ~ ")," may "," ~ ")," jun "," ~ ")," jul "," ~ ")," aug "," ~ ")," sep "," ~ ")," sept "," ~ ")," oct "," ~ ")</f>
        <v>  </v>
      </c>
      <c r="BS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246," "&amp;LOWER(Flights!$F$11)&amp;" "," ~ ")," mh"," ~")," at "," ~ ")," by "," ~ ")," on "," ~ ")," to "," ~ ")," from "," ~ ")," until "," ~ ")," till "," ~ ")," before "," ~ ")," after "," ~ ")," around "," ~ ")," approx "," ~ ")," about "," ~ ")," since "," ~ ")," hrs "," ~ ")," hr "," ~ ")," hours "," ~ ")," time "," ~ ")," jan "," ~ ")," feb "," ~ ")," mar "," ~ ")," apr "," ~ ")," may "," ~ ")," jun "," ~ ")," jul "," ~ ")," aug "," ~ ")," sep "," ~ ")," sept "," ~ ")," oct "," ~ ")</f>
        <v>  </v>
      </c>
      <c r="BT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246,"jan","~"),"feb","~"),"mar","~"),"apr","~"),"may","~"),"jun","~"),"jul","~"),"aug","~"),"sep","~"),"oct","~"),"nov","~"),"dec","~")," nov "," ~ ")," dec "," ~ ")," mon "," ~ ")," tue "," ~ ")," wed "," ~ ")," thu "," ~ ")," fri "," ~ ")," sat "," ~ ")," sun "," ~ ")," gate "," ~ ")," bay "," ~ ")," stand "," ~ ")," position "," ~ ")," galley "," ~ ")," flight "," ~ ")," flt "," ~ ")," day "," ~ ")," date "," ~ ")," dated "," ~ ")," the "," ~ ")," and "," ~ ")," of "," ~ ")," in "," ~ ")," for "," ~ ")," with "," ~ ")</f>
        <v>  </v>
      </c>
      <c r="BU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246,"jan","~"),"feb","~"),"mar","~"),"apr","~"),"may","~"),"jun","~"),"jul","~"),"aug","~"),"sep","~"),"oct","~"),"nov","~"),"dec","~")," nov "," ~ ")," dec "," ~ ")," mon "," ~ ")," tue "," ~ ")," wed "," ~ ")," thu "," ~ ")," fri "," ~ ")," sat "," ~ ")," sun "," ~ ")," gate "," ~ ")," bay "," ~ ")," stand "," ~ ")," position "," ~ ")," galley "," ~ ")," flight "," ~ ")," flt "," ~ ")," day "," ~ ")," date "," ~ ")," dated "," ~ ")," the "," ~ ")," and "," ~ ")," of "," ~ ")," in "," ~ ")," for "," ~ ")," with "," ~ ")</f>
        <v>  </v>
      </c>
      <c r="BV246" s="61" t="n">
        <f aca="false">IFERROR(IF(OR(SUMPRODUCT((LEN(BC246)-LEN(SUBSTITUTE(BC246," "&amp;L_NotLoaded&amp;" "," ")))/(LEN(L_NotLoaded)+1))&gt;SUMPRODUCT((LEN(BC246)-LEN(SUBSTITUTE(BC246," "&amp;L_NotLoadedNeg&amp;" "," ")))/(LEN(L_NotLoadedNeg)+1)),SUMPRODUCT((LEN(BD246)-LEN(SUBSTITUTE(BD246," "&amp;L_NotLoaded&amp;" "," ")))/(LEN(L_NotLoaded)+1))&gt;SUMPRODUCT((LEN(BD246)-LEN(SUBSTITUTE(BD246," "&amp;L_NotLoadedNeg&amp;" "," ")))/(LEN(L_NotLoadedNeg)+1))),1,0),0)</f>
        <v>0</v>
      </c>
      <c r="BW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246," pax "," ~ ")," etd "," ~ ")," eta "," ~ ")," std "," ~ ")," sta "," ~ ")," atd "," ~ ")," ata "," ~ ")," lt "," ~ ")," utc "," ~ ")," local "," ~ ")," ok "," ~ ")," done "," ~ ")," seen "," ~ ")," chk "," ~ ")," chkd "," ~ ")," checked "," ~ ")," rcvd "," ~ ")," recd "," ~ ")," dep "," ~ ")," arr "," ~ ")," qty "," ~ ")," all "," ~ ")," ttl "," ~ ")," total "," ~ ")," via "," ~ ")," per "," ~ ")," call "," ~ ")," inbound "," ~ ")," outbound "," ~ ")," approx "," ~ ")</f>
        <v>  </v>
      </c>
      <c r="BX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246," pax "," ~ ")," etd "," ~ ")," eta "," ~ ")," std "," ~ ")," sta "," ~ ")," atd "," ~ ")," ata "," ~ ")," lt "," ~ ")," utc "," ~ ")," local "," ~ ")," ok "," ~ ")," done "," ~ ")," seen "," ~ ")," chk "," ~ ")," chkd "," ~ ")," checked "," ~ ")," rcvd "," ~ ")," recd "," ~ ")," dep "," ~ ")," arr "," ~ ")," qty "," ~ ")," all "," ~ ")," ttl "," ~ ")," total "," ~ ")," via "," ~ ")," per "," ~ ")," call "," ~ ")," inbound "," ~ ")," outbound "," ~ ")," approx "," ~ ")</f>
        <v>  </v>
      </c>
    </row>
    <row r="247" customFormat="false" ht="41.25" hidden="false" customHeight="true" outlineLevel="0" collapsed="false">
      <c r="A247" s="57" t="s">
        <v>818</v>
      </c>
      <c r="B247" s="57" t="s">
        <v>235</v>
      </c>
      <c r="C247" s="57" t="str">
        <f aca="false">Flights!$F$11</f>
        <v>MH0003</v>
      </c>
      <c r="D247" s="58" t="n">
        <f aca="false">Flights!$D$11</f>
        <v>46304</v>
      </c>
      <c r="E247" s="57" t="str">
        <f aca="false">Flights!$G$11&amp;"-"&amp;Flights!$H$11</f>
        <v>LHR-KUL</v>
      </c>
      <c r="F247" s="57" t="str">
        <f aca="false">Flights!$K$11</f>
        <v>BC</v>
      </c>
      <c r="G247" s="57" t="s">
        <v>462</v>
      </c>
      <c r="H247" s="57" t="s">
        <v>463</v>
      </c>
      <c r="I247" s="57" t="s">
        <v>414</v>
      </c>
      <c r="J247" s="57" t="s">
        <v>819</v>
      </c>
      <c r="K247" s="67" t="s">
        <v>820</v>
      </c>
      <c r="L247" s="67" t="s">
        <v>702</v>
      </c>
      <c r="M247" s="67"/>
      <c r="N247" s="67" t="s">
        <v>386</v>
      </c>
      <c r="O247" s="67" t="s">
        <v>703</v>
      </c>
      <c r="P247" s="57" t="s">
        <v>187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open",IF(AND(NOT(OR(LEN(AZ247)&lt;15,ISNUMBER(MATCH(AZ247,L_Placeholder,0)))),BK247=0,NOT(OR(LEN(AU247)&lt;2,ISNUMBER(MATCH(AU247,L_Placeholder,0)))),NOT(OR(LEN(AX247)&lt;2,ISNUMBER(MATCH(AX247,L_Placeholder,0)))),TRIM(AE247)&lt;&gt;TRIM(T247)),"N/A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missing",IF(OR(LEN(AU247)&lt;2,ISNUMBER(MATCH(AU247,L_Placeholder,0))),"INVALID – PIC missing",IF(OR(LEN(AV247)&lt;2,ISNUMBER(MATCH(AV247,L_Placeholder,0))),"INVALID – result / assessment missing",IF(OR(OR(LEN(AW247)&lt;3,ISNUMBER(MATCH(AW247,L_Placeholder,0))),SUMPRODUCT(--ISNUMBER(SEARCH(" "&amp;L_EvidencePhrase&amp;" ",BD247)))&gt;0,BI247=1),"INVALID – evidence missing, placeholder or not yet on file",IF(BL247=0,"INVALID – evidence needs a traceable reference (number, file name or link)",IF(OR(LEN(AX247)&lt;2,ISNUMBER(MATCH(AX247,L_Placeholder,0))),"INVALID – verifier missing",IF(AX247=AU247,"INVALID – verifier must be someone other than the PIC",IF(BH247=1,"INVALID – result not yet available (awaiting / TBC)",IF(BV247=1,"INVALID – wording says not on board: an on-board confirmation needs the item loaded",IF(AND(AQ247=1,OR(OR(LEN(AY247)&lt;3,ISNUMBER(MATCH(AY247,L_Placeholder,0))),BJ247=1,BQ247=0)),"INVALID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LATE","COMPLETE")&amp;IF(BG247=1," – CHECK WORDING",""))))))))))))))))))))))),IF(TRIM(U247)="Fail","FAIL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t="str">
        <f aca="false">" "&amp;TRIM(SUBSTITUTE(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 "))&amp;" "</f>
        <v>  </v>
      </c>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IFERROR(IF(AND(TRIM(U247)="Pass",SUMPRODUCT((LEN(BC247)-LEN(SUBSTITUTE(BC247,"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")))/(LEN(L_PendNeg)+1)),1,0),1)</f>
        <v>0</v>
      </c>
      <c r="BI247" s="61" t="n">
        <f aca="false">IFERROR(IF(SUMPRODUCT((LEN(BD247)-LEN(SUBSTITUTE(BD247," "&amp;L_PendStrict&amp;" "," ")))/(LEN(L_PendStrict)+1))&gt;SUMPRODUCT((LEN(BD247)-LEN(SUBSTITUTE(BD247," "&amp;L_PendNeg&amp;" "," ")))/(LEN(L_PendNeg)+1)),1,0),1)</f>
        <v>0</v>
      </c>
      <c r="BJ247" s="61" t="n">
        <f aca="false">IFERROR(IF(SUMPRODUCT((LEN(BE247)-LEN(SUBSTITUTE(BE247," "&amp;L_Pending&amp;" "," ")))/(LEN(L_Pending)+1))&gt;SUMPRODUCT((LEN(BE247)-LEN(SUBSTITUTE(BE247," "&amp;L_PendNeg&amp;" "," ")))/(LEN(L_PendNeg)+1)),1,0),1)</f>
        <v>0</v>
      </c>
      <c r="BK247" s="61" t="n">
        <f aca="false">IFERROR(IF(SUMPRODUCT((LEN(BF247)-LEN(SUBSTITUTE(BF247," "&amp;L_PendStrict&amp;" "," ")))/(LEN(L_PendStrict)+1))&gt;SUMPRODUCT((LEN(BF247)-LEN(SUBSTITUTE(BF247," "&amp;L_PendNeg&amp;" "," ")))/(LEN(L_PendNeg)+1)),1,0),1)</f>
        <v>0</v>
      </c>
      <c r="BL247" s="61" t="n">
        <f aca="false">IFERROR(IF(OR(SUMPRODUCT(--ISNUMBER(SEARCH({"aa000"," aa 000"," aaa 000"," aaaa 000"," a 0000"," a000 000"," aa 00 000"," aaa 00 000"},BN247)))&gt;0,SUMPRODUCT(--ISNUMBER(SEARCH({"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247)))&gt;0,SUMPRODUCT(--ISNUMBER(SEARCH({"http","www.","\",".pdf",".jpg",".jpeg",".png",".heic",".xls",".doc",".msg",".eml"},Z247)))&gt;0,AND(SUMPRODUCT(--ISNUMBER(SEARCH({"sharepoint","onedrive","teams","dms","q-pulse","qpulse"},Z247)))&gt;0,ISNUMBER(SEARCH("0",BM247)))),1,0),0)</f>
        <v>0</v>
      </c>
      <c r="BM247" s="61" t="str">
        <f aca="false">SUBSTITUTE(SUBSTITUTE(SUBSTITUTE(SUBSTITUTE(SUBSTITUTE(SUBSTITUTE(SUBSTITUTE(SUBSTITUTE(SUBSTITUTE(LOWER(BW247&amp;""),"1","0"),"2","0"),"3","0"),"4","0"),"5","0"),"6","0"),"7","0"),"8","0"),"9","0")</f>
        <v>  </v>
      </c>
      <c r="BN247" s="61" t="str">
        <f aca="false">SUBSTITUTE(SUBSTITUTE(SUBSTITUTE(SUBSTITUTE(SUBSTITUTE(SUBSTITUTE(SUBSTITUTE(SUBSTITUTE(SUBSTITUTE(SUBSTITUTE(SUBSTITUTE(SUBSTITUTE(SUBSTITUTE(SUBSTITUTE(SUBSTITUTE(SUBSTITUTE(SUBSTITUTE(SUBSTITUTE(SUBSTITUTE(SUBSTITUTE(SUBSTITUTE(SUBSTITUTE(SUBSTITUTE(SUBSTITUTE(SUBSTITUTE(BM247,"b","a"),"c","a"),"d","a"),"e","a"),"f","a"),"g","a"),"h","a"),"i","a"),"j","a"),"k","a"),"l","a"),"m","a"),"n","a"),"o","a"),"p","a"),"q","a"),"r","a"),"s","a"),"t","a"),"u","a"),"v","a"),"w","a"),"x","a"),"y","a"),"z","a")</f>
        <v>  </v>
      </c>
      <c r="BO247" s="61" t="str">
        <f aca="false">SUBSTITUTE(SUBSTITUTE(SUBSTITUTE(SUBSTITUTE(SUBSTITUTE(SUBSTITUTE(SUBSTITUTE(SUBSTITUTE(SUBSTITUTE(LOWER(BX247&amp;""),"1","0"),"2","0"),"3","0"),"4","0"),"5","0"),"6","0"),"7","0"),"8","0"),"9","0")</f>
        <v>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v>
      </c>
      <c r="BQ247" s="61" t="n">
        <f aca="false">IFERROR(IF(OR(SUMPRODUCT(--ISNUMBER(SEARCH({"aa000"," aa 000"," aaa 000"," aaaa 000"," a 0000"," a000 000"," aa 00 000"," aaa 00 000"},BP247)))&gt;0,SUMPRODUCT(--ISNUMBER(SEARCH({"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247)))&gt;0,SUMPRODUCT(--ISNUMBER(SEARCH({"http","www.","\",".pdf",".jpg",".jpeg",".png",".heic",".xls",".doc",".msg",".eml"},W247)))&gt;0,ISNUMBER(SEARCH("0000",BO247)),AND(SUMPRODUCT(--ISNUMBER(SEARCH({"sharepoint","onedrive","teams","dms","q-pulse","qpulse"},W247)))&gt;0,ISNUMBER(SEARCH("0",BO247)))),1,0),0)</f>
        <v>0</v>
      </c>
      <c r="BR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247," "&amp;LOWER(Flights!$F$11)&amp;" "," ~ ")," mh"," ~")," at "," ~ ")," by "," ~ ")," on "," ~ ")," to "," ~ ")," from "," ~ ")," until "," ~ ")," till "," ~ ")," before "," ~ ")," after "," ~ ")," around "," ~ ")," approx "," ~ ")," about "," ~ ")," since "," ~ ")," hrs "," ~ ")," hr "," ~ ")," hours "," ~ ")," time "," ~ ")," jan "," ~ ")," feb "," ~ ")," mar "," ~ ")," apr "," ~ ")," may "," ~ ")," jun "," ~ ")," jul "," ~ ")," aug "," ~ ")," sep "," ~ ")," sept "," ~ ")," oct "," ~ ")</f>
        <v>  </v>
      </c>
      <c r="BS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247," "&amp;LOWER(Flights!$F$11)&amp;" "," ~ ")," mh"," ~")," at "," ~ ")," by "," ~ ")," on "," ~ ")," to "," ~ ")," from "," ~ ")," until "," ~ ")," till "," ~ ")," before "," ~ ")," after "," ~ ")," around "," ~ ")," approx "," ~ ")," about "," ~ ")," since "," ~ ")," hrs "," ~ ")," hr "," ~ ")," hours "," ~ ")," time "," ~ ")," jan "," ~ ")," feb "," ~ ")," mar "," ~ ")," apr "," ~ ")," may "," ~ ")," jun "," ~ ")," jul "," ~ ")," aug "," ~ ")," sep "," ~ ")," sept "," ~ ")," oct "," ~ ")</f>
        <v>  </v>
      </c>
      <c r="BT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247,"jan","~"),"feb","~"),"mar","~"),"apr","~"),"may","~"),"jun","~"),"jul","~"),"aug","~"),"sep","~"),"oct","~"),"nov","~"),"dec","~")," nov "," ~ ")," dec "," ~ ")," mon "," ~ ")," tue "," ~ ")," wed "," ~ ")," thu "," ~ ")," fri "," ~ ")," sat "," ~ ")," sun "," ~ ")," gate "," ~ ")," bay "," ~ ")," stand "," ~ ")," position "," ~ ")," galley "," ~ ")," flight "," ~ ")," flt "," ~ ")," day "," ~ ")," date "," ~ ")," dated "," ~ ")," the "," ~ ")," and "," ~ ")," of "," ~ ")," in "," ~ ")," for "," ~ ")," with "," ~ ")</f>
        <v>  </v>
      </c>
      <c r="BU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247,"jan","~"),"feb","~"),"mar","~"),"apr","~"),"may","~"),"jun","~"),"jul","~"),"aug","~"),"sep","~"),"oct","~"),"nov","~"),"dec","~")," nov "," ~ ")," dec "," ~ ")," mon "," ~ ")," tue "," ~ ")," wed "," ~ ")," thu "," ~ ")," fri "," ~ ")," sat "," ~ ")," sun "," ~ ")," gate "," ~ ")," bay "," ~ ")," stand "," ~ ")," position "," ~ ")," galley "," ~ ")," flight "," ~ ")," flt "," ~ ")," day "," ~ ")," date "," ~ ")," dated "," ~ ")," the "," ~ ")," and "," ~ ")," of "," ~ ")," in "," ~ ")," for "," ~ ")," with "," ~ ")</f>
        <v>  </v>
      </c>
      <c r="BV247" s="61" t="n">
        <f aca="false">IFERROR(IF(OR(SUMPRODUCT((LEN(BC247)-LEN(SUBSTITUTE(BC247," "&amp;L_NotLoaded&amp;" "," ")))/(LEN(L_NotLoaded)+1))&gt;SUMPRODUCT((LEN(BC247)-LEN(SUBSTITUTE(BC247," "&amp;L_NotLoadedNeg&amp;" "," ")))/(LEN(L_NotLoadedNeg)+1)),SUMPRODUCT((LEN(BD247)-LEN(SUBSTITUTE(BD247," "&amp;L_NotLoaded&amp;" "," ")))/(LEN(L_NotLoaded)+1))&gt;SUMPRODUCT((LEN(BD247)-LEN(SUBSTITUTE(BD247," "&amp;L_NotLoadedNeg&amp;" "," ")))/(LEN(L_NotLoadedNeg)+1))),1,0),0)</f>
        <v>0</v>
      </c>
      <c r="BW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247," pax "," ~ ")," etd "," ~ ")," eta "," ~ ")," std "," ~ ")," sta "," ~ ")," atd "," ~ ")," ata "," ~ ")," lt "," ~ ")," utc "," ~ ")," local "," ~ ")," ok "," ~ ")," done "," ~ ")," seen "," ~ ")," chk "," ~ ")," chkd "," ~ ")," checked "," ~ ")," rcvd "," ~ ")," recd "," ~ ")," dep "," ~ ")," arr "," ~ ")," qty "," ~ ")," all "," ~ ")," ttl "," ~ ")," total "," ~ ")," via "," ~ ")," per "," ~ ")," call "," ~ ")," inbound "," ~ ")," outbound "," ~ ")," approx "," ~ ")</f>
        <v>  </v>
      </c>
      <c r="BX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247," pax "," ~ ")," etd "," ~ ")," eta "," ~ ")," std "," ~ ")," sta "," ~ ")," atd "," ~ ")," ata "," ~ ")," lt "," ~ ")," utc "," ~ ")," local "," ~ ")," ok "," ~ ")," done "," ~ ")," seen "," ~ ")," chk "," ~ ")," chkd "," ~ ")," checked "," ~ ")," rcvd "," ~ ")," recd "," ~ ")," dep "," ~ ")," arr "," ~ ")," qty "," ~ ")," all "," ~ ")," ttl "," ~ ")," total "," ~ ")," via "," ~ ")," per "," ~ ")," call "," ~ ")," inbound "," ~ ")," outbound "," ~ ")," approx "," ~ ")</f>
        <v>  </v>
      </c>
    </row>
    <row r="248" customFormat="false" ht="39.75" hidden="false" customHeight="true" outlineLevel="0" collapsed="false">
      <c r="A248" s="57" t="s">
        <v>821</v>
      </c>
      <c r="B248" s="57" t="s">
        <v>235</v>
      </c>
      <c r="C248" s="57" t="str">
        <f aca="false">Flights!$F$11</f>
        <v>MH0003</v>
      </c>
      <c r="D248" s="58" t="n">
        <f aca="false">Flights!$D$11</f>
        <v>46304</v>
      </c>
      <c r="E248" s="57" t="str">
        <f aca="false">Flights!$G$11&amp;"-"&amp;Flights!$H$11</f>
        <v>LHR-KUL</v>
      </c>
      <c r="F248" s="57" t="str">
        <f aca="false">Flights!$K$11</f>
        <v>BC</v>
      </c>
      <c r="G248" s="57" t="s">
        <v>462</v>
      </c>
      <c r="H248" s="57" t="s">
        <v>463</v>
      </c>
      <c r="I248" s="57" t="s">
        <v>443</v>
      </c>
      <c r="J248" s="57" t="s">
        <v>470</v>
      </c>
      <c r="K248" s="67" t="s">
        <v>504</v>
      </c>
      <c r="L248" s="67" t="s">
        <v>446</v>
      </c>
      <c r="M248" s="67" t="s">
        <v>186</v>
      </c>
      <c r="N248" s="67" t="s">
        <v>386</v>
      </c>
      <c r="O248" s="67"/>
      <c r="P248" s="57" t="s">
        <v>186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open",IF(AND(NOT(OR(LEN(AZ248)&lt;15,ISNUMBER(MATCH(AZ248,L_Placeholder,0)))),BK248=0,NOT(OR(LEN(AU248)&lt;2,ISNUMBER(MATCH(AU248,L_Placeholder,0)))),NOT(OR(LEN(AX248)&lt;2,ISNUMBER(MATCH(AX248,L_Placeholder,0)))),TRIM(AE248)&lt;&gt;TRIM(T248)),"N/A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missing",IF(OR(LEN(AU248)&lt;2,ISNUMBER(MATCH(AU248,L_Placeholder,0))),"INVALID – PIC missing",IF(OR(LEN(AV248)&lt;2,ISNUMBER(MATCH(AV248,L_Placeholder,0))),"INVALID – result / assessment missing",IF(OR(OR(LEN(AW248)&lt;3,ISNUMBER(MATCH(AW248,L_Placeholder,0))),SUMPRODUCT(--ISNUMBER(SEARCH(" "&amp;L_EvidencePhrase&amp;" ",BD248)))&gt;0,BI248=1),"INVALID – evidence missing, placeholder or not yet on file",IF(BL248=0,"INVALID – evidence needs a traceable reference (number, file name or link)",IF(OR(LEN(AX248)&lt;2,ISNUMBER(MATCH(AX248,L_Placeholder,0))),"INVALID – verifier missing",IF(AX248=AU248,"INVALID – verifier must be someone other than the PIC",IF(BH248=1,"INVALID – result not yet available (awaiting / TBC)",IF(BV248=1,"INVALID – wording says not on board: an on-board confirmation needs the item loaded",IF(AND(AQ248=1,OR(OR(LEN(AY248)&lt;3,ISNUMBER(MATCH(AY248,L_Placeholder,0))),BJ248=1,BQ248=0)),"INVALID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LATE","COMPLETE")&amp;IF(BG248=1," – CHECK WORDING",""))))))))))))))))))))))))),IF(TRIM(U248)="Fail","FAIL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t="str">
        <f aca="false">" "&amp;TRIM(SUBSTITUTE(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 "))&amp;" "</f>
        <v>  </v>
      </c>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IFERROR(IF(AND(TRIM(U248)="Pass",SUMPRODUCT((LEN(BC248)-LEN(SUBSTITUTE(BC248,"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")))/(LEN(L_PendNeg)+1)),1,0),1)</f>
        <v>0</v>
      </c>
      <c r="BI248" s="61" t="n">
        <f aca="false">IFERROR(IF(SUMPRODUCT((LEN(BD248)-LEN(SUBSTITUTE(BD248," "&amp;L_PendStrict&amp;" "," ")))/(LEN(L_PendStrict)+1))&gt;SUMPRODUCT((LEN(BD248)-LEN(SUBSTITUTE(BD248," "&amp;L_PendNeg&amp;" "," ")))/(LEN(L_PendNeg)+1)),1,0),1)</f>
        <v>0</v>
      </c>
      <c r="BJ248" s="61" t="n">
        <f aca="false">IFERROR(IF(SUMPRODUCT((LEN(BE248)-LEN(SUBSTITUTE(BE248," "&amp;L_Pending&amp;" "," ")))/(LEN(L_Pending)+1))&gt;SUMPRODUCT((LEN(BE248)-LEN(SUBSTITUTE(BE248," "&amp;L_PendNeg&amp;" "," ")))/(LEN(L_PendNeg)+1)),1,0),1)</f>
        <v>0</v>
      </c>
      <c r="BK248" s="61" t="n">
        <f aca="false">IFERROR(IF(SUMPRODUCT((LEN(BF248)-LEN(SUBSTITUTE(BF248," "&amp;L_PendStrict&amp;" "," ")))/(LEN(L_PendStrict)+1))&gt;SUMPRODUCT((LEN(BF248)-LEN(SUBSTITUTE(BF248," "&amp;L_PendNeg&amp;" "," ")))/(LEN(L_PendNeg)+1)),1,0),1)</f>
        <v>0</v>
      </c>
      <c r="BL248" s="61" t="n">
        <f aca="false">IFERROR(IF(OR(SUMPRODUCT(--ISNUMBER(SEARCH({"aa000"," aa 000"," aaa 000"," aaaa 000"," a 0000"," a000 000"," aa 00 000"," aaa 00 000"},BN248)))&gt;0,SUMPRODUCT(--ISNUMBER(SEARCH({"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248)))&gt;0,SUMPRODUCT(--ISNUMBER(SEARCH({"http","www.","\",".pdf",".jpg",".jpeg",".png",".heic",".xls",".doc",".msg",".eml"},Z248)))&gt;0,AND(SUMPRODUCT(--ISNUMBER(SEARCH({"sharepoint","onedrive","teams","dms","q-pulse","qpulse"},Z248)))&gt;0,ISNUMBER(SEARCH("0",BM248)))),1,0),0)</f>
        <v>0</v>
      </c>
      <c r="BM248" s="61" t="str">
        <f aca="false">SUBSTITUTE(SUBSTITUTE(SUBSTITUTE(SUBSTITUTE(SUBSTITUTE(SUBSTITUTE(SUBSTITUTE(SUBSTITUTE(SUBSTITUTE(LOWER(BW248&amp;""),"1","0"),"2","0"),"3","0"),"4","0"),"5","0"),"6","0"),"7","0"),"8","0"),"9","0")</f>
        <v>  </v>
      </c>
      <c r="BN248" s="61" t="str">
        <f aca="false">SUBSTITUTE(SUBSTITUTE(SUBSTITUTE(SUBSTITUTE(SUBSTITUTE(SUBSTITUTE(SUBSTITUTE(SUBSTITUTE(SUBSTITUTE(SUBSTITUTE(SUBSTITUTE(SUBSTITUTE(SUBSTITUTE(SUBSTITUTE(SUBSTITUTE(SUBSTITUTE(SUBSTITUTE(SUBSTITUTE(SUBSTITUTE(SUBSTITUTE(SUBSTITUTE(SUBSTITUTE(SUBSTITUTE(SUBSTITUTE(SUBSTITUTE(BM248,"b","a"),"c","a"),"d","a"),"e","a"),"f","a"),"g","a"),"h","a"),"i","a"),"j","a"),"k","a"),"l","a"),"m","a"),"n","a"),"o","a"),"p","a"),"q","a"),"r","a"),"s","a"),"t","a"),"u","a"),"v","a"),"w","a"),"x","a"),"y","a"),"z","a")</f>
        <v>  </v>
      </c>
      <c r="BO248" s="61" t="str">
        <f aca="false">SUBSTITUTE(SUBSTITUTE(SUBSTITUTE(SUBSTITUTE(SUBSTITUTE(SUBSTITUTE(SUBSTITUTE(SUBSTITUTE(SUBSTITUTE(LOWER(BX248&amp;""),"1","0"),"2","0"),"3","0"),"4","0"),"5","0"),"6","0"),"7","0"),"8","0"),"9","0")</f>
        <v>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v>
      </c>
      <c r="BQ248" s="61" t="n">
        <f aca="false">IFERROR(IF(OR(SUMPRODUCT(--ISNUMBER(SEARCH({"aa000"," aa 000"," aaa 000"," aaaa 000"," a 0000"," a000 000"," aa 00 000"," aaa 00 000"},BP248)))&gt;0,SUMPRODUCT(--ISNUMBER(SEARCH({"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248)))&gt;0,SUMPRODUCT(--ISNUMBER(SEARCH({"http","www.","\",".pdf",".jpg",".jpeg",".png",".heic",".xls",".doc",".msg",".eml"},W248)))&gt;0,ISNUMBER(SEARCH("0000",BO248)),AND(SUMPRODUCT(--ISNUMBER(SEARCH({"sharepoint","onedrive","teams","dms","q-pulse","qpulse"},W248)))&gt;0,ISNUMBER(SEARCH("0",BO248)))),1,0),0)</f>
        <v>0</v>
      </c>
      <c r="BR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248," "&amp;LOWER(Flights!$F$11)&amp;" "," ~ ")," mh"," ~")," at "," ~ ")," by "," ~ ")," on "," ~ ")," to "," ~ ")," from "," ~ ")," until "," ~ ")," till "," ~ ")," before "," ~ ")," after "," ~ ")," around "," ~ ")," approx "," ~ ")," about "," ~ ")," since "," ~ ")," hrs "," ~ ")," hr "," ~ ")," hours "," ~ ")," time "," ~ ")," jan "," ~ ")," feb "," ~ ")," mar "," ~ ")," apr "," ~ ")," may "," ~ ")," jun "," ~ ")," jul "," ~ ")," aug "," ~ ")," sep "," ~ ")," sept "," ~ ")," oct "," ~ ")</f>
        <v>  </v>
      </c>
      <c r="BS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248," "&amp;LOWER(Flights!$F$11)&amp;" "," ~ ")," mh"," ~")," at "," ~ ")," by "," ~ ")," on "," ~ ")," to "," ~ ")," from "," ~ ")," until "," ~ ")," till "," ~ ")," before "," ~ ")," after "," ~ ")," around "," ~ ")," approx "," ~ ")," about "," ~ ")," since "," ~ ")," hrs "," ~ ")," hr "," ~ ")," hours "," ~ ")," time "," ~ ")," jan "," ~ ")," feb "," ~ ")," mar "," ~ ")," apr "," ~ ")," may "," ~ ")," jun "," ~ ")," jul "," ~ ")," aug "," ~ ")," sep "," ~ ")," sept "," ~ ")," oct "," ~ ")</f>
        <v>  </v>
      </c>
      <c r="BT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248,"jan","~"),"feb","~"),"mar","~"),"apr","~"),"may","~"),"jun","~"),"jul","~"),"aug","~"),"sep","~"),"oct","~"),"nov","~"),"dec","~")," nov "," ~ ")," dec "," ~ ")," mon "," ~ ")," tue "," ~ ")," wed "," ~ ")," thu "," ~ ")," fri "," ~ ")," sat "," ~ ")," sun "," ~ ")," gate "," ~ ")," bay "," ~ ")," stand "," ~ ")," position "," ~ ")," galley "," ~ ")," flight "," ~ ")," flt "," ~ ")," day "," ~ ")," date "," ~ ")," dated "," ~ ")," the "," ~ ")," and "," ~ ")," of "," ~ ")," in "," ~ ")," for "," ~ ")," with "," ~ ")</f>
        <v>  </v>
      </c>
      <c r="BU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248,"jan","~"),"feb","~"),"mar","~"),"apr","~"),"may","~"),"jun","~"),"jul","~"),"aug","~"),"sep","~"),"oct","~"),"nov","~"),"dec","~")," nov "," ~ ")," dec "," ~ ")," mon "," ~ ")," tue "," ~ ")," wed "," ~ ")," thu "," ~ ")," fri "," ~ ")," sat "," ~ ")," sun "," ~ ")," gate "," ~ ")," bay "," ~ ")," stand "," ~ ")," position "," ~ ")," galley "," ~ ")," flight "," ~ ")," flt "," ~ ")," day "," ~ ")," date "," ~ ")," dated "," ~ ")," the "," ~ ")," and "," ~ ")," of "," ~ ")," in "," ~ ")," for "," ~ ")," with "," ~ ")</f>
        <v>  </v>
      </c>
      <c r="BV248" s="61" t="n">
        <f aca="false">IFERROR(IF(OR(SUMPRODUCT((LEN(BC248)-LEN(SUBSTITUTE(BC248," "&amp;L_NotLoaded&amp;" "," ")))/(LEN(L_NotLoaded)+1))&gt;SUMPRODUCT((LEN(BC248)-LEN(SUBSTITUTE(BC248," "&amp;L_NotLoadedNeg&amp;" "," ")))/(LEN(L_NotLoadedNeg)+1)),SUMPRODUCT((LEN(BD248)-LEN(SUBSTITUTE(BD248," "&amp;L_NotLoaded&amp;" "," ")))/(LEN(L_NotLoaded)+1))&gt;SUMPRODUCT((LEN(BD248)-LEN(SUBSTITUTE(BD248," "&amp;L_NotLoadedNeg&amp;" "," ")))/(LEN(L_NotLoadedNeg)+1))),1,0),0)</f>
        <v>0</v>
      </c>
      <c r="BW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248," pax "," ~ ")," etd "," ~ ")," eta "," ~ ")," std "," ~ ")," sta "," ~ ")," atd "," ~ ")," ata "," ~ ")," lt "," ~ ")," utc "," ~ ")," local "," ~ ")," ok "," ~ ")," done "," ~ ")," seen "," ~ ")," chk "," ~ ")," chkd "," ~ ")," checked "," ~ ")," rcvd "," ~ ")," recd "," ~ ")," dep "," ~ ")," arr "," ~ ")," qty "," ~ ")," all "," ~ ")," ttl "," ~ ")," total "," ~ ")," via "," ~ ")," per "," ~ ")," call "," ~ ")," inbound "," ~ ")," outbound "," ~ ")," approx "," ~ ")</f>
        <v>  </v>
      </c>
      <c r="BX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248," pax "," ~ ")," etd "," ~ ")," eta "," ~ ")," std "," ~ ")," sta "," ~ ")," atd "," ~ ")," ata "," ~ ")," lt "," ~ ")," utc "," ~ ")," local "," ~ ")," ok "," ~ ")," done "," ~ ")," seen "," ~ ")," chk "," ~ ")," chkd "," ~ ")," checked "," ~ ")," rcvd "," ~ ")," recd "," ~ ")," dep "," ~ ")," arr "," ~ ")," qty "," ~ ")," all "," ~ ")," ttl "," ~ ")," total "," ~ ")," via "," ~ ")," per "," ~ ")," call "," ~ ")," inbound "," ~ ")," outbound "," ~ ")," approx "," ~ ")</f>
        <v>  </v>
      </c>
    </row>
    <row r="249" customFormat="false" ht="41.25" hidden="false" customHeight="true" outlineLevel="0" collapsed="false">
      <c r="A249" s="57" t="s">
        <v>822</v>
      </c>
      <c r="B249" s="57" t="s">
        <v>235</v>
      </c>
      <c r="C249" s="57" t="str">
        <f aca="false">Flights!$F$11</f>
        <v>MH0003</v>
      </c>
      <c r="D249" s="58" t="n">
        <f aca="false">Flights!$D$11</f>
        <v>46304</v>
      </c>
      <c r="E249" s="57" t="str">
        <f aca="false">Flights!$G$11&amp;"-"&amp;Flights!$H$11</f>
        <v>LHR-KUL</v>
      </c>
      <c r="F249" s="57" t="str">
        <f aca="false">Flights!$K$11</f>
        <v>BC</v>
      </c>
      <c r="G249" s="57" t="s">
        <v>462</v>
      </c>
      <c r="H249" s="57" t="s">
        <v>463</v>
      </c>
      <c r="I249" s="57" t="s">
        <v>443</v>
      </c>
      <c r="J249" s="57" t="s">
        <v>764</v>
      </c>
      <c r="K249" s="67" t="s">
        <v>733</v>
      </c>
      <c r="L249" s="67" t="s">
        <v>734</v>
      </c>
      <c r="M249" s="67" t="s">
        <v>187</v>
      </c>
      <c r="N249" s="67" t="s">
        <v>447</v>
      </c>
      <c r="O249" s="67" t="s">
        <v>823</v>
      </c>
      <c r="P249" s="57" t="s">
        <v>186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open",IF(AND(NOT(OR(LEN(AZ249)&lt;15,ISNUMBER(MATCH(AZ249,L_Placeholder,0)))),BK249=0,NOT(OR(LEN(AU249)&lt;2,ISNUMBER(MATCH(AU249,L_Placeholder,0)))),NOT(OR(LEN(AX249)&lt;2,ISNUMBER(MATCH(AX249,L_Placeholder,0)))),TRIM(AE249)&lt;&gt;TRIM(T249)),"N/A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missing",IF(OR(LEN(AU249)&lt;2,ISNUMBER(MATCH(AU249,L_Placeholder,0))),"INVALID – PIC missing",IF(OR(LEN(AV249)&lt;2,ISNUMBER(MATCH(AV249,L_Placeholder,0))),"INVALID – result / assessment missing",IF(OR(OR(LEN(AW249)&lt;3,ISNUMBER(MATCH(AW249,L_Placeholder,0))),SUMPRODUCT(--ISNUMBER(SEARCH(" "&amp;L_EvidencePhrase&amp;" ",BD249)))&gt;0,BI249=1),"INVALID – evidence missing, placeholder or not yet on file",IF(BL249=0,"INVALID – evidence needs a traceable reference (number, file name or link)",IF(OR(LEN(AX249)&lt;2,ISNUMBER(MATCH(AX249,L_Placeholder,0))),"INVALID – verifier missing",IF(AX249=AU249,"INVALID – verifier must be someone other than the PIC",IF(BH249=1,"INVALID – result not yet available (awaiting / TBC)",IF(BV249=1,"INVALID – wording says not on board: an on-board confirmation needs the item loaded",IF(AND(AQ249=1,OR(OR(LEN(AY249)&lt;3,ISNUMBER(MATCH(AY249,L_Placeholder,0))),BJ249=1,BQ249=0)),"INVALID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LATE","COMPLETE")&amp;IF(BG249=1," – CHECK WORDING",""))))))))))))))))))))))))),IF(TRIM(U249)="Fail","FAIL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t="str">
        <f aca="false">" "&amp;TRIM(SUBSTITUTE(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 "))&amp;" "</f>
        <v>  </v>
      </c>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IFERROR(IF(AND(TRIM(U249)="Pass",SUMPRODUCT((LEN(BC249)-LEN(SUBSTITUTE(BC249,"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")))/(LEN(L_PendNeg)+1)),1,0),1)</f>
        <v>0</v>
      </c>
      <c r="BI249" s="61" t="n">
        <f aca="false">IFERROR(IF(SUMPRODUCT((LEN(BD249)-LEN(SUBSTITUTE(BD249," "&amp;L_PendStrict&amp;" "," ")))/(LEN(L_PendStrict)+1))&gt;SUMPRODUCT((LEN(BD249)-LEN(SUBSTITUTE(BD249," "&amp;L_PendNeg&amp;" "," ")))/(LEN(L_PendNeg)+1)),1,0),1)</f>
        <v>0</v>
      </c>
      <c r="BJ249" s="61" t="n">
        <f aca="false">IFERROR(IF(SUMPRODUCT((LEN(BE249)-LEN(SUBSTITUTE(BE249," "&amp;L_Pending&amp;" "," ")))/(LEN(L_Pending)+1))&gt;SUMPRODUCT((LEN(BE249)-LEN(SUBSTITUTE(BE249," "&amp;L_PendNeg&amp;" "," ")))/(LEN(L_PendNeg)+1)),1,0),1)</f>
        <v>0</v>
      </c>
      <c r="BK249" s="61" t="n">
        <f aca="false">IFERROR(IF(SUMPRODUCT((LEN(BF249)-LEN(SUBSTITUTE(BF249," "&amp;L_PendStrict&amp;" "," ")))/(LEN(L_PendStrict)+1))&gt;SUMPRODUCT((LEN(BF249)-LEN(SUBSTITUTE(BF249," "&amp;L_PendNeg&amp;" "," ")))/(LEN(L_PendNeg)+1)),1,0),1)</f>
        <v>0</v>
      </c>
      <c r="BL249" s="61" t="n">
        <f aca="false">IFERROR(IF(OR(SUMPRODUCT(--ISNUMBER(SEARCH({"aa000"," aa 000"," aaa 000"," aaaa 000"," a 0000"," a000 000"," aa 00 000"," aaa 00 000"},BN249)))&gt;0,SUMPRODUCT(--ISNUMBER(SEARCH({"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249)))&gt;0,SUMPRODUCT(--ISNUMBER(SEARCH({"http","www.","\",".pdf",".jpg",".jpeg",".png",".heic",".xls",".doc",".msg",".eml"},Z249)))&gt;0,AND(SUMPRODUCT(--ISNUMBER(SEARCH({"sharepoint","onedrive","teams","dms","q-pulse","qpulse"},Z249)))&gt;0,ISNUMBER(SEARCH("0",BM249)))),1,0),0)</f>
        <v>0</v>
      </c>
      <c r="BM249" s="61" t="str">
        <f aca="false">SUBSTITUTE(SUBSTITUTE(SUBSTITUTE(SUBSTITUTE(SUBSTITUTE(SUBSTITUTE(SUBSTITUTE(SUBSTITUTE(SUBSTITUTE(LOWER(BW249&amp;""),"1","0"),"2","0"),"3","0"),"4","0"),"5","0"),"6","0"),"7","0"),"8","0"),"9","0")</f>
        <v>  </v>
      </c>
      <c r="BN249" s="61" t="str">
        <f aca="false">SUBSTITUTE(SUBSTITUTE(SUBSTITUTE(SUBSTITUTE(SUBSTITUTE(SUBSTITUTE(SUBSTITUTE(SUBSTITUTE(SUBSTITUTE(SUBSTITUTE(SUBSTITUTE(SUBSTITUTE(SUBSTITUTE(SUBSTITUTE(SUBSTITUTE(SUBSTITUTE(SUBSTITUTE(SUBSTITUTE(SUBSTITUTE(SUBSTITUTE(SUBSTITUTE(SUBSTITUTE(SUBSTITUTE(SUBSTITUTE(SUBSTITUTE(BM249,"b","a"),"c","a"),"d","a"),"e","a"),"f","a"),"g","a"),"h","a"),"i","a"),"j","a"),"k","a"),"l","a"),"m","a"),"n","a"),"o","a"),"p","a"),"q","a"),"r","a"),"s","a"),"t","a"),"u","a"),"v","a"),"w","a"),"x","a"),"y","a"),"z","a")</f>
        <v>  </v>
      </c>
      <c r="BO249" s="61" t="str">
        <f aca="false">SUBSTITUTE(SUBSTITUTE(SUBSTITUTE(SUBSTITUTE(SUBSTITUTE(SUBSTITUTE(SUBSTITUTE(SUBSTITUTE(SUBSTITUTE(LOWER(BX249&amp;""),"1","0"),"2","0"),"3","0"),"4","0"),"5","0"),"6","0"),"7","0"),"8","0"),"9","0")</f>
        <v>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v>
      </c>
      <c r="BQ249" s="61" t="n">
        <f aca="false">IFERROR(IF(OR(SUMPRODUCT(--ISNUMBER(SEARCH({"aa000"," aa 000"," aaa 000"," aaaa 000"," a 0000"," a000 000"," aa 00 000"," aaa 00 000"},BP249)))&gt;0,SUMPRODUCT(--ISNUMBER(SEARCH({"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249)))&gt;0,SUMPRODUCT(--ISNUMBER(SEARCH({"http","www.","\",".pdf",".jpg",".jpeg",".png",".heic",".xls",".doc",".msg",".eml"},W249)))&gt;0,ISNUMBER(SEARCH("0000",BO249)),AND(SUMPRODUCT(--ISNUMBER(SEARCH({"sharepoint","onedrive","teams","dms","q-pulse","qpulse"},W249)))&gt;0,ISNUMBER(SEARCH("0",BO249)))),1,0),0)</f>
        <v>0</v>
      </c>
      <c r="BR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249," "&amp;LOWER(Flights!$F$11)&amp;" "," ~ ")," mh"," ~")," at "," ~ ")," by "," ~ ")," on "," ~ ")," to "," ~ ")," from "," ~ ")," until "," ~ ")," till "," ~ ")," before "," ~ ")," after "," ~ ")," around "," ~ ")," approx "," ~ ")," about "," ~ ")," since "," ~ ")," hrs "," ~ ")," hr "," ~ ")," hours "," ~ ")," time "," ~ ")," jan "," ~ ")," feb "," ~ ")," mar "," ~ ")," apr "," ~ ")," may "," ~ ")," jun "," ~ ")," jul "," ~ ")," aug "," ~ ")," sep "," ~ ")," sept "," ~ ")," oct "," ~ ")</f>
        <v>  </v>
      </c>
      <c r="BS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249," "&amp;LOWER(Flights!$F$11)&amp;" "," ~ ")," mh"," ~")," at "," ~ ")," by "," ~ ")," on "," ~ ")," to "," ~ ")," from "," ~ ")," until "," ~ ")," till "," ~ ")," before "," ~ ")," after "," ~ ")," around "," ~ ")," approx "," ~ ")," about "," ~ ")," since "," ~ ")," hrs "," ~ ")," hr "," ~ ")," hours "," ~ ")," time "," ~ ")," jan "," ~ ")," feb "," ~ ")," mar "," ~ ")," apr "," ~ ")," may "," ~ ")," jun "," ~ ")," jul "," ~ ")," aug "," ~ ")," sep "," ~ ")," sept "," ~ ")," oct "," ~ ")</f>
        <v>  </v>
      </c>
      <c r="BT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249,"jan","~"),"feb","~"),"mar","~"),"apr","~"),"may","~"),"jun","~"),"jul","~"),"aug","~"),"sep","~"),"oct","~"),"nov","~"),"dec","~")," nov "," ~ ")," dec "," ~ ")," mon "," ~ ")," tue "," ~ ")," wed "," ~ ")," thu "," ~ ")," fri "," ~ ")," sat "," ~ ")," sun "," ~ ")," gate "," ~ ")," bay "," ~ ")," stand "," ~ ")," position "," ~ ")," galley "," ~ ")," flight "," ~ ")," flt "," ~ ")," day "," ~ ")," date "," ~ ")," dated "," ~ ")," the "," ~ ")," and "," ~ ")," of "," ~ ")," in "," ~ ")," for "," ~ ")," with "," ~ ")</f>
        <v>  </v>
      </c>
      <c r="BU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249,"jan","~"),"feb","~"),"mar","~"),"apr","~"),"may","~"),"jun","~"),"jul","~"),"aug","~"),"sep","~"),"oct","~"),"nov","~"),"dec","~")," nov "," ~ ")," dec "," ~ ")," mon "," ~ ")," tue "," ~ ")," wed "," ~ ")," thu "," ~ ")," fri "," ~ ")," sat "," ~ ")," sun "," ~ ")," gate "," ~ ")," bay "," ~ ")," stand "," ~ ")," position "," ~ ")," galley "," ~ ")," flight "," ~ ")," flt "," ~ ")," day "," ~ ")," date "," ~ ")," dated "," ~ ")," the "," ~ ")," and "," ~ ")," of "," ~ ")," in "," ~ ")," for "," ~ ")," with "," ~ ")</f>
        <v>  </v>
      </c>
      <c r="BV249" s="61" t="n">
        <f aca="false">IFERROR(IF(OR(SUMPRODUCT((LEN(BC249)-LEN(SUBSTITUTE(BC249," "&amp;L_NotLoaded&amp;" "," ")))/(LEN(L_NotLoaded)+1))&gt;SUMPRODUCT((LEN(BC249)-LEN(SUBSTITUTE(BC249," "&amp;L_NotLoadedNeg&amp;" "," ")))/(LEN(L_NotLoadedNeg)+1)),SUMPRODUCT((LEN(BD249)-LEN(SUBSTITUTE(BD249," "&amp;L_NotLoaded&amp;" "," ")))/(LEN(L_NotLoaded)+1))&gt;SUMPRODUCT((LEN(BD249)-LEN(SUBSTITUTE(BD249," "&amp;L_NotLoadedNeg&amp;" "," ")))/(LEN(L_NotLoadedNeg)+1))),1,0),0)</f>
        <v>0</v>
      </c>
      <c r="BW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249," pax "," ~ ")," etd "," ~ ")," eta "," ~ ")," std "," ~ ")," sta "," ~ ")," atd "," ~ ")," ata "," ~ ")," lt "," ~ ")," utc "," ~ ")," local "," ~ ")," ok "," ~ ")," done "," ~ ")," seen "," ~ ")," chk "," ~ ")," chkd "," ~ ")," checked "," ~ ")," rcvd "," ~ ")," recd "," ~ ")," dep "," ~ ")," arr "," ~ ")," qty "," ~ ")," all "," ~ ")," ttl "," ~ ")," total "," ~ ")," via "," ~ ")," per "," ~ ")," call "," ~ ")," inbound "," ~ ")," outbound "," ~ ")," approx "," ~ ")</f>
        <v>  </v>
      </c>
      <c r="BX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249," pax "," ~ ")," etd "," ~ ")," eta "," ~ ")," std "," ~ ")," sta "," ~ ")," atd "," ~ ")," ata "," ~ ")," lt "," ~ ")," utc "," ~ ")," local "," ~ ")," ok "," ~ ")," done "," ~ ")," seen "," ~ ")," chk "," ~ ")," chkd "," ~ ")," checked "," ~ ")," rcvd "," ~ ")," recd "," ~ ")," dep "," ~ ")," arr "," ~ ")," qty "," ~ ")," all "," ~ ")," ttl "," ~ ")," total "," ~ ")," via "," ~ ")," per "," ~ ")," call "," ~ ")," inbound "," ~ ")," outbound "," ~ ")," approx "," ~ ")</f>
        <v>  </v>
      </c>
    </row>
    <row r="250" customFormat="false" ht="39.75" hidden="false" customHeight="true" outlineLevel="0" collapsed="false">
      <c r="A250" s="57" t="s">
        <v>824</v>
      </c>
      <c r="B250" s="57" t="s">
        <v>235</v>
      </c>
      <c r="C250" s="57" t="str">
        <f aca="false">Flights!$F$11</f>
        <v>MH0003</v>
      </c>
      <c r="D250" s="58" t="n">
        <f aca="false">Flights!$D$11</f>
        <v>46304</v>
      </c>
      <c r="E250" s="57" t="str">
        <f aca="false">Flights!$G$11&amp;"-"&amp;Flights!$H$11</f>
        <v>LHR-KUL</v>
      </c>
      <c r="F250" s="57" t="str">
        <f aca="false">Flights!$K$11</f>
        <v>BC</v>
      </c>
      <c r="G250" s="57" t="s">
        <v>462</v>
      </c>
      <c r="H250" s="57" t="s">
        <v>463</v>
      </c>
      <c r="I250" s="57" t="s">
        <v>443</v>
      </c>
      <c r="J250" s="57" t="s">
        <v>646</v>
      </c>
      <c r="K250" s="67" t="s">
        <v>504</v>
      </c>
      <c r="L250" s="67" t="s">
        <v>737</v>
      </c>
      <c r="M250" s="67" t="s">
        <v>187</v>
      </c>
      <c r="N250" s="67" t="s">
        <v>386</v>
      </c>
      <c r="O250" s="67"/>
      <c r="P250" s="57" t="s">
        <v>186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open",IF(AND(NOT(OR(LEN(AZ250)&lt;15,ISNUMBER(MATCH(AZ250,L_Placeholder,0)))),BK250=0,NOT(OR(LEN(AU250)&lt;2,ISNUMBER(MATCH(AU250,L_Placeholder,0)))),NOT(OR(LEN(AX250)&lt;2,ISNUMBER(MATCH(AX250,L_Placeholder,0)))),TRIM(AE250)&lt;&gt;TRIM(T250)),"N/A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missing",IF(OR(LEN(AU250)&lt;2,ISNUMBER(MATCH(AU250,L_Placeholder,0))),"INVALID – PIC missing",IF(OR(LEN(AV250)&lt;2,ISNUMBER(MATCH(AV250,L_Placeholder,0))),"INVALID – result / assessment missing",IF(OR(OR(LEN(AW250)&lt;3,ISNUMBER(MATCH(AW250,L_Placeholder,0))),SUMPRODUCT(--ISNUMBER(SEARCH(" "&amp;L_EvidencePhrase&amp;" ",BD250)))&gt;0,BI250=1),"INVALID – evidence missing, placeholder or not yet on file",IF(BL250=0,"INVALID – evidence needs a traceable reference (number, file name or link)",IF(OR(LEN(AX250)&lt;2,ISNUMBER(MATCH(AX250,L_Placeholder,0))),"INVALID – verifier missing",IF(AX250=AU250,"INVALID – verifier must be someone other than the PIC",IF(BH250=1,"INVALID – result not yet available (awaiting / TBC)",IF(BV250=1,"INVALID – wording says not on board: an on-board confirmation needs the item loaded",IF(AND(AQ250=1,OR(OR(LEN(AY250)&lt;3,ISNUMBER(MATCH(AY250,L_Placeholder,0))),BJ250=1,BQ250=0)),"INVALID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LATE","COMPLETE")&amp;IF(BG250=1," – CHECK WORDING",""))))))))))))))))))))))))),IF(TRIM(U250)="Fail","FAIL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t="str">
        <f aca="false">" "&amp;TRIM(SUBSTITUTE(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 "))&amp;" "</f>
        <v>  </v>
      </c>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IFERROR(IF(AND(TRIM(U250)="Pass",SUMPRODUCT((LEN(BC250)-LEN(SUBSTITUTE(BC250,"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")))/(LEN(L_PendNeg)+1)),1,0),1)</f>
        <v>0</v>
      </c>
      <c r="BI250" s="61" t="n">
        <f aca="false">IFERROR(IF(SUMPRODUCT((LEN(BD250)-LEN(SUBSTITUTE(BD250," "&amp;L_PendStrict&amp;" "," ")))/(LEN(L_PendStrict)+1))&gt;SUMPRODUCT((LEN(BD250)-LEN(SUBSTITUTE(BD250," "&amp;L_PendNeg&amp;" "," ")))/(LEN(L_PendNeg)+1)),1,0),1)</f>
        <v>0</v>
      </c>
      <c r="BJ250" s="61" t="n">
        <f aca="false">IFERROR(IF(SUMPRODUCT((LEN(BE250)-LEN(SUBSTITUTE(BE250," "&amp;L_Pending&amp;" "," ")))/(LEN(L_Pending)+1))&gt;SUMPRODUCT((LEN(BE250)-LEN(SUBSTITUTE(BE250," "&amp;L_PendNeg&amp;" "," ")))/(LEN(L_PendNeg)+1)),1,0),1)</f>
        <v>0</v>
      </c>
      <c r="BK250" s="61" t="n">
        <f aca="false">IFERROR(IF(SUMPRODUCT((LEN(BF250)-LEN(SUBSTITUTE(BF250," "&amp;L_PendStrict&amp;" "," ")))/(LEN(L_PendStrict)+1))&gt;SUMPRODUCT((LEN(BF250)-LEN(SUBSTITUTE(BF250," "&amp;L_PendNeg&amp;" "," ")))/(LEN(L_PendNeg)+1)),1,0),1)</f>
        <v>0</v>
      </c>
      <c r="BL250" s="61" t="n">
        <f aca="false">IFERROR(IF(OR(SUMPRODUCT(--ISNUMBER(SEARCH({"aa000"," aa 000"," aaa 000"," aaaa 000"," a 0000"," a000 000"," aa 00 000"," aaa 00 000"},BN250)))&gt;0,SUMPRODUCT(--ISNUMBER(SEARCH({"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250)))&gt;0,SUMPRODUCT(--ISNUMBER(SEARCH({"http","www.","\",".pdf",".jpg",".jpeg",".png",".heic",".xls",".doc",".msg",".eml"},Z250)))&gt;0,AND(SUMPRODUCT(--ISNUMBER(SEARCH({"sharepoint","onedrive","teams","dms","q-pulse","qpulse"},Z250)))&gt;0,ISNUMBER(SEARCH("0",BM250)))),1,0),0)</f>
        <v>0</v>
      </c>
      <c r="BM250" s="61" t="str">
        <f aca="false">SUBSTITUTE(SUBSTITUTE(SUBSTITUTE(SUBSTITUTE(SUBSTITUTE(SUBSTITUTE(SUBSTITUTE(SUBSTITUTE(SUBSTITUTE(LOWER(BW250&amp;""),"1","0"),"2","0"),"3","0"),"4","0"),"5","0"),"6","0"),"7","0"),"8","0"),"9","0")</f>
        <v>  </v>
      </c>
      <c r="BN250" s="61" t="str">
        <f aca="false">SUBSTITUTE(SUBSTITUTE(SUBSTITUTE(SUBSTITUTE(SUBSTITUTE(SUBSTITUTE(SUBSTITUTE(SUBSTITUTE(SUBSTITUTE(SUBSTITUTE(SUBSTITUTE(SUBSTITUTE(SUBSTITUTE(SUBSTITUTE(SUBSTITUTE(SUBSTITUTE(SUBSTITUTE(SUBSTITUTE(SUBSTITUTE(SUBSTITUTE(SUBSTITUTE(SUBSTITUTE(SUBSTITUTE(SUBSTITUTE(SUBSTITUTE(BM250,"b","a"),"c","a"),"d","a"),"e","a"),"f","a"),"g","a"),"h","a"),"i","a"),"j","a"),"k","a"),"l","a"),"m","a"),"n","a"),"o","a"),"p","a"),"q","a"),"r","a"),"s","a"),"t","a"),"u","a"),"v","a"),"w","a"),"x","a"),"y","a"),"z","a")</f>
        <v>  </v>
      </c>
      <c r="BO250" s="61" t="str">
        <f aca="false">SUBSTITUTE(SUBSTITUTE(SUBSTITUTE(SUBSTITUTE(SUBSTITUTE(SUBSTITUTE(SUBSTITUTE(SUBSTITUTE(SUBSTITUTE(LOWER(BX250&amp;""),"1","0"),"2","0"),"3","0"),"4","0"),"5","0"),"6","0"),"7","0"),"8","0"),"9","0")</f>
        <v>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v>
      </c>
      <c r="BQ250" s="61" t="n">
        <f aca="false">IFERROR(IF(OR(SUMPRODUCT(--ISNUMBER(SEARCH({"aa000"," aa 000"," aaa 000"," aaaa 000"," a 0000"," a000 000"," aa 00 000"," aaa 00 000"},BP250)))&gt;0,SUMPRODUCT(--ISNUMBER(SEARCH({"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250)))&gt;0,SUMPRODUCT(--ISNUMBER(SEARCH({"http","www.","\",".pdf",".jpg",".jpeg",".png",".heic",".xls",".doc",".msg",".eml"},W250)))&gt;0,ISNUMBER(SEARCH("0000",BO250)),AND(SUMPRODUCT(--ISNUMBER(SEARCH({"sharepoint","onedrive","teams","dms","q-pulse","qpulse"},W250)))&gt;0,ISNUMBER(SEARCH("0",BO250)))),1,0),0)</f>
        <v>0</v>
      </c>
      <c r="BR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250," "&amp;LOWER(Flights!$F$11)&amp;" "," ~ ")," mh"," ~")," at "," ~ ")," by "," ~ ")," on "," ~ ")," to "," ~ ")," from "," ~ ")," until "," ~ ")," till "," ~ ")," before "," ~ ")," after "," ~ ")," around "," ~ ")," approx "," ~ ")," about "," ~ ")," since "," ~ ")," hrs "," ~ ")," hr "," ~ ")," hours "," ~ ")," time "," ~ ")," jan "," ~ ")," feb "," ~ ")," mar "," ~ ")," apr "," ~ ")," may "," ~ ")," jun "," ~ ")," jul "," ~ ")," aug "," ~ ")," sep "," ~ ")," sept "," ~ ")," oct "," ~ ")</f>
        <v>  </v>
      </c>
      <c r="BS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250," "&amp;LOWER(Flights!$F$11)&amp;" "," ~ ")," mh"," ~")," at "," ~ ")," by "," ~ ")," on "," ~ ")," to "," ~ ")," from "," ~ ")," until "," ~ ")," till "," ~ ")," before "," ~ ")," after "," ~ ")," around "," ~ ")," approx "," ~ ")," about "," ~ ")," since "," ~ ")," hrs "," ~ ")," hr "," ~ ")," hours "," ~ ")," time "," ~ ")," jan "," ~ ")," feb "," ~ ")," mar "," ~ ")," apr "," ~ ")," may "," ~ ")," jun "," ~ ")," jul "," ~ ")," aug "," ~ ")," sep "," ~ ")," sept "," ~ ")," oct "," ~ ")</f>
        <v>  </v>
      </c>
      <c r="BT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250,"jan","~"),"feb","~"),"mar","~"),"apr","~"),"may","~"),"jun","~"),"jul","~"),"aug","~"),"sep","~"),"oct","~"),"nov","~"),"dec","~")," nov "," ~ ")," dec "," ~ ")," mon "," ~ ")," tue "," ~ ")," wed "," ~ ")," thu "," ~ ")," fri "," ~ ")," sat "," ~ ")," sun "," ~ ")," gate "," ~ ")," bay "," ~ ")," stand "," ~ ")," position "," ~ ")," galley "," ~ ")," flight "," ~ ")," flt "," ~ ")," day "," ~ ")," date "," ~ ")," dated "," ~ ")," the "," ~ ")," and "," ~ ")," of "," ~ ")," in "," ~ ")," for "," ~ ")," with "," ~ ")</f>
        <v>  </v>
      </c>
      <c r="BU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250,"jan","~"),"feb","~"),"mar","~"),"apr","~"),"may","~"),"jun","~"),"jul","~"),"aug","~"),"sep","~"),"oct","~"),"nov","~"),"dec","~")," nov "," ~ ")," dec "," ~ ")," mon "," ~ ")," tue "," ~ ")," wed "," ~ ")," thu "," ~ ")," fri "," ~ ")," sat "," ~ ")," sun "," ~ ")," gate "," ~ ")," bay "," ~ ")," stand "," ~ ")," position "," ~ ")," galley "," ~ ")," flight "," ~ ")," flt "," ~ ")," day "," ~ ")," date "," ~ ")," dated "," ~ ")," the "," ~ ")," and "," ~ ")," of "," ~ ")," in "," ~ ")," for "," ~ ")," with "," ~ ")</f>
        <v>  </v>
      </c>
      <c r="BV250" s="61" t="n">
        <f aca="false">IFERROR(IF(OR(SUMPRODUCT((LEN(BC250)-LEN(SUBSTITUTE(BC250," "&amp;L_NotLoaded&amp;" "," ")))/(LEN(L_NotLoaded)+1))&gt;SUMPRODUCT((LEN(BC250)-LEN(SUBSTITUTE(BC250," "&amp;L_NotLoadedNeg&amp;" "," ")))/(LEN(L_NotLoadedNeg)+1)),SUMPRODUCT((LEN(BD250)-LEN(SUBSTITUTE(BD250," "&amp;L_NotLoaded&amp;" "," ")))/(LEN(L_NotLoaded)+1))&gt;SUMPRODUCT((LEN(BD250)-LEN(SUBSTITUTE(BD250," "&amp;L_NotLoadedNeg&amp;" "," ")))/(LEN(L_NotLoadedNeg)+1))),1,0),0)</f>
        <v>0</v>
      </c>
      <c r="BW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250," pax "," ~ ")," etd "," ~ ")," eta "," ~ ")," std "," ~ ")," sta "," ~ ")," atd "," ~ ")," ata "," ~ ")," lt "," ~ ")," utc "," ~ ")," local "," ~ ")," ok "," ~ ")," done "," ~ ")," seen "," ~ ")," chk "," ~ ")," chkd "," ~ ")," checked "," ~ ")," rcvd "," ~ ")," recd "," ~ ")," dep "," ~ ")," arr "," ~ ")," qty "," ~ ")," all "," ~ ")," ttl "," ~ ")," total "," ~ ")," via "," ~ ")," per "," ~ ")," call "," ~ ")," inbound "," ~ ")," outbound "," ~ ")," approx "," ~ ")</f>
        <v>  </v>
      </c>
      <c r="BX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250," pax "," ~ ")," etd "," ~ ")," eta "," ~ ")," std "," ~ ")," sta "," ~ ")," atd "," ~ ")," ata "," ~ ")," lt "," ~ ")," utc "," ~ ")," local "," ~ ")," ok "," ~ ")," done "," ~ ")," seen "," ~ ")," chk "," ~ ")," chkd "," ~ ")," checked "," ~ ")," rcvd "," ~ ")," recd "," ~ ")," dep "," ~ ")," arr "," ~ ")," qty "," ~ ")," all "," ~ ")," ttl "," ~ ")," total "," ~ ")," via "," ~ ")," per "," ~ ")," call "," ~ ")," inbound "," ~ ")," outbound "," ~ ")," approx "," ~ ")</f>
        <v>  </v>
      </c>
    </row>
    <row r="251" customFormat="false" ht="39.75" hidden="false" customHeight="true" outlineLevel="0" collapsed="false">
      <c r="A251" s="57" t="s">
        <v>825</v>
      </c>
      <c r="B251" s="57" t="s">
        <v>235</v>
      </c>
      <c r="C251" s="57" t="str">
        <f aca="false">Flights!$F$11</f>
        <v>MH0003</v>
      </c>
      <c r="D251" s="58" t="n">
        <f aca="false">Flights!$D$11</f>
        <v>46304</v>
      </c>
      <c r="E251" s="57" t="str">
        <f aca="false">Flights!$G$11&amp;"-"&amp;Flights!$H$11</f>
        <v>LHR-KUL</v>
      </c>
      <c r="F251" s="57" t="str">
        <f aca="false">Flights!$K$11</f>
        <v>BC</v>
      </c>
      <c r="G251" s="57" t="s">
        <v>462</v>
      </c>
      <c r="H251" s="57" t="s">
        <v>463</v>
      </c>
      <c r="I251" s="57" t="s">
        <v>502</v>
      </c>
      <c r="J251" s="57" t="s">
        <v>540</v>
      </c>
      <c r="K251" s="67" t="s">
        <v>504</v>
      </c>
      <c r="L251" s="67" t="s">
        <v>739</v>
      </c>
      <c r="M251" s="67" t="s">
        <v>454</v>
      </c>
      <c r="N251" s="67" t="s">
        <v>386</v>
      </c>
      <c r="O251" s="67"/>
      <c r="P251" s="57" t="s">
        <v>186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open",IF(AND(NOT(OR(LEN(AZ251)&lt;15,ISNUMBER(MATCH(AZ251,L_Placeholder,0)))),BK251=0,NOT(OR(LEN(AU251)&lt;2,ISNUMBER(MATCH(AU251,L_Placeholder,0)))),NOT(OR(LEN(AX251)&lt;2,ISNUMBER(MATCH(AX251,L_Placeholder,0)))),TRIM(AE251)&lt;&gt;TRIM(T251)),"N/A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missing",IF(OR(LEN(AU251)&lt;2,ISNUMBER(MATCH(AU251,L_Placeholder,0))),"INVALID – PIC missing",IF(OR(LEN(AV251)&lt;2,ISNUMBER(MATCH(AV251,L_Placeholder,0))),"INVALID – result / assessment missing",IF(OR(OR(LEN(AW251)&lt;3,ISNUMBER(MATCH(AW251,L_Placeholder,0))),SUMPRODUCT(--ISNUMBER(SEARCH(" "&amp;L_EvidencePhrase&amp;" ",BD251)))&gt;0,BI251=1),"INVALID – evidence missing, placeholder or not yet on file",IF(BL251=0,"INVALID – evidence needs a traceable reference (number, file name or link)",IF(OR(LEN(AX251)&lt;2,ISNUMBER(MATCH(AX251,L_Placeholder,0))),"INVALID – verifier missing",IF(AX251=AU251,"INVALID – verifier must be someone other than the PIC",IF(BH251=1,"INVALID – result not yet available (awaiting / TBC)",IF(BV251=1,"INVALID – wording says not on board: an on-board confirmation needs the item loaded",IF(AND(AQ251=1,OR(OR(LEN(AY251)&lt;3,ISNUMBER(MATCH(AY251,L_Placeholder,0))),BJ251=1,BQ251=0)),"INVALID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LATE","COMPLETE")&amp;IF(BG251=1," – CHECK WORDING",""))))))))))))))))))))))))),IF(TRIM(U251)="Fail","FAIL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t="str">
        <f aca="false">" "&amp;TRIM(SUBSTITUTE(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 "))&amp;" "</f>
        <v>  </v>
      </c>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IFERROR(IF(AND(TRIM(U251)="Pass",SUMPRODUCT((LEN(BC251)-LEN(SUBSTITUTE(BC251,"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")))/(LEN(L_PendNeg)+1)),1,0),1)</f>
        <v>0</v>
      </c>
      <c r="BI251" s="61" t="n">
        <f aca="false">IFERROR(IF(SUMPRODUCT((LEN(BD251)-LEN(SUBSTITUTE(BD251," "&amp;L_PendStrict&amp;" "," ")))/(LEN(L_PendStrict)+1))&gt;SUMPRODUCT((LEN(BD251)-LEN(SUBSTITUTE(BD251," "&amp;L_PendNeg&amp;" "," ")))/(LEN(L_PendNeg)+1)),1,0),1)</f>
        <v>0</v>
      </c>
      <c r="BJ251" s="61" t="n">
        <f aca="false">IFERROR(IF(SUMPRODUCT((LEN(BE251)-LEN(SUBSTITUTE(BE251," "&amp;L_Pending&amp;" "," ")))/(LEN(L_Pending)+1))&gt;SUMPRODUCT((LEN(BE251)-LEN(SUBSTITUTE(BE251," "&amp;L_PendNeg&amp;" "," ")))/(LEN(L_PendNeg)+1)),1,0),1)</f>
        <v>0</v>
      </c>
      <c r="BK251" s="61" t="n">
        <f aca="false">IFERROR(IF(SUMPRODUCT((LEN(BF251)-LEN(SUBSTITUTE(BF251," "&amp;L_PendStrict&amp;" "," ")))/(LEN(L_PendStrict)+1))&gt;SUMPRODUCT((LEN(BF251)-LEN(SUBSTITUTE(BF251," "&amp;L_PendNeg&amp;" "," ")))/(LEN(L_PendNeg)+1)),1,0),1)</f>
        <v>0</v>
      </c>
      <c r="BL251" s="61" t="n">
        <f aca="false">IFERROR(IF(OR(SUMPRODUCT(--ISNUMBER(SEARCH({"aa000"," aa 000"," aaa 000"," aaaa 000"," a 0000"," a000 000"," aa 00 000"," aaa 00 000"},BN251)))&gt;0,SUMPRODUCT(--ISNUMBER(SEARCH({"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251)))&gt;0,SUMPRODUCT(--ISNUMBER(SEARCH({"http","www.","\",".pdf",".jpg",".jpeg",".png",".heic",".xls",".doc",".msg",".eml"},Z251)))&gt;0,AND(SUMPRODUCT(--ISNUMBER(SEARCH({"sharepoint","onedrive","teams","dms","q-pulse","qpulse"},Z251)))&gt;0,ISNUMBER(SEARCH("0",BM251)))),1,0),0)</f>
        <v>0</v>
      </c>
      <c r="BM251" s="61" t="str">
        <f aca="false">SUBSTITUTE(SUBSTITUTE(SUBSTITUTE(SUBSTITUTE(SUBSTITUTE(SUBSTITUTE(SUBSTITUTE(SUBSTITUTE(SUBSTITUTE(LOWER(BW251&amp;""),"1","0"),"2","0"),"3","0"),"4","0"),"5","0"),"6","0"),"7","0"),"8","0"),"9","0")</f>
        <v>  </v>
      </c>
      <c r="BN251" s="61" t="str">
        <f aca="false">SUBSTITUTE(SUBSTITUTE(SUBSTITUTE(SUBSTITUTE(SUBSTITUTE(SUBSTITUTE(SUBSTITUTE(SUBSTITUTE(SUBSTITUTE(SUBSTITUTE(SUBSTITUTE(SUBSTITUTE(SUBSTITUTE(SUBSTITUTE(SUBSTITUTE(SUBSTITUTE(SUBSTITUTE(SUBSTITUTE(SUBSTITUTE(SUBSTITUTE(SUBSTITUTE(SUBSTITUTE(SUBSTITUTE(SUBSTITUTE(SUBSTITUTE(BM251,"b","a"),"c","a"),"d","a"),"e","a"),"f","a"),"g","a"),"h","a"),"i","a"),"j","a"),"k","a"),"l","a"),"m","a"),"n","a"),"o","a"),"p","a"),"q","a"),"r","a"),"s","a"),"t","a"),"u","a"),"v","a"),"w","a"),"x","a"),"y","a"),"z","a")</f>
        <v>  </v>
      </c>
      <c r="BO251" s="61" t="str">
        <f aca="false">SUBSTITUTE(SUBSTITUTE(SUBSTITUTE(SUBSTITUTE(SUBSTITUTE(SUBSTITUTE(SUBSTITUTE(SUBSTITUTE(SUBSTITUTE(LOWER(BX251&amp;""),"1","0"),"2","0"),"3","0"),"4","0"),"5","0"),"6","0"),"7","0"),"8","0"),"9","0")</f>
        <v>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v>
      </c>
      <c r="BQ251" s="61" t="n">
        <f aca="false">IFERROR(IF(OR(SUMPRODUCT(--ISNUMBER(SEARCH({"aa000"," aa 000"," aaa 000"," aaaa 000"," a 0000"," a000 000"," aa 00 000"," aaa 00 000"},BP251)))&gt;0,SUMPRODUCT(--ISNUMBER(SEARCH({"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251)))&gt;0,SUMPRODUCT(--ISNUMBER(SEARCH({"http","www.","\",".pdf",".jpg",".jpeg",".png",".heic",".xls",".doc",".msg",".eml"},W251)))&gt;0,ISNUMBER(SEARCH("0000",BO251)),AND(SUMPRODUCT(--ISNUMBER(SEARCH({"sharepoint","onedrive","teams","dms","q-pulse","qpulse"},W251)))&gt;0,ISNUMBER(SEARCH("0",BO251)))),1,0),0)</f>
        <v>0</v>
      </c>
      <c r="BR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251," "&amp;LOWER(Flights!$F$11)&amp;" "," ~ ")," mh"," ~")," at "," ~ ")," by "," ~ ")," on "," ~ ")," to "," ~ ")," from "," ~ ")," until "," ~ ")," till "," ~ ")," before "," ~ ")," after "," ~ ")," around "," ~ ")," approx "," ~ ")," about "," ~ ")," since "," ~ ")," hrs "," ~ ")," hr "," ~ ")," hours "," ~ ")," time "," ~ ")," jan "," ~ ")," feb "," ~ ")," mar "," ~ ")," apr "," ~ ")," may "," ~ ")," jun "," ~ ")," jul "," ~ ")," aug "," ~ ")," sep "," ~ ")," sept "," ~ ")," oct "," ~ ")</f>
        <v>  </v>
      </c>
      <c r="BS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251," "&amp;LOWER(Flights!$F$11)&amp;" "," ~ ")," mh"," ~")," at "," ~ ")," by "," ~ ")," on "," ~ ")," to "," ~ ")," from "," ~ ")," until "," ~ ")," till "," ~ ")," before "," ~ ")," after "," ~ ")," around "," ~ ")," approx "," ~ ")," about "," ~ ")," since "," ~ ")," hrs "," ~ ")," hr "," ~ ")," hours "," ~ ")," time "," ~ ")," jan "," ~ ")," feb "," ~ ")," mar "," ~ ")," apr "," ~ ")," may "," ~ ")," jun "," ~ ")," jul "," ~ ")," aug "," ~ ")," sep "," ~ ")," sept "," ~ ")," oct "," ~ ")</f>
        <v>  </v>
      </c>
      <c r="BT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251,"jan","~"),"feb","~"),"mar","~"),"apr","~"),"may","~"),"jun","~"),"jul","~"),"aug","~"),"sep","~"),"oct","~"),"nov","~"),"dec","~")," nov "," ~ ")," dec "," ~ ")," mon "," ~ ")," tue "," ~ ")," wed "," ~ ")," thu "," ~ ")," fri "," ~ ")," sat "," ~ ")," sun "," ~ ")," gate "," ~ ")," bay "," ~ ")," stand "," ~ ")," position "," ~ ")," galley "," ~ ")," flight "," ~ ")," flt "," ~ ")," day "," ~ ")," date "," ~ ")," dated "," ~ ")," the "," ~ ")," and "," ~ ")," of "," ~ ")," in "," ~ ")," for "," ~ ")," with "," ~ ")</f>
        <v>  </v>
      </c>
      <c r="BU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251,"jan","~"),"feb","~"),"mar","~"),"apr","~"),"may","~"),"jun","~"),"jul","~"),"aug","~"),"sep","~"),"oct","~"),"nov","~"),"dec","~")," nov "," ~ ")," dec "," ~ ")," mon "," ~ ")," tue "," ~ ")," wed "," ~ ")," thu "," ~ ")," fri "," ~ ")," sat "," ~ ")," sun "," ~ ")," gate "," ~ ")," bay "," ~ ")," stand "," ~ ")," position "," ~ ")," galley "," ~ ")," flight "," ~ ")," flt "," ~ ")," day "," ~ ")," date "," ~ ")," dated "," ~ ")," the "," ~ ")," and "," ~ ")," of "," ~ ")," in "," ~ ")," for "," ~ ")," with "," ~ ")</f>
        <v>  </v>
      </c>
      <c r="BV251" s="61" t="n">
        <f aca="false">IFERROR(IF(OR(SUMPRODUCT((LEN(BC251)-LEN(SUBSTITUTE(BC251," "&amp;L_NotLoaded&amp;" "," ")))/(LEN(L_NotLoaded)+1))&gt;SUMPRODUCT((LEN(BC251)-LEN(SUBSTITUTE(BC251," "&amp;L_NotLoadedNeg&amp;" "," ")))/(LEN(L_NotLoadedNeg)+1)),SUMPRODUCT((LEN(BD251)-LEN(SUBSTITUTE(BD251," "&amp;L_NotLoaded&amp;" "," ")))/(LEN(L_NotLoaded)+1))&gt;SUMPRODUCT((LEN(BD251)-LEN(SUBSTITUTE(BD251," "&amp;L_NotLoadedNeg&amp;" "," ")))/(LEN(L_NotLoadedNeg)+1))),1,0),0)</f>
        <v>0</v>
      </c>
      <c r="BW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251," pax "," ~ ")," etd "," ~ ")," eta "," ~ ")," std "," ~ ")," sta "," ~ ")," atd "," ~ ")," ata "," ~ ")," lt "," ~ ")," utc "," ~ ")," local "," ~ ")," ok "," ~ ")," done "," ~ ")," seen "," ~ ")," chk "," ~ ")," chkd "," ~ ")," checked "," ~ ")," rcvd "," ~ ")," recd "," ~ ")," dep "," ~ ")," arr "," ~ ")," qty "," ~ ")," all "," ~ ")," ttl "," ~ ")," total "," ~ ")," via "," ~ ")," per "," ~ ")," call "," ~ ")," inbound "," ~ ")," outbound "," ~ ")," approx "," ~ ")</f>
        <v>  </v>
      </c>
      <c r="BX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251," pax "," ~ ")," etd "," ~ ")," eta "," ~ ")," std "," ~ ")," sta "," ~ ")," atd "," ~ ")," ata "," ~ ")," lt "," ~ ")," utc "," ~ ")," local "," ~ ")," ok "," ~ ")," done "," ~ ")," seen "," ~ ")," chk "," ~ ")," chkd "," ~ ")," checked "," ~ ")," rcvd "," ~ ")," recd "," ~ ")," dep "," ~ ")," arr "," ~ ")," qty "," ~ ")," all "," ~ ")," ttl "," ~ ")," total "," ~ ")," via "," ~ ")," per "," ~ ")," call "," ~ ")," inbound "," ~ ")," outbound "," ~ ")," approx "," ~ ")</f>
        <v>  </v>
      </c>
    </row>
    <row r="252" customFormat="false" ht="39.75" hidden="false" customHeight="true" outlineLevel="0" collapsed="false">
      <c r="A252" s="57" t="s">
        <v>826</v>
      </c>
      <c r="B252" s="57" t="s">
        <v>235</v>
      </c>
      <c r="C252" s="57" t="str">
        <f aca="false">Flights!$F$11</f>
        <v>MH0003</v>
      </c>
      <c r="D252" s="58" t="n">
        <f aca="false">Flights!$D$11</f>
        <v>46304</v>
      </c>
      <c r="E252" s="57" t="str">
        <f aca="false">Flights!$G$11&amp;"-"&amp;Flights!$H$11</f>
        <v>LHR-KUL</v>
      </c>
      <c r="F252" s="57" t="str">
        <f aca="false">Flights!$K$11</f>
        <v>BC</v>
      </c>
      <c r="G252" s="57" t="s">
        <v>462</v>
      </c>
      <c r="H252" s="57" t="s">
        <v>463</v>
      </c>
      <c r="I252" s="57" t="s">
        <v>502</v>
      </c>
      <c r="J252" s="57" t="s">
        <v>542</v>
      </c>
      <c r="K252" s="67" t="s">
        <v>504</v>
      </c>
      <c r="L252" s="67" t="s">
        <v>741</v>
      </c>
      <c r="M252" s="67" t="s">
        <v>454</v>
      </c>
      <c r="N252" s="67" t="s">
        <v>386</v>
      </c>
      <c r="O252" s="67"/>
      <c r="P252" s="57" t="s">
        <v>186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open",IF(AND(NOT(OR(LEN(AZ252)&lt;15,ISNUMBER(MATCH(AZ252,L_Placeholder,0)))),BK252=0,NOT(OR(LEN(AU252)&lt;2,ISNUMBER(MATCH(AU252,L_Placeholder,0)))),NOT(OR(LEN(AX252)&lt;2,ISNUMBER(MATCH(AX252,L_Placeholder,0)))),TRIM(AE252)&lt;&gt;TRIM(T252)),"N/A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missing",IF(OR(LEN(AU252)&lt;2,ISNUMBER(MATCH(AU252,L_Placeholder,0))),"INVALID – PIC missing",IF(OR(LEN(AV252)&lt;2,ISNUMBER(MATCH(AV252,L_Placeholder,0))),"INVALID – result / assessment missing",IF(OR(OR(LEN(AW252)&lt;3,ISNUMBER(MATCH(AW252,L_Placeholder,0))),SUMPRODUCT(--ISNUMBER(SEARCH(" "&amp;L_EvidencePhrase&amp;" ",BD252)))&gt;0,BI252=1),"INVALID – evidence missing, placeholder or not yet on file",IF(BL252=0,"INVALID – evidence needs a traceable reference (number, file name or link)",IF(OR(LEN(AX252)&lt;2,ISNUMBER(MATCH(AX252,L_Placeholder,0))),"INVALID – verifier missing",IF(AX252=AU252,"INVALID – verifier must be someone other than the PIC",IF(BH252=1,"INVALID – result not yet available (awaiting / TBC)",IF(BV252=1,"INVALID – wording says not on board: an on-board confirmation needs the item loaded",IF(AND(AQ252=1,OR(OR(LEN(AY252)&lt;3,ISNUMBER(MATCH(AY252,L_Placeholder,0))),BJ252=1,BQ252=0)),"INVALID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LATE","COMPLETE")&amp;IF(BG252=1," – CHECK WORDING",""))))))))))))))))))))))))),IF(TRIM(U252)="Fail","FAIL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t="str">
        <f aca="false">" "&amp;TRIM(SUBSTITUTE(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 "))&amp;" "</f>
        <v>  </v>
      </c>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IFERROR(IF(AND(TRIM(U252)="Pass",SUMPRODUCT((LEN(BC252)-LEN(SUBSTITUTE(BC252,"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")))/(LEN(L_PendNeg)+1)),1,0),1)</f>
        <v>0</v>
      </c>
      <c r="BI252" s="61" t="n">
        <f aca="false">IFERROR(IF(SUMPRODUCT((LEN(BD252)-LEN(SUBSTITUTE(BD252," "&amp;L_PendStrict&amp;" "," ")))/(LEN(L_PendStrict)+1))&gt;SUMPRODUCT((LEN(BD252)-LEN(SUBSTITUTE(BD252," "&amp;L_PendNeg&amp;" "," ")))/(LEN(L_PendNeg)+1)),1,0),1)</f>
        <v>0</v>
      </c>
      <c r="BJ252" s="61" t="n">
        <f aca="false">IFERROR(IF(SUMPRODUCT((LEN(BE252)-LEN(SUBSTITUTE(BE252," "&amp;L_Pending&amp;" "," ")))/(LEN(L_Pending)+1))&gt;SUMPRODUCT((LEN(BE252)-LEN(SUBSTITUTE(BE252," "&amp;L_PendNeg&amp;" "," ")))/(LEN(L_PendNeg)+1)),1,0),1)</f>
        <v>0</v>
      </c>
      <c r="BK252" s="61" t="n">
        <f aca="false">IFERROR(IF(SUMPRODUCT((LEN(BF252)-LEN(SUBSTITUTE(BF252," "&amp;L_PendStrict&amp;" "," ")))/(LEN(L_PendStrict)+1))&gt;SUMPRODUCT((LEN(BF252)-LEN(SUBSTITUTE(BF252," "&amp;L_PendNeg&amp;" "," ")))/(LEN(L_PendNeg)+1)),1,0),1)</f>
        <v>0</v>
      </c>
      <c r="BL252" s="61" t="n">
        <f aca="false">IFERROR(IF(OR(SUMPRODUCT(--ISNUMBER(SEARCH({"aa000"," aa 000"," aaa 000"," aaaa 000"," a 0000"," a000 000"," aa 00 000"," aaa 00 000"},BN252)))&gt;0,SUMPRODUCT(--ISNUMBER(SEARCH({"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252)))&gt;0,SUMPRODUCT(--ISNUMBER(SEARCH({"http","www.","\",".pdf",".jpg",".jpeg",".png",".heic",".xls",".doc",".msg",".eml"},Z252)))&gt;0,AND(SUMPRODUCT(--ISNUMBER(SEARCH({"sharepoint","onedrive","teams","dms","q-pulse","qpulse"},Z252)))&gt;0,ISNUMBER(SEARCH("0",BM252)))),1,0),0)</f>
        <v>0</v>
      </c>
      <c r="BM252" s="61" t="str">
        <f aca="false">SUBSTITUTE(SUBSTITUTE(SUBSTITUTE(SUBSTITUTE(SUBSTITUTE(SUBSTITUTE(SUBSTITUTE(SUBSTITUTE(SUBSTITUTE(LOWER(BW252&amp;""),"1","0"),"2","0"),"3","0"),"4","0"),"5","0"),"6","0"),"7","0"),"8","0"),"9","0")</f>
        <v>  </v>
      </c>
      <c r="BN252" s="61" t="str">
        <f aca="false">SUBSTITUTE(SUBSTITUTE(SUBSTITUTE(SUBSTITUTE(SUBSTITUTE(SUBSTITUTE(SUBSTITUTE(SUBSTITUTE(SUBSTITUTE(SUBSTITUTE(SUBSTITUTE(SUBSTITUTE(SUBSTITUTE(SUBSTITUTE(SUBSTITUTE(SUBSTITUTE(SUBSTITUTE(SUBSTITUTE(SUBSTITUTE(SUBSTITUTE(SUBSTITUTE(SUBSTITUTE(SUBSTITUTE(SUBSTITUTE(SUBSTITUTE(BM252,"b","a"),"c","a"),"d","a"),"e","a"),"f","a"),"g","a"),"h","a"),"i","a"),"j","a"),"k","a"),"l","a"),"m","a"),"n","a"),"o","a"),"p","a"),"q","a"),"r","a"),"s","a"),"t","a"),"u","a"),"v","a"),"w","a"),"x","a"),"y","a"),"z","a")</f>
        <v>  </v>
      </c>
      <c r="BO252" s="61" t="str">
        <f aca="false">SUBSTITUTE(SUBSTITUTE(SUBSTITUTE(SUBSTITUTE(SUBSTITUTE(SUBSTITUTE(SUBSTITUTE(SUBSTITUTE(SUBSTITUTE(LOWER(BX252&amp;""),"1","0"),"2","0"),"3","0"),"4","0"),"5","0"),"6","0"),"7","0"),"8","0"),"9","0")</f>
        <v>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v>
      </c>
      <c r="BQ252" s="61" t="n">
        <f aca="false">IFERROR(IF(OR(SUMPRODUCT(--ISNUMBER(SEARCH({"aa000"," aa 000"," aaa 000"," aaaa 000"," a 0000"," a000 000"," aa 00 000"," aaa 00 000"},BP252)))&gt;0,SUMPRODUCT(--ISNUMBER(SEARCH({"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252)))&gt;0,SUMPRODUCT(--ISNUMBER(SEARCH({"http","www.","\",".pdf",".jpg",".jpeg",".png",".heic",".xls",".doc",".msg",".eml"},W252)))&gt;0,ISNUMBER(SEARCH("0000",BO252)),AND(SUMPRODUCT(--ISNUMBER(SEARCH({"sharepoint","onedrive","teams","dms","q-pulse","qpulse"},W252)))&gt;0,ISNUMBER(SEARCH("0",BO252)))),1,0),0)</f>
        <v>0</v>
      </c>
      <c r="BR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252," "&amp;LOWER(Flights!$F$11)&amp;" "," ~ ")," mh"," ~")," at "," ~ ")," by "," ~ ")," on "," ~ ")," to "," ~ ")," from "," ~ ")," until "," ~ ")," till "," ~ ")," before "," ~ ")," after "," ~ ")," around "," ~ ")," approx "," ~ ")," about "," ~ ")," since "," ~ ")," hrs "," ~ ")," hr "," ~ ")," hours "," ~ ")," time "," ~ ")," jan "," ~ ")," feb "," ~ ")," mar "," ~ ")," apr "," ~ ")," may "," ~ ")," jun "," ~ ")," jul "," ~ ")," aug "," ~ ")," sep "," ~ ")," sept "," ~ ")," oct "," ~ ")</f>
        <v>  </v>
      </c>
      <c r="BS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252," "&amp;LOWER(Flights!$F$11)&amp;" "," ~ ")," mh"," ~")," at "," ~ ")," by "," ~ ")," on "," ~ ")," to "," ~ ")," from "," ~ ")," until "," ~ ")," till "," ~ ")," before "," ~ ")," after "," ~ ")," around "," ~ ")," approx "," ~ ")," about "," ~ ")," since "," ~ ")," hrs "," ~ ")," hr "," ~ ")," hours "," ~ ")," time "," ~ ")," jan "," ~ ")," feb "," ~ ")," mar "," ~ ")," apr "," ~ ")," may "," ~ ")," jun "," ~ ")," jul "," ~ ")," aug "," ~ ")," sep "," ~ ")," sept "," ~ ")," oct "," ~ ")</f>
        <v>  </v>
      </c>
      <c r="BT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252,"jan","~"),"feb","~"),"mar","~"),"apr","~"),"may","~"),"jun","~"),"jul","~"),"aug","~"),"sep","~"),"oct","~"),"nov","~"),"dec","~")," nov "," ~ ")," dec "," ~ ")," mon "," ~ ")," tue "," ~ ")," wed "," ~ ")," thu "," ~ ")," fri "," ~ ")," sat "," ~ ")," sun "," ~ ")," gate "," ~ ")," bay "," ~ ")," stand "," ~ ")," position "," ~ ")," galley "," ~ ")," flight "," ~ ")," flt "," ~ ")," day "," ~ ")," date "," ~ ")," dated "," ~ ")," the "," ~ ")," and "," ~ ")," of "," ~ ")," in "," ~ ")," for "," ~ ")," with "," ~ ")</f>
        <v>  </v>
      </c>
      <c r="BU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252,"jan","~"),"feb","~"),"mar","~"),"apr","~"),"may","~"),"jun","~"),"jul","~"),"aug","~"),"sep","~"),"oct","~"),"nov","~"),"dec","~")," nov "," ~ ")," dec "," ~ ")," mon "," ~ ")," tue "," ~ ")," wed "," ~ ")," thu "," ~ ")," fri "," ~ ")," sat "," ~ ")," sun "," ~ ")," gate "," ~ ")," bay "," ~ ")," stand "," ~ ")," position "," ~ ")," galley "," ~ ")," flight "," ~ ")," flt "," ~ ")," day "," ~ ")," date "," ~ ")," dated "," ~ ")," the "," ~ ")," and "," ~ ")," of "," ~ ")," in "," ~ ")," for "," ~ ")," with "," ~ ")</f>
        <v>  </v>
      </c>
      <c r="BV252" s="61" t="n">
        <f aca="false">IFERROR(IF(OR(SUMPRODUCT((LEN(BC252)-LEN(SUBSTITUTE(BC252," "&amp;L_NotLoaded&amp;" "," ")))/(LEN(L_NotLoaded)+1))&gt;SUMPRODUCT((LEN(BC252)-LEN(SUBSTITUTE(BC252," "&amp;L_NotLoadedNeg&amp;" "," ")))/(LEN(L_NotLoadedNeg)+1)),SUMPRODUCT((LEN(BD252)-LEN(SUBSTITUTE(BD252," "&amp;L_NotLoaded&amp;" "," ")))/(LEN(L_NotLoaded)+1))&gt;SUMPRODUCT((LEN(BD252)-LEN(SUBSTITUTE(BD252," "&amp;L_NotLoadedNeg&amp;" "," ")))/(LEN(L_NotLoadedNeg)+1))),1,0),0)</f>
        <v>0</v>
      </c>
      <c r="BW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252," pax "," ~ ")," etd "," ~ ")," eta "," ~ ")," std "," ~ ")," sta "," ~ ")," atd "," ~ ")," ata "," ~ ")," lt "," ~ ")," utc "," ~ ")," local "," ~ ")," ok "," ~ ")," done "," ~ ")," seen "," ~ ")," chk "," ~ ")," chkd "," ~ ")," checked "," ~ ")," rcvd "," ~ ")," recd "," ~ ")," dep "," ~ ")," arr "," ~ ")," qty "," ~ ")," all "," ~ ")," ttl "," ~ ")," total "," ~ ")," via "," ~ ")," per "," ~ ")," call "," ~ ")," inbound "," ~ ")," outbound "," ~ ")," approx "," ~ ")</f>
        <v>  </v>
      </c>
      <c r="BX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252," pax "," ~ ")," etd "," ~ ")," eta "," ~ ")," std "," ~ ")," sta "," ~ ")," atd "," ~ ")," ata "," ~ ")," lt "," ~ ")," utc "," ~ ")," local "," ~ ")," ok "," ~ ")," done "," ~ ")," seen "," ~ ")," chk "," ~ ")," chkd "," ~ ")," checked "," ~ ")," rcvd "," ~ ")," recd "," ~ ")," dep "," ~ ")," arr "," ~ ")," qty "," ~ ")," all "," ~ ")," ttl "," ~ ")," total "," ~ ")," via "," ~ ")," per "," ~ ")," call "," ~ ")," inbound "," ~ ")," outbound "," ~ ")," approx "," ~ ")</f>
        <v>  </v>
      </c>
    </row>
    <row r="253" customFormat="false" ht="39.75" hidden="false" customHeight="true" outlineLevel="0" collapsed="false">
      <c r="A253" s="57" t="s">
        <v>827</v>
      </c>
      <c r="B253" s="57" t="s">
        <v>235</v>
      </c>
      <c r="C253" s="57" t="str">
        <f aca="false">Flights!$F$11</f>
        <v>MH0003</v>
      </c>
      <c r="D253" s="58" t="n">
        <f aca="false">Flights!$D$11</f>
        <v>46304</v>
      </c>
      <c r="E253" s="57" t="str">
        <f aca="false">Flights!$G$11&amp;"-"&amp;Flights!$H$11</f>
        <v>LHR-KUL</v>
      </c>
      <c r="F253" s="57" t="str">
        <f aca="false">Flights!$K$11</f>
        <v>BC</v>
      </c>
      <c r="G253" s="57" t="s">
        <v>462</v>
      </c>
      <c r="H253" s="57" t="s">
        <v>463</v>
      </c>
      <c r="I253" s="57" t="s">
        <v>502</v>
      </c>
      <c r="J253" s="57" t="s">
        <v>544</v>
      </c>
      <c r="K253" s="67" t="s">
        <v>504</v>
      </c>
      <c r="L253" s="67" t="s">
        <v>743</v>
      </c>
      <c r="M253" s="67" t="s">
        <v>454</v>
      </c>
      <c r="N253" s="67" t="s">
        <v>386</v>
      </c>
      <c r="O253" s="67"/>
      <c r="P253" s="57" t="s">
        <v>186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open",IF(AND(NOT(OR(LEN(AZ253)&lt;15,ISNUMBER(MATCH(AZ253,L_Placeholder,0)))),BK253=0,NOT(OR(LEN(AU253)&lt;2,ISNUMBER(MATCH(AU253,L_Placeholder,0)))),NOT(OR(LEN(AX253)&lt;2,ISNUMBER(MATCH(AX253,L_Placeholder,0)))),TRIM(AE253)&lt;&gt;TRIM(T253)),"N/A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missing",IF(OR(LEN(AU253)&lt;2,ISNUMBER(MATCH(AU253,L_Placeholder,0))),"INVALID – PIC missing",IF(OR(LEN(AV253)&lt;2,ISNUMBER(MATCH(AV253,L_Placeholder,0))),"INVALID – result / assessment missing",IF(OR(OR(LEN(AW253)&lt;3,ISNUMBER(MATCH(AW253,L_Placeholder,0))),SUMPRODUCT(--ISNUMBER(SEARCH(" "&amp;L_EvidencePhrase&amp;" ",BD253)))&gt;0,BI253=1),"INVALID – evidence missing, placeholder or not yet on file",IF(BL253=0,"INVALID – evidence needs a traceable reference (number, file name or link)",IF(OR(LEN(AX253)&lt;2,ISNUMBER(MATCH(AX253,L_Placeholder,0))),"INVALID – verifier missing",IF(AX253=AU253,"INVALID – verifier must be someone other than the PIC",IF(BH253=1,"INVALID – result not yet available (awaiting / TBC)",IF(BV253=1,"INVALID – wording says not on board: an on-board confirmation needs the item loaded",IF(AND(AQ253=1,OR(OR(LEN(AY253)&lt;3,ISNUMBER(MATCH(AY253,L_Placeholder,0))),BJ253=1,BQ253=0)),"INVALID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LATE","COMPLETE")&amp;IF(BG253=1," – CHECK WORDING",""))))))))))))))))))))))))),IF(TRIM(U253)="Fail","FAIL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t="str">
        <f aca="false">" "&amp;TRIM(SUBSTITUTE(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 "))&amp;" "</f>
        <v>  </v>
      </c>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IFERROR(IF(AND(TRIM(U253)="Pass",SUMPRODUCT((LEN(BC253)-LEN(SUBSTITUTE(BC253,"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")))/(LEN(L_PendNeg)+1)),1,0),1)</f>
        <v>0</v>
      </c>
      <c r="BI253" s="61" t="n">
        <f aca="false">IFERROR(IF(SUMPRODUCT((LEN(BD253)-LEN(SUBSTITUTE(BD253," "&amp;L_PendStrict&amp;" "," ")))/(LEN(L_PendStrict)+1))&gt;SUMPRODUCT((LEN(BD253)-LEN(SUBSTITUTE(BD253," "&amp;L_PendNeg&amp;" "," ")))/(LEN(L_PendNeg)+1)),1,0),1)</f>
        <v>0</v>
      </c>
      <c r="BJ253" s="61" t="n">
        <f aca="false">IFERROR(IF(SUMPRODUCT((LEN(BE253)-LEN(SUBSTITUTE(BE253," "&amp;L_Pending&amp;" "," ")))/(LEN(L_Pending)+1))&gt;SUMPRODUCT((LEN(BE253)-LEN(SUBSTITUTE(BE253," "&amp;L_PendNeg&amp;" "," ")))/(LEN(L_PendNeg)+1)),1,0),1)</f>
        <v>0</v>
      </c>
      <c r="BK253" s="61" t="n">
        <f aca="false">IFERROR(IF(SUMPRODUCT((LEN(BF253)-LEN(SUBSTITUTE(BF253," "&amp;L_PendStrict&amp;" "," ")))/(LEN(L_PendStrict)+1))&gt;SUMPRODUCT((LEN(BF253)-LEN(SUBSTITUTE(BF253," "&amp;L_PendNeg&amp;" "," ")))/(LEN(L_PendNeg)+1)),1,0),1)</f>
        <v>0</v>
      </c>
      <c r="BL253" s="61" t="n">
        <f aca="false">IFERROR(IF(OR(SUMPRODUCT(--ISNUMBER(SEARCH({"aa000"," aa 000"," aaa 000"," aaaa 000"," a 0000"," a000 000"," aa 00 000"," aaa 00 000"},BN253)))&gt;0,SUMPRODUCT(--ISNUMBER(SEARCH({"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253)))&gt;0,SUMPRODUCT(--ISNUMBER(SEARCH({"http","www.","\",".pdf",".jpg",".jpeg",".png",".heic",".xls",".doc",".msg",".eml"},Z253)))&gt;0,AND(SUMPRODUCT(--ISNUMBER(SEARCH({"sharepoint","onedrive","teams","dms","q-pulse","qpulse"},Z253)))&gt;0,ISNUMBER(SEARCH("0",BM253)))),1,0),0)</f>
        <v>0</v>
      </c>
      <c r="BM253" s="61" t="str">
        <f aca="false">SUBSTITUTE(SUBSTITUTE(SUBSTITUTE(SUBSTITUTE(SUBSTITUTE(SUBSTITUTE(SUBSTITUTE(SUBSTITUTE(SUBSTITUTE(LOWER(BW253&amp;""),"1","0"),"2","0"),"3","0"),"4","0"),"5","0"),"6","0"),"7","0"),"8","0"),"9","0")</f>
        <v>  </v>
      </c>
      <c r="BN253" s="61" t="str">
        <f aca="false">SUBSTITUTE(SUBSTITUTE(SUBSTITUTE(SUBSTITUTE(SUBSTITUTE(SUBSTITUTE(SUBSTITUTE(SUBSTITUTE(SUBSTITUTE(SUBSTITUTE(SUBSTITUTE(SUBSTITUTE(SUBSTITUTE(SUBSTITUTE(SUBSTITUTE(SUBSTITUTE(SUBSTITUTE(SUBSTITUTE(SUBSTITUTE(SUBSTITUTE(SUBSTITUTE(SUBSTITUTE(SUBSTITUTE(SUBSTITUTE(SUBSTITUTE(BM253,"b","a"),"c","a"),"d","a"),"e","a"),"f","a"),"g","a"),"h","a"),"i","a"),"j","a"),"k","a"),"l","a"),"m","a"),"n","a"),"o","a"),"p","a"),"q","a"),"r","a"),"s","a"),"t","a"),"u","a"),"v","a"),"w","a"),"x","a"),"y","a"),"z","a")</f>
        <v>  </v>
      </c>
      <c r="BO253" s="61" t="str">
        <f aca="false">SUBSTITUTE(SUBSTITUTE(SUBSTITUTE(SUBSTITUTE(SUBSTITUTE(SUBSTITUTE(SUBSTITUTE(SUBSTITUTE(SUBSTITUTE(LOWER(BX253&amp;""),"1","0"),"2","0"),"3","0"),"4","0"),"5","0"),"6","0"),"7","0"),"8","0"),"9","0")</f>
        <v>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v>
      </c>
      <c r="BQ253" s="61" t="n">
        <f aca="false">IFERROR(IF(OR(SUMPRODUCT(--ISNUMBER(SEARCH({"aa000"," aa 000"," aaa 000"," aaaa 000"," a 0000"," a000 000"," aa 00 000"," aaa 00 000"},BP253)))&gt;0,SUMPRODUCT(--ISNUMBER(SEARCH({"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253)))&gt;0,SUMPRODUCT(--ISNUMBER(SEARCH({"http","www.","\",".pdf",".jpg",".jpeg",".png",".heic",".xls",".doc",".msg",".eml"},W253)))&gt;0,ISNUMBER(SEARCH("0000",BO253)),AND(SUMPRODUCT(--ISNUMBER(SEARCH({"sharepoint","onedrive","teams","dms","q-pulse","qpulse"},W253)))&gt;0,ISNUMBER(SEARCH("0",BO253)))),1,0),0)</f>
        <v>0</v>
      </c>
      <c r="BR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253," "&amp;LOWER(Flights!$F$11)&amp;" "," ~ ")," mh"," ~")," at "," ~ ")," by "," ~ ")," on "," ~ ")," to "," ~ ")," from "," ~ ")," until "," ~ ")," till "," ~ ")," before "," ~ ")," after "," ~ ")," around "," ~ ")," approx "," ~ ")," about "," ~ ")," since "," ~ ")," hrs "," ~ ")," hr "," ~ ")," hours "," ~ ")," time "," ~ ")," jan "," ~ ")," feb "," ~ ")," mar "," ~ ")," apr "," ~ ")," may "," ~ ")," jun "," ~ ")," jul "," ~ ")," aug "," ~ ")," sep "," ~ ")," sept "," ~ ")," oct "," ~ ")</f>
        <v>  </v>
      </c>
      <c r="BS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253," "&amp;LOWER(Flights!$F$11)&amp;" "," ~ ")," mh"," ~")," at "," ~ ")," by "," ~ ")," on "," ~ ")," to "," ~ ")," from "," ~ ")," until "," ~ ")," till "," ~ ")," before "," ~ ")," after "," ~ ")," around "," ~ ")," approx "," ~ ")," about "," ~ ")," since "," ~ ")," hrs "," ~ ")," hr "," ~ ")," hours "," ~ ")," time "," ~ ")," jan "," ~ ")," feb "," ~ ")," mar "," ~ ")," apr "," ~ ")," may "," ~ ")," jun "," ~ ")," jul "," ~ ")," aug "," ~ ")," sep "," ~ ")," sept "," ~ ")," oct "," ~ ")</f>
        <v>  </v>
      </c>
      <c r="BT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253,"jan","~"),"feb","~"),"mar","~"),"apr","~"),"may","~"),"jun","~"),"jul","~"),"aug","~"),"sep","~"),"oct","~"),"nov","~"),"dec","~")," nov "," ~ ")," dec "," ~ ")," mon "," ~ ")," tue "," ~ ")," wed "," ~ ")," thu "," ~ ")," fri "," ~ ")," sat "," ~ ")," sun "," ~ ")," gate "," ~ ")," bay "," ~ ")," stand "," ~ ")," position "," ~ ")," galley "," ~ ")," flight "," ~ ")," flt "," ~ ")," day "," ~ ")," date "," ~ ")," dated "," ~ ")," the "," ~ ")," and "," ~ ")," of "," ~ ")," in "," ~ ")," for "," ~ ")," with "," ~ ")</f>
        <v>  </v>
      </c>
      <c r="BU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253,"jan","~"),"feb","~"),"mar","~"),"apr","~"),"may","~"),"jun","~"),"jul","~"),"aug","~"),"sep","~"),"oct","~"),"nov","~"),"dec","~")," nov "," ~ ")," dec "," ~ ")," mon "," ~ ")," tue "," ~ ")," wed "," ~ ")," thu "," ~ ")," fri "," ~ ")," sat "," ~ ")," sun "," ~ ")," gate "," ~ ")," bay "," ~ ")," stand "," ~ ")," position "," ~ ")," galley "," ~ ")," flight "," ~ ")," flt "," ~ ")," day "," ~ ")," date "," ~ ")," dated "," ~ ")," the "," ~ ")," and "," ~ ")," of "," ~ ")," in "," ~ ")," for "," ~ ")," with "," ~ ")</f>
        <v>  </v>
      </c>
      <c r="BV253" s="61" t="n">
        <f aca="false">IFERROR(IF(OR(SUMPRODUCT((LEN(BC253)-LEN(SUBSTITUTE(BC253," "&amp;L_NotLoaded&amp;" "," ")))/(LEN(L_NotLoaded)+1))&gt;SUMPRODUCT((LEN(BC253)-LEN(SUBSTITUTE(BC253," "&amp;L_NotLoadedNeg&amp;" "," ")))/(LEN(L_NotLoadedNeg)+1)),SUMPRODUCT((LEN(BD253)-LEN(SUBSTITUTE(BD253," "&amp;L_NotLoaded&amp;" "," ")))/(LEN(L_NotLoaded)+1))&gt;SUMPRODUCT((LEN(BD253)-LEN(SUBSTITUTE(BD253," "&amp;L_NotLoadedNeg&amp;" "," ")))/(LEN(L_NotLoadedNeg)+1))),1,0),0)</f>
        <v>0</v>
      </c>
      <c r="BW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253," pax "," ~ ")," etd "," ~ ")," eta "," ~ ")," std "," ~ ")," sta "," ~ ")," atd "," ~ ")," ata "," ~ ")," lt "," ~ ")," utc "," ~ ")," local "," ~ ")," ok "," ~ ")," done "," ~ ")," seen "," ~ ")," chk "," ~ ")," chkd "," ~ ")," checked "," ~ ")," rcvd "," ~ ")," recd "," ~ ")," dep "," ~ ")," arr "," ~ ")," qty "," ~ ")," all "," ~ ")," ttl "," ~ ")," total "," ~ ")," via "," ~ ")," per "," ~ ")," call "," ~ ")," inbound "," ~ ")," outbound "," ~ ")," approx "," ~ ")</f>
        <v>  </v>
      </c>
      <c r="BX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253," pax "," ~ ")," etd "," ~ ")," eta "," ~ ")," std "," ~ ")," sta "," ~ ")," atd "," ~ ")," ata "," ~ ")," lt "," ~ ")," utc "," ~ ")," local "," ~ ")," ok "," ~ ")," done "," ~ ")," seen "," ~ ")," chk "," ~ ")," chkd "," ~ ")," checked "," ~ ")," rcvd "," ~ ")," recd "," ~ ")," dep "," ~ ")," arr "," ~ ")," qty "," ~ ")," all "," ~ ")," ttl "," ~ ")," total "," ~ ")," via "," ~ ")," per "," ~ ")," call "," ~ ")," inbound "," ~ ")," outbound "," ~ ")," approx "," ~ ")</f>
        <v>  </v>
      </c>
    </row>
    <row r="254" customFormat="false" ht="39.75" hidden="false" customHeight="true" outlineLevel="0" collapsed="false">
      <c r="A254" s="57" t="s">
        <v>828</v>
      </c>
      <c r="B254" s="57" t="s">
        <v>235</v>
      </c>
      <c r="C254" s="57" t="str">
        <f aca="false">Flights!$F$11</f>
        <v>MH0003</v>
      </c>
      <c r="D254" s="58" t="n">
        <f aca="false">Flights!$D$11</f>
        <v>46304</v>
      </c>
      <c r="E254" s="57" t="str">
        <f aca="false">Flights!$G$11&amp;"-"&amp;Flights!$H$11</f>
        <v>LHR-KUL</v>
      </c>
      <c r="F254" s="57" t="str">
        <f aca="false">Flights!$K$11</f>
        <v>BC</v>
      </c>
      <c r="G254" s="57" t="s">
        <v>462</v>
      </c>
      <c r="H254" s="57" t="s">
        <v>463</v>
      </c>
      <c r="I254" s="57" t="s">
        <v>502</v>
      </c>
      <c r="J254" s="57" t="s">
        <v>546</v>
      </c>
      <c r="K254" s="67" t="s">
        <v>504</v>
      </c>
      <c r="L254" s="67" t="s">
        <v>745</v>
      </c>
      <c r="M254" s="67" t="s">
        <v>454</v>
      </c>
      <c r="N254" s="67" t="s">
        <v>386</v>
      </c>
      <c r="O254" s="67"/>
      <c r="P254" s="57" t="s">
        <v>186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open",IF(AND(NOT(OR(LEN(AZ254)&lt;15,ISNUMBER(MATCH(AZ254,L_Placeholder,0)))),BK254=0,NOT(OR(LEN(AU254)&lt;2,ISNUMBER(MATCH(AU254,L_Placeholder,0)))),NOT(OR(LEN(AX254)&lt;2,ISNUMBER(MATCH(AX254,L_Placeholder,0)))),TRIM(AE254)&lt;&gt;TRIM(T254)),"N/A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missing",IF(OR(LEN(AU254)&lt;2,ISNUMBER(MATCH(AU254,L_Placeholder,0))),"INVALID – PIC missing",IF(OR(LEN(AV254)&lt;2,ISNUMBER(MATCH(AV254,L_Placeholder,0))),"INVALID – result / assessment missing",IF(OR(OR(LEN(AW254)&lt;3,ISNUMBER(MATCH(AW254,L_Placeholder,0))),SUMPRODUCT(--ISNUMBER(SEARCH(" "&amp;L_EvidencePhrase&amp;" ",BD254)))&gt;0,BI254=1),"INVALID – evidence missing, placeholder or not yet on file",IF(BL254=0,"INVALID – evidence needs a traceable reference (number, file name or link)",IF(OR(LEN(AX254)&lt;2,ISNUMBER(MATCH(AX254,L_Placeholder,0))),"INVALID – verifier missing",IF(AX254=AU254,"INVALID – verifier must be someone other than the PIC",IF(BH254=1,"INVALID – result not yet available (awaiting / TBC)",IF(BV254=1,"INVALID – wording says not on board: an on-board confirmation needs the item loaded",IF(AND(AQ254=1,OR(OR(LEN(AY254)&lt;3,ISNUMBER(MATCH(AY254,L_Placeholder,0))),BJ254=1,BQ254=0)),"INVALID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LATE","COMPLETE")&amp;IF(BG254=1," – CHECK WORDING",""))))))))))))))))))))))))),IF(TRIM(U254)="Fail","FAIL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t="str">
        <f aca="false">" "&amp;TRIM(SUBSTITUTE(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 "))&amp;" "</f>
        <v>  </v>
      </c>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IFERROR(IF(AND(TRIM(U254)="Pass",SUMPRODUCT((LEN(BC254)-LEN(SUBSTITUTE(BC254,"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")))/(LEN(L_PendNeg)+1)),1,0),1)</f>
        <v>0</v>
      </c>
      <c r="BI254" s="61" t="n">
        <f aca="false">IFERROR(IF(SUMPRODUCT((LEN(BD254)-LEN(SUBSTITUTE(BD254," "&amp;L_PendStrict&amp;" "," ")))/(LEN(L_PendStrict)+1))&gt;SUMPRODUCT((LEN(BD254)-LEN(SUBSTITUTE(BD254," "&amp;L_PendNeg&amp;" "," ")))/(LEN(L_PendNeg)+1)),1,0),1)</f>
        <v>0</v>
      </c>
      <c r="BJ254" s="61" t="n">
        <f aca="false">IFERROR(IF(SUMPRODUCT((LEN(BE254)-LEN(SUBSTITUTE(BE254," "&amp;L_Pending&amp;" "," ")))/(LEN(L_Pending)+1))&gt;SUMPRODUCT((LEN(BE254)-LEN(SUBSTITUTE(BE254," "&amp;L_PendNeg&amp;" "," ")))/(LEN(L_PendNeg)+1)),1,0),1)</f>
        <v>0</v>
      </c>
      <c r="BK254" s="61" t="n">
        <f aca="false">IFERROR(IF(SUMPRODUCT((LEN(BF254)-LEN(SUBSTITUTE(BF254," "&amp;L_PendStrict&amp;" "," ")))/(LEN(L_PendStrict)+1))&gt;SUMPRODUCT((LEN(BF254)-LEN(SUBSTITUTE(BF254," "&amp;L_PendNeg&amp;" "," ")))/(LEN(L_PendNeg)+1)),1,0),1)</f>
        <v>0</v>
      </c>
      <c r="BL254" s="61" t="n">
        <f aca="false">IFERROR(IF(OR(SUMPRODUCT(--ISNUMBER(SEARCH({"aa000"," aa 000"," aaa 000"," aaaa 000"," a 0000"," a000 000"," aa 00 000"," aaa 00 000"},BN254)))&gt;0,SUMPRODUCT(--ISNUMBER(SEARCH({"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254)))&gt;0,SUMPRODUCT(--ISNUMBER(SEARCH({"http","www.","\",".pdf",".jpg",".jpeg",".png",".heic",".xls",".doc",".msg",".eml"},Z254)))&gt;0,AND(SUMPRODUCT(--ISNUMBER(SEARCH({"sharepoint","onedrive","teams","dms","q-pulse","qpulse"},Z254)))&gt;0,ISNUMBER(SEARCH("0",BM254)))),1,0),0)</f>
        <v>0</v>
      </c>
      <c r="BM254" s="61" t="str">
        <f aca="false">SUBSTITUTE(SUBSTITUTE(SUBSTITUTE(SUBSTITUTE(SUBSTITUTE(SUBSTITUTE(SUBSTITUTE(SUBSTITUTE(SUBSTITUTE(LOWER(BW254&amp;""),"1","0"),"2","0"),"3","0"),"4","0"),"5","0"),"6","0"),"7","0"),"8","0"),"9","0")</f>
        <v>  </v>
      </c>
      <c r="BN254" s="61" t="str">
        <f aca="false">SUBSTITUTE(SUBSTITUTE(SUBSTITUTE(SUBSTITUTE(SUBSTITUTE(SUBSTITUTE(SUBSTITUTE(SUBSTITUTE(SUBSTITUTE(SUBSTITUTE(SUBSTITUTE(SUBSTITUTE(SUBSTITUTE(SUBSTITUTE(SUBSTITUTE(SUBSTITUTE(SUBSTITUTE(SUBSTITUTE(SUBSTITUTE(SUBSTITUTE(SUBSTITUTE(SUBSTITUTE(SUBSTITUTE(SUBSTITUTE(SUBSTITUTE(BM254,"b","a"),"c","a"),"d","a"),"e","a"),"f","a"),"g","a"),"h","a"),"i","a"),"j","a"),"k","a"),"l","a"),"m","a"),"n","a"),"o","a"),"p","a"),"q","a"),"r","a"),"s","a"),"t","a"),"u","a"),"v","a"),"w","a"),"x","a"),"y","a"),"z","a")</f>
        <v>  </v>
      </c>
      <c r="BO254" s="61" t="str">
        <f aca="false">SUBSTITUTE(SUBSTITUTE(SUBSTITUTE(SUBSTITUTE(SUBSTITUTE(SUBSTITUTE(SUBSTITUTE(SUBSTITUTE(SUBSTITUTE(LOWER(BX254&amp;""),"1","0"),"2","0"),"3","0"),"4","0"),"5","0"),"6","0"),"7","0"),"8","0"),"9","0")</f>
        <v>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v>
      </c>
      <c r="BQ254" s="61" t="n">
        <f aca="false">IFERROR(IF(OR(SUMPRODUCT(--ISNUMBER(SEARCH({"aa000"," aa 000"," aaa 000"," aaaa 000"," a 0000"," a000 000"," aa 00 000"," aaa 00 000"},BP254)))&gt;0,SUMPRODUCT(--ISNUMBER(SEARCH({"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254)))&gt;0,SUMPRODUCT(--ISNUMBER(SEARCH({"http","www.","\",".pdf",".jpg",".jpeg",".png",".heic",".xls",".doc",".msg",".eml"},W254)))&gt;0,ISNUMBER(SEARCH("0000",BO254)),AND(SUMPRODUCT(--ISNUMBER(SEARCH({"sharepoint","onedrive","teams","dms","q-pulse","qpulse"},W254)))&gt;0,ISNUMBER(SEARCH("0",BO254)))),1,0),0)</f>
        <v>0</v>
      </c>
      <c r="BR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254," "&amp;LOWER(Flights!$F$11)&amp;" "," ~ ")," mh"," ~")," at "," ~ ")," by "," ~ ")," on "," ~ ")," to "," ~ ")," from "," ~ ")," until "," ~ ")," till "," ~ ")," before "," ~ ")," after "," ~ ")," around "," ~ ")," approx "," ~ ")," about "," ~ ")," since "," ~ ")," hrs "," ~ ")," hr "," ~ ")," hours "," ~ ")," time "," ~ ")," jan "," ~ ")," feb "," ~ ")," mar "," ~ ")," apr "," ~ ")," may "," ~ ")," jun "," ~ ")," jul "," ~ ")," aug "," ~ ")," sep "," ~ ")," sept "," ~ ")," oct "," ~ ")</f>
        <v>  </v>
      </c>
      <c r="BS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254," "&amp;LOWER(Flights!$F$11)&amp;" "," ~ ")," mh"," ~")," at "," ~ ")," by "," ~ ")," on "," ~ ")," to "," ~ ")," from "," ~ ")," until "," ~ ")," till "," ~ ")," before "," ~ ")," after "," ~ ")," around "," ~ ")," approx "," ~ ")," about "," ~ ")," since "," ~ ")," hrs "," ~ ")," hr "," ~ ")," hours "," ~ ")," time "," ~ ")," jan "," ~ ")," feb "," ~ ")," mar "," ~ ")," apr "," ~ ")," may "," ~ ")," jun "," ~ ")," jul "," ~ ")," aug "," ~ ")," sep "," ~ ")," sept "," ~ ")," oct "," ~ ")</f>
        <v>  </v>
      </c>
      <c r="BT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254,"jan","~"),"feb","~"),"mar","~"),"apr","~"),"may","~"),"jun","~"),"jul","~"),"aug","~"),"sep","~"),"oct","~"),"nov","~"),"dec","~")," nov "," ~ ")," dec "," ~ ")," mon "," ~ ")," tue "," ~ ")," wed "," ~ ")," thu "," ~ ")," fri "," ~ ")," sat "," ~ ")," sun "," ~ ")," gate "," ~ ")," bay "," ~ ")," stand "," ~ ")," position "," ~ ")," galley "," ~ ")," flight "," ~ ")," flt "," ~ ")," day "," ~ ")," date "," ~ ")," dated "," ~ ")," the "," ~ ")," and "," ~ ")," of "," ~ ")," in "," ~ ")," for "," ~ ")," with "," ~ ")</f>
        <v>  </v>
      </c>
      <c r="BU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254,"jan","~"),"feb","~"),"mar","~"),"apr","~"),"may","~"),"jun","~"),"jul","~"),"aug","~"),"sep","~"),"oct","~"),"nov","~"),"dec","~")," nov "," ~ ")," dec "," ~ ")," mon "," ~ ")," tue "," ~ ")," wed "," ~ ")," thu "," ~ ")," fri "," ~ ")," sat "," ~ ")," sun "," ~ ")," gate "," ~ ")," bay "," ~ ")," stand "," ~ ")," position "," ~ ")," galley "," ~ ")," flight "," ~ ")," flt "," ~ ")," day "," ~ ")," date "," ~ ")," dated "," ~ ")," the "," ~ ")," and "," ~ ")," of "," ~ ")," in "," ~ ")," for "," ~ ")," with "," ~ ")</f>
        <v>  </v>
      </c>
      <c r="BV254" s="61" t="n">
        <f aca="false">IFERROR(IF(OR(SUMPRODUCT((LEN(BC254)-LEN(SUBSTITUTE(BC254," "&amp;L_NotLoaded&amp;" "," ")))/(LEN(L_NotLoaded)+1))&gt;SUMPRODUCT((LEN(BC254)-LEN(SUBSTITUTE(BC254," "&amp;L_NotLoadedNeg&amp;" "," ")))/(LEN(L_NotLoadedNeg)+1)),SUMPRODUCT((LEN(BD254)-LEN(SUBSTITUTE(BD254," "&amp;L_NotLoaded&amp;" "," ")))/(LEN(L_NotLoaded)+1))&gt;SUMPRODUCT((LEN(BD254)-LEN(SUBSTITUTE(BD254," "&amp;L_NotLoadedNeg&amp;" "," ")))/(LEN(L_NotLoadedNeg)+1))),1,0),0)</f>
        <v>0</v>
      </c>
      <c r="BW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254," pax "," ~ ")," etd "," ~ ")," eta "," ~ ")," std "," ~ ")," sta "," ~ ")," atd "," ~ ")," ata "," ~ ")," lt "," ~ ")," utc "," ~ ")," local "," ~ ")," ok "," ~ ")," done "," ~ ")," seen "," ~ ")," chk "," ~ ")," chkd "," ~ ")," checked "," ~ ")," rcvd "," ~ ")," recd "," ~ ")," dep "," ~ ")," arr "," ~ ")," qty "," ~ ")," all "," ~ ")," ttl "," ~ ")," total "," ~ ")," via "," ~ ")," per "," ~ ")," call "," ~ ")," inbound "," ~ ")," outbound "," ~ ")," approx "," ~ ")</f>
        <v>  </v>
      </c>
      <c r="BX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254," pax "," ~ ")," etd "," ~ ")," eta "," ~ ")," std "," ~ ")," sta "," ~ ")," atd "," ~ ")," ata "," ~ ")," lt "," ~ ")," utc "," ~ ")," local "," ~ ")," ok "," ~ ")," done "," ~ ")," seen "," ~ ")," chk "," ~ ")," chkd "," ~ ")," checked "," ~ ")," rcvd "," ~ ")," recd "," ~ ")," dep "," ~ ")," arr "," ~ ")," qty "," ~ ")," all "," ~ ")," ttl "," ~ ")," total "," ~ ")," via "," ~ ")," per "," ~ ")," call "," ~ ")," inbound "," ~ ")," outbound "," ~ ")," approx "," ~ ")</f>
        <v>  </v>
      </c>
    </row>
    <row r="255" customFormat="false" ht="39.75" hidden="false" customHeight="true" outlineLevel="0" collapsed="false">
      <c r="A255" s="57" t="s">
        <v>829</v>
      </c>
      <c r="B255" s="57" t="s">
        <v>235</v>
      </c>
      <c r="C255" s="57" t="str">
        <f aca="false">Flights!$F$11</f>
        <v>MH0003</v>
      </c>
      <c r="D255" s="58" t="n">
        <f aca="false">Flights!$D$11</f>
        <v>46304</v>
      </c>
      <c r="E255" s="57" t="str">
        <f aca="false">Flights!$G$11&amp;"-"&amp;Flights!$H$11</f>
        <v>LHR-KUL</v>
      </c>
      <c r="F255" s="57" t="str">
        <f aca="false">Flights!$K$11</f>
        <v>BC</v>
      </c>
      <c r="G255" s="57" t="s">
        <v>462</v>
      </c>
      <c r="H255" s="57" t="s">
        <v>463</v>
      </c>
      <c r="I255" s="57" t="s">
        <v>502</v>
      </c>
      <c r="J255" s="57" t="s">
        <v>549</v>
      </c>
      <c r="K255" s="67" t="s">
        <v>504</v>
      </c>
      <c r="L255" s="67" t="s">
        <v>747</v>
      </c>
      <c r="M255" s="67" t="s">
        <v>454</v>
      </c>
      <c r="N255" s="67" t="s">
        <v>386</v>
      </c>
      <c r="O255" s="67"/>
      <c r="P255" s="57" t="s">
        <v>186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open",IF(AND(NOT(OR(LEN(AZ255)&lt;15,ISNUMBER(MATCH(AZ255,L_Placeholder,0)))),BK255=0,NOT(OR(LEN(AU255)&lt;2,ISNUMBER(MATCH(AU255,L_Placeholder,0)))),NOT(OR(LEN(AX255)&lt;2,ISNUMBER(MATCH(AX255,L_Placeholder,0)))),TRIM(AE255)&lt;&gt;TRIM(T255)),"N/A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missing",IF(OR(LEN(AU255)&lt;2,ISNUMBER(MATCH(AU255,L_Placeholder,0))),"INVALID – PIC missing",IF(OR(LEN(AV255)&lt;2,ISNUMBER(MATCH(AV255,L_Placeholder,0))),"INVALID – result / assessment missing",IF(OR(OR(LEN(AW255)&lt;3,ISNUMBER(MATCH(AW255,L_Placeholder,0))),SUMPRODUCT(--ISNUMBER(SEARCH(" "&amp;L_EvidencePhrase&amp;" ",BD255)))&gt;0,BI255=1),"INVALID – evidence missing, placeholder or not yet on file",IF(BL255=0,"INVALID – evidence needs a traceable reference (number, file name or link)",IF(OR(LEN(AX255)&lt;2,ISNUMBER(MATCH(AX255,L_Placeholder,0))),"INVALID – verifier missing",IF(AX255=AU255,"INVALID – verifier must be someone other than the PIC",IF(BH255=1,"INVALID – result not yet available (awaiting / TBC)",IF(BV255=1,"INVALID – wording says not on board: an on-board confirmation needs the item loaded",IF(AND(AQ255=1,OR(OR(LEN(AY255)&lt;3,ISNUMBER(MATCH(AY255,L_Placeholder,0))),BJ255=1,BQ255=0)),"INVALID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LATE","COMPLETE")&amp;IF(BG255=1," – CHECK WORDING",""))))))))))))))))))))))))),IF(TRIM(U255)="Fail","FAIL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t="str">
        <f aca="false">" "&amp;TRIM(SUBSTITUTE(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 "))&amp;" "</f>
        <v>  </v>
      </c>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IFERROR(IF(AND(TRIM(U255)="Pass",SUMPRODUCT((LEN(BC255)-LEN(SUBSTITUTE(BC255,"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")))/(LEN(L_PendNeg)+1)),1,0),1)</f>
        <v>0</v>
      </c>
      <c r="BI255" s="61" t="n">
        <f aca="false">IFERROR(IF(SUMPRODUCT((LEN(BD255)-LEN(SUBSTITUTE(BD255," "&amp;L_PendStrict&amp;" "," ")))/(LEN(L_PendStrict)+1))&gt;SUMPRODUCT((LEN(BD255)-LEN(SUBSTITUTE(BD255," "&amp;L_PendNeg&amp;" "," ")))/(LEN(L_PendNeg)+1)),1,0),1)</f>
        <v>0</v>
      </c>
      <c r="BJ255" s="61" t="n">
        <f aca="false">IFERROR(IF(SUMPRODUCT((LEN(BE255)-LEN(SUBSTITUTE(BE255," "&amp;L_Pending&amp;" "," ")))/(LEN(L_Pending)+1))&gt;SUMPRODUCT((LEN(BE255)-LEN(SUBSTITUTE(BE255," "&amp;L_PendNeg&amp;" "," ")))/(LEN(L_PendNeg)+1)),1,0),1)</f>
        <v>0</v>
      </c>
      <c r="BK255" s="61" t="n">
        <f aca="false">IFERROR(IF(SUMPRODUCT((LEN(BF255)-LEN(SUBSTITUTE(BF255," "&amp;L_PendStrict&amp;" "," ")))/(LEN(L_PendStrict)+1))&gt;SUMPRODUCT((LEN(BF255)-LEN(SUBSTITUTE(BF255," "&amp;L_PendNeg&amp;" "," ")))/(LEN(L_PendNeg)+1)),1,0),1)</f>
        <v>0</v>
      </c>
      <c r="BL255" s="61" t="n">
        <f aca="false">IFERROR(IF(OR(SUMPRODUCT(--ISNUMBER(SEARCH({"aa000"," aa 000"," aaa 000"," aaaa 000"," a 0000"," a000 000"," aa 00 000"," aaa 00 000"},BN255)))&gt;0,SUMPRODUCT(--ISNUMBER(SEARCH({"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255)))&gt;0,SUMPRODUCT(--ISNUMBER(SEARCH({"http","www.","\",".pdf",".jpg",".jpeg",".png",".heic",".xls",".doc",".msg",".eml"},Z255)))&gt;0,AND(SUMPRODUCT(--ISNUMBER(SEARCH({"sharepoint","onedrive","teams","dms","q-pulse","qpulse"},Z255)))&gt;0,ISNUMBER(SEARCH("0",BM255)))),1,0),0)</f>
        <v>0</v>
      </c>
      <c r="BM255" s="61" t="str">
        <f aca="false">SUBSTITUTE(SUBSTITUTE(SUBSTITUTE(SUBSTITUTE(SUBSTITUTE(SUBSTITUTE(SUBSTITUTE(SUBSTITUTE(SUBSTITUTE(LOWER(BW255&amp;""),"1","0"),"2","0"),"3","0"),"4","0"),"5","0"),"6","0"),"7","0"),"8","0"),"9","0")</f>
        <v>  </v>
      </c>
      <c r="BN255" s="61" t="str">
        <f aca="false">SUBSTITUTE(SUBSTITUTE(SUBSTITUTE(SUBSTITUTE(SUBSTITUTE(SUBSTITUTE(SUBSTITUTE(SUBSTITUTE(SUBSTITUTE(SUBSTITUTE(SUBSTITUTE(SUBSTITUTE(SUBSTITUTE(SUBSTITUTE(SUBSTITUTE(SUBSTITUTE(SUBSTITUTE(SUBSTITUTE(SUBSTITUTE(SUBSTITUTE(SUBSTITUTE(SUBSTITUTE(SUBSTITUTE(SUBSTITUTE(SUBSTITUTE(BM255,"b","a"),"c","a"),"d","a"),"e","a"),"f","a"),"g","a"),"h","a"),"i","a"),"j","a"),"k","a"),"l","a"),"m","a"),"n","a"),"o","a"),"p","a"),"q","a"),"r","a"),"s","a"),"t","a"),"u","a"),"v","a"),"w","a"),"x","a"),"y","a"),"z","a")</f>
        <v>  </v>
      </c>
      <c r="BO255" s="61" t="str">
        <f aca="false">SUBSTITUTE(SUBSTITUTE(SUBSTITUTE(SUBSTITUTE(SUBSTITUTE(SUBSTITUTE(SUBSTITUTE(SUBSTITUTE(SUBSTITUTE(LOWER(BX255&amp;""),"1","0"),"2","0"),"3","0"),"4","0"),"5","0"),"6","0"),"7","0"),"8","0"),"9","0")</f>
        <v>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v>
      </c>
      <c r="BQ255" s="61" t="n">
        <f aca="false">IFERROR(IF(OR(SUMPRODUCT(--ISNUMBER(SEARCH({"aa000"," aa 000"," aaa 000"," aaaa 000"," a 0000"," a000 000"," aa 00 000"," aaa 00 000"},BP255)))&gt;0,SUMPRODUCT(--ISNUMBER(SEARCH({"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255)))&gt;0,SUMPRODUCT(--ISNUMBER(SEARCH({"http","www.","\",".pdf",".jpg",".jpeg",".png",".heic",".xls",".doc",".msg",".eml"},W255)))&gt;0,ISNUMBER(SEARCH("0000",BO255)),AND(SUMPRODUCT(--ISNUMBER(SEARCH({"sharepoint","onedrive","teams","dms","q-pulse","qpulse"},W255)))&gt;0,ISNUMBER(SEARCH("0",BO255)))),1,0),0)</f>
        <v>0</v>
      </c>
      <c r="BR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255," "&amp;LOWER(Flights!$F$11)&amp;" "," ~ ")," mh"," ~")," at "," ~ ")," by "," ~ ")," on "," ~ ")," to "," ~ ")," from "," ~ ")," until "," ~ ")," till "," ~ ")," before "," ~ ")," after "," ~ ")," around "," ~ ")," approx "," ~ ")," about "," ~ ")," since "," ~ ")," hrs "," ~ ")," hr "," ~ ")," hours "," ~ ")," time "," ~ ")," jan "," ~ ")," feb "," ~ ")," mar "," ~ ")," apr "," ~ ")," may "," ~ ")," jun "," ~ ")," jul "," ~ ")," aug "," ~ ")," sep "," ~ ")," sept "," ~ ")," oct "," ~ ")</f>
        <v>  </v>
      </c>
      <c r="BS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255," "&amp;LOWER(Flights!$F$11)&amp;" "," ~ ")," mh"," ~")," at "," ~ ")," by "," ~ ")," on "," ~ ")," to "," ~ ")," from "," ~ ")," until "," ~ ")," till "," ~ ")," before "," ~ ")," after "," ~ ")," around "," ~ ")," approx "," ~ ")," about "," ~ ")," since "," ~ ")," hrs "," ~ ")," hr "," ~ ")," hours "," ~ ")," time "," ~ ")," jan "," ~ ")," feb "," ~ ")," mar "," ~ ")," apr "," ~ ")," may "," ~ ")," jun "," ~ ")," jul "," ~ ")," aug "," ~ ")," sep "," ~ ")," sept "," ~ ")," oct "," ~ ")</f>
        <v>  </v>
      </c>
      <c r="BT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255,"jan","~"),"feb","~"),"mar","~"),"apr","~"),"may","~"),"jun","~"),"jul","~"),"aug","~"),"sep","~"),"oct","~"),"nov","~"),"dec","~")," nov "," ~ ")," dec "," ~ ")," mon "," ~ ")," tue "," ~ ")," wed "," ~ ")," thu "," ~ ")," fri "," ~ ")," sat "," ~ ")," sun "," ~ ")," gate "," ~ ")," bay "," ~ ")," stand "," ~ ")," position "," ~ ")," galley "," ~ ")," flight "," ~ ")," flt "," ~ ")," day "," ~ ")," date "," ~ ")," dated "," ~ ")," the "," ~ ")," and "," ~ ")," of "," ~ ")," in "," ~ ")," for "," ~ ")," with "," ~ ")</f>
        <v>  </v>
      </c>
      <c r="BU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255,"jan","~"),"feb","~"),"mar","~"),"apr","~"),"may","~"),"jun","~"),"jul","~"),"aug","~"),"sep","~"),"oct","~"),"nov","~"),"dec","~")," nov "," ~ ")," dec "," ~ ")," mon "," ~ ")," tue "," ~ ")," wed "," ~ ")," thu "," ~ ")," fri "," ~ ")," sat "," ~ ")," sun "," ~ ")," gate "," ~ ")," bay "," ~ ")," stand "," ~ ")," position "," ~ ")," galley "," ~ ")," flight "," ~ ")," flt "," ~ ")," day "," ~ ")," date "," ~ ")," dated "," ~ ")," the "," ~ ")," and "," ~ ")," of "," ~ ")," in "," ~ ")," for "," ~ ")," with "," ~ ")</f>
        <v>  </v>
      </c>
      <c r="BV255" s="61" t="n">
        <f aca="false">IFERROR(IF(OR(SUMPRODUCT((LEN(BC255)-LEN(SUBSTITUTE(BC255," "&amp;L_NotLoaded&amp;" "," ")))/(LEN(L_NotLoaded)+1))&gt;SUMPRODUCT((LEN(BC255)-LEN(SUBSTITUTE(BC255," "&amp;L_NotLoadedNeg&amp;" "," ")))/(LEN(L_NotLoadedNeg)+1)),SUMPRODUCT((LEN(BD255)-LEN(SUBSTITUTE(BD255," "&amp;L_NotLoaded&amp;" "," ")))/(LEN(L_NotLoaded)+1))&gt;SUMPRODUCT((LEN(BD255)-LEN(SUBSTITUTE(BD255," "&amp;L_NotLoadedNeg&amp;" "," ")))/(LEN(L_NotLoadedNeg)+1))),1,0),0)</f>
        <v>0</v>
      </c>
      <c r="BW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255," pax "," ~ ")," etd "," ~ ")," eta "," ~ ")," std "," ~ ")," sta "," ~ ")," atd "," ~ ")," ata "," ~ ")," lt "," ~ ")," utc "," ~ ")," local "," ~ ")," ok "," ~ ")," done "," ~ ")," seen "," ~ ")," chk "," ~ ")," chkd "," ~ ")," checked "," ~ ")," rcvd "," ~ ")," recd "," ~ ")," dep "," ~ ")," arr "," ~ ")," qty "," ~ ")," all "," ~ ")," ttl "," ~ ")," total "," ~ ")," via "," ~ ")," per "," ~ ")," call "," ~ ")," inbound "," ~ ")," outbound "," ~ ")," approx "," ~ ")</f>
        <v>  </v>
      </c>
      <c r="BX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255," pax "," ~ ")," etd "," ~ ")," eta "," ~ ")," std "," ~ ")," sta "," ~ ")," atd "," ~ ")," ata "," ~ ")," lt "," ~ ")," utc "," ~ ")," local "," ~ ")," ok "," ~ ")," done "," ~ ")," seen "," ~ ")," chk "," ~ ")," chkd "," ~ ")," checked "," ~ ")," rcvd "," ~ ")," recd "," ~ ")," dep "," ~ ")," arr "," ~ ")," qty "," ~ ")," all "," ~ ")," ttl "," ~ ")," total "," ~ ")," via "," ~ ")," per "," ~ ")," call "," ~ ")," inbound "," ~ ")," outbound "," ~ ")," approx "," ~ ")</f>
        <v>  </v>
      </c>
    </row>
    <row r="256" customFormat="false" ht="39.75" hidden="false" customHeight="true" outlineLevel="0" collapsed="false">
      <c r="A256" s="57" t="s">
        <v>830</v>
      </c>
      <c r="B256" s="57" t="s">
        <v>235</v>
      </c>
      <c r="C256" s="57" t="str">
        <f aca="false">Flights!$F$11</f>
        <v>MH0003</v>
      </c>
      <c r="D256" s="58" t="n">
        <f aca="false">Flights!$D$11</f>
        <v>46304</v>
      </c>
      <c r="E256" s="57" t="str">
        <f aca="false">Flights!$G$11&amp;"-"&amp;Flights!$H$11</f>
        <v>LHR-KUL</v>
      </c>
      <c r="F256" s="57" t="str">
        <f aca="false">Flights!$K$11</f>
        <v>BC</v>
      </c>
      <c r="G256" s="57" t="s">
        <v>462</v>
      </c>
      <c r="H256" s="57" t="s">
        <v>463</v>
      </c>
      <c r="I256" s="57" t="s">
        <v>502</v>
      </c>
      <c r="J256" s="57" t="s">
        <v>551</v>
      </c>
      <c r="K256" s="67" t="s">
        <v>619</v>
      </c>
      <c r="L256" s="67" t="s">
        <v>749</v>
      </c>
      <c r="M256" s="67" t="s">
        <v>454</v>
      </c>
      <c r="N256" s="67" t="s">
        <v>386</v>
      </c>
      <c r="O256" s="67" t="s">
        <v>552</v>
      </c>
      <c r="P256" s="57" t="s">
        <v>186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open",IF(AND(NOT(OR(LEN(AZ256)&lt;15,ISNUMBER(MATCH(AZ256,L_Placeholder,0)))),BK256=0,NOT(OR(LEN(AU256)&lt;2,ISNUMBER(MATCH(AU256,L_Placeholder,0)))),NOT(OR(LEN(AX256)&lt;2,ISNUMBER(MATCH(AX256,L_Placeholder,0)))),TRIM(AE256)&lt;&gt;TRIM(T256)),"N/A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missing",IF(OR(LEN(AU256)&lt;2,ISNUMBER(MATCH(AU256,L_Placeholder,0))),"INVALID – PIC missing",IF(OR(LEN(AV256)&lt;2,ISNUMBER(MATCH(AV256,L_Placeholder,0))),"INVALID – result / assessment missing",IF(OR(OR(LEN(AW256)&lt;3,ISNUMBER(MATCH(AW256,L_Placeholder,0))),SUMPRODUCT(--ISNUMBER(SEARCH(" "&amp;L_EvidencePhrase&amp;" ",BD256)))&gt;0,BI256=1),"INVALID – evidence missing, placeholder or not yet on file",IF(BL256=0,"INVALID – evidence needs a traceable reference (number, file name or link)",IF(OR(LEN(AX256)&lt;2,ISNUMBER(MATCH(AX256,L_Placeholder,0))),"INVALID – verifier missing",IF(AX256=AU256,"INVALID – verifier must be someone other than the PIC",IF(BH256=1,"INVALID – result not yet available (awaiting / TBC)",IF(BV256=1,"INVALID – wording says not on board: an on-board confirmation needs the item loaded",IF(AND(AQ256=1,OR(OR(LEN(AY256)&lt;3,ISNUMBER(MATCH(AY256,L_Placeholder,0))),BJ256=1,BQ256=0)),"INVALID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LATE","COMPLETE")&amp;IF(BG256=1," – CHECK WORDING",""))))))))))))))))))))))))),IF(TRIM(U256)="Fail","FAIL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t="str">
        <f aca="false">" "&amp;TRIM(SUBSTITUTE(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 "))&amp;" "</f>
        <v>  </v>
      </c>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IFERROR(IF(AND(TRIM(U256)="Pass",SUMPRODUCT((LEN(BC256)-LEN(SUBSTITUTE(BC256,"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")))/(LEN(L_PendNeg)+1)),1,0),1)</f>
        <v>0</v>
      </c>
      <c r="BI256" s="61" t="n">
        <f aca="false">IFERROR(IF(SUMPRODUCT((LEN(BD256)-LEN(SUBSTITUTE(BD256," "&amp;L_PendStrict&amp;" "," ")))/(LEN(L_PendStrict)+1))&gt;SUMPRODUCT((LEN(BD256)-LEN(SUBSTITUTE(BD256," "&amp;L_PendNeg&amp;" "," ")))/(LEN(L_PendNeg)+1)),1,0),1)</f>
        <v>0</v>
      </c>
      <c r="BJ256" s="61" t="n">
        <f aca="false">IFERROR(IF(SUMPRODUCT((LEN(BE256)-LEN(SUBSTITUTE(BE256," "&amp;L_Pending&amp;" "," ")))/(LEN(L_Pending)+1))&gt;SUMPRODUCT((LEN(BE256)-LEN(SUBSTITUTE(BE256," "&amp;L_PendNeg&amp;" "," ")))/(LEN(L_PendNeg)+1)),1,0),1)</f>
        <v>0</v>
      </c>
      <c r="BK256" s="61" t="n">
        <f aca="false">IFERROR(IF(SUMPRODUCT((LEN(BF256)-LEN(SUBSTITUTE(BF256," "&amp;L_PendStrict&amp;" "," ")))/(LEN(L_PendStrict)+1))&gt;SUMPRODUCT((LEN(BF256)-LEN(SUBSTITUTE(BF256," "&amp;L_PendNeg&amp;" "," ")))/(LEN(L_PendNeg)+1)),1,0),1)</f>
        <v>0</v>
      </c>
      <c r="BL256" s="61" t="n">
        <f aca="false">IFERROR(IF(OR(SUMPRODUCT(--ISNUMBER(SEARCH({"aa000"," aa 000"," aaa 000"," aaaa 000"," a 0000"," a000 000"," aa 00 000"," aaa 00 000"},BN256)))&gt;0,SUMPRODUCT(--ISNUMBER(SEARCH({"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256)))&gt;0,SUMPRODUCT(--ISNUMBER(SEARCH({"http","www.","\",".pdf",".jpg",".jpeg",".png",".heic",".xls",".doc",".msg",".eml"},Z256)))&gt;0,AND(SUMPRODUCT(--ISNUMBER(SEARCH({"sharepoint","onedrive","teams","dms","q-pulse","qpulse"},Z256)))&gt;0,ISNUMBER(SEARCH("0",BM256)))),1,0),0)</f>
        <v>0</v>
      </c>
      <c r="BM256" s="61" t="str">
        <f aca="false">SUBSTITUTE(SUBSTITUTE(SUBSTITUTE(SUBSTITUTE(SUBSTITUTE(SUBSTITUTE(SUBSTITUTE(SUBSTITUTE(SUBSTITUTE(LOWER(BW256&amp;""),"1","0"),"2","0"),"3","0"),"4","0"),"5","0"),"6","0"),"7","0"),"8","0"),"9","0")</f>
        <v>  </v>
      </c>
      <c r="BN256" s="61" t="str">
        <f aca="false">SUBSTITUTE(SUBSTITUTE(SUBSTITUTE(SUBSTITUTE(SUBSTITUTE(SUBSTITUTE(SUBSTITUTE(SUBSTITUTE(SUBSTITUTE(SUBSTITUTE(SUBSTITUTE(SUBSTITUTE(SUBSTITUTE(SUBSTITUTE(SUBSTITUTE(SUBSTITUTE(SUBSTITUTE(SUBSTITUTE(SUBSTITUTE(SUBSTITUTE(SUBSTITUTE(SUBSTITUTE(SUBSTITUTE(SUBSTITUTE(SUBSTITUTE(BM256,"b","a"),"c","a"),"d","a"),"e","a"),"f","a"),"g","a"),"h","a"),"i","a"),"j","a"),"k","a"),"l","a"),"m","a"),"n","a"),"o","a"),"p","a"),"q","a"),"r","a"),"s","a"),"t","a"),"u","a"),"v","a"),"w","a"),"x","a"),"y","a"),"z","a")</f>
        <v>  </v>
      </c>
      <c r="BO256" s="61" t="str">
        <f aca="false">SUBSTITUTE(SUBSTITUTE(SUBSTITUTE(SUBSTITUTE(SUBSTITUTE(SUBSTITUTE(SUBSTITUTE(SUBSTITUTE(SUBSTITUTE(LOWER(BX256&amp;""),"1","0"),"2","0"),"3","0"),"4","0"),"5","0"),"6","0"),"7","0"),"8","0"),"9","0")</f>
        <v>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v>
      </c>
      <c r="BQ256" s="61" t="n">
        <f aca="false">IFERROR(IF(OR(SUMPRODUCT(--ISNUMBER(SEARCH({"aa000"," aa 000"," aaa 000"," aaaa 000"," a 0000"," a000 000"," aa 00 000"," aaa 00 000"},BP256)))&gt;0,SUMPRODUCT(--ISNUMBER(SEARCH({"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256)))&gt;0,SUMPRODUCT(--ISNUMBER(SEARCH({"http","www.","\",".pdf",".jpg",".jpeg",".png",".heic",".xls",".doc",".msg",".eml"},W256)))&gt;0,ISNUMBER(SEARCH("0000",BO256)),AND(SUMPRODUCT(--ISNUMBER(SEARCH({"sharepoint","onedrive","teams","dms","q-pulse","qpulse"},W256)))&gt;0,ISNUMBER(SEARCH("0",BO256)))),1,0),0)</f>
        <v>0</v>
      </c>
      <c r="BR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256," "&amp;LOWER(Flights!$F$11)&amp;" "," ~ ")," mh"," ~")," at "," ~ ")," by "," ~ ")," on "," ~ ")," to "," ~ ")," from "," ~ ")," until "," ~ ")," till "," ~ ")," before "," ~ ")," after "," ~ ")," around "," ~ ")," approx "," ~ ")," about "," ~ ")," since "," ~ ")," hrs "," ~ ")," hr "," ~ ")," hours "," ~ ")," time "," ~ ")," jan "," ~ ")," feb "," ~ ")," mar "," ~ ")," apr "," ~ ")," may "," ~ ")," jun "," ~ ")," jul "," ~ ")," aug "," ~ ")," sep "," ~ ")," sept "," ~ ")," oct "," ~ ")</f>
        <v>  </v>
      </c>
      <c r="BS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256," "&amp;LOWER(Flights!$F$11)&amp;" "," ~ ")," mh"," ~")," at "," ~ ")," by "," ~ ")," on "," ~ ")," to "," ~ ")," from "," ~ ")," until "," ~ ")," till "," ~ ")," before "," ~ ")," after "," ~ ")," around "," ~ ")," approx "," ~ ")," about "," ~ ")," since "," ~ ")," hrs "," ~ ")," hr "," ~ ")," hours "," ~ ")," time "," ~ ")," jan "," ~ ")," feb "," ~ ")," mar "," ~ ")," apr "," ~ ")," may "," ~ ")," jun "," ~ ")," jul "," ~ ")," aug "," ~ ")," sep "," ~ ")," sept "," ~ ")," oct "," ~ ")</f>
        <v>  </v>
      </c>
      <c r="BT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256,"jan","~"),"feb","~"),"mar","~"),"apr","~"),"may","~"),"jun","~"),"jul","~"),"aug","~"),"sep","~"),"oct","~"),"nov","~"),"dec","~")," nov "," ~ ")," dec "," ~ ")," mon "," ~ ")," tue "," ~ ")," wed "," ~ ")," thu "," ~ ")," fri "," ~ ")," sat "," ~ ")," sun "," ~ ")," gate "," ~ ")," bay "," ~ ")," stand "," ~ ")," position "," ~ ")," galley "," ~ ")," flight "," ~ ")," flt "," ~ ")," day "," ~ ")," date "," ~ ")," dated "," ~ ")," the "," ~ ")," and "," ~ ")," of "," ~ ")," in "," ~ ")," for "," ~ ")," with "," ~ ")</f>
        <v>  </v>
      </c>
      <c r="BU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256,"jan","~"),"feb","~"),"mar","~"),"apr","~"),"may","~"),"jun","~"),"jul","~"),"aug","~"),"sep","~"),"oct","~"),"nov","~"),"dec","~")," nov "," ~ ")," dec "," ~ ")," mon "," ~ ")," tue "," ~ ")," wed "," ~ ")," thu "," ~ ")," fri "," ~ ")," sat "," ~ ")," sun "," ~ ")," gate "," ~ ")," bay "," ~ ")," stand "," ~ ")," position "," ~ ")," galley "," ~ ")," flight "," ~ ")," flt "," ~ ")," day "," ~ ")," date "," ~ ")," dated "," ~ ")," the "," ~ ")," and "," ~ ")," of "," ~ ")," in "," ~ ")," for "," ~ ")," with "," ~ ")</f>
        <v>  </v>
      </c>
      <c r="BV256" s="61" t="n">
        <f aca="false">IFERROR(IF(OR(SUMPRODUCT((LEN(BC256)-LEN(SUBSTITUTE(BC256," "&amp;L_NotLoaded&amp;" "," ")))/(LEN(L_NotLoaded)+1))&gt;SUMPRODUCT((LEN(BC256)-LEN(SUBSTITUTE(BC256," "&amp;L_NotLoadedNeg&amp;" "," ")))/(LEN(L_NotLoadedNeg)+1)),SUMPRODUCT((LEN(BD256)-LEN(SUBSTITUTE(BD256," "&amp;L_NotLoaded&amp;" "," ")))/(LEN(L_NotLoaded)+1))&gt;SUMPRODUCT((LEN(BD256)-LEN(SUBSTITUTE(BD256," "&amp;L_NotLoadedNeg&amp;" "," ")))/(LEN(L_NotLoadedNeg)+1))),1,0),0)</f>
        <v>0</v>
      </c>
      <c r="BW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256," pax "," ~ ")," etd "," ~ ")," eta "," ~ ")," std "," ~ ")," sta "," ~ ")," atd "," ~ ")," ata "," ~ ")," lt "," ~ ")," utc "," ~ ")," local "," ~ ")," ok "," ~ ")," done "," ~ ")," seen "," ~ ")," chk "," ~ ")," chkd "," ~ ")," checked "," ~ ")," rcvd "," ~ ")," recd "," ~ ")," dep "," ~ ")," arr "," ~ ")," qty "," ~ ")," all "," ~ ")," ttl "," ~ ")," total "," ~ ")," via "," ~ ")," per "," ~ ")," call "," ~ ")," inbound "," ~ ")," outbound "," ~ ")," approx "," ~ ")</f>
        <v>  </v>
      </c>
      <c r="BX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256," pax "," ~ ")," etd "," ~ ")," eta "," ~ ")," std "," ~ ")," sta "," ~ ")," atd "," ~ ")," ata "," ~ ")," lt "," ~ ")," utc "," ~ ")," local "," ~ ")," ok "," ~ ")," done "," ~ ")," seen "," ~ ")," chk "," ~ ")," chkd "," ~ ")," checked "," ~ ")," rcvd "," ~ ")," recd "," ~ ")," dep "," ~ ")," arr "," ~ ")," qty "," ~ ")," all "," ~ ")," ttl "," ~ ")," total "," ~ ")," via "," ~ ")," per "," ~ ")," call "," ~ ")," inbound "," ~ ")," outbound "," ~ ")," approx "," ~ ")</f>
        <v>  </v>
      </c>
    </row>
    <row r="257" customFormat="false" ht="39.75" hidden="false" customHeight="true" outlineLevel="0" collapsed="false">
      <c r="A257" s="57" t="s">
        <v>831</v>
      </c>
      <c r="B257" s="57" t="s">
        <v>235</v>
      </c>
      <c r="C257" s="57" t="str">
        <f aca="false">Flights!$F$11</f>
        <v>MH0003</v>
      </c>
      <c r="D257" s="58" t="n">
        <f aca="false">Flights!$D$11</f>
        <v>46304</v>
      </c>
      <c r="E257" s="57" t="str">
        <f aca="false">Flights!$G$11&amp;"-"&amp;Flights!$H$11</f>
        <v>LHR-KUL</v>
      </c>
      <c r="F257" s="57" t="str">
        <f aca="false">Flights!$K$11</f>
        <v>BC</v>
      </c>
      <c r="G257" s="57" t="s">
        <v>462</v>
      </c>
      <c r="H257" s="57" t="s">
        <v>463</v>
      </c>
      <c r="I257" s="57" t="s">
        <v>502</v>
      </c>
      <c r="J257" s="57" t="s">
        <v>554</v>
      </c>
      <c r="K257" s="67" t="s">
        <v>504</v>
      </c>
      <c r="L257" s="67" t="s">
        <v>751</v>
      </c>
      <c r="M257" s="67" t="s">
        <v>454</v>
      </c>
      <c r="N257" s="67" t="s">
        <v>386</v>
      </c>
      <c r="O257" s="67"/>
      <c r="P257" s="57" t="s">
        <v>186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open",IF(AND(NOT(OR(LEN(AZ257)&lt;15,ISNUMBER(MATCH(AZ257,L_Placeholder,0)))),BK257=0,NOT(OR(LEN(AU257)&lt;2,ISNUMBER(MATCH(AU257,L_Placeholder,0)))),NOT(OR(LEN(AX257)&lt;2,ISNUMBER(MATCH(AX257,L_Placeholder,0)))),TRIM(AE257)&lt;&gt;TRIM(T257)),"N/A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missing",IF(OR(LEN(AU257)&lt;2,ISNUMBER(MATCH(AU257,L_Placeholder,0))),"INVALID – PIC missing",IF(OR(LEN(AV257)&lt;2,ISNUMBER(MATCH(AV257,L_Placeholder,0))),"INVALID – result / assessment missing",IF(OR(OR(LEN(AW257)&lt;3,ISNUMBER(MATCH(AW257,L_Placeholder,0))),SUMPRODUCT(--ISNUMBER(SEARCH(" "&amp;L_EvidencePhrase&amp;" ",BD257)))&gt;0,BI257=1),"INVALID – evidence missing, placeholder or not yet on file",IF(BL257=0,"INVALID – evidence needs a traceable reference (number, file name or link)",IF(OR(LEN(AX257)&lt;2,ISNUMBER(MATCH(AX257,L_Placeholder,0))),"INVALID – verifier missing",IF(AX257=AU257,"INVALID – verifier must be someone other than the PIC",IF(BH257=1,"INVALID – result not yet available (awaiting / TBC)",IF(BV257=1,"INVALID – wording says not on board: an on-board confirmation needs the item loaded",IF(AND(AQ257=1,OR(OR(LEN(AY257)&lt;3,ISNUMBER(MATCH(AY257,L_Placeholder,0))),BJ257=1,BQ257=0)),"INVALID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LATE","COMPLETE")&amp;IF(BG257=1," – CHECK WORDING",""))))))))))))))))))))))))),IF(TRIM(U257)="Fail","FAIL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t="str">
        <f aca="false">" "&amp;TRIM(SUBSTITUTE(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 "))&amp;" "</f>
        <v>  </v>
      </c>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IFERROR(IF(AND(TRIM(U257)="Pass",SUMPRODUCT((LEN(BC257)-LEN(SUBSTITUTE(BC257,"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")))/(LEN(L_PendNeg)+1)),1,0),1)</f>
        <v>0</v>
      </c>
      <c r="BI257" s="61" t="n">
        <f aca="false">IFERROR(IF(SUMPRODUCT((LEN(BD257)-LEN(SUBSTITUTE(BD257," "&amp;L_PendStrict&amp;" "," ")))/(LEN(L_PendStrict)+1))&gt;SUMPRODUCT((LEN(BD257)-LEN(SUBSTITUTE(BD257," "&amp;L_PendNeg&amp;" "," ")))/(LEN(L_PendNeg)+1)),1,0),1)</f>
        <v>0</v>
      </c>
      <c r="BJ257" s="61" t="n">
        <f aca="false">IFERROR(IF(SUMPRODUCT((LEN(BE257)-LEN(SUBSTITUTE(BE257," "&amp;L_Pending&amp;" "," ")))/(LEN(L_Pending)+1))&gt;SUMPRODUCT((LEN(BE257)-LEN(SUBSTITUTE(BE257," "&amp;L_PendNeg&amp;" "," ")))/(LEN(L_PendNeg)+1)),1,0),1)</f>
        <v>0</v>
      </c>
      <c r="BK257" s="61" t="n">
        <f aca="false">IFERROR(IF(SUMPRODUCT((LEN(BF257)-LEN(SUBSTITUTE(BF257," "&amp;L_PendStrict&amp;" "," ")))/(LEN(L_PendStrict)+1))&gt;SUMPRODUCT((LEN(BF257)-LEN(SUBSTITUTE(BF257," "&amp;L_PendNeg&amp;" "," ")))/(LEN(L_PendNeg)+1)),1,0),1)</f>
        <v>0</v>
      </c>
      <c r="BL257" s="61" t="n">
        <f aca="false">IFERROR(IF(OR(SUMPRODUCT(--ISNUMBER(SEARCH({"aa000"," aa 000"," aaa 000"," aaaa 000"," a 0000"," a000 000"," aa 00 000"," aaa 00 000"},BN257)))&gt;0,SUMPRODUCT(--ISNUMBER(SEARCH({"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257)))&gt;0,SUMPRODUCT(--ISNUMBER(SEARCH({"http","www.","\",".pdf",".jpg",".jpeg",".png",".heic",".xls",".doc",".msg",".eml"},Z257)))&gt;0,AND(SUMPRODUCT(--ISNUMBER(SEARCH({"sharepoint","onedrive","teams","dms","q-pulse","qpulse"},Z257)))&gt;0,ISNUMBER(SEARCH("0",BM257)))),1,0),0)</f>
        <v>0</v>
      </c>
      <c r="BM257" s="61" t="str">
        <f aca="false">SUBSTITUTE(SUBSTITUTE(SUBSTITUTE(SUBSTITUTE(SUBSTITUTE(SUBSTITUTE(SUBSTITUTE(SUBSTITUTE(SUBSTITUTE(LOWER(BW257&amp;""),"1","0"),"2","0"),"3","0"),"4","0"),"5","0"),"6","0"),"7","0"),"8","0"),"9","0")</f>
        <v>  </v>
      </c>
      <c r="BN257" s="61" t="str">
        <f aca="false">SUBSTITUTE(SUBSTITUTE(SUBSTITUTE(SUBSTITUTE(SUBSTITUTE(SUBSTITUTE(SUBSTITUTE(SUBSTITUTE(SUBSTITUTE(SUBSTITUTE(SUBSTITUTE(SUBSTITUTE(SUBSTITUTE(SUBSTITUTE(SUBSTITUTE(SUBSTITUTE(SUBSTITUTE(SUBSTITUTE(SUBSTITUTE(SUBSTITUTE(SUBSTITUTE(SUBSTITUTE(SUBSTITUTE(SUBSTITUTE(SUBSTITUTE(BM257,"b","a"),"c","a"),"d","a"),"e","a"),"f","a"),"g","a"),"h","a"),"i","a"),"j","a"),"k","a"),"l","a"),"m","a"),"n","a"),"o","a"),"p","a"),"q","a"),"r","a"),"s","a"),"t","a"),"u","a"),"v","a"),"w","a"),"x","a"),"y","a"),"z","a")</f>
        <v>  </v>
      </c>
      <c r="BO257" s="61" t="str">
        <f aca="false">SUBSTITUTE(SUBSTITUTE(SUBSTITUTE(SUBSTITUTE(SUBSTITUTE(SUBSTITUTE(SUBSTITUTE(SUBSTITUTE(SUBSTITUTE(LOWER(BX257&amp;""),"1","0"),"2","0"),"3","0"),"4","0"),"5","0"),"6","0"),"7","0"),"8","0"),"9","0")</f>
        <v>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v>
      </c>
      <c r="BQ257" s="61" t="n">
        <f aca="false">IFERROR(IF(OR(SUMPRODUCT(--ISNUMBER(SEARCH({"aa000"," aa 000"," aaa 000"," aaaa 000"," a 0000"," a000 000"," aa 00 000"," aaa 00 000"},BP257)))&gt;0,SUMPRODUCT(--ISNUMBER(SEARCH({"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257)))&gt;0,SUMPRODUCT(--ISNUMBER(SEARCH({"http","www.","\",".pdf",".jpg",".jpeg",".png",".heic",".xls",".doc",".msg",".eml"},W257)))&gt;0,ISNUMBER(SEARCH("0000",BO257)),AND(SUMPRODUCT(--ISNUMBER(SEARCH({"sharepoint","onedrive","teams","dms","q-pulse","qpulse"},W257)))&gt;0,ISNUMBER(SEARCH("0",BO257)))),1,0),0)</f>
        <v>0</v>
      </c>
      <c r="BR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257," "&amp;LOWER(Flights!$F$11)&amp;" "," ~ ")," mh"," ~")," at "," ~ ")," by "," ~ ")," on "," ~ ")," to "," ~ ")," from "," ~ ")," until "," ~ ")," till "," ~ ")," before "," ~ ")," after "," ~ ")," around "," ~ ")," approx "," ~ ")," about "," ~ ")," since "," ~ ")," hrs "," ~ ")," hr "," ~ ")," hours "," ~ ")," time "," ~ ")," jan "," ~ ")," feb "," ~ ")," mar "," ~ ")," apr "," ~ ")," may "," ~ ")," jun "," ~ ")," jul "," ~ ")," aug "," ~ ")," sep "," ~ ")," sept "," ~ ")," oct "," ~ ")</f>
        <v>  </v>
      </c>
      <c r="BS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257," "&amp;LOWER(Flights!$F$11)&amp;" "," ~ ")," mh"," ~")," at "," ~ ")," by "," ~ ")," on "," ~ ")," to "," ~ ")," from "," ~ ")," until "," ~ ")," till "," ~ ")," before "," ~ ")," after "," ~ ")," around "," ~ ")," approx "," ~ ")," about "," ~ ")," since "," ~ ")," hrs "," ~ ")," hr "," ~ ")," hours "," ~ ")," time "," ~ ")," jan "," ~ ")," feb "," ~ ")," mar "," ~ ")," apr "," ~ ")," may "," ~ ")," jun "," ~ ")," jul "," ~ ")," aug "," ~ ")," sep "," ~ ")," sept "," ~ ")," oct "," ~ ")</f>
        <v>  </v>
      </c>
      <c r="BT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257,"jan","~"),"feb","~"),"mar","~"),"apr","~"),"may","~"),"jun","~"),"jul","~"),"aug","~"),"sep","~"),"oct","~"),"nov","~"),"dec","~")," nov "," ~ ")," dec "," ~ ")," mon "," ~ ")," tue "," ~ ")," wed "," ~ ")," thu "," ~ ")," fri "," ~ ")," sat "," ~ ")," sun "," ~ ")," gate "," ~ ")," bay "," ~ ")," stand "," ~ ")," position "," ~ ")," galley "," ~ ")," flight "," ~ ")," flt "," ~ ")," day "," ~ ")," date "," ~ ")," dated "," ~ ")," the "," ~ ")," and "," ~ ")," of "," ~ ")," in "," ~ ")," for "," ~ ")," with "," ~ ")</f>
        <v>  </v>
      </c>
      <c r="BU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257,"jan","~"),"feb","~"),"mar","~"),"apr","~"),"may","~"),"jun","~"),"jul","~"),"aug","~"),"sep","~"),"oct","~"),"nov","~"),"dec","~")," nov "," ~ ")," dec "," ~ ")," mon "," ~ ")," tue "," ~ ")," wed "," ~ ")," thu "," ~ ")," fri "," ~ ")," sat "," ~ ")," sun "," ~ ")," gate "," ~ ")," bay "," ~ ")," stand "," ~ ")," position "," ~ ")," galley "," ~ ")," flight "," ~ ")," flt "," ~ ")," day "," ~ ")," date "," ~ ")," dated "," ~ ")," the "," ~ ")," and "," ~ ")," of "," ~ ")," in "," ~ ")," for "," ~ ")," with "," ~ ")</f>
        <v>  </v>
      </c>
      <c r="BV257" s="61" t="n">
        <f aca="false">IFERROR(IF(OR(SUMPRODUCT((LEN(BC257)-LEN(SUBSTITUTE(BC257," "&amp;L_NotLoaded&amp;" "," ")))/(LEN(L_NotLoaded)+1))&gt;SUMPRODUCT((LEN(BC257)-LEN(SUBSTITUTE(BC257," "&amp;L_NotLoadedNeg&amp;" "," ")))/(LEN(L_NotLoadedNeg)+1)),SUMPRODUCT((LEN(BD257)-LEN(SUBSTITUTE(BD257," "&amp;L_NotLoaded&amp;" "," ")))/(LEN(L_NotLoaded)+1))&gt;SUMPRODUCT((LEN(BD257)-LEN(SUBSTITUTE(BD257," "&amp;L_NotLoadedNeg&amp;" "," ")))/(LEN(L_NotLoadedNeg)+1))),1,0),0)</f>
        <v>0</v>
      </c>
      <c r="BW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257," pax "," ~ ")," etd "," ~ ")," eta "," ~ ")," std "," ~ ")," sta "," ~ ")," atd "," ~ ")," ata "," ~ ")," lt "," ~ ")," utc "," ~ ")," local "," ~ ")," ok "," ~ ")," done "," ~ ")," seen "," ~ ")," chk "," ~ ")," chkd "," ~ ")," checked "," ~ ")," rcvd "," ~ ")," recd "," ~ ")," dep "," ~ ")," arr "," ~ ")," qty "," ~ ")," all "," ~ ")," ttl "," ~ ")," total "," ~ ")," via "," ~ ")," per "," ~ ")," call "," ~ ")," inbound "," ~ ")," outbound "," ~ ")," approx "," ~ ")</f>
        <v>  </v>
      </c>
      <c r="BX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257," pax "," ~ ")," etd "," ~ ")," eta "," ~ ")," std "," ~ ")," sta "," ~ ")," atd "," ~ ")," ata "," ~ ")," lt "," ~ ")," utc "," ~ ")," local "," ~ ")," ok "," ~ ")," done "," ~ ")," seen "," ~ ")," chk "," ~ ")," chkd "," ~ ")," checked "," ~ ")," rcvd "," ~ ")," recd "," ~ ")," dep "," ~ ")," arr "," ~ ")," qty "," ~ ")," all "," ~ ")," ttl "," ~ ")," total "," ~ ")," via "," ~ ")," per "," ~ ")," call "," ~ ")," inbound "," ~ ")," outbound "," ~ ")," approx "," ~ ")</f>
        <v>  </v>
      </c>
    </row>
    <row r="258" customFormat="false" ht="39.75" hidden="false" customHeight="true" outlineLevel="0" collapsed="false">
      <c r="A258" s="57" t="s">
        <v>832</v>
      </c>
      <c r="B258" s="57" t="s">
        <v>235</v>
      </c>
      <c r="C258" s="57" t="str">
        <f aca="false">Flights!$F$11</f>
        <v>MH0003</v>
      </c>
      <c r="D258" s="58" t="n">
        <f aca="false">Flights!$D$11</f>
        <v>46304</v>
      </c>
      <c r="E258" s="57" t="str">
        <f aca="false">Flights!$G$11&amp;"-"&amp;Flights!$H$11</f>
        <v>LHR-KUL</v>
      </c>
      <c r="F258" s="57" t="str">
        <f aca="false">Flights!$K$11</f>
        <v>BC</v>
      </c>
      <c r="G258" s="57" t="s">
        <v>462</v>
      </c>
      <c r="H258" s="57" t="s">
        <v>463</v>
      </c>
      <c r="I258" s="57" t="s">
        <v>450</v>
      </c>
      <c r="J258" s="57" t="s">
        <v>556</v>
      </c>
      <c r="K258" s="67" t="s">
        <v>452</v>
      </c>
      <c r="L258" s="67" t="s">
        <v>753</v>
      </c>
      <c r="M258" s="67" t="s">
        <v>454</v>
      </c>
      <c r="N258" s="67" t="s">
        <v>386</v>
      </c>
      <c r="O258" s="67"/>
      <c r="P258" s="57" t="s">
        <v>186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open",IF(AND(NOT(OR(LEN(AZ258)&lt;15,ISNUMBER(MATCH(AZ258,L_Placeholder,0)))),BK258=0,NOT(OR(LEN(AU258)&lt;2,ISNUMBER(MATCH(AU258,L_Placeholder,0)))),NOT(OR(LEN(AX258)&lt;2,ISNUMBER(MATCH(AX258,L_Placeholder,0)))),TRIM(AE258)&lt;&gt;TRIM(T258)),"N/A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missing",IF(OR(LEN(AU258)&lt;2,ISNUMBER(MATCH(AU258,L_Placeholder,0))),"INVALID – PIC missing",IF(OR(LEN(AV258)&lt;2,ISNUMBER(MATCH(AV258,L_Placeholder,0))),"INVALID – result / assessment missing",IF(OR(OR(LEN(AW258)&lt;3,ISNUMBER(MATCH(AW258,L_Placeholder,0))),SUMPRODUCT(--ISNUMBER(SEARCH(" "&amp;L_EvidencePhrase&amp;" ",BD258)))&gt;0,BI258=1),"INVALID – evidence missing, placeholder or not yet on file",IF(BL258=0,"INVALID – evidence needs a traceable reference (number, file name or link)",IF(OR(LEN(AX258)&lt;2,ISNUMBER(MATCH(AX258,L_Placeholder,0))),"INVALID – verifier missing",IF(AX258=AU258,"INVALID – verifier must be someone other than the PIC",IF(BH258=1,"INVALID – result not yet available (awaiting / TBC)",IF(BV258=1,"INVALID – wording says not on board: an on-board confirmation needs the item loaded",IF(AND(AQ258=1,OR(OR(LEN(AY258)&lt;3,ISNUMBER(MATCH(AY258,L_Placeholder,0))),BJ258=1,BQ258=0)),"INVALID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LATE","COMPLETE")&amp;IF(BG258=1," – CHECK WORDING",""))))))))))))))))))))))))),IF(TRIM(U258)="Fail","FAIL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t="str">
        <f aca="false">" "&amp;TRIM(SUBSTITUTE(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 "))&amp;" "</f>
        <v>  </v>
      </c>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IFERROR(IF(AND(TRIM(U258)="Pass",SUMPRODUCT((LEN(BC258)-LEN(SUBSTITUTE(BC258,"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")))/(LEN(L_PendNeg)+1)),1,0),1)</f>
        <v>0</v>
      </c>
      <c r="BI258" s="61" t="n">
        <f aca="false">IFERROR(IF(SUMPRODUCT((LEN(BD258)-LEN(SUBSTITUTE(BD258," "&amp;L_PendStrict&amp;" "," ")))/(LEN(L_PendStrict)+1))&gt;SUMPRODUCT((LEN(BD258)-LEN(SUBSTITUTE(BD258," "&amp;L_PendNeg&amp;" "," ")))/(LEN(L_PendNeg)+1)),1,0),1)</f>
        <v>0</v>
      </c>
      <c r="BJ258" s="61" t="n">
        <f aca="false">IFERROR(IF(SUMPRODUCT((LEN(BE258)-LEN(SUBSTITUTE(BE258," "&amp;L_Pending&amp;" "," ")))/(LEN(L_Pending)+1))&gt;SUMPRODUCT((LEN(BE258)-LEN(SUBSTITUTE(BE258," "&amp;L_PendNeg&amp;" "," ")))/(LEN(L_PendNeg)+1)),1,0),1)</f>
        <v>0</v>
      </c>
      <c r="BK258" s="61" t="n">
        <f aca="false">IFERROR(IF(SUMPRODUCT((LEN(BF258)-LEN(SUBSTITUTE(BF258," "&amp;L_PendStrict&amp;" "," ")))/(LEN(L_PendStrict)+1))&gt;SUMPRODUCT((LEN(BF258)-LEN(SUBSTITUTE(BF258," "&amp;L_PendNeg&amp;" "," ")))/(LEN(L_PendNeg)+1)),1,0),1)</f>
        <v>0</v>
      </c>
      <c r="BL258" s="61" t="n">
        <f aca="false">IFERROR(IF(OR(SUMPRODUCT(--ISNUMBER(SEARCH({"aa000"," aa 000"," aaa 000"," aaaa 000"," a 0000"," a000 000"," aa 00 000"," aaa 00 000"},BN258)))&gt;0,SUMPRODUCT(--ISNUMBER(SEARCH({"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258)))&gt;0,SUMPRODUCT(--ISNUMBER(SEARCH({"http","www.","\",".pdf",".jpg",".jpeg",".png",".heic",".xls",".doc",".msg",".eml"},Z258)))&gt;0,AND(SUMPRODUCT(--ISNUMBER(SEARCH({"sharepoint","onedrive","teams","dms","q-pulse","qpulse"},Z258)))&gt;0,ISNUMBER(SEARCH("0",BM258)))),1,0),0)</f>
        <v>0</v>
      </c>
      <c r="BM258" s="61" t="str">
        <f aca="false">SUBSTITUTE(SUBSTITUTE(SUBSTITUTE(SUBSTITUTE(SUBSTITUTE(SUBSTITUTE(SUBSTITUTE(SUBSTITUTE(SUBSTITUTE(LOWER(BW258&amp;""),"1","0"),"2","0"),"3","0"),"4","0"),"5","0"),"6","0"),"7","0"),"8","0"),"9","0")</f>
        <v>  </v>
      </c>
      <c r="BN258" s="61" t="str">
        <f aca="false">SUBSTITUTE(SUBSTITUTE(SUBSTITUTE(SUBSTITUTE(SUBSTITUTE(SUBSTITUTE(SUBSTITUTE(SUBSTITUTE(SUBSTITUTE(SUBSTITUTE(SUBSTITUTE(SUBSTITUTE(SUBSTITUTE(SUBSTITUTE(SUBSTITUTE(SUBSTITUTE(SUBSTITUTE(SUBSTITUTE(SUBSTITUTE(SUBSTITUTE(SUBSTITUTE(SUBSTITUTE(SUBSTITUTE(SUBSTITUTE(SUBSTITUTE(BM258,"b","a"),"c","a"),"d","a"),"e","a"),"f","a"),"g","a"),"h","a"),"i","a"),"j","a"),"k","a"),"l","a"),"m","a"),"n","a"),"o","a"),"p","a"),"q","a"),"r","a"),"s","a"),"t","a"),"u","a"),"v","a"),"w","a"),"x","a"),"y","a"),"z","a")</f>
        <v>  </v>
      </c>
      <c r="BO258" s="61" t="str">
        <f aca="false">SUBSTITUTE(SUBSTITUTE(SUBSTITUTE(SUBSTITUTE(SUBSTITUTE(SUBSTITUTE(SUBSTITUTE(SUBSTITUTE(SUBSTITUTE(LOWER(BX258&amp;""),"1","0"),"2","0"),"3","0"),"4","0"),"5","0"),"6","0"),"7","0"),"8","0"),"9","0")</f>
        <v>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v>
      </c>
      <c r="BQ258" s="61" t="n">
        <f aca="false">IFERROR(IF(OR(SUMPRODUCT(--ISNUMBER(SEARCH({"aa000"," aa 000"," aaa 000"," aaaa 000"," a 0000"," a000 000"," aa 00 000"," aaa 00 000"},BP258)))&gt;0,SUMPRODUCT(--ISNUMBER(SEARCH({"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258)))&gt;0,SUMPRODUCT(--ISNUMBER(SEARCH({"http","www.","\",".pdf",".jpg",".jpeg",".png",".heic",".xls",".doc",".msg",".eml"},W258)))&gt;0,ISNUMBER(SEARCH("0000",BO258)),AND(SUMPRODUCT(--ISNUMBER(SEARCH({"sharepoint","onedrive","teams","dms","q-pulse","qpulse"},W258)))&gt;0,ISNUMBER(SEARCH("0",BO258)))),1,0),0)</f>
        <v>0</v>
      </c>
      <c r="BR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258," "&amp;LOWER(Flights!$F$11)&amp;" "," ~ ")," mh"," ~")," at "," ~ ")," by "," ~ ")," on "," ~ ")," to "," ~ ")," from "," ~ ")," until "," ~ ")," till "," ~ ")," before "," ~ ")," after "," ~ ")," around "," ~ ")," approx "," ~ ")," about "," ~ ")," since "," ~ ")," hrs "," ~ ")," hr "," ~ ")," hours "," ~ ")," time "," ~ ")," jan "," ~ ")," feb "," ~ ")," mar "," ~ ")," apr "," ~ ")," may "," ~ ")," jun "," ~ ")," jul "," ~ ")," aug "," ~ ")," sep "," ~ ")," sept "," ~ ")," oct "," ~ ")</f>
        <v>  </v>
      </c>
      <c r="BS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258," "&amp;LOWER(Flights!$F$11)&amp;" "," ~ ")," mh"," ~")," at "," ~ ")," by "," ~ ")," on "," ~ ")," to "," ~ ")," from "," ~ ")," until "," ~ ")," till "," ~ ")," before "," ~ ")," after "," ~ ")," around "," ~ ")," approx "," ~ ")," about "," ~ ")," since "," ~ ")," hrs "," ~ ")," hr "," ~ ")," hours "," ~ ")," time "," ~ ")," jan "," ~ ")," feb "," ~ ")," mar "," ~ ")," apr "," ~ ")," may "," ~ ")," jun "," ~ ")," jul "," ~ ")," aug "," ~ ")," sep "," ~ ")," sept "," ~ ")," oct "," ~ ")</f>
        <v>  </v>
      </c>
      <c r="BT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258,"jan","~"),"feb","~"),"mar","~"),"apr","~"),"may","~"),"jun","~"),"jul","~"),"aug","~"),"sep","~"),"oct","~"),"nov","~"),"dec","~")," nov "," ~ ")," dec "," ~ ")," mon "," ~ ")," tue "," ~ ")," wed "," ~ ")," thu "," ~ ")," fri "," ~ ")," sat "," ~ ")," sun "," ~ ")," gate "," ~ ")," bay "," ~ ")," stand "," ~ ")," position "," ~ ")," galley "," ~ ")," flight "," ~ ")," flt "," ~ ")," day "," ~ ")," date "," ~ ")," dated "," ~ ")," the "," ~ ")," and "," ~ ")," of "," ~ ")," in "," ~ ")," for "," ~ ")," with "," ~ ")</f>
        <v>  </v>
      </c>
      <c r="BU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258,"jan","~"),"feb","~"),"mar","~"),"apr","~"),"may","~"),"jun","~"),"jul","~"),"aug","~"),"sep","~"),"oct","~"),"nov","~"),"dec","~")," nov "," ~ ")," dec "," ~ ")," mon "," ~ ")," tue "," ~ ")," wed "," ~ ")," thu "," ~ ")," fri "," ~ ")," sat "," ~ ")," sun "," ~ ")," gate "," ~ ")," bay "," ~ ")," stand "," ~ ")," position "," ~ ")," galley "," ~ ")," flight "," ~ ")," flt "," ~ ")," day "," ~ ")," date "," ~ ")," dated "," ~ ")," the "," ~ ")," and "," ~ ")," of "," ~ ")," in "," ~ ")," for "," ~ ")," with "," ~ ")</f>
        <v>  </v>
      </c>
      <c r="BV258" s="61" t="n">
        <f aca="false">IFERROR(IF(OR(SUMPRODUCT((LEN(BC258)-LEN(SUBSTITUTE(BC258," "&amp;L_NotLoaded&amp;" "," ")))/(LEN(L_NotLoaded)+1))&gt;SUMPRODUCT((LEN(BC258)-LEN(SUBSTITUTE(BC258," "&amp;L_NotLoadedNeg&amp;" "," ")))/(LEN(L_NotLoadedNeg)+1)),SUMPRODUCT((LEN(BD258)-LEN(SUBSTITUTE(BD258," "&amp;L_NotLoaded&amp;" "," ")))/(LEN(L_NotLoaded)+1))&gt;SUMPRODUCT((LEN(BD258)-LEN(SUBSTITUTE(BD258," "&amp;L_NotLoadedNeg&amp;" "," ")))/(LEN(L_NotLoadedNeg)+1))),1,0),0)</f>
        <v>0</v>
      </c>
      <c r="BW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258," pax "," ~ ")," etd "," ~ ")," eta "," ~ ")," std "," ~ ")," sta "," ~ ")," atd "," ~ ")," ata "," ~ ")," lt "," ~ ")," utc "," ~ ")," local "," ~ ")," ok "," ~ ")," done "," ~ ")," seen "," ~ ")," chk "," ~ ")," chkd "," ~ ")," checked "," ~ ")," rcvd "," ~ ")," recd "," ~ ")," dep "," ~ ")," arr "," ~ ")," qty "," ~ ")," all "," ~ ")," ttl "," ~ ")," total "," ~ ")," via "," ~ ")," per "," ~ ")," call "," ~ ")," inbound "," ~ ")," outbound "," ~ ")," approx "," ~ ")</f>
        <v>  </v>
      </c>
      <c r="BX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258," pax "," ~ ")," etd "," ~ ")," eta "," ~ ")," std "," ~ ")," sta "," ~ ")," atd "," ~ ")," ata "," ~ ")," lt "," ~ ")," utc "," ~ ")," local "," ~ ")," ok "," ~ ")," done "," ~ ")," seen "," ~ ")," chk "," ~ ")," chkd "," ~ ")," checked "," ~ ")," rcvd "," ~ ")," recd "," ~ ")," dep "," ~ ")," arr "," ~ ")," qty "," ~ ")," all "," ~ ")," ttl "," ~ ")," total "," ~ ")," via "," ~ ")," per "," ~ ")," call "," ~ ")," inbound "," ~ ")," outbound "," ~ ")," approx "," ~ ")</f>
        <v>  </v>
      </c>
    </row>
    <row r="259" customFormat="false" ht="39.75" hidden="false" customHeight="true" outlineLevel="0" collapsed="false">
      <c r="A259" s="57" t="s">
        <v>833</v>
      </c>
      <c r="B259" s="57" t="s">
        <v>235</v>
      </c>
      <c r="C259" s="57" t="str">
        <f aca="false">Flights!$F$11</f>
        <v>MH0003</v>
      </c>
      <c r="D259" s="58" t="n">
        <f aca="false">Flights!$D$11</f>
        <v>46304</v>
      </c>
      <c r="E259" s="57" t="str">
        <f aca="false">Flights!$G$11&amp;"-"&amp;Flights!$H$11</f>
        <v>LHR-KUL</v>
      </c>
      <c r="F259" s="57" t="str">
        <f aca="false">Flights!$K$11</f>
        <v>BC</v>
      </c>
      <c r="G259" s="57" t="s">
        <v>462</v>
      </c>
      <c r="H259" s="57" t="s">
        <v>463</v>
      </c>
      <c r="I259" s="57" t="s">
        <v>450</v>
      </c>
      <c r="J259" s="57" t="s">
        <v>656</v>
      </c>
      <c r="K259" s="67" t="s">
        <v>452</v>
      </c>
      <c r="L259" s="67" t="s">
        <v>755</v>
      </c>
      <c r="M259" s="67" t="s">
        <v>454</v>
      </c>
      <c r="N259" s="67" t="s">
        <v>386</v>
      </c>
      <c r="O259" s="67"/>
      <c r="P259" s="57" t="s">
        <v>186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open",IF(AND(NOT(OR(LEN(AZ259)&lt;15,ISNUMBER(MATCH(AZ259,L_Placeholder,0)))),BK259=0,NOT(OR(LEN(AU259)&lt;2,ISNUMBER(MATCH(AU259,L_Placeholder,0)))),NOT(OR(LEN(AX259)&lt;2,ISNUMBER(MATCH(AX259,L_Placeholder,0)))),TRIM(AE259)&lt;&gt;TRIM(T259)),"N/A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missing",IF(OR(LEN(AU259)&lt;2,ISNUMBER(MATCH(AU259,L_Placeholder,0))),"INVALID – PIC missing",IF(OR(LEN(AV259)&lt;2,ISNUMBER(MATCH(AV259,L_Placeholder,0))),"INVALID – result / assessment missing",IF(OR(OR(LEN(AW259)&lt;3,ISNUMBER(MATCH(AW259,L_Placeholder,0))),SUMPRODUCT(--ISNUMBER(SEARCH(" "&amp;L_EvidencePhrase&amp;" ",BD259)))&gt;0,BI259=1),"INVALID – evidence missing, placeholder or not yet on file",IF(BL259=0,"INVALID – evidence needs a traceable reference (number, file name or link)",IF(OR(LEN(AX259)&lt;2,ISNUMBER(MATCH(AX259,L_Placeholder,0))),"INVALID – verifier missing",IF(AX259=AU259,"INVALID – verifier must be someone other than the PIC",IF(BH259=1,"INVALID – result not yet available (awaiting / TBC)",IF(BV259=1,"INVALID – wording says not on board: an on-board confirmation needs the item loaded",IF(AND(AQ259=1,OR(OR(LEN(AY259)&lt;3,ISNUMBER(MATCH(AY259,L_Placeholder,0))),BJ259=1,BQ259=0)),"INVALID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LATE","COMPLETE")&amp;IF(BG259=1," – CHECK WORDING",""))))))))))))))))))))))))),IF(TRIM(U259)="Fail","FAIL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t="str">
        <f aca="false">" "&amp;TRIM(SUBSTITUTE(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 "))&amp;" "</f>
        <v>  </v>
      </c>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IFERROR(IF(AND(TRIM(U259)="Pass",SUMPRODUCT((LEN(BC259)-LEN(SUBSTITUTE(BC259,"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")))/(LEN(L_PendNeg)+1)),1,0),1)</f>
        <v>0</v>
      </c>
      <c r="BI259" s="61" t="n">
        <f aca="false">IFERROR(IF(SUMPRODUCT((LEN(BD259)-LEN(SUBSTITUTE(BD259," "&amp;L_PendStrict&amp;" "," ")))/(LEN(L_PendStrict)+1))&gt;SUMPRODUCT((LEN(BD259)-LEN(SUBSTITUTE(BD259," "&amp;L_PendNeg&amp;" "," ")))/(LEN(L_PendNeg)+1)),1,0),1)</f>
        <v>0</v>
      </c>
      <c r="BJ259" s="61" t="n">
        <f aca="false">IFERROR(IF(SUMPRODUCT((LEN(BE259)-LEN(SUBSTITUTE(BE259," "&amp;L_Pending&amp;" "," ")))/(LEN(L_Pending)+1))&gt;SUMPRODUCT((LEN(BE259)-LEN(SUBSTITUTE(BE259," "&amp;L_PendNeg&amp;" "," ")))/(LEN(L_PendNeg)+1)),1,0),1)</f>
        <v>0</v>
      </c>
      <c r="BK259" s="61" t="n">
        <f aca="false">IFERROR(IF(SUMPRODUCT((LEN(BF259)-LEN(SUBSTITUTE(BF259," "&amp;L_PendStrict&amp;" "," ")))/(LEN(L_PendStrict)+1))&gt;SUMPRODUCT((LEN(BF259)-LEN(SUBSTITUTE(BF259," "&amp;L_PendNeg&amp;" "," ")))/(LEN(L_PendNeg)+1)),1,0),1)</f>
        <v>0</v>
      </c>
      <c r="BL259" s="61" t="n">
        <f aca="false">IFERROR(IF(OR(SUMPRODUCT(--ISNUMBER(SEARCH({"aa000"," aa 000"," aaa 000"," aaaa 000"," a 0000"," a000 000"," aa 00 000"," aaa 00 000"},BN259)))&gt;0,SUMPRODUCT(--ISNUMBER(SEARCH({"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259)))&gt;0,SUMPRODUCT(--ISNUMBER(SEARCH({"http","www.","\",".pdf",".jpg",".jpeg",".png",".heic",".xls",".doc",".msg",".eml"},Z259)))&gt;0,AND(SUMPRODUCT(--ISNUMBER(SEARCH({"sharepoint","onedrive","teams","dms","q-pulse","qpulse"},Z259)))&gt;0,ISNUMBER(SEARCH("0",BM259)))),1,0),0)</f>
        <v>0</v>
      </c>
      <c r="BM259" s="61" t="str">
        <f aca="false">SUBSTITUTE(SUBSTITUTE(SUBSTITUTE(SUBSTITUTE(SUBSTITUTE(SUBSTITUTE(SUBSTITUTE(SUBSTITUTE(SUBSTITUTE(LOWER(BW259&amp;""),"1","0"),"2","0"),"3","0"),"4","0"),"5","0"),"6","0"),"7","0"),"8","0"),"9","0")</f>
        <v>  </v>
      </c>
      <c r="BN259" s="61" t="str">
        <f aca="false">SUBSTITUTE(SUBSTITUTE(SUBSTITUTE(SUBSTITUTE(SUBSTITUTE(SUBSTITUTE(SUBSTITUTE(SUBSTITUTE(SUBSTITUTE(SUBSTITUTE(SUBSTITUTE(SUBSTITUTE(SUBSTITUTE(SUBSTITUTE(SUBSTITUTE(SUBSTITUTE(SUBSTITUTE(SUBSTITUTE(SUBSTITUTE(SUBSTITUTE(SUBSTITUTE(SUBSTITUTE(SUBSTITUTE(SUBSTITUTE(SUBSTITUTE(BM259,"b","a"),"c","a"),"d","a"),"e","a"),"f","a"),"g","a"),"h","a"),"i","a"),"j","a"),"k","a"),"l","a"),"m","a"),"n","a"),"o","a"),"p","a"),"q","a"),"r","a"),"s","a"),"t","a"),"u","a"),"v","a"),"w","a"),"x","a"),"y","a"),"z","a")</f>
        <v>  </v>
      </c>
      <c r="BO259" s="61" t="str">
        <f aca="false">SUBSTITUTE(SUBSTITUTE(SUBSTITUTE(SUBSTITUTE(SUBSTITUTE(SUBSTITUTE(SUBSTITUTE(SUBSTITUTE(SUBSTITUTE(LOWER(BX259&amp;""),"1","0"),"2","0"),"3","0"),"4","0"),"5","0"),"6","0"),"7","0"),"8","0"),"9","0")</f>
        <v>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v>
      </c>
      <c r="BQ259" s="61" t="n">
        <f aca="false">IFERROR(IF(OR(SUMPRODUCT(--ISNUMBER(SEARCH({"aa000"," aa 000"," aaa 000"," aaaa 000"," a 0000"," a000 000"," aa 00 000"," aaa 00 000"},BP259)))&gt;0,SUMPRODUCT(--ISNUMBER(SEARCH({"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259)))&gt;0,SUMPRODUCT(--ISNUMBER(SEARCH({"http","www.","\",".pdf",".jpg",".jpeg",".png",".heic",".xls",".doc",".msg",".eml"},W259)))&gt;0,ISNUMBER(SEARCH("0000",BO259)),AND(SUMPRODUCT(--ISNUMBER(SEARCH({"sharepoint","onedrive","teams","dms","q-pulse","qpulse"},W259)))&gt;0,ISNUMBER(SEARCH("0",BO259)))),1,0),0)</f>
        <v>0</v>
      </c>
      <c r="BR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259," "&amp;LOWER(Flights!$F$11)&amp;" "," ~ ")," mh"," ~")," at "," ~ ")," by "," ~ ")," on "," ~ ")," to "," ~ ")," from "," ~ ")," until "," ~ ")," till "," ~ ")," before "," ~ ")," after "," ~ ")," around "," ~ ")," approx "," ~ ")," about "," ~ ")," since "," ~ ")," hrs "," ~ ")," hr "," ~ ")," hours "," ~ ")," time "," ~ ")," jan "," ~ ")," feb "," ~ ")," mar "," ~ ")," apr "," ~ ")," may "," ~ ")," jun "," ~ ")," jul "," ~ ")," aug "," ~ ")," sep "," ~ ")," sept "," ~ ")," oct "," ~ ")</f>
        <v>  </v>
      </c>
      <c r="BS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259," "&amp;LOWER(Flights!$F$11)&amp;" "," ~ ")," mh"," ~")," at "," ~ ")," by "," ~ ")," on "," ~ ")," to "," ~ ")," from "," ~ ")," until "," ~ ")," till "," ~ ")," before "," ~ ")," after "," ~ ")," around "," ~ ")," approx "," ~ ")," about "," ~ ")," since "," ~ ")," hrs "," ~ ")," hr "," ~ ")," hours "," ~ ")," time "," ~ ")," jan "," ~ ")," feb "," ~ ")," mar "," ~ ")," apr "," ~ ")," may "," ~ ")," jun "," ~ ")," jul "," ~ ")," aug "," ~ ")," sep "," ~ ")," sept "," ~ ")," oct "," ~ ")</f>
        <v>  </v>
      </c>
      <c r="BT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259,"jan","~"),"feb","~"),"mar","~"),"apr","~"),"may","~"),"jun","~"),"jul","~"),"aug","~"),"sep","~"),"oct","~"),"nov","~"),"dec","~")," nov "," ~ ")," dec "," ~ ")," mon "," ~ ")," tue "," ~ ")," wed "," ~ ")," thu "," ~ ")," fri "," ~ ")," sat "," ~ ")," sun "," ~ ")," gate "," ~ ")," bay "," ~ ")," stand "," ~ ")," position "," ~ ")," galley "," ~ ")," flight "," ~ ")," flt "," ~ ")," day "," ~ ")," date "," ~ ")," dated "," ~ ")," the "," ~ ")," and "," ~ ")," of "," ~ ")," in "," ~ ")," for "," ~ ")," with "," ~ ")</f>
        <v>  </v>
      </c>
      <c r="BU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259,"jan","~"),"feb","~"),"mar","~"),"apr","~"),"may","~"),"jun","~"),"jul","~"),"aug","~"),"sep","~"),"oct","~"),"nov","~"),"dec","~")," nov "," ~ ")," dec "," ~ ")," mon "," ~ ")," tue "," ~ ")," wed "," ~ ")," thu "," ~ ")," fri "," ~ ")," sat "," ~ ")," sun "," ~ ")," gate "," ~ ")," bay "," ~ ")," stand "," ~ ")," position "," ~ ")," galley "," ~ ")," flight "," ~ ")," flt "," ~ ")," day "," ~ ")," date "," ~ ")," dated "," ~ ")," the "," ~ ")," and "," ~ ")," of "," ~ ")," in "," ~ ")," for "," ~ ")," with "," ~ ")</f>
        <v>  </v>
      </c>
      <c r="BV259" s="61" t="n">
        <f aca="false">IFERROR(IF(OR(SUMPRODUCT((LEN(BC259)-LEN(SUBSTITUTE(BC259," "&amp;L_NotLoaded&amp;" "," ")))/(LEN(L_NotLoaded)+1))&gt;SUMPRODUCT((LEN(BC259)-LEN(SUBSTITUTE(BC259," "&amp;L_NotLoadedNeg&amp;" "," ")))/(LEN(L_NotLoadedNeg)+1)),SUMPRODUCT((LEN(BD259)-LEN(SUBSTITUTE(BD259," "&amp;L_NotLoaded&amp;" "," ")))/(LEN(L_NotLoaded)+1))&gt;SUMPRODUCT((LEN(BD259)-LEN(SUBSTITUTE(BD259," "&amp;L_NotLoadedNeg&amp;" "," ")))/(LEN(L_NotLoadedNeg)+1))),1,0),0)</f>
        <v>0</v>
      </c>
      <c r="BW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259," pax "," ~ ")," etd "," ~ ")," eta "," ~ ")," std "," ~ ")," sta "," ~ ")," atd "," ~ ")," ata "," ~ ")," lt "," ~ ")," utc "," ~ ")," local "," ~ ")," ok "," ~ ")," done "," ~ ")," seen "," ~ ")," chk "," ~ ")," chkd "," ~ ")," checked "," ~ ")," rcvd "," ~ ")," recd "," ~ ")," dep "," ~ ")," arr "," ~ ")," qty "," ~ ")," all "," ~ ")," ttl "," ~ ")," total "," ~ ")," via "," ~ ")," per "," ~ ")," call "," ~ ")," inbound "," ~ ")," outbound "," ~ ")," approx "," ~ ")</f>
        <v>  </v>
      </c>
      <c r="BX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259," pax "," ~ ")," etd "," ~ ")," eta "," ~ ")," std "," ~ ")," sta "," ~ ")," atd "," ~ ")," ata "," ~ ")," lt "," ~ ")," utc "," ~ ")," local "," ~ ")," ok "," ~ ")," done "," ~ ")," seen "," ~ ")," chk "," ~ ")," chkd "," ~ ")," checked "," ~ ")," rcvd "," ~ ")," recd "," ~ ")," dep "," ~ ")," arr "," ~ ")," qty "," ~ ")," all "," ~ ")," ttl "," ~ ")," total "," ~ ")," via "," ~ ")," per "," ~ ")," call "," ~ ")," inbound "," ~ ")," outbound "," ~ ")," approx "," ~ ")</f>
        <v>  </v>
      </c>
    </row>
    <row r="260" customFormat="false" ht="39.75" hidden="false" customHeight="true" outlineLevel="0" collapsed="false">
      <c r="A260" s="57" t="s">
        <v>834</v>
      </c>
      <c r="B260" s="57" t="s">
        <v>235</v>
      </c>
      <c r="C260" s="57" t="str">
        <f aca="false">Flights!$F$11</f>
        <v>MH0003</v>
      </c>
      <c r="D260" s="58" t="n">
        <f aca="false">Flights!$D$11</f>
        <v>46304</v>
      </c>
      <c r="E260" s="57" t="str">
        <f aca="false">Flights!$G$11&amp;"-"&amp;Flights!$H$11</f>
        <v>LHR-KUL</v>
      </c>
      <c r="F260" s="57" t="str">
        <f aca="false">Flights!$K$11</f>
        <v>BC</v>
      </c>
      <c r="G260" s="57" t="s">
        <v>462</v>
      </c>
      <c r="H260" s="57" t="s">
        <v>463</v>
      </c>
      <c r="I260" s="57" t="s">
        <v>450</v>
      </c>
      <c r="J260" s="57" t="s">
        <v>658</v>
      </c>
      <c r="K260" s="67" t="s">
        <v>452</v>
      </c>
      <c r="L260" s="67" t="s">
        <v>757</v>
      </c>
      <c r="M260" s="67" t="s">
        <v>454</v>
      </c>
      <c r="N260" s="67" t="s">
        <v>386</v>
      </c>
      <c r="O260" s="67"/>
      <c r="P260" s="57" t="s">
        <v>186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open",IF(AND(NOT(OR(LEN(AZ260)&lt;15,ISNUMBER(MATCH(AZ260,L_Placeholder,0)))),BK260=0,NOT(OR(LEN(AU260)&lt;2,ISNUMBER(MATCH(AU260,L_Placeholder,0)))),NOT(OR(LEN(AX260)&lt;2,ISNUMBER(MATCH(AX260,L_Placeholder,0)))),TRIM(AE260)&lt;&gt;TRIM(T260)),"N/A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missing",IF(OR(LEN(AU260)&lt;2,ISNUMBER(MATCH(AU260,L_Placeholder,0))),"INVALID – PIC missing",IF(OR(LEN(AV260)&lt;2,ISNUMBER(MATCH(AV260,L_Placeholder,0))),"INVALID – result / assessment missing",IF(OR(OR(LEN(AW260)&lt;3,ISNUMBER(MATCH(AW260,L_Placeholder,0))),SUMPRODUCT(--ISNUMBER(SEARCH(" "&amp;L_EvidencePhrase&amp;" ",BD260)))&gt;0,BI260=1),"INVALID – evidence missing, placeholder or not yet on file",IF(BL260=0,"INVALID – evidence needs a traceable reference (number, file name or link)",IF(OR(LEN(AX260)&lt;2,ISNUMBER(MATCH(AX260,L_Placeholder,0))),"INVALID – verifier missing",IF(AX260=AU260,"INVALID – verifier must be someone other than the PIC",IF(BH260=1,"INVALID – result not yet available (awaiting / TBC)",IF(BV260=1,"INVALID – wording says not on board: an on-board confirmation needs the item loaded",IF(AND(AQ260=1,OR(OR(LEN(AY260)&lt;3,ISNUMBER(MATCH(AY260,L_Placeholder,0))),BJ260=1,BQ260=0)),"INVALID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LATE","COMPLETE")&amp;IF(BG260=1," – CHECK WORDING",""))))))))))))))))))))))))),IF(TRIM(U260)="Fail","FAIL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t="str">
        <f aca="false">" "&amp;TRIM(SUBSTITUTE(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 "))&amp;" "</f>
        <v>  </v>
      </c>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IFERROR(IF(AND(TRIM(U260)="Pass",SUMPRODUCT((LEN(BC260)-LEN(SUBSTITUTE(BC260,"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")))/(LEN(L_PendNeg)+1)),1,0),1)</f>
        <v>0</v>
      </c>
      <c r="BI260" s="61" t="n">
        <f aca="false">IFERROR(IF(SUMPRODUCT((LEN(BD260)-LEN(SUBSTITUTE(BD260," "&amp;L_PendStrict&amp;" "," ")))/(LEN(L_PendStrict)+1))&gt;SUMPRODUCT((LEN(BD260)-LEN(SUBSTITUTE(BD260," "&amp;L_PendNeg&amp;" "," ")))/(LEN(L_PendNeg)+1)),1,0),1)</f>
        <v>0</v>
      </c>
      <c r="BJ260" s="61" t="n">
        <f aca="false">IFERROR(IF(SUMPRODUCT((LEN(BE260)-LEN(SUBSTITUTE(BE260," "&amp;L_Pending&amp;" "," ")))/(LEN(L_Pending)+1))&gt;SUMPRODUCT((LEN(BE260)-LEN(SUBSTITUTE(BE260," "&amp;L_PendNeg&amp;" "," ")))/(LEN(L_PendNeg)+1)),1,0),1)</f>
        <v>0</v>
      </c>
      <c r="BK260" s="61" t="n">
        <f aca="false">IFERROR(IF(SUMPRODUCT((LEN(BF260)-LEN(SUBSTITUTE(BF260," "&amp;L_PendStrict&amp;" "," ")))/(LEN(L_PendStrict)+1))&gt;SUMPRODUCT((LEN(BF260)-LEN(SUBSTITUTE(BF260," "&amp;L_PendNeg&amp;" "," ")))/(LEN(L_PendNeg)+1)),1,0),1)</f>
        <v>0</v>
      </c>
      <c r="BL260" s="61" t="n">
        <f aca="false">IFERROR(IF(OR(SUMPRODUCT(--ISNUMBER(SEARCH({"aa000"," aa 000"," aaa 000"," aaaa 000"," a 0000"," a000 000"," aa 00 000"," aaa 00 000"},BN260)))&gt;0,SUMPRODUCT(--ISNUMBER(SEARCH({"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260)))&gt;0,SUMPRODUCT(--ISNUMBER(SEARCH({"http","www.","\",".pdf",".jpg",".jpeg",".png",".heic",".xls",".doc",".msg",".eml"},Z260)))&gt;0,AND(SUMPRODUCT(--ISNUMBER(SEARCH({"sharepoint","onedrive","teams","dms","q-pulse","qpulse"},Z260)))&gt;0,ISNUMBER(SEARCH("0",BM260)))),1,0),0)</f>
        <v>0</v>
      </c>
      <c r="BM260" s="61" t="str">
        <f aca="false">SUBSTITUTE(SUBSTITUTE(SUBSTITUTE(SUBSTITUTE(SUBSTITUTE(SUBSTITUTE(SUBSTITUTE(SUBSTITUTE(SUBSTITUTE(LOWER(BW260&amp;""),"1","0"),"2","0"),"3","0"),"4","0"),"5","0"),"6","0"),"7","0"),"8","0"),"9","0")</f>
        <v>  </v>
      </c>
      <c r="BN260" s="61" t="str">
        <f aca="false">SUBSTITUTE(SUBSTITUTE(SUBSTITUTE(SUBSTITUTE(SUBSTITUTE(SUBSTITUTE(SUBSTITUTE(SUBSTITUTE(SUBSTITUTE(SUBSTITUTE(SUBSTITUTE(SUBSTITUTE(SUBSTITUTE(SUBSTITUTE(SUBSTITUTE(SUBSTITUTE(SUBSTITUTE(SUBSTITUTE(SUBSTITUTE(SUBSTITUTE(SUBSTITUTE(SUBSTITUTE(SUBSTITUTE(SUBSTITUTE(SUBSTITUTE(BM260,"b","a"),"c","a"),"d","a"),"e","a"),"f","a"),"g","a"),"h","a"),"i","a"),"j","a"),"k","a"),"l","a"),"m","a"),"n","a"),"o","a"),"p","a"),"q","a"),"r","a"),"s","a"),"t","a"),"u","a"),"v","a"),"w","a"),"x","a"),"y","a"),"z","a")</f>
        <v>  </v>
      </c>
      <c r="BO260" s="61" t="str">
        <f aca="false">SUBSTITUTE(SUBSTITUTE(SUBSTITUTE(SUBSTITUTE(SUBSTITUTE(SUBSTITUTE(SUBSTITUTE(SUBSTITUTE(SUBSTITUTE(LOWER(BX260&amp;""),"1","0"),"2","0"),"3","0"),"4","0"),"5","0"),"6","0"),"7","0"),"8","0"),"9","0")</f>
        <v>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v>
      </c>
      <c r="BQ260" s="61" t="n">
        <f aca="false">IFERROR(IF(OR(SUMPRODUCT(--ISNUMBER(SEARCH({"aa000"," aa 000"," aaa 000"," aaaa 000"," a 0000"," a000 000"," aa 00 000"," aaa 00 000"},BP260)))&gt;0,SUMPRODUCT(--ISNUMBER(SEARCH({"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260)))&gt;0,SUMPRODUCT(--ISNUMBER(SEARCH({"http","www.","\",".pdf",".jpg",".jpeg",".png",".heic",".xls",".doc",".msg",".eml"},W260)))&gt;0,ISNUMBER(SEARCH("0000",BO260)),AND(SUMPRODUCT(--ISNUMBER(SEARCH({"sharepoint","onedrive","teams","dms","q-pulse","qpulse"},W260)))&gt;0,ISNUMBER(SEARCH("0",BO260)))),1,0),0)</f>
        <v>0</v>
      </c>
      <c r="BR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260," "&amp;LOWER(Flights!$F$11)&amp;" "," ~ ")," mh"," ~")," at "," ~ ")," by "," ~ ")," on "," ~ ")," to "," ~ ")," from "," ~ ")," until "," ~ ")," till "," ~ ")," before "," ~ ")," after "," ~ ")," around "," ~ ")," approx "," ~ ")," about "," ~ ")," since "," ~ ")," hrs "," ~ ")," hr "," ~ ")," hours "," ~ ")," time "," ~ ")," jan "," ~ ")," feb "," ~ ")," mar "," ~ ")," apr "," ~ ")," may "," ~ ")," jun "," ~ ")," jul "," ~ ")," aug "," ~ ")," sep "," ~ ")," sept "," ~ ")," oct "," ~ ")</f>
        <v>  </v>
      </c>
      <c r="BS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260," "&amp;LOWER(Flights!$F$11)&amp;" "," ~ ")," mh"," ~")," at "," ~ ")," by "," ~ ")," on "," ~ ")," to "," ~ ")," from "," ~ ")," until "," ~ ")," till "," ~ ")," before "," ~ ")," after "," ~ ")," around "," ~ ")," approx "," ~ ")," about "," ~ ")," since "," ~ ")," hrs "," ~ ")," hr "," ~ ")," hours "," ~ ")," time "," ~ ")," jan "," ~ ")," feb "," ~ ")," mar "," ~ ")," apr "," ~ ")," may "," ~ ")," jun "," ~ ")," jul "," ~ ")," aug "," ~ ")," sep "," ~ ")," sept "," ~ ")," oct "," ~ ")</f>
        <v>  </v>
      </c>
      <c r="BT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260,"jan","~"),"feb","~"),"mar","~"),"apr","~"),"may","~"),"jun","~"),"jul","~"),"aug","~"),"sep","~"),"oct","~"),"nov","~"),"dec","~")," nov "," ~ ")," dec "," ~ ")," mon "," ~ ")," tue "," ~ ")," wed "," ~ ")," thu "," ~ ")," fri "," ~ ")," sat "," ~ ")," sun "," ~ ")," gate "," ~ ")," bay "," ~ ")," stand "," ~ ")," position "," ~ ")," galley "," ~ ")," flight "," ~ ")," flt "," ~ ")," day "," ~ ")," date "," ~ ")," dated "," ~ ")," the "," ~ ")," and "," ~ ")," of "," ~ ")," in "," ~ ")," for "," ~ ")," with "," ~ ")</f>
        <v>  </v>
      </c>
      <c r="BU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260,"jan","~"),"feb","~"),"mar","~"),"apr","~"),"may","~"),"jun","~"),"jul","~"),"aug","~"),"sep","~"),"oct","~"),"nov","~"),"dec","~")," nov "," ~ ")," dec "," ~ ")," mon "," ~ ")," tue "," ~ ")," wed "," ~ ")," thu "," ~ ")," fri "," ~ ")," sat "," ~ ")," sun "," ~ ")," gate "," ~ ")," bay "," ~ ")," stand "," ~ ")," position "," ~ ")," galley "," ~ ")," flight "," ~ ")," flt "," ~ ")," day "," ~ ")," date "," ~ ")," dated "," ~ ")," the "," ~ ")," and "," ~ ")," of "," ~ ")," in "," ~ ")," for "," ~ ")," with "," ~ ")</f>
        <v>  </v>
      </c>
      <c r="BV260" s="61" t="n">
        <f aca="false">IFERROR(IF(OR(SUMPRODUCT((LEN(BC260)-LEN(SUBSTITUTE(BC260," "&amp;L_NotLoaded&amp;" "," ")))/(LEN(L_NotLoaded)+1))&gt;SUMPRODUCT((LEN(BC260)-LEN(SUBSTITUTE(BC260," "&amp;L_NotLoadedNeg&amp;" "," ")))/(LEN(L_NotLoadedNeg)+1)),SUMPRODUCT((LEN(BD260)-LEN(SUBSTITUTE(BD260," "&amp;L_NotLoaded&amp;" "," ")))/(LEN(L_NotLoaded)+1))&gt;SUMPRODUCT((LEN(BD260)-LEN(SUBSTITUTE(BD260," "&amp;L_NotLoadedNeg&amp;" "," ")))/(LEN(L_NotLoadedNeg)+1))),1,0),0)</f>
        <v>0</v>
      </c>
      <c r="BW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260," pax "," ~ ")," etd "," ~ ")," eta "," ~ ")," std "," ~ ")," sta "," ~ ")," atd "," ~ ")," ata "," ~ ")," lt "," ~ ")," utc "," ~ ")," local "," ~ ")," ok "," ~ ")," done "," ~ ")," seen "," ~ ")," chk "," ~ ")," chkd "," ~ ")," checked "," ~ ")," rcvd "," ~ ")," recd "," ~ ")," dep "," ~ ")," arr "," ~ ")," qty "," ~ ")," all "," ~ ")," ttl "," ~ ")," total "," ~ ")," via "," ~ ")," per "," ~ ")," call "," ~ ")," inbound "," ~ ")," outbound "," ~ ")," approx "," ~ ")</f>
        <v>  </v>
      </c>
      <c r="BX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260," pax "," ~ ")," etd "," ~ ")," eta "," ~ ")," std "," ~ ")," sta "," ~ ")," atd "," ~ ")," ata "," ~ ")," lt "," ~ ")," utc "," ~ ")," local "," ~ ")," ok "," ~ ")," done "," ~ ")," seen "," ~ ")," chk "," ~ ")," chkd "," ~ ")," checked "," ~ ")," rcvd "," ~ ")," recd "," ~ ")," dep "," ~ ")," arr "," ~ ")," qty "," ~ ")," all "," ~ ")," ttl "," ~ ")," total "," ~ ")," via "," ~ ")," per "," ~ ")," call "," ~ ")," inbound "," ~ ")," outbound "," ~ ")," approx "," ~ ")</f>
        <v>  </v>
      </c>
    </row>
    <row r="261" customFormat="false" ht="39.75" hidden="false" customHeight="true" outlineLevel="0" collapsed="false">
      <c r="A261" s="57" t="s">
        <v>835</v>
      </c>
      <c r="B261" s="57" t="s">
        <v>235</v>
      </c>
      <c r="C261" s="57" t="str">
        <f aca="false">Flights!$F$11</f>
        <v>MH0003</v>
      </c>
      <c r="D261" s="58" t="n">
        <f aca="false">Flights!$D$11</f>
        <v>46304</v>
      </c>
      <c r="E261" s="57" t="str">
        <f aca="false">Flights!$G$11&amp;"-"&amp;Flights!$H$11</f>
        <v>LHR-KUL</v>
      </c>
      <c r="F261" s="57" t="str">
        <f aca="false">Flights!$K$11</f>
        <v>BC</v>
      </c>
      <c r="G261" s="57" t="s">
        <v>462</v>
      </c>
      <c r="H261" s="57" t="s">
        <v>463</v>
      </c>
      <c r="I261" s="57" t="s">
        <v>632</v>
      </c>
      <c r="J261" s="57" t="s">
        <v>660</v>
      </c>
      <c r="K261" s="67" t="s">
        <v>504</v>
      </c>
      <c r="L261" s="67" t="s">
        <v>759</v>
      </c>
      <c r="M261" s="67" t="s">
        <v>187</v>
      </c>
      <c r="N261" s="67" t="s">
        <v>386</v>
      </c>
      <c r="O261" s="67" t="s">
        <v>635</v>
      </c>
      <c r="P261" s="57" t="s">
        <v>186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open",IF(AND(NOT(OR(LEN(AZ261)&lt;15,ISNUMBER(MATCH(AZ261,L_Placeholder,0)))),BK261=0,NOT(OR(LEN(AU261)&lt;2,ISNUMBER(MATCH(AU261,L_Placeholder,0)))),NOT(OR(LEN(AX261)&lt;2,ISNUMBER(MATCH(AX261,L_Placeholder,0)))),TRIM(AE261)&lt;&gt;TRIM(T261)),"N/A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missing",IF(OR(LEN(AU261)&lt;2,ISNUMBER(MATCH(AU261,L_Placeholder,0))),"INVALID – PIC missing",IF(OR(LEN(AV261)&lt;2,ISNUMBER(MATCH(AV261,L_Placeholder,0))),"INVALID – result / assessment missing",IF(OR(OR(LEN(AW261)&lt;3,ISNUMBER(MATCH(AW261,L_Placeholder,0))),SUMPRODUCT(--ISNUMBER(SEARCH(" "&amp;L_EvidencePhrase&amp;" ",BD261)))&gt;0,BI261=1),"INVALID – evidence missing, placeholder or not yet on file",IF(BL261=0,"INVALID – evidence needs a traceable reference (number, file name or link)",IF(OR(LEN(AX261)&lt;2,ISNUMBER(MATCH(AX261,L_Placeholder,0))),"INVALID – verifier missing",IF(AX261=AU261,"INVALID – verifier must be someone other than the PIC",IF(BH261=1,"INVALID – result not yet available (awaiting / TBC)",IF(BV261=1,"INVALID – wording says not on board: an on-board confirmation needs the item loaded",IF(AND(AQ261=1,OR(OR(LEN(AY261)&lt;3,ISNUMBER(MATCH(AY261,L_Placeholder,0))),BJ261=1,BQ261=0)),"INVALID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LATE","COMPLETE")&amp;IF(BG261=1," – CHECK WORDING",""))))))))))))))))))))))))),IF(TRIM(U261)="Fail","FAIL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t="str">
        <f aca="false">" "&amp;TRIM(SUBSTITUTE(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 "))&amp;" "</f>
        <v>  </v>
      </c>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IFERROR(IF(AND(TRIM(U261)="Pass",SUMPRODUCT((LEN(BC261)-LEN(SUBSTITUTE(BC261,"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")))/(LEN(L_PendNeg)+1)),1,0),1)</f>
        <v>0</v>
      </c>
      <c r="BI261" s="61" t="n">
        <f aca="false">IFERROR(IF(SUMPRODUCT((LEN(BD261)-LEN(SUBSTITUTE(BD261," "&amp;L_PendStrict&amp;" "," ")))/(LEN(L_PendStrict)+1))&gt;SUMPRODUCT((LEN(BD261)-LEN(SUBSTITUTE(BD261," "&amp;L_PendNeg&amp;" "," ")))/(LEN(L_PendNeg)+1)),1,0),1)</f>
        <v>0</v>
      </c>
      <c r="BJ261" s="61" t="n">
        <f aca="false">IFERROR(IF(SUMPRODUCT((LEN(BE261)-LEN(SUBSTITUTE(BE261," "&amp;L_Pending&amp;" "," ")))/(LEN(L_Pending)+1))&gt;SUMPRODUCT((LEN(BE261)-LEN(SUBSTITUTE(BE261," "&amp;L_PendNeg&amp;" "," ")))/(LEN(L_PendNeg)+1)),1,0),1)</f>
        <v>0</v>
      </c>
      <c r="BK261" s="61" t="n">
        <f aca="false">IFERROR(IF(SUMPRODUCT((LEN(BF261)-LEN(SUBSTITUTE(BF261," "&amp;L_PendStrict&amp;" "," ")))/(LEN(L_PendStrict)+1))&gt;SUMPRODUCT((LEN(BF261)-LEN(SUBSTITUTE(BF261," "&amp;L_PendNeg&amp;" "," ")))/(LEN(L_PendNeg)+1)),1,0),1)</f>
        <v>0</v>
      </c>
      <c r="BL261" s="61" t="n">
        <f aca="false">IFERROR(IF(OR(SUMPRODUCT(--ISNUMBER(SEARCH({"aa000"," aa 000"," aaa 000"," aaaa 000"," a 0000"," a000 000"," aa 00 000"," aaa 00 000"},BN261)))&gt;0,SUMPRODUCT(--ISNUMBER(SEARCH({"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261)))&gt;0,SUMPRODUCT(--ISNUMBER(SEARCH({"http","www.","\",".pdf",".jpg",".jpeg",".png",".heic",".xls",".doc",".msg",".eml"},Z261)))&gt;0,AND(SUMPRODUCT(--ISNUMBER(SEARCH({"sharepoint","onedrive","teams","dms","q-pulse","qpulse"},Z261)))&gt;0,ISNUMBER(SEARCH("0",BM261)))),1,0),0)</f>
        <v>0</v>
      </c>
      <c r="BM261" s="61" t="str">
        <f aca="false">SUBSTITUTE(SUBSTITUTE(SUBSTITUTE(SUBSTITUTE(SUBSTITUTE(SUBSTITUTE(SUBSTITUTE(SUBSTITUTE(SUBSTITUTE(LOWER(BW261&amp;""),"1","0"),"2","0"),"3","0"),"4","0"),"5","0"),"6","0"),"7","0"),"8","0"),"9","0")</f>
        <v>  </v>
      </c>
      <c r="BN261" s="61" t="str">
        <f aca="false">SUBSTITUTE(SUBSTITUTE(SUBSTITUTE(SUBSTITUTE(SUBSTITUTE(SUBSTITUTE(SUBSTITUTE(SUBSTITUTE(SUBSTITUTE(SUBSTITUTE(SUBSTITUTE(SUBSTITUTE(SUBSTITUTE(SUBSTITUTE(SUBSTITUTE(SUBSTITUTE(SUBSTITUTE(SUBSTITUTE(SUBSTITUTE(SUBSTITUTE(SUBSTITUTE(SUBSTITUTE(SUBSTITUTE(SUBSTITUTE(SUBSTITUTE(BM261,"b","a"),"c","a"),"d","a"),"e","a"),"f","a"),"g","a"),"h","a"),"i","a"),"j","a"),"k","a"),"l","a"),"m","a"),"n","a"),"o","a"),"p","a"),"q","a"),"r","a"),"s","a"),"t","a"),"u","a"),"v","a"),"w","a"),"x","a"),"y","a"),"z","a")</f>
        <v>  </v>
      </c>
      <c r="BO261" s="61" t="str">
        <f aca="false">SUBSTITUTE(SUBSTITUTE(SUBSTITUTE(SUBSTITUTE(SUBSTITUTE(SUBSTITUTE(SUBSTITUTE(SUBSTITUTE(SUBSTITUTE(LOWER(BX261&amp;""),"1","0"),"2","0"),"3","0"),"4","0"),"5","0"),"6","0"),"7","0"),"8","0"),"9","0")</f>
        <v>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v>
      </c>
      <c r="BQ261" s="61" t="n">
        <f aca="false">IFERROR(IF(OR(SUMPRODUCT(--ISNUMBER(SEARCH({"aa000"," aa 000"," aaa 000"," aaaa 000"," a 0000"," a000 000"," aa 00 000"," aaa 00 000"},BP261)))&gt;0,SUMPRODUCT(--ISNUMBER(SEARCH({"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261)))&gt;0,SUMPRODUCT(--ISNUMBER(SEARCH({"http","www.","\",".pdf",".jpg",".jpeg",".png",".heic",".xls",".doc",".msg",".eml"},W261)))&gt;0,ISNUMBER(SEARCH("0000",BO261)),AND(SUMPRODUCT(--ISNUMBER(SEARCH({"sharepoint","onedrive","teams","dms","q-pulse","qpulse"},W261)))&gt;0,ISNUMBER(SEARCH("0",BO261)))),1,0),0)</f>
        <v>0</v>
      </c>
      <c r="BR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261," "&amp;LOWER(Flights!$F$11)&amp;" "," ~ ")," mh"," ~")," at "," ~ ")," by "," ~ ")," on "," ~ ")," to "," ~ ")," from "," ~ ")," until "," ~ ")," till "," ~ ")," before "," ~ ")," after "," ~ ")," around "," ~ ")," approx "," ~ ")," about "," ~ ")," since "," ~ ")," hrs "," ~ ")," hr "," ~ ")," hours "," ~ ")," time "," ~ ")," jan "," ~ ")," feb "," ~ ")," mar "," ~ ")," apr "," ~ ")," may "," ~ ")," jun "," ~ ")," jul "," ~ ")," aug "," ~ ")," sep "," ~ ")," sept "," ~ ")," oct "," ~ ")</f>
        <v>  </v>
      </c>
      <c r="BS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261," "&amp;LOWER(Flights!$F$11)&amp;" "," ~ ")," mh"," ~")," at "," ~ ")," by "," ~ ")," on "," ~ ")," to "," ~ ")," from "," ~ ")," until "," ~ ")," till "," ~ ")," before "," ~ ")," after "," ~ ")," around "," ~ ")," approx "," ~ ")," about "," ~ ")," since "," ~ ")," hrs "," ~ ")," hr "," ~ ")," hours "," ~ ")," time "," ~ ")," jan "," ~ ")," feb "," ~ ")," mar "," ~ ")," apr "," ~ ")," may "," ~ ")," jun "," ~ ")," jul "," ~ ")," aug "," ~ ")," sep "," ~ ")," sept "," ~ ")," oct "," ~ ")</f>
        <v>  </v>
      </c>
      <c r="BT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261,"jan","~"),"feb","~"),"mar","~"),"apr","~"),"may","~"),"jun","~"),"jul","~"),"aug","~"),"sep","~"),"oct","~"),"nov","~"),"dec","~")," nov "," ~ ")," dec "," ~ ")," mon "," ~ ")," tue "," ~ ")," wed "," ~ ")," thu "," ~ ")," fri "," ~ ")," sat "," ~ ")," sun "," ~ ")," gate "," ~ ")," bay "," ~ ")," stand "," ~ ")," position "," ~ ")," galley "," ~ ")," flight "," ~ ")," flt "," ~ ")," day "," ~ ")," date "," ~ ")," dated "," ~ ")," the "," ~ ")," and "," ~ ")," of "," ~ ")," in "," ~ ")," for "," ~ ")," with "," ~ ")</f>
        <v>  </v>
      </c>
      <c r="BU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261,"jan","~"),"feb","~"),"mar","~"),"apr","~"),"may","~"),"jun","~"),"jul","~"),"aug","~"),"sep","~"),"oct","~"),"nov","~"),"dec","~")," nov "," ~ ")," dec "," ~ ")," mon "," ~ ")," tue "," ~ ")," wed "," ~ ")," thu "," ~ ")," fri "," ~ ")," sat "," ~ ")," sun "," ~ ")," gate "," ~ ")," bay "," ~ ")," stand "," ~ ")," position "," ~ ")," galley "," ~ ")," flight "," ~ ")," flt "," ~ ")," day "," ~ ")," date "," ~ ")," dated "," ~ ")," the "," ~ ")," and "," ~ ")," of "," ~ ")," in "," ~ ")," for "," ~ ")," with "," ~ ")</f>
        <v>  </v>
      </c>
      <c r="BV261" s="61" t="n">
        <f aca="false">IFERROR(IF(OR(SUMPRODUCT((LEN(BC261)-LEN(SUBSTITUTE(BC261," "&amp;L_NotLoaded&amp;" "," ")))/(LEN(L_NotLoaded)+1))&gt;SUMPRODUCT((LEN(BC261)-LEN(SUBSTITUTE(BC261," "&amp;L_NotLoadedNeg&amp;" "," ")))/(LEN(L_NotLoadedNeg)+1)),SUMPRODUCT((LEN(BD261)-LEN(SUBSTITUTE(BD261," "&amp;L_NotLoaded&amp;" "," ")))/(LEN(L_NotLoaded)+1))&gt;SUMPRODUCT((LEN(BD261)-LEN(SUBSTITUTE(BD261," "&amp;L_NotLoadedNeg&amp;" "," ")))/(LEN(L_NotLoadedNeg)+1))),1,0),0)</f>
        <v>0</v>
      </c>
      <c r="BW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261," pax "," ~ ")," etd "," ~ ")," eta "," ~ ")," std "," ~ ")," sta "," ~ ")," atd "," ~ ")," ata "," ~ ")," lt "," ~ ")," utc "," ~ ")," local "," ~ ")," ok "," ~ ")," done "," ~ ")," seen "," ~ ")," chk "," ~ ")," chkd "," ~ ")," checked "," ~ ")," rcvd "," ~ ")," recd "," ~ ")," dep "," ~ ")," arr "," ~ ")," qty "," ~ ")," all "," ~ ")," ttl "," ~ ")," total "," ~ ")," via "," ~ ")," per "," ~ ")," call "," ~ ")," inbound "," ~ ")," outbound "," ~ ")," approx "," ~ ")</f>
        <v>  </v>
      </c>
      <c r="BX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261," pax "," ~ ")," etd "," ~ ")," eta "," ~ ")," std "," ~ ")," sta "," ~ ")," atd "," ~ ")," ata "," ~ ")," lt "," ~ ")," utc "," ~ ")," local "," ~ ")," ok "," ~ ")," done "," ~ ")," seen "," ~ ")," chk "," ~ ")," chkd "," ~ ")," checked "," ~ ")," rcvd "," ~ ")," recd "," ~ ")," dep "," ~ ")," arr "," ~ ")," qty "," ~ ")," all "," ~ ")," ttl "," ~ ")," total "," ~ ")," via "," ~ ")," per "," ~ ")," call "," ~ ")," inbound "," ~ ")," outbound "," ~ ")," approx "," ~ ")</f>
        <v>  </v>
      </c>
    </row>
    <row r="262" customFormat="false" ht="39.75" hidden="false" customHeight="true" outlineLevel="0" collapsed="false">
      <c r="A262" s="57" t="s">
        <v>836</v>
      </c>
      <c r="B262" s="57" t="s">
        <v>238</v>
      </c>
      <c r="C262" s="57" t="str">
        <f aca="false">Flights!$F$12</f>
        <v>MH0752</v>
      </c>
      <c r="D262" s="58" t="n">
        <f aca="false">Flights!$D$12</f>
        <v>46305</v>
      </c>
      <c r="E262" s="57" t="str">
        <f aca="false">Flights!$G$12&amp;"-"&amp;Flights!$H$12</f>
        <v>KUL-HAN</v>
      </c>
      <c r="F262" s="57" t="str">
        <f aca="false">Flights!$K$12</f>
        <v>EY</v>
      </c>
      <c r="G262" s="57" t="s">
        <v>81</v>
      </c>
      <c r="H262" s="57" t="s">
        <v>381</v>
      </c>
      <c r="I262" s="57" t="s">
        <v>382</v>
      </c>
      <c r="J262" s="57" t="s">
        <v>383</v>
      </c>
      <c r="K262" s="67" t="s">
        <v>384</v>
      </c>
      <c r="L262" s="67" t="s">
        <v>385</v>
      </c>
      <c r="M262" s="67"/>
      <c r="N262" s="67" t="s">
        <v>386</v>
      </c>
      <c r="O262" s="67"/>
      <c r="P262" s="57" t="s">
        <v>187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open",IF(AND(NOT(OR(LEN(AZ262)&lt;15,ISNUMBER(MATCH(AZ262,L_Placeholder,0)))),BK262=0,NOT(OR(LEN(AU262)&lt;2,ISNUMBER(MATCH(AU262,L_Placeholder,0)))),NOT(OR(LEN(AX262)&lt;2,ISNUMBER(MATCH(AX262,L_Placeholder,0)))),TRIM(AE262)&lt;&gt;TRIM(T262)),"N/A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missing",IF(OR(LEN(AU262)&lt;2,ISNUMBER(MATCH(AU262,L_Placeholder,0))),"INVALID – PIC missing",IF(OR(LEN(AV262)&lt;2,ISNUMBER(MATCH(AV262,L_Placeholder,0))),"INVALID – result / assessment missing",IF(OR(OR(LEN(AW262)&lt;3,ISNUMBER(MATCH(AW262,L_Placeholder,0))),SUMPRODUCT(--ISNUMBER(SEARCH(" "&amp;L_EvidencePhrase&amp;" ",BD262)))&gt;0,BI262=1),"INVALID – evidence missing, placeholder or not yet on file",IF(BL262=0,"INVALID – evidence needs a traceable reference (number, file name or link)",IF(OR(LEN(AX262)&lt;2,ISNUMBER(MATCH(AX262,L_Placeholder,0))),"INVALID – verifier missing",IF(AX262=AU262,"INVALID – verifier must be someone other than the PIC",IF(BH262=1,"INVALID – result not yet available (awaiting / TBC)",IF(BV262=1,"INVALID – wording says not on board: an on-board confirmation needs the item loaded",IF(AND(AQ262=1,OR(OR(LEN(AY262)&lt;3,ISNUMBER(MATCH(AY262,L_Placeholder,0))),BJ262=1,BQ262=0)),"INVALID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LATE","COMPLETE")&amp;IF(BG262=1," – CHECK WORDING",""))))))))))))))))))))))),IF(TRIM(U262)="Fail","FAIL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t="str">
        <f aca="false">" "&amp;TRIM(SUBSTITUTE(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 "))&amp;" "</f>
        <v>  </v>
      </c>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IFERROR(IF(AND(TRIM(U262)="Pass",SUMPRODUCT((LEN(BC262)-LEN(SUBSTITUTE(BC262,"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")))/(LEN(L_PendNeg)+1))+SUMPRODUCT((LEN(BC262)-LEN(SUBSTITUTE(BC262," "&amp;L_PendPrep&amp;" "," ")))/(LEN(L_PendPrep)+1)),1,0),1)</f>
        <v>0</v>
      </c>
      <c r="BI262" s="61" t="n">
        <f aca="false">IFERROR(IF(SUMPRODUCT((LEN(BD262)-LEN(SUBSTITUTE(BD262," "&amp;L_PendStrict&amp;" "," ")))/(LEN(L_PendStrict)+1))&gt;SUMPRODUCT((LEN(BD262)-LEN(SUBSTITUTE(BD262," "&amp;L_PendNeg&amp;" "," ")))/(LEN(L_PendNeg)+1)),1,0),1)</f>
        <v>0</v>
      </c>
      <c r="BJ262" s="61" t="n">
        <f aca="false">IFERROR(IF(SUMPRODUCT((LEN(BE262)-LEN(SUBSTITUTE(BE262," "&amp;L_Pending&amp;" "," ")))/(LEN(L_Pending)+1))&gt;SUMPRODUCT((LEN(BE262)-LEN(SUBSTITUTE(BE262," "&amp;L_PendNeg&amp;" "," ")))/(LEN(L_PendNeg)+1))+SUMPRODUCT((LEN(BE262)-LEN(SUBSTITUTE(BE262," "&amp;L_PendPrep&amp;" "," ")))/(LEN(L_PendPrep)+1)),1,0),1)</f>
        <v>0</v>
      </c>
      <c r="BK262" s="61" t="n">
        <f aca="false">IFERROR(IF(SUMPRODUCT((LEN(BF262)-LEN(SUBSTITUTE(BF262," "&amp;L_PendStrict&amp;" "," ")))/(LEN(L_PendStrict)+1))&gt;SUMPRODUCT((LEN(BF262)-LEN(SUBSTITUTE(BF262," "&amp;L_PendNeg&amp;" "," ")))/(LEN(L_PendNeg)+1)),1,0),1)</f>
        <v>0</v>
      </c>
      <c r="BL262" s="61" t="n">
        <f aca="false">IFERROR(IF(OR(SUMPRODUCT(--ISNUMBER(SEARCH({"aa000"," aa 000"," aaa 000"," aaaa 000"," a 0000"," a000 000"," aa 00 000"," aaa 00 000"},BN262)))&gt;0,SUMPRODUCT(--ISNUMBER(SEARCH({"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262)))&gt;0,SUMPRODUCT(--ISNUMBER(SEARCH({"http","www.","\",".pdf",".jpg",".jpeg",".png",".heic",".xls",".doc",".msg",".eml"},Z262)))&gt;0,AND(SUMPRODUCT(--ISNUMBER(SEARCH({"sharepoint","onedrive","teams","dms","q-pulse","qpulse"},Z262)))&gt;0,ISNUMBER(SEARCH("0",BM262)))),1,0),0)</f>
        <v>0</v>
      </c>
      <c r="BM262" s="61" t="str">
        <f aca="false">SUBSTITUTE(SUBSTITUTE(SUBSTITUTE(SUBSTITUTE(SUBSTITUTE(SUBSTITUTE(SUBSTITUTE(SUBSTITUTE(SUBSTITUTE(LOWER(BW262&amp;""),"1","0"),"2","0"),"3","0"),"4","0"),"5","0"),"6","0"),"7","0"),"8","0"),"9","0")</f>
        <v>  </v>
      </c>
      <c r="BN262" s="61" t="str">
        <f aca="false">SUBSTITUTE(SUBSTITUTE(SUBSTITUTE(SUBSTITUTE(SUBSTITUTE(SUBSTITUTE(SUBSTITUTE(SUBSTITUTE(SUBSTITUTE(SUBSTITUTE(SUBSTITUTE(SUBSTITUTE(SUBSTITUTE(SUBSTITUTE(SUBSTITUTE(SUBSTITUTE(SUBSTITUTE(SUBSTITUTE(SUBSTITUTE(SUBSTITUTE(SUBSTITUTE(SUBSTITUTE(SUBSTITUTE(SUBSTITUTE(SUBSTITUTE(BM262,"b","a"),"c","a"),"d","a"),"e","a"),"f","a"),"g","a"),"h","a"),"i","a"),"j","a"),"k","a"),"l","a"),"m","a"),"n","a"),"o","a"),"p","a"),"q","a"),"r","a"),"s","a"),"t","a"),"u","a"),"v","a"),"w","a"),"x","a"),"y","a"),"z","a")</f>
        <v>  </v>
      </c>
      <c r="BO262" s="61" t="str">
        <f aca="false">SUBSTITUTE(SUBSTITUTE(SUBSTITUTE(SUBSTITUTE(SUBSTITUTE(SUBSTITUTE(SUBSTITUTE(SUBSTITUTE(SUBSTITUTE(LOWER(BX262&amp;""),"1","0"),"2","0"),"3","0"),"4","0"),"5","0"),"6","0"),"7","0"),"8","0"),"9","0")</f>
        <v>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v>
      </c>
      <c r="BQ262" s="61" t="n">
        <f aca="false">IFERROR(IF(OR(SUMPRODUCT(--ISNUMBER(SEARCH({"aa000"," aa 000"," aaa 000"," aaaa 000"," a 0000"," a000 000"," aa 00 000"," aaa 00 000"},BP262)))&gt;0,SUMPRODUCT(--ISNUMBER(SEARCH({"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262)))&gt;0,SUMPRODUCT(--ISNUMBER(SEARCH({"http","www.","\",".pdf",".jpg",".jpeg",".png",".heic",".xls",".doc",".msg",".eml"},W262)))&gt;0,ISNUMBER(SEARCH("0000",BO262)),AND(SUMPRODUCT(--ISNUMBER(SEARCH({"sharepoint","onedrive","teams","dms","q-pulse","qpulse"},W262)))&gt;0,ISNUMBER(SEARCH("0",BO262)))),1,0),0)</f>
        <v>0</v>
      </c>
      <c r="BR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262," "&amp;LOWER(Flights!$F$12)&amp;" "," ~ ")," mh"," ~")," at "," ~ ")," by "," ~ ")," on "," ~ ")," to "," ~ ")," from "," ~ ")," until "," ~ ")," till "," ~ ")," before "," ~ ")," after "," ~ ")," around "," ~ ")," approx "," ~ ")," about "," ~ ")," since "," ~ ")," hrs "," ~ ")," hr "," ~ ")," hours "," ~ ")," time "," ~ ")," jan "," ~ ")," feb "," ~ ")," mar "," ~ ")," apr "," ~ ")," may "," ~ ")," jun "," ~ ")," jul "," ~ ")," aug "," ~ ")," sep "," ~ ")," sept "," ~ ")," oct "," ~ ")</f>
        <v>  </v>
      </c>
      <c r="BS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262," "&amp;LOWER(Flights!$F$12)&amp;" "," ~ ")," mh"," ~")," at "," ~ ")," by "," ~ ")," on "," ~ ")," to "," ~ ")," from "," ~ ")," until "," ~ ")," till "," ~ ")," before "," ~ ")," after "," ~ ")," around "," ~ ")," approx "," ~ ")," about "," ~ ")," since "," ~ ")," hrs "," ~ ")," hr "," ~ ")," hours "," ~ ")," time "," ~ ")," jan "," ~ ")," feb "," ~ ")," mar "," ~ ")," apr "," ~ ")," may "," ~ ")," jun "," ~ ")," jul "," ~ ")," aug "," ~ ")," sep "," ~ ")," sept "," ~ ")," oct "," ~ ")</f>
        <v>  </v>
      </c>
      <c r="BT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262,"jan","~"),"feb","~"),"mar","~"),"apr","~"),"may","~"),"jun","~"),"jul","~"),"aug","~"),"sep","~"),"oct","~"),"nov","~"),"dec","~")," nov "," ~ ")," dec "," ~ ")," mon "," ~ ")," tue "," ~ ")," wed "," ~ ")," thu "," ~ ")," fri "," ~ ")," sat "," ~ ")," sun "," ~ ")," gate "," ~ ")," bay "," ~ ")," stand "," ~ ")," position "," ~ ")," galley "," ~ ")," flight "," ~ ")," flt "," ~ ")," day "," ~ ")," date "," ~ ")," dated "," ~ ")," the "," ~ ")," and "," ~ ")," of "," ~ ")," in "," ~ ")," for "," ~ ")," with "," ~ ")</f>
        <v>  </v>
      </c>
      <c r="BU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262,"jan","~"),"feb","~"),"mar","~"),"apr","~"),"may","~"),"jun","~"),"jul","~"),"aug","~"),"sep","~"),"oct","~"),"nov","~"),"dec","~")," nov "," ~ ")," dec "," ~ ")," mon "," ~ ")," tue "," ~ ")," wed "," ~ ")," thu "," ~ ")," fri "," ~ ")," sat "," ~ ")," sun "," ~ ")," gate "," ~ ")," bay "," ~ ")," stand "," ~ ")," position "," ~ ")," galley "," ~ ")," flight "," ~ ")," flt "," ~ ")," day "," ~ ")," date "," ~ ")," dated "," ~ ")," the "," ~ ")," and "," ~ ")," of "," ~ ")," in "," ~ ")," for "," ~ ")," with "," ~ ")</f>
        <v>  </v>
      </c>
      <c r="BV262" s="61" t="n">
        <f aca="false">0</f>
        <v>0</v>
      </c>
      <c r="BW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262," pax "," ~ ")," etd "," ~ ")," eta "," ~ ")," std "," ~ ")," sta "," ~ ")," atd "," ~ ")," ata "," ~ ")," lt "," ~ ")," utc "," ~ ")," local "," ~ ")," ok "," ~ ")," done "," ~ ")," seen "," ~ ")," chk "," ~ ")," chkd "," ~ ")," checked "," ~ ")," rcvd "," ~ ")," recd "," ~ ")," dep "," ~ ")," arr "," ~ ")," qty "," ~ ")," all "," ~ ")," ttl "," ~ ")," total "," ~ ")," via "," ~ ")," per "," ~ ")," call "," ~ ")," inbound "," ~ ")," outbound "," ~ ")," approx "," ~ ")</f>
        <v>  </v>
      </c>
      <c r="BX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262," pax "," ~ ")," etd "," ~ ")," eta "," ~ ")," std "," ~ ")," sta "," ~ ")," atd "," ~ ")," ata "," ~ ")," lt "," ~ ")," utc "," ~ ")," local "," ~ ")," ok "," ~ ")," done "," ~ ")," seen "," ~ ")," chk "," ~ ")," chkd "," ~ ")," checked "," ~ ")," rcvd "," ~ ")," recd "," ~ ")," dep "," ~ ")," arr "," ~ ")," qty "," ~ ")," all "," ~ ")," ttl "," ~ ")," total "," ~ ")," via "," ~ ")," per "," ~ ")," call "," ~ ")," inbound "," ~ ")," outbound "," ~ ")," approx "," ~ ")</f>
        <v>  </v>
      </c>
    </row>
    <row r="263" customFormat="false" ht="39.75" hidden="false" customHeight="true" outlineLevel="0" collapsed="false">
      <c r="A263" s="57" t="s">
        <v>837</v>
      </c>
      <c r="B263" s="57" t="s">
        <v>238</v>
      </c>
      <c r="C263" s="57" t="str">
        <f aca="false">Flights!$F$12</f>
        <v>MH0752</v>
      </c>
      <c r="D263" s="58" t="n">
        <f aca="false">Flights!$D$12</f>
        <v>46305</v>
      </c>
      <c r="E263" s="57" t="str">
        <f aca="false">Flights!$G$12&amp;"-"&amp;Flights!$H$12</f>
        <v>KUL-HAN</v>
      </c>
      <c r="F263" s="57" t="str">
        <f aca="false">Flights!$K$12</f>
        <v>EY</v>
      </c>
      <c r="G263" s="57" t="s">
        <v>81</v>
      </c>
      <c r="H263" s="57" t="s">
        <v>381</v>
      </c>
      <c r="I263" s="57" t="s">
        <v>388</v>
      </c>
      <c r="J263" s="57" t="s">
        <v>389</v>
      </c>
      <c r="K263" s="67" t="s">
        <v>390</v>
      </c>
      <c r="L263" s="67" t="s">
        <v>385</v>
      </c>
      <c r="M263" s="67"/>
      <c r="N263" s="67" t="s">
        <v>386</v>
      </c>
      <c r="O263" s="67"/>
      <c r="P263" s="57" t="s">
        <v>187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open",IF(AND(NOT(OR(LEN(AZ263)&lt;15,ISNUMBER(MATCH(AZ263,L_Placeholder,0)))),BK263=0,NOT(OR(LEN(AU263)&lt;2,ISNUMBER(MATCH(AU263,L_Placeholder,0)))),NOT(OR(LEN(AX263)&lt;2,ISNUMBER(MATCH(AX263,L_Placeholder,0)))),TRIM(AE263)&lt;&gt;TRIM(T263)),"N/A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missing",IF(OR(LEN(AU263)&lt;2,ISNUMBER(MATCH(AU263,L_Placeholder,0))),"INVALID – PIC missing",IF(OR(LEN(AV263)&lt;2,ISNUMBER(MATCH(AV263,L_Placeholder,0))),"INVALID – result / assessment missing",IF(OR(OR(LEN(AW263)&lt;3,ISNUMBER(MATCH(AW263,L_Placeholder,0))),SUMPRODUCT(--ISNUMBER(SEARCH(" "&amp;L_EvidencePhrase&amp;" ",BD263)))&gt;0,BI263=1),"INVALID – evidence missing, placeholder or not yet on file",IF(BL263=0,"INVALID – evidence needs a traceable reference (number, file name or link)",IF(OR(LEN(AX263)&lt;2,ISNUMBER(MATCH(AX263,L_Placeholder,0))),"INVALID – verifier missing",IF(AX263=AU263,"INVALID – verifier must be someone other than the PIC",IF(BH263=1,"INVALID – result not yet available (awaiting / TBC)",IF(BV263=1,"INVALID – wording says not on board: an on-board confirmation needs the item loaded",IF(AND(AQ263=1,OR(OR(LEN(AY263)&lt;3,ISNUMBER(MATCH(AY263,L_Placeholder,0))),BJ263=1,BQ263=0)),"INVALID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LATE","COMPLETE")&amp;IF(BG263=1," – CHECK WORDING",""))))))))))))))))))))))),IF(TRIM(U263)="Fail","FAIL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t="str">
        <f aca="false">" "&amp;TRIM(SUBSTITUTE(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 "))&amp;" "</f>
        <v>  </v>
      </c>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IFERROR(IF(AND(TRIM(U263)="Pass",SUMPRODUCT((LEN(BC263)-LEN(SUBSTITUTE(BC263,"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")))/(LEN(L_PendNeg)+1))+SUMPRODUCT((LEN(BC263)-LEN(SUBSTITUTE(BC263," "&amp;L_PendPrep&amp;" "," ")))/(LEN(L_PendPrep)+1)),1,0),1)</f>
        <v>0</v>
      </c>
      <c r="BI263" s="61" t="n">
        <f aca="false">IFERROR(IF(SUMPRODUCT((LEN(BD263)-LEN(SUBSTITUTE(BD263," "&amp;L_PendStrict&amp;" "," ")))/(LEN(L_PendStrict)+1))&gt;SUMPRODUCT((LEN(BD263)-LEN(SUBSTITUTE(BD263," "&amp;L_PendNeg&amp;" "," ")))/(LEN(L_PendNeg)+1)),1,0),1)</f>
        <v>0</v>
      </c>
      <c r="BJ263" s="61" t="n">
        <f aca="false">IFERROR(IF(SUMPRODUCT((LEN(BE263)-LEN(SUBSTITUTE(BE263," "&amp;L_Pending&amp;" "," ")))/(LEN(L_Pending)+1))&gt;SUMPRODUCT((LEN(BE263)-LEN(SUBSTITUTE(BE263," "&amp;L_PendNeg&amp;" "," ")))/(LEN(L_PendNeg)+1))+SUMPRODUCT((LEN(BE263)-LEN(SUBSTITUTE(BE263," "&amp;L_PendPrep&amp;" "," ")))/(LEN(L_PendPrep)+1)),1,0),1)</f>
        <v>0</v>
      </c>
      <c r="BK263" s="61" t="n">
        <f aca="false">IFERROR(IF(SUMPRODUCT((LEN(BF263)-LEN(SUBSTITUTE(BF263," "&amp;L_PendStrict&amp;" "," ")))/(LEN(L_PendStrict)+1))&gt;SUMPRODUCT((LEN(BF263)-LEN(SUBSTITUTE(BF263," "&amp;L_PendNeg&amp;" "," ")))/(LEN(L_PendNeg)+1)),1,0),1)</f>
        <v>0</v>
      </c>
      <c r="BL263" s="61" t="n">
        <f aca="false">IFERROR(IF(OR(SUMPRODUCT(--ISNUMBER(SEARCH({"aa000"," aa 000"," aaa 000"," aaaa 000"," a 0000"," a000 000"," aa 00 000"," aaa 00 000"},BN263)))&gt;0,SUMPRODUCT(--ISNUMBER(SEARCH({"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263)))&gt;0,SUMPRODUCT(--ISNUMBER(SEARCH({"http","www.","\",".pdf",".jpg",".jpeg",".png",".heic",".xls",".doc",".msg",".eml"},Z263)))&gt;0,AND(SUMPRODUCT(--ISNUMBER(SEARCH({"sharepoint","onedrive","teams","dms","q-pulse","qpulse"},Z263)))&gt;0,ISNUMBER(SEARCH("0",BM263)))),1,0),0)</f>
        <v>0</v>
      </c>
      <c r="BM263" s="61" t="str">
        <f aca="false">SUBSTITUTE(SUBSTITUTE(SUBSTITUTE(SUBSTITUTE(SUBSTITUTE(SUBSTITUTE(SUBSTITUTE(SUBSTITUTE(SUBSTITUTE(LOWER(BW263&amp;""),"1","0"),"2","0"),"3","0"),"4","0"),"5","0"),"6","0"),"7","0"),"8","0"),"9","0")</f>
        <v>  </v>
      </c>
      <c r="BN263" s="61" t="str">
        <f aca="false">SUBSTITUTE(SUBSTITUTE(SUBSTITUTE(SUBSTITUTE(SUBSTITUTE(SUBSTITUTE(SUBSTITUTE(SUBSTITUTE(SUBSTITUTE(SUBSTITUTE(SUBSTITUTE(SUBSTITUTE(SUBSTITUTE(SUBSTITUTE(SUBSTITUTE(SUBSTITUTE(SUBSTITUTE(SUBSTITUTE(SUBSTITUTE(SUBSTITUTE(SUBSTITUTE(SUBSTITUTE(SUBSTITUTE(SUBSTITUTE(SUBSTITUTE(BM263,"b","a"),"c","a"),"d","a"),"e","a"),"f","a"),"g","a"),"h","a"),"i","a"),"j","a"),"k","a"),"l","a"),"m","a"),"n","a"),"o","a"),"p","a"),"q","a"),"r","a"),"s","a"),"t","a"),"u","a"),"v","a"),"w","a"),"x","a"),"y","a"),"z","a")</f>
        <v>  </v>
      </c>
      <c r="BO263" s="61" t="str">
        <f aca="false">SUBSTITUTE(SUBSTITUTE(SUBSTITUTE(SUBSTITUTE(SUBSTITUTE(SUBSTITUTE(SUBSTITUTE(SUBSTITUTE(SUBSTITUTE(LOWER(BX263&amp;""),"1","0"),"2","0"),"3","0"),"4","0"),"5","0"),"6","0"),"7","0"),"8","0"),"9","0")</f>
        <v>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v>
      </c>
      <c r="BQ263" s="61" t="n">
        <f aca="false">IFERROR(IF(OR(SUMPRODUCT(--ISNUMBER(SEARCH({"aa000"," aa 000"," aaa 000"," aaaa 000"," a 0000"," a000 000"," aa 00 000"," aaa 00 000"},BP263)))&gt;0,SUMPRODUCT(--ISNUMBER(SEARCH({"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263)))&gt;0,SUMPRODUCT(--ISNUMBER(SEARCH({"http","www.","\",".pdf",".jpg",".jpeg",".png",".heic",".xls",".doc",".msg",".eml"},W263)))&gt;0,ISNUMBER(SEARCH("0000",BO263)),AND(SUMPRODUCT(--ISNUMBER(SEARCH({"sharepoint","onedrive","teams","dms","q-pulse","qpulse"},W263)))&gt;0,ISNUMBER(SEARCH("0",BO263)))),1,0),0)</f>
        <v>0</v>
      </c>
      <c r="BR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263," "&amp;LOWER(Flights!$F$12)&amp;" "," ~ ")," mh"," ~")," at "," ~ ")," by "," ~ ")," on "," ~ ")," to "," ~ ")," from "," ~ ")," until "," ~ ")," till "," ~ ")," before "," ~ ")," after "," ~ ")," around "," ~ ")," approx "," ~ ")," about "," ~ ")," since "," ~ ")," hrs "," ~ ")," hr "," ~ ")," hours "," ~ ")," time "," ~ ")," jan "," ~ ")," feb "," ~ ")," mar "," ~ ")," apr "," ~ ")," may "," ~ ")," jun "," ~ ")," jul "," ~ ")," aug "," ~ ")," sep "," ~ ")," sept "," ~ ")," oct "," ~ ")</f>
        <v>  </v>
      </c>
      <c r="BS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263," "&amp;LOWER(Flights!$F$12)&amp;" "," ~ ")," mh"," ~")," at "," ~ ")," by "," ~ ")," on "," ~ ")," to "," ~ ")," from "," ~ ")," until "," ~ ")," till "," ~ ")," before "," ~ ")," after "," ~ ")," around "," ~ ")," approx "," ~ ")," about "," ~ ")," since "," ~ ")," hrs "," ~ ")," hr "," ~ ")," hours "," ~ ")," time "," ~ ")," jan "," ~ ")," feb "," ~ ")," mar "," ~ ")," apr "," ~ ")," may "," ~ ")," jun "," ~ ")," jul "," ~ ")," aug "," ~ ")," sep "," ~ ")," sept "," ~ ")," oct "," ~ ")</f>
        <v>  </v>
      </c>
      <c r="BT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263,"jan","~"),"feb","~"),"mar","~"),"apr","~"),"may","~"),"jun","~"),"jul","~"),"aug","~"),"sep","~"),"oct","~"),"nov","~"),"dec","~")," nov "," ~ ")," dec "," ~ ")," mon "," ~ ")," tue "," ~ ")," wed "," ~ ")," thu "," ~ ")," fri "," ~ ")," sat "," ~ ")," sun "," ~ ")," gate "," ~ ")," bay "," ~ ")," stand "," ~ ")," position "," ~ ")," galley "," ~ ")," flight "," ~ ")," flt "," ~ ")," day "," ~ ")," date "," ~ ")," dated "," ~ ")," the "," ~ ")," and "," ~ ")," of "," ~ ")," in "," ~ ")," for "," ~ ")," with "," ~ ")</f>
        <v>  </v>
      </c>
      <c r="BU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263,"jan","~"),"feb","~"),"mar","~"),"apr","~"),"may","~"),"jun","~"),"jul","~"),"aug","~"),"sep","~"),"oct","~"),"nov","~"),"dec","~")," nov "," ~ ")," dec "," ~ ")," mon "," ~ ")," tue "," ~ ")," wed "," ~ ")," thu "," ~ ")," fri "," ~ ")," sat "," ~ ")," sun "," ~ ")," gate "," ~ ")," bay "," ~ ")," stand "," ~ ")," position "," ~ ")," galley "," ~ ")," flight "," ~ ")," flt "," ~ ")," day "," ~ ")," date "," ~ ")," dated "," ~ ")," the "," ~ ")," and "," ~ ")," of "," ~ ")," in "," ~ ")," for "," ~ ")," with "," ~ ")</f>
        <v>  </v>
      </c>
      <c r="BV263" s="61" t="n">
        <f aca="false">0</f>
        <v>0</v>
      </c>
      <c r="BW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263," pax "," ~ ")," etd "," ~ ")," eta "," ~ ")," std "," ~ ")," sta "," ~ ")," atd "," ~ ")," ata "," ~ ")," lt "," ~ ")," utc "," ~ ")," local "," ~ ")," ok "," ~ ")," done "," ~ ")," seen "," ~ ")," chk "," ~ ")," chkd "," ~ ")," checked "," ~ ")," rcvd "," ~ ")," recd "," ~ ")," dep "," ~ ")," arr "," ~ ")," qty "," ~ ")," all "," ~ ")," ttl "," ~ ")," total "," ~ ")," via "," ~ ")," per "," ~ ")," call "," ~ ")," inbound "," ~ ")," outbound "," ~ ")," approx "," ~ ")</f>
        <v>  </v>
      </c>
      <c r="BX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263," pax "," ~ ")," etd "," ~ ")," eta "," ~ ")," std "," ~ ")," sta "," ~ ")," atd "," ~ ")," ata "," ~ ")," lt "," ~ ")," utc "," ~ ")," local "," ~ ")," ok "," ~ ")," done "," ~ ")," seen "," ~ ")," chk "," ~ ")," chkd "," ~ ")," checked "," ~ ")," rcvd "," ~ ")," recd "," ~ ")," dep "," ~ ")," arr "," ~ ")," qty "," ~ ")," all "," ~ ")," ttl "," ~ ")," total "," ~ ")," via "," ~ ")," per "," ~ ")," call "," ~ ")," inbound "," ~ ")," outbound "," ~ ")," approx "," ~ ")</f>
        <v>  </v>
      </c>
    </row>
    <row r="264" customFormat="false" ht="41.25" hidden="false" customHeight="true" outlineLevel="0" collapsed="false">
      <c r="A264" s="57" t="s">
        <v>838</v>
      </c>
      <c r="B264" s="57" t="s">
        <v>238</v>
      </c>
      <c r="C264" s="57" t="str">
        <f aca="false">Flights!$F$12</f>
        <v>MH0752</v>
      </c>
      <c r="D264" s="58" t="n">
        <f aca="false">Flights!$D$12</f>
        <v>46305</v>
      </c>
      <c r="E264" s="57" t="str">
        <f aca="false">Flights!$G$12&amp;"-"&amp;Flights!$H$12</f>
        <v>KUL-HAN</v>
      </c>
      <c r="F264" s="57" t="str">
        <f aca="false">Flights!$K$12</f>
        <v>EY</v>
      </c>
      <c r="G264" s="57" t="s">
        <v>81</v>
      </c>
      <c r="H264" s="57" t="s">
        <v>381</v>
      </c>
      <c r="I264" s="57" t="s">
        <v>392</v>
      </c>
      <c r="J264" s="57" t="s">
        <v>393</v>
      </c>
      <c r="K264" s="67" t="s">
        <v>394</v>
      </c>
      <c r="L264" s="67" t="s">
        <v>385</v>
      </c>
      <c r="M264" s="67"/>
      <c r="N264" s="67" t="str">
        <f aca="false">IF(TRIM(Flights!$L$12)="A339","Required","N/A – rule")</f>
        <v>N/A – rule</v>
      </c>
      <c r="O264" s="67" t="s">
        <v>395</v>
      </c>
      <c r="P264" s="57" t="s">
        <v>187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open",IF(AND(NOT(OR(LEN(AZ264)&lt;15,ISNUMBER(MATCH(AZ264,L_Placeholder,0)))),BK264=0,NOT(OR(LEN(AU264)&lt;2,ISNUMBER(MATCH(AU264,L_Placeholder,0)))),NOT(OR(LEN(AX264)&lt;2,ISNUMBER(MATCH(AX264,L_Placeholder,0)))),TRIM(AE264)&lt;&gt;TRIM(T264)),"N/A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missing",IF(OR(LEN(AU264)&lt;2,ISNUMBER(MATCH(AU264,L_Placeholder,0))),"INVALID – PIC missing",IF(OR(LEN(AV264)&lt;2,ISNUMBER(MATCH(AV264,L_Placeholder,0))),"INVALID – result / assessment missing",IF(OR(OR(LEN(AW264)&lt;3,ISNUMBER(MATCH(AW264,L_Placeholder,0))),SUMPRODUCT(--ISNUMBER(SEARCH(" "&amp;L_EvidencePhrase&amp;" ",BD264)))&gt;0,BI264=1),"INVALID – evidence missing, placeholder or not yet on file",IF(BL264=0,"INVALID – evidence needs a traceable reference (number, file name or link)",IF(OR(LEN(AX264)&lt;2,ISNUMBER(MATCH(AX264,L_Placeholder,0))),"INVALID – verifier missing",IF(AX264=AU264,"INVALID – verifier must be someone other than the PIC",IF(BH264=1,"INVALID – result not yet available (awaiting / TBC)",IF(BV264=1,"INVALID – wording says not on board: an on-board confirmation needs the item loaded",IF(AND(AQ264=1,OR(OR(LEN(AY264)&lt;3,ISNUMBER(MATCH(AY264,L_Placeholder,0))),BJ264=1,BQ264=0)),"INVALID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LATE","COMPLETE")&amp;IF(BG264=1," – CHECK WORDING",""))))))))))))))))))))))),IF(TRIM(U264)="Fail","FAIL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t="str">
        <f aca="false">" "&amp;TRIM(SUBSTITUTE(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 "))&amp;" "</f>
        <v>  </v>
      </c>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IFERROR(IF(AND(TRIM(U264)="Pass",SUMPRODUCT((LEN(BC264)-LEN(SUBSTITUTE(BC264,"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")))/(LEN(L_PendNeg)+1))+SUMPRODUCT((LEN(BC264)-LEN(SUBSTITUTE(BC264," "&amp;L_PendPrep&amp;" "," ")))/(LEN(L_PendPrep)+1)),1,0),1)</f>
        <v>0</v>
      </c>
      <c r="BI264" s="61" t="n">
        <f aca="false">IFERROR(IF(SUMPRODUCT((LEN(BD264)-LEN(SUBSTITUTE(BD264," "&amp;L_PendStrict&amp;" "," ")))/(LEN(L_PendStrict)+1))&gt;SUMPRODUCT((LEN(BD264)-LEN(SUBSTITUTE(BD264," "&amp;L_PendNeg&amp;" "," ")))/(LEN(L_PendNeg)+1)),1,0),1)</f>
        <v>0</v>
      </c>
      <c r="BJ264" s="61" t="n">
        <f aca="false">IFERROR(IF(SUMPRODUCT((LEN(BE264)-LEN(SUBSTITUTE(BE264," "&amp;L_Pending&amp;" "," ")))/(LEN(L_Pending)+1))&gt;SUMPRODUCT((LEN(BE264)-LEN(SUBSTITUTE(BE264," "&amp;L_PendNeg&amp;" "," ")))/(LEN(L_PendNeg)+1))+SUMPRODUCT((LEN(BE264)-LEN(SUBSTITUTE(BE264," "&amp;L_PendPrep&amp;" "," ")))/(LEN(L_PendPrep)+1)),1,0),1)</f>
        <v>0</v>
      </c>
      <c r="BK264" s="61" t="n">
        <f aca="false">IFERROR(IF(SUMPRODUCT((LEN(BF264)-LEN(SUBSTITUTE(BF264," "&amp;L_PendStrict&amp;" "," ")))/(LEN(L_PendStrict)+1))&gt;SUMPRODUCT((LEN(BF264)-LEN(SUBSTITUTE(BF264," "&amp;L_PendNeg&amp;" "," ")))/(LEN(L_PendNeg)+1)),1,0),1)</f>
        <v>0</v>
      </c>
      <c r="BL264" s="61" t="n">
        <f aca="false">IFERROR(IF(OR(SUMPRODUCT(--ISNUMBER(SEARCH({"aa000"," aa 000"," aaa 000"," aaaa 000"," a 0000"," a000 000"," aa 00 000"," aaa 00 000"},BN264)))&gt;0,SUMPRODUCT(--ISNUMBER(SEARCH({"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264)))&gt;0,SUMPRODUCT(--ISNUMBER(SEARCH({"http","www.","\",".pdf",".jpg",".jpeg",".png",".heic",".xls",".doc",".msg",".eml"},Z264)))&gt;0,AND(SUMPRODUCT(--ISNUMBER(SEARCH({"sharepoint","onedrive","teams","dms","q-pulse","qpulse"},Z264)))&gt;0,ISNUMBER(SEARCH("0",BM264)))),1,0),0)</f>
        <v>0</v>
      </c>
      <c r="BM264" s="61" t="str">
        <f aca="false">SUBSTITUTE(SUBSTITUTE(SUBSTITUTE(SUBSTITUTE(SUBSTITUTE(SUBSTITUTE(SUBSTITUTE(SUBSTITUTE(SUBSTITUTE(LOWER(BW264&amp;""),"1","0"),"2","0"),"3","0"),"4","0"),"5","0"),"6","0"),"7","0"),"8","0"),"9","0")</f>
        <v>  </v>
      </c>
      <c r="BN264" s="61" t="str">
        <f aca="false">SUBSTITUTE(SUBSTITUTE(SUBSTITUTE(SUBSTITUTE(SUBSTITUTE(SUBSTITUTE(SUBSTITUTE(SUBSTITUTE(SUBSTITUTE(SUBSTITUTE(SUBSTITUTE(SUBSTITUTE(SUBSTITUTE(SUBSTITUTE(SUBSTITUTE(SUBSTITUTE(SUBSTITUTE(SUBSTITUTE(SUBSTITUTE(SUBSTITUTE(SUBSTITUTE(SUBSTITUTE(SUBSTITUTE(SUBSTITUTE(SUBSTITUTE(BM264,"b","a"),"c","a"),"d","a"),"e","a"),"f","a"),"g","a"),"h","a"),"i","a"),"j","a"),"k","a"),"l","a"),"m","a"),"n","a"),"o","a"),"p","a"),"q","a"),"r","a"),"s","a"),"t","a"),"u","a"),"v","a"),"w","a"),"x","a"),"y","a"),"z","a")</f>
        <v>  </v>
      </c>
      <c r="BO264" s="61" t="str">
        <f aca="false">SUBSTITUTE(SUBSTITUTE(SUBSTITUTE(SUBSTITUTE(SUBSTITUTE(SUBSTITUTE(SUBSTITUTE(SUBSTITUTE(SUBSTITUTE(LOWER(BX264&amp;""),"1","0"),"2","0"),"3","0"),"4","0"),"5","0"),"6","0"),"7","0"),"8","0"),"9","0")</f>
        <v>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v>
      </c>
      <c r="BQ264" s="61" t="n">
        <f aca="false">IFERROR(IF(OR(SUMPRODUCT(--ISNUMBER(SEARCH({"aa000"," aa 000"," aaa 000"," aaaa 000"," a 0000"," a000 000"," aa 00 000"," aaa 00 000"},BP264)))&gt;0,SUMPRODUCT(--ISNUMBER(SEARCH({"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264)))&gt;0,SUMPRODUCT(--ISNUMBER(SEARCH({"http","www.","\",".pdf",".jpg",".jpeg",".png",".heic",".xls",".doc",".msg",".eml"},W264)))&gt;0,ISNUMBER(SEARCH("0000",BO264)),AND(SUMPRODUCT(--ISNUMBER(SEARCH({"sharepoint","onedrive","teams","dms","q-pulse","qpulse"},W264)))&gt;0,ISNUMBER(SEARCH("0",BO264)))),1,0),0)</f>
        <v>0</v>
      </c>
      <c r="BR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264," "&amp;LOWER(Flights!$F$12)&amp;" "," ~ ")," mh"," ~")," at "," ~ ")," by "," ~ ")," on "," ~ ")," to "," ~ ")," from "," ~ ")," until "," ~ ")," till "," ~ ")," before "," ~ ")," after "," ~ ")," around "," ~ ")," approx "," ~ ")," about "," ~ ")," since "," ~ ")," hrs "," ~ ")," hr "," ~ ")," hours "," ~ ")," time "," ~ ")," jan "," ~ ")," feb "," ~ ")," mar "," ~ ")," apr "," ~ ")," may "," ~ ")," jun "," ~ ")," jul "," ~ ")," aug "," ~ ")," sep "," ~ ")," sept "," ~ ")," oct "," ~ ")</f>
        <v>  </v>
      </c>
      <c r="BS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264," "&amp;LOWER(Flights!$F$12)&amp;" "," ~ ")," mh"," ~")," at "," ~ ")," by "," ~ ")," on "," ~ ")," to "," ~ ")," from "," ~ ")," until "," ~ ")," till "," ~ ")," before "," ~ ")," after "," ~ ")," around "," ~ ")," approx "," ~ ")," about "," ~ ")," since "," ~ ")," hrs "," ~ ")," hr "," ~ ")," hours "," ~ ")," time "," ~ ")," jan "," ~ ")," feb "," ~ ")," mar "," ~ ")," apr "," ~ ")," may "," ~ ")," jun "," ~ ")," jul "," ~ ")," aug "," ~ ")," sep "," ~ ")," sept "," ~ ")," oct "," ~ ")</f>
        <v>  </v>
      </c>
      <c r="BT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264,"jan","~"),"feb","~"),"mar","~"),"apr","~"),"may","~"),"jun","~"),"jul","~"),"aug","~"),"sep","~"),"oct","~"),"nov","~"),"dec","~")," nov "," ~ ")," dec "," ~ ")," mon "," ~ ")," tue "," ~ ")," wed "," ~ ")," thu "," ~ ")," fri "," ~ ")," sat "," ~ ")," sun "," ~ ")," gate "," ~ ")," bay "," ~ ")," stand "," ~ ")," position "," ~ ")," galley "," ~ ")," flight "," ~ ")," flt "," ~ ")," day "," ~ ")," date "," ~ ")," dated "," ~ ")," the "," ~ ")," and "," ~ ")," of "," ~ ")," in "," ~ ")," for "," ~ ")," with "," ~ ")</f>
        <v>  </v>
      </c>
      <c r="BU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264,"jan","~"),"feb","~"),"mar","~"),"apr","~"),"may","~"),"jun","~"),"jul","~"),"aug","~"),"sep","~"),"oct","~"),"nov","~"),"dec","~")," nov "," ~ ")," dec "," ~ ")," mon "," ~ ")," tue "," ~ ")," wed "," ~ ")," thu "," ~ ")," fri "," ~ ")," sat "," ~ ")," sun "," ~ ")," gate "," ~ ")," bay "," ~ ")," stand "," ~ ")," position "," ~ ")," galley "," ~ ")," flight "," ~ ")," flt "," ~ ")," day "," ~ ")," date "," ~ ")," dated "," ~ ")," the "," ~ ")," and "," ~ ")," of "," ~ ")," in "," ~ ")," for "," ~ ")," with "," ~ ")</f>
        <v>  </v>
      </c>
      <c r="BV264" s="61" t="n">
        <f aca="false">0</f>
        <v>0</v>
      </c>
      <c r="BW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264," pax "," ~ ")," etd "," ~ ")," eta "," ~ ")," std "," ~ ")," sta "," ~ ")," atd "," ~ ")," ata "," ~ ")," lt "," ~ ")," utc "," ~ ")," local "," ~ ")," ok "," ~ ")," done "," ~ ")," seen "," ~ ")," chk "," ~ ")," chkd "," ~ ")," checked "," ~ ")," rcvd "," ~ ")," recd "," ~ ")," dep "," ~ ")," arr "," ~ ")," qty "," ~ ")," all "," ~ ")," ttl "," ~ ")," total "," ~ ")," via "," ~ ")," per "," ~ ")," call "," ~ ")," inbound "," ~ ")," outbound "," ~ ")," approx "," ~ ")</f>
        <v>  </v>
      </c>
      <c r="BX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264," pax "," ~ ")," etd "," ~ ")," eta "," ~ ")," std "," ~ ")," sta "," ~ ")," atd "," ~ ")," ata "," ~ ")," lt "," ~ ")," utc "," ~ ")," local "," ~ ")," ok "," ~ ")," done "," ~ ")," seen "," ~ ")," chk "," ~ ")," chkd "," ~ ")," checked "," ~ ")," rcvd "," ~ ")," recd "," ~ ")," dep "," ~ ")," arr "," ~ ")," qty "," ~ ")," all "," ~ ")," ttl "," ~ ")," total "," ~ ")," via "," ~ ")," per "," ~ ")," call "," ~ ")," inbound "," ~ ")," outbound "," ~ ")," approx "," ~ ")</f>
        <v>  </v>
      </c>
    </row>
    <row r="265" customFormat="false" ht="39.75" hidden="false" customHeight="true" outlineLevel="0" collapsed="false">
      <c r="A265" s="57" t="s">
        <v>839</v>
      </c>
      <c r="B265" s="57" t="s">
        <v>238</v>
      </c>
      <c r="C265" s="57" t="str">
        <f aca="false">Flights!$F$12</f>
        <v>MH0752</v>
      </c>
      <c r="D265" s="58" t="n">
        <f aca="false">Flights!$D$12</f>
        <v>46305</v>
      </c>
      <c r="E265" s="57" t="str">
        <f aca="false">Flights!$G$12&amp;"-"&amp;Flights!$H$12</f>
        <v>KUL-HAN</v>
      </c>
      <c r="F265" s="57" t="str">
        <f aca="false">Flights!$K$12</f>
        <v>EY</v>
      </c>
      <c r="G265" s="57" t="s">
        <v>81</v>
      </c>
      <c r="H265" s="57" t="s">
        <v>381</v>
      </c>
      <c r="I265" s="57" t="s">
        <v>397</v>
      </c>
      <c r="J265" s="57" t="s">
        <v>398</v>
      </c>
      <c r="K265" s="67" t="s">
        <v>399</v>
      </c>
      <c r="L265" s="67" t="s">
        <v>385</v>
      </c>
      <c r="M265" s="67"/>
      <c r="N265" s="67" t="s">
        <v>386</v>
      </c>
      <c r="O265" s="67"/>
      <c r="P265" s="57" t="s">
        <v>187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open",IF(AND(NOT(OR(LEN(AZ265)&lt;15,ISNUMBER(MATCH(AZ265,L_Placeholder,0)))),BK265=0,NOT(OR(LEN(AU265)&lt;2,ISNUMBER(MATCH(AU265,L_Placeholder,0)))),NOT(OR(LEN(AX265)&lt;2,ISNUMBER(MATCH(AX265,L_Placeholder,0)))),TRIM(AE265)&lt;&gt;TRIM(T265)),"N/A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missing",IF(OR(LEN(AU265)&lt;2,ISNUMBER(MATCH(AU265,L_Placeholder,0))),"INVALID – PIC missing",IF(OR(LEN(AV265)&lt;2,ISNUMBER(MATCH(AV265,L_Placeholder,0))),"INVALID – result / assessment missing",IF(OR(OR(LEN(AW265)&lt;3,ISNUMBER(MATCH(AW265,L_Placeholder,0))),SUMPRODUCT(--ISNUMBER(SEARCH(" "&amp;L_EvidencePhrase&amp;" ",BD265)))&gt;0,BI265=1),"INVALID – evidence missing, placeholder or not yet on file",IF(BL265=0,"INVALID – evidence needs a traceable reference (number, file name or link)",IF(OR(LEN(AX265)&lt;2,ISNUMBER(MATCH(AX265,L_Placeholder,0))),"INVALID – verifier missing",IF(AX265=AU265,"INVALID – verifier must be someone other than the PIC",IF(BH265=1,"INVALID – result not yet available (awaiting / TBC)",IF(BV265=1,"INVALID – wording says not on board: an on-board confirmation needs the item loaded",IF(AND(AQ265=1,OR(OR(LEN(AY265)&lt;3,ISNUMBER(MATCH(AY265,L_Placeholder,0))),BJ265=1,BQ265=0)),"INVALID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LATE","COMPLETE")&amp;IF(BG265=1," – CHECK WORDING",""))))))))))))))))))))))),IF(TRIM(U265)="Fail","FAIL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t="str">
        <f aca="false">" "&amp;TRIM(SUBSTITUTE(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 "))&amp;" "</f>
        <v>  </v>
      </c>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IFERROR(IF(AND(TRIM(U265)="Pass",SUMPRODUCT((LEN(BC265)-LEN(SUBSTITUTE(BC265,"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")))/(LEN(L_PendNeg)+1))+SUMPRODUCT((LEN(BC265)-LEN(SUBSTITUTE(BC265," "&amp;L_PendPrep&amp;" "," ")))/(LEN(L_PendPrep)+1)),1,0),1)</f>
        <v>0</v>
      </c>
      <c r="BI265" s="61" t="n">
        <f aca="false">IFERROR(IF(SUMPRODUCT((LEN(BD265)-LEN(SUBSTITUTE(BD265," "&amp;L_PendStrict&amp;" "," ")))/(LEN(L_PendStrict)+1))&gt;SUMPRODUCT((LEN(BD265)-LEN(SUBSTITUTE(BD265," "&amp;L_PendNeg&amp;" "," ")))/(LEN(L_PendNeg)+1)),1,0),1)</f>
        <v>0</v>
      </c>
      <c r="BJ265" s="61" t="n">
        <f aca="false">IFERROR(IF(SUMPRODUCT((LEN(BE265)-LEN(SUBSTITUTE(BE265," "&amp;L_Pending&amp;" "," ")))/(LEN(L_Pending)+1))&gt;SUMPRODUCT((LEN(BE265)-LEN(SUBSTITUTE(BE265," "&amp;L_PendNeg&amp;" "," ")))/(LEN(L_PendNeg)+1))+SUMPRODUCT((LEN(BE265)-LEN(SUBSTITUTE(BE265," "&amp;L_PendPrep&amp;" "," ")))/(LEN(L_PendPrep)+1)),1,0),1)</f>
        <v>0</v>
      </c>
      <c r="BK265" s="61" t="n">
        <f aca="false">IFERROR(IF(SUMPRODUCT((LEN(BF265)-LEN(SUBSTITUTE(BF265," "&amp;L_PendStrict&amp;" "," ")))/(LEN(L_PendStrict)+1))&gt;SUMPRODUCT((LEN(BF265)-LEN(SUBSTITUTE(BF265," "&amp;L_PendNeg&amp;" "," ")))/(LEN(L_PendNeg)+1)),1,0),1)</f>
        <v>0</v>
      </c>
      <c r="BL265" s="61" t="n">
        <f aca="false">IFERROR(IF(OR(SUMPRODUCT(--ISNUMBER(SEARCH({"aa000"," aa 000"," aaa 000"," aaaa 000"," a 0000"," a000 000"," aa 00 000"," aaa 00 000"},BN265)))&gt;0,SUMPRODUCT(--ISNUMBER(SEARCH({"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265)))&gt;0,SUMPRODUCT(--ISNUMBER(SEARCH({"http","www.","\",".pdf",".jpg",".jpeg",".png",".heic",".xls",".doc",".msg",".eml"},Z265)))&gt;0,AND(SUMPRODUCT(--ISNUMBER(SEARCH({"sharepoint","onedrive","teams","dms","q-pulse","qpulse"},Z265)))&gt;0,ISNUMBER(SEARCH("0",BM265)))),1,0),0)</f>
        <v>0</v>
      </c>
      <c r="BM265" s="61" t="str">
        <f aca="false">SUBSTITUTE(SUBSTITUTE(SUBSTITUTE(SUBSTITUTE(SUBSTITUTE(SUBSTITUTE(SUBSTITUTE(SUBSTITUTE(SUBSTITUTE(LOWER(BW265&amp;""),"1","0"),"2","0"),"3","0"),"4","0"),"5","0"),"6","0"),"7","0"),"8","0"),"9","0")</f>
        <v>  </v>
      </c>
      <c r="BN265" s="61" t="str">
        <f aca="false">SUBSTITUTE(SUBSTITUTE(SUBSTITUTE(SUBSTITUTE(SUBSTITUTE(SUBSTITUTE(SUBSTITUTE(SUBSTITUTE(SUBSTITUTE(SUBSTITUTE(SUBSTITUTE(SUBSTITUTE(SUBSTITUTE(SUBSTITUTE(SUBSTITUTE(SUBSTITUTE(SUBSTITUTE(SUBSTITUTE(SUBSTITUTE(SUBSTITUTE(SUBSTITUTE(SUBSTITUTE(SUBSTITUTE(SUBSTITUTE(SUBSTITUTE(BM265,"b","a"),"c","a"),"d","a"),"e","a"),"f","a"),"g","a"),"h","a"),"i","a"),"j","a"),"k","a"),"l","a"),"m","a"),"n","a"),"o","a"),"p","a"),"q","a"),"r","a"),"s","a"),"t","a"),"u","a"),"v","a"),"w","a"),"x","a"),"y","a"),"z","a")</f>
        <v>  </v>
      </c>
      <c r="BO265" s="61" t="str">
        <f aca="false">SUBSTITUTE(SUBSTITUTE(SUBSTITUTE(SUBSTITUTE(SUBSTITUTE(SUBSTITUTE(SUBSTITUTE(SUBSTITUTE(SUBSTITUTE(LOWER(BX265&amp;""),"1","0"),"2","0"),"3","0"),"4","0"),"5","0"),"6","0"),"7","0"),"8","0"),"9","0")</f>
        <v>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v>
      </c>
      <c r="BQ265" s="61" t="n">
        <f aca="false">IFERROR(IF(OR(SUMPRODUCT(--ISNUMBER(SEARCH({"aa000"," aa 000"," aaa 000"," aaaa 000"," a 0000"," a000 000"," aa 00 000"," aaa 00 000"},BP265)))&gt;0,SUMPRODUCT(--ISNUMBER(SEARCH({"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265)))&gt;0,SUMPRODUCT(--ISNUMBER(SEARCH({"http","www.","\",".pdf",".jpg",".jpeg",".png",".heic",".xls",".doc",".msg",".eml"},W265)))&gt;0,ISNUMBER(SEARCH("0000",BO265)),AND(SUMPRODUCT(--ISNUMBER(SEARCH({"sharepoint","onedrive","teams","dms","q-pulse","qpulse"},W265)))&gt;0,ISNUMBER(SEARCH("0",BO265)))),1,0),0)</f>
        <v>0</v>
      </c>
      <c r="BR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265," "&amp;LOWER(Flights!$F$12)&amp;" "," ~ ")," mh"," ~")," at "," ~ ")," by "," ~ ")," on "," ~ ")," to "," ~ ")," from "," ~ ")," until "," ~ ")," till "," ~ ")," before "," ~ ")," after "," ~ ")," around "," ~ ")," approx "," ~ ")," about "," ~ ")," since "," ~ ")," hrs "," ~ ")," hr "," ~ ")," hours "," ~ ")," time "," ~ ")," jan "," ~ ")," feb "," ~ ")," mar "," ~ ")," apr "," ~ ")," may "," ~ ")," jun "," ~ ")," jul "," ~ ")," aug "," ~ ")," sep "," ~ ")," sept "," ~ ")," oct "," ~ ")</f>
        <v>  </v>
      </c>
      <c r="BS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265," "&amp;LOWER(Flights!$F$12)&amp;" "," ~ ")," mh"," ~")," at "," ~ ")," by "," ~ ")," on "," ~ ")," to "," ~ ")," from "," ~ ")," until "," ~ ")," till "," ~ ")," before "," ~ ")," after "," ~ ")," around "," ~ ")," approx "," ~ ")," about "," ~ ")," since "," ~ ")," hrs "," ~ ")," hr "," ~ ")," hours "," ~ ")," time "," ~ ")," jan "," ~ ")," feb "," ~ ")," mar "," ~ ")," apr "," ~ ")," may "," ~ ")," jun "," ~ ")," jul "," ~ ")," aug "," ~ ")," sep "," ~ ")," sept "," ~ ")," oct "," ~ ")</f>
        <v>  </v>
      </c>
      <c r="BT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265,"jan","~"),"feb","~"),"mar","~"),"apr","~"),"may","~"),"jun","~"),"jul","~"),"aug","~"),"sep","~"),"oct","~"),"nov","~"),"dec","~")," nov "," ~ ")," dec "," ~ ")," mon "," ~ ")," tue "," ~ ")," wed "," ~ ")," thu "," ~ ")," fri "," ~ ")," sat "," ~ ")," sun "," ~ ")," gate "," ~ ")," bay "," ~ ")," stand "," ~ ")," position "," ~ ")," galley "," ~ ")," flight "," ~ ")," flt "," ~ ")," day "," ~ ")," date "," ~ ")," dated "," ~ ")," the "," ~ ")," and "," ~ ")," of "," ~ ")," in "," ~ ")," for "," ~ ")," with "," ~ ")</f>
        <v>  </v>
      </c>
      <c r="BU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265,"jan","~"),"feb","~"),"mar","~"),"apr","~"),"may","~"),"jun","~"),"jul","~"),"aug","~"),"sep","~"),"oct","~"),"nov","~"),"dec","~")," nov "," ~ ")," dec "," ~ ")," mon "," ~ ")," tue "," ~ ")," wed "," ~ ")," thu "," ~ ")," fri "," ~ ")," sat "," ~ ")," sun "," ~ ")," gate "," ~ ")," bay "," ~ ")," stand "," ~ ")," position "," ~ ")," galley "," ~ ")," flight "," ~ ")," flt "," ~ ")," day "," ~ ")," date "," ~ ")," dated "," ~ ")," the "," ~ ")," and "," ~ ")," of "," ~ ")," in "," ~ ")," for "," ~ ")," with "," ~ ")</f>
        <v>  </v>
      </c>
      <c r="BV265" s="61" t="n">
        <f aca="false">0</f>
        <v>0</v>
      </c>
      <c r="BW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265," pax "," ~ ")," etd "," ~ ")," eta "," ~ ")," std "," ~ ")," sta "," ~ ")," atd "," ~ ")," ata "," ~ ")," lt "," ~ ")," utc "," ~ ")," local "," ~ ")," ok "," ~ ")," done "," ~ ")," seen "," ~ ")," chk "," ~ ")," chkd "," ~ ")," checked "," ~ ")," rcvd "," ~ ")," recd "," ~ ")," dep "," ~ ")," arr "," ~ ")," qty "," ~ ")," all "," ~ ")," ttl "," ~ ")," total "," ~ ")," via "," ~ ")," per "," ~ ")," call "," ~ ")," inbound "," ~ ")," outbound "," ~ ")," approx "," ~ ")</f>
        <v>  </v>
      </c>
      <c r="BX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265," pax "," ~ ")," etd "," ~ ")," eta "," ~ ")," std "," ~ ")," sta "," ~ ")," atd "," ~ ")," ata "," ~ ")," lt "," ~ ")," utc "," ~ ")," local "," ~ ")," ok "," ~ ")," done "," ~ ")," seen "," ~ ")," chk "," ~ ")," chkd "," ~ ")," checked "," ~ ")," rcvd "," ~ ")," recd "," ~ ")," dep "," ~ ")," arr "," ~ ")," qty "," ~ ")," all "," ~ ")," ttl "," ~ ")," total "," ~ ")," via "," ~ ")," per "," ~ ")," call "," ~ ")," inbound "," ~ ")," outbound "," ~ ")," approx "," ~ ")</f>
        <v>  </v>
      </c>
    </row>
    <row r="266" customFormat="false" ht="39.75" hidden="false" customHeight="true" outlineLevel="0" collapsed="false">
      <c r="A266" s="57" t="s">
        <v>840</v>
      </c>
      <c r="B266" s="57" t="s">
        <v>238</v>
      </c>
      <c r="C266" s="57" t="str">
        <f aca="false">Flights!$F$12</f>
        <v>MH0752</v>
      </c>
      <c r="D266" s="58" t="n">
        <f aca="false">Flights!$D$12</f>
        <v>46305</v>
      </c>
      <c r="E266" s="57" t="str">
        <f aca="false">Flights!$G$12&amp;"-"&amp;Flights!$H$12</f>
        <v>KUL-HAN</v>
      </c>
      <c r="F266" s="57" t="str">
        <f aca="false">Flights!$K$12</f>
        <v>EY</v>
      </c>
      <c r="G266" s="57" t="s">
        <v>81</v>
      </c>
      <c r="H266" s="57" t="s">
        <v>381</v>
      </c>
      <c r="I266" s="57" t="s">
        <v>401</v>
      </c>
      <c r="J266" s="57" t="s">
        <v>402</v>
      </c>
      <c r="K266" s="67" t="s">
        <v>403</v>
      </c>
      <c r="L266" s="67" t="s">
        <v>385</v>
      </c>
      <c r="M266" s="67"/>
      <c r="N266" s="67" t="s">
        <v>386</v>
      </c>
      <c r="O266" s="67"/>
      <c r="P266" s="57" t="s">
        <v>187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open",IF(AND(NOT(OR(LEN(AZ266)&lt;15,ISNUMBER(MATCH(AZ266,L_Placeholder,0)))),BK266=0,NOT(OR(LEN(AU266)&lt;2,ISNUMBER(MATCH(AU266,L_Placeholder,0)))),NOT(OR(LEN(AX266)&lt;2,ISNUMBER(MATCH(AX266,L_Placeholder,0)))),TRIM(AE266)&lt;&gt;TRIM(T266)),"N/A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missing",IF(OR(LEN(AU266)&lt;2,ISNUMBER(MATCH(AU266,L_Placeholder,0))),"INVALID – PIC missing",IF(OR(LEN(AV266)&lt;2,ISNUMBER(MATCH(AV266,L_Placeholder,0))),"INVALID – result / assessment missing",IF(OR(OR(LEN(AW266)&lt;3,ISNUMBER(MATCH(AW266,L_Placeholder,0))),SUMPRODUCT(--ISNUMBER(SEARCH(" "&amp;L_EvidencePhrase&amp;" ",BD266)))&gt;0,BI266=1),"INVALID – evidence missing, placeholder or not yet on file",IF(BL266=0,"INVALID – evidence needs a traceable reference (number, file name or link)",IF(OR(LEN(AX266)&lt;2,ISNUMBER(MATCH(AX266,L_Placeholder,0))),"INVALID – verifier missing",IF(AX266=AU266,"INVALID – verifier must be someone other than the PIC",IF(BH266=1,"INVALID – result not yet available (awaiting / TBC)",IF(BV266=1,"INVALID – wording says not on board: an on-board confirmation needs the item loaded",IF(AND(AQ266=1,OR(OR(LEN(AY266)&lt;3,ISNUMBER(MATCH(AY266,L_Placeholder,0))),BJ266=1,BQ266=0)),"INVALID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LATE","COMPLETE")&amp;IF(BG266=1," – CHECK WORDING",""))))))))))))))))))))))),IF(TRIM(U266)="Fail","FAIL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t="str">
        <f aca="false">" "&amp;TRIM(SUBSTITUTE(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 "))&amp;" "</f>
        <v>  </v>
      </c>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IFERROR(IF(AND(TRIM(U266)="Pass",SUMPRODUCT((LEN(BC266)-LEN(SUBSTITUTE(BC266,"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")))/(LEN(L_PendNeg)+1))+SUMPRODUCT((LEN(BC266)-LEN(SUBSTITUTE(BC266," "&amp;L_PendPrep&amp;" "," ")))/(LEN(L_PendPrep)+1)),1,0),1)</f>
        <v>0</v>
      </c>
      <c r="BI266" s="61" t="n">
        <f aca="false">IFERROR(IF(SUMPRODUCT((LEN(BD266)-LEN(SUBSTITUTE(BD266," "&amp;L_PendStrict&amp;" "," ")))/(LEN(L_PendStrict)+1))&gt;SUMPRODUCT((LEN(BD266)-LEN(SUBSTITUTE(BD266," "&amp;L_PendNeg&amp;" "," ")))/(LEN(L_PendNeg)+1)),1,0),1)</f>
        <v>0</v>
      </c>
      <c r="BJ266" s="61" t="n">
        <f aca="false">IFERROR(IF(SUMPRODUCT((LEN(BE266)-LEN(SUBSTITUTE(BE266," "&amp;L_Pending&amp;" "," ")))/(LEN(L_Pending)+1))&gt;SUMPRODUCT((LEN(BE266)-LEN(SUBSTITUTE(BE266," "&amp;L_PendNeg&amp;" "," ")))/(LEN(L_PendNeg)+1))+SUMPRODUCT((LEN(BE266)-LEN(SUBSTITUTE(BE266," "&amp;L_PendPrep&amp;" "," ")))/(LEN(L_PendPrep)+1)),1,0),1)</f>
        <v>0</v>
      </c>
      <c r="BK266" s="61" t="n">
        <f aca="false">IFERROR(IF(SUMPRODUCT((LEN(BF266)-LEN(SUBSTITUTE(BF266," "&amp;L_PendStrict&amp;" "," ")))/(LEN(L_PendStrict)+1))&gt;SUMPRODUCT((LEN(BF266)-LEN(SUBSTITUTE(BF266," "&amp;L_PendNeg&amp;" "," ")))/(LEN(L_PendNeg)+1)),1,0),1)</f>
        <v>0</v>
      </c>
      <c r="BL266" s="61" t="n">
        <f aca="false">IFERROR(IF(OR(SUMPRODUCT(--ISNUMBER(SEARCH({"aa000"," aa 000"," aaa 000"," aaaa 000"," a 0000"," a000 000"," aa 00 000"," aaa 00 000"},BN266)))&gt;0,SUMPRODUCT(--ISNUMBER(SEARCH({"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266)))&gt;0,SUMPRODUCT(--ISNUMBER(SEARCH({"http","www.","\",".pdf",".jpg",".jpeg",".png",".heic",".xls",".doc",".msg",".eml"},Z266)))&gt;0,AND(SUMPRODUCT(--ISNUMBER(SEARCH({"sharepoint","onedrive","teams","dms","q-pulse","qpulse"},Z266)))&gt;0,ISNUMBER(SEARCH("0",BM266)))),1,0),0)</f>
        <v>0</v>
      </c>
      <c r="BM266" s="61" t="str">
        <f aca="false">SUBSTITUTE(SUBSTITUTE(SUBSTITUTE(SUBSTITUTE(SUBSTITUTE(SUBSTITUTE(SUBSTITUTE(SUBSTITUTE(SUBSTITUTE(LOWER(BW266&amp;""),"1","0"),"2","0"),"3","0"),"4","0"),"5","0"),"6","0"),"7","0"),"8","0"),"9","0")</f>
        <v>  </v>
      </c>
      <c r="BN266" s="61" t="str">
        <f aca="false">SUBSTITUTE(SUBSTITUTE(SUBSTITUTE(SUBSTITUTE(SUBSTITUTE(SUBSTITUTE(SUBSTITUTE(SUBSTITUTE(SUBSTITUTE(SUBSTITUTE(SUBSTITUTE(SUBSTITUTE(SUBSTITUTE(SUBSTITUTE(SUBSTITUTE(SUBSTITUTE(SUBSTITUTE(SUBSTITUTE(SUBSTITUTE(SUBSTITUTE(SUBSTITUTE(SUBSTITUTE(SUBSTITUTE(SUBSTITUTE(SUBSTITUTE(BM266,"b","a"),"c","a"),"d","a"),"e","a"),"f","a"),"g","a"),"h","a"),"i","a"),"j","a"),"k","a"),"l","a"),"m","a"),"n","a"),"o","a"),"p","a"),"q","a"),"r","a"),"s","a"),"t","a"),"u","a"),"v","a"),"w","a"),"x","a"),"y","a"),"z","a")</f>
        <v>  </v>
      </c>
      <c r="BO266" s="61" t="str">
        <f aca="false">SUBSTITUTE(SUBSTITUTE(SUBSTITUTE(SUBSTITUTE(SUBSTITUTE(SUBSTITUTE(SUBSTITUTE(SUBSTITUTE(SUBSTITUTE(LOWER(BX266&amp;""),"1","0"),"2","0"),"3","0"),"4","0"),"5","0"),"6","0"),"7","0"),"8","0"),"9","0")</f>
        <v>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v>
      </c>
      <c r="BQ266" s="61" t="n">
        <f aca="false">IFERROR(IF(OR(SUMPRODUCT(--ISNUMBER(SEARCH({"aa000"," aa 000"," aaa 000"," aaaa 000"," a 0000"," a000 000"," aa 00 000"," aaa 00 000"},BP266)))&gt;0,SUMPRODUCT(--ISNUMBER(SEARCH({"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266)))&gt;0,SUMPRODUCT(--ISNUMBER(SEARCH({"http","www.","\",".pdf",".jpg",".jpeg",".png",".heic",".xls",".doc",".msg",".eml"},W266)))&gt;0,ISNUMBER(SEARCH("0000",BO266)),AND(SUMPRODUCT(--ISNUMBER(SEARCH({"sharepoint","onedrive","teams","dms","q-pulse","qpulse"},W266)))&gt;0,ISNUMBER(SEARCH("0",BO266)))),1,0),0)</f>
        <v>0</v>
      </c>
      <c r="BR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266," "&amp;LOWER(Flights!$F$12)&amp;" "," ~ ")," mh"," ~")," at "," ~ ")," by "," ~ ")," on "," ~ ")," to "," ~ ")," from "," ~ ")," until "," ~ ")," till "," ~ ")," before "," ~ ")," after "," ~ ")," around "," ~ ")," approx "," ~ ")," about "," ~ ")," since "," ~ ")," hrs "," ~ ")," hr "," ~ ")," hours "," ~ ")," time "," ~ ")," jan "," ~ ")," feb "," ~ ")," mar "," ~ ")," apr "," ~ ")," may "," ~ ")," jun "," ~ ")," jul "," ~ ")," aug "," ~ ")," sep "," ~ ")," sept "," ~ ")," oct "," ~ ")</f>
        <v>  </v>
      </c>
      <c r="BS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266," "&amp;LOWER(Flights!$F$12)&amp;" "," ~ ")," mh"," ~")," at "," ~ ")," by "," ~ ")," on "," ~ ")," to "," ~ ")," from "," ~ ")," until "," ~ ")," till "," ~ ")," before "," ~ ")," after "," ~ ")," around "," ~ ")," approx "," ~ ")," about "," ~ ")," since "," ~ ")," hrs "," ~ ")," hr "," ~ ")," hours "," ~ ")," time "," ~ ")," jan "," ~ ")," feb "," ~ ")," mar "," ~ ")," apr "," ~ ")," may "," ~ ")," jun "," ~ ")," jul "," ~ ")," aug "," ~ ")," sep "," ~ ")," sept "," ~ ")," oct "," ~ ")</f>
        <v>  </v>
      </c>
      <c r="BT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266,"jan","~"),"feb","~"),"mar","~"),"apr","~"),"may","~"),"jun","~"),"jul","~"),"aug","~"),"sep","~"),"oct","~"),"nov","~"),"dec","~")," nov "," ~ ")," dec "," ~ ")," mon "," ~ ")," tue "," ~ ")," wed "," ~ ")," thu "," ~ ")," fri "," ~ ")," sat "," ~ ")," sun "," ~ ")," gate "," ~ ")," bay "," ~ ")," stand "," ~ ")," position "," ~ ")," galley "," ~ ")," flight "," ~ ")," flt "," ~ ")," day "," ~ ")," date "," ~ ")," dated "," ~ ")," the "," ~ ")," and "," ~ ")," of "," ~ ")," in "," ~ ")," for "," ~ ")," with "," ~ ")</f>
        <v>  </v>
      </c>
      <c r="BU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266,"jan","~"),"feb","~"),"mar","~"),"apr","~"),"may","~"),"jun","~"),"jul","~"),"aug","~"),"sep","~"),"oct","~"),"nov","~"),"dec","~")," nov "," ~ ")," dec "," ~ ")," mon "," ~ ")," tue "," ~ ")," wed "," ~ ")," thu "," ~ ")," fri "," ~ ")," sat "," ~ ")," sun "," ~ ")," gate "," ~ ")," bay "," ~ ")," stand "," ~ ")," position "," ~ ")," galley "," ~ ")," flight "," ~ ")," flt "," ~ ")," day "," ~ ")," date "," ~ ")," dated "," ~ ")," the "," ~ ")," and "," ~ ")," of "," ~ ")," in "," ~ ")," for "," ~ ")," with "," ~ ")</f>
        <v>  </v>
      </c>
      <c r="BV266" s="61" t="n">
        <f aca="false">0</f>
        <v>0</v>
      </c>
      <c r="BW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266," pax "," ~ ")," etd "," ~ ")," eta "," ~ ")," std "," ~ ")," sta "," ~ ")," atd "," ~ ")," ata "," ~ ")," lt "," ~ ")," utc "," ~ ")," local "," ~ ")," ok "," ~ ")," done "," ~ ")," seen "," ~ ")," chk "," ~ ")," chkd "," ~ ")," checked "," ~ ")," rcvd "," ~ ")," recd "," ~ ")," dep "," ~ ")," arr "," ~ ")," qty "," ~ ")," all "," ~ ")," ttl "," ~ ")," total "," ~ ")," via "," ~ ")," per "," ~ ")," call "," ~ ")," inbound "," ~ ")," outbound "," ~ ")," approx "," ~ ")</f>
        <v>  </v>
      </c>
      <c r="BX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266," pax "," ~ ")," etd "," ~ ")," eta "," ~ ")," std "," ~ ")," sta "," ~ ")," atd "," ~ ")," ata "," ~ ")," lt "," ~ ")," utc "," ~ ")," local "," ~ ")," ok "," ~ ")," done "," ~ ")," seen "," ~ ")," chk "," ~ ")," chkd "," ~ ")," checked "," ~ ")," rcvd "," ~ ")," recd "," ~ ")," dep "," ~ ")," arr "," ~ ")," qty "," ~ ")," all "," ~ ")," ttl "," ~ ")," total "," ~ ")," via "," ~ ")," per "," ~ ")," call "," ~ ")," inbound "," ~ ")," outbound "," ~ ")," approx "," ~ ")</f>
        <v>  </v>
      </c>
    </row>
    <row r="267" customFormat="false" ht="39.75" hidden="false" customHeight="true" outlineLevel="0" collapsed="false">
      <c r="A267" s="57" t="s">
        <v>841</v>
      </c>
      <c r="B267" s="57" t="s">
        <v>238</v>
      </c>
      <c r="C267" s="57" t="str">
        <f aca="false">Flights!$F$12</f>
        <v>MH0752</v>
      </c>
      <c r="D267" s="58" t="n">
        <f aca="false">Flights!$D$12</f>
        <v>46305</v>
      </c>
      <c r="E267" s="57" t="str">
        <f aca="false">Flights!$G$12&amp;"-"&amp;Flights!$H$12</f>
        <v>KUL-HAN</v>
      </c>
      <c r="F267" s="57" t="str">
        <f aca="false">Flights!$K$12</f>
        <v>EY</v>
      </c>
      <c r="G267" s="57" t="s">
        <v>81</v>
      </c>
      <c r="H267" s="57" t="s">
        <v>381</v>
      </c>
      <c r="I267" s="57" t="s">
        <v>401</v>
      </c>
      <c r="J267" s="57" t="s">
        <v>405</v>
      </c>
      <c r="K267" s="67" t="s">
        <v>406</v>
      </c>
      <c r="L267" s="67" t="s">
        <v>385</v>
      </c>
      <c r="M267" s="67"/>
      <c r="N267" s="67" t="s">
        <v>386</v>
      </c>
      <c r="O267" s="67"/>
      <c r="P267" s="57" t="s">
        <v>187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open",IF(AND(NOT(OR(LEN(AZ267)&lt;15,ISNUMBER(MATCH(AZ267,L_Placeholder,0)))),BK267=0,NOT(OR(LEN(AU267)&lt;2,ISNUMBER(MATCH(AU267,L_Placeholder,0)))),NOT(OR(LEN(AX267)&lt;2,ISNUMBER(MATCH(AX267,L_Placeholder,0)))),TRIM(AE267)&lt;&gt;TRIM(T267)),"N/A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missing",IF(OR(LEN(AU267)&lt;2,ISNUMBER(MATCH(AU267,L_Placeholder,0))),"INVALID – PIC missing",IF(OR(LEN(AV267)&lt;2,ISNUMBER(MATCH(AV267,L_Placeholder,0))),"INVALID – result / assessment missing",IF(OR(OR(LEN(AW267)&lt;3,ISNUMBER(MATCH(AW267,L_Placeholder,0))),SUMPRODUCT(--ISNUMBER(SEARCH(" "&amp;L_EvidencePhrase&amp;" ",BD267)))&gt;0,BI267=1),"INVALID – evidence missing, placeholder or not yet on file",IF(BL267=0,"INVALID – evidence needs a traceable reference (number, file name or link)",IF(OR(LEN(AX267)&lt;2,ISNUMBER(MATCH(AX267,L_Placeholder,0))),"INVALID – verifier missing",IF(AX267=AU267,"INVALID – verifier must be someone other than the PIC",IF(BH267=1,"INVALID – result not yet available (awaiting / TBC)",IF(BV267=1,"INVALID – wording says not on board: an on-board confirmation needs the item loaded",IF(AND(AQ267=1,OR(OR(LEN(AY267)&lt;3,ISNUMBER(MATCH(AY267,L_Placeholder,0))),BJ267=1,BQ267=0)),"INVALID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LATE","COMPLETE")&amp;IF(BG267=1," – CHECK WORDING",""))))))))))))))))))))))),IF(TRIM(U267)="Fail","FAIL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t="str">
        <f aca="false">" "&amp;TRIM(SUBSTITUTE(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 "))&amp;" "</f>
        <v>  </v>
      </c>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IFERROR(IF(AND(TRIM(U267)="Pass",SUMPRODUCT((LEN(BC267)-LEN(SUBSTITUTE(BC267,"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")))/(LEN(L_PendNeg)+1))+SUMPRODUCT((LEN(BC267)-LEN(SUBSTITUTE(BC267," "&amp;L_PendPrep&amp;" "," ")))/(LEN(L_PendPrep)+1)),1,0),1)</f>
        <v>0</v>
      </c>
      <c r="BI267" s="61" t="n">
        <f aca="false">IFERROR(IF(SUMPRODUCT((LEN(BD267)-LEN(SUBSTITUTE(BD267," "&amp;L_PendStrict&amp;" "," ")))/(LEN(L_PendStrict)+1))&gt;SUMPRODUCT((LEN(BD267)-LEN(SUBSTITUTE(BD267," "&amp;L_PendNeg&amp;" "," ")))/(LEN(L_PendNeg)+1)),1,0),1)</f>
        <v>0</v>
      </c>
      <c r="BJ267" s="61" t="n">
        <f aca="false">IFERROR(IF(SUMPRODUCT((LEN(BE267)-LEN(SUBSTITUTE(BE267," "&amp;L_Pending&amp;" "," ")))/(LEN(L_Pending)+1))&gt;SUMPRODUCT((LEN(BE267)-LEN(SUBSTITUTE(BE267," "&amp;L_PendNeg&amp;" "," ")))/(LEN(L_PendNeg)+1))+SUMPRODUCT((LEN(BE267)-LEN(SUBSTITUTE(BE267," "&amp;L_PendPrep&amp;" "," ")))/(LEN(L_PendPrep)+1)),1,0),1)</f>
        <v>0</v>
      </c>
      <c r="BK267" s="61" t="n">
        <f aca="false">IFERROR(IF(SUMPRODUCT((LEN(BF267)-LEN(SUBSTITUTE(BF267," "&amp;L_PendStrict&amp;" "," ")))/(LEN(L_PendStrict)+1))&gt;SUMPRODUCT((LEN(BF267)-LEN(SUBSTITUTE(BF267," "&amp;L_PendNeg&amp;" "," ")))/(LEN(L_PendNeg)+1)),1,0),1)</f>
        <v>0</v>
      </c>
      <c r="BL267" s="61" t="n">
        <f aca="false">IFERROR(IF(OR(SUMPRODUCT(--ISNUMBER(SEARCH({"aa000"," aa 000"," aaa 000"," aaaa 000"," a 0000"," a000 000"," aa 00 000"," aaa 00 000"},BN267)))&gt;0,SUMPRODUCT(--ISNUMBER(SEARCH({"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267)))&gt;0,SUMPRODUCT(--ISNUMBER(SEARCH({"http","www.","\",".pdf",".jpg",".jpeg",".png",".heic",".xls",".doc",".msg",".eml"},Z267)))&gt;0,AND(SUMPRODUCT(--ISNUMBER(SEARCH({"sharepoint","onedrive","teams","dms","q-pulse","qpulse"},Z267)))&gt;0,ISNUMBER(SEARCH("0",BM267)))),1,0),0)</f>
        <v>0</v>
      </c>
      <c r="BM267" s="61" t="str">
        <f aca="false">SUBSTITUTE(SUBSTITUTE(SUBSTITUTE(SUBSTITUTE(SUBSTITUTE(SUBSTITUTE(SUBSTITUTE(SUBSTITUTE(SUBSTITUTE(LOWER(BW267&amp;""),"1","0"),"2","0"),"3","0"),"4","0"),"5","0"),"6","0"),"7","0"),"8","0"),"9","0")</f>
        <v>  </v>
      </c>
      <c r="BN267" s="61" t="str">
        <f aca="false">SUBSTITUTE(SUBSTITUTE(SUBSTITUTE(SUBSTITUTE(SUBSTITUTE(SUBSTITUTE(SUBSTITUTE(SUBSTITUTE(SUBSTITUTE(SUBSTITUTE(SUBSTITUTE(SUBSTITUTE(SUBSTITUTE(SUBSTITUTE(SUBSTITUTE(SUBSTITUTE(SUBSTITUTE(SUBSTITUTE(SUBSTITUTE(SUBSTITUTE(SUBSTITUTE(SUBSTITUTE(SUBSTITUTE(SUBSTITUTE(SUBSTITUTE(BM267,"b","a"),"c","a"),"d","a"),"e","a"),"f","a"),"g","a"),"h","a"),"i","a"),"j","a"),"k","a"),"l","a"),"m","a"),"n","a"),"o","a"),"p","a"),"q","a"),"r","a"),"s","a"),"t","a"),"u","a"),"v","a"),"w","a"),"x","a"),"y","a"),"z","a")</f>
        <v>  </v>
      </c>
      <c r="BO267" s="61" t="str">
        <f aca="false">SUBSTITUTE(SUBSTITUTE(SUBSTITUTE(SUBSTITUTE(SUBSTITUTE(SUBSTITUTE(SUBSTITUTE(SUBSTITUTE(SUBSTITUTE(LOWER(BX267&amp;""),"1","0"),"2","0"),"3","0"),"4","0"),"5","0"),"6","0"),"7","0"),"8","0"),"9","0")</f>
        <v>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v>
      </c>
      <c r="BQ267" s="61" t="n">
        <f aca="false">IFERROR(IF(OR(SUMPRODUCT(--ISNUMBER(SEARCH({"aa000"," aa 000"," aaa 000"," aaaa 000"," a 0000"," a000 000"," aa 00 000"," aaa 00 000"},BP267)))&gt;0,SUMPRODUCT(--ISNUMBER(SEARCH({"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267)))&gt;0,SUMPRODUCT(--ISNUMBER(SEARCH({"http","www.","\",".pdf",".jpg",".jpeg",".png",".heic",".xls",".doc",".msg",".eml"},W267)))&gt;0,ISNUMBER(SEARCH("0000",BO267)),AND(SUMPRODUCT(--ISNUMBER(SEARCH({"sharepoint","onedrive","teams","dms","q-pulse","qpulse"},W267)))&gt;0,ISNUMBER(SEARCH("0",BO267)))),1,0),0)</f>
        <v>0</v>
      </c>
      <c r="BR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267," "&amp;LOWER(Flights!$F$12)&amp;" "," ~ ")," mh"," ~")," at "," ~ ")," by "," ~ ")," on "," ~ ")," to "," ~ ")," from "," ~ ")," until "," ~ ")," till "," ~ ")," before "," ~ ")," after "," ~ ")," around "," ~ ")," approx "," ~ ")," about "," ~ ")," since "," ~ ")," hrs "," ~ ")," hr "," ~ ")," hours "," ~ ")," time "," ~ ")," jan "," ~ ")," feb "," ~ ")," mar "," ~ ")," apr "," ~ ")," may "," ~ ")," jun "," ~ ")," jul "," ~ ")," aug "," ~ ")," sep "," ~ ")," sept "," ~ ")," oct "," ~ ")</f>
        <v>  </v>
      </c>
      <c r="BS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267," "&amp;LOWER(Flights!$F$12)&amp;" "," ~ ")," mh"," ~")," at "," ~ ")," by "," ~ ")," on "," ~ ")," to "," ~ ")," from "," ~ ")," until "," ~ ")," till "," ~ ")," before "," ~ ")," after "," ~ ")," around "," ~ ")," approx "," ~ ")," about "," ~ ")," since "," ~ ")," hrs "," ~ ")," hr "," ~ ")," hours "," ~ ")," time "," ~ ")," jan "," ~ ")," feb "," ~ ")," mar "," ~ ")," apr "," ~ ")," may "," ~ ")," jun "," ~ ")," jul "," ~ ")," aug "," ~ ")," sep "," ~ ")," sept "," ~ ")," oct "," ~ ")</f>
        <v>  </v>
      </c>
      <c r="BT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267,"jan","~"),"feb","~"),"mar","~"),"apr","~"),"may","~"),"jun","~"),"jul","~"),"aug","~"),"sep","~"),"oct","~"),"nov","~"),"dec","~")," nov "," ~ ")," dec "," ~ ")," mon "," ~ ")," tue "," ~ ")," wed "," ~ ")," thu "," ~ ")," fri "," ~ ")," sat "," ~ ")," sun "," ~ ")," gate "," ~ ")," bay "," ~ ")," stand "," ~ ")," position "," ~ ")," galley "," ~ ")," flight "," ~ ")," flt "," ~ ")," day "," ~ ")," date "," ~ ")," dated "," ~ ")," the "," ~ ")," and "," ~ ")," of "," ~ ")," in "," ~ ")," for "," ~ ")," with "," ~ ")</f>
        <v>  </v>
      </c>
      <c r="BU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267,"jan","~"),"feb","~"),"mar","~"),"apr","~"),"may","~"),"jun","~"),"jul","~"),"aug","~"),"sep","~"),"oct","~"),"nov","~"),"dec","~")," nov "," ~ ")," dec "," ~ ")," mon "," ~ ")," tue "," ~ ")," wed "," ~ ")," thu "," ~ ")," fri "," ~ ")," sat "," ~ ")," sun "," ~ ")," gate "," ~ ")," bay "," ~ ")," stand "," ~ ")," position "," ~ ")," galley "," ~ ")," flight "," ~ ")," flt "," ~ ")," day "," ~ ")," date "," ~ ")," dated "," ~ ")," the "," ~ ")," and "," ~ ")," of "," ~ ")," in "," ~ ")," for "," ~ ")," with "," ~ ")</f>
        <v>  </v>
      </c>
      <c r="BV267" s="61" t="n">
        <f aca="false">0</f>
        <v>0</v>
      </c>
      <c r="BW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267," pax "," ~ ")," etd "," ~ ")," eta "," ~ ")," std "," ~ ")," sta "," ~ ")," atd "," ~ ")," ata "," ~ ")," lt "," ~ ")," utc "," ~ ")," local "," ~ ")," ok "," ~ ")," done "," ~ ")," seen "," ~ ")," chk "," ~ ")," chkd "," ~ ")," checked "," ~ ")," rcvd "," ~ ")," recd "," ~ ")," dep "," ~ ")," arr "," ~ ")," qty "," ~ ")," all "," ~ ")," ttl "," ~ ")," total "," ~ ")," via "," ~ ")," per "," ~ ")," call "," ~ ")," inbound "," ~ ")," outbound "," ~ ")," approx "," ~ ")</f>
        <v>  </v>
      </c>
      <c r="BX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267," pax "," ~ ")," etd "," ~ ")," eta "," ~ ")," std "," ~ ")," sta "," ~ ")," atd "," ~ ")," ata "," ~ ")," lt "," ~ ")," utc "," ~ ")," local "," ~ ")," ok "," ~ ")," done "," ~ ")," seen "," ~ ")," chk "," ~ ")," chkd "," ~ ")," checked "," ~ ")," rcvd "," ~ ")," recd "," ~ ")," dep "," ~ ")," arr "," ~ ")," qty "," ~ ")," all "," ~ ")," ttl "," ~ ")," total "," ~ ")," via "," ~ ")," per "," ~ ")," call "," ~ ")," inbound "," ~ ")," outbound "," ~ ")," approx "," ~ ")</f>
        <v>  </v>
      </c>
    </row>
    <row r="268" customFormat="false" ht="39.75" hidden="false" customHeight="true" outlineLevel="0" collapsed="false">
      <c r="A268" s="57" t="s">
        <v>842</v>
      </c>
      <c r="B268" s="57" t="s">
        <v>238</v>
      </c>
      <c r="C268" s="57" t="str">
        <f aca="false">Flights!$F$12</f>
        <v>MH0752</v>
      </c>
      <c r="D268" s="58" t="n">
        <f aca="false">Flights!$D$12</f>
        <v>46305</v>
      </c>
      <c r="E268" s="57" t="str">
        <f aca="false">Flights!$G$12&amp;"-"&amp;Flights!$H$12</f>
        <v>KUL-HAN</v>
      </c>
      <c r="F268" s="57" t="str">
        <f aca="false">Flights!$K$12</f>
        <v>EY</v>
      </c>
      <c r="G268" s="57" t="s">
        <v>81</v>
      </c>
      <c r="H268" s="57" t="s">
        <v>381</v>
      </c>
      <c r="I268" s="57" t="s">
        <v>408</v>
      </c>
      <c r="J268" s="57" t="s">
        <v>409</v>
      </c>
      <c r="K268" s="67" t="s">
        <v>410</v>
      </c>
      <c r="L268" s="67" t="s">
        <v>385</v>
      </c>
      <c r="M268" s="67"/>
      <c r="N268" s="67" t="s">
        <v>386</v>
      </c>
      <c r="O268" s="67"/>
      <c r="P268" s="57" t="s">
        <v>187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open",IF(AND(NOT(OR(LEN(AZ268)&lt;15,ISNUMBER(MATCH(AZ268,L_Placeholder,0)))),BK268=0,NOT(OR(LEN(AU268)&lt;2,ISNUMBER(MATCH(AU268,L_Placeholder,0)))),NOT(OR(LEN(AX268)&lt;2,ISNUMBER(MATCH(AX268,L_Placeholder,0)))),TRIM(AE268)&lt;&gt;TRIM(T268)),"N/A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missing",IF(OR(LEN(AU268)&lt;2,ISNUMBER(MATCH(AU268,L_Placeholder,0))),"INVALID – PIC missing",IF(OR(LEN(AV268)&lt;2,ISNUMBER(MATCH(AV268,L_Placeholder,0))),"INVALID – result / assessment missing",IF(OR(OR(LEN(AW268)&lt;3,ISNUMBER(MATCH(AW268,L_Placeholder,0))),SUMPRODUCT(--ISNUMBER(SEARCH(" "&amp;L_EvidencePhrase&amp;" ",BD268)))&gt;0,BI268=1),"INVALID – evidence missing, placeholder or not yet on file",IF(BL268=0,"INVALID – evidence needs a traceable reference (number, file name or link)",IF(OR(LEN(AX268)&lt;2,ISNUMBER(MATCH(AX268,L_Placeholder,0))),"INVALID – verifier missing",IF(AX268=AU268,"INVALID – verifier must be someone other than the PIC",IF(BH268=1,"INVALID – result not yet available (awaiting / TBC)",IF(BV268=1,"INVALID – wording says not on board: an on-board confirmation needs the item loaded",IF(AND(AQ268=1,OR(OR(LEN(AY268)&lt;3,ISNUMBER(MATCH(AY268,L_Placeholder,0))),BJ268=1,BQ268=0)),"INVALID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LATE","COMPLETE")&amp;IF(BG268=1," – CHECK WORDING",""))))))))))))))))))))))),IF(TRIM(U268)="Fail","FAIL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t="str">
        <f aca="false">" "&amp;TRIM(SUBSTITUTE(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 "))&amp;" "</f>
        <v>  </v>
      </c>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IFERROR(IF(AND(TRIM(U268)="Pass",SUMPRODUCT((LEN(BC268)-LEN(SUBSTITUTE(BC268,"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")))/(LEN(L_PendNeg)+1))+SUMPRODUCT((LEN(BC268)-LEN(SUBSTITUTE(BC268," "&amp;L_PendPrep&amp;" "," ")))/(LEN(L_PendPrep)+1)),1,0),1)</f>
        <v>0</v>
      </c>
      <c r="BI268" s="61" t="n">
        <f aca="false">IFERROR(IF(SUMPRODUCT((LEN(BD268)-LEN(SUBSTITUTE(BD268," "&amp;L_PendStrict&amp;" "," ")))/(LEN(L_PendStrict)+1))&gt;SUMPRODUCT((LEN(BD268)-LEN(SUBSTITUTE(BD268," "&amp;L_PendNeg&amp;" "," ")))/(LEN(L_PendNeg)+1)),1,0),1)</f>
        <v>0</v>
      </c>
      <c r="BJ268" s="61" t="n">
        <f aca="false">IFERROR(IF(SUMPRODUCT((LEN(BE268)-LEN(SUBSTITUTE(BE268," "&amp;L_Pending&amp;" "," ")))/(LEN(L_Pending)+1))&gt;SUMPRODUCT((LEN(BE268)-LEN(SUBSTITUTE(BE268," "&amp;L_PendNeg&amp;" "," ")))/(LEN(L_PendNeg)+1))+SUMPRODUCT((LEN(BE268)-LEN(SUBSTITUTE(BE268," "&amp;L_PendPrep&amp;" "," ")))/(LEN(L_PendPrep)+1)),1,0),1)</f>
        <v>0</v>
      </c>
      <c r="BK268" s="61" t="n">
        <f aca="false">IFERROR(IF(SUMPRODUCT((LEN(BF268)-LEN(SUBSTITUTE(BF268," "&amp;L_PendStrict&amp;" "," ")))/(LEN(L_PendStrict)+1))&gt;SUMPRODUCT((LEN(BF268)-LEN(SUBSTITUTE(BF268," "&amp;L_PendNeg&amp;" "," ")))/(LEN(L_PendNeg)+1)),1,0),1)</f>
        <v>0</v>
      </c>
      <c r="BL268" s="61" t="n">
        <f aca="false">IFERROR(IF(OR(SUMPRODUCT(--ISNUMBER(SEARCH({"aa000"," aa 000"," aaa 000"," aaaa 000"," a 0000"," a000 000"," aa 00 000"," aaa 00 000"},BN268)))&gt;0,SUMPRODUCT(--ISNUMBER(SEARCH({"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268)))&gt;0,SUMPRODUCT(--ISNUMBER(SEARCH({"http","www.","\",".pdf",".jpg",".jpeg",".png",".heic",".xls",".doc",".msg",".eml"},Z268)))&gt;0,AND(SUMPRODUCT(--ISNUMBER(SEARCH({"sharepoint","onedrive","teams","dms","q-pulse","qpulse"},Z268)))&gt;0,ISNUMBER(SEARCH("0",BM268)))),1,0),0)</f>
        <v>0</v>
      </c>
      <c r="BM268" s="61" t="str">
        <f aca="false">SUBSTITUTE(SUBSTITUTE(SUBSTITUTE(SUBSTITUTE(SUBSTITUTE(SUBSTITUTE(SUBSTITUTE(SUBSTITUTE(SUBSTITUTE(LOWER(BW268&amp;""),"1","0"),"2","0"),"3","0"),"4","0"),"5","0"),"6","0"),"7","0"),"8","0"),"9","0")</f>
        <v>  </v>
      </c>
      <c r="BN268" s="61" t="str">
        <f aca="false">SUBSTITUTE(SUBSTITUTE(SUBSTITUTE(SUBSTITUTE(SUBSTITUTE(SUBSTITUTE(SUBSTITUTE(SUBSTITUTE(SUBSTITUTE(SUBSTITUTE(SUBSTITUTE(SUBSTITUTE(SUBSTITUTE(SUBSTITUTE(SUBSTITUTE(SUBSTITUTE(SUBSTITUTE(SUBSTITUTE(SUBSTITUTE(SUBSTITUTE(SUBSTITUTE(SUBSTITUTE(SUBSTITUTE(SUBSTITUTE(SUBSTITUTE(BM268,"b","a"),"c","a"),"d","a"),"e","a"),"f","a"),"g","a"),"h","a"),"i","a"),"j","a"),"k","a"),"l","a"),"m","a"),"n","a"),"o","a"),"p","a"),"q","a"),"r","a"),"s","a"),"t","a"),"u","a"),"v","a"),"w","a"),"x","a"),"y","a"),"z","a")</f>
        <v>  </v>
      </c>
      <c r="BO268" s="61" t="str">
        <f aca="false">SUBSTITUTE(SUBSTITUTE(SUBSTITUTE(SUBSTITUTE(SUBSTITUTE(SUBSTITUTE(SUBSTITUTE(SUBSTITUTE(SUBSTITUTE(LOWER(BX268&amp;""),"1","0"),"2","0"),"3","0"),"4","0"),"5","0"),"6","0"),"7","0"),"8","0"),"9","0")</f>
        <v>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v>
      </c>
      <c r="BQ268" s="61" t="n">
        <f aca="false">IFERROR(IF(OR(SUMPRODUCT(--ISNUMBER(SEARCH({"aa000"," aa 000"," aaa 000"," aaaa 000"," a 0000"," a000 000"," aa 00 000"," aaa 00 000"},BP268)))&gt;0,SUMPRODUCT(--ISNUMBER(SEARCH({"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268)))&gt;0,SUMPRODUCT(--ISNUMBER(SEARCH({"http","www.","\",".pdf",".jpg",".jpeg",".png",".heic",".xls",".doc",".msg",".eml"},W268)))&gt;0,ISNUMBER(SEARCH("0000",BO268)),AND(SUMPRODUCT(--ISNUMBER(SEARCH({"sharepoint","onedrive","teams","dms","q-pulse","qpulse"},W268)))&gt;0,ISNUMBER(SEARCH("0",BO268)))),1,0),0)</f>
        <v>0</v>
      </c>
      <c r="BR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268," "&amp;LOWER(Flights!$F$12)&amp;" "," ~ ")," mh"," ~")," at "," ~ ")," by "," ~ ")," on "," ~ ")," to "," ~ ")," from "," ~ ")," until "," ~ ")," till "," ~ ")," before "," ~ ")," after "," ~ ")," around "," ~ ")," approx "," ~ ")," about "," ~ ")," since "," ~ ")," hrs "," ~ ")," hr "," ~ ")," hours "," ~ ")," time "," ~ ")," jan "," ~ ")," feb "," ~ ")," mar "," ~ ")," apr "," ~ ")," may "," ~ ")," jun "," ~ ")," jul "," ~ ")," aug "," ~ ")," sep "," ~ ")," sept "," ~ ")," oct "," ~ ")</f>
        <v>  </v>
      </c>
      <c r="BS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268," "&amp;LOWER(Flights!$F$12)&amp;" "," ~ ")," mh"," ~")," at "," ~ ")," by "," ~ ")," on "," ~ ")," to "," ~ ")," from "," ~ ")," until "," ~ ")," till "," ~ ")," before "," ~ ")," after "," ~ ")," around "," ~ ")," approx "," ~ ")," about "," ~ ")," since "," ~ ")," hrs "," ~ ")," hr "," ~ ")," hours "," ~ ")," time "," ~ ")," jan "," ~ ")," feb "," ~ ")," mar "," ~ ")," apr "," ~ ")," may "," ~ ")," jun "," ~ ")," jul "," ~ ")," aug "," ~ ")," sep "," ~ ")," sept "," ~ ")," oct "," ~ ")</f>
        <v>  </v>
      </c>
      <c r="BT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268,"jan","~"),"feb","~"),"mar","~"),"apr","~"),"may","~"),"jun","~"),"jul","~"),"aug","~"),"sep","~"),"oct","~"),"nov","~"),"dec","~")," nov "," ~ ")," dec "," ~ ")," mon "," ~ ")," tue "," ~ ")," wed "," ~ ")," thu "," ~ ")," fri "," ~ ")," sat "," ~ ")," sun "," ~ ")," gate "," ~ ")," bay "," ~ ")," stand "," ~ ")," position "," ~ ")," galley "," ~ ")," flight "," ~ ")," flt "," ~ ")," day "," ~ ")," date "," ~ ")," dated "," ~ ")," the "," ~ ")," and "," ~ ")," of "," ~ ")," in "," ~ ")," for "," ~ ")," with "," ~ ")</f>
        <v>  </v>
      </c>
      <c r="BU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268,"jan","~"),"feb","~"),"mar","~"),"apr","~"),"may","~"),"jun","~"),"jul","~"),"aug","~"),"sep","~"),"oct","~"),"nov","~"),"dec","~")," nov "," ~ ")," dec "," ~ ")," mon "," ~ ")," tue "," ~ ")," wed "," ~ ")," thu "," ~ ")," fri "," ~ ")," sat "," ~ ")," sun "," ~ ")," gate "," ~ ")," bay "," ~ ")," stand "," ~ ")," position "," ~ ")," galley "," ~ ")," flight "," ~ ")," flt "," ~ ")," day "," ~ ")," date "," ~ ")," dated "," ~ ")," the "," ~ ")," and "," ~ ")," of "," ~ ")," in "," ~ ")," for "," ~ ")," with "," ~ ")</f>
        <v>  </v>
      </c>
      <c r="BV268" s="61" t="n">
        <f aca="false">0</f>
        <v>0</v>
      </c>
      <c r="BW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268," pax "," ~ ")," etd "," ~ ")," eta "," ~ ")," std "," ~ ")," sta "," ~ ")," atd "," ~ ")," ata "," ~ ")," lt "," ~ ")," utc "," ~ ")," local "," ~ ")," ok "," ~ ")," done "," ~ ")," seen "," ~ ")," chk "," ~ ")," chkd "," ~ ")," checked "," ~ ")," rcvd "," ~ ")," recd "," ~ ")," dep "," ~ ")," arr "," ~ ")," qty "," ~ ")," all "," ~ ")," ttl "," ~ ")," total "," ~ ")," via "," ~ ")," per "," ~ ")," call "," ~ ")," inbound "," ~ ")," outbound "," ~ ")," approx "," ~ ")</f>
        <v>  </v>
      </c>
      <c r="BX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268," pax "," ~ ")," etd "," ~ ")," eta "," ~ ")," std "," ~ ")," sta "," ~ ")," atd "," ~ ")," ata "," ~ ")," lt "," ~ ")," utc "," ~ ")," local "," ~ ")," ok "," ~ ")," done "," ~ ")," seen "," ~ ")," chk "," ~ ")," chkd "," ~ ")," checked "," ~ ")," rcvd "," ~ ")," recd "," ~ ")," dep "," ~ ")," arr "," ~ ")," qty "," ~ ")," all "," ~ ")," ttl "," ~ ")," total "," ~ ")," via "," ~ ")," per "," ~ ")," call "," ~ ")," inbound "," ~ ")," outbound "," ~ ")," approx "," ~ ")</f>
        <v>  </v>
      </c>
    </row>
    <row r="269" customFormat="false" ht="39.75" hidden="false" customHeight="true" outlineLevel="0" collapsed="false">
      <c r="A269" s="57" t="s">
        <v>843</v>
      </c>
      <c r="B269" s="57" t="s">
        <v>238</v>
      </c>
      <c r="C269" s="57" t="str">
        <f aca="false">Flights!$F$12</f>
        <v>MH0752</v>
      </c>
      <c r="D269" s="58" t="n">
        <f aca="false">Flights!$D$12</f>
        <v>46305</v>
      </c>
      <c r="E269" s="57" t="str">
        <f aca="false">Flights!$G$12&amp;"-"&amp;Flights!$H$12</f>
        <v>KUL-HAN</v>
      </c>
      <c r="F269" s="57" t="str">
        <f aca="false">Flights!$K$12</f>
        <v>EY</v>
      </c>
      <c r="G269" s="57" t="s">
        <v>81</v>
      </c>
      <c r="H269" s="57" t="s">
        <v>381</v>
      </c>
      <c r="I269" s="57" t="s">
        <v>408</v>
      </c>
      <c r="J269" s="57" t="s">
        <v>412</v>
      </c>
      <c r="K269" s="67" t="s">
        <v>410</v>
      </c>
      <c r="L269" s="67" t="s">
        <v>385</v>
      </c>
      <c r="M269" s="67"/>
      <c r="N269" s="67" t="s">
        <v>386</v>
      </c>
      <c r="O269" s="67"/>
      <c r="P269" s="57" t="s">
        <v>187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open",IF(AND(NOT(OR(LEN(AZ269)&lt;15,ISNUMBER(MATCH(AZ269,L_Placeholder,0)))),BK269=0,NOT(OR(LEN(AU269)&lt;2,ISNUMBER(MATCH(AU269,L_Placeholder,0)))),NOT(OR(LEN(AX269)&lt;2,ISNUMBER(MATCH(AX269,L_Placeholder,0)))),TRIM(AE269)&lt;&gt;TRIM(T269)),"N/A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missing",IF(OR(LEN(AU269)&lt;2,ISNUMBER(MATCH(AU269,L_Placeholder,0))),"INVALID – PIC missing",IF(OR(LEN(AV269)&lt;2,ISNUMBER(MATCH(AV269,L_Placeholder,0))),"INVALID – result / assessment missing",IF(OR(OR(LEN(AW269)&lt;3,ISNUMBER(MATCH(AW269,L_Placeholder,0))),SUMPRODUCT(--ISNUMBER(SEARCH(" "&amp;L_EvidencePhrase&amp;" ",BD269)))&gt;0,BI269=1),"INVALID – evidence missing, placeholder or not yet on file",IF(BL269=0,"INVALID – evidence needs a traceable reference (number, file name or link)",IF(OR(LEN(AX269)&lt;2,ISNUMBER(MATCH(AX269,L_Placeholder,0))),"INVALID – verifier missing",IF(AX269=AU269,"INVALID – verifier must be someone other than the PIC",IF(BH269=1,"INVALID – result not yet available (awaiting / TBC)",IF(BV269=1,"INVALID – wording says not on board: an on-board confirmation needs the item loaded",IF(AND(AQ269=1,OR(OR(LEN(AY269)&lt;3,ISNUMBER(MATCH(AY269,L_Placeholder,0))),BJ269=1,BQ269=0)),"INVALID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LATE","COMPLETE")&amp;IF(BG269=1," – CHECK WORDING",""))))))))))))))))))))))),IF(TRIM(U269)="Fail","FAIL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t="str">
        <f aca="false">" "&amp;TRIM(SUBSTITUTE(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 "))&amp;" "</f>
        <v>  </v>
      </c>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IFERROR(IF(AND(TRIM(U269)="Pass",SUMPRODUCT((LEN(BC269)-LEN(SUBSTITUTE(BC269,"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")))/(LEN(L_PendNeg)+1))+SUMPRODUCT((LEN(BC269)-LEN(SUBSTITUTE(BC269," "&amp;L_PendPrep&amp;" "," ")))/(LEN(L_PendPrep)+1)),1,0),1)</f>
        <v>0</v>
      </c>
      <c r="BI269" s="61" t="n">
        <f aca="false">IFERROR(IF(SUMPRODUCT((LEN(BD269)-LEN(SUBSTITUTE(BD269," "&amp;L_PendStrict&amp;" "," ")))/(LEN(L_PendStrict)+1))&gt;SUMPRODUCT((LEN(BD269)-LEN(SUBSTITUTE(BD269," "&amp;L_PendNeg&amp;" "," ")))/(LEN(L_PendNeg)+1)),1,0),1)</f>
        <v>0</v>
      </c>
      <c r="BJ269" s="61" t="n">
        <f aca="false">IFERROR(IF(SUMPRODUCT((LEN(BE269)-LEN(SUBSTITUTE(BE269," "&amp;L_Pending&amp;" "," ")))/(LEN(L_Pending)+1))&gt;SUMPRODUCT((LEN(BE269)-LEN(SUBSTITUTE(BE269," "&amp;L_PendNeg&amp;" "," ")))/(LEN(L_PendNeg)+1))+SUMPRODUCT((LEN(BE269)-LEN(SUBSTITUTE(BE269," "&amp;L_PendPrep&amp;" "," ")))/(LEN(L_PendPrep)+1)),1,0),1)</f>
        <v>0</v>
      </c>
      <c r="BK269" s="61" t="n">
        <f aca="false">IFERROR(IF(SUMPRODUCT((LEN(BF269)-LEN(SUBSTITUTE(BF269," "&amp;L_PendStrict&amp;" "," ")))/(LEN(L_PendStrict)+1))&gt;SUMPRODUCT((LEN(BF269)-LEN(SUBSTITUTE(BF269," "&amp;L_PendNeg&amp;" "," ")))/(LEN(L_PendNeg)+1)),1,0),1)</f>
        <v>0</v>
      </c>
      <c r="BL269" s="61" t="n">
        <f aca="false">IFERROR(IF(OR(SUMPRODUCT(--ISNUMBER(SEARCH({"aa000"," aa 000"," aaa 000"," aaaa 000"," a 0000"," a000 000"," aa 00 000"," aaa 00 000"},BN269)))&gt;0,SUMPRODUCT(--ISNUMBER(SEARCH({"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269)))&gt;0,SUMPRODUCT(--ISNUMBER(SEARCH({"http","www.","\",".pdf",".jpg",".jpeg",".png",".heic",".xls",".doc",".msg",".eml"},Z269)))&gt;0,AND(SUMPRODUCT(--ISNUMBER(SEARCH({"sharepoint","onedrive","teams","dms","q-pulse","qpulse"},Z269)))&gt;0,ISNUMBER(SEARCH("0",BM269)))),1,0),0)</f>
        <v>0</v>
      </c>
      <c r="BM269" s="61" t="str">
        <f aca="false">SUBSTITUTE(SUBSTITUTE(SUBSTITUTE(SUBSTITUTE(SUBSTITUTE(SUBSTITUTE(SUBSTITUTE(SUBSTITUTE(SUBSTITUTE(LOWER(BW269&amp;""),"1","0"),"2","0"),"3","0"),"4","0"),"5","0"),"6","0"),"7","0"),"8","0"),"9","0")</f>
        <v>  </v>
      </c>
      <c r="BN269" s="61" t="str">
        <f aca="false">SUBSTITUTE(SUBSTITUTE(SUBSTITUTE(SUBSTITUTE(SUBSTITUTE(SUBSTITUTE(SUBSTITUTE(SUBSTITUTE(SUBSTITUTE(SUBSTITUTE(SUBSTITUTE(SUBSTITUTE(SUBSTITUTE(SUBSTITUTE(SUBSTITUTE(SUBSTITUTE(SUBSTITUTE(SUBSTITUTE(SUBSTITUTE(SUBSTITUTE(SUBSTITUTE(SUBSTITUTE(SUBSTITUTE(SUBSTITUTE(SUBSTITUTE(BM269,"b","a"),"c","a"),"d","a"),"e","a"),"f","a"),"g","a"),"h","a"),"i","a"),"j","a"),"k","a"),"l","a"),"m","a"),"n","a"),"o","a"),"p","a"),"q","a"),"r","a"),"s","a"),"t","a"),"u","a"),"v","a"),"w","a"),"x","a"),"y","a"),"z","a")</f>
        <v>  </v>
      </c>
      <c r="BO269" s="61" t="str">
        <f aca="false">SUBSTITUTE(SUBSTITUTE(SUBSTITUTE(SUBSTITUTE(SUBSTITUTE(SUBSTITUTE(SUBSTITUTE(SUBSTITUTE(SUBSTITUTE(LOWER(BX269&amp;""),"1","0"),"2","0"),"3","0"),"4","0"),"5","0"),"6","0"),"7","0"),"8","0"),"9","0")</f>
        <v>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v>
      </c>
      <c r="BQ269" s="61" t="n">
        <f aca="false">IFERROR(IF(OR(SUMPRODUCT(--ISNUMBER(SEARCH({"aa000"," aa 000"," aaa 000"," aaaa 000"," a 0000"," a000 000"," aa 00 000"," aaa 00 000"},BP269)))&gt;0,SUMPRODUCT(--ISNUMBER(SEARCH({"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269)))&gt;0,SUMPRODUCT(--ISNUMBER(SEARCH({"http","www.","\",".pdf",".jpg",".jpeg",".png",".heic",".xls",".doc",".msg",".eml"},W269)))&gt;0,ISNUMBER(SEARCH("0000",BO269)),AND(SUMPRODUCT(--ISNUMBER(SEARCH({"sharepoint","onedrive","teams","dms","q-pulse","qpulse"},W269)))&gt;0,ISNUMBER(SEARCH("0",BO269)))),1,0),0)</f>
        <v>0</v>
      </c>
      <c r="BR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269," "&amp;LOWER(Flights!$F$12)&amp;" "," ~ ")," mh"," ~")," at "," ~ ")," by "," ~ ")," on "," ~ ")," to "," ~ ")," from "," ~ ")," until "," ~ ")," till "," ~ ")," before "," ~ ")," after "," ~ ")," around "," ~ ")," approx "," ~ ")," about "," ~ ")," since "," ~ ")," hrs "," ~ ")," hr "," ~ ")," hours "," ~ ")," time "," ~ ")," jan "," ~ ")," feb "," ~ ")," mar "," ~ ")," apr "," ~ ")," may "," ~ ")," jun "," ~ ")," jul "," ~ ")," aug "," ~ ")," sep "," ~ ")," sept "," ~ ")," oct "," ~ ")</f>
        <v>  </v>
      </c>
      <c r="BS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269," "&amp;LOWER(Flights!$F$12)&amp;" "," ~ ")," mh"," ~")," at "," ~ ")," by "," ~ ")," on "," ~ ")," to "," ~ ")," from "," ~ ")," until "," ~ ")," till "," ~ ")," before "," ~ ")," after "," ~ ")," around "," ~ ")," approx "," ~ ")," about "," ~ ")," since "," ~ ")," hrs "," ~ ")," hr "," ~ ")," hours "," ~ ")," time "," ~ ")," jan "," ~ ")," feb "," ~ ")," mar "," ~ ")," apr "," ~ ")," may "," ~ ")," jun "," ~ ")," jul "," ~ ")," aug "," ~ ")," sep "," ~ ")," sept "," ~ ")," oct "," ~ ")</f>
        <v>  </v>
      </c>
      <c r="BT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269,"jan","~"),"feb","~"),"mar","~"),"apr","~"),"may","~"),"jun","~"),"jul","~"),"aug","~"),"sep","~"),"oct","~"),"nov","~"),"dec","~")," nov "," ~ ")," dec "," ~ ")," mon "," ~ ")," tue "," ~ ")," wed "," ~ ")," thu "," ~ ")," fri "," ~ ")," sat "," ~ ")," sun "," ~ ")," gate "," ~ ")," bay "," ~ ")," stand "," ~ ")," position "," ~ ")," galley "," ~ ")," flight "," ~ ")," flt "," ~ ")," day "," ~ ")," date "," ~ ")," dated "," ~ ")," the "," ~ ")," and "," ~ ")," of "," ~ ")," in "," ~ ")," for "," ~ ")," with "," ~ ")</f>
        <v>  </v>
      </c>
      <c r="BU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269,"jan","~"),"feb","~"),"mar","~"),"apr","~"),"may","~"),"jun","~"),"jul","~"),"aug","~"),"sep","~"),"oct","~"),"nov","~"),"dec","~")," nov "," ~ ")," dec "," ~ ")," mon "," ~ ")," tue "," ~ ")," wed "," ~ ")," thu "," ~ ")," fri "," ~ ")," sat "," ~ ")," sun "," ~ ")," gate "," ~ ")," bay "," ~ ")," stand "," ~ ")," position "," ~ ")," galley "," ~ ")," flight "," ~ ")," flt "," ~ ")," day "," ~ ")," date "," ~ ")," dated "," ~ ")," the "," ~ ")," and "," ~ ")," of "," ~ ")," in "," ~ ")," for "," ~ ")," with "," ~ ")</f>
        <v>  </v>
      </c>
      <c r="BV269" s="61" t="n">
        <f aca="false">0</f>
        <v>0</v>
      </c>
      <c r="BW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269," pax "," ~ ")," etd "," ~ ")," eta "," ~ ")," std "," ~ ")," sta "," ~ ")," atd "," ~ ")," ata "," ~ ")," lt "," ~ ")," utc "," ~ ")," local "," ~ ")," ok "," ~ ")," done "," ~ ")," seen "," ~ ")," chk "," ~ ")," chkd "," ~ ")," checked "," ~ ")," rcvd "," ~ ")," recd "," ~ ")," dep "," ~ ")," arr "," ~ ")," qty "," ~ ")," all "," ~ ")," ttl "," ~ ")," total "," ~ ")," via "," ~ ")," per "," ~ ")," call "," ~ ")," inbound "," ~ ")," outbound "," ~ ")," approx "," ~ ")</f>
        <v>  </v>
      </c>
      <c r="BX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269," pax "," ~ ")," etd "," ~ ")," eta "," ~ ")," std "," ~ ")," sta "," ~ ")," atd "," ~ ")," ata "," ~ ")," lt "," ~ ")," utc "," ~ ")," local "," ~ ")," ok "," ~ ")," done "," ~ ")," seen "," ~ ")," chk "," ~ ")," chkd "," ~ ")," checked "," ~ ")," rcvd "," ~ ")," recd "," ~ ")," dep "," ~ ")," arr "," ~ ")," qty "," ~ ")," all "," ~ ")," ttl "," ~ ")," total "," ~ ")," via "," ~ ")," per "," ~ ")," call "," ~ ")," inbound "," ~ ")," outbound "," ~ ")," approx "," ~ ")</f>
        <v>  </v>
      </c>
    </row>
    <row r="270" customFormat="false" ht="39.75" hidden="false" customHeight="true" outlineLevel="0" collapsed="false">
      <c r="A270" s="57" t="s">
        <v>844</v>
      </c>
      <c r="B270" s="57" t="s">
        <v>238</v>
      </c>
      <c r="C270" s="57" t="str">
        <f aca="false">Flights!$F$12</f>
        <v>MH0752</v>
      </c>
      <c r="D270" s="58" t="n">
        <f aca="false">Flights!$D$12</f>
        <v>46305</v>
      </c>
      <c r="E270" s="57" t="str">
        <f aca="false">Flights!$G$12&amp;"-"&amp;Flights!$H$12</f>
        <v>KUL-HAN</v>
      </c>
      <c r="F270" s="57" t="str">
        <f aca="false">Flights!$K$12</f>
        <v>EY</v>
      </c>
      <c r="G270" s="57" t="s">
        <v>81</v>
      </c>
      <c r="H270" s="57" t="s">
        <v>381</v>
      </c>
      <c r="I270" s="57" t="s">
        <v>414</v>
      </c>
      <c r="J270" s="57" t="s">
        <v>415</v>
      </c>
      <c r="K270" s="67" t="s">
        <v>845</v>
      </c>
      <c r="L270" s="67" t="s">
        <v>846</v>
      </c>
      <c r="M270" s="67"/>
      <c r="N270" s="67" t="s">
        <v>386</v>
      </c>
      <c r="O270" s="67"/>
      <c r="P270" s="57" t="s">
        <v>187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open",IF(AND(NOT(OR(LEN(AZ270)&lt;15,ISNUMBER(MATCH(AZ270,L_Placeholder,0)))),BK270=0,NOT(OR(LEN(AU270)&lt;2,ISNUMBER(MATCH(AU270,L_Placeholder,0)))),NOT(OR(LEN(AX270)&lt;2,ISNUMBER(MATCH(AX270,L_Placeholder,0)))),TRIM(AE270)&lt;&gt;TRIM(T270)),"N/A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missing",IF(OR(LEN(AU270)&lt;2,ISNUMBER(MATCH(AU270,L_Placeholder,0))),"INVALID – PIC missing",IF(OR(LEN(AV270)&lt;2,ISNUMBER(MATCH(AV270,L_Placeholder,0))),"INVALID – result / assessment missing",IF(OR(OR(LEN(AW270)&lt;3,ISNUMBER(MATCH(AW270,L_Placeholder,0))),SUMPRODUCT(--ISNUMBER(SEARCH(" "&amp;L_EvidencePhrase&amp;" ",BD270)))&gt;0,BI270=1),"INVALID – evidence missing, placeholder or not yet on file",IF(BL270=0,"INVALID – evidence needs a traceable reference (number, file name or link)",IF(OR(LEN(AX270)&lt;2,ISNUMBER(MATCH(AX270,L_Placeholder,0))),"INVALID – verifier missing",IF(AX270=AU270,"INVALID – verifier must be someone other than the PIC",IF(BH270=1,"INVALID – result not yet available (awaiting / TBC)",IF(BV270=1,"INVALID – wording says not on board: an on-board confirmation needs the item loaded",IF(AND(AQ270=1,OR(OR(LEN(AY270)&lt;3,ISNUMBER(MATCH(AY270,L_Placeholder,0))),BJ270=1,BQ270=0)),"INVALID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LATE","COMPLETE")&amp;IF(BG270=1," – CHECK WORDING",""))))))))))))))))))))))),IF(TRIM(U270)="Fail","FAIL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t="str">
        <f aca="false">" "&amp;TRIM(SUBSTITUTE(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 "))&amp;" "</f>
        <v>  </v>
      </c>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IFERROR(IF(AND(TRIM(U270)="Pass",SUMPRODUCT((LEN(BC270)-LEN(SUBSTITUTE(BC270,"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")))/(LEN(L_PendNeg)+1))+SUMPRODUCT((LEN(BC270)-LEN(SUBSTITUTE(BC270," "&amp;L_PendPrep&amp;" "," ")))/(LEN(L_PendPrep)+1)),1,0),1)</f>
        <v>0</v>
      </c>
      <c r="BI270" s="61" t="n">
        <f aca="false">IFERROR(IF(SUMPRODUCT((LEN(BD270)-LEN(SUBSTITUTE(BD270," "&amp;L_PendStrict&amp;" "," ")))/(LEN(L_PendStrict)+1))&gt;SUMPRODUCT((LEN(BD270)-LEN(SUBSTITUTE(BD270," "&amp;L_PendNeg&amp;" "," ")))/(LEN(L_PendNeg)+1)),1,0),1)</f>
        <v>0</v>
      </c>
      <c r="BJ270" s="61" t="n">
        <f aca="false">IFERROR(IF(SUMPRODUCT((LEN(BE270)-LEN(SUBSTITUTE(BE270," "&amp;L_Pending&amp;" "," ")))/(LEN(L_Pending)+1))&gt;SUMPRODUCT((LEN(BE270)-LEN(SUBSTITUTE(BE270," "&amp;L_PendNeg&amp;" "," ")))/(LEN(L_PendNeg)+1))+SUMPRODUCT((LEN(BE270)-LEN(SUBSTITUTE(BE270," "&amp;L_PendPrep&amp;" "," ")))/(LEN(L_PendPrep)+1)),1,0),1)</f>
        <v>0</v>
      </c>
      <c r="BK270" s="61" t="n">
        <f aca="false">IFERROR(IF(SUMPRODUCT((LEN(BF270)-LEN(SUBSTITUTE(BF270," "&amp;L_PendStrict&amp;" "," ")))/(LEN(L_PendStrict)+1))&gt;SUMPRODUCT((LEN(BF270)-LEN(SUBSTITUTE(BF270," "&amp;L_PendNeg&amp;" "," ")))/(LEN(L_PendNeg)+1)),1,0),1)</f>
        <v>0</v>
      </c>
      <c r="BL270" s="61" t="n">
        <f aca="false">IFERROR(IF(OR(SUMPRODUCT(--ISNUMBER(SEARCH({"aa000"," aa 000"," aaa 000"," aaaa 000"," a 0000"," a000 000"," aa 00 000"," aaa 00 000"},BN270)))&gt;0,SUMPRODUCT(--ISNUMBER(SEARCH({"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270)))&gt;0,SUMPRODUCT(--ISNUMBER(SEARCH({"http","www.","\",".pdf",".jpg",".jpeg",".png",".heic",".xls",".doc",".msg",".eml"},Z270)))&gt;0,AND(SUMPRODUCT(--ISNUMBER(SEARCH({"sharepoint","onedrive","teams","dms","q-pulse","qpulse"},Z270)))&gt;0,ISNUMBER(SEARCH("0",BM270)))),1,0),0)</f>
        <v>0</v>
      </c>
      <c r="BM270" s="61" t="str">
        <f aca="false">SUBSTITUTE(SUBSTITUTE(SUBSTITUTE(SUBSTITUTE(SUBSTITUTE(SUBSTITUTE(SUBSTITUTE(SUBSTITUTE(SUBSTITUTE(LOWER(BW270&amp;""),"1","0"),"2","0"),"3","0"),"4","0"),"5","0"),"6","0"),"7","0"),"8","0"),"9","0")</f>
        <v>  </v>
      </c>
      <c r="BN270" s="61" t="str">
        <f aca="false">SUBSTITUTE(SUBSTITUTE(SUBSTITUTE(SUBSTITUTE(SUBSTITUTE(SUBSTITUTE(SUBSTITUTE(SUBSTITUTE(SUBSTITUTE(SUBSTITUTE(SUBSTITUTE(SUBSTITUTE(SUBSTITUTE(SUBSTITUTE(SUBSTITUTE(SUBSTITUTE(SUBSTITUTE(SUBSTITUTE(SUBSTITUTE(SUBSTITUTE(SUBSTITUTE(SUBSTITUTE(SUBSTITUTE(SUBSTITUTE(SUBSTITUTE(BM270,"b","a"),"c","a"),"d","a"),"e","a"),"f","a"),"g","a"),"h","a"),"i","a"),"j","a"),"k","a"),"l","a"),"m","a"),"n","a"),"o","a"),"p","a"),"q","a"),"r","a"),"s","a"),"t","a"),"u","a"),"v","a"),"w","a"),"x","a"),"y","a"),"z","a")</f>
        <v>  </v>
      </c>
      <c r="BO270" s="61" t="str">
        <f aca="false">SUBSTITUTE(SUBSTITUTE(SUBSTITUTE(SUBSTITUTE(SUBSTITUTE(SUBSTITUTE(SUBSTITUTE(SUBSTITUTE(SUBSTITUTE(LOWER(BX270&amp;""),"1","0"),"2","0"),"3","0"),"4","0"),"5","0"),"6","0"),"7","0"),"8","0"),"9","0")</f>
        <v>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v>
      </c>
      <c r="BQ270" s="61" t="n">
        <f aca="false">IFERROR(IF(OR(SUMPRODUCT(--ISNUMBER(SEARCH({"aa000"," aa 000"," aaa 000"," aaaa 000"," a 0000"," a000 000"," aa 00 000"," aaa 00 000"},BP270)))&gt;0,SUMPRODUCT(--ISNUMBER(SEARCH({"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270)))&gt;0,SUMPRODUCT(--ISNUMBER(SEARCH({"http","www.","\",".pdf",".jpg",".jpeg",".png",".heic",".xls",".doc",".msg",".eml"},W270)))&gt;0,ISNUMBER(SEARCH("0000",BO270)),AND(SUMPRODUCT(--ISNUMBER(SEARCH({"sharepoint","onedrive","teams","dms","q-pulse","qpulse"},W270)))&gt;0,ISNUMBER(SEARCH("0",BO270)))),1,0),0)</f>
        <v>0</v>
      </c>
      <c r="BR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270," "&amp;LOWER(Flights!$F$12)&amp;" "," ~ ")," mh"," ~")," at "," ~ ")," by "," ~ ")," on "," ~ ")," to "," ~ ")," from "," ~ ")," until "," ~ ")," till "," ~ ")," before "," ~ ")," after "," ~ ")," around "," ~ ")," approx "," ~ ")," about "," ~ ")," since "," ~ ")," hrs "," ~ ")," hr "," ~ ")," hours "," ~ ")," time "," ~ ")," jan "," ~ ")," feb "," ~ ")," mar "," ~ ")," apr "," ~ ")," may "," ~ ")," jun "," ~ ")," jul "," ~ ")," aug "," ~ ")," sep "," ~ ")," sept "," ~ ")," oct "," ~ ")</f>
        <v>  </v>
      </c>
      <c r="BS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270," "&amp;LOWER(Flights!$F$12)&amp;" "," ~ ")," mh"," ~")," at "," ~ ")," by "," ~ ")," on "," ~ ")," to "," ~ ")," from "," ~ ")," until "," ~ ")," till "," ~ ")," before "," ~ ")," after "," ~ ")," around "," ~ ")," approx "," ~ ")," about "," ~ ")," since "," ~ ")," hrs "," ~ ")," hr "," ~ ")," hours "," ~ ")," time "," ~ ")," jan "," ~ ")," feb "," ~ ")," mar "," ~ ")," apr "," ~ ")," may "," ~ ")," jun "," ~ ")," jul "," ~ ")," aug "," ~ ")," sep "," ~ ")," sept "," ~ ")," oct "," ~ ")</f>
        <v>  </v>
      </c>
      <c r="BT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270,"jan","~"),"feb","~"),"mar","~"),"apr","~"),"may","~"),"jun","~"),"jul","~"),"aug","~"),"sep","~"),"oct","~"),"nov","~"),"dec","~")," nov "," ~ ")," dec "," ~ ")," mon "," ~ ")," tue "," ~ ")," wed "," ~ ")," thu "," ~ ")," fri "," ~ ")," sat "," ~ ")," sun "," ~ ")," gate "," ~ ")," bay "," ~ ")," stand "," ~ ")," position "," ~ ")," galley "," ~ ")," flight "," ~ ")," flt "," ~ ")," day "," ~ ")," date "," ~ ")," dated "," ~ ")," the "," ~ ")," and "," ~ ")," of "," ~ ")," in "," ~ ")," for "," ~ ")," with "," ~ ")</f>
        <v>  </v>
      </c>
      <c r="BU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270,"jan","~"),"feb","~"),"mar","~"),"apr","~"),"may","~"),"jun","~"),"jul","~"),"aug","~"),"sep","~"),"oct","~"),"nov","~"),"dec","~")," nov "," ~ ")," dec "," ~ ")," mon "," ~ ")," tue "," ~ ")," wed "," ~ ")," thu "," ~ ")," fri "," ~ ")," sat "," ~ ")," sun "," ~ ")," gate "," ~ ")," bay "," ~ ")," stand "," ~ ")," position "," ~ ")," galley "," ~ ")," flight "," ~ ")," flt "," ~ ")," day "," ~ ")," date "," ~ ")," dated "," ~ ")," the "," ~ ")," and "," ~ ")," of "," ~ ")," in "," ~ ")," for "," ~ ")," with "," ~ ")</f>
        <v>  </v>
      </c>
      <c r="BV270" s="61" t="n">
        <f aca="false">0</f>
        <v>0</v>
      </c>
      <c r="BW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270," pax "," ~ ")," etd "," ~ ")," eta "," ~ ")," std "," ~ ")," sta "," ~ ")," atd "," ~ ")," ata "," ~ ")," lt "," ~ ")," utc "," ~ ")," local "," ~ ")," ok "," ~ ")," done "," ~ ")," seen "," ~ ")," chk "," ~ ")," chkd "," ~ ")," checked "," ~ ")," rcvd "," ~ ")," recd "," ~ ")," dep "," ~ ")," arr "," ~ ")," qty "," ~ ")," all "," ~ ")," ttl "," ~ ")," total "," ~ ")," via "," ~ ")," per "," ~ ")," call "," ~ ")," inbound "," ~ ")," outbound "," ~ ")," approx "," ~ ")</f>
        <v>  </v>
      </c>
      <c r="BX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270," pax "," ~ ")," etd "," ~ ")," eta "," ~ ")," std "," ~ ")," sta "," ~ ")," atd "," ~ ")," ata "," ~ ")," lt "," ~ ")," utc "," ~ ")," local "," ~ ")," ok "," ~ ")," done "," ~ ")," seen "," ~ ")," chk "," ~ ")," chkd "," ~ ")," checked "," ~ ")," rcvd "," ~ ")," recd "," ~ ")," dep "," ~ ")," arr "," ~ ")," qty "," ~ ")," all "," ~ ")," ttl "," ~ ")," total "," ~ ")," via "," ~ ")," per "," ~ ")," call "," ~ ")," inbound "," ~ ")," outbound "," ~ ")," approx "," ~ ")</f>
        <v>  </v>
      </c>
    </row>
    <row r="271" customFormat="false" ht="39.75" hidden="false" customHeight="true" outlineLevel="0" collapsed="false">
      <c r="A271" s="57" t="s">
        <v>847</v>
      </c>
      <c r="B271" s="57" t="s">
        <v>238</v>
      </c>
      <c r="C271" s="57" t="str">
        <f aca="false">Flights!$F$12</f>
        <v>MH0752</v>
      </c>
      <c r="D271" s="58" t="n">
        <f aca="false">Flights!$D$12</f>
        <v>46305</v>
      </c>
      <c r="E271" s="57" t="str">
        <f aca="false">Flights!$G$12&amp;"-"&amp;Flights!$H$12</f>
        <v>KUL-HAN</v>
      </c>
      <c r="F271" s="57" t="str">
        <f aca="false">Flights!$K$12</f>
        <v>EY</v>
      </c>
      <c r="G271" s="57" t="s">
        <v>83</v>
      </c>
      <c r="H271" s="57" t="s">
        <v>381</v>
      </c>
      <c r="I271" s="57" t="s">
        <v>382</v>
      </c>
      <c r="J271" s="57" t="s">
        <v>419</v>
      </c>
      <c r="K271" s="67" t="s">
        <v>420</v>
      </c>
      <c r="L271" s="67" t="s">
        <v>421</v>
      </c>
      <c r="M271" s="67"/>
      <c r="N271" s="67" t="s">
        <v>386</v>
      </c>
      <c r="O271" s="67"/>
      <c r="P271" s="57" t="s">
        <v>187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open",IF(AND(NOT(OR(LEN(AZ271)&lt;15,ISNUMBER(MATCH(AZ271,L_Placeholder,0)))),BK271=0,NOT(OR(LEN(AU271)&lt;2,ISNUMBER(MATCH(AU271,L_Placeholder,0)))),NOT(OR(LEN(AX271)&lt;2,ISNUMBER(MATCH(AX271,L_Placeholder,0)))),TRIM(AE271)&lt;&gt;TRIM(T271)),"N/A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missing",IF(OR(LEN(AU271)&lt;2,ISNUMBER(MATCH(AU271,L_Placeholder,0))),"INVALID – PIC missing",IF(OR(LEN(AV271)&lt;2,ISNUMBER(MATCH(AV271,L_Placeholder,0))),"INVALID – result / assessment missing",IF(OR(OR(LEN(AW271)&lt;3,ISNUMBER(MATCH(AW271,L_Placeholder,0))),SUMPRODUCT(--ISNUMBER(SEARCH(" "&amp;L_EvidencePhrase&amp;" ",BD271)))&gt;0,BI271=1),"INVALID – evidence missing, placeholder or not yet on file",IF(BL271=0,"INVALID – evidence needs a traceable reference (number, file name or link)",IF(OR(LEN(AX271)&lt;2,ISNUMBER(MATCH(AX271,L_Placeholder,0))),"INVALID – verifier missing",IF(AX271=AU271,"INVALID – verifier must be someone other than the PIC",IF(BH271=1,"INVALID – result not yet available (awaiting / TBC)",IF(BV271=1,"INVALID – wording says not on board: an on-board confirmation needs the item loaded",IF(AND(AQ271=1,OR(OR(LEN(AY271)&lt;3,ISNUMBER(MATCH(AY271,L_Placeholder,0))),BJ271=1,BQ271=0)),"INVALID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LATE","COMPLETE")&amp;IF(BG271=1," – CHECK WORDING",""))))))))))))))))))))))),IF(TRIM(U271)="Fail","FAIL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t="str">
        <f aca="false">" "&amp;TRIM(SUBSTITUTE(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 "))&amp;" "</f>
        <v>  </v>
      </c>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IFERROR(IF(AND(TRIM(U271)="Pass",SUMPRODUCT((LEN(BC271)-LEN(SUBSTITUTE(BC271,"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")))/(LEN(L_PendNeg)+1))+SUMPRODUCT((LEN(BC271)-LEN(SUBSTITUTE(BC271," "&amp;L_PendPrep&amp;" "," ")))/(LEN(L_PendPrep)+1)),1,0),1)</f>
        <v>0</v>
      </c>
      <c r="BI271" s="61" t="n">
        <f aca="false">IFERROR(IF(SUMPRODUCT((LEN(BD271)-LEN(SUBSTITUTE(BD271," "&amp;L_PendStrict&amp;" "," ")))/(LEN(L_PendStrict)+1))&gt;SUMPRODUCT((LEN(BD271)-LEN(SUBSTITUTE(BD271," "&amp;L_PendNeg&amp;" "," ")))/(LEN(L_PendNeg)+1)),1,0),1)</f>
        <v>0</v>
      </c>
      <c r="BJ271" s="61" t="n">
        <f aca="false">IFERROR(IF(SUMPRODUCT((LEN(BE271)-LEN(SUBSTITUTE(BE271," "&amp;L_Pending&amp;" "," ")))/(LEN(L_Pending)+1))&gt;SUMPRODUCT((LEN(BE271)-LEN(SUBSTITUTE(BE271," "&amp;L_PendNeg&amp;" "," ")))/(LEN(L_PendNeg)+1))+SUMPRODUCT((LEN(BE271)-LEN(SUBSTITUTE(BE271," "&amp;L_PendPrep&amp;" "," ")))/(LEN(L_PendPrep)+1)),1,0),1)</f>
        <v>0</v>
      </c>
      <c r="BK271" s="61" t="n">
        <f aca="false">IFERROR(IF(SUMPRODUCT((LEN(BF271)-LEN(SUBSTITUTE(BF271," "&amp;L_PendStrict&amp;" "," ")))/(LEN(L_PendStrict)+1))&gt;SUMPRODUCT((LEN(BF271)-LEN(SUBSTITUTE(BF271," "&amp;L_PendNeg&amp;" "," ")))/(LEN(L_PendNeg)+1)),1,0),1)</f>
        <v>0</v>
      </c>
      <c r="BL271" s="61" t="n">
        <f aca="false">IFERROR(IF(OR(SUMPRODUCT(--ISNUMBER(SEARCH({"aa000"," aa 000"," aaa 000"," aaaa 000"," a 0000"," a000 000"," aa 00 000"," aaa 00 000"},BN271)))&gt;0,SUMPRODUCT(--ISNUMBER(SEARCH({"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271)))&gt;0,SUMPRODUCT(--ISNUMBER(SEARCH({"http","www.","\",".pdf",".jpg",".jpeg",".png",".heic",".xls",".doc",".msg",".eml"},Z271)))&gt;0,AND(SUMPRODUCT(--ISNUMBER(SEARCH({"sharepoint","onedrive","teams","dms","q-pulse","qpulse"},Z271)))&gt;0,ISNUMBER(SEARCH("0",BM271)))),1,0),0)</f>
        <v>0</v>
      </c>
      <c r="BM271" s="61" t="str">
        <f aca="false">SUBSTITUTE(SUBSTITUTE(SUBSTITUTE(SUBSTITUTE(SUBSTITUTE(SUBSTITUTE(SUBSTITUTE(SUBSTITUTE(SUBSTITUTE(LOWER(BW271&amp;""),"1","0"),"2","0"),"3","0"),"4","0"),"5","0"),"6","0"),"7","0"),"8","0"),"9","0")</f>
        <v>  </v>
      </c>
      <c r="BN271" s="61" t="str">
        <f aca="false">SUBSTITUTE(SUBSTITUTE(SUBSTITUTE(SUBSTITUTE(SUBSTITUTE(SUBSTITUTE(SUBSTITUTE(SUBSTITUTE(SUBSTITUTE(SUBSTITUTE(SUBSTITUTE(SUBSTITUTE(SUBSTITUTE(SUBSTITUTE(SUBSTITUTE(SUBSTITUTE(SUBSTITUTE(SUBSTITUTE(SUBSTITUTE(SUBSTITUTE(SUBSTITUTE(SUBSTITUTE(SUBSTITUTE(SUBSTITUTE(SUBSTITUTE(BM271,"b","a"),"c","a"),"d","a"),"e","a"),"f","a"),"g","a"),"h","a"),"i","a"),"j","a"),"k","a"),"l","a"),"m","a"),"n","a"),"o","a"),"p","a"),"q","a"),"r","a"),"s","a"),"t","a"),"u","a"),"v","a"),"w","a"),"x","a"),"y","a"),"z","a")</f>
        <v>  </v>
      </c>
      <c r="BO271" s="61" t="str">
        <f aca="false">SUBSTITUTE(SUBSTITUTE(SUBSTITUTE(SUBSTITUTE(SUBSTITUTE(SUBSTITUTE(SUBSTITUTE(SUBSTITUTE(SUBSTITUTE(LOWER(BX271&amp;""),"1","0"),"2","0"),"3","0"),"4","0"),"5","0"),"6","0"),"7","0"),"8","0"),"9","0")</f>
        <v>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v>
      </c>
      <c r="BQ271" s="61" t="n">
        <f aca="false">IFERROR(IF(OR(SUMPRODUCT(--ISNUMBER(SEARCH({"aa000"," aa 000"," aaa 000"," aaaa 000"," a 0000"," a000 000"," aa 00 000"," aaa 00 000"},BP271)))&gt;0,SUMPRODUCT(--ISNUMBER(SEARCH({"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271)))&gt;0,SUMPRODUCT(--ISNUMBER(SEARCH({"http","www.","\",".pdf",".jpg",".jpeg",".png",".heic",".xls",".doc",".msg",".eml"},W271)))&gt;0,ISNUMBER(SEARCH("0000",BO271)),AND(SUMPRODUCT(--ISNUMBER(SEARCH({"sharepoint","onedrive","teams","dms","q-pulse","qpulse"},W271)))&gt;0,ISNUMBER(SEARCH("0",BO271)))),1,0),0)</f>
        <v>0</v>
      </c>
      <c r="BR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271," "&amp;LOWER(Flights!$F$12)&amp;" "," ~ ")," mh"," ~")," at "," ~ ")," by "," ~ ")," on "," ~ ")," to "," ~ ")," from "," ~ ")," until "," ~ ")," till "," ~ ")," before "," ~ ")," after "," ~ ")," around "," ~ ")," approx "," ~ ")," about "," ~ ")," since "," ~ ")," hrs "," ~ ")," hr "," ~ ")," hours "," ~ ")," time "," ~ ")," jan "," ~ ")," feb "," ~ ")," mar "," ~ ")," apr "," ~ ")," may "," ~ ")," jun "," ~ ")," jul "," ~ ")," aug "," ~ ")," sep "," ~ ")," sept "," ~ ")," oct "," ~ ")</f>
        <v>  </v>
      </c>
      <c r="BS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271," "&amp;LOWER(Flights!$F$12)&amp;" "," ~ ")," mh"," ~")," at "," ~ ")," by "," ~ ")," on "," ~ ")," to "," ~ ")," from "," ~ ")," until "," ~ ")," till "," ~ ")," before "," ~ ")," after "," ~ ")," around "," ~ ")," approx "," ~ ")," about "," ~ ")," since "," ~ ")," hrs "," ~ ")," hr "," ~ ")," hours "," ~ ")," time "," ~ ")," jan "," ~ ")," feb "," ~ ")," mar "," ~ ")," apr "," ~ ")," may "," ~ ")," jun "," ~ ")," jul "," ~ ")," aug "," ~ ")," sep "," ~ ")," sept "," ~ ")," oct "," ~ ")</f>
        <v>  </v>
      </c>
      <c r="BT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271,"jan","~"),"feb","~"),"mar","~"),"apr","~"),"may","~"),"jun","~"),"jul","~"),"aug","~"),"sep","~"),"oct","~"),"nov","~"),"dec","~")," nov "," ~ ")," dec "," ~ ")," mon "," ~ ")," tue "," ~ ")," wed "," ~ ")," thu "," ~ ")," fri "," ~ ")," sat "," ~ ")," sun "," ~ ")," gate "," ~ ")," bay "," ~ ")," stand "," ~ ")," position "," ~ ")," galley "," ~ ")," flight "," ~ ")," flt "," ~ ")," day "," ~ ")," date "," ~ ")," dated "," ~ ")," the "," ~ ")," and "," ~ ")," of "," ~ ")," in "," ~ ")," for "," ~ ")," with "," ~ ")</f>
        <v>  </v>
      </c>
      <c r="BU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271,"jan","~"),"feb","~"),"mar","~"),"apr","~"),"may","~"),"jun","~"),"jul","~"),"aug","~"),"sep","~"),"oct","~"),"nov","~"),"dec","~")," nov "," ~ ")," dec "," ~ ")," mon "," ~ ")," tue "," ~ ")," wed "," ~ ")," thu "," ~ ")," fri "," ~ ")," sat "," ~ ")," sun "," ~ ")," gate "," ~ ")," bay "," ~ ")," stand "," ~ ")," position "," ~ ")," galley "," ~ ")," flight "," ~ ")," flt "," ~ ")," day "," ~ ")," date "," ~ ")," dated "," ~ ")," the "," ~ ")," and "," ~ ")," of "," ~ ")," in "," ~ ")," for "," ~ ")," with "," ~ ")</f>
        <v>  </v>
      </c>
      <c r="BV271" s="61" t="n">
        <f aca="false">0</f>
        <v>0</v>
      </c>
      <c r="BW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271," pax "," ~ ")," etd "," ~ ")," eta "," ~ ")," std "," ~ ")," sta "," ~ ")," atd "," ~ ")," ata "," ~ ")," lt "," ~ ")," utc "," ~ ")," local "," ~ ")," ok "," ~ ")," done "," ~ ")," seen "," ~ ")," chk "," ~ ")," chkd "," ~ ")," checked "," ~ ")," rcvd "," ~ ")," recd "," ~ ")," dep "," ~ ")," arr "," ~ ")," qty "," ~ ")," all "," ~ ")," ttl "," ~ ")," total "," ~ ")," via "," ~ ")," per "," ~ ")," call "," ~ ")," inbound "," ~ ")," outbound "," ~ ")," approx "," ~ ")</f>
        <v>  </v>
      </c>
      <c r="BX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271," pax "," ~ ")," etd "," ~ ")," eta "," ~ ")," std "," ~ ")," sta "," ~ ")," atd "," ~ ")," ata "," ~ ")," lt "," ~ ")," utc "," ~ ")," local "," ~ ")," ok "," ~ ")," done "," ~ ")," seen "," ~ ")," chk "," ~ ")," chkd "," ~ ")," checked "," ~ ")," rcvd "," ~ ")," recd "," ~ ")," dep "," ~ ")," arr "," ~ ")," qty "," ~ ")," all "," ~ ")," ttl "," ~ ")," total "," ~ ")," via "," ~ ")," per "," ~ ")," call "," ~ ")," inbound "," ~ ")," outbound "," ~ ")," approx "," ~ ")</f>
        <v>  </v>
      </c>
    </row>
    <row r="272" customFormat="false" ht="39.75" hidden="false" customHeight="true" outlineLevel="0" collapsed="false">
      <c r="A272" s="57" t="s">
        <v>848</v>
      </c>
      <c r="B272" s="57" t="s">
        <v>238</v>
      </c>
      <c r="C272" s="57" t="str">
        <f aca="false">Flights!$F$12</f>
        <v>MH0752</v>
      </c>
      <c r="D272" s="58" t="n">
        <f aca="false">Flights!$D$12</f>
        <v>46305</v>
      </c>
      <c r="E272" s="57" t="str">
        <f aca="false">Flights!$G$12&amp;"-"&amp;Flights!$H$12</f>
        <v>KUL-HAN</v>
      </c>
      <c r="F272" s="57" t="str">
        <f aca="false">Flights!$K$12</f>
        <v>EY</v>
      </c>
      <c r="G272" s="57" t="s">
        <v>423</v>
      </c>
      <c r="H272" s="57" t="s">
        <v>381</v>
      </c>
      <c r="I272" s="57" t="s">
        <v>382</v>
      </c>
      <c r="J272" s="57" t="s">
        <v>424</v>
      </c>
      <c r="K272" s="67"/>
      <c r="L272" s="67" t="s">
        <v>425</v>
      </c>
      <c r="M272" s="67"/>
      <c r="N272" s="67" t="s">
        <v>386</v>
      </c>
      <c r="O272" s="67" t="s">
        <v>426</v>
      </c>
      <c r="P272" s="57" t="s">
        <v>187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open",IF(AND(NOT(OR(LEN(AZ272)&lt;15,ISNUMBER(MATCH(AZ272,L_Placeholder,0)))),BK272=0,NOT(OR(LEN(AU272)&lt;2,ISNUMBER(MATCH(AU272,L_Placeholder,0)))),NOT(OR(LEN(AX272)&lt;2,ISNUMBER(MATCH(AX272,L_Placeholder,0)))),TRIM(AE272)&lt;&gt;TRIM(T272)),"N/A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missing",IF(OR(LEN(AU272)&lt;2,ISNUMBER(MATCH(AU272,L_Placeholder,0))),"INVALID – PIC missing",IF(OR(LEN(AV272)&lt;2,ISNUMBER(MATCH(AV272,L_Placeholder,0))),"INVALID – result / assessment missing",IF(OR(OR(LEN(AW272)&lt;3,ISNUMBER(MATCH(AW272,L_Placeholder,0))),SUMPRODUCT(--ISNUMBER(SEARCH(" "&amp;L_EvidencePhrase&amp;" ",BD272)))&gt;0,BI272=1),"INVALID – evidence missing, placeholder or not yet on file",IF(BL272=0,"INVALID – evidence needs a traceable reference (number, file name or link)",IF(OR(LEN(AX272)&lt;2,ISNUMBER(MATCH(AX272,L_Placeholder,0))),"INVALID – verifier missing",IF(AX272=AU272,"INVALID – verifier must be someone other than the PIC",IF(BH272=1,"INVALID – result not yet available (awaiting / TBC)",IF(BV272=1,"INVALID – wording says not on board: an on-board confirmation needs the item loaded",IF(AND(AQ272=1,OR(OR(LEN(AY272)&lt;3,ISNUMBER(MATCH(AY272,L_Placeholder,0))),BJ272=1,BQ272=0)),"INVALID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LATE","COMPLETE")&amp;IF(BG272=1," – CHECK WORDING",""))))))))))))))))))))))),IF(TRIM(U272)="Fail","FAIL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t="str">
        <f aca="false">" "&amp;TRIM(SUBSTITUTE(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 "))&amp;" "</f>
        <v>  </v>
      </c>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IFERROR(IF(AND(TRIM(U272)="Pass",SUMPRODUCT((LEN(BC272)-LEN(SUBSTITUTE(BC272,"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")))/(LEN(L_PendNeg)+1))+SUMPRODUCT((LEN(BC272)-LEN(SUBSTITUTE(BC272," "&amp;L_PendPrep&amp;" "," ")))/(LEN(L_PendPrep)+1)),1,0),1)</f>
        <v>0</v>
      </c>
      <c r="BI272" s="61" t="n">
        <f aca="false">IFERROR(IF(SUMPRODUCT((LEN(BD272)-LEN(SUBSTITUTE(BD272," "&amp;L_PendStrict&amp;" "," ")))/(LEN(L_PendStrict)+1))&gt;SUMPRODUCT((LEN(BD272)-LEN(SUBSTITUTE(BD272," "&amp;L_PendNeg&amp;" "," ")))/(LEN(L_PendNeg)+1)),1,0),1)</f>
        <v>0</v>
      </c>
      <c r="BJ272" s="61" t="n">
        <f aca="false">IFERROR(IF(SUMPRODUCT((LEN(BE272)-LEN(SUBSTITUTE(BE272," "&amp;L_Pending&amp;" "," ")))/(LEN(L_Pending)+1))&gt;SUMPRODUCT((LEN(BE272)-LEN(SUBSTITUTE(BE272," "&amp;L_PendNeg&amp;" "," ")))/(LEN(L_PendNeg)+1))+SUMPRODUCT((LEN(BE272)-LEN(SUBSTITUTE(BE272," "&amp;L_PendPrep&amp;" "," ")))/(LEN(L_PendPrep)+1)),1,0),1)</f>
        <v>0</v>
      </c>
      <c r="BK272" s="61" t="n">
        <f aca="false">IFERROR(IF(SUMPRODUCT((LEN(BF272)-LEN(SUBSTITUTE(BF272," "&amp;L_PendStrict&amp;" "," ")))/(LEN(L_PendStrict)+1))&gt;SUMPRODUCT((LEN(BF272)-LEN(SUBSTITUTE(BF272," "&amp;L_PendNeg&amp;" "," ")))/(LEN(L_PendNeg)+1)),1,0),1)</f>
        <v>0</v>
      </c>
      <c r="BL272" s="61" t="n">
        <f aca="false">IFERROR(IF(OR(SUMPRODUCT(--ISNUMBER(SEARCH({"aa000"," aa 000"," aaa 000"," aaaa 000"," a 0000"," a000 000"," aa 00 000"," aaa 00 000"},BN272)))&gt;0,SUMPRODUCT(--ISNUMBER(SEARCH({"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272)))&gt;0,SUMPRODUCT(--ISNUMBER(SEARCH({"http","www.","\",".pdf",".jpg",".jpeg",".png",".heic",".xls",".doc",".msg",".eml"},Z272)))&gt;0,AND(SUMPRODUCT(--ISNUMBER(SEARCH({"sharepoint","onedrive","teams","dms","q-pulse","qpulse"},Z272)))&gt;0,ISNUMBER(SEARCH("0",BM272)))),1,0),0)</f>
        <v>0</v>
      </c>
      <c r="BM272" s="61" t="str">
        <f aca="false">SUBSTITUTE(SUBSTITUTE(SUBSTITUTE(SUBSTITUTE(SUBSTITUTE(SUBSTITUTE(SUBSTITUTE(SUBSTITUTE(SUBSTITUTE(LOWER(BW272&amp;""),"1","0"),"2","0"),"3","0"),"4","0"),"5","0"),"6","0"),"7","0"),"8","0"),"9","0")</f>
        <v>  </v>
      </c>
      <c r="BN272" s="61" t="str">
        <f aca="false">SUBSTITUTE(SUBSTITUTE(SUBSTITUTE(SUBSTITUTE(SUBSTITUTE(SUBSTITUTE(SUBSTITUTE(SUBSTITUTE(SUBSTITUTE(SUBSTITUTE(SUBSTITUTE(SUBSTITUTE(SUBSTITUTE(SUBSTITUTE(SUBSTITUTE(SUBSTITUTE(SUBSTITUTE(SUBSTITUTE(SUBSTITUTE(SUBSTITUTE(SUBSTITUTE(SUBSTITUTE(SUBSTITUTE(SUBSTITUTE(SUBSTITUTE(BM272,"b","a"),"c","a"),"d","a"),"e","a"),"f","a"),"g","a"),"h","a"),"i","a"),"j","a"),"k","a"),"l","a"),"m","a"),"n","a"),"o","a"),"p","a"),"q","a"),"r","a"),"s","a"),"t","a"),"u","a"),"v","a"),"w","a"),"x","a"),"y","a"),"z","a")</f>
        <v>  </v>
      </c>
      <c r="BO272" s="61" t="str">
        <f aca="false">SUBSTITUTE(SUBSTITUTE(SUBSTITUTE(SUBSTITUTE(SUBSTITUTE(SUBSTITUTE(SUBSTITUTE(SUBSTITUTE(SUBSTITUTE(LOWER(BX272&amp;""),"1","0"),"2","0"),"3","0"),"4","0"),"5","0"),"6","0"),"7","0"),"8","0"),"9","0")</f>
        <v>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v>
      </c>
      <c r="BQ272" s="61" t="n">
        <f aca="false">IFERROR(IF(OR(SUMPRODUCT(--ISNUMBER(SEARCH({"aa000"," aa 000"," aaa 000"," aaaa 000"," a 0000"," a000 000"," aa 00 000"," aaa 00 000"},BP272)))&gt;0,SUMPRODUCT(--ISNUMBER(SEARCH({"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272)))&gt;0,SUMPRODUCT(--ISNUMBER(SEARCH({"http","www.","\",".pdf",".jpg",".jpeg",".png",".heic",".xls",".doc",".msg",".eml"},W272)))&gt;0,ISNUMBER(SEARCH("0000",BO272)),AND(SUMPRODUCT(--ISNUMBER(SEARCH({"sharepoint","onedrive","teams","dms","q-pulse","qpulse"},W272)))&gt;0,ISNUMBER(SEARCH("0",BO272)))),1,0),0)</f>
        <v>0</v>
      </c>
      <c r="BR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272," "&amp;LOWER(Flights!$F$12)&amp;" "," ~ ")," mh"," ~")," at "," ~ ")," by "," ~ ")," on "," ~ ")," to "," ~ ")," from "," ~ ")," until "," ~ ")," till "," ~ ")," before "," ~ ")," after "," ~ ")," around "," ~ ")," approx "," ~ ")," about "," ~ ")," since "," ~ ")," hrs "," ~ ")," hr "," ~ ")," hours "," ~ ")," time "," ~ ")," jan "," ~ ")," feb "," ~ ")," mar "," ~ ")," apr "," ~ ")," may "," ~ ")," jun "," ~ ")," jul "," ~ ")," aug "," ~ ")," sep "," ~ ")," sept "," ~ ")," oct "," ~ ")</f>
        <v>  </v>
      </c>
      <c r="BS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272," "&amp;LOWER(Flights!$F$12)&amp;" "," ~ ")," mh"," ~")," at "," ~ ")," by "," ~ ")," on "," ~ ")," to "," ~ ")," from "," ~ ")," until "," ~ ")," till "," ~ ")," before "," ~ ")," after "," ~ ")," around "," ~ ")," approx "," ~ ")," about "," ~ ")," since "," ~ ")," hrs "," ~ ")," hr "," ~ ")," hours "," ~ ")," time "," ~ ")," jan "," ~ ")," feb "," ~ ")," mar "," ~ ")," apr "," ~ ")," may "," ~ ")," jun "," ~ ")," jul "," ~ ")," aug "," ~ ")," sep "," ~ ")," sept "," ~ ")," oct "," ~ ")</f>
        <v>  </v>
      </c>
      <c r="BT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272,"jan","~"),"feb","~"),"mar","~"),"apr","~"),"may","~"),"jun","~"),"jul","~"),"aug","~"),"sep","~"),"oct","~"),"nov","~"),"dec","~")," nov "," ~ ")," dec "," ~ ")," mon "," ~ ")," tue "," ~ ")," wed "," ~ ")," thu "," ~ ")," fri "," ~ ")," sat "," ~ ")," sun "," ~ ")," gate "," ~ ")," bay "," ~ ")," stand "," ~ ")," position "," ~ ")," galley "," ~ ")," flight "," ~ ")," flt "," ~ ")," day "," ~ ")," date "," ~ ")," dated "," ~ ")," the "," ~ ")," and "," ~ ")," of "," ~ ")," in "," ~ ")," for "," ~ ")," with "," ~ ")</f>
        <v>  </v>
      </c>
      <c r="BU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272,"jan","~"),"feb","~"),"mar","~"),"apr","~"),"may","~"),"jun","~"),"jul","~"),"aug","~"),"sep","~"),"oct","~"),"nov","~"),"dec","~")," nov "," ~ ")," dec "," ~ ")," mon "," ~ ")," tue "," ~ ")," wed "," ~ ")," thu "," ~ ")," fri "," ~ ")," sat "," ~ ")," sun "," ~ ")," gate "," ~ ")," bay "," ~ ")," stand "," ~ ")," position "," ~ ")," galley "," ~ ")," flight "," ~ ")," flt "," ~ ")," day "," ~ ")," date "," ~ ")," dated "," ~ ")," the "," ~ ")," and "," ~ ")," of "," ~ ")," in "," ~ ")," for "," ~ ")," with "," ~ ")</f>
        <v>  </v>
      </c>
      <c r="BV272" s="61" t="n">
        <f aca="false">0</f>
        <v>0</v>
      </c>
      <c r="BW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272," pax "," ~ ")," etd "," ~ ")," eta "," ~ ")," std "," ~ ")," sta "," ~ ")," atd "," ~ ")," ata "," ~ ")," lt "," ~ ")," utc "," ~ ")," local "," ~ ")," ok "," ~ ")," done "," ~ ")," seen "," ~ ")," chk "," ~ ")," chkd "," ~ ")," checked "," ~ ")," rcvd "," ~ ")," recd "," ~ ")," dep "," ~ ")," arr "," ~ ")," qty "," ~ ")," all "," ~ ")," ttl "," ~ ")," total "," ~ ")," via "," ~ ")," per "," ~ ")," call "," ~ ")," inbound "," ~ ")," outbound "," ~ ")," approx "," ~ ")</f>
        <v>  </v>
      </c>
      <c r="BX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272," pax "," ~ ")," etd "," ~ ")," eta "," ~ ")," std "," ~ ")," sta "," ~ ")," atd "," ~ ")," ata "," ~ ")," lt "," ~ ")," utc "," ~ ")," local "," ~ ")," ok "," ~ ")," done "," ~ ")," seen "," ~ ")," chk "," ~ ")," chkd "," ~ ")," checked "," ~ ")," rcvd "," ~ ")," recd "," ~ ")," dep "," ~ ")," arr "," ~ ")," qty "," ~ ")," all "," ~ ")," ttl "," ~ ")," total "," ~ ")," via "," ~ ")," per "," ~ ")," call "," ~ ")," inbound "," ~ ")," outbound "," ~ ")," approx "," ~ ")</f>
        <v>  </v>
      </c>
    </row>
    <row r="273" customFormat="false" ht="39.75" hidden="false" customHeight="true" outlineLevel="0" collapsed="false">
      <c r="A273" s="57" t="s">
        <v>849</v>
      </c>
      <c r="B273" s="57" t="s">
        <v>238</v>
      </c>
      <c r="C273" s="57" t="str">
        <f aca="false">Flights!$F$12</f>
        <v>MH0752</v>
      </c>
      <c r="D273" s="58" t="n">
        <f aca="false">Flights!$D$12</f>
        <v>46305</v>
      </c>
      <c r="E273" s="57" t="str">
        <f aca="false">Flights!$G$12&amp;"-"&amp;Flights!$H$12</f>
        <v>KUL-HAN</v>
      </c>
      <c r="F273" s="57" t="str">
        <f aca="false">Flights!$K$12</f>
        <v>EY</v>
      </c>
      <c r="G273" s="57" t="s">
        <v>423</v>
      </c>
      <c r="H273" s="57" t="s">
        <v>381</v>
      </c>
      <c r="I273" s="57" t="s">
        <v>382</v>
      </c>
      <c r="J273" s="57" t="s">
        <v>428</v>
      </c>
      <c r="K273" s="67" t="s">
        <v>429</v>
      </c>
      <c r="L273" s="67" t="s">
        <v>425</v>
      </c>
      <c r="M273" s="67"/>
      <c r="N273" s="67" t="s">
        <v>386</v>
      </c>
      <c r="O273" s="67" t="s">
        <v>426</v>
      </c>
      <c r="P273" s="57" t="s">
        <v>187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open",IF(AND(NOT(OR(LEN(AZ273)&lt;15,ISNUMBER(MATCH(AZ273,L_Placeholder,0)))),BK273=0,NOT(OR(LEN(AU273)&lt;2,ISNUMBER(MATCH(AU273,L_Placeholder,0)))),NOT(OR(LEN(AX273)&lt;2,ISNUMBER(MATCH(AX273,L_Placeholder,0)))),TRIM(AE273)&lt;&gt;TRIM(T273)),"N/A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missing",IF(OR(LEN(AU273)&lt;2,ISNUMBER(MATCH(AU273,L_Placeholder,0))),"INVALID – PIC missing",IF(OR(LEN(AV273)&lt;2,ISNUMBER(MATCH(AV273,L_Placeholder,0))),"INVALID – result / assessment missing",IF(OR(OR(LEN(AW273)&lt;3,ISNUMBER(MATCH(AW273,L_Placeholder,0))),SUMPRODUCT(--ISNUMBER(SEARCH(" "&amp;L_EvidencePhrase&amp;" ",BD273)))&gt;0,BI273=1),"INVALID – evidence missing, placeholder or not yet on file",IF(BL273=0,"INVALID – evidence needs a traceable reference (number, file name or link)",IF(OR(LEN(AX273)&lt;2,ISNUMBER(MATCH(AX273,L_Placeholder,0))),"INVALID – verifier missing",IF(AX273=AU273,"INVALID – verifier must be someone other than the PIC",IF(BH273=1,"INVALID – result not yet available (awaiting / TBC)",IF(BV273=1,"INVALID – wording says not on board: an on-board confirmation needs the item loaded",IF(AND(AQ273=1,OR(OR(LEN(AY273)&lt;3,ISNUMBER(MATCH(AY273,L_Placeholder,0))),BJ273=1,BQ273=0)),"INVALID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LATE","COMPLETE")&amp;IF(BG273=1," – CHECK WORDING",""))))))))))))))))))))))),IF(TRIM(U273)="Fail","FAIL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t="str">
        <f aca="false">" "&amp;TRIM(SUBSTITUTE(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 "))&amp;" "</f>
        <v>  </v>
      </c>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IFERROR(IF(AND(TRIM(U273)="Pass",SUMPRODUCT((LEN(BC273)-LEN(SUBSTITUTE(BC273,"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")))/(LEN(L_PendNeg)+1))+SUMPRODUCT((LEN(BC273)-LEN(SUBSTITUTE(BC273," "&amp;L_PendPrep&amp;" "," ")))/(LEN(L_PendPrep)+1)),1,0),1)</f>
        <v>0</v>
      </c>
      <c r="BI273" s="61" t="n">
        <f aca="false">IFERROR(IF(SUMPRODUCT((LEN(BD273)-LEN(SUBSTITUTE(BD273," "&amp;L_PendStrict&amp;" "," ")))/(LEN(L_PendStrict)+1))&gt;SUMPRODUCT((LEN(BD273)-LEN(SUBSTITUTE(BD273," "&amp;L_PendNeg&amp;" "," ")))/(LEN(L_PendNeg)+1)),1,0),1)</f>
        <v>0</v>
      </c>
      <c r="BJ273" s="61" t="n">
        <f aca="false">IFERROR(IF(SUMPRODUCT((LEN(BE273)-LEN(SUBSTITUTE(BE273," "&amp;L_Pending&amp;" "," ")))/(LEN(L_Pending)+1))&gt;SUMPRODUCT((LEN(BE273)-LEN(SUBSTITUTE(BE273," "&amp;L_PendNeg&amp;" "," ")))/(LEN(L_PendNeg)+1))+SUMPRODUCT((LEN(BE273)-LEN(SUBSTITUTE(BE273," "&amp;L_PendPrep&amp;" "," ")))/(LEN(L_PendPrep)+1)),1,0),1)</f>
        <v>0</v>
      </c>
      <c r="BK273" s="61" t="n">
        <f aca="false">IFERROR(IF(SUMPRODUCT((LEN(BF273)-LEN(SUBSTITUTE(BF273," "&amp;L_PendStrict&amp;" "," ")))/(LEN(L_PendStrict)+1))&gt;SUMPRODUCT((LEN(BF273)-LEN(SUBSTITUTE(BF273," "&amp;L_PendNeg&amp;" "," ")))/(LEN(L_PendNeg)+1)),1,0),1)</f>
        <v>0</v>
      </c>
      <c r="BL273" s="61" t="n">
        <f aca="false">IFERROR(IF(OR(SUMPRODUCT(--ISNUMBER(SEARCH({"aa000"," aa 000"," aaa 000"," aaaa 000"," a 0000"," a000 000"," aa 00 000"," aaa 00 000"},BN273)))&gt;0,SUMPRODUCT(--ISNUMBER(SEARCH({"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273)))&gt;0,SUMPRODUCT(--ISNUMBER(SEARCH({"http","www.","\",".pdf",".jpg",".jpeg",".png",".heic",".xls",".doc",".msg",".eml"},Z273)))&gt;0,AND(SUMPRODUCT(--ISNUMBER(SEARCH({"sharepoint","onedrive","teams","dms","q-pulse","qpulse"},Z273)))&gt;0,ISNUMBER(SEARCH("0",BM273)))),1,0),0)</f>
        <v>0</v>
      </c>
      <c r="BM273" s="61" t="str">
        <f aca="false">SUBSTITUTE(SUBSTITUTE(SUBSTITUTE(SUBSTITUTE(SUBSTITUTE(SUBSTITUTE(SUBSTITUTE(SUBSTITUTE(SUBSTITUTE(LOWER(BW273&amp;""),"1","0"),"2","0"),"3","0"),"4","0"),"5","0"),"6","0"),"7","0"),"8","0"),"9","0")</f>
        <v>  </v>
      </c>
      <c r="BN273" s="61" t="str">
        <f aca="false">SUBSTITUTE(SUBSTITUTE(SUBSTITUTE(SUBSTITUTE(SUBSTITUTE(SUBSTITUTE(SUBSTITUTE(SUBSTITUTE(SUBSTITUTE(SUBSTITUTE(SUBSTITUTE(SUBSTITUTE(SUBSTITUTE(SUBSTITUTE(SUBSTITUTE(SUBSTITUTE(SUBSTITUTE(SUBSTITUTE(SUBSTITUTE(SUBSTITUTE(SUBSTITUTE(SUBSTITUTE(SUBSTITUTE(SUBSTITUTE(SUBSTITUTE(BM273,"b","a"),"c","a"),"d","a"),"e","a"),"f","a"),"g","a"),"h","a"),"i","a"),"j","a"),"k","a"),"l","a"),"m","a"),"n","a"),"o","a"),"p","a"),"q","a"),"r","a"),"s","a"),"t","a"),"u","a"),"v","a"),"w","a"),"x","a"),"y","a"),"z","a")</f>
        <v>  </v>
      </c>
      <c r="BO273" s="61" t="str">
        <f aca="false">SUBSTITUTE(SUBSTITUTE(SUBSTITUTE(SUBSTITUTE(SUBSTITUTE(SUBSTITUTE(SUBSTITUTE(SUBSTITUTE(SUBSTITUTE(LOWER(BX273&amp;""),"1","0"),"2","0"),"3","0"),"4","0"),"5","0"),"6","0"),"7","0"),"8","0"),"9","0")</f>
        <v>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v>
      </c>
      <c r="BQ273" s="61" t="n">
        <f aca="false">IFERROR(IF(OR(SUMPRODUCT(--ISNUMBER(SEARCH({"aa000"," aa 000"," aaa 000"," aaaa 000"," a 0000"," a000 000"," aa 00 000"," aaa 00 000"},BP273)))&gt;0,SUMPRODUCT(--ISNUMBER(SEARCH({"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273)))&gt;0,SUMPRODUCT(--ISNUMBER(SEARCH({"http","www.","\",".pdf",".jpg",".jpeg",".png",".heic",".xls",".doc",".msg",".eml"},W273)))&gt;0,ISNUMBER(SEARCH("0000",BO273)),AND(SUMPRODUCT(--ISNUMBER(SEARCH({"sharepoint","onedrive","teams","dms","q-pulse","qpulse"},W273)))&gt;0,ISNUMBER(SEARCH("0",BO273)))),1,0),0)</f>
        <v>0</v>
      </c>
      <c r="BR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273," "&amp;LOWER(Flights!$F$12)&amp;" "," ~ ")," mh"," ~")," at "," ~ ")," by "," ~ ")," on "," ~ ")," to "," ~ ")," from "," ~ ")," until "," ~ ")," till "," ~ ")," before "," ~ ")," after "," ~ ")," around "," ~ ")," approx "," ~ ")," about "," ~ ")," since "," ~ ")," hrs "," ~ ")," hr "," ~ ")," hours "," ~ ")," time "," ~ ")," jan "," ~ ")," feb "," ~ ")," mar "," ~ ")," apr "," ~ ")," may "," ~ ")," jun "," ~ ")," jul "," ~ ")," aug "," ~ ")," sep "," ~ ")," sept "," ~ ")," oct "," ~ ")</f>
        <v>  </v>
      </c>
      <c r="BS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273," "&amp;LOWER(Flights!$F$12)&amp;" "," ~ ")," mh"," ~")," at "," ~ ")," by "," ~ ")," on "," ~ ")," to "," ~ ")," from "," ~ ")," until "," ~ ")," till "," ~ ")," before "," ~ ")," after "," ~ ")," around "," ~ ")," approx "," ~ ")," about "," ~ ")," since "," ~ ")," hrs "," ~ ")," hr "," ~ ")," hours "," ~ ")," time "," ~ ")," jan "," ~ ")," feb "," ~ ")," mar "," ~ ")," apr "," ~ ")," may "," ~ ")," jun "," ~ ")," jul "," ~ ")," aug "," ~ ")," sep "," ~ ")," sept "," ~ ")," oct "," ~ ")</f>
        <v>  </v>
      </c>
      <c r="BT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273,"jan","~"),"feb","~"),"mar","~"),"apr","~"),"may","~"),"jun","~"),"jul","~"),"aug","~"),"sep","~"),"oct","~"),"nov","~"),"dec","~")," nov "," ~ ")," dec "," ~ ")," mon "," ~ ")," tue "," ~ ")," wed "," ~ ")," thu "," ~ ")," fri "," ~ ")," sat "," ~ ")," sun "," ~ ")," gate "," ~ ")," bay "," ~ ")," stand "," ~ ")," position "," ~ ")," galley "," ~ ")," flight "," ~ ")," flt "," ~ ")," day "," ~ ")," date "," ~ ")," dated "," ~ ")," the "," ~ ")," and "," ~ ")," of "," ~ ")," in "," ~ ")," for "," ~ ")," with "," ~ ")</f>
        <v>  </v>
      </c>
      <c r="BU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273,"jan","~"),"feb","~"),"mar","~"),"apr","~"),"may","~"),"jun","~"),"jul","~"),"aug","~"),"sep","~"),"oct","~"),"nov","~"),"dec","~")," nov "," ~ ")," dec "," ~ ")," mon "," ~ ")," tue "," ~ ")," wed "," ~ ")," thu "," ~ ")," fri "," ~ ")," sat "," ~ ")," sun "," ~ ")," gate "," ~ ")," bay "," ~ ")," stand "," ~ ")," position "," ~ ")," galley "," ~ ")," flight "," ~ ")," flt "," ~ ")," day "," ~ ")," date "," ~ ")," dated "," ~ ")," the "," ~ ")," and "," ~ ")," of "," ~ ")," in "," ~ ")," for "," ~ ")," with "," ~ ")</f>
        <v>  </v>
      </c>
      <c r="BV273" s="61" t="n">
        <f aca="false">0</f>
        <v>0</v>
      </c>
      <c r="BW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273," pax "," ~ ")," etd "," ~ ")," eta "," ~ ")," std "," ~ ")," sta "," ~ ")," atd "," ~ ")," ata "," ~ ")," lt "," ~ ")," utc "," ~ ")," local "," ~ ")," ok "," ~ ")," done "," ~ ")," seen "," ~ ")," chk "," ~ ")," chkd "," ~ ")," checked "," ~ ")," rcvd "," ~ ")," recd "," ~ ")," dep "," ~ ")," arr "," ~ ")," qty "," ~ ")," all "," ~ ")," ttl "," ~ ")," total "," ~ ")," via "," ~ ")," per "," ~ ")," call "," ~ ")," inbound "," ~ ")," outbound "," ~ ")," approx "," ~ ")</f>
        <v>  </v>
      </c>
      <c r="BX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273," pax "," ~ ")," etd "," ~ ")," eta "," ~ ")," std "," ~ ")," sta "," ~ ")," atd "," ~ ")," ata "," ~ ")," lt "," ~ ")," utc "," ~ ")," local "," ~ ")," ok "," ~ ")," done "," ~ ")," seen "," ~ ")," chk "," ~ ")," chkd "," ~ ")," checked "," ~ ")," rcvd "," ~ ")," recd "," ~ ")," dep "," ~ ")," arr "," ~ ")," qty "," ~ ")," all "," ~ ")," ttl "," ~ ")," total "," ~ ")," via "," ~ ")," per "," ~ ")," call "," ~ ")," inbound "," ~ ")," outbound "," ~ ")," approx "," ~ ")</f>
        <v>  </v>
      </c>
    </row>
    <row r="274" customFormat="false" ht="39.75" hidden="false" customHeight="true" outlineLevel="0" collapsed="false">
      <c r="A274" s="57" t="s">
        <v>850</v>
      </c>
      <c r="B274" s="57" t="s">
        <v>238</v>
      </c>
      <c r="C274" s="57" t="str">
        <f aca="false">Flights!$F$12</f>
        <v>MH0752</v>
      </c>
      <c r="D274" s="58" t="n">
        <f aca="false">Flights!$D$12</f>
        <v>46305</v>
      </c>
      <c r="E274" s="57" t="str">
        <f aca="false">Flights!$G$12&amp;"-"&amp;Flights!$H$12</f>
        <v>KUL-HAN</v>
      </c>
      <c r="F274" s="57" t="str">
        <f aca="false">Flights!$K$12</f>
        <v>EY</v>
      </c>
      <c r="G274" s="57" t="s">
        <v>423</v>
      </c>
      <c r="H274" s="57" t="s">
        <v>381</v>
      </c>
      <c r="I274" s="57" t="s">
        <v>431</v>
      </c>
      <c r="J274" s="57" t="s">
        <v>432</v>
      </c>
      <c r="K274" s="67"/>
      <c r="L274" s="67" t="s">
        <v>425</v>
      </c>
      <c r="M274" s="67"/>
      <c r="N274" s="67" t="s">
        <v>386</v>
      </c>
      <c r="O274" s="67" t="s">
        <v>426</v>
      </c>
      <c r="P274" s="57" t="s">
        <v>187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open",IF(AND(NOT(OR(LEN(AZ274)&lt;15,ISNUMBER(MATCH(AZ274,L_Placeholder,0)))),BK274=0,NOT(OR(LEN(AU274)&lt;2,ISNUMBER(MATCH(AU274,L_Placeholder,0)))),NOT(OR(LEN(AX274)&lt;2,ISNUMBER(MATCH(AX274,L_Placeholder,0)))),TRIM(AE274)&lt;&gt;TRIM(T274)),"N/A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missing",IF(OR(LEN(AU274)&lt;2,ISNUMBER(MATCH(AU274,L_Placeholder,0))),"INVALID – PIC missing",IF(OR(LEN(AV274)&lt;2,ISNUMBER(MATCH(AV274,L_Placeholder,0))),"INVALID – result / assessment missing",IF(OR(OR(LEN(AW274)&lt;3,ISNUMBER(MATCH(AW274,L_Placeholder,0))),SUMPRODUCT(--ISNUMBER(SEARCH(" "&amp;L_EvidencePhrase&amp;" ",BD274)))&gt;0,BI274=1),"INVALID – evidence missing, placeholder or not yet on file",IF(BL274=0,"INVALID – evidence needs a traceable reference (number, file name or link)",IF(OR(LEN(AX274)&lt;2,ISNUMBER(MATCH(AX274,L_Placeholder,0))),"INVALID – verifier missing",IF(AX274=AU274,"INVALID – verifier must be someone other than the PIC",IF(BH274=1,"INVALID – result not yet available (awaiting / TBC)",IF(BV274=1,"INVALID – wording says not on board: an on-board confirmation needs the item loaded",IF(AND(AQ274=1,OR(OR(LEN(AY274)&lt;3,ISNUMBER(MATCH(AY274,L_Placeholder,0))),BJ274=1,BQ274=0)),"INVALID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LATE","COMPLETE")&amp;IF(BG274=1," – CHECK WORDING",""))))))))))))))))))))))),IF(TRIM(U274)="Fail","FAIL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t="str">
        <f aca="false">" "&amp;TRIM(SUBSTITUTE(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 "))&amp;" "</f>
        <v>  </v>
      </c>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IFERROR(IF(AND(TRIM(U274)="Pass",SUMPRODUCT((LEN(BC274)-LEN(SUBSTITUTE(BC274,"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")))/(LEN(L_PendNeg)+1))+SUMPRODUCT((LEN(BC274)-LEN(SUBSTITUTE(BC274," "&amp;L_PendPrep&amp;" "," ")))/(LEN(L_PendPrep)+1)),1,0),1)</f>
        <v>0</v>
      </c>
      <c r="BI274" s="61" t="n">
        <f aca="false">IFERROR(IF(SUMPRODUCT((LEN(BD274)-LEN(SUBSTITUTE(BD274," "&amp;L_PendStrict&amp;" "," ")))/(LEN(L_PendStrict)+1))&gt;SUMPRODUCT((LEN(BD274)-LEN(SUBSTITUTE(BD274," "&amp;L_PendNeg&amp;" "," ")))/(LEN(L_PendNeg)+1)),1,0),1)</f>
        <v>0</v>
      </c>
      <c r="BJ274" s="61" t="n">
        <f aca="false">IFERROR(IF(SUMPRODUCT((LEN(BE274)-LEN(SUBSTITUTE(BE274," "&amp;L_Pending&amp;" "," ")))/(LEN(L_Pending)+1))&gt;SUMPRODUCT((LEN(BE274)-LEN(SUBSTITUTE(BE274," "&amp;L_PendNeg&amp;" "," ")))/(LEN(L_PendNeg)+1))+SUMPRODUCT((LEN(BE274)-LEN(SUBSTITUTE(BE274," "&amp;L_PendPrep&amp;" "," ")))/(LEN(L_PendPrep)+1)),1,0),1)</f>
        <v>0</v>
      </c>
      <c r="BK274" s="61" t="n">
        <f aca="false">IFERROR(IF(SUMPRODUCT((LEN(BF274)-LEN(SUBSTITUTE(BF274," "&amp;L_PendStrict&amp;" "," ")))/(LEN(L_PendStrict)+1))&gt;SUMPRODUCT((LEN(BF274)-LEN(SUBSTITUTE(BF274," "&amp;L_PendNeg&amp;" "," ")))/(LEN(L_PendNeg)+1)),1,0),1)</f>
        <v>0</v>
      </c>
      <c r="BL274" s="61" t="n">
        <f aca="false">IFERROR(IF(OR(SUMPRODUCT(--ISNUMBER(SEARCH({"aa000"," aa 000"," aaa 000"," aaaa 000"," a 0000"," a000 000"," aa 00 000"," aaa 00 000"},BN274)))&gt;0,SUMPRODUCT(--ISNUMBER(SEARCH({"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274)))&gt;0,SUMPRODUCT(--ISNUMBER(SEARCH({"http","www.","\",".pdf",".jpg",".jpeg",".png",".heic",".xls",".doc",".msg",".eml"},Z274)))&gt;0,AND(SUMPRODUCT(--ISNUMBER(SEARCH({"sharepoint","onedrive","teams","dms","q-pulse","qpulse"},Z274)))&gt;0,ISNUMBER(SEARCH("0",BM274)))),1,0),0)</f>
        <v>0</v>
      </c>
      <c r="BM274" s="61" t="str">
        <f aca="false">SUBSTITUTE(SUBSTITUTE(SUBSTITUTE(SUBSTITUTE(SUBSTITUTE(SUBSTITUTE(SUBSTITUTE(SUBSTITUTE(SUBSTITUTE(LOWER(BW274&amp;""),"1","0"),"2","0"),"3","0"),"4","0"),"5","0"),"6","0"),"7","0"),"8","0"),"9","0")</f>
        <v>  </v>
      </c>
      <c r="BN274" s="61" t="str">
        <f aca="false">SUBSTITUTE(SUBSTITUTE(SUBSTITUTE(SUBSTITUTE(SUBSTITUTE(SUBSTITUTE(SUBSTITUTE(SUBSTITUTE(SUBSTITUTE(SUBSTITUTE(SUBSTITUTE(SUBSTITUTE(SUBSTITUTE(SUBSTITUTE(SUBSTITUTE(SUBSTITUTE(SUBSTITUTE(SUBSTITUTE(SUBSTITUTE(SUBSTITUTE(SUBSTITUTE(SUBSTITUTE(SUBSTITUTE(SUBSTITUTE(SUBSTITUTE(BM274,"b","a"),"c","a"),"d","a"),"e","a"),"f","a"),"g","a"),"h","a"),"i","a"),"j","a"),"k","a"),"l","a"),"m","a"),"n","a"),"o","a"),"p","a"),"q","a"),"r","a"),"s","a"),"t","a"),"u","a"),"v","a"),"w","a"),"x","a"),"y","a"),"z","a")</f>
        <v>  </v>
      </c>
      <c r="BO274" s="61" t="str">
        <f aca="false">SUBSTITUTE(SUBSTITUTE(SUBSTITUTE(SUBSTITUTE(SUBSTITUTE(SUBSTITUTE(SUBSTITUTE(SUBSTITUTE(SUBSTITUTE(LOWER(BX274&amp;""),"1","0"),"2","0"),"3","0"),"4","0"),"5","0"),"6","0"),"7","0"),"8","0"),"9","0")</f>
        <v>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v>
      </c>
      <c r="BQ274" s="61" t="n">
        <f aca="false">IFERROR(IF(OR(SUMPRODUCT(--ISNUMBER(SEARCH({"aa000"," aa 000"," aaa 000"," aaaa 000"," a 0000"," a000 000"," aa 00 000"," aaa 00 000"},BP274)))&gt;0,SUMPRODUCT(--ISNUMBER(SEARCH({"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274)))&gt;0,SUMPRODUCT(--ISNUMBER(SEARCH({"http","www.","\",".pdf",".jpg",".jpeg",".png",".heic",".xls",".doc",".msg",".eml"},W274)))&gt;0,ISNUMBER(SEARCH("0000",BO274)),AND(SUMPRODUCT(--ISNUMBER(SEARCH({"sharepoint","onedrive","teams","dms","q-pulse","qpulse"},W274)))&gt;0,ISNUMBER(SEARCH("0",BO274)))),1,0),0)</f>
        <v>0</v>
      </c>
      <c r="BR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274," "&amp;LOWER(Flights!$F$12)&amp;" "," ~ ")," mh"," ~")," at "," ~ ")," by "," ~ ")," on "," ~ ")," to "," ~ ")," from "," ~ ")," until "," ~ ")," till "," ~ ")," before "," ~ ")," after "," ~ ")," around "," ~ ")," approx "," ~ ")," about "," ~ ")," since "," ~ ")," hrs "," ~ ")," hr "," ~ ")," hours "," ~ ")," time "," ~ ")," jan "," ~ ")," feb "," ~ ")," mar "," ~ ")," apr "," ~ ")," may "," ~ ")," jun "," ~ ")," jul "," ~ ")," aug "," ~ ")," sep "," ~ ")," sept "," ~ ")," oct "," ~ ")</f>
        <v>  </v>
      </c>
      <c r="BS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274," "&amp;LOWER(Flights!$F$12)&amp;" "," ~ ")," mh"," ~")," at "," ~ ")," by "," ~ ")," on "," ~ ")," to "," ~ ")," from "," ~ ")," until "," ~ ")," till "," ~ ")," before "," ~ ")," after "," ~ ")," around "," ~ ")," approx "," ~ ")," about "," ~ ")," since "," ~ ")," hrs "," ~ ")," hr "," ~ ")," hours "," ~ ")," time "," ~ ")," jan "," ~ ")," feb "," ~ ")," mar "," ~ ")," apr "," ~ ")," may "," ~ ")," jun "," ~ ")," jul "," ~ ")," aug "," ~ ")," sep "," ~ ")," sept "," ~ ")," oct "," ~ ")</f>
        <v>  </v>
      </c>
      <c r="BT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274,"jan","~"),"feb","~"),"mar","~"),"apr","~"),"may","~"),"jun","~"),"jul","~"),"aug","~"),"sep","~"),"oct","~"),"nov","~"),"dec","~")," nov "," ~ ")," dec "," ~ ")," mon "," ~ ")," tue "," ~ ")," wed "," ~ ")," thu "," ~ ")," fri "," ~ ")," sat "," ~ ")," sun "," ~ ")," gate "," ~ ")," bay "," ~ ")," stand "," ~ ")," position "," ~ ")," galley "," ~ ")," flight "," ~ ")," flt "," ~ ")," day "," ~ ")," date "," ~ ")," dated "," ~ ")," the "," ~ ")," and "," ~ ")," of "," ~ ")," in "," ~ ")," for "," ~ ")," with "," ~ ")</f>
        <v>  </v>
      </c>
      <c r="BU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274,"jan","~"),"feb","~"),"mar","~"),"apr","~"),"may","~"),"jun","~"),"jul","~"),"aug","~"),"sep","~"),"oct","~"),"nov","~"),"dec","~")," nov "," ~ ")," dec "," ~ ")," mon "," ~ ")," tue "," ~ ")," wed "," ~ ")," thu "," ~ ")," fri "," ~ ")," sat "," ~ ")," sun "," ~ ")," gate "," ~ ")," bay "," ~ ")," stand "," ~ ")," position "," ~ ")," galley "," ~ ")," flight "," ~ ")," flt "," ~ ")," day "," ~ ")," date "," ~ ")," dated "," ~ ")," the "," ~ ")," and "," ~ ")," of "," ~ ")," in "," ~ ")," for "," ~ ")," with "," ~ ")</f>
        <v>  </v>
      </c>
      <c r="BV274" s="61" t="n">
        <f aca="false">0</f>
        <v>0</v>
      </c>
      <c r="BW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274," pax "," ~ ")," etd "," ~ ")," eta "," ~ ")," std "," ~ ")," sta "," ~ ")," atd "," ~ ")," ata "," ~ ")," lt "," ~ ")," utc "," ~ ")," local "," ~ ")," ok "," ~ ")," done "," ~ ")," seen "," ~ ")," chk "," ~ ")," chkd "," ~ ")," checked "," ~ ")," rcvd "," ~ ")," recd "," ~ ")," dep "," ~ ")," arr "," ~ ")," qty "," ~ ")," all "," ~ ")," ttl "," ~ ")," total "," ~ ")," via "," ~ ")," per "," ~ ")," call "," ~ ")," inbound "," ~ ")," outbound "," ~ ")," approx "," ~ ")</f>
        <v>  </v>
      </c>
      <c r="BX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274," pax "," ~ ")," etd "," ~ ")," eta "," ~ ")," std "," ~ ")," sta "," ~ ")," atd "," ~ ")," ata "," ~ ")," lt "," ~ ")," utc "," ~ ")," local "," ~ ")," ok "," ~ ")," done "," ~ ")," seen "," ~ ")," chk "," ~ ")," chkd "," ~ ")," checked "," ~ ")," rcvd "," ~ ")," recd "," ~ ")," dep "," ~ ")," arr "," ~ ")," qty "," ~ ")," all "," ~ ")," ttl "," ~ ")," total "," ~ ")," via "," ~ ")," per "," ~ ")," call "," ~ ")," inbound "," ~ ")," outbound "," ~ ")," approx "," ~ ")</f>
        <v>  </v>
      </c>
    </row>
    <row r="275" customFormat="false" ht="39.75" hidden="false" customHeight="true" outlineLevel="0" collapsed="false">
      <c r="A275" s="57" t="s">
        <v>851</v>
      </c>
      <c r="B275" s="57" t="s">
        <v>238</v>
      </c>
      <c r="C275" s="57" t="str">
        <f aca="false">Flights!$F$12</f>
        <v>MH0752</v>
      </c>
      <c r="D275" s="58" t="n">
        <f aca="false">Flights!$D$12</f>
        <v>46305</v>
      </c>
      <c r="E275" s="57" t="str">
        <f aca="false">Flights!$G$12&amp;"-"&amp;Flights!$H$12</f>
        <v>KUL-HAN</v>
      </c>
      <c r="F275" s="57" t="str">
        <f aca="false">Flights!$K$12</f>
        <v>EY</v>
      </c>
      <c r="G275" s="57" t="s">
        <v>423</v>
      </c>
      <c r="H275" s="57" t="s">
        <v>381</v>
      </c>
      <c r="I275" s="57" t="s">
        <v>431</v>
      </c>
      <c r="J275" s="57" t="s">
        <v>434</v>
      </c>
      <c r="K275" s="67"/>
      <c r="L275" s="67" t="s">
        <v>425</v>
      </c>
      <c r="M275" s="67"/>
      <c r="N275" s="67" t="s">
        <v>386</v>
      </c>
      <c r="O275" s="67" t="s">
        <v>426</v>
      </c>
      <c r="P275" s="57" t="s">
        <v>187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open",IF(AND(NOT(OR(LEN(AZ275)&lt;15,ISNUMBER(MATCH(AZ275,L_Placeholder,0)))),BK275=0,NOT(OR(LEN(AU275)&lt;2,ISNUMBER(MATCH(AU275,L_Placeholder,0)))),NOT(OR(LEN(AX275)&lt;2,ISNUMBER(MATCH(AX275,L_Placeholder,0)))),TRIM(AE275)&lt;&gt;TRIM(T275)),"N/A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missing",IF(OR(LEN(AU275)&lt;2,ISNUMBER(MATCH(AU275,L_Placeholder,0))),"INVALID – PIC missing",IF(OR(LEN(AV275)&lt;2,ISNUMBER(MATCH(AV275,L_Placeholder,0))),"INVALID – result / assessment missing",IF(OR(OR(LEN(AW275)&lt;3,ISNUMBER(MATCH(AW275,L_Placeholder,0))),SUMPRODUCT(--ISNUMBER(SEARCH(" "&amp;L_EvidencePhrase&amp;" ",BD275)))&gt;0,BI275=1),"INVALID – evidence missing, placeholder or not yet on file",IF(BL275=0,"INVALID – evidence needs a traceable reference (number, file name or link)",IF(OR(LEN(AX275)&lt;2,ISNUMBER(MATCH(AX275,L_Placeholder,0))),"INVALID – verifier missing",IF(AX275=AU275,"INVALID – verifier must be someone other than the PIC",IF(BH275=1,"INVALID – result not yet available (awaiting / TBC)",IF(BV275=1,"INVALID – wording says not on board: an on-board confirmation needs the item loaded",IF(AND(AQ275=1,OR(OR(LEN(AY275)&lt;3,ISNUMBER(MATCH(AY275,L_Placeholder,0))),BJ275=1,BQ275=0)),"INVALID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LATE","COMPLETE")&amp;IF(BG275=1," – CHECK WORDING",""))))))))))))))))))))))),IF(TRIM(U275)="Fail","FAIL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t="str">
        <f aca="false">" "&amp;TRIM(SUBSTITUTE(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 "))&amp;" "</f>
        <v>  </v>
      </c>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IFERROR(IF(AND(TRIM(U275)="Pass",SUMPRODUCT((LEN(BC275)-LEN(SUBSTITUTE(BC275,"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")))/(LEN(L_PendNeg)+1))+SUMPRODUCT((LEN(BC275)-LEN(SUBSTITUTE(BC275," "&amp;L_PendPrep&amp;" "," ")))/(LEN(L_PendPrep)+1)),1,0),1)</f>
        <v>0</v>
      </c>
      <c r="BI275" s="61" t="n">
        <f aca="false">IFERROR(IF(SUMPRODUCT((LEN(BD275)-LEN(SUBSTITUTE(BD275," "&amp;L_PendStrict&amp;" "," ")))/(LEN(L_PendStrict)+1))&gt;SUMPRODUCT((LEN(BD275)-LEN(SUBSTITUTE(BD275," "&amp;L_PendNeg&amp;" "," ")))/(LEN(L_PendNeg)+1)),1,0),1)</f>
        <v>0</v>
      </c>
      <c r="BJ275" s="61" t="n">
        <f aca="false">IFERROR(IF(SUMPRODUCT((LEN(BE275)-LEN(SUBSTITUTE(BE275," "&amp;L_Pending&amp;" "," ")))/(LEN(L_Pending)+1))&gt;SUMPRODUCT((LEN(BE275)-LEN(SUBSTITUTE(BE275," "&amp;L_PendNeg&amp;" "," ")))/(LEN(L_PendNeg)+1))+SUMPRODUCT((LEN(BE275)-LEN(SUBSTITUTE(BE275," "&amp;L_PendPrep&amp;" "," ")))/(LEN(L_PendPrep)+1)),1,0),1)</f>
        <v>0</v>
      </c>
      <c r="BK275" s="61" t="n">
        <f aca="false">IFERROR(IF(SUMPRODUCT((LEN(BF275)-LEN(SUBSTITUTE(BF275," "&amp;L_PendStrict&amp;" "," ")))/(LEN(L_PendStrict)+1))&gt;SUMPRODUCT((LEN(BF275)-LEN(SUBSTITUTE(BF275," "&amp;L_PendNeg&amp;" "," ")))/(LEN(L_PendNeg)+1)),1,0),1)</f>
        <v>0</v>
      </c>
      <c r="BL275" s="61" t="n">
        <f aca="false">IFERROR(IF(OR(SUMPRODUCT(--ISNUMBER(SEARCH({"aa000"," aa 000"," aaa 000"," aaaa 000"," a 0000"," a000 000"," aa 00 000"," aaa 00 000"},BN275)))&gt;0,SUMPRODUCT(--ISNUMBER(SEARCH({"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275)))&gt;0,SUMPRODUCT(--ISNUMBER(SEARCH({"http","www.","\",".pdf",".jpg",".jpeg",".png",".heic",".xls",".doc",".msg",".eml"},Z275)))&gt;0,AND(SUMPRODUCT(--ISNUMBER(SEARCH({"sharepoint","onedrive","teams","dms","q-pulse","qpulse"},Z275)))&gt;0,ISNUMBER(SEARCH("0",BM275)))),1,0),0)</f>
        <v>0</v>
      </c>
      <c r="BM275" s="61" t="str">
        <f aca="false">SUBSTITUTE(SUBSTITUTE(SUBSTITUTE(SUBSTITUTE(SUBSTITUTE(SUBSTITUTE(SUBSTITUTE(SUBSTITUTE(SUBSTITUTE(LOWER(BW275&amp;""),"1","0"),"2","0"),"3","0"),"4","0"),"5","0"),"6","0"),"7","0"),"8","0"),"9","0")</f>
        <v>  </v>
      </c>
      <c r="BN275" s="61" t="str">
        <f aca="false">SUBSTITUTE(SUBSTITUTE(SUBSTITUTE(SUBSTITUTE(SUBSTITUTE(SUBSTITUTE(SUBSTITUTE(SUBSTITUTE(SUBSTITUTE(SUBSTITUTE(SUBSTITUTE(SUBSTITUTE(SUBSTITUTE(SUBSTITUTE(SUBSTITUTE(SUBSTITUTE(SUBSTITUTE(SUBSTITUTE(SUBSTITUTE(SUBSTITUTE(SUBSTITUTE(SUBSTITUTE(SUBSTITUTE(SUBSTITUTE(SUBSTITUTE(BM275,"b","a"),"c","a"),"d","a"),"e","a"),"f","a"),"g","a"),"h","a"),"i","a"),"j","a"),"k","a"),"l","a"),"m","a"),"n","a"),"o","a"),"p","a"),"q","a"),"r","a"),"s","a"),"t","a"),"u","a"),"v","a"),"w","a"),"x","a"),"y","a"),"z","a")</f>
        <v>  </v>
      </c>
      <c r="BO275" s="61" t="str">
        <f aca="false">SUBSTITUTE(SUBSTITUTE(SUBSTITUTE(SUBSTITUTE(SUBSTITUTE(SUBSTITUTE(SUBSTITUTE(SUBSTITUTE(SUBSTITUTE(LOWER(BX275&amp;""),"1","0"),"2","0"),"3","0"),"4","0"),"5","0"),"6","0"),"7","0"),"8","0"),"9","0")</f>
        <v>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v>
      </c>
      <c r="BQ275" s="61" t="n">
        <f aca="false">IFERROR(IF(OR(SUMPRODUCT(--ISNUMBER(SEARCH({"aa000"," aa 000"," aaa 000"," aaaa 000"," a 0000"," a000 000"," aa 00 000"," aaa 00 000"},BP275)))&gt;0,SUMPRODUCT(--ISNUMBER(SEARCH({"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275)))&gt;0,SUMPRODUCT(--ISNUMBER(SEARCH({"http","www.","\",".pdf",".jpg",".jpeg",".png",".heic",".xls",".doc",".msg",".eml"},W275)))&gt;0,ISNUMBER(SEARCH("0000",BO275)),AND(SUMPRODUCT(--ISNUMBER(SEARCH({"sharepoint","onedrive","teams","dms","q-pulse","qpulse"},W275)))&gt;0,ISNUMBER(SEARCH("0",BO275)))),1,0),0)</f>
        <v>0</v>
      </c>
      <c r="BR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275," "&amp;LOWER(Flights!$F$12)&amp;" "," ~ ")," mh"," ~")," at "," ~ ")," by "," ~ ")," on "," ~ ")," to "," ~ ")," from "," ~ ")," until "," ~ ")," till "," ~ ")," before "," ~ ")," after "," ~ ")," around "," ~ ")," approx "," ~ ")," about "," ~ ")," since "," ~ ")," hrs "," ~ ")," hr "," ~ ")," hours "," ~ ")," time "," ~ ")," jan "," ~ ")," feb "," ~ ")," mar "," ~ ")," apr "," ~ ")," may "," ~ ")," jun "," ~ ")," jul "," ~ ")," aug "," ~ ")," sep "," ~ ")," sept "," ~ ")," oct "," ~ ")</f>
        <v>  </v>
      </c>
      <c r="BS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275," "&amp;LOWER(Flights!$F$12)&amp;" "," ~ ")," mh"," ~")," at "," ~ ")," by "," ~ ")," on "," ~ ")," to "," ~ ")," from "," ~ ")," until "," ~ ")," till "," ~ ")," before "," ~ ")," after "," ~ ")," around "," ~ ")," approx "," ~ ")," about "," ~ ")," since "," ~ ")," hrs "," ~ ")," hr "," ~ ")," hours "," ~ ")," time "," ~ ")," jan "," ~ ")," feb "," ~ ")," mar "," ~ ")," apr "," ~ ")," may "," ~ ")," jun "," ~ ")," jul "," ~ ")," aug "," ~ ")," sep "," ~ ")," sept "," ~ ")," oct "," ~ ")</f>
        <v>  </v>
      </c>
      <c r="BT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275,"jan","~"),"feb","~"),"mar","~"),"apr","~"),"may","~"),"jun","~"),"jul","~"),"aug","~"),"sep","~"),"oct","~"),"nov","~"),"dec","~")," nov "," ~ ")," dec "," ~ ")," mon "," ~ ")," tue "," ~ ")," wed "," ~ ")," thu "," ~ ")," fri "," ~ ")," sat "," ~ ")," sun "," ~ ")," gate "," ~ ")," bay "," ~ ")," stand "," ~ ")," position "," ~ ")," galley "," ~ ")," flight "," ~ ")," flt "," ~ ")," day "," ~ ")," date "," ~ ")," dated "," ~ ")," the "," ~ ")," and "," ~ ")," of "," ~ ")," in "," ~ ")," for "," ~ ")," with "," ~ ")</f>
        <v>  </v>
      </c>
      <c r="BU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275,"jan","~"),"feb","~"),"mar","~"),"apr","~"),"may","~"),"jun","~"),"jul","~"),"aug","~"),"sep","~"),"oct","~"),"nov","~"),"dec","~")," nov "," ~ ")," dec "," ~ ")," mon "," ~ ")," tue "," ~ ")," wed "," ~ ")," thu "," ~ ")," fri "," ~ ")," sat "," ~ ")," sun "," ~ ")," gate "," ~ ")," bay "," ~ ")," stand "," ~ ")," position "," ~ ")," galley "," ~ ")," flight "," ~ ")," flt "," ~ ")," day "," ~ ")," date "," ~ ")," dated "," ~ ")," the "," ~ ")," and "," ~ ")," of "," ~ ")," in "," ~ ")," for "," ~ ")," with "," ~ ")</f>
        <v>  </v>
      </c>
      <c r="BV275" s="61" t="n">
        <f aca="false">0</f>
        <v>0</v>
      </c>
      <c r="BW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275," pax "," ~ ")," etd "," ~ ")," eta "," ~ ")," std "," ~ ")," sta "," ~ ")," atd "," ~ ")," ata "," ~ ")," lt "," ~ ")," utc "," ~ ")," local "," ~ ")," ok "," ~ ")," done "," ~ ")," seen "," ~ ")," chk "," ~ ")," chkd "," ~ ")," checked "," ~ ")," rcvd "," ~ ")," recd "," ~ ")," dep "," ~ ")," arr "," ~ ")," qty "," ~ ")," all "," ~ ")," ttl "," ~ ")," total "," ~ ")," via "," ~ ")," per "," ~ ")," call "," ~ ")," inbound "," ~ ")," outbound "," ~ ")," approx "," ~ ")</f>
        <v>  </v>
      </c>
      <c r="BX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275," pax "," ~ ")," etd "," ~ ")," eta "," ~ ")," std "," ~ ")," sta "," ~ ")," atd "," ~ ")," ata "," ~ ")," lt "," ~ ")," utc "," ~ ")," local "," ~ ")," ok "," ~ ")," done "," ~ ")," seen "," ~ ")," chk "," ~ ")," chkd "," ~ ")," checked "," ~ ")," rcvd "," ~ ")," recd "," ~ ")," dep "," ~ ")," arr "," ~ ")," qty "," ~ ")," all "," ~ ")," ttl "," ~ ")," total "," ~ ")," via "," ~ ")," per "," ~ ")," call "," ~ ")," inbound "," ~ ")," outbound "," ~ ")," approx "," ~ ")</f>
        <v>  </v>
      </c>
    </row>
    <row r="276" customFormat="false" ht="39.75" hidden="false" customHeight="true" outlineLevel="0" collapsed="false">
      <c r="A276" s="57" t="s">
        <v>852</v>
      </c>
      <c r="B276" s="57" t="s">
        <v>238</v>
      </c>
      <c r="C276" s="57" t="str">
        <f aca="false">Flights!$F$12</f>
        <v>MH0752</v>
      </c>
      <c r="D276" s="58" t="n">
        <f aca="false">Flights!$D$12</f>
        <v>46305</v>
      </c>
      <c r="E276" s="57" t="str">
        <f aca="false">Flights!$G$12&amp;"-"&amp;Flights!$H$12</f>
        <v>KUL-HAN</v>
      </c>
      <c r="F276" s="57" t="str">
        <f aca="false">Flights!$K$12</f>
        <v>EY</v>
      </c>
      <c r="G276" s="57" t="s">
        <v>423</v>
      </c>
      <c r="H276" s="57" t="s">
        <v>381</v>
      </c>
      <c r="I276" s="57" t="s">
        <v>431</v>
      </c>
      <c r="J276" s="57" t="s">
        <v>436</v>
      </c>
      <c r="K276" s="67"/>
      <c r="L276" s="67" t="s">
        <v>425</v>
      </c>
      <c r="M276" s="67"/>
      <c r="N276" s="67" t="s">
        <v>386</v>
      </c>
      <c r="O276" s="67" t="s">
        <v>426</v>
      </c>
      <c r="P276" s="57" t="s">
        <v>187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open",IF(AND(NOT(OR(LEN(AZ276)&lt;15,ISNUMBER(MATCH(AZ276,L_Placeholder,0)))),BK276=0,NOT(OR(LEN(AU276)&lt;2,ISNUMBER(MATCH(AU276,L_Placeholder,0)))),NOT(OR(LEN(AX276)&lt;2,ISNUMBER(MATCH(AX276,L_Placeholder,0)))),TRIM(AE276)&lt;&gt;TRIM(T276)),"N/A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missing",IF(OR(LEN(AU276)&lt;2,ISNUMBER(MATCH(AU276,L_Placeholder,0))),"INVALID – PIC missing",IF(OR(LEN(AV276)&lt;2,ISNUMBER(MATCH(AV276,L_Placeholder,0))),"INVALID – result / assessment missing",IF(OR(OR(LEN(AW276)&lt;3,ISNUMBER(MATCH(AW276,L_Placeholder,0))),SUMPRODUCT(--ISNUMBER(SEARCH(" "&amp;L_EvidencePhrase&amp;" ",BD276)))&gt;0,BI276=1),"INVALID – evidence missing, placeholder or not yet on file",IF(BL276=0,"INVALID – evidence needs a traceable reference (number, file name or link)",IF(OR(LEN(AX276)&lt;2,ISNUMBER(MATCH(AX276,L_Placeholder,0))),"INVALID – verifier missing",IF(AX276=AU276,"INVALID – verifier must be someone other than the PIC",IF(BH276=1,"INVALID – result not yet available (awaiting / TBC)",IF(BV276=1,"INVALID – wording says not on board: an on-board confirmation needs the item loaded",IF(AND(AQ276=1,OR(OR(LEN(AY276)&lt;3,ISNUMBER(MATCH(AY276,L_Placeholder,0))),BJ276=1,BQ276=0)),"INVALID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LATE","COMPLETE")&amp;IF(BG276=1," – CHECK WORDING",""))))))))))))))))))))))),IF(TRIM(U276)="Fail","FAIL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t="str">
        <f aca="false">" "&amp;TRIM(SUBSTITUTE(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 "))&amp;" "</f>
        <v>  </v>
      </c>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IFERROR(IF(AND(TRIM(U276)="Pass",SUMPRODUCT((LEN(BC276)-LEN(SUBSTITUTE(BC276,"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")))/(LEN(L_PendNeg)+1))+SUMPRODUCT((LEN(BC276)-LEN(SUBSTITUTE(BC276," "&amp;L_PendPrep&amp;" "," ")))/(LEN(L_PendPrep)+1)),1,0),1)</f>
        <v>0</v>
      </c>
      <c r="BI276" s="61" t="n">
        <f aca="false">IFERROR(IF(SUMPRODUCT((LEN(BD276)-LEN(SUBSTITUTE(BD276," "&amp;L_PendStrict&amp;" "," ")))/(LEN(L_PendStrict)+1))&gt;SUMPRODUCT((LEN(BD276)-LEN(SUBSTITUTE(BD276," "&amp;L_PendNeg&amp;" "," ")))/(LEN(L_PendNeg)+1)),1,0),1)</f>
        <v>0</v>
      </c>
      <c r="BJ276" s="61" t="n">
        <f aca="false">IFERROR(IF(SUMPRODUCT((LEN(BE276)-LEN(SUBSTITUTE(BE276," "&amp;L_Pending&amp;" "," ")))/(LEN(L_Pending)+1))&gt;SUMPRODUCT((LEN(BE276)-LEN(SUBSTITUTE(BE276," "&amp;L_PendNeg&amp;" "," ")))/(LEN(L_PendNeg)+1))+SUMPRODUCT((LEN(BE276)-LEN(SUBSTITUTE(BE276," "&amp;L_PendPrep&amp;" "," ")))/(LEN(L_PendPrep)+1)),1,0),1)</f>
        <v>0</v>
      </c>
      <c r="BK276" s="61" t="n">
        <f aca="false">IFERROR(IF(SUMPRODUCT((LEN(BF276)-LEN(SUBSTITUTE(BF276," "&amp;L_PendStrict&amp;" "," ")))/(LEN(L_PendStrict)+1))&gt;SUMPRODUCT((LEN(BF276)-LEN(SUBSTITUTE(BF276," "&amp;L_PendNeg&amp;" "," ")))/(LEN(L_PendNeg)+1)),1,0),1)</f>
        <v>0</v>
      </c>
      <c r="BL276" s="61" t="n">
        <f aca="false">IFERROR(IF(OR(SUMPRODUCT(--ISNUMBER(SEARCH({"aa000"," aa 000"," aaa 000"," aaaa 000"," a 0000"," a000 000"," aa 00 000"," aaa 00 000"},BN276)))&gt;0,SUMPRODUCT(--ISNUMBER(SEARCH({"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276)))&gt;0,SUMPRODUCT(--ISNUMBER(SEARCH({"http","www.","\",".pdf",".jpg",".jpeg",".png",".heic",".xls",".doc",".msg",".eml"},Z276)))&gt;0,AND(SUMPRODUCT(--ISNUMBER(SEARCH({"sharepoint","onedrive","teams","dms","q-pulse","qpulse"},Z276)))&gt;0,ISNUMBER(SEARCH("0",BM276)))),1,0),0)</f>
        <v>0</v>
      </c>
      <c r="BM276" s="61" t="str">
        <f aca="false">SUBSTITUTE(SUBSTITUTE(SUBSTITUTE(SUBSTITUTE(SUBSTITUTE(SUBSTITUTE(SUBSTITUTE(SUBSTITUTE(SUBSTITUTE(LOWER(BW276&amp;""),"1","0"),"2","0"),"3","0"),"4","0"),"5","0"),"6","0"),"7","0"),"8","0"),"9","0")</f>
        <v>  </v>
      </c>
      <c r="BN276" s="61" t="str">
        <f aca="false">SUBSTITUTE(SUBSTITUTE(SUBSTITUTE(SUBSTITUTE(SUBSTITUTE(SUBSTITUTE(SUBSTITUTE(SUBSTITUTE(SUBSTITUTE(SUBSTITUTE(SUBSTITUTE(SUBSTITUTE(SUBSTITUTE(SUBSTITUTE(SUBSTITUTE(SUBSTITUTE(SUBSTITUTE(SUBSTITUTE(SUBSTITUTE(SUBSTITUTE(SUBSTITUTE(SUBSTITUTE(SUBSTITUTE(SUBSTITUTE(SUBSTITUTE(BM276,"b","a"),"c","a"),"d","a"),"e","a"),"f","a"),"g","a"),"h","a"),"i","a"),"j","a"),"k","a"),"l","a"),"m","a"),"n","a"),"o","a"),"p","a"),"q","a"),"r","a"),"s","a"),"t","a"),"u","a"),"v","a"),"w","a"),"x","a"),"y","a"),"z","a")</f>
        <v>  </v>
      </c>
      <c r="BO276" s="61" t="str">
        <f aca="false">SUBSTITUTE(SUBSTITUTE(SUBSTITUTE(SUBSTITUTE(SUBSTITUTE(SUBSTITUTE(SUBSTITUTE(SUBSTITUTE(SUBSTITUTE(LOWER(BX276&amp;""),"1","0"),"2","0"),"3","0"),"4","0"),"5","0"),"6","0"),"7","0"),"8","0"),"9","0")</f>
        <v>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v>
      </c>
      <c r="BQ276" s="61" t="n">
        <f aca="false">IFERROR(IF(OR(SUMPRODUCT(--ISNUMBER(SEARCH({"aa000"," aa 000"," aaa 000"," aaaa 000"," a 0000"," a000 000"," aa 00 000"," aaa 00 000"},BP276)))&gt;0,SUMPRODUCT(--ISNUMBER(SEARCH({"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276)))&gt;0,SUMPRODUCT(--ISNUMBER(SEARCH({"http","www.","\",".pdf",".jpg",".jpeg",".png",".heic",".xls",".doc",".msg",".eml"},W276)))&gt;0,ISNUMBER(SEARCH("0000",BO276)),AND(SUMPRODUCT(--ISNUMBER(SEARCH({"sharepoint","onedrive","teams","dms","q-pulse","qpulse"},W276)))&gt;0,ISNUMBER(SEARCH("0",BO276)))),1,0),0)</f>
        <v>0</v>
      </c>
      <c r="BR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276," "&amp;LOWER(Flights!$F$12)&amp;" "," ~ ")," mh"," ~")," at "," ~ ")," by "," ~ ")," on "," ~ ")," to "," ~ ")," from "," ~ ")," until "," ~ ")," till "," ~ ")," before "," ~ ")," after "," ~ ")," around "," ~ ")," approx "," ~ ")," about "," ~ ")," since "," ~ ")," hrs "," ~ ")," hr "," ~ ")," hours "," ~ ")," time "," ~ ")," jan "," ~ ")," feb "," ~ ")," mar "," ~ ")," apr "," ~ ")," may "," ~ ")," jun "," ~ ")," jul "," ~ ")," aug "," ~ ")," sep "," ~ ")," sept "," ~ ")," oct "," ~ ")</f>
        <v>  </v>
      </c>
      <c r="BS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276," "&amp;LOWER(Flights!$F$12)&amp;" "," ~ ")," mh"," ~")," at "," ~ ")," by "," ~ ")," on "," ~ ")," to "," ~ ")," from "," ~ ")," until "," ~ ")," till "," ~ ")," before "," ~ ")," after "," ~ ")," around "," ~ ")," approx "," ~ ")," about "," ~ ")," since "," ~ ")," hrs "," ~ ")," hr "," ~ ")," hours "," ~ ")," time "," ~ ")," jan "," ~ ")," feb "," ~ ")," mar "," ~ ")," apr "," ~ ")," may "," ~ ")," jun "," ~ ")," jul "," ~ ")," aug "," ~ ")," sep "," ~ ")," sept "," ~ ")," oct "," ~ ")</f>
        <v>  </v>
      </c>
      <c r="BT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276,"jan","~"),"feb","~"),"mar","~"),"apr","~"),"may","~"),"jun","~"),"jul","~"),"aug","~"),"sep","~"),"oct","~"),"nov","~"),"dec","~")," nov "," ~ ")," dec "," ~ ")," mon "," ~ ")," tue "," ~ ")," wed "," ~ ")," thu "," ~ ")," fri "," ~ ")," sat "," ~ ")," sun "," ~ ")," gate "," ~ ")," bay "," ~ ")," stand "," ~ ")," position "," ~ ")," galley "," ~ ")," flight "," ~ ")," flt "," ~ ")," day "," ~ ")," date "," ~ ")," dated "," ~ ")," the "," ~ ")," and "," ~ ")," of "," ~ ")," in "," ~ ")," for "," ~ ")," with "," ~ ")</f>
        <v>  </v>
      </c>
      <c r="BU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276,"jan","~"),"feb","~"),"mar","~"),"apr","~"),"may","~"),"jun","~"),"jul","~"),"aug","~"),"sep","~"),"oct","~"),"nov","~"),"dec","~")," nov "," ~ ")," dec "," ~ ")," mon "," ~ ")," tue "," ~ ")," wed "," ~ ")," thu "," ~ ")," fri "," ~ ")," sat "," ~ ")," sun "," ~ ")," gate "," ~ ")," bay "," ~ ")," stand "," ~ ")," position "," ~ ")," galley "," ~ ")," flight "," ~ ")," flt "," ~ ")," day "," ~ ")," date "," ~ ")," dated "," ~ ")," the "," ~ ")," and "," ~ ")," of "," ~ ")," in "," ~ ")," for "," ~ ")," with "," ~ ")</f>
        <v>  </v>
      </c>
      <c r="BV276" s="61" t="n">
        <f aca="false">0</f>
        <v>0</v>
      </c>
      <c r="BW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276," pax "," ~ ")," etd "," ~ ")," eta "," ~ ")," std "," ~ ")," sta "," ~ ")," atd "," ~ ")," ata "," ~ ")," lt "," ~ ")," utc "," ~ ")," local "," ~ ")," ok "," ~ ")," done "," ~ ")," seen "," ~ ")," chk "," ~ ")," chkd "," ~ ")," checked "," ~ ")," rcvd "," ~ ")," recd "," ~ ")," dep "," ~ ")," arr "," ~ ")," qty "," ~ ")," all "," ~ ")," ttl "," ~ ")," total "," ~ ")," via "," ~ ")," per "," ~ ")," call "," ~ ")," inbound "," ~ ")," outbound "," ~ ")," approx "," ~ ")</f>
        <v>  </v>
      </c>
      <c r="BX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276," pax "," ~ ")," etd "," ~ ")," eta "," ~ ")," std "," ~ ")," sta "," ~ ")," atd "," ~ ")," ata "," ~ ")," lt "," ~ ")," utc "," ~ ")," local "," ~ ")," ok "," ~ ")," done "," ~ ")," seen "," ~ ")," chk "," ~ ")," chkd "," ~ ")," checked "," ~ ")," rcvd "," ~ ")," recd "," ~ ")," dep "," ~ ")," arr "," ~ ")," qty "," ~ ")," all "," ~ ")," ttl "," ~ ")," total "," ~ ")," via "," ~ ")," per "," ~ ")," call "," ~ ")," inbound "," ~ ")," outbound "," ~ ")," approx "," ~ ")</f>
        <v>  </v>
      </c>
    </row>
    <row r="277" customFormat="false" ht="78.75" hidden="false" customHeight="true" outlineLevel="0" collapsed="false">
      <c r="A277" s="57" t="s">
        <v>853</v>
      </c>
      <c r="B277" s="57" t="s">
        <v>238</v>
      </c>
      <c r="C277" s="57" t="str">
        <f aca="false">Flights!$F$12</f>
        <v>MH0752</v>
      </c>
      <c r="D277" s="58" t="n">
        <f aca="false">Flights!$D$12</f>
        <v>46305</v>
      </c>
      <c r="E277" s="57" t="str">
        <f aca="false">Flights!$G$12&amp;"-"&amp;Flights!$H$12</f>
        <v>KUL-HAN</v>
      </c>
      <c r="F277" s="57" t="str">
        <f aca="false">Flights!$K$12</f>
        <v>EY</v>
      </c>
      <c r="G277" s="57" t="s">
        <v>423</v>
      </c>
      <c r="H277" s="57" t="s">
        <v>381</v>
      </c>
      <c r="I277" s="57" t="s">
        <v>431</v>
      </c>
      <c r="J277" s="57" t="s">
        <v>438</v>
      </c>
      <c r="K277" s="67" t="s">
        <v>494</v>
      </c>
      <c r="L277" s="67" t="s">
        <v>425</v>
      </c>
      <c r="M277" s="67"/>
      <c r="N277" s="67" t="s">
        <v>386</v>
      </c>
      <c r="O277" s="67" t="s">
        <v>426</v>
      </c>
      <c r="P277" s="57" t="s">
        <v>187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open",IF(AND(NOT(OR(LEN(AZ277)&lt;15,ISNUMBER(MATCH(AZ277,L_Placeholder,0)))),BK277=0,NOT(OR(LEN(AU277)&lt;2,ISNUMBER(MATCH(AU277,L_Placeholder,0)))),NOT(OR(LEN(AX277)&lt;2,ISNUMBER(MATCH(AX277,L_Placeholder,0)))),TRIM(AE277)&lt;&gt;TRIM(T277)),"N/A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missing",IF(OR(LEN(AU277)&lt;2,ISNUMBER(MATCH(AU277,L_Placeholder,0))),"INVALID – PIC missing",IF(OR(LEN(AV277)&lt;2,ISNUMBER(MATCH(AV277,L_Placeholder,0))),"INVALID – result / assessment missing",IF(OR(OR(LEN(AW277)&lt;3,ISNUMBER(MATCH(AW277,L_Placeholder,0))),SUMPRODUCT(--ISNUMBER(SEARCH(" "&amp;L_EvidencePhrase&amp;" ",BD277)))&gt;0,BI277=1),"INVALID – evidence missing, placeholder or not yet on file",IF(BL277=0,"INVALID – evidence needs a traceable reference (number, file name or link)",IF(OR(LEN(AX277)&lt;2,ISNUMBER(MATCH(AX277,L_Placeholder,0))),"INVALID – verifier missing",IF(AX277=AU277,"INVALID – verifier must be someone other than the PIC",IF(BH277=1,"INVALID – result not yet available (awaiting / TBC)",IF(BV277=1,"INVALID – wording says not on board: an on-board confirmation needs the item loaded",IF(AND(AQ277=1,OR(OR(LEN(AY277)&lt;3,ISNUMBER(MATCH(AY277,L_Placeholder,0))),BJ277=1,BQ277=0)),"INVALID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LATE","COMPLETE")&amp;IF(BG277=1," – CHECK WORDING",""))))))))))))))))))))))),IF(TRIM(U277)="Fail","FAIL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t="str">
        <f aca="false">" "&amp;TRIM(SUBSTITUTE(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 "))&amp;" "</f>
        <v>  </v>
      </c>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IFERROR(IF(AND(TRIM(U277)="Pass",SUMPRODUCT((LEN(BC277)-LEN(SUBSTITUTE(BC277,"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")))/(LEN(L_PendNeg)+1))+SUMPRODUCT((LEN(BC277)-LEN(SUBSTITUTE(BC277," "&amp;L_PendPrep&amp;" "," ")))/(LEN(L_PendPrep)+1)),1,0),1)</f>
        <v>0</v>
      </c>
      <c r="BI277" s="61" t="n">
        <f aca="false">IFERROR(IF(SUMPRODUCT((LEN(BD277)-LEN(SUBSTITUTE(BD277," "&amp;L_PendStrict&amp;" "," ")))/(LEN(L_PendStrict)+1))&gt;SUMPRODUCT((LEN(BD277)-LEN(SUBSTITUTE(BD277," "&amp;L_PendNeg&amp;" "," ")))/(LEN(L_PendNeg)+1)),1,0),1)</f>
        <v>0</v>
      </c>
      <c r="BJ277" s="61" t="n">
        <f aca="false">IFERROR(IF(SUMPRODUCT((LEN(BE277)-LEN(SUBSTITUTE(BE277," "&amp;L_Pending&amp;" "," ")))/(LEN(L_Pending)+1))&gt;SUMPRODUCT((LEN(BE277)-LEN(SUBSTITUTE(BE277," "&amp;L_PendNeg&amp;" "," ")))/(LEN(L_PendNeg)+1))+SUMPRODUCT((LEN(BE277)-LEN(SUBSTITUTE(BE277," "&amp;L_PendPrep&amp;" "," ")))/(LEN(L_PendPrep)+1)),1,0),1)</f>
        <v>0</v>
      </c>
      <c r="BK277" s="61" t="n">
        <f aca="false">IFERROR(IF(SUMPRODUCT((LEN(BF277)-LEN(SUBSTITUTE(BF277," "&amp;L_PendStrict&amp;" "," ")))/(LEN(L_PendStrict)+1))&gt;SUMPRODUCT((LEN(BF277)-LEN(SUBSTITUTE(BF277," "&amp;L_PendNeg&amp;" "," ")))/(LEN(L_PendNeg)+1)),1,0),1)</f>
        <v>0</v>
      </c>
      <c r="BL277" s="61" t="n">
        <f aca="false">IFERROR(IF(OR(SUMPRODUCT(--ISNUMBER(SEARCH({"aa000"," aa 000"," aaa 000"," aaaa 000"," a 0000"," a000 000"," aa 00 000"," aaa 00 000"},BN277)))&gt;0,SUMPRODUCT(--ISNUMBER(SEARCH({"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277)))&gt;0,SUMPRODUCT(--ISNUMBER(SEARCH({"http","www.","\",".pdf",".jpg",".jpeg",".png",".heic",".xls",".doc",".msg",".eml"},Z277)))&gt;0,AND(SUMPRODUCT(--ISNUMBER(SEARCH({"sharepoint","onedrive","teams","dms","q-pulse","qpulse"},Z277)))&gt;0,ISNUMBER(SEARCH("0",BM277)))),1,0),0)</f>
        <v>0</v>
      </c>
      <c r="BM277" s="61" t="str">
        <f aca="false">SUBSTITUTE(SUBSTITUTE(SUBSTITUTE(SUBSTITUTE(SUBSTITUTE(SUBSTITUTE(SUBSTITUTE(SUBSTITUTE(SUBSTITUTE(LOWER(BW277&amp;""),"1","0"),"2","0"),"3","0"),"4","0"),"5","0"),"6","0"),"7","0"),"8","0"),"9","0")</f>
        <v>  </v>
      </c>
      <c r="BN277" s="61" t="str">
        <f aca="false">SUBSTITUTE(SUBSTITUTE(SUBSTITUTE(SUBSTITUTE(SUBSTITUTE(SUBSTITUTE(SUBSTITUTE(SUBSTITUTE(SUBSTITUTE(SUBSTITUTE(SUBSTITUTE(SUBSTITUTE(SUBSTITUTE(SUBSTITUTE(SUBSTITUTE(SUBSTITUTE(SUBSTITUTE(SUBSTITUTE(SUBSTITUTE(SUBSTITUTE(SUBSTITUTE(SUBSTITUTE(SUBSTITUTE(SUBSTITUTE(SUBSTITUTE(BM277,"b","a"),"c","a"),"d","a"),"e","a"),"f","a"),"g","a"),"h","a"),"i","a"),"j","a"),"k","a"),"l","a"),"m","a"),"n","a"),"o","a"),"p","a"),"q","a"),"r","a"),"s","a"),"t","a"),"u","a"),"v","a"),"w","a"),"x","a"),"y","a"),"z","a")</f>
        <v>  </v>
      </c>
      <c r="BO277" s="61" t="str">
        <f aca="false">SUBSTITUTE(SUBSTITUTE(SUBSTITUTE(SUBSTITUTE(SUBSTITUTE(SUBSTITUTE(SUBSTITUTE(SUBSTITUTE(SUBSTITUTE(LOWER(BX277&amp;""),"1","0"),"2","0"),"3","0"),"4","0"),"5","0"),"6","0"),"7","0"),"8","0"),"9","0")</f>
        <v>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v>
      </c>
      <c r="BQ277" s="61" t="n">
        <f aca="false">IFERROR(IF(OR(SUMPRODUCT(--ISNUMBER(SEARCH({"aa000"," aa 000"," aaa 000"," aaaa 000"," a 0000"," a000 000"," aa 00 000"," aaa 00 000"},BP277)))&gt;0,SUMPRODUCT(--ISNUMBER(SEARCH({"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277)))&gt;0,SUMPRODUCT(--ISNUMBER(SEARCH({"http","www.","\",".pdf",".jpg",".jpeg",".png",".heic",".xls",".doc",".msg",".eml"},W277)))&gt;0,ISNUMBER(SEARCH("0000",BO277)),AND(SUMPRODUCT(--ISNUMBER(SEARCH({"sharepoint","onedrive","teams","dms","q-pulse","qpulse"},W277)))&gt;0,ISNUMBER(SEARCH("0",BO277)))),1,0),0)</f>
        <v>0</v>
      </c>
      <c r="BR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277," "&amp;LOWER(Flights!$F$12)&amp;" "," ~ ")," mh"," ~")," at "," ~ ")," by "," ~ ")," on "," ~ ")," to "," ~ ")," from "," ~ ")," until "," ~ ")," till "," ~ ")," before "," ~ ")," after "," ~ ")," around "," ~ ")," approx "," ~ ")," about "," ~ ")," since "," ~ ")," hrs "," ~ ")," hr "," ~ ")," hours "," ~ ")," time "," ~ ")," jan "," ~ ")," feb "," ~ ")," mar "," ~ ")," apr "," ~ ")," may "," ~ ")," jun "," ~ ")," jul "," ~ ")," aug "," ~ ")," sep "," ~ ")," sept "," ~ ")," oct "," ~ ")</f>
        <v>  </v>
      </c>
      <c r="BS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277," "&amp;LOWER(Flights!$F$12)&amp;" "," ~ ")," mh"," ~")," at "," ~ ")," by "," ~ ")," on "," ~ ")," to "," ~ ")," from "," ~ ")," until "," ~ ")," till "," ~ ")," before "," ~ ")," after "," ~ ")," around "," ~ ")," approx "," ~ ")," about "," ~ ")," since "," ~ ")," hrs "," ~ ")," hr "," ~ ")," hours "," ~ ")," time "," ~ ")," jan "," ~ ")," feb "," ~ ")," mar "," ~ ")," apr "," ~ ")," may "," ~ ")," jun "," ~ ")," jul "," ~ ")," aug "," ~ ")," sep "," ~ ")," sept "," ~ ")," oct "," ~ ")</f>
        <v>  </v>
      </c>
      <c r="BT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277,"jan","~"),"feb","~"),"mar","~"),"apr","~"),"may","~"),"jun","~"),"jul","~"),"aug","~"),"sep","~"),"oct","~"),"nov","~"),"dec","~")," nov "," ~ ")," dec "," ~ ")," mon "," ~ ")," tue "," ~ ")," wed "," ~ ")," thu "," ~ ")," fri "," ~ ")," sat "," ~ ")," sun "," ~ ")," gate "," ~ ")," bay "," ~ ")," stand "," ~ ")," position "," ~ ")," galley "," ~ ")," flight "," ~ ")," flt "," ~ ")," day "," ~ ")," date "," ~ ")," dated "," ~ ")," the "," ~ ")," and "," ~ ")," of "," ~ ")," in "," ~ ")," for "," ~ ")," with "," ~ ")</f>
        <v>  </v>
      </c>
      <c r="BU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277,"jan","~"),"feb","~"),"mar","~"),"apr","~"),"may","~"),"jun","~"),"jul","~"),"aug","~"),"sep","~"),"oct","~"),"nov","~"),"dec","~")," nov "," ~ ")," dec "," ~ ")," mon "," ~ ")," tue "," ~ ")," wed "," ~ ")," thu "," ~ ")," fri "," ~ ")," sat "," ~ ")," sun "," ~ ")," gate "," ~ ")," bay "," ~ ")," stand "," ~ ")," position "," ~ ")," galley "," ~ ")," flight "," ~ ")," flt "," ~ ")," day "," ~ ")," date "," ~ ")," dated "," ~ ")," the "," ~ ")," and "," ~ ")," of "," ~ ")," in "," ~ ")," for "," ~ ")," with "," ~ ")</f>
        <v>  </v>
      </c>
      <c r="BV277" s="61" t="n">
        <f aca="false">0</f>
        <v>0</v>
      </c>
      <c r="BW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277," pax "," ~ ")," etd "," ~ ")," eta "," ~ ")," std "," ~ ")," sta "," ~ ")," atd "," ~ ")," ata "," ~ ")," lt "," ~ ")," utc "," ~ ")," local "," ~ ")," ok "," ~ ")," done "," ~ ")," seen "," ~ ")," chk "," ~ ")," chkd "," ~ ")," checked "," ~ ")," rcvd "," ~ ")," recd "," ~ ")," dep "," ~ ")," arr "," ~ ")," qty "," ~ ")," all "," ~ ")," ttl "," ~ ")," total "," ~ ")," via "," ~ ")," per "," ~ ")," call "," ~ ")," inbound "," ~ ")," outbound "," ~ ")," approx "," ~ ")</f>
        <v>  </v>
      </c>
      <c r="BX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277," pax "," ~ ")," etd "," ~ ")," eta "," ~ ")," std "," ~ ")," sta "," ~ ")," atd "," ~ ")," ata "," ~ ")," lt "," ~ ")," utc "," ~ ")," local "," ~ ")," ok "," ~ ")," done "," ~ ")," seen "," ~ ")," chk "," ~ ")," chkd "," ~ ")," checked "," ~ ")," rcvd "," ~ ")," recd "," ~ ")," dep "," ~ ")," arr "," ~ ")," qty "," ~ ")," all "," ~ ")," ttl "," ~ ")," total "," ~ ")," via "," ~ ")," per "," ~ ")," call "," ~ ")," inbound "," ~ ")," outbound "," ~ ")," approx "," ~ ")</f>
        <v>  </v>
      </c>
    </row>
    <row r="278" customFormat="false" ht="39.75" hidden="false" customHeight="true" outlineLevel="0" collapsed="false">
      <c r="A278" s="57" t="s">
        <v>854</v>
      </c>
      <c r="B278" s="57" t="s">
        <v>238</v>
      </c>
      <c r="C278" s="57" t="str">
        <f aca="false">Flights!$F$12</f>
        <v>MH0752</v>
      </c>
      <c r="D278" s="58" t="n">
        <f aca="false">Flights!$D$12</f>
        <v>46305</v>
      </c>
      <c r="E278" s="57" t="str">
        <f aca="false">Flights!$G$12&amp;"-"&amp;Flights!$H$12</f>
        <v>KUL-HAN</v>
      </c>
      <c r="F278" s="57" t="str">
        <f aca="false">Flights!$K$12</f>
        <v>EY</v>
      </c>
      <c r="G278" s="57" t="s">
        <v>423</v>
      </c>
      <c r="H278" s="57" t="s">
        <v>381</v>
      </c>
      <c r="I278" s="57" t="s">
        <v>431</v>
      </c>
      <c r="J278" s="57" t="s">
        <v>441</v>
      </c>
      <c r="K278" s="67"/>
      <c r="L278" s="67" t="s">
        <v>425</v>
      </c>
      <c r="M278" s="67"/>
      <c r="N278" s="67" t="s">
        <v>386</v>
      </c>
      <c r="O278" s="67" t="s">
        <v>426</v>
      </c>
      <c r="P278" s="57" t="s">
        <v>187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open",IF(AND(NOT(OR(LEN(AZ278)&lt;15,ISNUMBER(MATCH(AZ278,L_Placeholder,0)))),BK278=0,NOT(OR(LEN(AU278)&lt;2,ISNUMBER(MATCH(AU278,L_Placeholder,0)))),NOT(OR(LEN(AX278)&lt;2,ISNUMBER(MATCH(AX278,L_Placeholder,0)))),TRIM(AE278)&lt;&gt;TRIM(T278)),"N/A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missing",IF(OR(LEN(AU278)&lt;2,ISNUMBER(MATCH(AU278,L_Placeholder,0))),"INVALID – PIC missing",IF(OR(LEN(AV278)&lt;2,ISNUMBER(MATCH(AV278,L_Placeholder,0))),"INVALID – result / assessment missing",IF(OR(OR(LEN(AW278)&lt;3,ISNUMBER(MATCH(AW278,L_Placeholder,0))),SUMPRODUCT(--ISNUMBER(SEARCH(" "&amp;L_EvidencePhrase&amp;" ",BD278)))&gt;0,BI278=1),"INVALID – evidence missing, placeholder or not yet on file",IF(BL278=0,"INVALID – evidence needs a traceable reference (number, file name or link)",IF(OR(LEN(AX278)&lt;2,ISNUMBER(MATCH(AX278,L_Placeholder,0))),"INVALID – verifier missing",IF(AX278=AU278,"INVALID – verifier must be someone other than the PIC",IF(BH278=1,"INVALID – result not yet available (awaiting / TBC)",IF(BV278=1,"INVALID – wording says not on board: an on-board confirmation needs the item loaded",IF(AND(AQ278=1,OR(OR(LEN(AY278)&lt;3,ISNUMBER(MATCH(AY278,L_Placeholder,0))),BJ278=1,BQ278=0)),"INVALID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LATE","COMPLETE")&amp;IF(BG278=1," – CHECK WORDING",""))))))))))))))))))))))),IF(TRIM(U278)="Fail","FAIL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t="str">
        <f aca="false">" "&amp;TRIM(SUBSTITUTE(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 "))&amp;" "</f>
        <v>  </v>
      </c>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IFERROR(IF(AND(TRIM(U278)="Pass",SUMPRODUCT((LEN(BC278)-LEN(SUBSTITUTE(BC278,"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")))/(LEN(L_PendNeg)+1))+SUMPRODUCT((LEN(BC278)-LEN(SUBSTITUTE(BC278," "&amp;L_PendPrep&amp;" "," ")))/(LEN(L_PendPrep)+1)),1,0),1)</f>
        <v>0</v>
      </c>
      <c r="BI278" s="61" t="n">
        <f aca="false">IFERROR(IF(SUMPRODUCT((LEN(BD278)-LEN(SUBSTITUTE(BD278," "&amp;L_PendStrict&amp;" "," ")))/(LEN(L_PendStrict)+1))&gt;SUMPRODUCT((LEN(BD278)-LEN(SUBSTITUTE(BD278," "&amp;L_PendNeg&amp;" "," ")))/(LEN(L_PendNeg)+1)),1,0),1)</f>
        <v>0</v>
      </c>
      <c r="BJ278" s="61" t="n">
        <f aca="false">IFERROR(IF(SUMPRODUCT((LEN(BE278)-LEN(SUBSTITUTE(BE278," "&amp;L_Pending&amp;" "," ")))/(LEN(L_Pending)+1))&gt;SUMPRODUCT((LEN(BE278)-LEN(SUBSTITUTE(BE278," "&amp;L_PendNeg&amp;" "," ")))/(LEN(L_PendNeg)+1))+SUMPRODUCT((LEN(BE278)-LEN(SUBSTITUTE(BE278," "&amp;L_PendPrep&amp;" "," ")))/(LEN(L_PendPrep)+1)),1,0),1)</f>
        <v>0</v>
      </c>
      <c r="BK278" s="61" t="n">
        <f aca="false">IFERROR(IF(SUMPRODUCT((LEN(BF278)-LEN(SUBSTITUTE(BF278," "&amp;L_PendStrict&amp;" "," ")))/(LEN(L_PendStrict)+1))&gt;SUMPRODUCT((LEN(BF278)-LEN(SUBSTITUTE(BF278," "&amp;L_PendNeg&amp;" "," ")))/(LEN(L_PendNeg)+1)),1,0),1)</f>
        <v>0</v>
      </c>
      <c r="BL278" s="61" t="n">
        <f aca="false">IFERROR(IF(OR(SUMPRODUCT(--ISNUMBER(SEARCH({"aa000"," aa 000"," aaa 000"," aaaa 000"," a 0000"," a000 000"," aa 00 000"," aaa 00 000"},BN278)))&gt;0,SUMPRODUCT(--ISNUMBER(SEARCH({"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278)))&gt;0,SUMPRODUCT(--ISNUMBER(SEARCH({"http","www.","\",".pdf",".jpg",".jpeg",".png",".heic",".xls",".doc",".msg",".eml"},Z278)))&gt;0,AND(SUMPRODUCT(--ISNUMBER(SEARCH({"sharepoint","onedrive","teams","dms","q-pulse","qpulse"},Z278)))&gt;0,ISNUMBER(SEARCH("0",BM278)))),1,0),0)</f>
        <v>0</v>
      </c>
      <c r="BM278" s="61" t="str">
        <f aca="false">SUBSTITUTE(SUBSTITUTE(SUBSTITUTE(SUBSTITUTE(SUBSTITUTE(SUBSTITUTE(SUBSTITUTE(SUBSTITUTE(SUBSTITUTE(LOWER(BW278&amp;""),"1","0"),"2","0"),"3","0"),"4","0"),"5","0"),"6","0"),"7","0"),"8","0"),"9","0")</f>
        <v>  </v>
      </c>
      <c r="BN278" s="61" t="str">
        <f aca="false">SUBSTITUTE(SUBSTITUTE(SUBSTITUTE(SUBSTITUTE(SUBSTITUTE(SUBSTITUTE(SUBSTITUTE(SUBSTITUTE(SUBSTITUTE(SUBSTITUTE(SUBSTITUTE(SUBSTITUTE(SUBSTITUTE(SUBSTITUTE(SUBSTITUTE(SUBSTITUTE(SUBSTITUTE(SUBSTITUTE(SUBSTITUTE(SUBSTITUTE(SUBSTITUTE(SUBSTITUTE(SUBSTITUTE(SUBSTITUTE(SUBSTITUTE(BM278,"b","a"),"c","a"),"d","a"),"e","a"),"f","a"),"g","a"),"h","a"),"i","a"),"j","a"),"k","a"),"l","a"),"m","a"),"n","a"),"o","a"),"p","a"),"q","a"),"r","a"),"s","a"),"t","a"),"u","a"),"v","a"),"w","a"),"x","a"),"y","a"),"z","a")</f>
        <v>  </v>
      </c>
      <c r="BO278" s="61" t="str">
        <f aca="false">SUBSTITUTE(SUBSTITUTE(SUBSTITUTE(SUBSTITUTE(SUBSTITUTE(SUBSTITUTE(SUBSTITUTE(SUBSTITUTE(SUBSTITUTE(LOWER(BX278&amp;""),"1","0"),"2","0"),"3","0"),"4","0"),"5","0"),"6","0"),"7","0"),"8","0"),"9","0")</f>
        <v>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v>
      </c>
      <c r="BQ278" s="61" t="n">
        <f aca="false">IFERROR(IF(OR(SUMPRODUCT(--ISNUMBER(SEARCH({"aa000"," aa 000"," aaa 000"," aaaa 000"," a 0000"," a000 000"," aa 00 000"," aaa 00 000"},BP278)))&gt;0,SUMPRODUCT(--ISNUMBER(SEARCH({"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278)))&gt;0,SUMPRODUCT(--ISNUMBER(SEARCH({"http","www.","\",".pdf",".jpg",".jpeg",".png",".heic",".xls",".doc",".msg",".eml"},W278)))&gt;0,ISNUMBER(SEARCH("0000",BO278)),AND(SUMPRODUCT(--ISNUMBER(SEARCH({"sharepoint","onedrive","teams","dms","q-pulse","qpulse"},W278)))&gt;0,ISNUMBER(SEARCH("0",BO278)))),1,0),0)</f>
        <v>0</v>
      </c>
      <c r="BR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278," "&amp;LOWER(Flights!$F$12)&amp;" "," ~ ")," mh"," ~")," at "," ~ ")," by "," ~ ")," on "," ~ ")," to "," ~ ")," from "," ~ ")," until "," ~ ")," till "," ~ ")," before "," ~ ")," after "," ~ ")," around "," ~ ")," approx "," ~ ")," about "," ~ ")," since "," ~ ")," hrs "," ~ ")," hr "," ~ ")," hours "," ~ ")," time "," ~ ")," jan "," ~ ")," feb "," ~ ")," mar "," ~ ")," apr "," ~ ")," may "," ~ ")," jun "," ~ ")," jul "," ~ ")," aug "," ~ ")," sep "," ~ ")," sept "," ~ ")," oct "," ~ ")</f>
        <v>  </v>
      </c>
      <c r="BS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278," "&amp;LOWER(Flights!$F$12)&amp;" "," ~ ")," mh"," ~")," at "," ~ ")," by "," ~ ")," on "," ~ ")," to "," ~ ")," from "," ~ ")," until "," ~ ")," till "," ~ ")," before "," ~ ")," after "," ~ ")," around "," ~ ")," approx "," ~ ")," about "," ~ ")," since "," ~ ")," hrs "," ~ ")," hr "," ~ ")," hours "," ~ ")," time "," ~ ")," jan "," ~ ")," feb "," ~ ")," mar "," ~ ")," apr "," ~ ")," may "," ~ ")," jun "," ~ ")," jul "," ~ ")," aug "," ~ ")," sep "," ~ ")," sept "," ~ ")," oct "," ~ ")</f>
        <v>  </v>
      </c>
      <c r="BT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278,"jan","~"),"feb","~"),"mar","~"),"apr","~"),"may","~"),"jun","~"),"jul","~"),"aug","~"),"sep","~"),"oct","~"),"nov","~"),"dec","~")," nov "," ~ ")," dec "," ~ ")," mon "," ~ ")," tue "," ~ ")," wed "," ~ ")," thu "," ~ ")," fri "," ~ ")," sat "," ~ ")," sun "," ~ ")," gate "," ~ ")," bay "," ~ ")," stand "," ~ ")," position "," ~ ")," galley "," ~ ")," flight "," ~ ")," flt "," ~ ")," day "," ~ ")," date "," ~ ")," dated "," ~ ")," the "," ~ ")," and "," ~ ")," of "," ~ ")," in "," ~ ")," for "," ~ ")," with "," ~ ")</f>
        <v>  </v>
      </c>
      <c r="BU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278,"jan","~"),"feb","~"),"mar","~"),"apr","~"),"may","~"),"jun","~"),"jul","~"),"aug","~"),"sep","~"),"oct","~"),"nov","~"),"dec","~")," nov "," ~ ")," dec "," ~ ")," mon "," ~ ")," tue "," ~ ")," wed "," ~ ")," thu "," ~ ")," fri "," ~ ")," sat "," ~ ")," sun "," ~ ")," gate "," ~ ")," bay "," ~ ")," stand "," ~ ")," position "," ~ ")," galley "," ~ ")," flight "," ~ ")," flt "," ~ ")," day "," ~ ")," date "," ~ ")," dated "," ~ ")," the "," ~ ")," and "," ~ ")," of "," ~ ")," in "," ~ ")," for "," ~ ")," with "," ~ ")</f>
        <v>  </v>
      </c>
      <c r="BV278" s="61" t="n">
        <f aca="false">0</f>
        <v>0</v>
      </c>
      <c r="BW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278," pax "," ~ ")," etd "," ~ ")," eta "," ~ ")," std "," ~ ")," sta "," ~ ")," atd "," ~ ")," ata "," ~ ")," lt "," ~ ")," utc "," ~ ")," local "," ~ ")," ok "," ~ ")," done "," ~ ")," seen "," ~ ")," chk "," ~ ")," chkd "," ~ ")," checked "," ~ ")," rcvd "," ~ ")," recd "," ~ ")," dep "," ~ ")," arr "," ~ ")," qty "," ~ ")," all "," ~ ")," ttl "," ~ ")," total "," ~ ")," via "," ~ ")," per "," ~ ")," call "," ~ ")," inbound "," ~ ")," outbound "," ~ ")," approx "," ~ ")</f>
        <v>  </v>
      </c>
      <c r="BX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278," pax "," ~ ")," etd "," ~ ")," eta "," ~ ")," std "," ~ ")," sta "," ~ ")," atd "," ~ ")," ata "," ~ ")," lt "," ~ ")," utc "," ~ ")," local "," ~ ")," ok "," ~ ")," done "," ~ ")," seen "," ~ ")," chk "," ~ ")," chkd "," ~ ")," checked "," ~ ")," rcvd "," ~ ")," recd "," ~ ")," dep "," ~ ")," arr "," ~ ")," qty "," ~ ")," all "," ~ ")," ttl "," ~ ")," total "," ~ ")," via "," ~ ")," per "," ~ ")," call "," ~ ")," inbound "," ~ ")," outbound "," ~ ")," approx "," ~ ")</f>
        <v>  </v>
      </c>
    </row>
    <row r="279" customFormat="false" ht="41.25" hidden="false" customHeight="true" outlineLevel="0" collapsed="false">
      <c r="A279" s="57" t="s">
        <v>855</v>
      </c>
      <c r="B279" s="57" t="s">
        <v>238</v>
      </c>
      <c r="C279" s="57" t="str">
        <f aca="false">Flights!$F$12</f>
        <v>MH0752</v>
      </c>
      <c r="D279" s="58" t="n">
        <f aca="false">Flights!$D$12</f>
        <v>46305</v>
      </c>
      <c r="E279" s="57" t="str">
        <f aca="false">Flights!$G$12&amp;"-"&amp;Flights!$H$12</f>
        <v>KUL-HAN</v>
      </c>
      <c r="F279" s="57" t="str">
        <f aca="false">Flights!$K$12</f>
        <v>EY</v>
      </c>
      <c r="G279" s="57" t="s">
        <v>423</v>
      </c>
      <c r="H279" s="57" t="s">
        <v>381</v>
      </c>
      <c r="I279" s="57" t="s">
        <v>450</v>
      </c>
      <c r="J279" s="57" t="s">
        <v>451</v>
      </c>
      <c r="K279" s="67" t="s">
        <v>452</v>
      </c>
      <c r="L279" s="67" t="s">
        <v>856</v>
      </c>
      <c r="M279" s="67" t="s">
        <v>454</v>
      </c>
      <c r="N279" s="67" t="s">
        <v>386</v>
      </c>
      <c r="O279" s="67" t="s">
        <v>506</v>
      </c>
      <c r="P279" s="57" t="s">
        <v>187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open",IF(AND(NOT(OR(LEN(AZ279)&lt;15,ISNUMBER(MATCH(AZ279,L_Placeholder,0)))),BK279=0,NOT(OR(LEN(AU279)&lt;2,ISNUMBER(MATCH(AU279,L_Placeholder,0)))),NOT(OR(LEN(AX279)&lt;2,ISNUMBER(MATCH(AX279,L_Placeholder,0)))),TRIM(AE279)&lt;&gt;TRIM(T279)),"N/A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missing",IF(OR(LEN(AU279)&lt;2,ISNUMBER(MATCH(AU279,L_Placeholder,0))),"INVALID – PIC missing",IF(OR(LEN(AV279)&lt;2,ISNUMBER(MATCH(AV279,L_Placeholder,0))),"INVALID – result / assessment missing",IF(OR(OR(LEN(AW279)&lt;3,ISNUMBER(MATCH(AW279,L_Placeholder,0))),SUMPRODUCT(--ISNUMBER(SEARCH(" "&amp;L_EvidencePhrase&amp;" ",BD279)))&gt;0,BI279=1),"INVALID – evidence missing, placeholder or not yet on file",IF(BL279=0,"INVALID – evidence needs a traceable reference (number, file name or link)",IF(OR(LEN(AX279)&lt;2,ISNUMBER(MATCH(AX279,L_Placeholder,0))),"INVALID – verifier missing",IF(AX279=AU279,"INVALID – verifier must be someone other than the PIC",IF(BH279=1,"INVALID – result not yet available (awaiting / TBC)",IF(BV279=1,"INVALID – wording says not on board: an on-board confirmation needs the item loaded",IF(AND(AQ279=1,OR(OR(LEN(AY279)&lt;3,ISNUMBER(MATCH(AY279,L_Placeholder,0))),BJ279=1,BQ279=0)),"INVALID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LATE","COMPLETE")&amp;IF(BG279=1," – CHECK WORDING",""))))))))))))))))))))))),IF(TRIM(U279)="Fail","FAIL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t="str">
        <f aca="false">" "&amp;TRIM(SUBSTITUTE(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 "))&amp;" "</f>
        <v>  </v>
      </c>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IFERROR(IF(AND(TRIM(U279)="Pass",SUMPRODUCT((LEN(BC279)-LEN(SUBSTITUTE(BC279,"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")))/(LEN(L_PendNeg)+1))+SUMPRODUCT((LEN(BC279)-LEN(SUBSTITUTE(BC279," "&amp;L_PendPrep&amp;" "," ")))/(LEN(L_PendPrep)+1)),1,0),1)</f>
        <v>0</v>
      </c>
      <c r="BI279" s="61" t="n">
        <f aca="false">IFERROR(IF(SUMPRODUCT((LEN(BD279)-LEN(SUBSTITUTE(BD279," "&amp;L_PendStrict&amp;" "," ")))/(LEN(L_PendStrict)+1))&gt;SUMPRODUCT((LEN(BD279)-LEN(SUBSTITUTE(BD279," "&amp;L_PendNeg&amp;" "," ")))/(LEN(L_PendNeg)+1)),1,0),1)</f>
        <v>0</v>
      </c>
      <c r="BJ279" s="61" t="n">
        <f aca="false">IFERROR(IF(SUMPRODUCT((LEN(BE279)-LEN(SUBSTITUTE(BE279," "&amp;L_Pending&amp;" "," ")))/(LEN(L_Pending)+1))&gt;SUMPRODUCT((LEN(BE279)-LEN(SUBSTITUTE(BE279," "&amp;L_PendNeg&amp;" "," ")))/(LEN(L_PendNeg)+1))+SUMPRODUCT((LEN(BE279)-LEN(SUBSTITUTE(BE279," "&amp;L_PendPrep&amp;" "," ")))/(LEN(L_PendPrep)+1)),1,0),1)</f>
        <v>0</v>
      </c>
      <c r="BK279" s="61" t="n">
        <f aca="false">IFERROR(IF(SUMPRODUCT((LEN(BF279)-LEN(SUBSTITUTE(BF279," "&amp;L_PendStrict&amp;" "," ")))/(LEN(L_PendStrict)+1))&gt;SUMPRODUCT((LEN(BF279)-LEN(SUBSTITUTE(BF279," "&amp;L_PendNeg&amp;" "," ")))/(LEN(L_PendNeg)+1)),1,0),1)</f>
        <v>0</v>
      </c>
      <c r="BL279" s="61" t="n">
        <f aca="false">IFERROR(IF(OR(SUMPRODUCT(--ISNUMBER(SEARCH({"aa000"," aa 000"," aaa 000"," aaaa 000"," a 0000"," a000 000"," aa 00 000"," aaa 00 000"},BN279)))&gt;0,SUMPRODUCT(--ISNUMBER(SEARCH({"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279)))&gt;0,SUMPRODUCT(--ISNUMBER(SEARCH({"http","www.","\",".pdf",".jpg",".jpeg",".png",".heic",".xls",".doc",".msg",".eml"},Z279)))&gt;0,AND(SUMPRODUCT(--ISNUMBER(SEARCH({"sharepoint","onedrive","teams","dms","q-pulse","qpulse"},Z279)))&gt;0,ISNUMBER(SEARCH("0",BM279)))),1,0),0)</f>
        <v>0</v>
      </c>
      <c r="BM279" s="61" t="str">
        <f aca="false">SUBSTITUTE(SUBSTITUTE(SUBSTITUTE(SUBSTITUTE(SUBSTITUTE(SUBSTITUTE(SUBSTITUTE(SUBSTITUTE(SUBSTITUTE(LOWER(BW279&amp;""),"1","0"),"2","0"),"3","0"),"4","0"),"5","0"),"6","0"),"7","0"),"8","0"),"9","0")</f>
        <v>  </v>
      </c>
      <c r="BN279" s="61" t="str">
        <f aca="false">SUBSTITUTE(SUBSTITUTE(SUBSTITUTE(SUBSTITUTE(SUBSTITUTE(SUBSTITUTE(SUBSTITUTE(SUBSTITUTE(SUBSTITUTE(SUBSTITUTE(SUBSTITUTE(SUBSTITUTE(SUBSTITUTE(SUBSTITUTE(SUBSTITUTE(SUBSTITUTE(SUBSTITUTE(SUBSTITUTE(SUBSTITUTE(SUBSTITUTE(SUBSTITUTE(SUBSTITUTE(SUBSTITUTE(SUBSTITUTE(SUBSTITUTE(BM279,"b","a"),"c","a"),"d","a"),"e","a"),"f","a"),"g","a"),"h","a"),"i","a"),"j","a"),"k","a"),"l","a"),"m","a"),"n","a"),"o","a"),"p","a"),"q","a"),"r","a"),"s","a"),"t","a"),"u","a"),"v","a"),"w","a"),"x","a"),"y","a"),"z","a")</f>
        <v>  </v>
      </c>
      <c r="BO279" s="61" t="str">
        <f aca="false">SUBSTITUTE(SUBSTITUTE(SUBSTITUTE(SUBSTITUTE(SUBSTITUTE(SUBSTITUTE(SUBSTITUTE(SUBSTITUTE(SUBSTITUTE(LOWER(BX279&amp;""),"1","0"),"2","0"),"3","0"),"4","0"),"5","0"),"6","0"),"7","0"),"8","0"),"9","0")</f>
        <v>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v>
      </c>
      <c r="BQ279" s="61" t="n">
        <f aca="false">IFERROR(IF(OR(SUMPRODUCT(--ISNUMBER(SEARCH({"aa000"," aa 000"," aaa 000"," aaaa 000"," a 0000"," a000 000"," aa 00 000"," aaa 00 000"},BP279)))&gt;0,SUMPRODUCT(--ISNUMBER(SEARCH({"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279)))&gt;0,SUMPRODUCT(--ISNUMBER(SEARCH({"http","www.","\",".pdf",".jpg",".jpeg",".png",".heic",".xls",".doc",".msg",".eml"},W279)))&gt;0,ISNUMBER(SEARCH("0000",BO279)),AND(SUMPRODUCT(--ISNUMBER(SEARCH({"sharepoint","onedrive","teams","dms","q-pulse","qpulse"},W279)))&gt;0,ISNUMBER(SEARCH("0",BO279)))),1,0),0)</f>
        <v>0</v>
      </c>
      <c r="BR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279," "&amp;LOWER(Flights!$F$12)&amp;" "," ~ ")," mh"," ~")," at "," ~ ")," by "," ~ ")," on "," ~ ")," to "," ~ ")," from "," ~ ")," until "," ~ ")," till "," ~ ")," before "," ~ ")," after "," ~ ")," around "," ~ ")," approx "," ~ ")," about "," ~ ")," since "," ~ ")," hrs "," ~ ")," hr "," ~ ")," hours "," ~ ")," time "," ~ ")," jan "," ~ ")," feb "," ~ ")," mar "," ~ ")," apr "," ~ ")," may "," ~ ")," jun "," ~ ")," jul "," ~ ")," aug "," ~ ")," sep "," ~ ")," sept "," ~ ")," oct "," ~ ")</f>
        <v>  </v>
      </c>
      <c r="BS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279," "&amp;LOWER(Flights!$F$12)&amp;" "," ~ ")," mh"," ~")," at "," ~ ")," by "," ~ ")," on "," ~ ")," to "," ~ ")," from "," ~ ")," until "," ~ ")," till "," ~ ")," before "," ~ ")," after "," ~ ")," around "," ~ ")," approx "," ~ ")," about "," ~ ")," since "," ~ ")," hrs "," ~ ")," hr "," ~ ")," hours "," ~ ")," time "," ~ ")," jan "," ~ ")," feb "," ~ ")," mar "," ~ ")," apr "," ~ ")," may "," ~ ")," jun "," ~ ")," jul "," ~ ")," aug "," ~ ")," sep "," ~ ")," sept "," ~ ")," oct "," ~ ")</f>
        <v>  </v>
      </c>
      <c r="BT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279,"jan","~"),"feb","~"),"mar","~"),"apr","~"),"may","~"),"jun","~"),"jul","~"),"aug","~"),"sep","~"),"oct","~"),"nov","~"),"dec","~")," nov "," ~ ")," dec "," ~ ")," mon "," ~ ")," tue "," ~ ")," wed "," ~ ")," thu "," ~ ")," fri "," ~ ")," sat "," ~ ")," sun "," ~ ")," gate "," ~ ")," bay "," ~ ")," stand "," ~ ")," position "," ~ ")," galley "," ~ ")," flight "," ~ ")," flt "," ~ ")," day "," ~ ")," date "," ~ ")," dated "," ~ ")," the "," ~ ")," and "," ~ ")," of "," ~ ")," in "," ~ ")," for "," ~ ")," with "," ~ ")</f>
        <v>  </v>
      </c>
      <c r="BU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279,"jan","~"),"feb","~"),"mar","~"),"apr","~"),"may","~"),"jun","~"),"jul","~"),"aug","~"),"sep","~"),"oct","~"),"nov","~"),"dec","~")," nov "," ~ ")," dec "," ~ ")," mon "," ~ ")," tue "," ~ ")," wed "," ~ ")," thu "," ~ ")," fri "," ~ ")," sat "," ~ ")," sun "," ~ ")," gate "," ~ ")," bay "," ~ ")," stand "," ~ ")," position "," ~ ")," galley "," ~ ")," flight "," ~ ")," flt "," ~ ")," day "," ~ ")," date "," ~ ")," dated "," ~ ")," the "," ~ ")," and "," ~ ")," of "," ~ ")," in "," ~ ")," for "," ~ ")," with "," ~ ")</f>
        <v>  </v>
      </c>
      <c r="BV279" s="61" t="n">
        <f aca="false">0</f>
        <v>0</v>
      </c>
      <c r="BW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279," pax "," ~ ")," etd "," ~ ")," eta "," ~ ")," std "," ~ ")," sta "," ~ ")," atd "," ~ ")," ata "," ~ ")," lt "," ~ ")," utc "," ~ ")," local "," ~ ")," ok "," ~ ")," done "," ~ ")," seen "," ~ ")," chk "," ~ ")," chkd "," ~ ")," checked "," ~ ")," rcvd "," ~ ")," recd "," ~ ")," dep "," ~ ")," arr "," ~ ")," qty "," ~ ")," all "," ~ ")," ttl "," ~ ")," total "," ~ ")," via "," ~ ")," per "," ~ ")," call "," ~ ")," inbound "," ~ ")," outbound "," ~ ")," approx "," ~ ")</f>
        <v>  </v>
      </c>
      <c r="BX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279," pax "," ~ ")," etd "," ~ ")," eta "," ~ ")," std "," ~ ")," sta "," ~ ")," atd "," ~ ")," ata "," ~ ")," lt "," ~ ")," utc "," ~ ")," local "," ~ ")," ok "," ~ ")," done "," ~ ")," seen "," ~ ")," chk "," ~ ")," chkd "," ~ ")," checked "," ~ ")," rcvd "," ~ ")," recd "," ~ ")," dep "," ~ ")," arr "," ~ ")," qty "," ~ ")," all "," ~ ")," ttl "," ~ ")," total "," ~ ")," via "," ~ ")," per "," ~ ")," call "," ~ ")," inbound "," ~ ")," outbound "," ~ ")," approx "," ~ ")</f>
        <v>  </v>
      </c>
    </row>
    <row r="280" customFormat="false" ht="39.75" hidden="false" customHeight="true" outlineLevel="0" collapsed="false">
      <c r="A280" s="57" t="s">
        <v>857</v>
      </c>
      <c r="B280" s="57" t="s">
        <v>238</v>
      </c>
      <c r="C280" s="57" t="str">
        <f aca="false">Flights!$F$12</f>
        <v>MH0752</v>
      </c>
      <c r="D280" s="58" t="n">
        <f aca="false">Flights!$D$12</f>
        <v>46305</v>
      </c>
      <c r="E280" s="57" t="str">
        <f aca="false">Flights!$G$12&amp;"-"&amp;Flights!$H$12</f>
        <v>KUL-HAN</v>
      </c>
      <c r="F280" s="57" t="str">
        <f aca="false">Flights!$K$12</f>
        <v>EY</v>
      </c>
      <c r="G280" s="57" t="s">
        <v>462</v>
      </c>
      <c r="H280" s="57" t="s">
        <v>463</v>
      </c>
      <c r="I280" s="57" t="s">
        <v>382</v>
      </c>
      <c r="J280" s="57" t="s">
        <v>464</v>
      </c>
      <c r="K280" s="67" t="s">
        <v>429</v>
      </c>
      <c r="L280" s="67" t="s">
        <v>465</v>
      </c>
      <c r="M280" s="67"/>
      <c r="N280" s="67" t="s">
        <v>386</v>
      </c>
      <c r="O280" s="67" t="s">
        <v>466</v>
      </c>
      <c r="P280" s="57" t="s">
        <v>187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open",IF(AND(NOT(OR(LEN(AZ280)&lt;15,ISNUMBER(MATCH(AZ280,L_Placeholder,0)))),BK280=0,NOT(OR(LEN(AU280)&lt;2,ISNUMBER(MATCH(AU280,L_Placeholder,0)))),NOT(OR(LEN(AX280)&lt;2,ISNUMBER(MATCH(AX280,L_Placeholder,0)))),TRIM(AE280)&lt;&gt;TRIM(T280)),"N/A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missing",IF(OR(LEN(AU280)&lt;2,ISNUMBER(MATCH(AU280,L_Placeholder,0))),"INVALID – PIC missing",IF(OR(LEN(AV280)&lt;2,ISNUMBER(MATCH(AV280,L_Placeholder,0))),"INVALID – result / assessment missing",IF(OR(OR(LEN(AW280)&lt;3,ISNUMBER(MATCH(AW280,L_Placeholder,0))),SUMPRODUCT(--ISNUMBER(SEARCH(" "&amp;L_EvidencePhrase&amp;" ",BD280)))&gt;0,BI280=1),"INVALID – evidence missing, placeholder or not yet on file",IF(BL280=0,"INVALID – evidence needs a traceable reference (number, file name or link)",IF(OR(LEN(AX280)&lt;2,ISNUMBER(MATCH(AX280,L_Placeholder,0))),"INVALID – verifier missing",IF(AX280=AU280,"INVALID – verifier must be someone other than the PIC",IF(BH280=1,"INVALID – result not yet available (awaiting / TBC)",IF(BV280=1,"INVALID – wording says not on board: an on-board confirmation needs the item loaded",IF(AND(AQ280=1,OR(OR(LEN(AY280)&lt;3,ISNUMBER(MATCH(AY280,L_Placeholder,0))),BJ280=1,BQ280=0)),"INVALID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LATE","COMPLETE")&amp;IF(BG280=1," – CHECK WORDING",""))))))))))))))))))))))))),IF(TRIM(U280)="Fail","FAIL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t="str">
        <f aca="false">" "&amp;TRIM(SUBSTITUTE(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 "))&amp;" "</f>
        <v>  </v>
      </c>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IFERROR(IF(AND(TRIM(U280)="Pass",SUMPRODUCT((LEN(BC280)-LEN(SUBSTITUTE(BC280,"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t="n">
        <f aca="false">IFERROR(IF(SUMPRODUCT((LEN(BD280)-LEN(SUBSTITUTE(BD280," "&amp;L_PendStrict&amp;" "," ")))/(LEN(L_PendStrict)+1))&gt;SUMPRODUCT((LEN(BD280)-LEN(SUBSTITUTE(BD280," "&amp;L_PendNeg&amp;" "," ")))/(LEN(L_PendNeg)+1)),1,0),1)</f>
        <v>0</v>
      </c>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t="n">
        <f aca="false">IFERROR(IF(OR(SUMPRODUCT(--ISNUMBER(SEARCH({"aa000"," aa 000"," aaa 000"," aaaa 000"," a 0000"," a000 000"," aa 00 000"," aaa 00 000"},BN280)))&gt;0,SUMPRODUCT(--ISNUMBER(SEARCH({"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280)))&gt;0,SUMPRODUCT(--ISNUMBER(SEARCH({"http","www.","\",".pdf",".jpg",".jpeg",".png",".heic",".xls",".doc",".msg",".eml"},Z280)))&gt;0,AND(SUMPRODUCT(--ISNUMBER(SEARCH({"sharepoint","onedrive","teams","dms","q-pulse","qpulse"},Z280)))&gt;0,ISNUMBER(SEARCH("0",BM280)))),1,0),0)</f>
        <v>0</v>
      </c>
      <c r="BM280" s="61" t="str">
        <f aca="false">SUBSTITUTE(SUBSTITUTE(SUBSTITUTE(SUBSTITUTE(SUBSTITUTE(SUBSTITUTE(SUBSTITUTE(SUBSTITUTE(SUBSTITUTE(LOWER(BW280&amp;""),"1","0"),"2","0"),"3","0"),"4","0"),"5","0"),"6","0"),"7","0"),"8","0"),"9","0")</f>
        <v>  </v>
      </c>
      <c r="BN280" s="61" t="str">
        <f aca="false">SUBSTITUTE(SUBSTITUTE(SUBSTITUTE(SUBSTITUTE(SUBSTITUTE(SUBSTITUTE(SUBSTITUTE(SUBSTITUTE(SUBSTITUTE(SUBSTITUTE(SUBSTITUTE(SUBSTITUTE(SUBSTITUTE(SUBSTITUTE(SUBSTITUTE(SUBSTITUTE(SUBSTITUTE(SUBSTITUTE(SUBSTITUTE(SUBSTITUTE(SUBSTITUTE(SUBSTITUTE(SUBSTITUTE(SUBSTITUTE(SUBSTITUTE(BM280,"b","a"),"c","a"),"d","a"),"e","a"),"f","a"),"g","a"),"h","a"),"i","a"),"j","a"),"k","a"),"l","a"),"m","a"),"n","a"),"o","a"),"p","a"),"q","a"),"r","a"),"s","a"),"t","a"),"u","a"),"v","a"),"w","a"),"x","a"),"y","a"),"z","a")</f>
        <v>  </v>
      </c>
      <c r="BO280" s="61" t="str">
        <f aca="false">SUBSTITUTE(SUBSTITUTE(SUBSTITUTE(SUBSTITUTE(SUBSTITUTE(SUBSTITUTE(SUBSTITUTE(SUBSTITUTE(SUBSTITUTE(LOWER(BX280&amp;""),"1","0"),"2","0"),"3","0"),"4","0"),"5","0"),"6","0"),"7","0"),"8","0"),"9","0")</f>
        <v>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v>
      </c>
      <c r="BQ280" s="61" t="n">
        <f aca="false">IFERROR(IF(OR(SUMPRODUCT(--ISNUMBER(SEARCH({"aa000"," aa 000"," aaa 000"," aaaa 000"," a 0000"," a000 000"," aa 00 000"," aaa 00 000"},BP280)))&gt;0,SUMPRODUCT(--ISNUMBER(SEARCH({"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280)))&gt;0,SUMPRODUCT(--ISNUMBER(SEARCH({"http","www.","\",".pdf",".jpg",".jpeg",".png",".heic",".xls",".doc",".msg",".eml"},W280)))&gt;0,ISNUMBER(SEARCH("0000",BO280)),AND(SUMPRODUCT(--ISNUMBER(SEARCH({"sharepoint","onedrive","teams","dms","q-pulse","qpulse"},W280)))&gt;0,ISNUMBER(SEARCH("0",BO280)))),1,0),0)</f>
        <v>0</v>
      </c>
      <c r="BR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280," "&amp;LOWER(Flights!$F$12)&amp;" "," ~ ")," mh"," ~")," at "," ~ ")," by "," ~ ")," on "," ~ ")," to "," ~ ")," from "," ~ ")," until "," ~ ")," till "," ~ ")," before "," ~ ")," after "," ~ ")," around "," ~ ")," approx "," ~ ")," about "," ~ ")," since "," ~ ")," hrs "," ~ ")," hr "," ~ ")," hours "," ~ ")," time "," ~ ")," jan "," ~ ")," feb "," ~ ")," mar "," ~ ")," apr "," ~ ")," may "," ~ ")," jun "," ~ ")," jul "," ~ ")," aug "," ~ ")," sep "," ~ ")," sept "," ~ ")," oct "," ~ ")</f>
        <v>  </v>
      </c>
      <c r="BS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280," "&amp;LOWER(Flights!$F$12)&amp;" "," ~ ")," mh"," ~")," at "," ~ ")," by "," ~ ")," on "," ~ ")," to "," ~ ")," from "," ~ ")," until "," ~ ")," till "," ~ ")," before "," ~ ")," after "," ~ ")," around "," ~ ")," approx "," ~ ")," about "," ~ ")," since "," ~ ")," hrs "," ~ ")," hr "," ~ ")," hours "," ~ ")," time "," ~ ")," jan "," ~ ")," feb "," ~ ")," mar "," ~ ")," apr "," ~ ")," may "," ~ ")," jun "," ~ ")," jul "," ~ ")," aug "," ~ ")," sep "," ~ ")," sept "," ~ ")," oct "," ~ ")</f>
        <v>  </v>
      </c>
      <c r="BT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280,"jan","~"),"feb","~"),"mar","~"),"apr","~"),"may","~"),"jun","~"),"jul","~"),"aug","~"),"sep","~"),"oct","~"),"nov","~"),"dec","~")," nov "," ~ ")," dec "," ~ ")," mon "," ~ ")," tue "," ~ ")," wed "," ~ ")," thu "," ~ ")," fri "," ~ ")," sat "," ~ ")," sun "," ~ ")," gate "," ~ ")," bay "," ~ ")," stand "," ~ ")," position "," ~ ")," galley "," ~ ")," flight "," ~ ")," flt "," ~ ")," day "," ~ ")," date "," ~ ")," dated "," ~ ")," the "," ~ ")," and "," ~ ")," of "," ~ ")," in "," ~ ")," for "," ~ ")," with "," ~ ")</f>
        <v>  </v>
      </c>
      <c r="BU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280,"jan","~"),"feb","~"),"mar","~"),"apr","~"),"may","~"),"jun","~"),"jul","~"),"aug","~"),"sep","~"),"oct","~"),"nov","~"),"dec","~")," nov "," ~ ")," dec "," ~ ")," mon "," ~ ")," tue "," ~ ")," wed "," ~ ")," thu "," ~ ")," fri "," ~ ")," sat "," ~ ")," sun "," ~ ")," gate "," ~ ")," bay "," ~ ")," stand "," ~ ")," position "," ~ ")," galley "," ~ ")," flight "," ~ ")," flt "," ~ ")," day "," ~ ")," date "," ~ ")," dated "," ~ ")," the "," ~ ")," and "," ~ ")," of "," ~ ")," in "," ~ ")," for "," ~ ")," with "," ~ ")</f>
        <v>  </v>
      </c>
      <c r="BV280" s="61" t="n">
        <f aca="false">IFERROR(IF(OR(SUMPRODUCT((LEN(BC280)-LEN(SUBSTITUTE(BC280," "&amp;L_NotLoaded&amp;" "," ")))/(LEN(L_NotLoaded)+1))&gt;SUMPRODUCT((LEN(BC280)-LEN(SUBSTITUTE(BC280," "&amp;L_NotLoadedNeg&amp;" "," ")))/(LEN(L_NotLoadedNeg)+1)),SUMPRODUCT((LEN(BD280)-LEN(SUBSTITUTE(BD280," "&amp;L_NotLoaded&amp;" "," ")))/(LEN(L_NotLoaded)+1))&gt;SUMPRODUCT((LEN(BD280)-LEN(SUBSTITUTE(BD280," "&amp;L_NotLoadedNeg&amp;" "," ")))/(LEN(L_NotLoadedNeg)+1))),1,0),0)</f>
        <v>0</v>
      </c>
      <c r="BW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280," pax "," ~ ")," etd "," ~ ")," eta "," ~ ")," std "," ~ ")," sta "," ~ ")," atd "," ~ ")," ata "," ~ ")," lt "," ~ ")," utc "," ~ ")," local "," ~ ")," ok "," ~ ")," done "," ~ ")," seen "," ~ ")," chk "," ~ ")," chkd "," ~ ")," checked "," ~ ")," rcvd "," ~ ")," recd "," ~ ")," dep "," ~ ")," arr "," ~ ")," qty "," ~ ")," all "," ~ ")," ttl "," ~ ")," total "," ~ ")," via "," ~ ")," per "," ~ ")," call "," ~ ")," inbound "," ~ ")," outbound "," ~ ")," approx "," ~ ")</f>
        <v>  </v>
      </c>
      <c r="BX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280," pax "," ~ ")," etd "," ~ ")," eta "," ~ ")," std "," ~ ")," sta "," ~ ")," atd "," ~ ")," ata "," ~ ")," lt "," ~ ")," utc "," ~ ")," local "," ~ ")," ok "," ~ ")," done "," ~ ")," seen "," ~ ")," chk "," ~ ")," chkd "," ~ ")," checked "," ~ ")," rcvd "," ~ ")," recd "," ~ ")," dep "," ~ ")," arr "," ~ ")," qty "," ~ ")," all "," ~ ")," ttl "," ~ ")," total "," ~ ")," via "," ~ ")," per "," ~ ")," call "," ~ ")," inbound "," ~ ")," outbound "," ~ ")," approx "," ~ ")</f>
        <v>  </v>
      </c>
    </row>
    <row r="281" customFormat="false" ht="39.75" hidden="false" customHeight="true" outlineLevel="0" collapsed="false">
      <c r="A281" s="57" t="s">
        <v>858</v>
      </c>
      <c r="B281" s="57" t="s">
        <v>238</v>
      </c>
      <c r="C281" s="57" t="str">
        <f aca="false">Flights!$F$12</f>
        <v>MH0752</v>
      </c>
      <c r="D281" s="58" t="n">
        <f aca="false">Flights!$D$12</f>
        <v>46305</v>
      </c>
      <c r="E281" s="57" t="str">
        <f aca="false">Flights!$G$12&amp;"-"&amp;Flights!$H$12</f>
        <v>KUL-HAN</v>
      </c>
      <c r="F281" s="57" t="str">
        <f aca="false">Flights!$K$12</f>
        <v>EY</v>
      </c>
      <c r="G281" s="57" t="s">
        <v>462</v>
      </c>
      <c r="H281" s="57" t="s">
        <v>463</v>
      </c>
      <c r="I281" s="57" t="s">
        <v>431</v>
      </c>
      <c r="J281" s="57" t="s">
        <v>468</v>
      </c>
      <c r="K281" s="67" t="s">
        <v>429</v>
      </c>
      <c r="L281" s="67" t="s">
        <v>465</v>
      </c>
      <c r="M281" s="67"/>
      <c r="N281" s="67" t="s">
        <v>386</v>
      </c>
      <c r="O281" s="67" t="s">
        <v>466</v>
      </c>
      <c r="P281" s="57" t="s">
        <v>187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open",IF(AND(NOT(OR(LEN(AZ281)&lt;15,ISNUMBER(MATCH(AZ281,L_Placeholder,0)))),BK281=0,NOT(OR(LEN(AU281)&lt;2,ISNUMBER(MATCH(AU281,L_Placeholder,0)))),NOT(OR(LEN(AX281)&lt;2,ISNUMBER(MATCH(AX281,L_Placeholder,0)))),TRIM(AE281)&lt;&gt;TRIM(T281)),"N/A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missing",IF(OR(LEN(AU281)&lt;2,ISNUMBER(MATCH(AU281,L_Placeholder,0))),"INVALID – PIC missing",IF(OR(LEN(AV281)&lt;2,ISNUMBER(MATCH(AV281,L_Placeholder,0))),"INVALID – result / assessment missing",IF(OR(OR(LEN(AW281)&lt;3,ISNUMBER(MATCH(AW281,L_Placeholder,0))),SUMPRODUCT(--ISNUMBER(SEARCH(" "&amp;L_EvidencePhrase&amp;" ",BD281)))&gt;0,BI281=1),"INVALID – evidence missing, placeholder or not yet on file",IF(BL281=0,"INVALID – evidence needs a traceable reference (number, file name or link)",IF(OR(LEN(AX281)&lt;2,ISNUMBER(MATCH(AX281,L_Placeholder,0))),"INVALID – verifier missing",IF(AX281=AU281,"INVALID – verifier must be someone other than the PIC",IF(BH281=1,"INVALID – result not yet available (awaiting / TBC)",IF(BV281=1,"INVALID – wording says not on board: an on-board confirmation needs the item loaded",IF(AND(AQ281=1,OR(OR(LEN(AY281)&lt;3,ISNUMBER(MATCH(AY281,L_Placeholder,0))),BJ281=1,BQ281=0)),"INVALID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LATE","COMPLETE")&amp;IF(BG281=1," – CHECK WORDING",""))))))))))))))))))))))))),IF(TRIM(U281)="Fail","FAIL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t="str">
        <f aca="false">" "&amp;TRIM(SUBSTITUTE(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 "))&amp;" "</f>
        <v>  </v>
      </c>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IFERROR(IF(AND(TRIM(U281)="Pass",SUMPRODUCT((LEN(BC281)-LEN(SUBSTITUTE(BC281,"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t="n">
        <f aca="false">IFERROR(IF(SUMPRODUCT((LEN(BD281)-LEN(SUBSTITUTE(BD281," "&amp;L_PendStrict&amp;" "," ")))/(LEN(L_PendStrict)+1))&gt;SUMPRODUCT((LEN(BD281)-LEN(SUBSTITUTE(BD281," "&amp;L_PendNeg&amp;" "," ")))/(LEN(L_PendNeg)+1)),1,0),1)</f>
        <v>0</v>
      </c>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t="n">
        <f aca="false">IFERROR(IF(OR(SUMPRODUCT(--ISNUMBER(SEARCH({"aa000"," aa 000"," aaa 000"," aaaa 000"," a 0000"," a000 000"," aa 00 000"," aaa 00 000"},BN281)))&gt;0,SUMPRODUCT(--ISNUMBER(SEARCH({"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281)))&gt;0,SUMPRODUCT(--ISNUMBER(SEARCH({"http","www.","\",".pdf",".jpg",".jpeg",".png",".heic",".xls",".doc",".msg",".eml"},Z281)))&gt;0,AND(SUMPRODUCT(--ISNUMBER(SEARCH({"sharepoint","onedrive","teams","dms","q-pulse","qpulse"},Z281)))&gt;0,ISNUMBER(SEARCH("0",BM281)))),1,0),0)</f>
        <v>0</v>
      </c>
      <c r="BM281" s="61" t="str">
        <f aca="false">SUBSTITUTE(SUBSTITUTE(SUBSTITUTE(SUBSTITUTE(SUBSTITUTE(SUBSTITUTE(SUBSTITUTE(SUBSTITUTE(SUBSTITUTE(LOWER(BW281&amp;""),"1","0"),"2","0"),"3","0"),"4","0"),"5","0"),"6","0"),"7","0"),"8","0"),"9","0")</f>
        <v>  </v>
      </c>
      <c r="BN281" s="61" t="str">
        <f aca="false">SUBSTITUTE(SUBSTITUTE(SUBSTITUTE(SUBSTITUTE(SUBSTITUTE(SUBSTITUTE(SUBSTITUTE(SUBSTITUTE(SUBSTITUTE(SUBSTITUTE(SUBSTITUTE(SUBSTITUTE(SUBSTITUTE(SUBSTITUTE(SUBSTITUTE(SUBSTITUTE(SUBSTITUTE(SUBSTITUTE(SUBSTITUTE(SUBSTITUTE(SUBSTITUTE(SUBSTITUTE(SUBSTITUTE(SUBSTITUTE(SUBSTITUTE(BM281,"b","a"),"c","a"),"d","a"),"e","a"),"f","a"),"g","a"),"h","a"),"i","a"),"j","a"),"k","a"),"l","a"),"m","a"),"n","a"),"o","a"),"p","a"),"q","a"),"r","a"),"s","a"),"t","a"),"u","a"),"v","a"),"w","a"),"x","a"),"y","a"),"z","a")</f>
        <v>  </v>
      </c>
      <c r="BO281" s="61" t="str">
        <f aca="false">SUBSTITUTE(SUBSTITUTE(SUBSTITUTE(SUBSTITUTE(SUBSTITUTE(SUBSTITUTE(SUBSTITUTE(SUBSTITUTE(SUBSTITUTE(LOWER(BX281&amp;""),"1","0"),"2","0"),"3","0"),"4","0"),"5","0"),"6","0"),"7","0"),"8","0"),"9","0")</f>
        <v>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v>
      </c>
      <c r="BQ281" s="61" t="n">
        <f aca="false">IFERROR(IF(OR(SUMPRODUCT(--ISNUMBER(SEARCH({"aa000"," aa 000"," aaa 000"," aaaa 000"," a 0000"," a000 000"," aa 00 000"," aaa 00 000"},BP281)))&gt;0,SUMPRODUCT(--ISNUMBER(SEARCH({"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281)))&gt;0,SUMPRODUCT(--ISNUMBER(SEARCH({"http","www.","\",".pdf",".jpg",".jpeg",".png",".heic",".xls",".doc",".msg",".eml"},W281)))&gt;0,ISNUMBER(SEARCH("0000",BO281)),AND(SUMPRODUCT(--ISNUMBER(SEARCH({"sharepoint","onedrive","teams","dms","q-pulse","qpulse"},W281)))&gt;0,ISNUMBER(SEARCH("0",BO281)))),1,0),0)</f>
        <v>0</v>
      </c>
      <c r="BR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281," "&amp;LOWER(Flights!$F$12)&amp;" "," ~ ")," mh"," ~")," at "," ~ ")," by "," ~ ")," on "," ~ ")," to "," ~ ")," from "," ~ ")," until "," ~ ")," till "," ~ ")," before "," ~ ")," after "," ~ ")," around "," ~ ")," approx "," ~ ")," about "," ~ ")," since "," ~ ")," hrs "," ~ ")," hr "," ~ ")," hours "," ~ ")," time "," ~ ")," jan "," ~ ")," feb "," ~ ")," mar "," ~ ")," apr "," ~ ")," may "," ~ ")," jun "," ~ ")," jul "," ~ ")," aug "," ~ ")," sep "," ~ ")," sept "," ~ ")," oct "," ~ ")</f>
        <v>  </v>
      </c>
      <c r="BS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281," "&amp;LOWER(Flights!$F$12)&amp;" "," ~ ")," mh"," ~")," at "," ~ ")," by "," ~ ")," on "," ~ ")," to "," ~ ")," from "," ~ ")," until "," ~ ")," till "," ~ ")," before "," ~ ")," after "," ~ ")," around "," ~ ")," approx "," ~ ")," about "," ~ ")," since "," ~ ")," hrs "," ~ ")," hr "," ~ ")," hours "," ~ ")," time "," ~ ")," jan "," ~ ")," feb "," ~ ")," mar "," ~ ")," apr "," ~ ")," may "," ~ ")," jun "," ~ ")," jul "," ~ ")," aug "," ~ ")," sep "," ~ ")," sept "," ~ ")," oct "," ~ ")</f>
        <v>  </v>
      </c>
      <c r="BT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281,"jan","~"),"feb","~"),"mar","~"),"apr","~"),"may","~"),"jun","~"),"jul","~"),"aug","~"),"sep","~"),"oct","~"),"nov","~"),"dec","~")," nov "," ~ ")," dec "," ~ ")," mon "," ~ ")," tue "," ~ ")," wed "," ~ ")," thu "," ~ ")," fri "," ~ ")," sat "," ~ ")," sun "," ~ ")," gate "," ~ ")," bay "," ~ ")," stand "," ~ ")," position "," ~ ")," galley "," ~ ")," flight "," ~ ")," flt "," ~ ")," day "," ~ ")," date "," ~ ")," dated "," ~ ")," the "," ~ ")," and "," ~ ")," of "," ~ ")," in "," ~ ")," for "," ~ ")," with "," ~ ")</f>
        <v>  </v>
      </c>
      <c r="BU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281,"jan","~"),"feb","~"),"mar","~"),"apr","~"),"may","~"),"jun","~"),"jul","~"),"aug","~"),"sep","~"),"oct","~"),"nov","~"),"dec","~")," nov "," ~ ")," dec "," ~ ")," mon "," ~ ")," tue "," ~ ")," wed "," ~ ")," thu "," ~ ")," fri "," ~ ")," sat "," ~ ")," sun "," ~ ")," gate "," ~ ")," bay "," ~ ")," stand "," ~ ")," position "," ~ ")," galley "," ~ ")," flight "," ~ ")," flt "," ~ ")," day "," ~ ")," date "," ~ ")," dated "," ~ ")," the "," ~ ")," and "," ~ ")," of "," ~ ")," in "," ~ ")," for "," ~ ")," with "," ~ ")</f>
        <v>  </v>
      </c>
      <c r="BV281" s="61" t="n">
        <f aca="false">IFERROR(IF(OR(SUMPRODUCT((LEN(BC281)-LEN(SUBSTITUTE(BC281," "&amp;L_NotLoaded&amp;" "," ")))/(LEN(L_NotLoaded)+1))&gt;SUMPRODUCT((LEN(BC281)-LEN(SUBSTITUTE(BC281," "&amp;L_NotLoadedNeg&amp;" "," ")))/(LEN(L_NotLoadedNeg)+1)),SUMPRODUCT((LEN(BD281)-LEN(SUBSTITUTE(BD281," "&amp;L_NotLoaded&amp;" "," ")))/(LEN(L_NotLoaded)+1))&gt;SUMPRODUCT((LEN(BD281)-LEN(SUBSTITUTE(BD281," "&amp;L_NotLoadedNeg&amp;" "," ")))/(LEN(L_NotLoadedNeg)+1))),1,0),0)</f>
        <v>0</v>
      </c>
      <c r="BW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281," pax "," ~ ")," etd "," ~ ")," eta "," ~ ")," std "," ~ ")," sta "," ~ ")," atd "," ~ ")," ata "," ~ ")," lt "," ~ ")," utc "," ~ ")," local "," ~ ")," ok "," ~ ")," done "," ~ ")," seen "," ~ ")," chk "," ~ ")," chkd "," ~ ")," checked "," ~ ")," rcvd "," ~ ")," recd "," ~ ")," dep "," ~ ")," arr "," ~ ")," qty "," ~ ")," all "," ~ ")," ttl "," ~ ")," total "," ~ ")," via "," ~ ")," per "," ~ ")," call "," ~ ")," inbound "," ~ ")," outbound "," ~ ")," approx "," ~ ")</f>
        <v>  </v>
      </c>
      <c r="BX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281," pax "," ~ ")," etd "," ~ ")," eta "," ~ ")," std "," ~ ")," sta "," ~ ")," atd "," ~ ")," ata "," ~ ")," lt "," ~ ")," utc "," ~ ")," local "," ~ ")," ok "," ~ ")," done "," ~ ")," seen "," ~ ")," chk "," ~ ")," chkd "," ~ ")," checked "," ~ ")," rcvd "," ~ ")," recd "," ~ ")," dep "," ~ ")," arr "," ~ ")," qty "," ~ ")," all "," ~ ")," ttl "," ~ ")," total "," ~ ")," via "," ~ ")," per "," ~ ")," call "," ~ ")," inbound "," ~ ")," outbound "," ~ ")," approx "," ~ ")</f>
        <v>  </v>
      </c>
    </row>
    <row r="282" customFormat="false" ht="39.75" hidden="false" customHeight="true" outlineLevel="0" collapsed="false">
      <c r="A282" s="57" t="s">
        <v>859</v>
      </c>
      <c r="B282" s="57" t="s">
        <v>238</v>
      </c>
      <c r="C282" s="57" t="str">
        <f aca="false">Flights!$F$12</f>
        <v>MH0752</v>
      </c>
      <c r="D282" s="58" t="n">
        <f aca="false">Flights!$D$12</f>
        <v>46305</v>
      </c>
      <c r="E282" s="57" t="str">
        <f aca="false">Flights!$G$12&amp;"-"&amp;Flights!$H$12</f>
        <v>KUL-HAN</v>
      </c>
      <c r="F282" s="57" t="str">
        <f aca="false">Flights!$K$12</f>
        <v>EY</v>
      </c>
      <c r="G282" s="57" t="s">
        <v>462</v>
      </c>
      <c r="H282" s="57" t="s">
        <v>463</v>
      </c>
      <c r="I282" s="57" t="s">
        <v>450</v>
      </c>
      <c r="J282" s="57" t="s">
        <v>472</v>
      </c>
      <c r="K282" s="67" t="s">
        <v>452</v>
      </c>
      <c r="L282" s="67" t="s">
        <v>856</v>
      </c>
      <c r="M282" s="67" t="s">
        <v>454</v>
      </c>
      <c r="N282" s="67" t="s">
        <v>386</v>
      </c>
      <c r="O282" s="67"/>
      <c r="P282" s="57" t="s">
        <v>187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open",IF(AND(NOT(OR(LEN(AZ282)&lt;15,ISNUMBER(MATCH(AZ282,L_Placeholder,0)))),BK282=0,NOT(OR(LEN(AU282)&lt;2,ISNUMBER(MATCH(AU282,L_Placeholder,0)))),NOT(OR(LEN(AX282)&lt;2,ISNUMBER(MATCH(AX282,L_Placeholder,0)))),TRIM(AE282)&lt;&gt;TRIM(T282)),"N/A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missing",IF(OR(LEN(AU282)&lt;2,ISNUMBER(MATCH(AU282,L_Placeholder,0))),"INVALID – PIC missing",IF(OR(LEN(AV282)&lt;2,ISNUMBER(MATCH(AV282,L_Placeholder,0))),"INVALID – result / assessment missing",IF(OR(OR(LEN(AW282)&lt;3,ISNUMBER(MATCH(AW282,L_Placeholder,0))),SUMPRODUCT(--ISNUMBER(SEARCH(" "&amp;L_EvidencePhrase&amp;" ",BD282)))&gt;0,BI282=1),"INVALID – evidence missing, placeholder or not yet on file",IF(BL282=0,"INVALID – evidence needs a traceable reference (number, file name or link)",IF(OR(LEN(AX282)&lt;2,ISNUMBER(MATCH(AX282,L_Placeholder,0))),"INVALID – verifier missing",IF(AX282=AU282,"INVALID – verifier must be someone other than the PIC",IF(BH282=1,"INVALID – result not yet available (awaiting / TBC)",IF(BV282=1,"INVALID – wording says not on board: an on-board confirmation needs the item loaded",IF(AND(AQ282=1,OR(OR(LEN(AY282)&lt;3,ISNUMBER(MATCH(AY282,L_Placeholder,0))),BJ282=1,BQ282=0)),"INVALID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LATE","COMPLETE")&amp;IF(BG282=1," – CHECK WORDING",""))))))))))))))))))))))))),IF(TRIM(U282)="Fail","FAIL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t="str">
        <f aca="false">" "&amp;TRIM(SUBSTITUTE(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 "))&amp;" "</f>
        <v>  </v>
      </c>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IFERROR(IF(AND(TRIM(U282)="Pass",SUMPRODUCT((LEN(BC282)-LEN(SUBSTITUTE(BC282,"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t="n">
        <f aca="false">IFERROR(IF(SUMPRODUCT((LEN(BD282)-LEN(SUBSTITUTE(BD282," "&amp;L_PendStrict&amp;" "," ")))/(LEN(L_PendStrict)+1))&gt;SUMPRODUCT((LEN(BD282)-LEN(SUBSTITUTE(BD282," "&amp;L_PendNeg&amp;" "," ")))/(LEN(L_PendNeg)+1)),1,0),1)</f>
        <v>0</v>
      </c>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t="n">
        <f aca="false">IFERROR(IF(OR(SUMPRODUCT(--ISNUMBER(SEARCH({"aa000"," aa 000"," aaa 000"," aaaa 000"," a 0000"," a000 000"," aa 00 000"," aaa 00 000"},BN282)))&gt;0,SUMPRODUCT(--ISNUMBER(SEARCH({"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282)))&gt;0,SUMPRODUCT(--ISNUMBER(SEARCH({"http","www.","\",".pdf",".jpg",".jpeg",".png",".heic",".xls",".doc",".msg",".eml"},Z282)))&gt;0,AND(SUMPRODUCT(--ISNUMBER(SEARCH({"sharepoint","onedrive","teams","dms","q-pulse","qpulse"},Z282)))&gt;0,ISNUMBER(SEARCH("0",BM282)))),1,0),0)</f>
        <v>0</v>
      </c>
      <c r="BM282" s="61" t="str">
        <f aca="false">SUBSTITUTE(SUBSTITUTE(SUBSTITUTE(SUBSTITUTE(SUBSTITUTE(SUBSTITUTE(SUBSTITUTE(SUBSTITUTE(SUBSTITUTE(LOWER(BW282&amp;""),"1","0"),"2","0"),"3","0"),"4","0"),"5","0"),"6","0"),"7","0"),"8","0"),"9","0")</f>
        <v>  </v>
      </c>
      <c r="BN282" s="61" t="str">
        <f aca="false">SUBSTITUTE(SUBSTITUTE(SUBSTITUTE(SUBSTITUTE(SUBSTITUTE(SUBSTITUTE(SUBSTITUTE(SUBSTITUTE(SUBSTITUTE(SUBSTITUTE(SUBSTITUTE(SUBSTITUTE(SUBSTITUTE(SUBSTITUTE(SUBSTITUTE(SUBSTITUTE(SUBSTITUTE(SUBSTITUTE(SUBSTITUTE(SUBSTITUTE(SUBSTITUTE(SUBSTITUTE(SUBSTITUTE(SUBSTITUTE(SUBSTITUTE(BM282,"b","a"),"c","a"),"d","a"),"e","a"),"f","a"),"g","a"),"h","a"),"i","a"),"j","a"),"k","a"),"l","a"),"m","a"),"n","a"),"o","a"),"p","a"),"q","a"),"r","a"),"s","a"),"t","a"),"u","a"),"v","a"),"w","a"),"x","a"),"y","a"),"z","a")</f>
        <v>  </v>
      </c>
      <c r="BO282" s="61" t="str">
        <f aca="false">SUBSTITUTE(SUBSTITUTE(SUBSTITUTE(SUBSTITUTE(SUBSTITUTE(SUBSTITUTE(SUBSTITUTE(SUBSTITUTE(SUBSTITUTE(LOWER(BX282&amp;""),"1","0"),"2","0"),"3","0"),"4","0"),"5","0"),"6","0"),"7","0"),"8","0"),"9","0")</f>
        <v>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v>
      </c>
      <c r="BQ282" s="61" t="n">
        <f aca="false">IFERROR(IF(OR(SUMPRODUCT(--ISNUMBER(SEARCH({"aa000"," aa 000"," aaa 000"," aaaa 000"," a 0000"," a000 000"," aa 00 000"," aaa 00 000"},BP282)))&gt;0,SUMPRODUCT(--ISNUMBER(SEARCH({"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282)))&gt;0,SUMPRODUCT(--ISNUMBER(SEARCH({"http","www.","\",".pdf",".jpg",".jpeg",".png",".heic",".xls",".doc",".msg",".eml"},W282)))&gt;0,ISNUMBER(SEARCH("0000",BO282)),AND(SUMPRODUCT(--ISNUMBER(SEARCH({"sharepoint","onedrive","teams","dms","q-pulse","qpulse"},W282)))&gt;0,ISNUMBER(SEARCH("0",BO282)))),1,0),0)</f>
        <v>0</v>
      </c>
      <c r="BR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282," "&amp;LOWER(Flights!$F$12)&amp;" "," ~ ")," mh"," ~")," at "," ~ ")," by "," ~ ")," on "," ~ ")," to "," ~ ")," from "," ~ ")," until "," ~ ")," till "," ~ ")," before "," ~ ")," after "," ~ ")," around "," ~ ")," approx "," ~ ")," about "," ~ ")," since "," ~ ")," hrs "," ~ ")," hr "," ~ ")," hours "," ~ ")," time "," ~ ")," jan "," ~ ")," feb "," ~ ")," mar "," ~ ")," apr "," ~ ")," may "," ~ ")," jun "," ~ ")," jul "," ~ ")," aug "," ~ ")," sep "," ~ ")," sept "," ~ ")," oct "," ~ ")</f>
        <v>  </v>
      </c>
      <c r="BS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282," "&amp;LOWER(Flights!$F$12)&amp;" "," ~ ")," mh"," ~")," at "," ~ ")," by "," ~ ")," on "," ~ ")," to "," ~ ")," from "," ~ ")," until "," ~ ")," till "," ~ ")," before "," ~ ")," after "," ~ ")," around "," ~ ")," approx "," ~ ")," about "," ~ ")," since "," ~ ")," hrs "," ~ ")," hr "," ~ ")," hours "," ~ ")," time "," ~ ")," jan "," ~ ")," feb "," ~ ")," mar "," ~ ")," apr "," ~ ")," may "," ~ ")," jun "," ~ ")," jul "," ~ ")," aug "," ~ ")," sep "," ~ ")," sept "," ~ ")," oct "," ~ ")</f>
        <v>  </v>
      </c>
      <c r="BT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282,"jan","~"),"feb","~"),"mar","~"),"apr","~"),"may","~"),"jun","~"),"jul","~"),"aug","~"),"sep","~"),"oct","~"),"nov","~"),"dec","~")," nov "," ~ ")," dec "," ~ ")," mon "," ~ ")," tue "," ~ ")," wed "," ~ ")," thu "," ~ ")," fri "," ~ ")," sat "," ~ ")," sun "," ~ ")," gate "," ~ ")," bay "," ~ ")," stand "," ~ ")," position "," ~ ")," galley "," ~ ")," flight "," ~ ")," flt "," ~ ")," day "," ~ ")," date "," ~ ")," dated "," ~ ")," the "," ~ ")," and "," ~ ")," of "," ~ ")," in "," ~ ")," for "," ~ ")," with "," ~ ")</f>
        <v>  </v>
      </c>
      <c r="BU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282,"jan","~"),"feb","~"),"mar","~"),"apr","~"),"may","~"),"jun","~"),"jul","~"),"aug","~"),"sep","~"),"oct","~"),"nov","~"),"dec","~")," nov "," ~ ")," dec "," ~ ")," mon "," ~ ")," tue "," ~ ")," wed "," ~ ")," thu "," ~ ")," fri "," ~ ")," sat "," ~ ")," sun "," ~ ")," gate "," ~ ")," bay "," ~ ")," stand "," ~ ")," position "," ~ ")," galley "," ~ ")," flight "," ~ ")," flt "," ~ ")," day "," ~ ")," date "," ~ ")," dated "," ~ ")," the "," ~ ")," and "," ~ ")," of "," ~ ")," in "," ~ ")," for "," ~ ")," with "," ~ ")</f>
        <v>  </v>
      </c>
      <c r="BV282" s="61" t="n">
        <f aca="false">IFERROR(IF(OR(SUMPRODUCT((LEN(BC282)-LEN(SUBSTITUTE(BC282," "&amp;L_NotLoaded&amp;" "," ")))/(LEN(L_NotLoaded)+1))&gt;SUMPRODUCT((LEN(BC282)-LEN(SUBSTITUTE(BC282," "&amp;L_NotLoadedNeg&amp;" "," ")))/(LEN(L_NotLoadedNeg)+1)),SUMPRODUCT((LEN(BD282)-LEN(SUBSTITUTE(BD282," "&amp;L_NotLoaded&amp;" "," ")))/(LEN(L_NotLoaded)+1))&gt;SUMPRODUCT((LEN(BD282)-LEN(SUBSTITUTE(BD282," "&amp;L_NotLoadedNeg&amp;" "," ")))/(LEN(L_NotLoadedNeg)+1))),1,0),0)</f>
        <v>0</v>
      </c>
      <c r="BW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282," pax "," ~ ")," etd "," ~ ")," eta "," ~ ")," std "," ~ ")," sta "," ~ ")," atd "," ~ ")," ata "," ~ ")," lt "," ~ ")," utc "," ~ ")," local "," ~ ")," ok "," ~ ")," done "," ~ ")," seen "," ~ ")," chk "," ~ ")," chkd "," ~ ")," checked "," ~ ")," rcvd "," ~ ")," recd "," ~ ")," dep "," ~ ")," arr "," ~ ")," qty "," ~ ")," all "," ~ ")," ttl "," ~ ")," total "," ~ ")," via "," ~ ")," per "," ~ ")," call "," ~ ")," inbound "," ~ ")," outbound "," ~ ")," approx "," ~ ")</f>
        <v>  </v>
      </c>
      <c r="BX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282," pax "," ~ ")," etd "," ~ ")," eta "," ~ ")," std "," ~ ")," sta "," ~ ")," atd "," ~ ")," ata "," ~ ")," lt "," ~ ")," utc "," ~ ")," local "," ~ ")," ok "," ~ ")," done "," ~ ")," seen "," ~ ")," chk "," ~ ")," chkd "," ~ ")," checked "," ~ ")," rcvd "," ~ ")," recd "," ~ ")," dep "," ~ ")," arr "," ~ ")," qty "," ~ ")," all "," ~ ")," ttl "," ~ ")," total "," ~ ")," via "," ~ ")," per "," ~ ")," call "," ~ ")," inbound "," ~ ")," outbound "," ~ ")," approx "," ~ ")</f>
        <v>  </v>
      </c>
    </row>
    <row r="283" customFormat="false" ht="39.75" hidden="false" customHeight="true" outlineLevel="0" collapsed="false">
      <c r="A283" s="57" t="s">
        <v>860</v>
      </c>
      <c r="B283" s="57" t="s">
        <v>246</v>
      </c>
      <c r="C283" s="57" t="str">
        <f aca="false">Flights!$F$13</f>
        <v>MH0753</v>
      </c>
      <c r="D283" s="58" t="n">
        <f aca="false">Flights!$D$13</f>
        <v>46306</v>
      </c>
      <c r="E283" s="57" t="str">
        <f aca="false">Flights!$G$13&amp;"-"&amp;Flights!$H$13</f>
        <v>HAN-KUL</v>
      </c>
      <c r="F283" s="57" t="str">
        <f aca="false">Flights!$K$13</f>
        <v>BC</v>
      </c>
      <c r="G283" s="57" t="s">
        <v>81</v>
      </c>
      <c r="H283" s="57" t="s">
        <v>381</v>
      </c>
      <c r="I283" s="57" t="s">
        <v>382</v>
      </c>
      <c r="J283" s="57" t="s">
        <v>383</v>
      </c>
      <c r="K283" s="67" t="s">
        <v>384</v>
      </c>
      <c r="L283" s="67" t="s">
        <v>385</v>
      </c>
      <c r="M283" s="67"/>
      <c r="N283" s="67" t="s">
        <v>386</v>
      </c>
      <c r="O283" s="67"/>
      <c r="P283" s="57" t="s">
        <v>240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open",IF(AND(NOT(OR(LEN(AZ283)&lt;15,ISNUMBER(MATCH(AZ283,L_Placeholder,0)))),BK283=0,NOT(OR(LEN(AU283)&lt;2,ISNUMBER(MATCH(AU283,L_Placeholder,0)))),NOT(OR(LEN(AX283)&lt;2,ISNUMBER(MATCH(AX283,L_Placeholder,0)))),TRIM(AE283)&lt;&gt;TRIM(T283)),"N/A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missing",IF(OR(LEN(AU283)&lt;2,ISNUMBER(MATCH(AU283,L_Placeholder,0))),"INVALID – PIC missing",IF(OR(LEN(AV283)&lt;2,ISNUMBER(MATCH(AV283,L_Placeholder,0))),"INVALID – result / assessment missing",IF(OR(OR(LEN(AW283)&lt;3,ISNUMBER(MATCH(AW283,L_Placeholder,0))),SUMPRODUCT(--ISNUMBER(SEARCH(" "&amp;L_EvidencePhrase&amp;" ",BD283)))&gt;0,BI283=1),"INVALID – evidence missing, placeholder or not yet on file",IF(BL283=0,"INVALID – evidence needs a traceable reference (number, file name or link)",IF(OR(LEN(AX283)&lt;2,ISNUMBER(MATCH(AX283,L_Placeholder,0))),"INVALID – verifier missing",IF(AX283=AU283,"INVALID – verifier must be someone other than the PIC",IF(BH283=1,"INVALID – result not yet available (awaiting / TBC)",IF(BV283=1,"INVALID – wording says not on board: an on-board confirmation needs the item loaded",IF(AND(AQ283=1,OR(OR(LEN(AY283)&lt;3,ISNUMBER(MATCH(AY283,L_Placeholder,0))),BJ283=1,BQ283=0)),"INVALID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LATE","COMPLETE")&amp;IF(BG283=1," – CHECK WORDING",""))))))))))))))))))))))),IF(TRIM(U283)="Fail","FAIL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t="str">
        <f aca="false">" "&amp;TRIM(SUBSTITUTE(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 "))&amp;" "</f>
        <v>  </v>
      </c>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IFERROR(IF(AND(TRIM(U283)="Pass",SUMPRODUCT((LEN(BC283)-LEN(SUBSTITUTE(BC283,"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")))/(LEN(L_PendNeg)+1))+SUMPRODUCT((LEN(BC283)-LEN(SUBSTITUTE(BC283," "&amp;L_PendPrep&amp;" "," ")))/(LEN(L_PendPrep)+1)),1,0),1)</f>
        <v>0</v>
      </c>
      <c r="BI283" s="61" t="n">
        <f aca="false">IFERROR(IF(SUMPRODUCT((LEN(BD283)-LEN(SUBSTITUTE(BD283," "&amp;L_PendStrict&amp;" "," ")))/(LEN(L_PendStrict)+1))&gt;SUMPRODUCT((LEN(BD283)-LEN(SUBSTITUTE(BD283," "&amp;L_PendNeg&amp;" "," ")))/(LEN(L_PendNeg)+1)),1,0),1)</f>
        <v>0</v>
      </c>
      <c r="BJ283" s="61" t="n">
        <f aca="false">IFERROR(IF(SUMPRODUCT((LEN(BE283)-LEN(SUBSTITUTE(BE283," "&amp;L_Pending&amp;" "," ")))/(LEN(L_Pending)+1))&gt;SUMPRODUCT((LEN(BE283)-LEN(SUBSTITUTE(BE283," "&amp;L_PendNeg&amp;" "," ")))/(LEN(L_PendNeg)+1))+SUMPRODUCT((LEN(BE283)-LEN(SUBSTITUTE(BE283," "&amp;L_PendPrep&amp;" "," ")))/(LEN(L_PendPrep)+1)),1,0),1)</f>
        <v>0</v>
      </c>
      <c r="BK283" s="61" t="n">
        <f aca="false">IFERROR(IF(SUMPRODUCT((LEN(BF283)-LEN(SUBSTITUTE(BF283," "&amp;L_PendStrict&amp;" "," ")))/(LEN(L_PendStrict)+1))&gt;SUMPRODUCT((LEN(BF283)-LEN(SUBSTITUTE(BF283," "&amp;L_PendNeg&amp;" "," ")))/(LEN(L_PendNeg)+1)),1,0),1)</f>
        <v>0</v>
      </c>
      <c r="BL283" s="61" t="n">
        <f aca="false">IFERROR(IF(OR(SUMPRODUCT(--ISNUMBER(SEARCH({"aa000"," aa 000"," aaa 000"," aaaa 000"," a 0000"," a000 000"," aa 00 000"," aaa 00 000"},BN283)))&gt;0,SUMPRODUCT(--ISNUMBER(SEARCH({"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283)))&gt;0,SUMPRODUCT(--ISNUMBER(SEARCH({"http","www.","\",".pdf",".jpg",".jpeg",".png",".heic",".xls",".doc",".msg",".eml"},Z283)))&gt;0,AND(SUMPRODUCT(--ISNUMBER(SEARCH({"sharepoint","onedrive","teams","dms","q-pulse","qpulse"},Z283)))&gt;0,ISNUMBER(SEARCH("0",BM283)))),1,0),0)</f>
        <v>0</v>
      </c>
      <c r="BM283" s="61" t="str">
        <f aca="false">SUBSTITUTE(SUBSTITUTE(SUBSTITUTE(SUBSTITUTE(SUBSTITUTE(SUBSTITUTE(SUBSTITUTE(SUBSTITUTE(SUBSTITUTE(LOWER(BW283&amp;""),"1","0"),"2","0"),"3","0"),"4","0"),"5","0"),"6","0"),"7","0"),"8","0"),"9","0")</f>
        <v>  </v>
      </c>
      <c r="BN283" s="61" t="str">
        <f aca="false">SUBSTITUTE(SUBSTITUTE(SUBSTITUTE(SUBSTITUTE(SUBSTITUTE(SUBSTITUTE(SUBSTITUTE(SUBSTITUTE(SUBSTITUTE(SUBSTITUTE(SUBSTITUTE(SUBSTITUTE(SUBSTITUTE(SUBSTITUTE(SUBSTITUTE(SUBSTITUTE(SUBSTITUTE(SUBSTITUTE(SUBSTITUTE(SUBSTITUTE(SUBSTITUTE(SUBSTITUTE(SUBSTITUTE(SUBSTITUTE(SUBSTITUTE(BM283,"b","a"),"c","a"),"d","a"),"e","a"),"f","a"),"g","a"),"h","a"),"i","a"),"j","a"),"k","a"),"l","a"),"m","a"),"n","a"),"o","a"),"p","a"),"q","a"),"r","a"),"s","a"),"t","a"),"u","a"),"v","a"),"w","a"),"x","a"),"y","a"),"z","a")</f>
        <v>  </v>
      </c>
      <c r="BO283" s="61" t="str">
        <f aca="false">SUBSTITUTE(SUBSTITUTE(SUBSTITUTE(SUBSTITUTE(SUBSTITUTE(SUBSTITUTE(SUBSTITUTE(SUBSTITUTE(SUBSTITUTE(LOWER(BX283&amp;""),"1","0"),"2","0"),"3","0"),"4","0"),"5","0"),"6","0"),"7","0"),"8","0"),"9","0")</f>
        <v>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v>
      </c>
      <c r="BQ283" s="61" t="n">
        <f aca="false">IFERROR(IF(OR(SUMPRODUCT(--ISNUMBER(SEARCH({"aa000"," aa 000"," aaa 000"," aaaa 000"," a 0000"," a000 000"," aa 00 000"," aaa 00 000"},BP283)))&gt;0,SUMPRODUCT(--ISNUMBER(SEARCH({"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283)))&gt;0,SUMPRODUCT(--ISNUMBER(SEARCH({"http","www.","\",".pdf",".jpg",".jpeg",".png",".heic",".xls",".doc",".msg",".eml"},W283)))&gt;0,ISNUMBER(SEARCH("0000",BO283)),AND(SUMPRODUCT(--ISNUMBER(SEARCH({"sharepoint","onedrive","teams","dms","q-pulse","qpulse"},W283)))&gt;0,ISNUMBER(SEARCH("0",BO283)))),1,0),0)</f>
        <v>0</v>
      </c>
      <c r="BR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283," "&amp;LOWER(Flights!$F$13)&amp;" "," ~ ")," mh"," ~")," at "," ~ ")," by "," ~ ")," on "," ~ ")," to "," ~ ")," from "," ~ ")," until "," ~ ")," till "," ~ ")," before "," ~ ")," after "," ~ ")," around "," ~ ")," approx "," ~ ")," about "," ~ ")," since "," ~ ")," hrs "," ~ ")," hr "," ~ ")," hours "," ~ ")," time "," ~ ")," jan "," ~ ")," feb "," ~ ")," mar "," ~ ")," apr "," ~ ")," may "," ~ ")," jun "," ~ ")," jul "," ~ ")," aug "," ~ ")," sep "," ~ ")," sept "," ~ ")," oct "," ~ ")</f>
        <v>  </v>
      </c>
      <c r="BS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283," "&amp;LOWER(Flights!$F$13)&amp;" "," ~ ")," mh"," ~")," at "," ~ ")," by "," ~ ")," on "," ~ ")," to "," ~ ")," from "," ~ ")," until "," ~ ")," till "," ~ ")," before "," ~ ")," after "," ~ ")," around "," ~ ")," approx "," ~ ")," about "," ~ ")," since "," ~ ")," hrs "," ~ ")," hr "," ~ ")," hours "," ~ ")," time "," ~ ")," jan "," ~ ")," feb "," ~ ")," mar "," ~ ")," apr "," ~ ")," may "," ~ ")," jun "," ~ ")," jul "," ~ ")," aug "," ~ ")," sep "," ~ ")," sept "," ~ ")," oct "," ~ ")</f>
        <v>  </v>
      </c>
      <c r="BT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283,"jan","~"),"feb","~"),"mar","~"),"apr","~"),"may","~"),"jun","~"),"jul","~"),"aug","~"),"sep","~"),"oct","~"),"nov","~"),"dec","~")," nov "," ~ ")," dec "," ~ ")," mon "," ~ ")," tue "," ~ ")," wed "," ~ ")," thu "," ~ ")," fri "," ~ ")," sat "," ~ ")," sun "," ~ ")," gate "," ~ ")," bay "," ~ ")," stand "," ~ ")," position "," ~ ")," galley "," ~ ")," flight "," ~ ")," flt "," ~ ")," day "," ~ ")," date "," ~ ")," dated "," ~ ")," the "," ~ ")," and "," ~ ")," of "," ~ ")," in "," ~ ")," for "," ~ ")," with "," ~ ")</f>
        <v>  </v>
      </c>
      <c r="BU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283,"jan","~"),"feb","~"),"mar","~"),"apr","~"),"may","~"),"jun","~"),"jul","~"),"aug","~"),"sep","~"),"oct","~"),"nov","~"),"dec","~")," nov "," ~ ")," dec "," ~ ")," mon "," ~ ")," tue "," ~ ")," wed "," ~ ")," thu "," ~ ")," fri "," ~ ")," sat "," ~ ")," sun "," ~ ")," gate "," ~ ")," bay "," ~ ")," stand "," ~ ")," position "," ~ ")," galley "," ~ ")," flight "," ~ ")," flt "," ~ ")," day "," ~ ")," date "," ~ ")," dated "," ~ ")," the "," ~ ")," and "," ~ ")," of "," ~ ")," in "," ~ ")," for "," ~ ")," with "," ~ ")</f>
        <v>  </v>
      </c>
      <c r="BV283" s="61" t="n">
        <f aca="false">0</f>
        <v>0</v>
      </c>
      <c r="BW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283," pax "," ~ ")," etd "," ~ ")," eta "," ~ ")," std "," ~ ")," sta "," ~ ")," atd "," ~ ")," ata "," ~ ")," lt "," ~ ")," utc "," ~ ")," local "," ~ ")," ok "," ~ ")," done "," ~ ")," seen "," ~ ")," chk "," ~ ")," chkd "," ~ ")," checked "," ~ ")," rcvd "," ~ ")," recd "," ~ ")," dep "," ~ ")," arr "," ~ ")," qty "," ~ ")," all "," ~ ")," ttl "," ~ ")," total "," ~ ")," via "," ~ ")," per "," ~ ")," call "," ~ ")," inbound "," ~ ")," outbound "," ~ ")," approx "," ~ ")</f>
        <v>  </v>
      </c>
      <c r="BX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283," pax "," ~ ")," etd "," ~ ")," eta "," ~ ")," std "," ~ ")," sta "," ~ ")," atd "," ~ ")," ata "," ~ ")," lt "," ~ ")," utc "," ~ ")," local "," ~ ")," ok "," ~ ")," done "," ~ ")," seen "," ~ ")," chk "," ~ ")," chkd "," ~ ")," checked "," ~ ")," rcvd "," ~ ")," recd "," ~ ")," dep "," ~ ")," arr "," ~ ")," qty "," ~ ")," all "," ~ ")," ttl "," ~ ")," total "," ~ ")," via "," ~ ")," per "," ~ ")," call "," ~ ")," inbound "," ~ ")," outbound "," ~ ")," approx "," ~ ")</f>
        <v>  </v>
      </c>
    </row>
    <row r="284" customFormat="false" ht="39.75" hidden="false" customHeight="true" outlineLevel="0" collapsed="false">
      <c r="A284" s="57" t="s">
        <v>861</v>
      </c>
      <c r="B284" s="57" t="s">
        <v>246</v>
      </c>
      <c r="C284" s="57" t="str">
        <f aca="false">Flights!$F$13</f>
        <v>MH0753</v>
      </c>
      <c r="D284" s="58" t="n">
        <f aca="false">Flights!$D$13</f>
        <v>46306</v>
      </c>
      <c r="E284" s="57" t="str">
        <f aca="false">Flights!$G$13&amp;"-"&amp;Flights!$H$13</f>
        <v>HAN-KUL</v>
      </c>
      <c r="F284" s="57" t="str">
        <f aca="false">Flights!$K$13</f>
        <v>BC</v>
      </c>
      <c r="G284" s="57" t="s">
        <v>81</v>
      </c>
      <c r="H284" s="57" t="s">
        <v>381</v>
      </c>
      <c r="I284" s="57" t="s">
        <v>388</v>
      </c>
      <c r="J284" s="57" t="s">
        <v>389</v>
      </c>
      <c r="K284" s="67" t="s">
        <v>390</v>
      </c>
      <c r="L284" s="67" t="s">
        <v>385</v>
      </c>
      <c r="M284" s="67"/>
      <c r="N284" s="67" t="s">
        <v>386</v>
      </c>
      <c r="O284" s="67"/>
      <c r="P284" s="57" t="s">
        <v>240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open",IF(AND(NOT(OR(LEN(AZ284)&lt;15,ISNUMBER(MATCH(AZ284,L_Placeholder,0)))),BK284=0,NOT(OR(LEN(AU284)&lt;2,ISNUMBER(MATCH(AU284,L_Placeholder,0)))),NOT(OR(LEN(AX284)&lt;2,ISNUMBER(MATCH(AX284,L_Placeholder,0)))),TRIM(AE284)&lt;&gt;TRIM(T284)),"N/A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missing",IF(OR(LEN(AU284)&lt;2,ISNUMBER(MATCH(AU284,L_Placeholder,0))),"INVALID – PIC missing",IF(OR(LEN(AV284)&lt;2,ISNUMBER(MATCH(AV284,L_Placeholder,0))),"INVALID – result / assessment missing",IF(OR(OR(LEN(AW284)&lt;3,ISNUMBER(MATCH(AW284,L_Placeholder,0))),SUMPRODUCT(--ISNUMBER(SEARCH(" "&amp;L_EvidencePhrase&amp;" ",BD284)))&gt;0,BI284=1),"INVALID – evidence missing, placeholder or not yet on file",IF(BL284=0,"INVALID – evidence needs a traceable reference (number, file name or link)",IF(OR(LEN(AX284)&lt;2,ISNUMBER(MATCH(AX284,L_Placeholder,0))),"INVALID – verifier missing",IF(AX284=AU284,"INVALID – verifier must be someone other than the PIC",IF(BH284=1,"INVALID – result not yet available (awaiting / TBC)",IF(BV284=1,"INVALID – wording says not on board: an on-board confirmation needs the item loaded",IF(AND(AQ284=1,OR(OR(LEN(AY284)&lt;3,ISNUMBER(MATCH(AY284,L_Placeholder,0))),BJ284=1,BQ284=0)),"INVALID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LATE","COMPLETE")&amp;IF(BG284=1," – CHECK WORDING",""))))))))))))))))))))))),IF(TRIM(U284)="Fail","FAIL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t="str">
        <f aca="false">" "&amp;TRIM(SUBSTITUTE(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 "))&amp;" "</f>
        <v>  </v>
      </c>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IFERROR(IF(AND(TRIM(U284)="Pass",SUMPRODUCT((LEN(BC284)-LEN(SUBSTITUTE(BC284,"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")))/(LEN(L_PendNeg)+1))+SUMPRODUCT((LEN(BC284)-LEN(SUBSTITUTE(BC284," "&amp;L_PendPrep&amp;" "," ")))/(LEN(L_PendPrep)+1)),1,0),1)</f>
        <v>0</v>
      </c>
      <c r="BI284" s="61" t="n">
        <f aca="false">IFERROR(IF(SUMPRODUCT((LEN(BD284)-LEN(SUBSTITUTE(BD284," "&amp;L_PendStrict&amp;" "," ")))/(LEN(L_PendStrict)+1))&gt;SUMPRODUCT((LEN(BD284)-LEN(SUBSTITUTE(BD284," "&amp;L_PendNeg&amp;" "," ")))/(LEN(L_PendNeg)+1)),1,0),1)</f>
        <v>0</v>
      </c>
      <c r="BJ284" s="61" t="n">
        <f aca="false">IFERROR(IF(SUMPRODUCT((LEN(BE284)-LEN(SUBSTITUTE(BE284," "&amp;L_Pending&amp;" "," ")))/(LEN(L_Pending)+1))&gt;SUMPRODUCT((LEN(BE284)-LEN(SUBSTITUTE(BE284," "&amp;L_PendNeg&amp;" "," ")))/(LEN(L_PendNeg)+1))+SUMPRODUCT((LEN(BE284)-LEN(SUBSTITUTE(BE284," "&amp;L_PendPrep&amp;" "," ")))/(LEN(L_PendPrep)+1)),1,0),1)</f>
        <v>0</v>
      </c>
      <c r="BK284" s="61" t="n">
        <f aca="false">IFERROR(IF(SUMPRODUCT((LEN(BF284)-LEN(SUBSTITUTE(BF284," "&amp;L_PendStrict&amp;" "," ")))/(LEN(L_PendStrict)+1))&gt;SUMPRODUCT((LEN(BF284)-LEN(SUBSTITUTE(BF284," "&amp;L_PendNeg&amp;" "," ")))/(LEN(L_PendNeg)+1)),1,0),1)</f>
        <v>0</v>
      </c>
      <c r="BL284" s="61" t="n">
        <f aca="false">IFERROR(IF(OR(SUMPRODUCT(--ISNUMBER(SEARCH({"aa000"," aa 000"," aaa 000"," aaaa 000"," a 0000"," a000 000"," aa 00 000"," aaa 00 000"},BN284)))&gt;0,SUMPRODUCT(--ISNUMBER(SEARCH({"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284)))&gt;0,SUMPRODUCT(--ISNUMBER(SEARCH({"http","www.","\",".pdf",".jpg",".jpeg",".png",".heic",".xls",".doc",".msg",".eml"},Z284)))&gt;0,AND(SUMPRODUCT(--ISNUMBER(SEARCH({"sharepoint","onedrive","teams","dms","q-pulse","qpulse"},Z284)))&gt;0,ISNUMBER(SEARCH("0",BM284)))),1,0),0)</f>
        <v>0</v>
      </c>
      <c r="BM284" s="61" t="str">
        <f aca="false">SUBSTITUTE(SUBSTITUTE(SUBSTITUTE(SUBSTITUTE(SUBSTITUTE(SUBSTITUTE(SUBSTITUTE(SUBSTITUTE(SUBSTITUTE(LOWER(BW284&amp;""),"1","0"),"2","0"),"3","0"),"4","0"),"5","0"),"6","0"),"7","0"),"8","0"),"9","0")</f>
        <v>  </v>
      </c>
      <c r="BN284" s="61" t="str">
        <f aca="false">SUBSTITUTE(SUBSTITUTE(SUBSTITUTE(SUBSTITUTE(SUBSTITUTE(SUBSTITUTE(SUBSTITUTE(SUBSTITUTE(SUBSTITUTE(SUBSTITUTE(SUBSTITUTE(SUBSTITUTE(SUBSTITUTE(SUBSTITUTE(SUBSTITUTE(SUBSTITUTE(SUBSTITUTE(SUBSTITUTE(SUBSTITUTE(SUBSTITUTE(SUBSTITUTE(SUBSTITUTE(SUBSTITUTE(SUBSTITUTE(SUBSTITUTE(BM284,"b","a"),"c","a"),"d","a"),"e","a"),"f","a"),"g","a"),"h","a"),"i","a"),"j","a"),"k","a"),"l","a"),"m","a"),"n","a"),"o","a"),"p","a"),"q","a"),"r","a"),"s","a"),"t","a"),"u","a"),"v","a"),"w","a"),"x","a"),"y","a"),"z","a")</f>
        <v>  </v>
      </c>
      <c r="BO284" s="61" t="str">
        <f aca="false">SUBSTITUTE(SUBSTITUTE(SUBSTITUTE(SUBSTITUTE(SUBSTITUTE(SUBSTITUTE(SUBSTITUTE(SUBSTITUTE(SUBSTITUTE(LOWER(BX284&amp;""),"1","0"),"2","0"),"3","0"),"4","0"),"5","0"),"6","0"),"7","0"),"8","0"),"9","0")</f>
        <v>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v>
      </c>
      <c r="BQ284" s="61" t="n">
        <f aca="false">IFERROR(IF(OR(SUMPRODUCT(--ISNUMBER(SEARCH({"aa000"," aa 000"," aaa 000"," aaaa 000"," a 0000"," a000 000"," aa 00 000"," aaa 00 000"},BP284)))&gt;0,SUMPRODUCT(--ISNUMBER(SEARCH({"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284)))&gt;0,SUMPRODUCT(--ISNUMBER(SEARCH({"http","www.","\",".pdf",".jpg",".jpeg",".png",".heic",".xls",".doc",".msg",".eml"},W284)))&gt;0,ISNUMBER(SEARCH("0000",BO284)),AND(SUMPRODUCT(--ISNUMBER(SEARCH({"sharepoint","onedrive","teams","dms","q-pulse","qpulse"},W284)))&gt;0,ISNUMBER(SEARCH("0",BO284)))),1,0),0)</f>
        <v>0</v>
      </c>
      <c r="BR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284," "&amp;LOWER(Flights!$F$13)&amp;" "," ~ ")," mh"," ~")," at "," ~ ")," by "," ~ ")," on "," ~ ")," to "," ~ ")," from "," ~ ")," until "," ~ ")," till "," ~ ")," before "," ~ ")," after "," ~ ")," around "," ~ ")," approx "," ~ ")," about "," ~ ")," since "," ~ ")," hrs "," ~ ")," hr "," ~ ")," hours "," ~ ")," time "," ~ ")," jan "," ~ ")," feb "," ~ ")," mar "," ~ ")," apr "," ~ ")," may "," ~ ")," jun "," ~ ")," jul "," ~ ")," aug "," ~ ")," sep "," ~ ")," sept "," ~ ")," oct "," ~ ")</f>
        <v>  </v>
      </c>
      <c r="BS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284," "&amp;LOWER(Flights!$F$13)&amp;" "," ~ ")," mh"," ~")," at "," ~ ")," by "," ~ ")," on "," ~ ")," to "," ~ ")," from "," ~ ")," until "," ~ ")," till "," ~ ")," before "," ~ ")," after "," ~ ")," around "," ~ ")," approx "," ~ ")," about "," ~ ")," since "," ~ ")," hrs "," ~ ")," hr "," ~ ")," hours "," ~ ")," time "," ~ ")," jan "," ~ ")," feb "," ~ ")," mar "," ~ ")," apr "," ~ ")," may "," ~ ")," jun "," ~ ")," jul "," ~ ")," aug "," ~ ")," sep "," ~ ")," sept "," ~ ")," oct "," ~ ")</f>
        <v>  </v>
      </c>
      <c r="BT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284,"jan","~"),"feb","~"),"mar","~"),"apr","~"),"may","~"),"jun","~"),"jul","~"),"aug","~"),"sep","~"),"oct","~"),"nov","~"),"dec","~")," nov "," ~ ")," dec "," ~ ")," mon "," ~ ")," tue "," ~ ")," wed "," ~ ")," thu "," ~ ")," fri "," ~ ")," sat "," ~ ")," sun "," ~ ")," gate "," ~ ")," bay "," ~ ")," stand "," ~ ")," position "," ~ ")," galley "," ~ ")," flight "," ~ ")," flt "," ~ ")," day "," ~ ")," date "," ~ ")," dated "," ~ ")," the "," ~ ")," and "," ~ ")," of "," ~ ")," in "," ~ ")," for "," ~ ")," with "," ~ ")</f>
        <v>  </v>
      </c>
      <c r="BU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284,"jan","~"),"feb","~"),"mar","~"),"apr","~"),"may","~"),"jun","~"),"jul","~"),"aug","~"),"sep","~"),"oct","~"),"nov","~"),"dec","~")," nov "," ~ ")," dec "," ~ ")," mon "," ~ ")," tue "," ~ ")," wed "," ~ ")," thu "," ~ ")," fri "," ~ ")," sat "," ~ ")," sun "," ~ ")," gate "," ~ ")," bay "," ~ ")," stand "," ~ ")," position "," ~ ")," galley "," ~ ")," flight "," ~ ")," flt "," ~ ")," day "," ~ ")," date "," ~ ")," dated "," ~ ")," the "," ~ ")," and "," ~ ")," of "," ~ ")," in "," ~ ")," for "," ~ ")," with "," ~ ")</f>
        <v>  </v>
      </c>
      <c r="BV284" s="61" t="n">
        <f aca="false">0</f>
        <v>0</v>
      </c>
      <c r="BW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284," pax "," ~ ")," etd "," ~ ")," eta "," ~ ")," std "," ~ ")," sta "," ~ ")," atd "," ~ ")," ata "," ~ ")," lt "," ~ ")," utc "," ~ ")," local "," ~ ")," ok "," ~ ")," done "," ~ ")," seen "," ~ ")," chk "," ~ ")," chkd "," ~ ")," checked "," ~ ")," rcvd "," ~ ")," recd "," ~ ")," dep "," ~ ")," arr "," ~ ")," qty "," ~ ")," all "," ~ ")," ttl "," ~ ")," total "," ~ ")," via "," ~ ")," per "," ~ ")," call "," ~ ")," inbound "," ~ ")," outbound "," ~ ")," approx "," ~ ")</f>
        <v>  </v>
      </c>
      <c r="BX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284," pax "," ~ ")," etd "," ~ ")," eta "," ~ ")," std "," ~ ")," sta "," ~ ")," atd "," ~ ")," ata "," ~ ")," lt "," ~ ")," utc "," ~ ")," local "," ~ ")," ok "," ~ ")," done "," ~ ")," seen "," ~ ")," chk "," ~ ")," chkd "," ~ ")," checked "," ~ ")," rcvd "," ~ ")," recd "," ~ ")," dep "," ~ ")," arr "," ~ ")," qty "," ~ ")," all "," ~ ")," ttl "," ~ ")," total "," ~ ")," via "," ~ ")," per "," ~ ")," call "," ~ ")," inbound "," ~ ")," outbound "," ~ ")," approx "," ~ ")</f>
        <v>  </v>
      </c>
    </row>
    <row r="285" customFormat="false" ht="41.25" hidden="false" customHeight="true" outlineLevel="0" collapsed="false">
      <c r="A285" s="57" t="s">
        <v>862</v>
      </c>
      <c r="B285" s="57" t="s">
        <v>246</v>
      </c>
      <c r="C285" s="57" t="str">
        <f aca="false">Flights!$F$13</f>
        <v>MH0753</v>
      </c>
      <c r="D285" s="58" t="n">
        <f aca="false">Flights!$D$13</f>
        <v>46306</v>
      </c>
      <c r="E285" s="57" t="str">
        <f aca="false">Flights!$G$13&amp;"-"&amp;Flights!$H$13</f>
        <v>HAN-KUL</v>
      </c>
      <c r="F285" s="57" t="str">
        <f aca="false">Flights!$K$13</f>
        <v>BC</v>
      </c>
      <c r="G285" s="57" t="s">
        <v>81</v>
      </c>
      <c r="H285" s="57" t="s">
        <v>381</v>
      </c>
      <c r="I285" s="57" t="s">
        <v>392</v>
      </c>
      <c r="J285" s="57" t="s">
        <v>393</v>
      </c>
      <c r="K285" s="67" t="s">
        <v>394</v>
      </c>
      <c r="L285" s="67" t="s">
        <v>385</v>
      </c>
      <c r="M285" s="67"/>
      <c r="N285" s="67" t="str">
        <f aca="false">IF(TRIM(Flights!$L$13)="A339","Required","N/A – rule")</f>
        <v>N/A – rule</v>
      </c>
      <c r="O285" s="67" t="s">
        <v>395</v>
      </c>
      <c r="P285" s="57" t="s">
        <v>240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open",IF(AND(NOT(OR(LEN(AZ285)&lt;15,ISNUMBER(MATCH(AZ285,L_Placeholder,0)))),BK285=0,NOT(OR(LEN(AU285)&lt;2,ISNUMBER(MATCH(AU285,L_Placeholder,0)))),NOT(OR(LEN(AX285)&lt;2,ISNUMBER(MATCH(AX285,L_Placeholder,0)))),TRIM(AE285)&lt;&gt;TRIM(T285)),"N/A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missing",IF(OR(LEN(AU285)&lt;2,ISNUMBER(MATCH(AU285,L_Placeholder,0))),"INVALID – PIC missing",IF(OR(LEN(AV285)&lt;2,ISNUMBER(MATCH(AV285,L_Placeholder,0))),"INVALID – result / assessment missing",IF(OR(OR(LEN(AW285)&lt;3,ISNUMBER(MATCH(AW285,L_Placeholder,0))),SUMPRODUCT(--ISNUMBER(SEARCH(" "&amp;L_EvidencePhrase&amp;" ",BD285)))&gt;0,BI285=1),"INVALID – evidence missing, placeholder or not yet on file",IF(BL285=0,"INVALID – evidence needs a traceable reference (number, file name or link)",IF(OR(LEN(AX285)&lt;2,ISNUMBER(MATCH(AX285,L_Placeholder,0))),"INVALID – verifier missing",IF(AX285=AU285,"INVALID – verifier must be someone other than the PIC",IF(BH285=1,"INVALID – result not yet available (awaiting / TBC)",IF(BV285=1,"INVALID – wording says not on board: an on-board confirmation needs the item loaded",IF(AND(AQ285=1,OR(OR(LEN(AY285)&lt;3,ISNUMBER(MATCH(AY285,L_Placeholder,0))),BJ285=1,BQ285=0)),"INVALID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LATE","COMPLETE")&amp;IF(BG285=1," – CHECK WORDING",""))))))))))))))))))))))),IF(TRIM(U285)="Fail","FAIL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t="str">
        <f aca="false">" "&amp;TRIM(SUBSTITUTE(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 "))&amp;" "</f>
        <v>  </v>
      </c>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IFERROR(IF(AND(TRIM(U285)="Pass",SUMPRODUCT((LEN(BC285)-LEN(SUBSTITUTE(BC285,"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")))/(LEN(L_PendNeg)+1))+SUMPRODUCT((LEN(BC285)-LEN(SUBSTITUTE(BC285," "&amp;L_PendPrep&amp;" "," ")))/(LEN(L_PendPrep)+1)),1,0),1)</f>
        <v>0</v>
      </c>
      <c r="BI285" s="61" t="n">
        <f aca="false">IFERROR(IF(SUMPRODUCT((LEN(BD285)-LEN(SUBSTITUTE(BD285," "&amp;L_PendStrict&amp;" "," ")))/(LEN(L_PendStrict)+1))&gt;SUMPRODUCT((LEN(BD285)-LEN(SUBSTITUTE(BD285," "&amp;L_PendNeg&amp;" "," ")))/(LEN(L_PendNeg)+1)),1,0),1)</f>
        <v>0</v>
      </c>
      <c r="BJ285" s="61" t="n">
        <f aca="false">IFERROR(IF(SUMPRODUCT((LEN(BE285)-LEN(SUBSTITUTE(BE285," "&amp;L_Pending&amp;" "," ")))/(LEN(L_Pending)+1))&gt;SUMPRODUCT((LEN(BE285)-LEN(SUBSTITUTE(BE285," "&amp;L_PendNeg&amp;" "," ")))/(LEN(L_PendNeg)+1))+SUMPRODUCT((LEN(BE285)-LEN(SUBSTITUTE(BE285," "&amp;L_PendPrep&amp;" "," ")))/(LEN(L_PendPrep)+1)),1,0),1)</f>
        <v>0</v>
      </c>
      <c r="BK285" s="61" t="n">
        <f aca="false">IFERROR(IF(SUMPRODUCT((LEN(BF285)-LEN(SUBSTITUTE(BF285," "&amp;L_PendStrict&amp;" "," ")))/(LEN(L_PendStrict)+1))&gt;SUMPRODUCT((LEN(BF285)-LEN(SUBSTITUTE(BF285," "&amp;L_PendNeg&amp;" "," ")))/(LEN(L_PendNeg)+1)),1,0),1)</f>
        <v>0</v>
      </c>
      <c r="BL285" s="61" t="n">
        <f aca="false">IFERROR(IF(OR(SUMPRODUCT(--ISNUMBER(SEARCH({"aa000"," aa 000"," aaa 000"," aaaa 000"," a 0000"," a000 000"," aa 00 000"," aaa 00 000"},BN285)))&gt;0,SUMPRODUCT(--ISNUMBER(SEARCH({"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285)))&gt;0,SUMPRODUCT(--ISNUMBER(SEARCH({"http","www.","\",".pdf",".jpg",".jpeg",".png",".heic",".xls",".doc",".msg",".eml"},Z285)))&gt;0,AND(SUMPRODUCT(--ISNUMBER(SEARCH({"sharepoint","onedrive","teams","dms","q-pulse","qpulse"},Z285)))&gt;0,ISNUMBER(SEARCH("0",BM285)))),1,0),0)</f>
        <v>0</v>
      </c>
      <c r="BM285" s="61" t="str">
        <f aca="false">SUBSTITUTE(SUBSTITUTE(SUBSTITUTE(SUBSTITUTE(SUBSTITUTE(SUBSTITUTE(SUBSTITUTE(SUBSTITUTE(SUBSTITUTE(LOWER(BW285&amp;""),"1","0"),"2","0"),"3","0"),"4","0"),"5","0"),"6","0"),"7","0"),"8","0"),"9","0")</f>
        <v>  </v>
      </c>
      <c r="BN285" s="61" t="str">
        <f aca="false">SUBSTITUTE(SUBSTITUTE(SUBSTITUTE(SUBSTITUTE(SUBSTITUTE(SUBSTITUTE(SUBSTITUTE(SUBSTITUTE(SUBSTITUTE(SUBSTITUTE(SUBSTITUTE(SUBSTITUTE(SUBSTITUTE(SUBSTITUTE(SUBSTITUTE(SUBSTITUTE(SUBSTITUTE(SUBSTITUTE(SUBSTITUTE(SUBSTITUTE(SUBSTITUTE(SUBSTITUTE(SUBSTITUTE(SUBSTITUTE(SUBSTITUTE(BM285,"b","a"),"c","a"),"d","a"),"e","a"),"f","a"),"g","a"),"h","a"),"i","a"),"j","a"),"k","a"),"l","a"),"m","a"),"n","a"),"o","a"),"p","a"),"q","a"),"r","a"),"s","a"),"t","a"),"u","a"),"v","a"),"w","a"),"x","a"),"y","a"),"z","a")</f>
        <v>  </v>
      </c>
      <c r="BO285" s="61" t="str">
        <f aca="false">SUBSTITUTE(SUBSTITUTE(SUBSTITUTE(SUBSTITUTE(SUBSTITUTE(SUBSTITUTE(SUBSTITUTE(SUBSTITUTE(SUBSTITUTE(LOWER(BX285&amp;""),"1","0"),"2","0"),"3","0"),"4","0"),"5","0"),"6","0"),"7","0"),"8","0"),"9","0")</f>
        <v>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v>
      </c>
      <c r="BQ285" s="61" t="n">
        <f aca="false">IFERROR(IF(OR(SUMPRODUCT(--ISNUMBER(SEARCH({"aa000"," aa 000"," aaa 000"," aaaa 000"," a 0000"," a000 000"," aa 00 000"," aaa 00 000"},BP285)))&gt;0,SUMPRODUCT(--ISNUMBER(SEARCH({"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285)))&gt;0,SUMPRODUCT(--ISNUMBER(SEARCH({"http","www.","\",".pdf",".jpg",".jpeg",".png",".heic",".xls",".doc",".msg",".eml"},W285)))&gt;0,ISNUMBER(SEARCH("0000",BO285)),AND(SUMPRODUCT(--ISNUMBER(SEARCH({"sharepoint","onedrive","teams","dms","q-pulse","qpulse"},W285)))&gt;0,ISNUMBER(SEARCH("0",BO285)))),1,0),0)</f>
        <v>0</v>
      </c>
      <c r="BR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285," "&amp;LOWER(Flights!$F$13)&amp;" "," ~ ")," mh"," ~")," at "," ~ ")," by "," ~ ")," on "," ~ ")," to "," ~ ")," from "," ~ ")," until "," ~ ")," till "," ~ ")," before "," ~ ")," after "," ~ ")," around "," ~ ")," approx "," ~ ")," about "," ~ ")," since "," ~ ")," hrs "," ~ ")," hr "," ~ ")," hours "," ~ ")," time "," ~ ")," jan "," ~ ")," feb "," ~ ")," mar "," ~ ")," apr "," ~ ")," may "," ~ ")," jun "," ~ ")," jul "," ~ ")," aug "," ~ ")," sep "," ~ ")," sept "," ~ ")," oct "," ~ ")</f>
        <v>  </v>
      </c>
      <c r="BS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285," "&amp;LOWER(Flights!$F$13)&amp;" "," ~ ")," mh"," ~")," at "," ~ ")," by "," ~ ")," on "," ~ ")," to "," ~ ")," from "," ~ ")," until "," ~ ")," till "," ~ ")," before "," ~ ")," after "," ~ ")," around "," ~ ")," approx "," ~ ")," about "," ~ ")," since "," ~ ")," hrs "," ~ ")," hr "," ~ ")," hours "," ~ ")," time "," ~ ")," jan "," ~ ")," feb "," ~ ")," mar "," ~ ")," apr "," ~ ")," may "," ~ ")," jun "," ~ ")," jul "," ~ ")," aug "," ~ ")," sep "," ~ ")," sept "," ~ ")," oct "," ~ ")</f>
        <v>  </v>
      </c>
      <c r="BT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285,"jan","~"),"feb","~"),"mar","~"),"apr","~"),"may","~"),"jun","~"),"jul","~"),"aug","~"),"sep","~"),"oct","~"),"nov","~"),"dec","~")," nov "," ~ ")," dec "," ~ ")," mon "," ~ ")," tue "," ~ ")," wed "," ~ ")," thu "," ~ ")," fri "," ~ ")," sat "," ~ ")," sun "," ~ ")," gate "," ~ ")," bay "," ~ ")," stand "," ~ ")," position "," ~ ")," galley "," ~ ")," flight "," ~ ")," flt "," ~ ")," day "," ~ ")," date "," ~ ")," dated "," ~ ")," the "," ~ ")," and "," ~ ")," of "," ~ ")," in "," ~ ")," for "," ~ ")," with "," ~ ")</f>
        <v>  </v>
      </c>
      <c r="BU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285,"jan","~"),"feb","~"),"mar","~"),"apr","~"),"may","~"),"jun","~"),"jul","~"),"aug","~"),"sep","~"),"oct","~"),"nov","~"),"dec","~")," nov "," ~ ")," dec "," ~ ")," mon "," ~ ")," tue "," ~ ")," wed "," ~ ")," thu "," ~ ")," fri "," ~ ")," sat "," ~ ")," sun "," ~ ")," gate "," ~ ")," bay "," ~ ")," stand "," ~ ")," position "," ~ ")," galley "," ~ ")," flight "," ~ ")," flt "," ~ ")," day "," ~ ")," date "," ~ ")," dated "," ~ ")," the "," ~ ")," and "," ~ ")," of "," ~ ")," in "," ~ ")," for "," ~ ")," with "," ~ ")</f>
        <v>  </v>
      </c>
      <c r="BV285" s="61" t="n">
        <f aca="false">0</f>
        <v>0</v>
      </c>
      <c r="BW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285," pax "," ~ ")," etd "," ~ ")," eta "," ~ ")," std "," ~ ")," sta "," ~ ")," atd "," ~ ")," ata "," ~ ")," lt "," ~ ")," utc "," ~ ")," local "," ~ ")," ok "," ~ ")," done "," ~ ")," seen "," ~ ")," chk "," ~ ")," chkd "," ~ ")," checked "," ~ ")," rcvd "," ~ ")," recd "," ~ ")," dep "," ~ ")," arr "," ~ ")," qty "," ~ ")," all "," ~ ")," ttl "," ~ ")," total "," ~ ")," via "," ~ ")," per "," ~ ")," call "," ~ ")," inbound "," ~ ")," outbound "," ~ ")," approx "," ~ ")</f>
        <v>  </v>
      </c>
      <c r="BX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285," pax "," ~ ")," etd "," ~ ")," eta "," ~ ")," std "," ~ ")," sta "," ~ ")," atd "," ~ ")," ata "," ~ ")," lt "," ~ ")," utc "," ~ ")," local "," ~ ")," ok "," ~ ")," done "," ~ ")," seen "," ~ ")," chk "," ~ ")," chkd "," ~ ")," checked "," ~ ")," rcvd "," ~ ")," recd "," ~ ")," dep "," ~ ")," arr "," ~ ")," qty "," ~ ")," all "," ~ ")," ttl "," ~ ")," total "," ~ ")," via "," ~ ")," per "," ~ ")," call "," ~ ")," inbound "," ~ ")," outbound "," ~ ")," approx "," ~ ")</f>
        <v>  </v>
      </c>
    </row>
    <row r="286" customFormat="false" ht="39.75" hidden="false" customHeight="true" outlineLevel="0" collapsed="false">
      <c r="A286" s="57" t="s">
        <v>863</v>
      </c>
      <c r="B286" s="57" t="s">
        <v>246</v>
      </c>
      <c r="C286" s="57" t="str">
        <f aca="false">Flights!$F$13</f>
        <v>MH0753</v>
      </c>
      <c r="D286" s="58" t="n">
        <f aca="false">Flights!$D$13</f>
        <v>46306</v>
      </c>
      <c r="E286" s="57" t="str">
        <f aca="false">Flights!$G$13&amp;"-"&amp;Flights!$H$13</f>
        <v>HAN-KUL</v>
      </c>
      <c r="F286" s="57" t="str">
        <f aca="false">Flights!$K$13</f>
        <v>BC</v>
      </c>
      <c r="G286" s="57" t="s">
        <v>81</v>
      </c>
      <c r="H286" s="57" t="s">
        <v>381</v>
      </c>
      <c r="I286" s="57" t="s">
        <v>397</v>
      </c>
      <c r="J286" s="57" t="s">
        <v>398</v>
      </c>
      <c r="K286" s="67" t="s">
        <v>399</v>
      </c>
      <c r="L286" s="67" t="s">
        <v>385</v>
      </c>
      <c r="M286" s="67"/>
      <c r="N286" s="67" t="s">
        <v>386</v>
      </c>
      <c r="O286" s="67"/>
      <c r="P286" s="57" t="s">
        <v>240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open",IF(AND(NOT(OR(LEN(AZ286)&lt;15,ISNUMBER(MATCH(AZ286,L_Placeholder,0)))),BK286=0,NOT(OR(LEN(AU286)&lt;2,ISNUMBER(MATCH(AU286,L_Placeholder,0)))),NOT(OR(LEN(AX286)&lt;2,ISNUMBER(MATCH(AX286,L_Placeholder,0)))),TRIM(AE286)&lt;&gt;TRIM(T286)),"N/A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missing",IF(OR(LEN(AU286)&lt;2,ISNUMBER(MATCH(AU286,L_Placeholder,0))),"INVALID – PIC missing",IF(OR(LEN(AV286)&lt;2,ISNUMBER(MATCH(AV286,L_Placeholder,0))),"INVALID – result / assessment missing",IF(OR(OR(LEN(AW286)&lt;3,ISNUMBER(MATCH(AW286,L_Placeholder,0))),SUMPRODUCT(--ISNUMBER(SEARCH(" "&amp;L_EvidencePhrase&amp;" ",BD286)))&gt;0,BI286=1),"INVALID – evidence missing, placeholder or not yet on file",IF(BL286=0,"INVALID – evidence needs a traceable reference (number, file name or link)",IF(OR(LEN(AX286)&lt;2,ISNUMBER(MATCH(AX286,L_Placeholder,0))),"INVALID – verifier missing",IF(AX286=AU286,"INVALID – verifier must be someone other than the PIC",IF(BH286=1,"INVALID – result not yet available (awaiting / TBC)",IF(BV286=1,"INVALID – wording says not on board: an on-board confirmation needs the item loaded",IF(AND(AQ286=1,OR(OR(LEN(AY286)&lt;3,ISNUMBER(MATCH(AY286,L_Placeholder,0))),BJ286=1,BQ286=0)),"INVALID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LATE","COMPLETE")&amp;IF(BG286=1," – CHECK WORDING",""))))))))))))))))))))))),IF(TRIM(U286)="Fail","FAIL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t="str">
        <f aca="false">" "&amp;TRIM(SUBSTITUTE(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 "))&amp;" "</f>
        <v>  </v>
      </c>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IFERROR(IF(AND(TRIM(U286)="Pass",SUMPRODUCT((LEN(BC286)-LEN(SUBSTITUTE(BC286,"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")))/(LEN(L_PendNeg)+1))+SUMPRODUCT((LEN(BC286)-LEN(SUBSTITUTE(BC286," "&amp;L_PendPrep&amp;" "," ")))/(LEN(L_PendPrep)+1)),1,0),1)</f>
        <v>0</v>
      </c>
      <c r="BI286" s="61" t="n">
        <f aca="false">IFERROR(IF(SUMPRODUCT((LEN(BD286)-LEN(SUBSTITUTE(BD286," "&amp;L_PendStrict&amp;" "," ")))/(LEN(L_PendStrict)+1))&gt;SUMPRODUCT((LEN(BD286)-LEN(SUBSTITUTE(BD286," "&amp;L_PendNeg&amp;" "," ")))/(LEN(L_PendNeg)+1)),1,0),1)</f>
        <v>0</v>
      </c>
      <c r="BJ286" s="61" t="n">
        <f aca="false">IFERROR(IF(SUMPRODUCT((LEN(BE286)-LEN(SUBSTITUTE(BE286," "&amp;L_Pending&amp;" "," ")))/(LEN(L_Pending)+1))&gt;SUMPRODUCT((LEN(BE286)-LEN(SUBSTITUTE(BE286," "&amp;L_PendNeg&amp;" "," ")))/(LEN(L_PendNeg)+1))+SUMPRODUCT((LEN(BE286)-LEN(SUBSTITUTE(BE286," "&amp;L_PendPrep&amp;" "," ")))/(LEN(L_PendPrep)+1)),1,0),1)</f>
        <v>0</v>
      </c>
      <c r="BK286" s="61" t="n">
        <f aca="false">IFERROR(IF(SUMPRODUCT((LEN(BF286)-LEN(SUBSTITUTE(BF286," "&amp;L_PendStrict&amp;" "," ")))/(LEN(L_PendStrict)+1))&gt;SUMPRODUCT((LEN(BF286)-LEN(SUBSTITUTE(BF286," "&amp;L_PendNeg&amp;" "," ")))/(LEN(L_PendNeg)+1)),1,0),1)</f>
        <v>0</v>
      </c>
      <c r="BL286" s="61" t="n">
        <f aca="false">IFERROR(IF(OR(SUMPRODUCT(--ISNUMBER(SEARCH({"aa000"," aa 000"," aaa 000"," aaaa 000"," a 0000"," a000 000"," aa 00 000"," aaa 00 000"},BN286)))&gt;0,SUMPRODUCT(--ISNUMBER(SEARCH({"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286)))&gt;0,SUMPRODUCT(--ISNUMBER(SEARCH({"http","www.","\",".pdf",".jpg",".jpeg",".png",".heic",".xls",".doc",".msg",".eml"},Z286)))&gt;0,AND(SUMPRODUCT(--ISNUMBER(SEARCH({"sharepoint","onedrive","teams","dms","q-pulse","qpulse"},Z286)))&gt;0,ISNUMBER(SEARCH("0",BM286)))),1,0),0)</f>
        <v>0</v>
      </c>
      <c r="BM286" s="61" t="str">
        <f aca="false">SUBSTITUTE(SUBSTITUTE(SUBSTITUTE(SUBSTITUTE(SUBSTITUTE(SUBSTITUTE(SUBSTITUTE(SUBSTITUTE(SUBSTITUTE(LOWER(BW286&amp;""),"1","0"),"2","0"),"3","0"),"4","0"),"5","0"),"6","0"),"7","0"),"8","0"),"9","0")</f>
        <v>  </v>
      </c>
      <c r="BN286" s="61" t="str">
        <f aca="false">SUBSTITUTE(SUBSTITUTE(SUBSTITUTE(SUBSTITUTE(SUBSTITUTE(SUBSTITUTE(SUBSTITUTE(SUBSTITUTE(SUBSTITUTE(SUBSTITUTE(SUBSTITUTE(SUBSTITUTE(SUBSTITUTE(SUBSTITUTE(SUBSTITUTE(SUBSTITUTE(SUBSTITUTE(SUBSTITUTE(SUBSTITUTE(SUBSTITUTE(SUBSTITUTE(SUBSTITUTE(SUBSTITUTE(SUBSTITUTE(SUBSTITUTE(BM286,"b","a"),"c","a"),"d","a"),"e","a"),"f","a"),"g","a"),"h","a"),"i","a"),"j","a"),"k","a"),"l","a"),"m","a"),"n","a"),"o","a"),"p","a"),"q","a"),"r","a"),"s","a"),"t","a"),"u","a"),"v","a"),"w","a"),"x","a"),"y","a"),"z","a")</f>
        <v>  </v>
      </c>
      <c r="BO286" s="61" t="str">
        <f aca="false">SUBSTITUTE(SUBSTITUTE(SUBSTITUTE(SUBSTITUTE(SUBSTITUTE(SUBSTITUTE(SUBSTITUTE(SUBSTITUTE(SUBSTITUTE(LOWER(BX286&amp;""),"1","0"),"2","0"),"3","0"),"4","0"),"5","0"),"6","0"),"7","0"),"8","0"),"9","0")</f>
        <v>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v>
      </c>
      <c r="BQ286" s="61" t="n">
        <f aca="false">IFERROR(IF(OR(SUMPRODUCT(--ISNUMBER(SEARCH({"aa000"," aa 000"," aaa 000"," aaaa 000"," a 0000"," a000 000"," aa 00 000"," aaa 00 000"},BP286)))&gt;0,SUMPRODUCT(--ISNUMBER(SEARCH({"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286)))&gt;0,SUMPRODUCT(--ISNUMBER(SEARCH({"http","www.","\",".pdf",".jpg",".jpeg",".png",".heic",".xls",".doc",".msg",".eml"},W286)))&gt;0,ISNUMBER(SEARCH("0000",BO286)),AND(SUMPRODUCT(--ISNUMBER(SEARCH({"sharepoint","onedrive","teams","dms","q-pulse","qpulse"},W286)))&gt;0,ISNUMBER(SEARCH("0",BO286)))),1,0),0)</f>
        <v>0</v>
      </c>
      <c r="BR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286," "&amp;LOWER(Flights!$F$13)&amp;" "," ~ ")," mh"," ~")," at "," ~ ")," by "," ~ ")," on "," ~ ")," to "," ~ ")," from "," ~ ")," until "," ~ ")," till "," ~ ")," before "," ~ ")," after "," ~ ")," around "," ~ ")," approx "," ~ ")," about "," ~ ")," since "," ~ ")," hrs "," ~ ")," hr "," ~ ")," hours "," ~ ")," time "," ~ ")," jan "," ~ ")," feb "," ~ ")," mar "," ~ ")," apr "," ~ ")," may "," ~ ")," jun "," ~ ")," jul "," ~ ")," aug "," ~ ")," sep "," ~ ")," sept "," ~ ")," oct "," ~ ")</f>
        <v>  </v>
      </c>
      <c r="BS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286," "&amp;LOWER(Flights!$F$13)&amp;" "," ~ ")," mh"," ~")," at "," ~ ")," by "," ~ ")," on "," ~ ")," to "," ~ ")," from "," ~ ")," until "," ~ ")," till "," ~ ")," before "," ~ ")," after "," ~ ")," around "," ~ ")," approx "," ~ ")," about "," ~ ")," since "," ~ ")," hrs "," ~ ")," hr "," ~ ")," hours "," ~ ")," time "," ~ ")," jan "," ~ ")," feb "," ~ ")," mar "," ~ ")," apr "," ~ ")," may "," ~ ")," jun "," ~ ")," jul "," ~ ")," aug "," ~ ")," sep "," ~ ")," sept "," ~ ")," oct "," ~ ")</f>
        <v>  </v>
      </c>
      <c r="BT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286,"jan","~"),"feb","~"),"mar","~"),"apr","~"),"may","~"),"jun","~"),"jul","~"),"aug","~"),"sep","~"),"oct","~"),"nov","~"),"dec","~")," nov "," ~ ")," dec "," ~ ")," mon "," ~ ")," tue "," ~ ")," wed "," ~ ")," thu "," ~ ")," fri "," ~ ")," sat "," ~ ")," sun "," ~ ")," gate "," ~ ")," bay "," ~ ")," stand "," ~ ")," position "," ~ ")," galley "," ~ ")," flight "," ~ ")," flt "," ~ ")," day "," ~ ")," date "," ~ ")," dated "," ~ ")," the "," ~ ")," and "," ~ ")," of "," ~ ")," in "," ~ ")," for "," ~ ")," with "," ~ ")</f>
        <v>  </v>
      </c>
      <c r="BU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286,"jan","~"),"feb","~"),"mar","~"),"apr","~"),"may","~"),"jun","~"),"jul","~"),"aug","~"),"sep","~"),"oct","~"),"nov","~"),"dec","~")," nov "," ~ ")," dec "," ~ ")," mon "," ~ ")," tue "," ~ ")," wed "," ~ ")," thu "," ~ ")," fri "," ~ ")," sat "," ~ ")," sun "," ~ ")," gate "," ~ ")," bay "," ~ ")," stand "," ~ ")," position "," ~ ")," galley "," ~ ")," flight "," ~ ")," flt "," ~ ")," day "," ~ ")," date "," ~ ")," dated "," ~ ")," the "," ~ ")," and "," ~ ")," of "," ~ ")," in "," ~ ")," for "," ~ ")," with "," ~ ")</f>
        <v>  </v>
      </c>
      <c r="BV286" s="61" t="n">
        <f aca="false">0</f>
        <v>0</v>
      </c>
      <c r="BW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286," pax "," ~ ")," etd "," ~ ")," eta "," ~ ")," std "," ~ ")," sta "," ~ ")," atd "," ~ ")," ata "," ~ ")," lt "," ~ ")," utc "," ~ ")," local "," ~ ")," ok "," ~ ")," done "," ~ ")," seen "," ~ ")," chk "," ~ ")," chkd "," ~ ")," checked "," ~ ")," rcvd "," ~ ")," recd "," ~ ")," dep "," ~ ")," arr "," ~ ")," qty "," ~ ")," all "," ~ ")," ttl "," ~ ")," total "," ~ ")," via "," ~ ")," per "," ~ ")," call "," ~ ")," inbound "," ~ ")," outbound "," ~ ")," approx "," ~ ")</f>
        <v>  </v>
      </c>
      <c r="BX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286," pax "," ~ ")," etd "," ~ ")," eta "," ~ ")," std "," ~ ")," sta "," ~ ")," atd "," ~ ")," ata "," ~ ")," lt "," ~ ")," utc "," ~ ")," local "," ~ ")," ok "," ~ ")," done "," ~ ")," seen "," ~ ")," chk "," ~ ")," chkd "," ~ ")," checked "," ~ ")," rcvd "," ~ ")," recd "," ~ ")," dep "," ~ ")," arr "," ~ ")," qty "," ~ ")," all "," ~ ")," ttl "," ~ ")," total "," ~ ")," via "," ~ ")," per "," ~ ")," call "," ~ ")," inbound "," ~ ")," outbound "," ~ ")," approx "," ~ ")</f>
        <v>  </v>
      </c>
    </row>
    <row r="287" customFormat="false" ht="39.75" hidden="false" customHeight="true" outlineLevel="0" collapsed="false">
      <c r="A287" s="57" t="s">
        <v>864</v>
      </c>
      <c r="B287" s="57" t="s">
        <v>246</v>
      </c>
      <c r="C287" s="57" t="str">
        <f aca="false">Flights!$F$13</f>
        <v>MH0753</v>
      </c>
      <c r="D287" s="58" t="n">
        <f aca="false">Flights!$D$13</f>
        <v>46306</v>
      </c>
      <c r="E287" s="57" t="str">
        <f aca="false">Flights!$G$13&amp;"-"&amp;Flights!$H$13</f>
        <v>HAN-KUL</v>
      </c>
      <c r="F287" s="57" t="str">
        <f aca="false">Flights!$K$13</f>
        <v>BC</v>
      </c>
      <c r="G287" s="57" t="s">
        <v>81</v>
      </c>
      <c r="H287" s="57" t="s">
        <v>381</v>
      </c>
      <c r="I287" s="57" t="s">
        <v>401</v>
      </c>
      <c r="J287" s="57" t="s">
        <v>402</v>
      </c>
      <c r="K287" s="67" t="s">
        <v>403</v>
      </c>
      <c r="L287" s="67" t="s">
        <v>385</v>
      </c>
      <c r="M287" s="67"/>
      <c r="N287" s="67" t="s">
        <v>386</v>
      </c>
      <c r="O287" s="67"/>
      <c r="P287" s="57" t="s">
        <v>240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open",IF(AND(NOT(OR(LEN(AZ287)&lt;15,ISNUMBER(MATCH(AZ287,L_Placeholder,0)))),BK287=0,NOT(OR(LEN(AU287)&lt;2,ISNUMBER(MATCH(AU287,L_Placeholder,0)))),NOT(OR(LEN(AX287)&lt;2,ISNUMBER(MATCH(AX287,L_Placeholder,0)))),TRIM(AE287)&lt;&gt;TRIM(T287)),"N/A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missing",IF(OR(LEN(AU287)&lt;2,ISNUMBER(MATCH(AU287,L_Placeholder,0))),"INVALID – PIC missing",IF(OR(LEN(AV287)&lt;2,ISNUMBER(MATCH(AV287,L_Placeholder,0))),"INVALID – result / assessment missing",IF(OR(OR(LEN(AW287)&lt;3,ISNUMBER(MATCH(AW287,L_Placeholder,0))),SUMPRODUCT(--ISNUMBER(SEARCH(" "&amp;L_EvidencePhrase&amp;" ",BD287)))&gt;0,BI287=1),"INVALID – evidence missing, placeholder or not yet on file",IF(BL287=0,"INVALID – evidence needs a traceable reference (number, file name or link)",IF(OR(LEN(AX287)&lt;2,ISNUMBER(MATCH(AX287,L_Placeholder,0))),"INVALID – verifier missing",IF(AX287=AU287,"INVALID – verifier must be someone other than the PIC",IF(BH287=1,"INVALID – result not yet available (awaiting / TBC)",IF(BV287=1,"INVALID – wording says not on board: an on-board confirmation needs the item loaded",IF(AND(AQ287=1,OR(OR(LEN(AY287)&lt;3,ISNUMBER(MATCH(AY287,L_Placeholder,0))),BJ287=1,BQ287=0)),"INVALID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LATE","COMPLETE")&amp;IF(BG287=1," – CHECK WORDING",""))))))))))))))))))))))),IF(TRIM(U287)="Fail","FAIL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t="str">
        <f aca="false">" "&amp;TRIM(SUBSTITUTE(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 "))&amp;" "</f>
        <v>  </v>
      </c>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IFERROR(IF(AND(TRIM(U287)="Pass",SUMPRODUCT((LEN(BC287)-LEN(SUBSTITUTE(BC287,"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")))/(LEN(L_PendNeg)+1))+SUMPRODUCT((LEN(BC287)-LEN(SUBSTITUTE(BC287," "&amp;L_PendPrep&amp;" "," ")))/(LEN(L_PendPrep)+1)),1,0),1)</f>
        <v>0</v>
      </c>
      <c r="BI287" s="61" t="n">
        <f aca="false">IFERROR(IF(SUMPRODUCT((LEN(BD287)-LEN(SUBSTITUTE(BD287," "&amp;L_PendStrict&amp;" "," ")))/(LEN(L_PendStrict)+1))&gt;SUMPRODUCT((LEN(BD287)-LEN(SUBSTITUTE(BD287," "&amp;L_PendNeg&amp;" "," ")))/(LEN(L_PendNeg)+1)),1,0),1)</f>
        <v>0</v>
      </c>
      <c r="BJ287" s="61" t="n">
        <f aca="false">IFERROR(IF(SUMPRODUCT((LEN(BE287)-LEN(SUBSTITUTE(BE287," "&amp;L_Pending&amp;" "," ")))/(LEN(L_Pending)+1))&gt;SUMPRODUCT((LEN(BE287)-LEN(SUBSTITUTE(BE287," "&amp;L_PendNeg&amp;" "," ")))/(LEN(L_PendNeg)+1))+SUMPRODUCT((LEN(BE287)-LEN(SUBSTITUTE(BE287," "&amp;L_PendPrep&amp;" "," ")))/(LEN(L_PendPrep)+1)),1,0),1)</f>
        <v>0</v>
      </c>
      <c r="BK287" s="61" t="n">
        <f aca="false">IFERROR(IF(SUMPRODUCT((LEN(BF287)-LEN(SUBSTITUTE(BF287," "&amp;L_PendStrict&amp;" "," ")))/(LEN(L_PendStrict)+1))&gt;SUMPRODUCT((LEN(BF287)-LEN(SUBSTITUTE(BF287," "&amp;L_PendNeg&amp;" "," ")))/(LEN(L_PendNeg)+1)),1,0),1)</f>
        <v>0</v>
      </c>
      <c r="BL287" s="61" t="n">
        <f aca="false">IFERROR(IF(OR(SUMPRODUCT(--ISNUMBER(SEARCH({"aa000"," aa 000"," aaa 000"," aaaa 000"," a 0000"," a000 000"," aa 00 000"," aaa 00 000"},BN287)))&gt;0,SUMPRODUCT(--ISNUMBER(SEARCH({"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287)))&gt;0,SUMPRODUCT(--ISNUMBER(SEARCH({"http","www.","\",".pdf",".jpg",".jpeg",".png",".heic",".xls",".doc",".msg",".eml"},Z287)))&gt;0,AND(SUMPRODUCT(--ISNUMBER(SEARCH({"sharepoint","onedrive","teams","dms","q-pulse","qpulse"},Z287)))&gt;0,ISNUMBER(SEARCH("0",BM287)))),1,0),0)</f>
        <v>0</v>
      </c>
      <c r="BM287" s="61" t="str">
        <f aca="false">SUBSTITUTE(SUBSTITUTE(SUBSTITUTE(SUBSTITUTE(SUBSTITUTE(SUBSTITUTE(SUBSTITUTE(SUBSTITUTE(SUBSTITUTE(LOWER(BW287&amp;""),"1","0"),"2","0"),"3","0"),"4","0"),"5","0"),"6","0"),"7","0"),"8","0"),"9","0")</f>
        <v>  </v>
      </c>
      <c r="BN287" s="61" t="str">
        <f aca="false">SUBSTITUTE(SUBSTITUTE(SUBSTITUTE(SUBSTITUTE(SUBSTITUTE(SUBSTITUTE(SUBSTITUTE(SUBSTITUTE(SUBSTITUTE(SUBSTITUTE(SUBSTITUTE(SUBSTITUTE(SUBSTITUTE(SUBSTITUTE(SUBSTITUTE(SUBSTITUTE(SUBSTITUTE(SUBSTITUTE(SUBSTITUTE(SUBSTITUTE(SUBSTITUTE(SUBSTITUTE(SUBSTITUTE(SUBSTITUTE(SUBSTITUTE(BM287,"b","a"),"c","a"),"d","a"),"e","a"),"f","a"),"g","a"),"h","a"),"i","a"),"j","a"),"k","a"),"l","a"),"m","a"),"n","a"),"o","a"),"p","a"),"q","a"),"r","a"),"s","a"),"t","a"),"u","a"),"v","a"),"w","a"),"x","a"),"y","a"),"z","a")</f>
        <v>  </v>
      </c>
      <c r="BO287" s="61" t="str">
        <f aca="false">SUBSTITUTE(SUBSTITUTE(SUBSTITUTE(SUBSTITUTE(SUBSTITUTE(SUBSTITUTE(SUBSTITUTE(SUBSTITUTE(SUBSTITUTE(LOWER(BX287&amp;""),"1","0"),"2","0"),"3","0"),"4","0"),"5","0"),"6","0"),"7","0"),"8","0"),"9","0")</f>
        <v>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v>
      </c>
      <c r="BQ287" s="61" t="n">
        <f aca="false">IFERROR(IF(OR(SUMPRODUCT(--ISNUMBER(SEARCH({"aa000"," aa 000"," aaa 000"," aaaa 000"," a 0000"," a000 000"," aa 00 000"," aaa 00 000"},BP287)))&gt;0,SUMPRODUCT(--ISNUMBER(SEARCH({"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287)))&gt;0,SUMPRODUCT(--ISNUMBER(SEARCH({"http","www.","\",".pdf",".jpg",".jpeg",".png",".heic",".xls",".doc",".msg",".eml"},W287)))&gt;0,ISNUMBER(SEARCH("0000",BO287)),AND(SUMPRODUCT(--ISNUMBER(SEARCH({"sharepoint","onedrive","teams","dms","q-pulse","qpulse"},W287)))&gt;0,ISNUMBER(SEARCH("0",BO287)))),1,0),0)</f>
        <v>0</v>
      </c>
      <c r="BR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287," "&amp;LOWER(Flights!$F$13)&amp;" "," ~ ")," mh"," ~")," at "," ~ ")," by "," ~ ")," on "," ~ ")," to "," ~ ")," from "," ~ ")," until "," ~ ")," till "," ~ ")," before "," ~ ")," after "," ~ ")," around "," ~ ")," approx "," ~ ")," about "," ~ ")," since "," ~ ")," hrs "," ~ ")," hr "," ~ ")," hours "," ~ ")," time "," ~ ")," jan "," ~ ")," feb "," ~ ")," mar "," ~ ")," apr "," ~ ")," may "," ~ ")," jun "," ~ ")," jul "," ~ ")," aug "," ~ ")," sep "," ~ ")," sept "," ~ ")," oct "," ~ ")</f>
        <v>  </v>
      </c>
      <c r="BS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287," "&amp;LOWER(Flights!$F$13)&amp;" "," ~ ")," mh"," ~")," at "," ~ ")," by "," ~ ")," on "," ~ ")," to "," ~ ")," from "," ~ ")," until "," ~ ")," till "," ~ ")," before "," ~ ")," after "," ~ ")," around "," ~ ")," approx "," ~ ")," about "," ~ ")," since "," ~ ")," hrs "," ~ ")," hr "," ~ ")," hours "," ~ ")," time "," ~ ")," jan "," ~ ")," feb "," ~ ")," mar "," ~ ")," apr "," ~ ")," may "," ~ ")," jun "," ~ ")," jul "," ~ ")," aug "," ~ ")," sep "," ~ ")," sept "," ~ ")," oct "," ~ ")</f>
        <v>  </v>
      </c>
      <c r="BT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287,"jan","~"),"feb","~"),"mar","~"),"apr","~"),"may","~"),"jun","~"),"jul","~"),"aug","~"),"sep","~"),"oct","~"),"nov","~"),"dec","~")," nov "," ~ ")," dec "," ~ ")," mon "," ~ ")," tue "," ~ ")," wed "," ~ ")," thu "," ~ ")," fri "," ~ ")," sat "," ~ ")," sun "," ~ ")," gate "," ~ ")," bay "," ~ ")," stand "," ~ ")," position "," ~ ")," galley "," ~ ")," flight "," ~ ")," flt "," ~ ")," day "," ~ ")," date "," ~ ")," dated "," ~ ")," the "," ~ ")," and "," ~ ")," of "," ~ ")," in "," ~ ")," for "," ~ ")," with "," ~ ")</f>
        <v>  </v>
      </c>
      <c r="BU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287,"jan","~"),"feb","~"),"mar","~"),"apr","~"),"may","~"),"jun","~"),"jul","~"),"aug","~"),"sep","~"),"oct","~"),"nov","~"),"dec","~")," nov "," ~ ")," dec "," ~ ")," mon "," ~ ")," tue "," ~ ")," wed "," ~ ")," thu "," ~ ")," fri "," ~ ")," sat "," ~ ")," sun "," ~ ")," gate "," ~ ")," bay "," ~ ")," stand "," ~ ")," position "," ~ ")," galley "," ~ ")," flight "," ~ ")," flt "," ~ ")," day "," ~ ")," date "," ~ ")," dated "," ~ ")," the "," ~ ")," and "," ~ ")," of "," ~ ")," in "," ~ ")," for "," ~ ")," with "," ~ ")</f>
        <v>  </v>
      </c>
      <c r="BV287" s="61" t="n">
        <f aca="false">0</f>
        <v>0</v>
      </c>
      <c r="BW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287," pax "," ~ ")," etd "," ~ ")," eta "," ~ ")," std "," ~ ")," sta "," ~ ")," atd "," ~ ")," ata "," ~ ")," lt "," ~ ")," utc "," ~ ")," local "," ~ ")," ok "," ~ ")," done "," ~ ")," seen "," ~ ")," chk "," ~ ")," chkd "," ~ ")," checked "," ~ ")," rcvd "," ~ ")," recd "," ~ ")," dep "," ~ ")," arr "," ~ ")," qty "," ~ ")," all "," ~ ")," ttl "," ~ ")," total "," ~ ")," via "," ~ ")," per "," ~ ")," call "," ~ ")," inbound "," ~ ")," outbound "," ~ ")," approx "," ~ ")</f>
        <v>  </v>
      </c>
      <c r="BX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287," pax "," ~ ")," etd "," ~ ")," eta "," ~ ")," std "," ~ ")," sta "," ~ ")," atd "," ~ ")," ata "," ~ ")," lt "," ~ ")," utc "," ~ ")," local "," ~ ")," ok "," ~ ")," done "," ~ ")," seen "," ~ ")," chk "," ~ ")," chkd "," ~ ")," checked "," ~ ")," rcvd "," ~ ")," recd "," ~ ")," dep "," ~ ")," arr "," ~ ")," qty "," ~ ")," all "," ~ ")," ttl "," ~ ")," total "," ~ ")," via "," ~ ")," per "," ~ ")," call "," ~ ")," inbound "," ~ ")," outbound "," ~ ")," approx "," ~ ")</f>
        <v>  </v>
      </c>
    </row>
    <row r="288" customFormat="false" ht="39.75" hidden="false" customHeight="true" outlineLevel="0" collapsed="false">
      <c r="A288" s="57" t="s">
        <v>865</v>
      </c>
      <c r="B288" s="57" t="s">
        <v>246</v>
      </c>
      <c r="C288" s="57" t="str">
        <f aca="false">Flights!$F$13</f>
        <v>MH0753</v>
      </c>
      <c r="D288" s="58" t="n">
        <f aca="false">Flights!$D$13</f>
        <v>46306</v>
      </c>
      <c r="E288" s="57" t="str">
        <f aca="false">Flights!$G$13&amp;"-"&amp;Flights!$H$13</f>
        <v>HAN-KUL</v>
      </c>
      <c r="F288" s="57" t="str">
        <f aca="false">Flights!$K$13</f>
        <v>BC</v>
      </c>
      <c r="G288" s="57" t="s">
        <v>81</v>
      </c>
      <c r="H288" s="57" t="s">
        <v>381</v>
      </c>
      <c r="I288" s="57" t="s">
        <v>401</v>
      </c>
      <c r="J288" s="57" t="s">
        <v>405</v>
      </c>
      <c r="K288" s="67" t="s">
        <v>406</v>
      </c>
      <c r="L288" s="67" t="s">
        <v>385</v>
      </c>
      <c r="M288" s="67"/>
      <c r="N288" s="67" t="s">
        <v>386</v>
      </c>
      <c r="O288" s="67"/>
      <c r="P288" s="57" t="s">
        <v>240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open",IF(AND(NOT(OR(LEN(AZ288)&lt;15,ISNUMBER(MATCH(AZ288,L_Placeholder,0)))),BK288=0,NOT(OR(LEN(AU288)&lt;2,ISNUMBER(MATCH(AU288,L_Placeholder,0)))),NOT(OR(LEN(AX288)&lt;2,ISNUMBER(MATCH(AX288,L_Placeholder,0)))),TRIM(AE288)&lt;&gt;TRIM(T288)),"N/A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missing",IF(OR(LEN(AU288)&lt;2,ISNUMBER(MATCH(AU288,L_Placeholder,0))),"INVALID – PIC missing",IF(OR(LEN(AV288)&lt;2,ISNUMBER(MATCH(AV288,L_Placeholder,0))),"INVALID – result / assessment missing",IF(OR(OR(LEN(AW288)&lt;3,ISNUMBER(MATCH(AW288,L_Placeholder,0))),SUMPRODUCT(--ISNUMBER(SEARCH(" "&amp;L_EvidencePhrase&amp;" ",BD288)))&gt;0,BI288=1),"INVALID – evidence missing, placeholder or not yet on file",IF(BL288=0,"INVALID – evidence needs a traceable reference (number, file name or link)",IF(OR(LEN(AX288)&lt;2,ISNUMBER(MATCH(AX288,L_Placeholder,0))),"INVALID – verifier missing",IF(AX288=AU288,"INVALID – verifier must be someone other than the PIC",IF(BH288=1,"INVALID – result not yet available (awaiting / TBC)",IF(BV288=1,"INVALID – wording says not on board: an on-board confirmation needs the item loaded",IF(AND(AQ288=1,OR(OR(LEN(AY288)&lt;3,ISNUMBER(MATCH(AY288,L_Placeholder,0))),BJ288=1,BQ288=0)),"INVALID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LATE","COMPLETE")&amp;IF(BG288=1," – CHECK WORDING",""))))))))))))))))))))))),IF(TRIM(U288)="Fail","FAIL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t="str">
        <f aca="false">" "&amp;TRIM(SUBSTITUTE(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 "))&amp;" "</f>
        <v>  </v>
      </c>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IFERROR(IF(AND(TRIM(U288)="Pass",SUMPRODUCT((LEN(BC288)-LEN(SUBSTITUTE(BC288,"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")))/(LEN(L_PendNeg)+1))+SUMPRODUCT((LEN(BC288)-LEN(SUBSTITUTE(BC288," "&amp;L_PendPrep&amp;" "," ")))/(LEN(L_PendPrep)+1)),1,0),1)</f>
        <v>0</v>
      </c>
      <c r="BI288" s="61" t="n">
        <f aca="false">IFERROR(IF(SUMPRODUCT((LEN(BD288)-LEN(SUBSTITUTE(BD288," "&amp;L_PendStrict&amp;" "," ")))/(LEN(L_PendStrict)+1))&gt;SUMPRODUCT((LEN(BD288)-LEN(SUBSTITUTE(BD288," "&amp;L_PendNeg&amp;" "," ")))/(LEN(L_PendNeg)+1)),1,0),1)</f>
        <v>0</v>
      </c>
      <c r="BJ288" s="61" t="n">
        <f aca="false">IFERROR(IF(SUMPRODUCT((LEN(BE288)-LEN(SUBSTITUTE(BE288," "&amp;L_Pending&amp;" "," ")))/(LEN(L_Pending)+1))&gt;SUMPRODUCT((LEN(BE288)-LEN(SUBSTITUTE(BE288," "&amp;L_PendNeg&amp;" "," ")))/(LEN(L_PendNeg)+1))+SUMPRODUCT((LEN(BE288)-LEN(SUBSTITUTE(BE288," "&amp;L_PendPrep&amp;" "," ")))/(LEN(L_PendPrep)+1)),1,0),1)</f>
        <v>0</v>
      </c>
      <c r="BK288" s="61" t="n">
        <f aca="false">IFERROR(IF(SUMPRODUCT((LEN(BF288)-LEN(SUBSTITUTE(BF288," "&amp;L_PendStrict&amp;" "," ")))/(LEN(L_PendStrict)+1))&gt;SUMPRODUCT((LEN(BF288)-LEN(SUBSTITUTE(BF288," "&amp;L_PendNeg&amp;" "," ")))/(LEN(L_PendNeg)+1)),1,0),1)</f>
        <v>0</v>
      </c>
      <c r="BL288" s="61" t="n">
        <f aca="false">IFERROR(IF(OR(SUMPRODUCT(--ISNUMBER(SEARCH({"aa000"," aa 000"," aaa 000"," aaaa 000"," a 0000"," a000 000"," aa 00 000"," aaa 00 000"},BN288)))&gt;0,SUMPRODUCT(--ISNUMBER(SEARCH({"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288)))&gt;0,SUMPRODUCT(--ISNUMBER(SEARCH({"http","www.","\",".pdf",".jpg",".jpeg",".png",".heic",".xls",".doc",".msg",".eml"},Z288)))&gt;0,AND(SUMPRODUCT(--ISNUMBER(SEARCH({"sharepoint","onedrive","teams","dms","q-pulse","qpulse"},Z288)))&gt;0,ISNUMBER(SEARCH("0",BM288)))),1,0),0)</f>
        <v>0</v>
      </c>
      <c r="BM288" s="61" t="str">
        <f aca="false">SUBSTITUTE(SUBSTITUTE(SUBSTITUTE(SUBSTITUTE(SUBSTITUTE(SUBSTITUTE(SUBSTITUTE(SUBSTITUTE(SUBSTITUTE(LOWER(BW288&amp;""),"1","0"),"2","0"),"3","0"),"4","0"),"5","0"),"6","0"),"7","0"),"8","0"),"9","0")</f>
        <v>  </v>
      </c>
      <c r="BN288" s="61" t="str">
        <f aca="false">SUBSTITUTE(SUBSTITUTE(SUBSTITUTE(SUBSTITUTE(SUBSTITUTE(SUBSTITUTE(SUBSTITUTE(SUBSTITUTE(SUBSTITUTE(SUBSTITUTE(SUBSTITUTE(SUBSTITUTE(SUBSTITUTE(SUBSTITUTE(SUBSTITUTE(SUBSTITUTE(SUBSTITUTE(SUBSTITUTE(SUBSTITUTE(SUBSTITUTE(SUBSTITUTE(SUBSTITUTE(SUBSTITUTE(SUBSTITUTE(SUBSTITUTE(BM288,"b","a"),"c","a"),"d","a"),"e","a"),"f","a"),"g","a"),"h","a"),"i","a"),"j","a"),"k","a"),"l","a"),"m","a"),"n","a"),"o","a"),"p","a"),"q","a"),"r","a"),"s","a"),"t","a"),"u","a"),"v","a"),"w","a"),"x","a"),"y","a"),"z","a")</f>
        <v>  </v>
      </c>
      <c r="BO288" s="61" t="str">
        <f aca="false">SUBSTITUTE(SUBSTITUTE(SUBSTITUTE(SUBSTITUTE(SUBSTITUTE(SUBSTITUTE(SUBSTITUTE(SUBSTITUTE(SUBSTITUTE(LOWER(BX288&amp;""),"1","0"),"2","0"),"3","0"),"4","0"),"5","0"),"6","0"),"7","0"),"8","0"),"9","0")</f>
        <v>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v>
      </c>
      <c r="BQ288" s="61" t="n">
        <f aca="false">IFERROR(IF(OR(SUMPRODUCT(--ISNUMBER(SEARCH({"aa000"," aa 000"," aaa 000"," aaaa 000"," a 0000"," a000 000"," aa 00 000"," aaa 00 000"},BP288)))&gt;0,SUMPRODUCT(--ISNUMBER(SEARCH({"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288)))&gt;0,SUMPRODUCT(--ISNUMBER(SEARCH({"http","www.","\",".pdf",".jpg",".jpeg",".png",".heic",".xls",".doc",".msg",".eml"},W288)))&gt;0,ISNUMBER(SEARCH("0000",BO288)),AND(SUMPRODUCT(--ISNUMBER(SEARCH({"sharepoint","onedrive","teams","dms","q-pulse","qpulse"},W288)))&gt;0,ISNUMBER(SEARCH("0",BO288)))),1,0),0)</f>
        <v>0</v>
      </c>
      <c r="BR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288," "&amp;LOWER(Flights!$F$13)&amp;" "," ~ ")," mh"," ~")," at "," ~ ")," by "," ~ ")," on "," ~ ")," to "," ~ ")," from "," ~ ")," until "," ~ ")," till "," ~ ")," before "," ~ ")," after "," ~ ")," around "," ~ ")," approx "," ~ ")," about "," ~ ")," since "," ~ ")," hrs "," ~ ")," hr "," ~ ")," hours "," ~ ")," time "," ~ ")," jan "," ~ ")," feb "," ~ ")," mar "," ~ ")," apr "," ~ ")," may "," ~ ")," jun "," ~ ")," jul "," ~ ")," aug "," ~ ")," sep "," ~ ")," sept "," ~ ")," oct "," ~ ")</f>
        <v>  </v>
      </c>
      <c r="BS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288," "&amp;LOWER(Flights!$F$13)&amp;" "," ~ ")," mh"," ~")," at "," ~ ")," by "," ~ ")," on "," ~ ")," to "," ~ ")," from "," ~ ")," until "," ~ ")," till "," ~ ")," before "," ~ ")," after "," ~ ")," around "," ~ ")," approx "," ~ ")," about "," ~ ")," since "," ~ ")," hrs "," ~ ")," hr "," ~ ")," hours "," ~ ")," time "," ~ ")," jan "," ~ ")," feb "," ~ ")," mar "," ~ ")," apr "," ~ ")," may "," ~ ")," jun "," ~ ")," jul "," ~ ")," aug "," ~ ")," sep "," ~ ")," sept "," ~ ")," oct "," ~ ")</f>
        <v>  </v>
      </c>
      <c r="BT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288,"jan","~"),"feb","~"),"mar","~"),"apr","~"),"may","~"),"jun","~"),"jul","~"),"aug","~"),"sep","~"),"oct","~"),"nov","~"),"dec","~")," nov "," ~ ")," dec "," ~ ")," mon "," ~ ")," tue "," ~ ")," wed "," ~ ")," thu "," ~ ")," fri "," ~ ")," sat "," ~ ")," sun "," ~ ")," gate "," ~ ")," bay "," ~ ")," stand "," ~ ")," position "," ~ ")," galley "," ~ ")," flight "," ~ ")," flt "," ~ ")," day "," ~ ")," date "," ~ ")," dated "," ~ ")," the "," ~ ")," and "," ~ ")," of "," ~ ")," in "," ~ ")," for "," ~ ")," with "," ~ ")</f>
        <v>  </v>
      </c>
      <c r="BU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288,"jan","~"),"feb","~"),"mar","~"),"apr","~"),"may","~"),"jun","~"),"jul","~"),"aug","~"),"sep","~"),"oct","~"),"nov","~"),"dec","~")," nov "," ~ ")," dec "," ~ ")," mon "," ~ ")," tue "," ~ ")," wed "," ~ ")," thu "," ~ ")," fri "," ~ ")," sat "," ~ ")," sun "," ~ ")," gate "," ~ ")," bay "," ~ ")," stand "," ~ ")," position "," ~ ")," galley "," ~ ")," flight "," ~ ")," flt "," ~ ")," day "," ~ ")," date "," ~ ")," dated "," ~ ")," the "," ~ ")," and "," ~ ")," of "," ~ ")," in "," ~ ")," for "," ~ ")," with "," ~ ")</f>
        <v>  </v>
      </c>
      <c r="BV288" s="61" t="n">
        <f aca="false">0</f>
        <v>0</v>
      </c>
      <c r="BW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288," pax "," ~ ")," etd "," ~ ")," eta "," ~ ")," std "," ~ ")," sta "," ~ ")," atd "," ~ ")," ata "," ~ ")," lt "," ~ ")," utc "," ~ ")," local "," ~ ")," ok "," ~ ")," done "," ~ ")," seen "," ~ ")," chk "," ~ ")," chkd "," ~ ")," checked "," ~ ")," rcvd "," ~ ")," recd "," ~ ")," dep "," ~ ")," arr "," ~ ")," qty "," ~ ")," all "," ~ ")," ttl "," ~ ")," total "," ~ ")," via "," ~ ")," per "," ~ ")," call "," ~ ")," inbound "," ~ ")," outbound "," ~ ")," approx "," ~ ")</f>
        <v>  </v>
      </c>
      <c r="BX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288," pax "," ~ ")," etd "," ~ ")," eta "," ~ ")," std "," ~ ")," sta "," ~ ")," atd "," ~ ")," ata "," ~ ")," lt "," ~ ")," utc "," ~ ")," local "," ~ ")," ok "," ~ ")," done "," ~ ")," seen "," ~ ")," chk "," ~ ")," chkd "," ~ ")," checked "," ~ ")," rcvd "," ~ ")," recd "," ~ ")," dep "," ~ ")," arr "," ~ ")," qty "," ~ ")," all "," ~ ")," ttl "," ~ ")," total "," ~ ")," via "," ~ ")," per "," ~ ")," call "," ~ ")," inbound "," ~ ")," outbound "," ~ ")," approx "," ~ ")</f>
        <v>  </v>
      </c>
    </row>
    <row r="289" customFormat="false" ht="39.75" hidden="false" customHeight="true" outlineLevel="0" collapsed="false">
      <c r="A289" s="57" t="s">
        <v>866</v>
      </c>
      <c r="B289" s="57" t="s">
        <v>246</v>
      </c>
      <c r="C289" s="57" t="str">
        <f aca="false">Flights!$F$13</f>
        <v>MH0753</v>
      </c>
      <c r="D289" s="58" t="n">
        <f aca="false">Flights!$D$13</f>
        <v>46306</v>
      </c>
      <c r="E289" s="57" t="str">
        <f aca="false">Flights!$G$13&amp;"-"&amp;Flights!$H$13</f>
        <v>HAN-KUL</v>
      </c>
      <c r="F289" s="57" t="str">
        <f aca="false">Flights!$K$13</f>
        <v>BC</v>
      </c>
      <c r="G289" s="57" t="s">
        <v>81</v>
      </c>
      <c r="H289" s="57" t="s">
        <v>381</v>
      </c>
      <c r="I289" s="57" t="s">
        <v>408</v>
      </c>
      <c r="J289" s="57" t="s">
        <v>409</v>
      </c>
      <c r="K289" s="67" t="s">
        <v>410</v>
      </c>
      <c r="L289" s="67" t="s">
        <v>385</v>
      </c>
      <c r="M289" s="67"/>
      <c r="N289" s="67" t="s">
        <v>386</v>
      </c>
      <c r="O289" s="67"/>
      <c r="P289" s="57" t="s">
        <v>240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open",IF(AND(NOT(OR(LEN(AZ289)&lt;15,ISNUMBER(MATCH(AZ289,L_Placeholder,0)))),BK289=0,NOT(OR(LEN(AU289)&lt;2,ISNUMBER(MATCH(AU289,L_Placeholder,0)))),NOT(OR(LEN(AX289)&lt;2,ISNUMBER(MATCH(AX289,L_Placeholder,0)))),TRIM(AE289)&lt;&gt;TRIM(T289)),"N/A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missing",IF(OR(LEN(AU289)&lt;2,ISNUMBER(MATCH(AU289,L_Placeholder,0))),"INVALID – PIC missing",IF(OR(LEN(AV289)&lt;2,ISNUMBER(MATCH(AV289,L_Placeholder,0))),"INVALID – result / assessment missing",IF(OR(OR(LEN(AW289)&lt;3,ISNUMBER(MATCH(AW289,L_Placeholder,0))),SUMPRODUCT(--ISNUMBER(SEARCH(" "&amp;L_EvidencePhrase&amp;" ",BD289)))&gt;0,BI289=1),"INVALID – evidence missing, placeholder or not yet on file",IF(BL289=0,"INVALID – evidence needs a traceable reference (number, file name or link)",IF(OR(LEN(AX289)&lt;2,ISNUMBER(MATCH(AX289,L_Placeholder,0))),"INVALID – verifier missing",IF(AX289=AU289,"INVALID – verifier must be someone other than the PIC",IF(BH289=1,"INVALID – result not yet available (awaiting / TBC)",IF(BV289=1,"INVALID – wording says not on board: an on-board confirmation needs the item loaded",IF(AND(AQ289=1,OR(OR(LEN(AY289)&lt;3,ISNUMBER(MATCH(AY289,L_Placeholder,0))),BJ289=1,BQ289=0)),"INVALID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LATE","COMPLETE")&amp;IF(BG289=1," – CHECK WORDING",""))))))))))))))))))))))),IF(TRIM(U289)="Fail","FAIL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t="str">
        <f aca="false">" "&amp;TRIM(SUBSTITUTE(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 "))&amp;" "</f>
        <v>  </v>
      </c>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IFERROR(IF(AND(TRIM(U289)="Pass",SUMPRODUCT((LEN(BC289)-LEN(SUBSTITUTE(BC289,"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")))/(LEN(L_PendNeg)+1))+SUMPRODUCT((LEN(BC289)-LEN(SUBSTITUTE(BC289," "&amp;L_PendPrep&amp;" "," ")))/(LEN(L_PendPrep)+1)),1,0),1)</f>
        <v>0</v>
      </c>
      <c r="BI289" s="61" t="n">
        <f aca="false">IFERROR(IF(SUMPRODUCT((LEN(BD289)-LEN(SUBSTITUTE(BD289," "&amp;L_PendStrict&amp;" "," ")))/(LEN(L_PendStrict)+1))&gt;SUMPRODUCT((LEN(BD289)-LEN(SUBSTITUTE(BD289," "&amp;L_PendNeg&amp;" "," ")))/(LEN(L_PendNeg)+1)),1,0),1)</f>
        <v>0</v>
      </c>
      <c r="BJ289" s="61" t="n">
        <f aca="false">IFERROR(IF(SUMPRODUCT((LEN(BE289)-LEN(SUBSTITUTE(BE289," "&amp;L_Pending&amp;" "," ")))/(LEN(L_Pending)+1))&gt;SUMPRODUCT((LEN(BE289)-LEN(SUBSTITUTE(BE289," "&amp;L_PendNeg&amp;" "," ")))/(LEN(L_PendNeg)+1))+SUMPRODUCT((LEN(BE289)-LEN(SUBSTITUTE(BE289," "&amp;L_PendPrep&amp;" "," ")))/(LEN(L_PendPrep)+1)),1,0),1)</f>
        <v>0</v>
      </c>
      <c r="BK289" s="61" t="n">
        <f aca="false">IFERROR(IF(SUMPRODUCT((LEN(BF289)-LEN(SUBSTITUTE(BF289," "&amp;L_PendStrict&amp;" "," ")))/(LEN(L_PendStrict)+1))&gt;SUMPRODUCT((LEN(BF289)-LEN(SUBSTITUTE(BF289," "&amp;L_PendNeg&amp;" "," ")))/(LEN(L_PendNeg)+1)),1,0),1)</f>
        <v>0</v>
      </c>
      <c r="BL289" s="61" t="n">
        <f aca="false">IFERROR(IF(OR(SUMPRODUCT(--ISNUMBER(SEARCH({"aa000"," aa 000"," aaa 000"," aaaa 000"," a 0000"," a000 000"," aa 00 000"," aaa 00 000"},BN289)))&gt;0,SUMPRODUCT(--ISNUMBER(SEARCH({"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289)))&gt;0,SUMPRODUCT(--ISNUMBER(SEARCH({"http","www.","\",".pdf",".jpg",".jpeg",".png",".heic",".xls",".doc",".msg",".eml"},Z289)))&gt;0,AND(SUMPRODUCT(--ISNUMBER(SEARCH({"sharepoint","onedrive","teams","dms","q-pulse","qpulse"},Z289)))&gt;0,ISNUMBER(SEARCH("0",BM289)))),1,0),0)</f>
        <v>0</v>
      </c>
      <c r="BM289" s="61" t="str">
        <f aca="false">SUBSTITUTE(SUBSTITUTE(SUBSTITUTE(SUBSTITUTE(SUBSTITUTE(SUBSTITUTE(SUBSTITUTE(SUBSTITUTE(SUBSTITUTE(LOWER(BW289&amp;""),"1","0"),"2","0"),"3","0"),"4","0"),"5","0"),"6","0"),"7","0"),"8","0"),"9","0")</f>
        <v>  </v>
      </c>
      <c r="BN289" s="61" t="str">
        <f aca="false">SUBSTITUTE(SUBSTITUTE(SUBSTITUTE(SUBSTITUTE(SUBSTITUTE(SUBSTITUTE(SUBSTITUTE(SUBSTITUTE(SUBSTITUTE(SUBSTITUTE(SUBSTITUTE(SUBSTITUTE(SUBSTITUTE(SUBSTITUTE(SUBSTITUTE(SUBSTITUTE(SUBSTITUTE(SUBSTITUTE(SUBSTITUTE(SUBSTITUTE(SUBSTITUTE(SUBSTITUTE(SUBSTITUTE(SUBSTITUTE(SUBSTITUTE(BM289,"b","a"),"c","a"),"d","a"),"e","a"),"f","a"),"g","a"),"h","a"),"i","a"),"j","a"),"k","a"),"l","a"),"m","a"),"n","a"),"o","a"),"p","a"),"q","a"),"r","a"),"s","a"),"t","a"),"u","a"),"v","a"),"w","a"),"x","a"),"y","a"),"z","a")</f>
        <v>  </v>
      </c>
      <c r="BO289" s="61" t="str">
        <f aca="false">SUBSTITUTE(SUBSTITUTE(SUBSTITUTE(SUBSTITUTE(SUBSTITUTE(SUBSTITUTE(SUBSTITUTE(SUBSTITUTE(SUBSTITUTE(LOWER(BX289&amp;""),"1","0"),"2","0"),"3","0"),"4","0"),"5","0"),"6","0"),"7","0"),"8","0"),"9","0")</f>
        <v>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v>
      </c>
      <c r="BQ289" s="61" t="n">
        <f aca="false">IFERROR(IF(OR(SUMPRODUCT(--ISNUMBER(SEARCH({"aa000"," aa 000"," aaa 000"," aaaa 000"," a 0000"," a000 000"," aa 00 000"," aaa 00 000"},BP289)))&gt;0,SUMPRODUCT(--ISNUMBER(SEARCH({"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289)))&gt;0,SUMPRODUCT(--ISNUMBER(SEARCH({"http","www.","\",".pdf",".jpg",".jpeg",".png",".heic",".xls",".doc",".msg",".eml"},W289)))&gt;0,ISNUMBER(SEARCH("0000",BO289)),AND(SUMPRODUCT(--ISNUMBER(SEARCH({"sharepoint","onedrive","teams","dms","q-pulse","qpulse"},W289)))&gt;0,ISNUMBER(SEARCH("0",BO289)))),1,0),0)</f>
        <v>0</v>
      </c>
      <c r="BR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289," "&amp;LOWER(Flights!$F$13)&amp;" "," ~ ")," mh"," ~")," at "," ~ ")," by "," ~ ")," on "," ~ ")," to "," ~ ")," from "," ~ ")," until "," ~ ")," till "," ~ ")," before "," ~ ")," after "," ~ ")," around "," ~ ")," approx "," ~ ")," about "," ~ ")," since "," ~ ")," hrs "," ~ ")," hr "," ~ ")," hours "," ~ ")," time "," ~ ")," jan "," ~ ")," feb "," ~ ")," mar "," ~ ")," apr "," ~ ")," may "," ~ ")," jun "," ~ ")," jul "," ~ ")," aug "," ~ ")," sep "," ~ ")," sept "," ~ ")," oct "," ~ ")</f>
        <v>  </v>
      </c>
      <c r="BS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289," "&amp;LOWER(Flights!$F$13)&amp;" "," ~ ")," mh"," ~")," at "," ~ ")," by "," ~ ")," on "," ~ ")," to "," ~ ")," from "," ~ ")," until "," ~ ")," till "," ~ ")," before "," ~ ")," after "," ~ ")," around "," ~ ")," approx "," ~ ")," about "," ~ ")," since "," ~ ")," hrs "," ~ ")," hr "," ~ ")," hours "," ~ ")," time "," ~ ")," jan "," ~ ")," feb "," ~ ")," mar "," ~ ")," apr "," ~ ")," may "," ~ ")," jun "," ~ ")," jul "," ~ ")," aug "," ~ ")," sep "," ~ ")," sept "," ~ ")," oct "," ~ ")</f>
        <v>  </v>
      </c>
      <c r="BT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289,"jan","~"),"feb","~"),"mar","~"),"apr","~"),"may","~"),"jun","~"),"jul","~"),"aug","~"),"sep","~"),"oct","~"),"nov","~"),"dec","~")," nov "," ~ ")," dec "," ~ ")," mon "," ~ ")," tue "," ~ ")," wed "," ~ ")," thu "," ~ ")," fri "," ~ ")," sat "," ~ ")," sun "," ~ ")," gate "," ~ ")," bay "," ~ ")," stand "," ~ ")," position "," ~ ")," galley "," ~ ")," flight "," ~ ")," flt "," ~ ")," day "," ~ ")," date "," ~ ")," dated "," ~ ")," the "," ~ ")," and "," ~ ")," of "," ~ ")," in "," ~ ")," for "," ~ ")," with "," ~ ")</f>
        <v>  </v>
      </c>
      <c r="BU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289,"jan","~"),"feb","~"),"mar","~"),"apr","~"),"may","~"),"jun","~"),"jul","~"),"aug","~"),"sep","~"),"oct","~"),"nov","~"),"dec","~")," nov "," ~ ")," dec "," ~ ")," mon "," ~ ")," tue "," ~ ")," wed "," ~ ")," thu "," ~ ")," fri "," ~ ")," sat "," ~ ")," sun "," ~ ")," gate "," ~ ")," bay "," ~ ")," stand "," ~ ")," position "," ~ ")," galley "," ~ ")," flight "," ~ ")," flt "," ~ ")," day "," ~ ")," date "," ~ ")," dated "," ~ ")," the "," ~ ")," and "," ~ ")," of "," ~ ")," in "," ~ ")," for "," ~ ")," with "," ~ ")</f>
        <v>  </v>
      </c>
      <c r="BV289" s="61" t="n">
        <f aca="false">0</f>
        <v>0</v>
      </c>
      <c r="BW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289," pax "," ~ ")," etd "," ~ ")," eta "," ~ ")," std "," ~ ")," sta "," ~ ")," atd "," ~ ")," ata "," ~ ")," lt "," ~ ")," utc "," ~ ")," local "," ~ ")," ok "," ~ ")," done "," ~ ")," seen "," ~ ")," chk "," ~ ")," chkd "," ~ ")," checked "," ~ ")," rcvd "," ~ ")," recd "," ~ ")," dep "," ~ ")," arr "," ~ ")," qty "," ~ ")," all "," ~ ")," ttl "," ~ ")," total "," ~ ")," via "," ~ ")," per "," ~ ")," call "," ~ ")," inbound "," ~ ")," outbound "," ~ ")," approx "," ~ ")</f>
        <v>  </v>
      </c>
      <c r="BX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289," pax "," ~ ")," etd "," ~ ")," eta "," ~ ")," std "," ~ ")," sta "," ~ ")," atd "," ~ ")," ata "," ~ ")," lt "," ~ ")," utc "," ~ ")," local "," ~ ")," ok "," ~ ")," done "," ~ ")," seen "," ~ ")," chk "," ~ ")," chkd "," ~ ")," checked "," ~ ")," rcvd "," ~ ")," recd "," ~ ")," dep "," ~ ")," arr "," ~ ")," qty "," ~ ")," all "," ~ ")," ttl "," ~ ")," total "," ~ ")," via "," ~ ")," per "," ~ ")," call "," ~ ")," inbound "," ~ ")," outbound "," ~ ")," approx "," ~ ")</f>
        <v>  </v>
      </c>
    </row>
    <row r="290" customFormat="false" ht="39.75" hidden="false" customHeight="true" outlineLevel="0" collapsed="false">
      <c r="A290" s="57" t="s">
        <v>867</v>
      </c>
      <c r="B290" s="57" t="s">
        <v>246</v>
      </c>
      <c r="C290" s="57" t="str">
        <f aca="false">Flights!$F$13</f>
        <v>MH0753</v>
      </c>
      <c r="D290" s="58" t="n">
        <f aca="false">Flights!$D$13</f>
        <v>46306</v>
      </c>
      <c r="E290" s="57" t="str">
        <f aca="false">Flights!$G$13&amp;"-"&amp;Flights!$H$13</f>
        <v>HAN-KUL</v>
      </c>
      <c r="F290" s="57" t="str">
        <f aca="false">Flights!$K$13</f>
        <v>BC</v>
      </c>
      <c r="G290" s="57" t="s">
        <v>81</v>
      </c>
      <c r="H290" s="57" t="s">
        <v>381</v>
      </c>
      <c r="I290" s="57" t="s">
        <v>408</v>
      </c>
      <c r="J290" s="57" t="s">
        <v>412</v>
      </c>
      <c r="K290" s="67" t="s">
        <v>410</v>
      </c>
      <c r="L290" s="67" t="s">
        <v>385</v>
      </c>
      <c r="M290" s="67"/>
      <c r="N290" s="67" t="s">
        <v>386</v>
      </c>
      <c r="O290" s="67"/>
      <c r="P290" s="57" t="s">
        <v>240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open",IF(AND(NOT(OR(LEN(AZ290)&lt;15,ISNUMBER(MATCH(AZ290,L_Placeholder,0)))),BK290=0,NOT(OR(LEN(AU290)&lt;2,ISNUMBER(MATCH(AU290,L_Placeholder,0)))),NOT(OR(LEN(AX290)&lt;2,ISNUMBER(MATCH(AX290,L_Placeholder,0)))),TRIM(AE290)&lt;&gt;TRIM(T290)),"N/A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missing",IF(OR(LEN(AU290)&lt;2,ISNUMBER(MATCH(AU290,L_Placeholder,0))),"INVALID – PIC missing",IF(OR(LEN(AV290)&lt;2,ISNUMBER(MATCH(AV290,L_Placeholder,0))),"INVALID – result / assessment missing",IF(OR(OR(LEN(AW290)&lt;3,ISNUMBER(MATCH(AW290,L_Placeholder,0))),SUMPRODUCT(--ISNUMBER(SEARCH(" "&amp;L_EvidencePhrase&amp;" ",BD290)))&gt;0,BI290=1),"INVALID – evidence missing, placeholder or not yet on file",IF(BL290=0,"INVALID – evidence needs a traceable reference (number, file name or link)",IF(OR(LEN(AX290)&lt;2,ISNUMBER(MATCH(AX290,L_Placeholder,0))),"INVALID – verifier missing",IF(AX290=AU290,"INVALID – verifier must be someone other than the PIC",IF(BH290=1,"INVALID – result not yet available (awaiting / TBC)",IF(BV290=1,"INVALID – wording says not on board: an on-board confirmation needs the item loaded",IF(AND(AQ290=1,OR(OR(LEN(AY290)&lt;3,ISNUMBER(MATCH(AY290,L_Placeholder,0))),BJ290=1,BQ290=0)),"INVALID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LATE","COMPLETE")&amp;IF(BG290=1," – CHECK WORDING",""))))))))))))))))))))))),IF(TRIM(U290)="Fail","FAIL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t="str">
        <f aca="false">" "&amp;TRIM(SUBSTITUTE(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 "))&amp;" "</f>
        <v>  </v>
      </c>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IFERROR(IF(AND(TRIM(U290)="Pass",SUMPRODUCT((LEN(BC290)-LEN(SUBSTITUTE(BC290,"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")))/(LEN(L_PendNeg)+1))+SUMPRODUCT((LEN(BC290)-LEN(SUBSTITUTE(BC290," "&amp;L_PendPrep&amp;" "," ")))/(LEN(L_PendPrep)+1)),1,0),1)</f>
        <v>0</v>
      </c>
      <c r="BI290" s="61" t="n">
        <f aca="false">IFERROR(IF(SUMPRODUCT((LEN(BD290)-LEN(SUBSTITUTE(BD290," "&amp;L_PendStrict&amp;" "," ")))/(LEN(L_PendStrict)+1))&gt;SUMPRODUCT((LEN(BD290)-LEN(SUBSTITUTE(BD290," "&amp;L_PendNeg&amp;" "," ")))/(LEN(L_PendNeg)+1)),1,0),1)</f>
        <v>0</v>
      </c>
      <c r="BJ290" s="61" t="n">
        <f aca="false">IFERROR(IF(SUMPRODUCT((LEN(BE290)-LEN(SUBSTITUTE(BE290," "&amp;L_Pending&amp;" "," ")))/(LEN(L_Pending)+1))&gt;SUMPRODUCT((LEN(BE290)-LEN(SUBSTITUTE(BE290," "&amp;L_PendNeg&amp;" "," ")))/(LEN(L_PendNeg)+1))+SUMPRODUCT((LEN(BE290)-LEN(SUBSTITUTE(BE290," "&amp;L_PendPrep&amp;" "," ")))/(LEN(L_PendPrep)+1)),1,0),1)</f>
        <v>0</v>
      </c>
      <c r="BK290" s="61" t="n">
        <f aca="false">IFERROR(IF(SUMPRODUCT((LEN(BF290)-LEN(SUBSTITUTE(BF290," "&amp;L_PendStrict&amp;" "," ")))/(LEN(L_PendStrict)+1))&gt;SUMPRODUCT((LEN(BF290)-LEN(SUBSTITUTE(BF290," "&amp;L_PendNeg&amp;" "," ")))/(LEN(L_PendNeg)+1)),1,0),1)</f>
        <v>0</v>
      </c>
      <c r="BL290" s="61" t="n">
        <f aca="false">IFERROR(IF(OR(SUMPRODUCT(--ISNUMBER(SEARCH({"aa000"," aa 000"," aaa 000"," aaaa 000"," a 0000"," a000 000"," aa 00 000"," aaa 00 000"},BN290)))&gt;0,SUMPRODUCT(--ISNUMBER(SEARCH({"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290)))&gt;0,SUMPRODUCT(--ISNUMBER(SEARCH({"http","www.","\",".pdf",".jpg",".jpeg",".png",".heic",".xls",".doc",".msg",".eml"},Z290)))&gt;0,AND(SUMPRODUCT(--ISNUMBER(SEARCH({"sharepoint","onedrive","teams","dms","q-pulse","qpulse"},Z290)))&gt;0,ISNUMBER(SEARCH("0",BM290)))),1,0),0)</f>
        <v>0</v>
      </c>
      <c r="BM290" s="61" t="str">
        <f aca="false">SUBSTITUTE(SUBSTITUTE(SUBSTITUTE(SUBSTITUTE(SUBSTITUTE(SUBSTITUTE(SUBSTITUTE(SUBSTITUTE(SUBSTITUTE(LOWER(BW290&amp;""),"1","0"),"2","0"),"3","0"),"4","0"),"5","0"),"6","0"),"7","0"),"8","0"),"9","0")</f>
        <v>  </v>
      </c>
      <c r="BN290" s="61" t="str">
        <f aca="false">SUBSTITUTE(SUBSTITUTE(SUBSTITUTE(SUBSTITUTE(SUBSTITUTE(SUBSTITUTE(SUBSTITUTE(SUBSTITUTE(SUBSTITUTE(SUBSTITUTE(SUBSTITUTE(SUBSTITUTE(SUBSTITUTE(SUBSTITUTE(SUBSTITUTE(SUBSTITUTE(SUBSTITUTE(SUBSTITUTE(SUBSTITUTE(SUBSTITUTE(SUBSTITUTE(SUBSTITUTE(SUBSTITUTE(SUBSTITUTE(SUBSTITUTE(BM290,"b","a"),"c","a"),"d","a"),"e","a"),"f","a"),"g","a"),"h","a"),"i","a"),"j","a"),"k","a"),"l","a"),"m","a"),"n","a"),"o","a"),"p","a"),"q","a"),"r","a"),"s","a"),"t","a"),"u","a"),"v","a"),"w","a"),"x","a"),"y","a"),"z","a")</f>
        <v>  </v>
      </c>
      <c r="BO290" s="61" t="str">
        <f aca="false">SUBSTITUTE(SUBSTITUTE(SUBSTITUTE(SUBSTITUTE(SUBSTITUTE(SUBSTITUTE(SUBSTITUTE(SUBSTITUTE(SUBSTITUTE(LOWER(BX290&amp;""),"1","0"),"2","0"),"3","0"),"4","0"),"5","0"),"6","0"),"7","0"),"8","0"),"9","0")</f>
        <v>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v>
      </c>
      <c r="BQ290" s="61" t="n">
        <f aca="false">IFERROR(IF(OR(SUMPRODUCT(--ISNUMBER(SEARCH({"aa000"," aa 000"," aaa 000"," aaaa 000"," a 0000"," a000 000"," aa 00 000"," aaa 00 000"},BP290)))&gt;0,SUMPRODUCT(--ISNUMBER(SEARCH({"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290)))&gt;0,SUMPRODUCT(--ISNUMBER(SEARCH({"http","www.","\",".pdf",".jpg",".jpeg",".png",".heic",".xls",".doc",".msg",".eml"},W290)))&gt;0,ISNUMBER(SEARCH("0000",BO290)),AND(SUMPRODUCT(--ISNUMBER(SEARCH({"sharepoint","onedrive","teams","dms","q-pulse","qpulse"},W290)))&gt;0,ISNUMBER(SEARCH("0",BO290)))),1,0),0)</f>
        <v>0</v>
      </c>
      <c r="BR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290," "&amp;LOWER(Flights!$F$13)&amp;" "," ~ ")," mh"," ~")," at "," ~ ")," by "," ~ ")," on "," ~ ")," to "," ~ ")," from "," ~ ")," until "," ~ ")," till "," ~ ")," before "," ~ ")," after "," ~ ")," around "," ~ ")," approx "," ~ ")," about "," ~ ")," since "," ~ ")," hrs "," ~ ")," hr "," ~ ")," hours "," ~ ")," time "," ~ ")," jan "," ~ ")," feb "," ~ ")," mar "," ~ ")," apr "," ~ ")," may "," ~ ")," jun "," ~ ")," jul "," ~ ")," aug "," ~ ")," sep "," ~ ")," sept "," ~ ")," oct "," ~ ")</f>
        <v>  </v>
      </c>
      <c r="BS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290," "&amp;LOWER(Flights!$F$13)&amp;" "," ~ ")," mh"," ~")," at "," ~ ")," by "," ~ ")," on "," ~ ")," to "," ~ ")," from "," ~ ")," until "," ~ ")," till "," ~ ")," before "," ~ ")," after "," ~ ")," around "," ~ ")," approx "," ~ ")," about "," ~ ")," since "," ~ ")," hrs "," ~ ")," hr "," ~ ")," hours "," ~ ")," time "," ~ ")," jan "," ~ ")," feb "," ~ ")," mar "," ~ ")," apr "," ~ ")," may "," ~ ")," jun "," ~ ")," jul "," ~ ")," aug "," ~ ")," sep "," ~ ")," sept "," ~ ")," oct "," ~ ")</f>
        <v>  </v>
      </c>
      <c r="BT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290,"jan","~"),"feb","~"),"mar","~"),"apr","~"),"may","~"),"jun","~"),"jul","~"),"aug","~"),"sep","~"),"oct","~"),"nov","~"),"dec","~")," nov "," ~ ")," dec "," ~ ")," mon "," ~ ")," tue "," ~ ")," wed "," ~ ")," thu "," ~ ")," fri "," ~ ")," sat "," ~ ")," sun "," ~ ")," gate "," ~ ")," bay "," ~ ")," stand "," ~ ")," position "," ~ ")," galley "," ~ ")," flight "," ~ ")," flt "," ~ ")," day "," ~ ")," date "," ~ ")," dated "," ~ ")," the "," ~ ")," and "," ~ ")," of "," ~ ")," in "," ~ ")," for "," ~ ")," with "," ~ ")</f>
        <v>  </v>
      </c>
      <c r="BU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290,"jan","~"),"feb","~"),"mar","~"),"apr","~"),"may","~"),"jun","~"),"jul","~"),"aug","~"),"sep","~"),"oct","~"),"nov","~"),"dec","~")," nov "," ~ ")," dec "," ~ ")," mon "," ~ ")," tue "," ~ ")," wed "," ~ ")," thu "," ~ ")," fri "," ~ ")," sat "," ~ ")," sun "," ~ ")," gate "," ~ ")," bay "," ~ ")," stand "," ~ ")," position "," ~ ")," galley "," ~ ")," flight "," ~ ")," flt "," ~ ")," day "," ~ ")," date "," ~ ")," dated "," ~ ")," the "," ~ ")," and "," ~ ")," of "," ~ ")," in "," ~ ")," for "," ~ ")," with "," ~ ")</f>
        <v>  </v>
      </c>
      <c r="BV290" s="61" t="n">
        <f aca="false">0</f>
        <v>0</v>
      </c>
      <c r="BW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290," pax "," ~ ")," etd "," ~ ")," eta "," ~ ")," std "," ~ ")," sta "," ~ ")," atd "," ~ ")," ata "," ~ ")," lt "," ~ ")," utc "," ~ ")," local "," ~ ")," ok "," ~ ")," done "," ~ ")," seen "," ~ ")," chk "," ~ ")," chkd "," ~ ")," checked "," ~ ")," rcvd "," ~ ")," recd "," ~ ")," dep "," ~ ")," arr "," ~ ")," qty "," ~ ")," all "," ~ ")," ttl "," ~ ")," total "," ~ ")," via "," ~ ")," per "," ~ ")," call "," ~ ")," inbound "," ~ ")," outbound "," ~ ")," approx "," ~ ")</f>
        <v>  </v>
      </c>
      <c r="BX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290," pax "," ~ ")," etd "," ~ ")," eta "," ~ ")," std "," ~ ")," sta "," ~ ")," atd "," ~ ")," ata "," ~ ")," lt "," ~ ")," utc "," ~ ")," local "," ~ ")," ok "," ~ ")," done "," ~ ")," seen "," ~ ")," chk "," ~ ")," chkd "," ~ ")," checked "," ~ ")," rcvd "," ~ ")," recd "," ~ ")," dep "," ~ ")," arr "," ~ ")," qty "," ~ ")," all "," ~ ")," ttl "," ~ ")," total "," ~ ")," via "," ~ ")," per "," ~ ")," call "," ~ ")," inbound "," ~ ")," outbound "," ~ ")," approx "," ~ ")</f>
        <v>  </v>
      </c>
    </row>
    <row r="291" customFormat="false" ht="39.75" hidden="false" customHeight="true" outlineLevel="0" collapsed="false">
      <c r="A291" s="57" t="s">
        <v>868</v>
      </c>
      <c r="B291" s="57" t="s">
        <v>246</v>
      </c>
      <c r="C291" s="57" t="str">
        <f aca="false">Flights!$F$13</f>
        <v>MH0753</v>
      </c>
      <c r="D291" s="58" t="n">
        <f aca="false">Flights!$D$13</f>
        <v>46306</v>
      </c>
      <c r="E291" s="57" t="str">
        <f aca="false">Flights!$G$13&amp;"-"&amp;Flights!$H$13</f>
        <v>HAN-KUL</v>
      </c>
      <c r="F291" s="57" t="str">
        <f aca="false">Flights!$K$13</f>
        <v>BC</v>
      </c>
      <c r="G291" s="57" t="s">
        <v>81</v>
      </c>
      <c r="H291" s="57" t="s">
        <v>381</v>
      </c>
      <c r="I291" s="57" t="s">
        <v>414</v>
      </c>
      <c r="J291" s="57" t="s">
        <v>415</v>
      </c>
      <c r="K291" s="67" t="s">
        <v>869</v>
      </c>
      <c r="L291" s="67" t="s">
        <v>846</v>
      </c>
      <c r="M291" s="67"/>
      <c r="N291" s="67" t="s">
        <v>386</v>
      </c>
      <c r="O291" s="67"/>
      <c r="P291" s="57" t="s">
        <v>240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open",IF(AND(NOT(OR(LEN(AZ291)&lt;15,ISNUMBER(MATCH(AZ291,L_Placeholder,0)))),BK291=0,NOT(OR(LEN(AU291)&lt;2,ISNUMBER(MATCH(AU291,L_Placeholder,0)))),NOT(OR(LEN(AX291)&lt;2,ISNUMBER(MATCH(AX291,L_Placeholder,0)))),TRIM(AE291)&lt;&gt;TRIM(T291)),"N/A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missing",IF(OR(LEN(AU291)&lt;2,ISNUMBER(MATCH(AU291,L_Placeholder,0))),"INVALID – PIC missing",IF(OR(LEN(AV291)&lt;2,ISNUMBER(MATCH(AV291,L_Placeholder,0))),"INVALID – result / assessment missing",IF(OR(OR(LEN(AW291)&lt;3,ISNUMBER(MATCH(AW291,L_Placeholder,0))),SUMPRODUCT(--ISNUMBER(SEARCH(" "&amp;L_EvidencePhrase&amp;" ",BD291)))&gt;0,BI291=1),"INVALID – evidence missing, placeholder or not yet on file",IF(BL291=0,"INVALID – evidence needs a traceable reference (number, file name or link)",IF(OR(LEN(AX291)&lt;2,ISNUMBER(MATCH(AX291,L_Placeholder,0))),"INVALID – verifier missing",IF(AX291=AU291,"INVALID – verifier must be someone other than the PIC",IF(BH291=1,"INVALID – result not yet available (awaiting / TBC)",IF(BV291=1,"INVALID – wording says not on board: an on-board confirmation needs the item loaded",IF(AND(AQ291=1,OR(OR(LEN(AY291)&lt;3,ISNUMBER(MATCH(AY291,L_Placeholder,0))),BJ291=1,BQ291=0)),"INVALID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LATE","COMPLETE")&amp;IF(BG291=1," – CHECK WORDING",""))))))))))))))))))))))),IF(TRIM(U291)="Fail","FAIL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t="str">
        <f aca="false">" "&amp;TRIM(SUBSTITUTE(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 "))&amp;" "</f>
        <v>  </v>
      </c>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IFERROR(IF(AND(TRIM(U291)="Pass",SUMPRODUCT((LEN(BC291)-LEN(SUBSTITUTE(BC291,"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")))/(LEN(L_PendNeg)+1))+SUMPRODUCT((LEN(BC291)-LEN(SUBSTITUTE(BC291," "&amp;L_PendPrep&amp;" "," ")))/(LEN(L_PendPrep)+1)),1,0),1)</f>
        <v>0</v>
      </c>
      <c r="BI291" s="61" t="n">
        <f aca="false">IFERROR(IF(SUMPRODUCT((LEN(BD291)-LEN(SUBSTITUTE(BD291," "&amp;L_PendStrict&amp;" "," ")))/(LEN(L_PendStrict)+1))&gt;SUMPRODUCT((LEN(BD291)-LEN(SUBSTITUTE(BD291," "&amp;L_PendNeg&amp;" "," ")))/(LEN(L_PendNeg)+1)),1,0),1)</f>
        <v>0</v>
      </c>
      <c r="BJ291" s="61" t="n">
        <f aca="false">IFERROR(IF(SUMPRODUCT((LEN(BE291)-LEN(SUBSTITUTE(BE291," "&amp;L_Pending&amp;" "," ")))/(LEN(L_Pending)+1))&gt;SUMPRODUCT((LEN(BE291)-LEN(SUBSTITUTE(BE291," "&amp;L_PendNeg&amp;" "," ")))/(LEN(L_PendNeg)+1))+SUMPRODUCT((LEN(BE291)-LEN(SUBSTITUTE(BE291," "&amp;L_PendPrep&amp;" "," ")))/(LEN(L_PendPrep)+1)),1,0),1)</f>
        <v>0</v>
      </c>
      <c r="BK291" s="61" t="n">
        <f aca="false">IFERROR(IF(SUMPRODUCT((LEN(BF291)-LEN(SUBSTITUTE(BF291," "&amp;L_PendStrict&amp;" "," ")))/(LEN(L_PendStrict)+1))&gt;SUMPRODUCT((LEN(BF291)-LEN(SUBSTITUTE(BF291," "&amp;L_PendNeg&amp;" "," ")))/(LEN(L_PendNeg)+1)),1,0),1)</f>
        <v>0</v>
      </c>
      <c r="BL291" s="61" t="n">
        <f aca="false">IFERROR(IF(OR(SUMPRODUCT(--ISNUMBER(SEARCH({"aa000"," aa 000"," aaa 000"," aaaa 000"," a 0000"," a000 000"," aa 00 000"," aaa 00 000"},BN291)))&gt;0,SUMPRODUCT(--ISNUMBER(SEARCH({"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291)))&gt;0,SUMPRODUCT(--ISNUMBER(SEARCH({"http","www.","\",".pdf",".jpg",".jpeg",".png",".heic",".xls",".doc",".msg",".eml"},Z291)))&gt;0,AND(SUMPRODUCT(--ISNUMBER(SEARCH({"sharepoint","onedrive","teams","dms","q-pulse","qpulse"},Z291)))&gt;0,ISNUMBER(SEARCH("0",BM291)))),1,0),0)</f>
        <v>0</v>
      </c>
      <c r="BM291" s="61" t="str">
        <f aca="false">SUBSTITUTE(SUBSTITUTE(SUBSTITUTE(SUBSTITUTE(SUBSTITUTE(SUBSTITUTE(SUBSTITUTE(SUBSTITUTE(SUBSTITUTE(LOWER(BW291&amp;""),"1","0"),"2","0"),"3","0"),"4","0"),"5","0"),"6","0"),"7","0"),"8","0"),"9","0")</f>
        <v>  </v>
      </c>
      <c r="BN291" s="61" t="str">
        <f aca="false">SUBSTITUTE(SUBSTITUTE(SUBSTITUTE(SUBSTITUTE(SUBSTITUTE(SUBSTITUTE(SUBSTITUTE(SUBSTITUTE(SUBSTITUTE(SUBSTITUTE(SUBSTITUTE(SUBSTITUTE(SUBSTITUTE(SUBSTITUTE(SUBSTITUTE(SUBSTITUTE(SUBSTITUTE(SUBSTITUTE(SUBSTITUTE(SUBSTITUTE(SUBSTITUTE(SUBSTITUTE(SUBSTITUTE(SUBSTITUTE(SUBSTITUTE(BM291,"b","a"),"c","a"),"d","a"),"e","a"),"f","a"),"g","a"),"h","a"),"i","a"),"j","a"),"k","a"),"l","a"),"m","a"),"n","a"),"o","a"),"p","a"),"q","a"),"r","a"),"s","a"),"t","a"),"u","a"),"v","a"),"w","a"),"x","a"),"y","a"),"z","a")</f>
        <v>  </v>
      </c>
      <c r="BO291" s="61" t="str">
        <f aca="false">SUBSTITUTE(SUBSTITUTE(SUBSTITUTE(SUBSTITUTE(SUBSTITUTE(SUBSTITUTE(SUBSTITUTE(SUBSTITUTE(SUBSTITUTE(LOWER(BX291&amp;""),"1","0"),"2","0"),"3","0"),"4","0"),"5","0"),"6","0"),"7","0"),"8","0"),"9","0")</f>
        <v>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v>
      </c>
      <c r="BQ291" s="61" t="n">
        <f aca="false">IFERROR(IF(OR(SUMPRODUCT(--ISNUMBER(SEARCH({"aa000"," aa 000"," aaa 000"," aaaa 000"," a 0000"," a000 000"," aa 00 000"," aaa 00 000"},BP291)))&gt;0,SUMPRODUCT(--ISNUMBER(SEARCH({"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291)))&gt;0,SUMPRODUCT(--ISNUMBER(SEARCH({"http","www.","\",".pdf",".jpg",".jpeg",".png",".heic",".xls",".doc",".msg",".eml"},W291)))&gt;0,ISNUMBER(SEARCH("0000",BO291)),AND(SUMPRODUCT(--ISNUMBER(SEARCH({"sharepoint","onedrive","teams","dms","q-pulse","qpulse"},W291)))&gt;0,ISNUMBER(SEARCH("0",BO291)))),1,0),0)</f>
        <v>0</v>
      </c>
      <c r="BR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291," "&amp;LOWER(Flights!$F$13)&amp;" "," ~ ")," mh"," ~")," at "," ~ ")," by "," ~ ")," on "," ~ ")," to "," ~ ")," from "," ~ ")," until "," ~ ")," till "," ~ ")," before "," ~ ")," after "," ~ ")," around "," ~ ")," approx "," ~ ")," about "," ~ ")," since "," ~ ")," hrs "," ~ ")," hr "," ~ ")," hours "," ~ ")," time "," ~ ")," jan "," ~ ")," feb "," ~ ")," mar "," ~ ")," apr "," ~ ")," may "," ~ ")," jun "," ~ ")," jul "," ~ ")," aug "," ~ ")," sep "," ~ ")," sept "," ~ ")," oct "," ~ ")</f>
        <v>  </v>
      </c>
      <c r="BS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291," "&amp;LOWER(Flights!$F$13)&amp;" "," ~ ")," mh"," ~")," at "," ~ ")," by "," ~ ")," on "," ~ ")," to "," ~ ")," from "," ~ ")," until "," ~ ")," till "," ~ ")," before "," ~ ")," after "," ~ ")," around "," ~ ")," approx "," ~ ")," about "," ~ ")," since "," ~ ")," hrs "," ~ ")," hr "," ~ ")," hours "," ~ ")," time "," ~ ")," jan "," ~ ")," feb "," ~ ")," mar "," ~ ")," apr "," ~ ")," may "," ~ ")," jun "," ~ ")," jul "," ~ ")," aug "," ~ ")," sep "," ~ ")," sept "," ~ ")," oct "," ~ ")</f>
        <v>  </v>
      </c>
      <c r="BT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291,"jan","~"),"feb","~"),"mar","~"),"apr","~"),"may","~"),"jun","~"),"jul","~"),"aug","~"),"sep","~"),"oct","~"),"nov","~"),"dec","~")," nov "," ~ ")," dec "," ~ ")," mon "," ~ ")," tue "," ~ ")," wed "," ~ ")," thu "," ~ ")," fri "," ~ ")," sat "," ~ ")," sun "," ~ ")," gate "," ~ ")," bay "," ~ ")," stand "," ~ ")," position "," ~ ")," galley "," ~ ")," flight "," ~ ")," flt "," ~ ")," day "," ~ ")," date "," ~ ")," dated "," ~ ")," the "," ~ ")," and "," ~ ")," of "," ~ ")," in "," ~ ")," for "," ~ ")," with "," ~ ")</f>
        <v>  </v>
      </c>
      <c r="BU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291,"jan","~"),"feb","~"),"mar","~"),"apr","~"),"may","~"),"jun","~"),"jul","~"),"aug","~"),"sep","~"),"oct","~"),"nov","~"),"dec","~")," nov "," ~ ")," dec "," ~ ")," mon "," ~ ")," tue "," ~ ")," wed "," ~ ")," thu "," ~ ")," fri "," ~ ")," sat "," ~ ")," sun "," ~ ")," gate "," ~ ")," bay "," ~ ")," stand "," ~ ")," position "," ~ ")," galley "," ~ ")," flight "," ~ ")," flt "," ~ ")," day "," ~ ")," date "," ~ ")," dated "," ~ ")," the "," ~ ")," and "," ~ ")," of "," ~ ")," in "," ~ ")," for "," ~ ")," with "," ~ ")</f>
        <v>  </v>
      </c>
      <c r="BV291" s="61" t="n">
        <f aca="false">0</f>
        <v>0</v>
      </c>
      <c r="BW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291," pax "," ~ ")," etd "," ~ ")," eta "," ~ ")," std "," ~ ")," sta "," ~ ")," atd "," ~ ")," ata "," ~ ")," lt "," ~ ")," utc "," ~ ")," local "," ~ ")," ok "," ~ ")," done "," ~ ")," seen "," ~ ")," chk "," ~ ")," chkd "," ~ ")," checked "," ~ ")," rcvd "," ~ ")," recd "," ~ ")," dep "," ~ ")," arr "," ~ ")," qty "," ~ ")," all "," ~ ")," ttl "," ~ ")," total "," ~ ")," via "," ~ ")," per "," ~ ")," call "," ~ ")," inbound "," ~ ")," outbound "," ~ ")," approx "," ~ ")</f>
        <v>  </v>
      </c>
      <c r="BX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291," pax "," ~ ")," etd "," ~ ")," eta "," ~ ")," std "," ~ ")," sta "," ~ ")," atd "," ~ ")," ata "," ~ ")," lt "," ~ ")," utc "," ~ ")," local "," ~ ")," ok "," ~ ")," done "," ~ ")," seen "," ~ ")," chk "," ~ ")," chkd "," ~ ")," checked "," ~ ")," rcvd "," ~ ")," recd "," ~ ")," dep "," ~ ")," arr "," ~ ")," qty "," ~ ")," all "," ~ ")," ttl "," ~ ")," total "," ~ ")," via "," ~ ")," per "," ~ ")," call "," ~ ")," inbound "," ~ ")," outbound "," ~ ")," approx "," ~ ")</f>
        <v>  </v>
      </c>
    </row>
    <row r="292" customFormat="false" ht="39.75" hidden="false" customHeight="true" outlineLevel="0" collapsed="false">
      <c r="A292" s="57" t="s">
        <v>870</v>
      </c>
      <c r="B292" s="57" t="s">
        <v>246</v>
      </c>
      <c r="C292" s="57" t="str">
        <f aca="false">Flights!$F$13</f>
        <v>MH0753</v>
      </c>
      <c r="D292" s="58" t="n">
        <f aca="false">Flights!$D$13</f>
        <v>46306</v>
      </c>
      <c r="E292" s="57" t="str">
        <f aca="false">Flights!$G$13&amp;"-"&amp;Flights!$H$13</f>
        <v>HAN-KUL</v>
      </c>
      <c r="F292" s="57" t="str">
        <f aca="false">Flights!$K$13</f>
        <v>BC</v>
      </c>
      <c r="G292" s="57" t="s">
        <v>83</v>
      </c>
      <c r="H292" s="57" t="s">
        <v>381</v>
      </c>
      <c r="I292" s="57" t="s">
        <v>382</v>
      </c>
      <c r="J292" s="57" t="s">
        <v>419</v>
      </c>
      <c r="K292" s="67" t="s">
        <v>420</v>
      </c>
      <c r="L292" s="67" t="s">
        <v>421</v>
      </c>
      <c r="M292" s="67"/>
      <c r="N292" s="67" t="s">
        <v>386</v>
      </c>
      <c r="O292" s="67"/>
      <c r="P292" s="57" t="s">
        <v>240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open",IF(AND(NOT(OR(LEN(AZ292)&lt;15,ISNUMBER(MATCH(AZ292,L_Placeholder,0)))),BK292=0,NOT(OR(LEN(AU292)&lt;2,ISNUMBER(MATCH(AU292,L_Placeholder,0)))),NOT(OR(LEN(AX292)&lt;2,ISNUMBER(MATCH(AX292,L_Placeholder,0)))),TRIM(AE292)&lt;&gt;TRIM(T292)),"N/A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missing",IF(OR(LEN(AU292)&lt;2,ISNUMBER(MATCH(AU292,L_Placeholder,0))),"INVALID – PIC missing",IF(OR(LEN(AV292)&lt;2,ISNUMBER(MATCH(AV292,L_Placeholder,0))),"INVALID – result / assessment missing",IF(OR(OR(LEN(AW292)&lt;3,ISNUMBER(MATCH(AW292,L_Placeholder,0))),SUMPRODUCT(--ISNUMBER(SEARCH(" "&amp;L_EvidencePhrase&amp;" ",BD292)))&gt;0,BI292=1),"INVALID – evidence missing, placeholder or not yet on file",IF(BL292=0,"INVALID – evidence needs a traceable reference (number, file name or link)",IF(OR(LEN(AX292)&lt;2,ISNUMBER(MATCH(AX292,L_Placeholder,0))),"INVALID – verifier missing",IF(AX292=AU292,"INVALID – verifier must be someone other than the PIC",IF(BH292=1,"INVALID – result not yet available (awaiting / TBC)",IF(BV292=1,"INVALID – wording says not on board: an on-board confirmation needs the item loaded",IF(AND(AQ292=1,OR(OR(LEN(AY292)&lt;3,ISNUMBER(MATCH(AY292,L_Placeholder,0))),BJ292=1,BQ292=0)),"INVALID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LATE","COMPLETE")&amp;IF(BG292=1," – CHECK WORDING",""))))))))))))))))))))))),IF(TRIM(U292)="Fail","FAIL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t="str">
        <f aca="false">" "&amp;TRIM(SUBSTITUTE(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 "))&amp;" "</f>
        <v>  </v>
      </c>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IFERROR(IF(AND(TRIM(U292)="Pass",SUMPRODUCT((LEN(BC292)-LEN(SUBSTITUTE(BC292,"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")))/(LEN(L_PendNeg)+1))+SUMPRODUCT((LEN(BC292)-LEN(SUBSTITUTE(BC292," "&amp;L_PendPrep&amp;" "," ")))/(LEN(L_PendPrep)+1)),1,0),1)</f>
        <v>0</v>
      </c>
      <c r="BI292" s="61" t="n">
        <f aca="false">IFERROR(IF(SUMPRODUCT((LEN(BD292)-LEN(SUBSTITUTE(BD292," "&amp;L_PendStrict&amp;" "," ")))/(LEN(L_PendStrict)+1))&gt;SUMPRODUCT((LEN(BD292)-LEN(SUBSTITUTE(BD292," "&amp;L_PendNeg&amp;" "," ")))/(LEN(L_PendNeg)+1)),1,0),1)</f>
        <v>0</v>
      </c>
      <c r="BJ292" s="61" t="n">
        <f aca="false">IFERROR(IF(SUMPRODUCT((LEN(BE292)-LEN(SUBSTITUTE(BE292," "&amp;L_Pending&amp;" "," ")))/(LEN(L_Pending)+1))&gt;SUMPRODUCT((LEN(BE292)-LEN(SUBSTITUTE(BE292," "&amp;L_PendNeg&amp;" "," ")))/(LEN(L_PendNeg)+1))+SUMPRODUCT((LEN(BE292)-LEN(SUBSTITUTE(BE292," "&amp;L_PendPrep&amp;" "," ")))/(LEN(L_PendPrep)+1)),1,0),1)</f>
        <v>0</v>
      </c>
      <c r="BK292" s="61" t="n">
        <f aca="false">IFERROR(IF(SUMPRODUCT((LEN(BF292)-LEN(SUBSTITUTE(BF292," "&amp;L_PendStrict&amp;" "," ")))/(LEN(L_PendStrict)+1))&gt;SUMPRODUCT((LEN(BF292)-LEN(SUBSTITUTE(BF292," "&amp;L_PendNeg&amp;" "," ")))/(LEN(L_PendNeg)+1)),1,0),1)</f>
        <v>0</v>
      </c>
      <c r="BL292" s="61" t="n">
        <f aca="false">IFERROR(IF(OR(SUMPRODUCT(--ISNUMBER(SEARCH({"aa000"," aa 000"," aaa 000"," aaaa 000"," a 0000"," a000 000"," aa 00 000"," aaa 00 000"},BN292)))&gt;0,SUMPRODUCT(--ISNUMBER(SEARCH({"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292)))&gt;0,SUMPRODUCT(--ISNUMBER(SEARCH({"http","www.","\",".pdf",".jpg",".jpeg",".png",".heic",".xls",".doc",".msg",".eml"},Z292)))&gt;0,AND(SUMPRODUCT(--ISNUMBER(SEARCH({"sharepoint","onedrive","teams","dms","q-pulse","qpulse"},Z292)))&gt;0,ISNUMBER(SEARCH("0",BM292)))),1,0),0)</f>
        <v>0</v>
      </c>
      <c r="BM292" s="61" t="str">
        <f aca="false">SUBSTITUTE(SUBSTITUTE(SUBSTITUTE(SUBSTITUTE(SUBSTITUTE(SUBSTITUTE(SUBSTITUTE(SUBSTITUTE(SUBSTITUTE(LOWER(BW292&amp;""),"1","0"),"2","0"),"3","0"),"4","0"),"5","0"),"6","0"),"7","0"),"8","0"),"9","0")</f>
        <v>  </v>
      </c>
      <c r="BN292" s="61" t="str">
        <f aca="false">SUBSTITUTE(SUBSTITUTE(SUBSTITUTE(SUBSTITUTE(SUBSTITUTE(SUBSTITUTE(SUBSTITUTE(SUBSTITUTE(SUBSTITUTE(SUBSTITUTE(SUBSTITUTE(SUBSTITUTE(SUBSTITUTE(SUBSTITUTE(SUBSTITUTE(SUBSTITUTE(SUBSTITUTE(SUBSTITUTE(SUBSTITUTE(SUBSTITUTE(SUBSTITUTE(SUBSTITUTE(SUBSTITUTE(SUBSTITUTE(SUBSTITUTE(BM292,"b","a"),"c","a"),"d","a"),"e","a"),"f","a"),"g","a"),"h","a"),"i","a"),"j","a"),"k","a"),"l","a"),"m","a"),"n","a"),"o","a"),"p","a"),"q","a"),"r","a"),"s","a"),"t","a"),"u","a"),"v","a"),"w","a"),"x","a"),"y","a"),"z","a")</f>
        <v>  </v>
      </c>
      <c r="BO292" s="61" t="str">
        <f aca="false">SUBSTITUTE(SUBSTITUTE(SUBSTITUTE(SUBSTITUTE(SUBSTITUTE(SUBSTITUTE(SUBSTITUTE(SUBSTITUTE(SUBSTITUTE(LOWER(BX292&amp;""),"1","0"),"2","0"),"3","0"),"4","0"),"5","0"),"6","0"),"7","0"),"8","0"),"9","0")</f>
        <v>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v>
      </c>
      <c r="BQ292" s="61" t="n">
        <f aca="false">IFERROR(IF(OR(SUMPRODUCT(--ISNUMBER(SEARCH({"aa000"," aa 000"," aaa 000"," aaaa 000"," a 0000"," a000 000"," aa 00 000"," aaa 00 000"},BP292)))&gt;0,SUMPRODUCT(--ISNUMBER(SEARCH({"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292)))&gt;0,SUMPRODUCT(--ISNUMBER(SEARCH({"http","www.","\",".pdf",".jpg",".jpeg",".png",".heic",".xls",".doc",".msg",".eml"},W292)))&gt;0,ISNUMBER(SEARCH("0000",BO292)),AND(SUMPRODUCT(--ISNUMBER(SEARCH({"sharepoint","onedrive","teams","dms","q-pulse","qpulse"},W292)))&gt;0,ISNUMBER(SEARCH("0",BO292)))),1,0),0)</f>
        <v>0</v>
      </c>
      <c r="BR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292," "&amp;LOWER(Flights!$F$13)&amp;" "," ~ ")," mh"," ~")," at "," ~ ")," by "," ~ ")," on "," ~ ")," to "," ~ ")," from "," ~ ")," until "," ~ ")," till "," ~ ")," before "," ~ ")," after "," ~ ")," around "," ~ ")," approx "," ~ ")," about "," ~ ")," since "," ~ ")," hrs "," ~ ")," hr "," ~ ")," hours "," ~ ")," time "," ~ ")," jan "," ~ ")," feb "," ~ ")," mar "," ~ ")," apr "," ~ ")," may "," ~ ")," jun "," ~ ")," jul "," ~ ")," aug "," ~ ")," sep "," ~ ")," sept "," ~ ")," oct "," ~ ")</f>
        <v>  </v>
      </c>
      <c r="BS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292," "&amp;LOWER(Flights!$F$13)&amp;" "," ~ ")," mh"," ~")," at "," ~ ")," by "," ~ ")," on "," ~ ")," to "," ~ ")," from "," ~ ")," until "," ~ ")," till "," ~ ")," before "," ~ ")," after "," ~ ")," around "," ~ ")," approx "," ~ ")," about "," ~ ")," since "," ~ ")," hrs "," ~ ")," hr "," ~ ")," hours "," ~ ")," time "," ~ ")," jan "," ~ ")," feb "," ~ ")," mar "," ~ ")," apr "," ~ ")," may "," ~ ")," jun "," ~ ")," jul "," ~ ")," aug "," ~ ")," sep "," ~ ")," sept "," ~ ")," oct "," ~ ")</f>
        <v>  </v>
      </c>
      <c r="BT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292,"jan","~"),"feb","~"),"mar","~"),"apr","~"),"may","~"),"jun","~"),"jul","~"),"aug","~"),"sep","~"),"oct","~"),"nov","~"),"dec","~")," nov "," ~ ")," dec "," ~ ")," mon "," ~ ")," tue "," ~ ")," wed "," ~ ")," thu "," ~ ")," fri "," ~ ")," sat "," ~ ")," sun "," ~ ")," gate "," ~ ")," bay "," ~ ")," stand "," ~ ")," position "," ~ ")," galley "," ~ ")," flight "," ~ ")," flt "," ~ ")," day "," ~ ")," date "," ~ ")," dated "," ~ ")," the "," ~ ")," and "," ~ ")," of "," ~ ")," in "," ~ ")," for "," ~ ")," with "," ~ ")</f>
        <v>  </v>
      </c>
      <c r="BU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292,"jan","~"),"feb","~"),"mar","~"),"apr","~"),"may","~"),"jun","~"),"jul","~"),"aug","~"),"sep","~"),"oct","~"),"nov","~"),"dec","~")," nov "," ~ ")," dec "," ~ ")," mon "," ~ ")," tue "," ~ ")," wed "," ~ ")," thu "," ~ ")," fri "," ~ ")," sat "," ~ ")," sun "," ~ ")," gate "," ~ ")," bay "," ~ ")," stand "," ~ ")," position "," ~ ")," galley "," ~ ")," flight "," ~ ")," flt "," ~ ")," day "," ~ ")," date "," ~ ")," dated "," ~ ")," the "," ~ ")," and "," ~ ")," of "," ~ ")," in "," ~ ")," for "," ~ ")," with "," ~ ")</f>
        <v>  </v>
      </c>
      <c r="BV292" s="61" t="n">
        <f aca="false">0</f>
        <v>0</v>
      </c>
      <c r="BW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292," pax "," ~ ")," etd "," ~ ")," eta "," ~ ")," std "," ~ ")," sta "," ~ ")," atd "," ~ ")," ata "," ~ ")," lt "," ~ ")," utc "," ~ ")," local "," ~ ")," ok "," ~ ")," done "," ~ ")," seen "," ~ ")," chk "," ~ ")," chkd "," ~ ")," checked "," ~ ")," rcvd "," ~ ")," recd "," ~ ")," dep "," ~ ")," arr "," ~ ")," qty "," ~ ")," all "," ~ ")," ttl "," ~ ")," total "," ~ ")," via "," ~ ")," per "," ~ ")," call "," ~ ")," inbound "," ~ ")," outbound "," ~ ")," approx "," ~ ")</f>
        <v>  </v>
      </c>
      <c r="BX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292," pax "," ~ ")," etd "," ~ ")," eta "," ~ ")," std "," ~ ")," sta "," ~ ")," atd "," ~ ")," ata "," ~ ")," lt "," ~ ")," utc "," ~ ")," local "," ~ ")," ok "," ~ ")," done "," ~ ")," seen "," ~ ")," chk "," ~ ")," chkd "," ~ ")," checked "," ~ ")," rcvd "," ~ ")," recd "," ~ ")," dep "," ~ ")," arr "," ~ ")," qty "," ~ ")," all "," ~ ")," ttl "," ~ ")," total "," ~ ")," via "," ~ ")," per "," ~ ")," call "," ~ ")," inbound "," ~ ")," outbound "," ~ ")," approx "," ~ ")</f>
        <v>  </v>
      </c>
    </row>
    <row r="293" customFormat="false" ht="39.75" hidden="false" customHeight="true" outlineLevel="0" collapsed="false">
      <c r="A293" s="57" t="s">
        <v>871</v>
      </c>
      <c r="B293" s="57" t="s">
        <v>246</v>
      </c>
      <c r="C293" s="57" t="str">
        <f aca="false">Flights!$F$13</f>
        <v>MH0753</v>
      </c>
      <c r="D293" s="58" t="n">
        <f aca="false">Flights!$D$13</f>
        <v>46306</v>
      </c>
      <c r="E293" s="57" t="str">
        <f aca="false">Flights!$G$13&amp;"-"&amp;Flights!$H$13</f>
        <v>HAN-KUL</v>
      </c>
      <c r="F293" s="57" t="str">
        <f aca="false">Flights!$K$13</f>
        <v>BC</v>
      </c>
      <c r="G293" s="57" t="s">
        <v>423</v>
      </c>
      <c r="H293" s="57" t="s">
        <v>381</v>
      </c>
      <c r="I293" s="57" t="s">
        <v>382</v>
      </c>
      <c r="J293" s="57" t="s">
        <v>424</v>
      </c>
      <c r="K293" s="67"/>
      <c r="L293" s="67" t="s">
        <v>425</v>
      </c>
      <c r="M293" s="67"/>
      <c r="N293" s="67" t="s">
        <v>386</v>
      </c>
      <c r="O293" s="67" t="s">
        <v>426</v>
      </c>
      <c r="P293" s="57" t="s">
        <v>240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open",IF(AND(NOT(OR(LEN(AZ293)&lt;15,ISNUMBER(MATCH(AZ293,L_Placeholder,0)))),BK293=0,NOT(OR(LEN(AU293)&lt;2,ISNUMBER(MATCH(AU293,L_Placeholder,0)))),NOT(OR(LEN(AX293)&lt;2,ISNUMBER(MATCH(AX293,L_Placeholder,0)))),TRIM(AE293)&lt;&gt;TRIM(T293)),"N/A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missing",IF(OR(LEN(AU293)&lt;2,ISNUMBER(MATCH(AU293,L_Placeholder,0))),"INVALID – PIC missing",IF(OR(LEN(AV293)&lt;2,ISNUMBER(MATCH(AV293,L_Placeholder,0))),"INVALID – result / assessment missing",IF(OR(OR(LEN(AW293)&lt;3,ISNUMBER(MATCH(AW293,L_Placeholder,0))),SUMPRODUCT(--ISNUMBER(SEARCH(" "&amp;L_EvidencePhrase&amp;" ",BD293)))&gt;0,BI293=1),"INVALID – evidence missing, placeholder or not yet on file",IF(BL293=0,"INVALID – evidence needs a traceable reference (number, file name or link)",IF(OR(LEN(AX293)&lt;2,ISNUMBER(MATCH(AX293,L_Placeholder,0))),"INVALID – verifier missing",IF(AX293=AU293,"INVALID – verifier must be someone other than the PIC",IF(BH293=1,"INVALID – result not yet available (awaiting / TBC)",IF(BV293=1,"INVALID – wording says not on board: an on-board confirmation needs the item loaded",IF(AND(AQ293=1,OR(OR(LEN(AY293)&lt;3,ISNUMBER(MATCH(AY293,L_Placeholder,0))),BJ293=1,BQ293=0)),"INVALID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LATE","COMPLETE")&amp;IF(BG293=1," – CHECK WORDING",""))))))))))))))))))))))),IF(TRIM(U293)="Fail","FAIL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t="str">
        <f aca="false">" "&amp;TRIM(SUBSTITUTE(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 "))&amp;" "</f>
        <v>  </v>
      </c>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IFERROR(IF(AND(TRIM(U293)="Pass",SUMPRODUCT((LEN(BC293)-LEN(SUBSTITUTE(BC293,"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")))/(LEN(L_PendNeg)+1))+SUMPRODUCT((LEN(BC293)-LEN(SUBSTITUTE(BC293," "&amp;L_PendPrep&amp;" "," ")))/(LEN(L_PendPrep)+1)),1,0),1)</f>
        <v>0</v>
      </c>
      <c r="BI293" s="61" t="n">
        <f aca="false">IFERROR(IF(SUMPRODUCT((LEN(BD293)-LEN(SUBSTITUTE(BD293," "&amp;L_PendStrict&amp;" "," ")))/(LEN(L_PendStrict)+1))&gt;SUMPRODUCT((LEN(BD293)-LEN(SUBSTITUTE(BD293," "&amp;L_PendNeg&amp;" "," ")))/(LEN(L_PendNeg)+1)),1,0),1)</f>
        <v>0</v>
      </c>
      <c r="BJ293" s="61" t="n">
        <f aca="false">IFERROR(IF(SUMPRODUCT((LEN(BE293)-LEN(SUBSTITUTE(BE293," "&amp;L_Pending&amp;" "," ")))/(LEN(L_Pending)+1))&gt;SUMPRODUCT((LEN(BE293)-LEN(SUBSTITUTE(BE293," "&amp;L_PendNeg&amp;" "," ")))/(LEN(L_PendNeg)+1))+SUMPRODUCT((LEN(BE293)-LEN(SUBSTITUTE(BE293," "&amp;L_PendPrep&amp;" "," ")))/(LEN(L_PendPrep)+1)),1,0),1)</f>
        <v>0</v>
      </c>
      <c r="BK293" s="61" t="n">
        <f aca="false">IFERROR(IF(SUMPRODUCT((LEN(BF293)-LEN(SUBSTITUTE(BF293," "&amp;L_PendStrict&amp;" "," ")))/(LEN(L_PendStrict)+1))&gt;SUMPRODUCT((LEN(BF293)-LEN(SUBSTITUTE(BF293," "&amp;L_PendNeg&amp;" "," ")))/(LEN(L_PendNeg)+1)),1,0),1)</f>
        <v>0</v>
      </c>
      <c r="BL293" s="61" t="n">
        <f aca="false">IFERROR(IF(OR(SUMPRODUCT(--ISNUMBER(SEARCH({"aa000"," aa 000"," aaa 000"," aaaa 000"," a 0000"," a000 000"," aa 00 000"," aaa 00 000"},BN293)))&gt;0,SUMPRODUCT(--ISNUMBER(SEARCH({"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293)))&gt;0,SUMPRODUCT(--ISNUMBER(SEARCH({"http","www.","\",".pdf",".jpg",".jpeg",".png",".heic",".xls",".doc",".msg",".eml"},Z293)))&gt;0,AND(SUMPRODUCT(--ISNUMBER(SEARCH({"sharepoint","onedrive","teams","dms","q-pulse","qpulse"},Z293)))&gt;0,ISNUMBER(SEARCH("0",BM293)))),1,0),0)</f>
        <v>0</v>
      </c>
      <c r="BM293" s="61" t="str">
        <f aca="false">SUBSTITUTE(SUBSTITUTE(SUBSTITUTE(SUBSTITUTE(SUBSTITUTE(SUBSTITUTE(SUBSTITUTE(SUBSTITUTE(SUBSTITUTE(LOWER(BW293&amp;""),"1","0"),"2","0"),"3","0"),"4","0"),"5","0"),"6","0"),"7","0"),"8","0"),"9","0")</f>
        <v>  </v>
      </c>
      <c r="BN293" s="61" t="str">
        <f aca="false">SUBSTITUTE(SUBSTITUTE(SUBSTITUTE(SUBSTITUTE(SUBSTITUTE(SUBSTITUTE(SUBSTITUTE(SUBSTITUTE(SUBSTITUTE(SUBSTITUTE(SUBSTITUTE(SUBSTITUTE(SUBSTITUTE(SUBSTITUTE(SUBSTITUTE(SUBSTITUTE(SUBSTITUTE(SUBSTITUTE(SUBSTITUTE(SUBSTITUTE(SUBSTITUTE(SUBSTITUTE(SUBSTITUTE(SUBSTITUTE(SUBSTITUTE(BM293,"b","a"),"c","a"),"d","a"),"e","a"),"f","a"),"g","a"),"h","a"),"i","a"),"j","a"),"k","a"),"l","a"),"m","a"),"n","a"),"o","a"),"p","a"),"q","a"),"r","a"),"s","a"),"t","a"),"u","a"),"v","a"),"w","a"),"x","a"),"y","a"),"z","a")</f>
        <v>  </v>
      </c>
      <c r="BO293" s="61" t="str">
        <f aca="false">SUBSTITUTE(SUBSTITUTE(SUBSTITUTE(SUBSTITUTE(SUBSTITUTE(SUBSTITUTE(SUBSTITUTE(SUBSTITUTE(SUBSTITUTE(LOWER(BX293&amp;""),"1","0"),"2","0"),"3","0"),"4","0"),"5","0"),"6","0"),"7","0"),"8","0"),"9","0")</f>
        <v>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v>
      </c>
      <c r="BQ293" s="61" t="n">
        <f aca="false">IFERROR(IF(OR(SUMPRODUCT(--ISNUMBER(SEARCH({"aa000"," aa 000"," aaa 000"," aaaa 000"," a 0000"," a000 000"," aa 00 000"," aaa 00 000"},BP293)))&gt;0,SUMPRODUCT(--ISNUMBER(SEARCH({"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293)))&gt;0,SUMPRODUCT(--ISNUMBER(SEARCH({"http","www.","\",".pdf",".jpg",".jpeg",".png",".heic",".xls",".doc",".msg",".eml"},W293)))&gt;0,ISNUMBER(SEARCH("0000",BO293)),AND(SUMPRODUCT(--ISNUMBER(SEARCH({"sharepoint","onedrive","teams","dms","q-pulse","qpulse"},W293)))&gt;0,ISNUMBER(SEARCH("0",BO293)))),1,0),0)</f>
        <v>0</v>
      </c>
      <c r="BR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293," "&amp;LOWER(Flights!$F$13)&amp;" "," ~ ")," mh"," ~")," at "," ~ ")," by "," ~ ")," on "," ~ ")," to "," ~ ")," from "," ~ ")," until "," ~ ")," till "," ~ ")," before "," ~ ")," after "," ~ ")," around "," ~ ")," approx "," ~ ")," about "," ~ ")," since "," ~ ")," hrs "," ~ ")," hr "," ~ ")," hours "," ~ ")," time "," ~ ")," jan "," ~ ")," feb "," ~ ")," mar "," ~ ")," apr "," ~ ")," may "," ~ ")," jun "," ~ ")," jul "," ~ ")," aug "," ~ ")," sep "," ~ ")," sept "," ~ ")," oct "," ~ ")</f>
        <v>  </v>
      </c>
      <c r="BS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293," "&amp;LOWER(Flights!$F$13)&amp;" "," ~ ")," mh"," ~")," at "," ~ ")," by "," ~ ")," on "," ~ ")," to "," ~ ")," from "," ~ ")," until "," ~ ")," till "," ~ ")," before "," ~ ")," after "," ~ ")," around "," ~ ")," approx "," ~ ")," about "," ~ ")," since "," ~ ")," hrs "," ~ ")," hr "," ~ ")," hours "," ~ ")," time "," ~ ")," jan "," ~ ")," feb "," ~ ")," mar "," ~ ")," apr "," ~ ")," may "," ~ ")," jun "," ~ ")," jul "," ~ ")," aug "," ~ ")," sep "," ~ ")," sept "," ~ ")," oct "," ~ ")</f>
        <v>  </v>
      </c>
      <c r="BT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293,"jan","~"),"feb","~"),"mar","~"),"apr","~"),"may","~"),"jun","~"),"jul","~"),"aug","~"),"sep","~"),"oct","~"),"nov","~"),"dec","~")," nov "," ~ ")," dec "," ~ ")," mon "," ~ ")," tue "," ~ ")," wed "," ~ ")," thu "," ~ ")," fri "," ~ ")," sat "," ~ ")," sun "," ~ ")," gate "," ~ ")," bay "," ~ ")," stand "," ~ ")," position "," ~ ")," galley "," ~ ")," flight "," ~ ")," flt "," ~ ")," day "," ~ ")," date "," ~ ")," dated "," ~ ")," the "," ~ ")," and "," ~ ")," of "," ~ ")," in "," ~ ")," for "," ~ ")," with "," ~ ")</f>
        <v>  </v>
      </c>
      <c r="BU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293,"jan","~"),"feb","~"),"mar","~"),"apr","~"),"may","~"),"jun","~"),"jul","~"),"aug","~"),"sep","~"),"oct","~"),"nov","~"),"dec","~")," nov "," ~ ")," dec "," ~ ")," mon "," ~ ")," tue "," ~ ")," wed "," ~ ")," thu "," ~ ")," fri "," ~ ")," sat "," ~ ")," sun "," ~ ")," gate "," ~ ")," bay "," ~ ")," stand "," ~ ")," position "," ~ ")," galley "," ~ ")," flight "," ~ ")," flt "," ~ ")," day "," ~ ")," date "," ~ ")," dated "," ~ ")," the "," ~ ")," and "," ~ ")," of "," ~ ")," in "," ~ ")," for "," ~ ")," with "," ~ ")</f>
        <v>  </v>
      </c>
      <c r="BV293" s="61" t="n">
        <f aca="false">0</f>
        <v>0</v>
      </c>
      <c r="BW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293," pax "," ~ ")," etd "," ~ ")," eta "," ~ ")," std "," ~ ")," sta "," ~ ")," atd "," ~ ")," ata "," ~ ")," lt "," ~ ")," utc "," ~ ")," local "," ~ ")," ok "," ~ ")," done "," ~ ")," seen "," ~ ")," chk "," ~ ")," chkd "," ~ ")," checked "," ~ ")," rcvd "," ~ ")," recd "," ~ ")," dep "," ~ ")," arr "," ~ ")," qty "," ~ ")," all "," ~ ")," ttl "," ~ ")," total "," ~ ")," via "," ~ ")," per "," ~ ")," call "," ~ ")," inbound "," ~ ")," outbound "," ~ ")," approx "," ~ ")</f>
        <v>  </v>
      </c>
      <c r="BX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293," pax "," ~ ")," etd "," ~ ")," eta "," ~ ")," std "," ~ ")," sta "," ~ ")," atd "," ~ ")," ata "," ~ ")," lt "," ~ ")," utc "," ~ ")," local "," ~ ")," ok "," ~ ")," done "," ~ ")," seen "," ~ ")," chk "," ~ ")," chkd "," ~ ")," checked "," ~ ")," rcvd "," ~ ")," recd "," ~ ")," dep "," ~ ")," arr "," ~ ")," qty "," ~ ")," all "," ~ ")," ttl "," ~ ")," total "," ~ ")," via "," ~ ")," per "," ~ ")," call "," ~ ")," inbound "," ~ ")," outbound "," ~ ")," approx "," ~ ")</f>
        <v>  </v>
      </c>
    </row>
    <row r="294" customFormat="false" ht="39.75" hidden="false" customHeight="true" outlineLevel="0" collapsed="false">
      <c r="A294" s="57" t="s">
        <v>872</v>
      </c>
      <c r="B294" s="57" t="s">
        <v>246</v>
      </c>
      <c r="C294" s="57" t="str">
        <f aca="false">Flights!$F$13</f>
        <v>MH0753</v>
      </c>
      <c r="D294" s="58" t="n">
        <f aca="false">Flights!$D$13</f>
        <v>46306</v>
      </c>
      <c r="E294" s="57" t="str">
        <f aca="false">Flights!$G$13&amp;"-"&amp;Flights!$H$13</f>
        <v>HAN-KUL</v>
      </c>
      <c r="F294" s="57" t="str">
        <f aca="false">Flights!$K$13</f>
        <v>BC</v>
      </c>
      <c r="G294" s="57" t="s">
        <v>423</v>
      </c>
      <c r="H294" s="57" t="s">
        <v>381</v>
      </c>
      <c r="I294" s="57" t="s">
        <v>382</v>
      </c>
      <c r="J294" s="57" t="s">
        <v>428</v>
      </c>
      <c r="K294" s="67" t="s">
        <v>429</v>
      </c>
      <c r="L294" s="67" t="s">
        <v>425</v>
      </c>
      <c r="M294" s="67"/>
      <c r="N294" s="67" t="s">
        <v>386</v>
      </c>
      <c r="O294" s="67" t="s">
        <v>426</v>
      </c>
      <c r="P294" s="57" t="s">
        <v>240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open",IF(AND(NOT(OR(LEN(AZ294)&lt;15,ISNUMBER(MATCH(AZ294,L_Placeholder,0)))),BK294=0,NOT(OR(LEN(AU294)&lt;2,ISNUMBER(MATCH(AU294,L_Placeholder,0)))),NOT(OR(LEN(AX294)&lt;2,ISNUMBER(MATCH(AX294,L_Placeholder,0)))),TRIM(AE294)&lt;&gt;TRIM(T294)),"N/A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missing",IF(OR(LEN(AU294)&lt;2,ISNUMBER(MATCH(AU294,L_Placeholder,0))),"INVALID – PIC missing",IF(OR(LEN(AV294)&lt;2,ISNUMBER(MATCH(AV294,L_Placeholder,0))),"INVALID – result / assessment missing",IF(OR(OR(LEN(AW294)&lt;3,ISNUMBER(MATCH(AW294,L_Placeholder,0))),SUMPRODUCT(--ISNUMBER(SEARCH(" "&amp;L_EvidencePhrase&amp;" ",BD294)))&gt;0,BI294=1),"INVALID – evidence missing, placeholder or not yet on file",IF(BL294=0,"INVALID – evidence needs a traceable reference (number, file name or link)",IF(OR(LEN(AX294)&lt;2,ISNUMBER(MATCH(AX294,L_Placeholder,0))),"INVALID – verifier missing",IF(AX294=AU294,"INVALID – verifier must be someone other than the PIC",IF(BH294=1,"INVALID – result not yet available (awaiting / TBC)",IF(BV294=1,"INVALID – wording says not on board: an on-board confirmation needs the item loaded",IF(AND(AQ294=1,OR(OR(LEN(AY294)&lt;3,ISNUMBER(MATCH(AY294,L_Placeholder,0))),BJ294=1,BQ294=0)),"INVALID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LATE","COMPLETE")&amp;IF(BG294=1," – CHECK WORDING",""))))))))))))))))))))))),IF(TRIM(U294)="Fail","FAIL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t="str">
        <f aca="false">" "&amp;TRIM(SUBSTITUTE(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 "))&amp;" "</f>
        <v>  </v>
      </c>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IFERROR(IF(AND(TRIM(U294)="Pass",SUMPRODUCT((LEN(BC294)-LEN(SUBSTITUTE(BC294,"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")))/(LEN(L_PendNeg)+1))+SUMPRODUCT((LEN(BC294)-LEN(SUBSTITUTE(BC294," "&amp;L_PendPrep&amp;" "," ")))/(LEN(L_PendPrep)+1)),1,0),1)</f>
        <v>0</v>
      </c>
      <c r="BI294" s="61" t="n">
        <f aca="false">IFERROR(IF(SUMPRODUCT((LEN(BD294)-LEN(SUBSTITUTE(BD294," "&amp;L_PendStrict&amp;" "," ")))/(LEN(L_PendStrict)+1))&gt;SUMPRODUCT((LEN(BD294)-LEN(SUBSTITUTE(BD294," "&amp;L_PendNeg&amp;" "," ")))/(LEN(L_PendNeg)+1)),1,0),1)</f>
        <v>0</v>
      </c>
      <c r="BJ294" s="61" t="n">
        <f aca="false">IFERROR(IF(SUMPRODUCT((LEN(BE294)-LEN(SUBSTITUTE(BE294," "&amp;L_Pending&amp;" "," ")))/(LEN(L_Pending)+1))&gt;SUMPRODUCT((LEN(BE294)-LEN(SUBSTITUTE(BE294," "&amp;L_PendNeg&amp;" "," ")))/(LEN(L_PendNeg)+1))+SUMPRODUCT((LEN(BE294)-LEN(SUBSTITUTE(BE294," "&amp;L_PendPrep&amp;" "," ")))/(LEN(L_PendPrep)+1)),1,0),1)</f>
        <v>0</v>
      </c>
      <c r="BK294" s="61" t="n">
        <f aca="false">IFERROR(IF(SUMPRODUCT((LEN(BF294)-LEN(SUBSTITUTE(BF294," "&amp;L_PendStrict&amp;" "," ")))/(LEN(L_PendStrict)+1))&gt;SUMPRODUCT((LEN(BF294)-LEN(SUBSTITUTE(BF294," "&amp;L_PendNeg&amp;" "," ")))/(LEN(L_PendNeg)+1)),1,0),1)</f>
        <v>0</v>
      </c>
      <c r="BL294" s="61" t="n">
        <f aca="false">IFERROR(IF(OR(SUMPRODUCT(--ISNUMBER(SEARCH({"aa000"," aa 000"," aaa 000"," aaaa 000"," a 0000"," a000 000"," aa 00 000"," aaa 00 000"},BN294)))&gt;0,SUMPRODUCT(--ISNUMBER(SEARCH({"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294)))&gt;0,SUMPRODUCT(--ISNUMBER(SEARCH({"http","www.","\",".pdf",".jpg",".jpeg",".png",".heic",".xls",".doc",".msg",".eml"},Z294)))&gt;0,AND(SUMPRODUCT(--ISNUMBER(SEARCH({"sharepoint","onedrive","teams","dms","q-pulse","qpulse"},Z294)))&gt;0,ISNUMBER(SEARCH("0",BM294)))),1,0),0)</f>
        <v>0</v>
      </c>
      <c r="BM294" s="61" t="str">
        <f aca="false">SUBSTITUTE(SUBSTITUTE(SUBSTITUTE(SUBSTITUTE(SUBSTITUTE(SUBSTITUTE(SUBSTITUTE(SUBSTITUTE(SUBSTITUTE(LOWER(BW294&amp;""),"1","0"),"2","0"),"3","0"),"4","0"),"5","0"),"6","0"),"7","0"),"8","0"),"9","0")</f>
        <v>  </v>
      </c>
      <c r="BN294" s="61" t="str">
        <f aca="false">SUBSTITUTE(SUBSTITUTE(SUBSTITUTE(SUBSTITUTE(SUBSTITUTE(SUBSTITUTE(SUBSTITUTE(SUBSTITUTE(SUBSTITUTE(SUBSTITUTE(SUBSTITUTE(SUBSTITUTE(SUBSTITUTE(SUBSTITUTE(SUBSTITUTE(SUBSTITUTE(SUBSTITUTE(SUBSTITUTE(SUBSTITUTE(SUBSTITUTE(SUBSTITUTE(SUBSTITUTE(SUBSTITUTE(SUBSTITUTE(SUBSTITUTE(BM294,"b","a"),"c","a"),"d","a"),"e","a"),"f","a"),"g","a"),"h","a"),"i","a"),"j","a"),"k","a"),"l","a"),"m","a"),"n","a"),"o","a"),"p","a"),"q","a"),"r","a"),"s","a"),"t","a"),"u","a"),"v","a"),"w","a"),"x","a"),"y","a"),"z","a")</f>
        <v>  </v>
      </c>
      <c r="BO294" s="61" t="str">
        <f aca="false">SUBSTITUTE(SUBSTITUTE(SUBSTITUTE(SUBSTITUTE(SUBSTITUTE(SUBSTITUTE(SUBSTITUTE(SUBSTITUTE(SUBSTITUTE(LOWER(BX294&amp;""),"1","0"),"2","0"),"3","0"),"4","0"),"5","0"),"6","0"),"7","0"),"8","0"),"9","0")</f>
        <v>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v>
      </c>
      <c r="BQ294" s="61" t="n">
        <f aca="false">IFERROR(IF(OR(SUMPRODUCT(--ISNUMBER(SEARCH({"aa000"," aa 000"," aaa 000"," aaaa 000"," a 0000"," a000 000"," aa 00 000"," aaa 00 000"},BP294)))&gt;0,SUMPRODUCT(--ISNUMBER(SEARCH({"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294)))&gt;0,SUMPRODUCT(--ISNUMBER(SEARCH({"http","www.","\",".pdf",".jpg",".jpeg",".png",".heic",".xls",".doc",".msg",".eml"},W294)))&gt;0,ISNUMBER(SEARCH("0000",BO294)),AND(SUMPRODUCT(--ISNUMBER(SEARCH({"sharepoint","onedrive","teams","dms","q-pulse","qpulse"},W294)))&gt;0,ISNUMBER(SEARCH("0",BO294)))),1,0),0)</f>
        <v>0</v>
      </c>
      <c r="BR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294," "&amp;LOWER(Flights!$F$13)&amp;" "," ~ ")," mh"," ~")," at "," ~ ")," by "," ~ ")," on "," ~ ")," to "," ~ ")," from "," ~ ")," until "," ~ ")," till "," ~ ")," before "," ~ ")," after "," ~ ")," around "," ~ ")," approx "," ~ ")," about "," ~ ")," since "," ~ ")," hrs "," ~ ")," hr "," ~ ")," hours "," ~ ")," time "," ~ ")," jan "," ~ ")," feb "," ~ ")," mar "," ~ ")," apr "," ~ ")," may "," ~ ")," jun "," ~ ")," jul "," ~ ")," aug "," ~ ")," sep "," ~ ")," sept "," ~ ")," oct "," ~ ")</f>
        <v>  </v>
      </c>
      <c r="BS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294," "&amp;LOWER(Flights!$F$13)&amp;" "," ~ ")," mh"," ~")," at "," ~ ")," by "," ~ ")," on "," ~ ")," to "," ~ ")," from "," ~ ")," until "," ~ ")," till "," ~ ")," before "," ~ ")," after "," ~ ")," around "," ~ ")," approx "," ~ ")," about "," ~ ")," since "," ~ ")," hrs "," ~ ")," hr "," ~ ")," hours "," ~ ")," time "," ~ ")," jan "," ~ ")," feb "," ~ ")," mar "," ~ ")," apr "," ~ ")," may "," ~ ")," jun "," ~ ")," jul "," ~ ")," aug "," ~ ")," sep "," ~ ")," sept "," ~ ")," oct "," ~ ")</f>
        <v>  </v>
      </c>
      <c r="BT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294,"jan","~"),"feb","~"),"mar","~"),"apr","~"),"may","~"),"jun","~"),"jul","~"),"aug","~"),"sep","~"),"oct","~"),"nov","~"),"dec","~")," nov "," ~ ")," dec "," ~ ")," mon "," ~ ")," tue "," ~ ")," wed "," ~ ")," thu "," ~ ")," fri "," ~ ")," sat "," ~ ")," sun "," ~ ")," gate "," ~ ")," bay "," ~ ")," stand "," ~ ")," position "," ~ ")," galley "," ~ ")," flight "," ~ ")," flt "," ~ ")," day "," ~ ")," date "," ~ ")," dated "," ~ ")," the "," ~ ")," and "," ~ ")," of "," ~ ")," in "," ~ ")," for "," ~ ")," with "," ~ ")</f>
        <v>  </v>
      </c>
      <c r="BU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294,"jan","~"),"feb","~"),"mar","~"),"apr","~"),"may","~"),"jun","~"),"jul","~"),"aug","~"),"sep","~"),"oct","~"),"nov","~"),"dec","~")," nov "," ~ ")," dec "," ~ ")," mon "," ~ ")," tue "," ~ ")," wed "," ~ ")," thu "," ~ ")," fri "," ~ ")," sat "," ~ ")," sun "," ~ ")," gate "," ~ ")," bay "," ~ ")," stand "," ~ ")," position "," ~ ")," galley "," ~ ")," flight "," ~ ")," flt "," ~ ")," day "," ~ ")," date "," ~ ")," dated "," ~ ")," the "," ~ ")," and "," ~ ")," of "," ~ ")," in "," ~ ")," for "," ~ ")," with "," ~ ")</f>
        <v>  </v>
      </c>
      <c r="BV294" s="61" t="n">
        <f aca="false">0</f>
        <v>0</v>
      </c>
      <c r="BW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294," pax "," ~ ")," etd "," ~ ")," eta "," ~ ")," std "," ~ ")," sta "," ~ ")," atd "," ~ ")," ata "," ~ ")," lt "," ~ ")," utc "," ~ ")," local "," ~ ")," ok "," ~ ")," done "," ~ ")," seen "," ~ ")," chk "," ~ ")," chkd "," ~ ")," checked "," ~ ")," rcvd "," ~ ")," recd "," ~ ")," dep "," ~ ")," arr "," ~ ")," qty "," ~ ")," all "," ~ ")," ttl "," ~ ")," total "," ~ ")," via "," ~ ")," per "," ~ ")," call "," ~ ")," inbound "," ~ ")," outbound "," ~ ")," approx "," ~ ")</f>
        <v>  </v>
      </c>
      <c r="BX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294," pax "," ~ ")," etd "," ~ ")," eta "," ~ ")," std "," ~ ")," sta "," ~ ")," atd "," ~ ")," ata "," ~ ")," lt "," ~ ")," utc "," ~ ")," local "," ~ ")," ok "," ~ ")," done "," ~ ")," seen "," ~ ")," chk "," ~ ")," chkd "," ~ ")," checked "," ~ ")," rcvd "," ~ ")," recd "," ~ ")," dep "," ~ ")," arr "," ~ ")," qty "," ~ ")," all "," ~ ")," ttl "," ~ ")," total "," ~ ")," via "," ~ ")," per "," ~ ")," call "," ~ ")," inbound "," ~ ")," outbound "," ~ ")," approx "," ~ ")</f>
        <v>  </v>
      </c>
    </row>
    <row r="295" customFormat="false" ht="39.75" hidden="false" customHeight="true" outlineLevel="0" collapsed="false">
      <c r="A295" s="57" t="s">
        <v>873</v>
      </c>
      <c r="B295" s="57" t="s">
        <v>246</v>
      </c>
      <c r="C295" s="57" t="str">
        <f aca="false">Flights!$F$13</f>
        <v>MH0753</v>
      </c>
      <c r="D295" s="58" t="n">
        <f aca="false">Flights!$D$13</f>
        <v>46306</v>
      </c>
      <c r="E295" s="57" t="str">
        <f aca="false">Flights!$G$13&amp;"-"&amp;Flights!$H$13</f>
        <v>HAN-KUL</v>
      </c>
      <c r="F295" s="57" t="str">
        <f aca="false">Flights!$K$13</f>
        <v>BC</v>
      </c>
      <c r="G295" s="57" t="s">
        <v>423</v>
      </c>
      <c r="H295" s="57" t="s">
        <v>381</v>
      </c>
      <c r="I295" s="57" t="s">
        <v>431</v>
      </c>
      <c r="J295" s="57" t="s">
        <v>432</v>
      </c>
      <c r="K295" s="67"/>
      <c r="L295" s="67" t="s">
        <v>425</v>
      </c>
      <c r="M295" s="67"/>
      <c r="N295" s="67" t="s">
        <v>386</v>
      </c>
      <c r="O295" s="67" t="s">
        <v>426</v>
      </c>
      <c r="P295" s="57" t="s">
        <v>240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open",IF(AND(NOT(OR(LEN(AZ295)&lt;15,ISNUMBER(MATCH(AZ295,L_Placeholder,0)))),BK295=0,NOT(OR(LEN(AU295)&lt;2,ISNUMBER(MATCH(AU295,L_Placeholder,0)))),NOT(OR(LEN(AX295)&lt;2,ISNUMBER(MATCH(AX295,L_Placeholder,0)))),TRIM(AE295)&lt;&gt;TRIM(T295)),"N/A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missing",IF(OR(LEN(AU295)&lt;2,ISNUMBER(MATCH(AU295,L_Placeholder,0))),"INVALID – PIC missing",IF(OR(LEN(AV295)&lt;2,ISNUMBER(MATCH(AV295,L_Placeholder,0))),"INVALID – result / assessment missing",IF(OR(OR(LEN(AW295)&lt;3,ISNUMBER(MATCH(AW295,L_Placeholder,0))),SUMPRODUCT(--ISNUMBER(SEARCH(" "&amp;L_EvidencePhrase&amp;" ",BD295)))&gt;0,BI295=1),"INVALID – evidence missing, placeholder or not yet on file",IF(BL295=0,"INVALID – evidence needs a traceable reference (number, file name or link)",IF(OR(LEN(AX295)&lt;2,ISNUMBER(MATCH(AX295,L_Placeholder,0))),"INVALID – verifier missing",IF(AX295=AU295,"INVALID – verifier must be someone other than the PIC",IF(BH295=1,"INVALID – result not yet available (awaiting / TBC)",IF(BV295=1,"INVALID – wording says not on board: an on-board confirmation needs the item loaded",IF(AND(AQ295=1,OR(OR(LEN(AY295)&lt;3,ISNUMBER(MATCH(AY295,L_Placeholder,0))),BJ295=1,BQ295=0)),"INVALID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LATE","COMPLETE")&amp;IF(BG295=1," – CHECK WORDING",""))))))))))))))))))))))),IF(TRIM(U295)="Fail","FAIL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t="str">
        <f aca="false">" "&amp;TRIM(SUBSTITUTE(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 "))&amp;" "</f>
        <v>  </v>
      </c>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IFERROR(IF(AND(TRIM(U295)="Pass",SUMPRODUCT((LEN(BC295)-LEN(SUBSTITUTE(BC295,"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")))/(LEN(L_PendNeg)+1))+SUMPRODUCT((LEN(BC295)-LEN(SUBSTITUTE(BC295," "&amp;L_PendPrep&amp;" "," ")))/(LEN(L_PendPrep)+1)),1,0),1)</f>
        <v>0</v>
      </c>
      <c r="BI295" s="61" t="n">
        <f aca="false">IFERROR(IF(SUMPRODUCT((LEN(BD295)-LEN(SUBSTITUTE(BD295," "&amp;L_PendStrict&amp;" "," ")))/(LEN(L_PendStrict)+1))&gt;SUMPRODUCT((LEN(BD295)-LEN(SUBSTITUTE(BD295," "&amp;L_PendNeg&amp;" "," ")))/(LEN(L_PendNeg)+1)),1,0),1)</f>
        <v>0</v>
      </c>
      <c r="BJ295" s="61" t="n">
        <f aca="false">IFERROR(IF(SUMPRODUCT((LEN(BE295)-LEN(SUBSTITUTE(BE295," "&amp;L_Pending&amp;" "," ")))/(LEN(L_Pending)+1))&gt;SUMPRODUCT((LEN(BE295)-LEN(SUBSTITUTE(BE295," "&amp;L_PendNeg&amp;" "," ")))/(LEN(L_PendNeg)+1))+SUMPRODUCT((LEN(BE295)-LEN(SUBSTITUTE(BE295," "&amp;L_PendPrep&amp;" "," ")))/(LEN(L_PendPrep)+1)),1,0),1)</f>
        <v>0</v>
      </c>
      <c r="BK295" s="61" t="n">
        <f aca="false">IFERROR(IF(SUMPRODUCT((LEN(BF295)-LEN(SUBSTITUTE(BF295," "&amp;L_PendStrict&amp;" "," ")))/(LEN(L_PendStrict)+1))&gt;SUMPRODUCT((LEN(BF295)-LEN(SUBSTITUTE(BF295," "&amp;L_PendNeg&amp;" "," ")))/(LEN(L_PendNeg)+1)),1,0),1)</f>
        <v>0</v>
      </c>
      <c r="BL295" s="61" t="n">
        <f aca="false">IFERROR(IF(OR(SUMPRODUCT(--ISNUMBER(SEARCH({"aa000"," aa 000"," aaa 000"," aaaa 000"," a 0000"," a000 000"," aa 00 000"," aaa 00 000"},BN295)))&gt;0,SUMPRODUCT(--ISNUMBER(SEARCH({"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295)))&gt;0,SUMPRODUCT(--ISNUMBER(SEARCH({"http","www.","\",".pdf",".jpg",".jpeg",".png",".heic",".xls",".doc",".msg",".eml"},Z295)))&gt;0,AND(SUMPRODUCT(--ISNUMBER(SEARCH({"sharepoint","onedrive","teams","dms","q-pulse","qpulse"},Z295)))&gt;0,ISNUMBER(SEARCH("0",BM295)))),1,0),0)</f>
        <v>0</v>
      </c>
      <c r="BM295" s="61" t="str">
        <f aca="false">SUBSTITUTE(SUBSTITUTE(SUBSTITUTE(SUBSTITUTE(SUBSTITUTE(SUBSTITUTE(SUBSTITUTE(SUBSTITUTE(SUBSTITUTE(LOWER(BW295&amp;""),"1","0"),"2","0"),"3","0"),"4","0"),"5","0"),"6","0"),"7","0"),"8","0"),"9","0")</f>
        <v>  </v>
      </c>
      <c r="BN295" s="61" t="str">
        <f aca="false">SUBSTITUTE(SUBSTITUTE(SUBSTITUTE(SUBSTITUTE(SUBSTITUTE(SUBSTITUTE(SUBSTITUTE(SUBSTITUTE(SUBSTITUTE(SUBSTITUTE(SUBSTITUTE(SUBSTITUTE(SUBSTITUTE(SUBSTITUTE(SUBSTITUTE(SUBSTITUTE(SUBSTITUTE(SUBSTITUTE(SUBSTITUTE(SUBSTITUTE(SUBSTITUTE(SUBSTITUTE(SUBSTITUTE(SUBSTITUTE(SUBSTITUTE(BM295,"b","a"),"c","a"),"d","a"),"e","a"),"f","a"),"g","a"),"h","a"),"i","a"),"j","a"),"k","a"),"l","a"),"m","a"),"n","a"),"o","a"),"p","a"),"q","a"),"r","a"),"s","a"),"t","a"),"u","a"),"v","a"),"w","a"),"x","a"),"y","a"),"z","a")</f>
        <v>  </v>
      </c>
      <c r="BO295" s="61" t="str">
        <f aca="false">SUBSTITUTE(SUBSTITUTE(SUBSTITUTE(SUBSTITUTE(SUBSTITUTE(SUBSTITUTE(SUBSTITUTE(SUBSTITUTE(SUBSTITUTE(LOWER(BX295&amp;""),"1","0"),"2","0"),"3","0"),"4","0"),"5","0"),"6","0"),"7","0"),"8","0"),"9","0")</f>
        <v>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v>
      </c>
      <c r="BQ295" s="61" t="n">
        <f aca="false">IFERROR(IF(OR(SUMPRODUCT(--ISNUMBER(SEARCH({"aa000"," aa 000"," aaa 000"," aaaa 000"," a 0000"," a000 000"," aa 00 000"," aaa 00 000"},BP295)))&gt;0,SUMPRODUCT(--ISNUMBER(SEARCH({"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295)))&gt;0,SUMPRODUCT(--ISNUMBER(SEARCH({"http","www.","\",".pdf",".jpg",".jpeg",".png",".heic",".xls",".doc",".msg",".eml"},W295)))&gt;0,ISNUMBER(SEARCH("0000",BO295)),AND(SUMPRODUCT(--ISNUMBER(SEARCH({"sharepoint","onedrive","teams","dms","q-pulse","qpulse"},W295)))&gt;0,ISNUMBER(SEARCH("0",BO295)))),1,0),0)</f>
        <v>0</v>
      </c>
      <c r="BR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295," "&amp;LOWER(Flights!$F$13)&amp;" "," ~ ")," mh"," ~")," at "," ~ ")," by "," ~ ")," on "," ~ ")," to "," ~ ")," from "," ~ ")," until "," ~ ")," till "," ~ ")," before "," ~ ")," after "," ~ ")," around "," ~ ")," approx "," ~ ")," about "," ~ ")," since "," ~ ")," hrs "," ~ ")," hr "," ~ ")," hours "," ~ ")," time "," ~ ")," jan "," ~ ")," feb "," ~ ")," mar "," ~ ")," apr "," ~ ")," may "," ~ ")," jun "," ~ ")," jul "," ~ ")," aug "," ~ ")," sep "," ~ ")," sept "," ~ ")," oct "," ~ ")</f>
        <v>  </v>
      </c>
      <c r="BS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295," "&amp;LOWER(Flights!$F$13)&amp;" "," ~ ")," mh"," ~")," at "," ~ ")," by "," ~ ")," on "," ~ ")," to "," ~ ")," from "," ~ ")," until "," ~ ")," till "," ~ ")," before "," ~ ")," after "," ~ ")," around "," ~ ")," approx "," ~ ")," about "," ~ ")," since "," ~ ")," hrs "," ~ ")," hr "," ~ ")," hours "," ~ ")," time "," ~ ")," jan "," ~ ")," feb "," ~ ")," mar "," ~ ")," apr "," ~ ")," may "," ~ ")," jun "," ~ ")," jul "," ~ ")," aug "," ~ ")," sep "," ~ ")," sept "," ~ ")," oct "," ~ ")</f>
        <v>  </v>
      </c>
      <c r="BT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295,"jan","~"),"feb","~"),"mar","~"),"apr","~"),"may","~"),"jun","~"),"jul","~"),"aug","~"),"sep","~"),"oct","~"),"nov","~"),"dec","~")," nov "," ~ ")," dec "," ~ ")," mon "," ~ ")," tue "," ~ ")," wed "," ~ ")," thu "," ~ ")," fri "," ~ ")," sat "," ~ ")," sun "," ~ ")," gate "," ~ ")," bay "," ~ ")," stand "," ~ ")," position "," ~ ")," galley "," ~ ")," flight "," ~ ")," flt "," ~ ")," day "," ~ ")," date "," ~ ")," dated "," ~ ")," the "," ~ ")," and "," ~ ")," of "," ~ ")," in "," ~ ")," for "," ~ ")," with "," ~ ")</f>
        <v>  </v>
      </c>
      <c r="BU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295,"jan","~"),"feb","~"),"mar","~"),"apr","~"),"may","~"),"jun","~"),"jul","~"),"aug","~"),"sep","~"),"oct","~"),"nov","~"),"dec","~")," nov "," ~ ")," dec "," ~ ")," mon "," ~ ")," tue "," ~ ")," wed "," ~ ")," thu "," ~ ")," fri "," ~ ")," sat "," ~ ")," sun "," ~ ")," gate "," ~ ")," bay "," ~ ")," stand "," ~ ")," position "," ~ ")," galley "," ~ ")," flight "," ~ ")," flt "," ~ ")," day "," ~ ")," date "," ~ ")," dated "," ~ ")," the "," ~ ")," and "," ~ ")," of "," ~ ")," in "," ~ ")," for "," ~ ")," with "," ~ ")</f>
        <v>  </v>
      </c>
      <c r="BV295" s="61" t="n">
        <f aca="false">0</f>
        <v>0</v>
      </c>
      <c r="BW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295," pax "," ~ ")," etd "," ~ ")," eta "," ~ ")," std "," ~ ")," sta "," ~ ")," atd "," ~ ")," ata "," ~ ")," lt "," ~ ")," utc "," ~ ")," local "," ~ ")," ok "," ~ ")," done "," ~ ")," seen "," ~ ")," chk "," ~ ")," chkd "," ~ ")," checked "," ~ ")," rcvd "," ~ ")," recd "," ~ ")," dep "," ~ ")," arr "," ~ ")," qty "," ~ ")," all "," ~ ")," ttl "," ~ ")," total "," ~ ")," via "," ~ ")," per "," ~ ")," call "," ~ ")," inbound "," ~ ")," outbound "," ~ ")," approx "," ~ ")</f>
        <v>  </v>
      </c>
      <c r="BX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295," pax "," ~ ")," etd "," ~ ")," eta "," ~ ")," std "," ~ ")," sta "," ~ ")," atd "," ~ ")," ata "," ~ ")," lt "," ~ ")," utc "," ~ ")," local "," ~ ")," ok "," ~ ")," done "," ~ ")," seen "," ~ ")," chk "," ~ ")," chkd "," ~ ")," checked "," ~ ")," rcvd "," ~ ")," recd "," ~ ")," dep "," ~ ")," arr "," ~ ")," qty "," ~ ")," all "," ~ ")," ttl "," ~ ")," total "," ~ ")," via "," ~ ")," per "," ~ ")," call "," ~ ")," inbound "," ~ ")," outbound "," ~ ")," approx "," ~ ")</f>
        <v>  </v>
      </c>
    </row>
    <row r="296" customFormat="false" ht="39.75" hidden="false" customHeight="true" outlineLevel="0" collapsed="false">
      <c r="A296" s="57" t="s">
        <v>874</v>
      </c>
      <c r="B296" s="57" t="s">
        <v>246</v>
      </c>
      <c r="C296" s="57" t="str">
        <f aca="false">Flights!$F$13</f>
        <v>MH0753</v>
      </c>
      <c r="D296" s="58" t="n">
        <f aca="false">Flights!$D$13</f>
        <v>46306</v>
      </c>
      <c r="E296" s="57" t="str">
        <f aca="false">Flights!$G$13&amp;"-"&amp;Flights!$H$13</f>
        <v>HAN-KUL</v>
      </c>
      <c r="F296" s="57" t="str">
        <f aca="false">Flights!$K$13</f>
        <v>BC</v>
      </c>
      <c r="G296" s="57" t="s">
        <v>423</v>
      </c>
      <c r="H296" s="57" t="s">
        <v>381</v>
      </c>
      <c r="I296" s="57" t="s">
        <v>431</v>
      </c>
      <c r="J296" s="57" t="s">
        <v>434</v>
      </c>
      <c r="K296" s="67"/>
      <c r="L296" s="67" t="s">
        <v>425</v>
      </c>
      <c r="M296" s="67"/>
      <c r="N296" s="67" t="s">
        <v>386</v>
      </c>
      <c r="O296" s="67" t="s">
        <v>426</v>
      </c>
      <c r="P296" s="57" t="s">
        <v>240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open",IF(AND(NOT(OR(LEN(AZ296)&lt;15,ISNUMBER(MATCH(AZ296,L_Placeholder,0)))),BK296=0,NOT(OR(LEN(AU296)&lt;2,ISNUMBER(MATCH(AU296,L_Placeholder,0)))),NOT(OR(LEN(AX296)&lt;2,ISNUMBER(MATCH(AX296,L_Placeholder,0)))),TRIM(AE296)&lt;&gt;TRIM(T296)),"N/A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missing",IF(OR(LEN(AU296)&lt;2,ISNUMBER(MATCH(AU296,L_Placeholder,0))),"INVALID – PIC missing",IF(OR(LEN(AV296)&lt;2,ISNUMBER(MATCH(AV296,L_Placeholder,0))),"INVALID – result / assessment missing",IF(OR(OR(LEN(AW296)&lt;3,ISNUMBER(MATCH(AW296,L_Placeholder,0))),SUMPRODUCT(--ISNUMBER(SEARCH(" "&amp;L_EvidencePhrase&amp;" ",BD296)))&gt;0,BI296=1),"INVALID – evidence missing, placeholder or not yet on file",IF(BL296=0,"INVALID – evidence needs a traceable reference (number, file name or link)",IF(OR(LEN(AX296)&lt;2,ISNUMBER(MATCH(AX296,L_Placeholder,0))),"INVALID – verifier missing",IF(AX296=AU296,"INVALID – verifier must be someone other than the PIC",IF(BH296=1,"INVALID – result not yet available (awaiting / TBC)",IF(BV296=1,"INVALID – wording says not on board: an on-board confirmation needs the item loaded",IF(AND(AQ296=1,OR(OR(LEN(AY296)&lt;3,ISNUMBER(MATCH(AY296,L_Placeholder,0))),BJ296=1,BQ296=0)),"INVALID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LATE","COMPLETE")&amp;IF(BG296=1," – CHECK WORDING",""))))))))))))))))))))))),IF(TRIM(U296)="Fail","FAIL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t="str">
        <f aca="false">" "&amp;TRIM(SUBSTITUTE(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 "))&amp;" "</f>
        <v>  </v>
      </c>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IFERROR(IF(AND(TRIM(U296)="Pass",SUMPRODUCT((LEN(BC296)-LEN(SUBSTITUTE(BC296,"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")))/(LEN(L_PendNeg)+1))+SUMPRODUCT((LEN(BC296)-LEN(SUBSTITUTE(BC296," "&amp;L_PendPrep&amp;" "," ")))/(LEN(L_PendPrep)+1)),1,0),1)</f>
        <v>0</v>
      </c>
      <c r="BI296" s="61" t="n">
        <f aca="false">IFERROR(IF(SUMPRODUCT((LEN(BD296)-LEN(SUBSTITUTE(BD296," "&amp;L_PendStrict&amp;" "," ")))/(LEN(L_PendStrict)+1))&gt;SUMPRODUCT((LEN(BD296)-LEN(SUBSTITUTE(BD296," "&amp;L_PendNeg&amp;" "," ")))/(LEN(L_PendNeg)+1)),1,0),1)</f>
        <v>0</v>
      </c>
      <c r="BJ296" s="61" t="n">
        <f aca="false">IFERROR(IF(SUMPRODUCT((LEN(BE296)-LEN(SUBSTITUTE(BE296," "&amp;L_Pending&amp;" "," ")))/(LEN(L_Pending)+1))&gt;SUMPRODUCT((LEN(BE296)-LEN(SUBSTITUTE(BE296," "&amp;L_PendNeg&amp;" "," ")))/(LEN(L_PendNeg)+1))+SUMPRODUCT((LEN(BE296)-LEN(SUBSTITUTE(BE296," "&amp;L_PendPrep&amp;" "," ")))/(LEN(L_PendPrep)+1)),1,0),1)</f>
        <v>0</v>
      </c>
      <c r="BK296" s="61" t="n">
        <f aca="false">IFERROR(IF(SUMPRODUCT((LEN(BF296)-LEN(SUBSTITUTE(BF296," "&amp;L_PendStrict&amp;" "," ")))/(LEN(L_PendStrict)+1))&gt;SUMPRODUCT((LEN(BF296)-LEN(SUBSTITUTE(BF296," "&amp;L_PendNeg&amp;" "," ")))/(LEN(L_PendNeg)+1)),1,0),1)</f>
        <v>0</v>
      </c>
      <c r="BL296" s="61" t="n">
        <f aca="false">IFERROR(IF(OR(SUMPRODUCT(--ISNUMBER(SEARCH({"aa000"," aa 000"," aaa 000"," aaaa 000"," a 0000"," a000 000"," aa 00 000"," aaa 00 000"},BN296)))&gt;0,SUMPRODUCT(--ISNUMBER(SEARCH({"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296)))&gt;0,SUMPRODUCT(--ISNUMBER(SEARCH({"http","www.","\",".pdf",".jpg",".jpeg",".png",".heic",".xls",".doc",".msg",".eml"},Z296)))&gt;0,AND(SUMPRODUCT(--ISNUMBER(SEARCH({"sharepoint","onedrive","teams","dms","q-pulse","qpulse"},Z296)))&gt;0,ISNUMBER(SEARCH("0",BM296)))),1,0),0)</f>
        <v>0</v>
      </c>
      <c r="BM296" s="61" t="str">
        <f aca="false">SUBSTITUTE(SUBSTITUTE(SUBSTITUTE(SUBSTITUTE(SUBSTITUTE(SUBSTITUTE(SUBSTITUTE(SUBSTITUTE(SUBSTITUTE(LOWER(BW296&amp;""),"1","0"),"2","0"),"3","0"),"4","0"),"5","0"),"6","0"),"7","0"),"8","0"),"9","0")</f>
        <v>  </v>
      </c>
      <c r="BN296" s="61" t="str">
        <f aca="false">SUBSTITUTE(SUBSTITUTE(SUBSTITUTE(SUBSTITUTE(SUBSTITUTE(SUBSTITUTE(SUBSTITUTE(SUBSTITUTE(SUBSTITUTE(SUBSTITUTE(SUBSTITUTE(SUBSTITUTE(SUBSTITUTE(SUBSTITUTE(SUBSTITUTE(SUBSTITUTE(SUBSTITUTE(SUBSTITUTE(SUBSTITUTE(SUBSTITUTE(SUBSTITUTE(SUBSTITUTE(SUBSTITUTE(SUBSTITUTE(SUBSTITUTE(BM296,"b","a"),"c","a"),"d","a"),"e","a"),"f","a"),"g","a"),"h","a"),"i","a"),"j","a"),"k","a"),"l","a"),"m","a"),"n","a"),"o","a"),"p","a"),"q","a"),"r","a"),"s","a"),"t","a"),"u","a"),"v","a"),"w","a"),"x","a"),"y","a"),"z","a")</f>
        <v>  </v>
      </c>
      <c r="BO296" s="61" t="str">
        <f aca="false">SUBSTITUTE(SUBSTITUTE(SUBSTITUTE(SUBSTITUTE(SUBSTITUTE(SUBSTITUTE(SUBSTITUTE(SUBSTITUTE(SUBSTITUTE(LOWER(BX296&amp;""),"1","0"),"2","0"),"3","0"),"4","0"),"5","0"),"6","0"),"7","0"),"8","0"),"9","0")</f>
        <v>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v>
      </c>
      <c r="BQ296" s="61" t="n">
        <f aca="false">IFERROR(IF(OR(SUMPRODUCT(--ISNUMBER(SEARCH({"aa000"," aa 000"," aaa 000"," aaaa 000"," a 0000"," a000 000"," aa 00 000"," aaa 00 000"},BP296)))&gt;0,SUMPRODUCT(--ISNUMBER(SEARCH({"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296)))&gt;0,SUMPRODUCT(--ISNUMBER(SEARCH({"http","www.","\",".pdf",".jpg",".jpeg",".png",".heic",".xls",".doc",".msg",".eml"},W296)))&gt;0,ISNUMBER(SEARCH("0000",BO296)),AND(SUMPRODUCT(--ISNUMBER(SEARCH({"sharepoint","onedrive","teams","dms","q-pulse","qpulse"},W296)))&gt;0,ISNUMBER(SEARCH("0",BO296)))),1,0),0)</f>
        <v>0</v>
      </c>
      <c r="BR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296," "&amp;LOWER(Flights!$F$13)&amp;" "," ~ ")," mh"," ~")," at "," ~ ")," by "," ~ ")," on "," ~ ")," to "," ~ ")," from "," ~ ")," until "," ~ ")," till "," ~ ")," before "," ~ ")," after "," ~ ")," around "," ~ ")," approx "," ~ ")," about "," ~ ")," since "," ~ ")," hrs "," ~ ")," hr "," ~ ")," hours "," ~ ")," time "," ~ ")," jan "," ~ ")," feb "," ~ ")," mar "," ~ ")," apr "," ~ ")," may "," ~ ")," jun "," ~ ")," jul "," ~ ")," aug "," ~ ")," sep "," ~ ")," sept "," ~ ")," oct "," ~ ")</f>
        <v>  </v>
      </c>
      <c r="BS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296," "&amp;LOWER(Flights!$F$13)&amp;" "," ~ ")," mh"," ~")," at "," ~ ")," by "," ~ ")," on "," ~ ")," to "," ~ ")," from "," ~ ")," until "," ~ ")," till "," ~ ")," before "," ~ ")," after "," ~ ")," around "," ~ ")," approx "," ~ ")," about "," ~ ")," since "," ~ ")," hrs "," ~ ")," hr "," ~ ")," hours "," ~ ")," time "," ~ ")," jan "," ~ ")," feb "," ~ ")," mar "," ~ ")," apr "," ~ ")," may "," ~ ")," jun "," ~ ")," jul "," ~ ")," aug "," ~ ")," sep "," ~ ")," sept "," ~ ")," oct "," ~ ")</f>
        <v>  </v>
      </c>
      <c r="BT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296,"jan","~"),"feb","~"),"mar","~"),"apr","~"),"may","~"),"jun","~"),"jul","~"),"aug","~"),"sep","~"),"oct","~"),"nov","~"),"dec","~")," nov "," ~ ")," dec "," ~ ")," mon "," ~ ")," tue "," ~ ")," wed "," ~ ")," thu "," ~ ")," fri "," ~ ")," sat "," ~ ")," sun "," ~ ")," gate "," ~ ")," bay "," ~ ")," stand "," ~ ")," position "," ~ ")," galley "," ~ ")," flight "," ~ ")," flt "," ~ ")," day "," ~ ")," date "," ~ ")," dated "," ~ ")," the "," ~ ")," and "," ~ ")," of "," ~ ")," in "," ~ ")," for "," ~ ")," with "," ~ ")</f>
        <v>  </v>
      </c>
      <c r="BU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296,"jan","~"),"feb","~"),"mar","~"),"apr","~"),"may","~"),"jun","~"),"jul","~"),"aug","~"),"sep","~"),"oct","~"),"nov","~"),"dec","~")," nov "," ~ ")," dec "," ~ ")," mon "," ~ ")," tue "," ~ ")," wed "," ~ ")," thu "," ~ ")," fri "," ~ ")," sat "," ~ ")," sun "," ~ ")," gate "," ~ ")," bay "," ~ ")," stand "," ~ ")," position "," ~ ")," galley "," ~ ")," flight "," ~ ")," flt "," ~ ")," day "," ~ ")," date "," ~ ")," dated "," ~ ")," the "," ~ ")," and "," ~ ")," of "," ~ ")," in "," ~ ")," for "," ~ ")," with "," ~ ")</f>
        <v>  </v>
      </c>
      <c r="BV296" s="61" t="n">
        <f aca="false">0</f>
        <v>0</v>
      </c>
      <c r="BW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296," pax "," ~ ")," etd "," ~ ")," eta "," ~ ")," std "," ~ ")," sta "," ~ ")," atd "," ~ ")," ata "," ~ ")," lt "," ~ ")," utc "," ~ ")," local "," ~ ")," ok "," ~ ")," done "," ~ ")," seen "," ~ ")," chk "," ~ ")," chkd "," ~ ")," checked "," ~ ")," rcvd "," ~ ")," recd "," ~ ")," dep "," ~ ")," arr "," ~ ")," qty "," ~ ")," all "," ~ ")," ttl "," ~ ")," total "," ~ ")," via "," ~ ")," per "," ~ ")," call "," ~ ")," inbound "," ~ ")," outbound "," ~ ")," approx "," ~ ")</f>
        <v>  </v>
      </c>
      <c r="BX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296," pax "," ~ ")," etd "," ~ ")," eta "," ~ ")," std "," ~ ")," sta "," ~ ")," atd "," ~ ")," ata "," ~ ")," lt "," ~ ")," utc "," ~ ")," local "," ~ ")," ok "," ~ ")," done "," ~ ")," seen "," ~ ")," chk "," ~ ")," chkd "," ~ ")," checked "," ~ ")," rcvd "," ~ ")," recd "," ~ ")," dep "," ~ ")," arr "," ~ ")," qty "," ~ ")," all "," ~ ")," ttl "," ~ ")," total "," ~ ")," via "," ~ ")," per "," ~ ")," call "," ~ ")," inbound "," ~ ")," outbound "," ~ ")," approx "," ~ ")</f>
        <v>  </v>
      </c>
    </row>
    <row r="297" customFormat="false" ht="39.75" hidden="false" customHeight="true" outlineLevel="0" collapsed="false">
      <c r="A297" s="57" t="s">
        <v>875</v>
      </c>
      <c r="B297" s="57" t="s">
        <v>246</v>
      </c>
      <c r="C297" s="57" t="str">
        <f aca="false">Flights!$F$13</f>
        <v>MH0753</v>
      </c>
      <c r="D297" s="58" t="n">
        <f aca="false">Flights!$D$13</f>
        <v>46306</v>
      </c>
      <c r="E297" s="57" t="str">
        <f aca="false">Flights!$G$13&amp;"-"&amp;Flights!$H$13</f>
        <v>HAN-KUL</v>
      </c>
      <c r="F297" s="57" t="str">
        <f aca="false">Flights!$K$13</f>
        <v>BC</v>
      </c>
      <c r="G297" s="57" t="s">
        <v>423</v>
      </c>
      <c r="H297" s="57" t="s">
        <v>381</v>
      </c>
      <c r="I297" s="57" t="s">
        <v>431</v>
      </c>
      <c r="J297" s="57" t="s">
        <v>436</v>
      </c>
      <c r="K297" s="67"/>
      <c r="L297" s="67" t="s">
        <v>425</v>
      </c>
      <c r="M297" s="67"/>
      <c r="N297" s="67" t="s">
        <v>386</v>
      </c>
      <c r="O297" s="67" t="s">
        <v>426</v>
      </c>
      <c r="P297" s="57" t="s">
        <v>240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open",IF(AND(NOT(OR(LEN(AZ297)&lt;15,ISNUMBER(MATCH(AZ297,L_Placeholder,0)))),BK297=0,NOT(OR(LEN(AU297)&lt;2,ISNUMBER(MATCH(AU297,L_Placeholder,0)))),NOT(OR(LEN(AX297)&lt;2,ISNUMBER(MATCH(AX297,L_Placeholder,0)))),TRIM(AE297)&lt;&gt;TRIM(T297)),"N/A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missing",IF(OR(LEN(AU297)&lt;2,ISNUMBER(MATCH(AU297,L_Placeholder,0))),"INVALID – PIC missing",IF(OR(LEN(AV297)&lt;2,ISNUMBER(MATCH(AV297,L_Placeholder,0))),"INVALID – result / assessment missing",IF(OR(OR(LEN(AW297)&lt;3,ISNUMBER(MATCH(AW297,L_Placeholder,0))),SUMPRODUCT(--ISNUMBER(SEARCH(" "&amp;L_EvidencePhrase&amp;" ",BD297)))&gt;0,BI297=1),"INVALID – evidence missing, placeholder or not yet on file",IF(BL297=0,"INVALID – evidence needs a traceable reference (number, file name or link)",IF(OR(LEN(AX297)&lt;2,ISNUMBER(MATCH(AX297,L_Placeholder,0))),"INVALID – verifier missing",IF(AX297=AU297,"INVALID – verifier must be someone other than the PIC",IF(BH297=1,"INVALID – result not yet available (awaiting / TBC)",IF(BV297=1,"INVALID – wording says not on board: an on-board confirmation needs the item loaded",IF(AND(AQ297=1,OR(OR(LEN(AY297)&lt;3,ISNUMBER(MATCH(AY297,L_Placeholder,0))),BJ297=1,BQ297=0)),"INVALID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LATE","COMPLETE")&amp;IF(BG297=1," – CHECK WORDING",""))))))))))))))))))))))),IF(TRIM(U297)="Fail","FAIL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t="str">
        <f aca="false">" "&amp;TRIM(SUBSTITUTE(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 "))&amp;" "</f>
        <v>  </v>
      </c>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IFERROR(IF(AND(TRIM(U297)="Pass",SUMPRODUCT((LEN(BC297)-LEN(SUBSTITUTE(BC297,"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")))/(LEN(L_PendNeg)+1))+SUMPRODUCT((LEN(BC297)-LEN(SUBSTITUTE(BC297," "&amp;L_PendPrep&amp;" "," ")))/(LEN(L_PendPrep)+1)),1,0),1)</f>
        <v>0</v>
      </c>
      <c r="BI297" s="61" t="n">
        <f aca="false">IFERROR(IF(SUMPRODUCT((LEN(BD297)-LEN(SUBSTITUTE(BD297," "&amp;L_PendStrict&amp;" "," ")))/(LEN(L_PendStrict)+1))&gt;SUMPRODUCT((LEN(BD297)-LEN(SUBSTITUTE(BD297," "&amp;L_PendNeg&amp;" "," ")))/(LEN(L_PendNeg)+1)),1,0),1)</f>
        <v>0</v>
      </c>
      <c r="BJ297" s="61" t="n">
        <f aca="false">IFERROR(IF(SUMPRODUCT((LEN(BE297)-LEN(SUBSTITUTE(BE297," "&amp;L_Pending&amp;" "," ")))/(LEN(L_Pending)+1))&gt;SUMPRODUCT((LEN(BE297)-LEN(SUBSTITUTE(BE297," "&amp;L_PendNeg&amp;" "," ")))/(LEN(L_PendNeg)+1))+SUMPRODUCT((LEN(BE297)-LEN(SUBSTITUTE(BE297," "&amp;L_PendPrep&amp;" "," ")))/(LEN(L_PendPrep)+1)),1,0),1)</f>
        <v>0</v>
      </c>
      <c r="BK297" s="61" t="n">
        <f aca="false">IFERROR(IF(SUMPRODUCT((LEN(BF297)-LEN(SUBSTITUTE(BF297," "&amp;L_PendStrict&amp;" "," ")))/(LEN(L_PendStrict)+1))&gt;SUMPRODUCT((LEN(BF297)-LEN(SUBSTITUTE(BF297," "&amp;L_PendNeg&amp;" "," ")))/(LEN(L_PendNeg)+1)),1,0),1)</f>
        <v>0</v>
      </c>
      <c r="BL297" s="61" t="n">
        <f aca="false">IFERROR(IF(OR(SUMPRODUCT(--ISNUMBER(SEARCH({"aa000"," aa 000"," aaa 000"," aaaa 000"," a 0000"," a000 000"," aa 00 000"," aaa 00 000"},BN297)))&gt;0,SUMPRODUCT(--ISNUMBER(SEARCH({"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297)))&gt;0,SUMPRODUCT(--ISNUMBER(SEARCH({"http","www.","\",".pdf",".jpg",".jpeg",".png",".heic",".xls",".doc",".msg",".eml"},Z297)))&gt;0,AND(SUMPRODUCT(--ISNUMBER(SEARCH({"sharepoint","onedrive","teams","dms","q-pulse","qpulse"},Z297)))&gt;0,ISNUMBER(SEARCH("0",BM297)))),1,0),0)</f>
        <v>0</v>
      </c>
      <c r="BM297" s="61" t="str">
        <f aca="false">SUBSTITUTE(SUBSTITUTE(SUBSTITUTE(SUBSTITUTE(SUBSTITUTE(SUBSTITUTE(SUBSTITUTE(SUBSTITUTE(SUBSTITUTE(LOWER(BW297&amp;""),"1","0"),"2","0"),"3","0"),"4","0"),"5","0"),"6","0"),"7","0"),"8","0"),"9","0")</f>
        <v>  </v>
      </c>
      <c r="BN297" s="61" t="str">
        <f aca="false">SUBSTITUTE(SUBSTITUTE(SUBSTITUTE(SUBSTITUTE(SUBSTITUTE(SUBSTITUTE(SUBSTITUTE(SUBSTITUTE(SUBSTITUTE(SUBSTITUTE(SUBSTITUTE(SUBSTITUTE(SUBSTITUTE(SUBSTITUTE(SUBSTITUTE(SUBSTITUTE(SUBSTITUTE(SUBSTITUTE(SUBSTITUTE(SUBSTITUTE(SUBSTITUTE(SUBSTITUTE(SUBSTITUTE(SUBSTITUTE(SUBSTITUTE(BM297,"b","a"),"c","a"),"d","a"),"e","a"),"f","a"),"g","a"),"h","a"),"i","a"),"j","a"),"k","a"),"l","a"),"m","a"),"n","a"),"o","a"),"p","a"),"q","a"),"r","a"),"s","a"),"t","a"),"u","a"),"v","a"),"w","a"),"x","a"),"y","a"),"z","a")</f>
        <v>  </v>
      </c>
      <c r="BO297" s="61" t="str">
        <f aca="false">SUBSTITUTE(SUBSTITUTE(SUBSTITUTE(SUBSTITUTE(SUBSTITUTE(SUBSTITUTE(SUBSTITUTE(SUBSTITUTE(SUBSTITUTE(LOWER(BX297&amp;""),"1","0"),"2","0"),"3","0"),"4","0"),"5","0"),"6","0"),"7","0"),"8","0"),"9","0")</f>
        <v>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v>
      </c>
      <c r="BQ297" s="61" t="n">
        <f aca="false">IFERROR(IF(OR(SUMPRODUCT(--ISNUMBER(SEARCH({"aa000"," aa 000"," aaa 000"," aaaa 000"," a 0000"," a000 000"," aa 00 000"," aaa 00 000"},BP297)))&gt;0,SUMPRODUCT(--ISNUMBER(SEARCH({"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297)))&gt;0,SUMPRODUCT(--ISNUMBER(SEARCH({"http","www.","\",".pdf",".jpg",".jpeg",".png",".heic",".xls",".doc",".msg",".eml"},W297)))&gt;0,ISNUMBER(SEARCH("0000",BO297)),AND(SUMPRODUCT(--ISNUMBER(SEARCH({"sharepoint","onedrive","teams","dms","q-pulse","qpulse"},W297)))&gt;0,ISNUMBER(SEARCH("0",BO297)))),1,0),0)</f>
        <v>0</v>
      </c>
      <c r="BR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297," "&amp;LOWER(Flights!$F$13)&amp;" "," ~ ")," mh"," ~")," at "," ~ ")," by "," ~ ")," on "," ~ ")," to "," ~ ")," from "," ~ ")," until "," ~ ")," till "," ~ ")," before "," ~ ")," after "," ~ ")," around "," ~ ")," approx "," ~ ")," about "," ~ ")," since "," ~ ")," hrs "," ~ ")," hr "," ~ ")," hours "," ~ ")," time "," ~ ")," jan "," ~ ")," feb "," ~ ")," mar "," ~ ")," apr "," ~ ")," may "," ~ ")," jun "," ~ ")," jul "," ~ ")," aug "," ~ ")," sep "," ~ ")," sept "," ~ ")," oct "," ~ ")</f>
        <v>  </v>
      </c>
      <c r="BS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297," "&amp;LOWER(Flights!$F$13)&amp;" "," ~ ")," mh"," ~")," at "," ~ ")," by "," ~ ")," on "," ~ ")," to "," ~ ")," from "," ~ ")," until "," ~ ")," till "," ~ ")," before "," ~ ")," after "," ~ ")," around "," ~ ")," approx "," ~ ")," about "," ~ ")," since "," ~ ")," hrs "," ~ ")," hr "," ~ ")," hours "," ~ ")," time "," ~ ")," jan "," ~ ")," feb "," ~ ")," mar "," ~ ")," apr "," ~ ")," may "," ~ ")," jun "," ~ ")," jul "," ~ ")," aug "," ~ ")," sep "," ~ ")," sept "," ~ ")," oct "," ~ ")</f>
        <v>  </v>
      </c>
      <c r="BT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297,"jan","~"),"feb","~"),"mar","~"),"apr","~"),"may","~"),"jun","~"),"jul","~"),"aug","~"),"sep","~"),"oct","~"),"nov","~"),"dec","~")," nov "," ~ ")," dec "," ~ ")," mon "," ~ ")," tue "," ~ ")," wed "," ~ ")," thu "," ~ ")," fri "," ~ ")," sat "," ~ ")," sun "," ~ ")," gate "," ~ ")," bay "," ~ ")," stand "," ~ ")," position "," ~ ")," galley "," ~ ")," flight "," ~ ")," flt "," ~ ")," day "," ~ ")," date "," ~ ")," dated "," ~ ")," the "," ~ ")," and "," ~ ")," of "," ~ ")," in "," ~ ")," for "," ~ ")," with "," ~ ")</f>
        <v>  </v>
      </c>
      <c r="BU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297,"jan","~"),"feb","~"),"mar","~"),"apr","~"),"may","~"),"jun","~"),"jul","~"),"aug","~"),"sep","~"),"oct","~"),"nov","~"),"dec","~")," nov "," ~ ")," dec "," ~ ")," mon "," ~ ")," tue "," ~ ")," wed "," ~ ")," thu "," ~ ")," fri "," ~ ")," sat "," ~ ")," sun "," ~ ")," gate "," ~ ")," bay "," ~ ")," stand "," ~ ")," position "," ~ ")," galley "," ~ ")," flight "," ~ ")," flt "," ~ ")," day "," ~ ")," date "," ~ ")," dated "," ~ ")," the "," ~ ")," and "," ~ ")," of "," ~ ")," in "," ~ ")," for "," ~ ")," with "," ~ ")</f>
        <v>  </v>
      </c>
      <c r="BV297" s="61" t="n">
        <f aca="false">0</f>
        <v>0</v>
      </c>
      <c r="BW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297," pax "," ~ ")," etd "," ~ ")," eta "," ~ ")," std "," ~ ")," sta "," ~ ")," atd "," ~ ")," ata "," ~ ")," lt "," ~ ")," utc "," ~ ")," local "," ~ ")," ok "," ~ ")," done "," ~ ")," seen "," ~ ")," chk "," ~ ")," chkd "," ~ ")," checked "," ~ ")," rcvd "," ~ ")," recd "," ~ ")," dep "," ~ ")," arr "," ~ ")," qty "," ~ ")," all "," ~ ")," ttl "," ~ ")," total "," ~ ")," via "," ~ ")," per "," ~ ")," call "," ~ ")," inbound "," ~ ")," outbound "," ~ ")," approx "," ~ ")</f>
        <v>  </v>
      </c>
      <c r="BX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297," pax "," ~ ")," etd "," ~ ")," eta "," ~ ")," std "," ~ ")," sta "," ~ ")," atd "," ~ ")," ata "," ~ ")," lt "," ~ ")," utc "," ~ ")," local "," ~ ")," ok "," ~ ")," done "," ~ ")," seen "," ~ ")," chk "," ~ ")," chkd "," ~ ")," checked "," ~ ")," rcvd "," ~ ")," recd "," ~ ")," dep "," ~ ")," arr "," ~ ")," qty "," ~ ")," all "," ~ ")," ttl "," ~ ")," total "," ~ ")," via "," ~ ")," per "," ~ ")," call "," ~ ")," inbound "," ~ ")," outbound "," ~ ")," approx "," ~ ")</f>
        <v>  </v>
      </c>
    </row>
    <row r="298" customFormat="false" ht="78.75" hidden="false" customHeight="true" outlineLevel="0" collapsed="false">
      <c r="A298" s="57" t="s">
        <v>876</v>
      </c>
      <c r="B298" s="57" t="s">
        <v>246</v>
      </c>
      <c r="C298" s="57" t="str">
        <f aca="false">Flights!$F$13</f>
        <v>MH0753</v>
      </c>
      <c r="D298" s="58" t="n">
        <f aca="false">Flights!$D$13</f>
        <v>46306</v>
      </c>
      <c r="E298" s="57" t="str">
        <f aca="false">Flights!$G$13&amp;"-"&amp;Flights!$H$13</f>
        <v>HAN-KUL</v>
      </c>
      <c r="F298" s="57" t="str">
        <f aca="false">Flights!$K$13</f>
        <v>BC</v>
      </c>
      <c r="G298" s="57" t="s">
        <v>423</v>
      </c>
      <c r="H298" s="57" t="s">
        <v>381</v>
      </c>
      <c r="I298" s="57" t="s">
        <v>431</v>
      </c>
      <c r="J298" s="57" t="s">
        <v>438</v>
      </c>
      <c r="K298" s="67" t="s">
        <v>494</v>
      </c>
      <c r="L298" s="67" t="s">
        <v>425</v>
      </c>
      <c r="M298" s="67"/>
      <c r="N298" s="67" t="s">
        <v>386</v>
      </c>
      <c r="O298" s="67" t="s">
        <v>426</v>
      </c>
      <c r="P298" s="57" t="s">
        <v>240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open",IF(AND(NOT(OR(LEN(AZ298)&lt;15,ISNUMBER(MATCH(AZ298,L_Placeholder,0)))),BK298=0,NOT(OR(LEN(AU298)&lt;2,ISNUMBER(MATCH(AU298,L_Placeholder,0)))),NOT(OR(LEN(AX298)&lt;2,ISNUMBER(MATCH(AX298,L_Placeholder,0)))),TRIM(AE298)&lt;&gt;TRIM(T298)),"N/A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missing",IF(OR(LEN(AU298)&lt;2,ISNUMBER(MATCH(AU298,L_Placeholder,0))),"INVALID – PIC missing",IF(OR(LEN(AV298)&lt;2,ISNUMBER(MATCH(AV298,L_Placeholder,0))),"INVALID – result / assessment missing",IF(OR(OR(LEN(AW298)&lt;3,ISNUMBER(MATCH(AW298,L_Placeholder,0))),SUMPRODUCT(--ISNUMBER(SEARCH(" "&amp;L_EvidencePhrase&amp;" ",BD298)))&gt;0,BI298=1),"INVALID – evidence missing, placeholder or not yet on file",IF(BL298=0,"INVALID – evidence needs a traceable reference (number, file name or link)",IF(OR(LEN(AX298)&lt;2,ISNUMBER(MATCH(AX298,L_Placeholder,0))),"INVALID – verifier missing",IF(AX298=AU298,"INVALID – verifier must be someone other than the PIC",IF(BH298=1,"INVALID – result not yet available (awaiting / TBC)",IF(BV298=1,"INVALID – wording says not on board: an on-board confirmation needs the item loaded",IF(AND(AQ298=1,OR(OR(LEN(AY298)&lt;3,ISNUMBER(MATCH(AY298,L_Placeholder,0))),BJ298=1,BQ298=0)),"INVALID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LATE","COMPLETE")&amp;IF(BG298=1," – CHECK WORDING",""))))))))))))))))))))))),IF(TRIM(U298)="Fail","FAIL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t="str">
        <f aca="false">" "&amp;TRIM(SUBSTITUTE(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 "))&amp;" "</f>
        <v>  </v>
      </c>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IFERROR(IF(AND(TRIM(U298)="Pass",SUMPRODUCT((LEN(BC298)-LEN(SUBSTITUTE(BC298,"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")))/(LEN(L_PendNeg)+1))+SUMPRODUCT((LEN(BC298)-LEN(SUBSTITUTE(BC298," "&amp;L_PendPrep&amp;" "," ")))/(LEN(L_PendPrep)+1)),1,0),1)</f>
        <v>0</v>
      </c>
      <c r="BI298" s="61" t="n">
        <f aca="false">IFERROR(IF(SUMPRODUCT((LEN(BD298)-LEN(SUBSTITUTE(BD298," "&amp;L_PendStrict&amp;" "," ")))/(LEN(L_PendStrict)+1))&gt;SUMPRODUCT((LEN(BD298)-LEN(SUBSTITUTE(BD298," "&amp;L_PendNeg&amp;" "," ")))/(LEN(L_PendNeg)+1)),1,0),1)</f>
        <v>0</v>
      </c>
      <c r="BJ298" s="61" t="n">
        <f aca="false">IFERROR(IF(SUMPRODUCT((LEN(BE298)-LEN(SUBSTITUTE(BE298," "&amp;L_Pending&amp;" "," ")))/(LEN(L_Pending)+1))&gt;SUMPRODUCT((LEN(BE298)-LEN(SUBSTITUTE(BE298," "&amp;L_PendNeg&amp;" "," ")))/(LEN(L_PendNeg)+1))+SUMPRODUCT((LEN(BE298)-LEN(SUBSTITUTE(BE298," "&amp;L_PendPrep&amp;" "," ")))/(LEN(L_PendPrep)+1)),1,0),1)</f>
        <v>0</v>
      </c>
      <c r="BK298" s="61" t="n">
        <f aca="false">IFERROR(IF(SUMPRODUCT((LEN(BF298)-LEN(SUBSTITUTE(BF298," "&amp;L_PendStrict&amp;" "," ")))/(LEN(L_PendStrict)+1))&gt;SUMPRODUCT((LEN(BF298)-LEN(SUBSTITUTE(BF298," "&amp;L_PendNeg&amp;" "," ")))/(LEN(L_PendNeg)+1)),1,0),1)</f>
        <v>0</v>
      </c>
      <c r="BL298" s="61" t="n">
        <f aca="false">IFERROR(IF(OR(SUMPRODUCT(--ISNUMBER(SEARCH({"aa000"," aa 000"," aaa 000"," aaaa 000"," a 0000"," a000 000"," aa 00 000"," aaa 00 000"},BN298)))&gt;0,SUMPRODUCT(--ISNUMBER(SEARCH({"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298)))&gt;0,SUMPRODUCT(--ISNUMBER(SEARCH({"http","www.","\",".pdf",".jpg",".jpeg",".png",".heic",".xls",".doc",".msg",".eml"},Z298)))&gt;0,AND(SUMPRODUCT(--ISNUMBER(SEARCH({"sharepoint","onedrive","teams","dms","q-pulse","qpulse"},Z298)))&gt;0,ISNUMBER(SEARCH("0",BM298)))),1,0),0)</f>
        <v>0</v>
      </c>
      <c r="BM298" s="61" t="str">
        <f aca="false">SUBSTITUTE(SUBSTITUTE(SUBSTITUTE(SUBSTITUTE(SUBSTITUTE(SUBSTITUTE(SUBSTITUTE(SUBSTITUTE(SUBSTITUTE(LOWER(BW298&amp;""),"1","0"),"2","0"),"3","0"),"4","0"),"5","0"),"6","0"),"7","0"),"8","0"),"9","0")</f>
        <v>  </v>
      </c>
      <c r="BN298" s="61" t="str">
        <f aca="false">SUBSTITUTE(SUBSTITUTE(SUBSTITUTE(SUBSTITUTE(SUBSTITUTE(SUBSTITUTE(SUBSTITUTE(SUBSTITUTE(SUBSTITUTE(SUBSTITUTE(SUBSTITUTE(SUBSTITUTE(SUBSTITUTE(SUBSTITUTE(SUBSTITUTE(SUBSTITUTE(SUBSTITUTE(SUBSTITUTE(SUBSTITUTE(SUBSTITUTE(SUBSTITUTE(SUBSTITUTE(SUBSTITUTE(SUBSTITUTE(SUBSTITUTE(BM298,"b","a"),"c","a"),"d","a"),"e","a"),"f","a"),"g","a"),"h","a"),"i","a"),"j","a"),"k","a"),"l","a"),"m","a"),"n","a"),"o","a"),"p","a"),"q","a"),"r","a"),"s","a"),"t","a"),"u","a"),"v","a"),"w","a"),"x","a"),"y","a"),"z","a")</f>
        <v>  </v>
      </c>
      <c r="BO298" s="61" t="str">
        <f aca="false">SUBSTITUTE(SUBSTITUTE(SUBSTITUTE(SUBSTITUTE(SUBSTITUTE(SUBSTITUTE(SUBSTITUTE(SUBSTITUTE(SUBSTITUTE(LOWER(BX298&amp;""),"1","0"),"2","0"),"3","0"),"4","0"),"5","0"),"6","0"),"7","0"),"8","0"),"9","0")</f>
        <v>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v>
      </c>
      <c r="BQ298" s="61" t="n">
        <f aca="false">IFERROR(IF(OR(SUMPRODUCT(--ISNUMBER(SEARCH({"aa000"," aa 000"," aaa 000"," aaaa 000"," a 0000"," a000 000"," aa 00 000"," aaa 00 000"},BP298)))&gt;0,SUMPRODUCT(--ISNUMBER(SEARCH({"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298)))&gt;0,SUMPRODUCT(--ISNUMBER(SEARCH({"http","www.","\",".pdf",".jpg",".jpeg",".png",".heic",".xls",".doc",".msg",".eml"},W298)))&gt;0,ISNUMBER(SEARCH("0000",BO298)),AND(SUMPRODUCT(--ISNUMBER(SEARCH({"sharepoint","onedrive","teams","dms","q-pulse","qpulse"},W298)))&gt;0,ISNUMBER(SEARCH("0",BO298)))),1,0),0)</f>
        <v>0</v>
      </c>
      <c r="BR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298," "&amp;LOWER(Flights!$F$13)&amp;" "," ~ ")," mh"," ~")," at "," ~ ")," by "," ~ ")," on "," ~ ")," to "," ~ ")," from "," ~ ")," until "," ~ ")," till "," ~ ")," before "," ~ ")," after "," ~ ")," around "," ~ ")," approx "," ~ ")," about "," ~ ")," since "," ~ ")," hrs "," ~ ")," hr "," ~ ")," hours "," ~ ")," time "," ~ ")," jan "," ~ ")," feb "," ~ ")," mar "," ~ ")," apr "," ~ ")," may "," ~ ")," jun "," ~ ")," jul "," ~ ")," aug "," ~ ")," sep "," ~ ")," sept "," ~ ")," oct "," ~ ")</f>
        <v>  </v>
      </c>
      <c r="BS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298," "&amp;LOWER(Flights!$F$13)&amp;" "," ~ ")," mh"," ~")," at "," ~ ")," by "," ~ ")," on "," ~ ")," to "," ~ ")," from "," ~ ")," until "," ~ ")," till "," ~ ")," before "," ~ ")," after "," ~ ")," around "," ~ ")," approx "," ~ ")," about "," ~ ")," since "," ~ ")," hrs "," ~ ")," hr "," ~ ")," hours "," ~ ")," time "," ~ ")," jan "," ~ ")," feb "," ~ ")," mar "," ~ ")," apr "," ~ ")," may "," ~ ")," jun "," ~ ")," jul "," ~ ")," aug "," ~ ")," sep "," ~ ")," sept "," ~ ")," oct "," ~ ")</f>
        <v>  </v>
      </c>
      <c r="BT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298,"jan","~"),"feb","~"),"mar","~"),"apr","~"),"may","~"),"jun","~"),"jul","~"),"aug","~"),"sep","~"),"oct","~"),"nov","~"),"dec","~")," nov "," ~ ")," dec "," ~ ")," mon "," ~ ")," tue "," ~ ")," wed "," ~ ")," thu "," ~ ")," fri "," ~ ")," sat "," ~ ")," sun "," ~ ")," gate "," ~ ")," bay "," ~ ")," stand "," ~ ")," position "," ~ ")," galley "," ~ ")," flight "," ~ ")," flt "," ~ ")," day "," ~ ")," date "," ~ ")," dated "," ~ ")," the "," ~ ")," and "," ~ ")," of "," ~ ")," in "," ~ ")," for "," ~ ")," with "," ~ ")</f>
        <v>  </v>
      </c>
      <c r="BU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298,"jan","~"),"feb","~"),"mar","~"),"apr","~"),"may","~"),"jun","~"),"jul","~"),"aug","~"),"sep","~"),"oct","~"),"nov","~"),"dec","~")," nov "," ~ ")," dec "," ~ ")," mon "," ~ ")," tue "," ~ ")," wed "," ~ ")," thu "," ~ ")," fri "," ~ ")," sat "," ~ ")," sun "," ~ ")," gate "," ~ ")," bay "," ~ ")," stand "," ~ ")," position "," ~ ")," galley "," ~ ")," flight "," ~ ")," flt "," ~ ")," day "," ~ ")," date "," ~ ")," dated "," ~ ")," the "," ~ ")," and "," ~ ")," of "," ~ ")," in "," ~ ")," for "," ~ ")," with "," ~ ")</f>
        <v>  </v>
      </c>
      <c r="BV298" s="61" t="n">
        <f aca="false">0</f>
        <v>0</v>
      </c>
      <c r="BW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298," pax "," ~ ")," etd "," ~ ")," eta "," ~ ")," std "," ~ ")," sta "," ~ ")," atd "," ~ ")," ata "," ~ ")," lt "," ~ ")," utc "," ~ ")," local "," ~ ")," ok "," ~ ")," done "," ~ ")," seen "," ~ ")," chk "," ~ ")," chkd "," ~ ")," checked "," ~ ")," rcvd "," ~ ")," recd "," ~ ")," dep "," ~ ")," arr "," ~ ")," qty "," ~ ")," all "," ~ ")," ttl "," ~ ")," total "," ~ ")," via "," ~ ")," per "," ~ ")," call "," ~ ")," inbound "," ~ ")," outbound "," ~ ")," approx "," ~ ")</f>
        <v>  </v>
      </c>
      <c r="BX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298," pax "," ~ ")," etd "," ~ ")," eta "," ~ ")," std "," ~ ")," sta "," ~ ")," atd "," ~ ")," ata "," ~ ")," lt "," ~ ")," utc "," ~ ")," local "," ~ ")," ok "," ~ ")," done "," ~ ")," seen "," ~ ")," chk "," ~ ")," chkd "," ~ ")," checked "," ~ ")," rcvd "," ~ ")," recd "," ~ ")," dep "," ~ ")," arr "," ~ ")," qty "," ~ ")," all "," ~ ")," ttl "," ~ ")," total "," ~ ")," via "," ~ ")," per "," ~ ")," call "," ~ ")," inbound "," ~ ")," outbound "," ~ ")," approx "," ~ ")</f>
        <v>  </v>
      </c>
    </row>
    <row r="299" customFormat="false" ht="39.75" hidden="false" customHeight="true" outlineLevel="0" collapsed="false">
      <c r="A299" s="57" t="s">
        <v>877</v>
      </c>
      <c r="B299" s="57" t="s">
        <v>246</v>
      </c>
      <c r="C299" s="57" t="str">
        <f aca="false">Flights!$F$13</f>
        <v>MH0753</v>
      </c>
      <c r="D299" s="58" t="n">
        <f aca="false">Flights!$D$13</f>
        <v>46306</v>
      </c>
      <c r="E299" s="57" t="str">
        <f aca="false">Flights!$G$13&amp;"-"&amp;Flights!$H$13</f>
        <v>HAN-KUL</v>
      </c>
      <c r="F299" s="57" t="str">
        <f aca="false">Flights!$K$13</f>
        <v>BC</v>
      </c>
      <c r="G299" s="57" t="s">
        <v>423</v>
      </c>
      <c r="H299" s="57" t="s">
        <v>381</v>
      </c>
      <c r="I299" s="57" t="s">
        <v>431</v>
      </c>
      <c r="J299" s="57" t="s">
        <v>441</v>
      </c>
      <c r="K299" s="67"/>
      <c r="L299" s="67" t="s">
        <v>425</v>
      </c>
      <c r="M299" s="67"/>
      <c r="N299" s="67" t="s">
        <v>386</v>
      </c>
      <c r="O299" s="67" t="s">
        <v>426</v>
      </c>
      <c r="P299" s="57" t="s">
        <v>240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open",IF(AND(NOT(OR(LEN(AZ299)&lt;15,ISNUMBER(MATCH(AZ299,L_Placeholder,0)))),BK299=0,NOT(OR(LEN(AU299)&lt;2,ISNUMBER(MATCH(AU299,L_Placeholder,0)))),NOT(OR(LEN(AX299)&lt;2,ISNUMBER(MATCH(AX299,L_Placeholder,0)))),TRIM(AE299)&lt;&gt;TRIM(T299)),"N/A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missing",IF(OR(LEN(AU299)&lt;2,ISNUMBER(MATCH(AU299,L_Placeholder,0))),"INVALID – PIC missing",IF(OR(LEN(AV299)&lt;2,ISNUMBER(MATCH(AV299,L_Placeholder,0))),"INVALID – result / assessment missing",IF(OR(OR(LEN(AW299)&lt;3,ISNUMBER(MATCH(AW299,L_Placeholder,0))),SUMPRODUCT(--ISNUMBER(SEARCH(" "&amp;L_EvidencePhrase&amp;" ",BD299)))&gt;0,BI299=1),"INVALID – evidence missing, placeholder or not yet on file",IF(BL299=0,"INVALID – evidence needs a traceable reference (number, file name or link)",IF(OR(LEN(AX299)&lt;2,ISNUMBER(MATCH(AX299,L_Placeholder,0))),"INVALID – verifier missing",IF(AX299=AU299,"INVALID – verifier must be someone other than the PIC",IF(BH299=1,"INVALID – result not yet available (awaiting / TBC)",IF(BV299=1,"INVALID – wording says not on board: an on-board confirmation needs the item loaded",IF(AND(AQ299=1,OR(OR(LEN(AY299)&lt;3,ISNUMBER(MATCH(AY299,L_Placeholder,0))),BJ299=1,BQ299=0)),"INVALID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LATE","COMPLETE")&amp;IF(BG299=1," – CHECK WORDING",""))))))))))))))))))))))),IF(TRIM(U299)="Fail","FAIL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t="str">
        <f aca="false">" "&amp;TRIM(SUBSTITUTE(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 "))&amp;" "</f>
        <v>  </v>
      </c>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IFERROR(IF(AND(TRIM(U299)="Pass",SUMPRODUCT((LEN(BC299)-LEN(SUBSTITUTE(BC299,"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")))/(LEN(L_PendNeg)+1))+SUMPRODUCT((LEN(BC299)-LEN(SUBSTITUTE(BC299," "&amp;L_PendPrep&amp;" "," ")))/(LEN(L_PendPrep)+1)),1,0),1)</f>
        <v>0</v>
      </c>
      <c r="BI299" s="61" t="n">
        <f aca="false">IFERROR(IF(SUMPRODUCT((LEN(BD299)-LEN(SUBSTITUTE(BD299," "&amp;L_PendStrict&amp;" "," ")))/(LEN(L_PendStrict)+1))&gt;SUMPRODUCT((LEN(BD299)-LEN(SUBSTITUTE(BD299," "&amp;L_PendNeg&amp;" "," ")))/(LEN(L_PendNeg)+1)),1,0),1)</f>
        <v>0</v>
      </c>
      <c r="BJ299" s="61" t="n">
        <f aca="false">IFERROR(IF(SUMPRODUCT((LEN(BE299)-LEN(SUBSTITUTE(BE299," "&amp;L_Pending&amp;" "," ")))/(LEN(L_Pending)+1))&gt;SUMPRODUCT((LEN(BE299)-LEN(SUBSTITUTE(BE299," "&amp;L_PendNeg&amp;" "," ")))/(LEN(L_PendNeg)+1))+SUMPRODUCT((LEN(BE299)-LEN(SUBSTITUTE(BE299," "&amp;L_PendPrep&amp;" "," ")))/(LEN(L_PendPrep)+1)),1,0),1)</f>
        <v>0</v>
      </c>
      <c r="BK299" s="61" t="n">
        <f aca="false">IFERROR(IF(SUMPRODUCT((LEN(BF299)-LEN(SUBSTITUTE(BF299," "&amp;L_PendStrict&amp;" "," ")))/(LEN(L_PendStrict)+1))&gt;SUMPRODUCT((LEN(BF299)-LEN(SUBSTITUTE(BF299," "&amp;L_PendNeg&amp;" "," ")))/(LEN(L_PendNeg)+1)),1,0),1)</f>
        <v>0</v>
      </c>
      <c r="BL299" s="61" t="n">
        <f aca="false">IFERROR(IF(OR(SUMPRODUCT(--ISNUMBER(SEARCH({"aa000"," aa 000"," aaa 000"," aaaa 000"," a 0000"," a000 000"," aa 00 000"," aaa 00 000"},BN299)))&gt;0,SUMPRODUCT(--ISNUMBER(SEARCH({"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299)))&gt;0,SUMPRODUCT(--ISNUMBER(SEARCH({"http","www.","\",".pdf",".jpg",".jpeg",".png",".heic",".xls",".doc",".msg",".eml"},Z299)))&gt;0,AND(SUMPRODUCT(--ISNUMBER(SEARCH({"sharepoint","onedrive","teams","dms","q-pulse","qpulse"},Z299)))&gt;0,ISNUMBER(SEARCH("0",BM299)))),1,0),0)</f>
        <v>0</v>
      </c>
      <c r="BM299" s="61" t="str">
        <f aca="false">SUBSTITUTE(SUBSTITUTE(SUBSTITUTE(SUBSTITUTE(SUBSTITUTE(SUBSTITUTE(SUBSTITUTE(SUBSTITUTE(SUBSTITUTE(LOWER(BW299&amp;""),"1","0"),"2","0"),"3","0"),"4","0"),"5","0"),"6","0"),"7","0"),"8","0"),"9","0")</f>
        <v>  </v>
      </c>
      <c r="BN299" s="61" t="str">
        <f aca="false">SUBSTITUTE(SUBSTITUTE(SUBSTITUTE(SUBSTITUTE(SUBSTITUTE(SUBSTITUTE(SUBSTITUTE(SUBSTITUTE(SUBSTITUTE(SUBSTITUTE(SUBSTITUTE(SUBSTITUTE(SUBSTITUTE(SUBSTITUTE(SUBSTITUTE(SUBSTITUTE(SUBSTITUTE(SUBSTITUTE(SUBSTITUTE(SUBSTITUTE(SUBSTITUTE(SUBSTITUTE(SUBSTITUTE(SUBSTITUTE(SUBSTITUTE(BM299,"b","a"),"c","a"),"d","a"),"e","a"),"f","a"),"g","a"),"h","a"),"i","a"),"j","a"),"k","a"),"l","a"),"m","a"),"n","a"),"o","a"),"p","a"),"q","a"),"r","a"),"s","a"),"t","a"),"u","a"),"v","a"),"w","a"),"x","a"),"y","a"),"z","a")</f>
        <v>  </v>
      </c>
      <c r="BO299" s="61" t="str">
        <f aca="false">SUBSTITUTE(SUBSTITUTE(SUBSTITUTE(SUBSTITUTE(SUBSTITUTE(SUBSTITUTE(SUBSTITUTE(SUBSTITUTE(SUBSTITUTE(LOWER(BX299&amp;""),"1","0"),"2","0"),"3","0"),"4","0"),"5","0"),"6","0"),"7","0"),"8","0"),"9","0")</f>
        <v>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v>
      </c>
      <c r="BQ299" s="61" t="n">
        <f aca="false">IFERROR(IF(OR(SUMPRODUCT(--ISNUMBER(SEARCH({"aa000"," aa 000"," aaa 000"," aaaa 000"," a 0000"," a000 000"," aa 00 000"," aaa 00 000"},BP299)))&gt;0,SUMPRODUCT(--ISNUMBER(SEARCH({"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299)))&gt;0,SUMPRODUCT(--ISNUMBER(SEARCH({"http","www.","\",".pdf",".jpg",".jpeg",".png",".heic",".xls",".doc",".msg",".eml"},W299)))&gt;0,ISNUMBER(SEARCH("0000",BO299)),AND(SUMPRODUCT(--ISNUMBER(SEARCH({"sharepoint","onedrive","teams","dms","q-pulse","qpulse"},W299)))&gt;0,ISNUMBER(SEARCH("0",BO299)))),1,0),0)</f>
        <v>0</v>
      </c>
      <c r="BR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299," "&amp;LOWER(Flights!$F$13)&amp;" "," ~ ")," mh"," ~")," at "," ~ ")," by "," ~ ")," on "," ~ ")," to "," ~ ")," from "," ~ ")," until "," ~ ")," till "," ~ ")," before "," ~ ")," after "," ~ ")," around "," ~ ")," approx "," ~ ")," about "," ~ ")," since "," ~ ")," hrs "," ~ ")," hr "," ~ ")," hours "," ~ ")," time "," ~ ")," jan "," ~ ")," feb "," ~ ")," mar "," ~ ")," apr "," ~ ")," may "," ~ ")," jun "," ~ ")," jul "," ~ ")," aug "," ~ ")," sep "," ~ ")," sept "," ~ ")," oct "," ~ ")</f>
        <v>  </v>
      </c>
      <c r="BS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299," "&amp;LOWER(Flights!$F$13)&amp;" "," ~ ")," mh"," ~")," at "," ~ ")," by "," ~ ")," on "," ~ ")," to "," ~ ")," from "," ~ ")," until "," ~ ")," till "," ~ ")," before "," ~ ")," after "," ~ ")," around "," ~ ")," approx "," ~ ")," about "," ~ ")," since "," ~ ")," hrs "," ~ ")," hr "," ~ ")," hours "," ~ ")," time "," ~ ")," jan "," ~ ")," feb "," ~ ")," mar "," ~ ")," apr "," ~ ")," may "," ~ ")," jun "," ~ ")," jul "," ~ ")," aug "," ~ ")," sep "," ~ ")," sept "," ~ ")," oct "," ~ ")</f>
        <v>  </v>
      </c>
      <c r="BT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299,"jan","~"),"feb","~"),"mar","~"),"apr","~"),"may","~"),"jun","~"),"jul","~"),"aug","~"),"sep","~"),"oct","~"),"nov","~"),"dec","~")," nov "," ~ ")," dec "," ~ ")," mon "," ~ ")," tue "," ~ ")," wed "," ~ ")," thu "," ~ ")," fri "," ~ ")," sat "," ~ ")," sun "," ~ ")," gate "," ~ ")," bay "," ~ ")," stand "," ~ ")," position "," ~ ")," galley "," ~ ")," flight "," ~ ")," flt "," ~ ")," day "," ~ ")," date "," ~ ")," dated "," ~ ")," the "," ~ ")," and "," ~ ")," of "," ~ ")," in "," ~ ")," for "," ~ ")," with "," ~ ")</f>
        <v>  </v>
      </c>
      <c r="BU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299,"jan","~"),"feb","~"),"mar","~"),"apr","~"),"may","~"),"jun","~"),"jul","~"),"aug","~"),"sep","~"),"oct","~"),"nov","~"),"dec","~")," nov "," ~ ")," dec "," ~ ")," mon "," ~ ")," tue "," ~ ")," wed "," ~ ")," thu "," ~ ")," fri "," ~ ")," sat "," ~ ")," sun "," ~ ")," gate "," ~ ")," bay "," ~ ")," stand "," ~ ")," position "," ~ ")," galley "," ~ ")," flight "," ~ ")," flt "," ~ ")," day "," ~ ")," date "," ~ ")," dated "," ~ ")," the "," ~ ")," and "," ~ ")," of "," ~ ")," in "," ~ ")," for "," ~ ")," with "," ~ ")</f>
        <v>  </v>
      </c>
      <c r="BV299" s="61" t="n">
        <f aca="false">0</f>
        <v>0</v>
      </c>
      <c r="BW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299," pax "," ~ ")," etd "," ~ ")," eta "," ~ ")," std "," ~ ")," sta "," ~ ")," atd "," ~ ")," ata "," ~ ")," lt "," ~ ")," utc "," ~ ")," local "," ~ ")," ok "," ~ ")," done "," ~ ")," seen "," ~ ")," chk "," ~ ")," chkd "," ~ ")," checked "," ~ ")," rcvd "," ~ ")," recd "," ~ ")," dep "," ~ ")," arr "," ~ ")," qty "," ~ ")," all "," ~ ")," ttl "," ~ ")," total "," ~ ")," via "," ~ ")," per "," ~ ")," call "," ~ ")," inbound "," ~ ")," outbound "," ~ ")," approx "," ~ ")</f>
        <v>  </v>
      </c>
      <c r="BX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299," pax "," ~ ")," etd "," ~ ")," eta "," ~ ")," std "," ~ ")," sta "," ~ ")," atd "," ~ ")," ata "," ~ ")," lt "," ~ ")," utc "," ~ ")," local "," ~ ")," ok "," ~ ")," done "," ~ ")," seen "," ~ ")," chk "," ~ ")," chkd "," ~ ")," checked "," ~ ")," rcvd "," ~ ")," recd "," ~ ")," dep "," ~ ")," arr "," ~ ")," qty "," ~ ")," all "," ~ ")," ttl "," ~ ")," total "," ~ ")," via "," ~ ")," per "," ~ ")," call "," ~ ")," inbound "," ~ ")," outbound "," ~ ")," approx "," ~ ")</f>
        <v>  </v>
      </c>
    </row>
    <row r="300" customFormat="false" ht="66" hidden="false" customHeight="true" outlineLevel="0" collapsed="false">
      <c r="A300" s="57" t="s">
        <v>878</v>
      </c>
      <c r="B300" s="57" t="s">
        <v>246</v>
      </c>
      <c r="C300" s="57" t="str">
        <f aca="false">Flights!$F$13</f>
        <v>MH0753</v>
      </c>
      <c r="D300" s="58" t="n">
        <f aca="false">Flights!$D$13</f>
        <v>46306</v>
      </c>
      <c r="E300" s="57" t="str">
        <f aca="false">Flights!$G$13&amp;"-"&amp;Flights!$H$13</f>
        <v>HAN-KUL</v>
      </c>
      <c r="F300" s="57" t="str">
        <f aca="false">Flights!$K$13</f>
        <v>BC</v>
      </c>
      <c r="G300" s="57" t="s">
        <v>423</v>
      </c>
      <c r="H300" s="57" t="s">
        <v>381</v>
      </c>
      <c r="I300" s="57" t="s">
        <v>443</v>
      </c>
      <c r="J300" s="57" t="s">
        <v>497</v>
      </c>
      <c r="K300" s="67" t="s">
        <v>498</v>
      </c>
      <c r="L300" s="67" t="s">
        <v>879</v>
      </c>
      <c r="M300" s="67" t="s">
        <v>454</v>
      </c>
      <c r="N300" s="67" t="s">
        <v>386</v>
      </c>
      <c r="O300" s="67" t="s">
        <v>880</v>
      </c>
      <c r="P300" s="57" t="s">
        <v>240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open",IF(AND(NOT(OR(LEN(AZ300)&lt;15,ISNUMBER(MATCH(AZ300,L_Placeholder,0)))),BK300=0,NOT(OR(LEN(AU300)&lt;2,ISNUMBER(MATCH(AU300,L_Placeholder,0)))),NOT(OR(LEN(AX300)&lt;2,ISNUMBER(MATCH(AX300,L_Placeholder,0)))),TRIM(AE300)&lt;&gt;TRIM(T300)),"N/A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missing",IF(OR(LEN(AU300)&lt;2,ISNUMBER(MATCH(AU300,L_Placeholder,0))),"INVALID – PIC missing",IF(OR(LEN(AV300)&lt;2,ISNUMBER(MATCH(AV300,L_Placeholder,0))),"INVALID – result / assessment missing",IF(OR(OR(LEN(AW300)&lt;3,ISNUMBER(MATCH(AW300,L_Placeholder,0))),SUMPRODUCT(--ISNUMBER(SEARCH(" "&amp;L_EvidencePhrase&amp;" ",BD300)))&gt;0,BI300=1),"INVALID – evidence missing, placeholder or not yet on file",IF(BL300=0,"INVALID – evidence needs a traceable reference (number, file name or link)",IF(OR(LEN(AX300)&lt;2,ISNUMBER(MATCH(AX300,L_Placeholder,0))),"INVALID – verifier missing",IF(AX300=AU300,"INVALID – verifier must be someone other than the PIC",IF(BH300=1,"INVALID – result not yet available (awaiting / TBC)",IF(BV300=1,"INVALID – wording says not on board: an on-board confirmation needs the item loaded",IF(AND(AQ300=1,OR(OR(LEN(AY300)&lt;3,ISNUMBER(MATCH(AY300,L_Placeholder,0))),BJ300=1,BQ300=0)),"INVALID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LATE","COMPLETE")&amp;IF(BG300=1," – CHECK WORDING",""))))))))))))))))))))))),IF(TRIM(U300)="Fail","FAIL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t="str">
        <f aca="false">" "&amp;TRIM(SUBSTITUTE(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 "))&amp;" "</f>
        <v>  </v>
      </c>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IFERROR(IF(AND(TRIM(U300)="Pass",SUMPRODUCT((LEN(BC300)-LEN(SUBSTITUTE(BC300,"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")))/(LEN(L_PendNeg)+1))+SUMPRODUCT((LEN(BC300)-LEN(SUBSTITUTE(BC300," "&amp;L_PendPrep&amp;" "," ")))/(LEN(L_PendPrep)+1)),1,0),1)</f>
        <v>0</v>
      </c>
      <c r="BI300" s="61" t="n">
        <f aca="false">IFERROR(IF(SUMPRODUCT((LEN(BD300)-LEN(SUBSTITUTE(BD300," "&amp;L_PendStrict&amp;" "," ")))/(LEN(L_PendStrict)+1))&gt;SUMPRODUCT((LEN(BD300)-LEN(SUBSTITUTE(BD300," "&amp;L_PendNeg&amp;" "," ")))/(LEN(L_PendNeg)+1)),1,0),1)</f>
        <v>0</v>
      </c>
      <c r="BJ300" s="61" t="n">
        <f aca="false">IFERROR(IF(SUMPRODUCT((LEN(BE300)-LEN(SUBSTITUTE(BE300," "&amp;L_Pending&amp;" "," ")))/(LEN(L_Pending)+1))&gt;SUMPRODUCT((LEN(BE300)-LEN(SUBSTITUTE(BE300," "&amp;L_PendNeg&amp;" "," ")))/(LEN(L_PendNeg)+1))+SUMPRODUCT((LEN(BE300)-LEN(SUBSTITUTE(BE300," "&amp;L_PendPrep&amp;" "," ")))/(LEN(L_PendPrep)+1)),1,0),1)</f>
        <v>0</v>
      </c>
      <c r="BK300" s="61" t="n">
        <f aca="false">IFERROR(IF(SUMPRODUCT((LEN(BF300)-LEN(SUBSTITUTE(BF300," "&amp;L_PendStrict&amp;" "," ")))/(LEN(L_PendStrict)+1))&gt;SUMPRODUCT((LEN(BF300)-LEN(SUBSTITUTE(BF300," "&amp;L_PendNeg&amp;" "," ")))/(LEN(L_PendNeg)+1)),1,0),1)</f>
        <v>0</v>
      </c>
      <c r="BL300" s="61" t="n">
        <f aca="false">IFERROR(IF(OR(SUMPRODUCT(--ISNUMBER(SEARCH({"aa000"," aa 000"," aaa 000"," aaaa 000"," a 0000"," a000 000"," aa 00 000"," aaa 00 000"},BN300)))&gt;0,SUMPRODUCT(--ISNUMBER(SEARCH({"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300)))&gt;0,SUMPRODUCT(--ISNUMBER(SEARCH({"http","www.","\",".pdf",".jpg",".jpeg",".png",".heic",".xls",".doc",".msg",".eml"},Z300)))&gt;0,AND(SUMPRODUCT(--ISNUMBER(SEARCH({"sharepoint","onedrive","teams","dms","q-pulse","qpulse"},Z300)))&gt;0,ISNUMBER(SEARCH("0",BM300)))),1,0),0)</f>
        <v>0</v>
      </c>
      <c r="BM300" s="61" t="str">
        <f aca="false">SUBSTITUTE(SUBSTITUTE(SUBSTITUTE(SUBSTITUTE(SUBSTITUTE(SUBSTITUTE(SUBSTITUTE(SUBSTITUTE(SUBSTITUTE(LOWER(BW300&amp;""),"1","0"),"2","0"),"3","0"),"4","0"),"5","0"),"6","0"),"7","0"),"8","0"),"9","0")</f>
        <v>  </v>
      </c>
      <c r="BN300" s="61" t="str">
        <f aca="false">SUBSTITUTE(SUBSTITUTE(SUBSTITUTE(SUBSTITUTE(SUBSTITUTE(SUBSTITUTE(SUBSTITUTE(SUBSTITUTE(SUBSTITUTE(SUBSTITUTE(SUBSTITUTE(SUBSTITUTE(SUBSTITUTE(SUBSTITUTE(SUBSTITUTE(SUBSTITUTE(SUBSTITUTE(SUBSTITUTE(SUBSTITUTE(SUBSTITUTE(SUBSTITUTE(SUBSTITUTE(SUBSTITUTE(SUBSTITUTE(SUBSTITUTE(BM300,"b","a"),"c","a"),"d","a"),"e","a"),"f","a"),"g","a"),"h","a"),"i","a"),"j","a"),"k","a"),"l","a"),"m","a"),"n","a"),"o","a"),"p","a"),"q","a"),"r","a"),"s","a"),"t","a"),"u","a"),"v","a"),"w","a"),"x","a"),"y","a"),"z","a")</f>
        <v>  </v>
      </c>
      <c r="BO300" s="61" t="str">
        <f aca="false">SUBSTITUTE(SUBSTITUTE(SUBSTITUTE(SUBSTITUTE(SUBSTITUTE(SUBSTITUTE(SUBSTITUTE(SUBSTITUTE(SUBSTITUTE(LOWER(BX300&amp;""),"1","0"),"2","0"),"3","0"),"4","0"),"5","0"),"6","0"),"7","0"),"8","0"),"9","0")</f>
        <v>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v>
      </c>
      <c r="BQ300" s="61" t="n">
        <f aca="false">IFERROR(IF(OR(SUMPRODUCT(--ISNUMBER(SEARCH({"aa000"," aa 000"," aaa 000"," aaaa 000"," a 0000"," a000 000"," aa 00 000"," aaa 00 000"},BP300)))&gt;0,SUMPRODUCT(--ISNUMBER(SEARCH({"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300)))&gt;0,SUMPRODUCT(--ISNUMBER(SEARCH({"http","www.","\",".pdf",".jpg",".jpeg",".png",".heic",".xls",".doc",".msg",".eml"},W300)))&gt;0,ISNUMBER(SEARCH("0000",BO300)),AND(SUMPRODUCT(--ISNUMBER(SEARCH({"sharepoint","onedrive","teams","dms","q-pulse","qpulse"},W300)))&gt;0,ISNUMBER(SEARCH("0",BO300)))),1,0),0)</f>
        <v>0</v>
      </c>
      <c r="BR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300," "&amp;LOWER(Flights!$F$13)&amp;" "," ~ ")," mh"," ~")," at "," ~ ")," by "," ~ ")," on "," ~ ")," to "," ~ ")," from "," ~ ")," until "," ~ ")," till "," ~ ")," before "," ~ ")," after "," ~ ")," around "," ~ ")," approx "," ~ ")," about "," ~ ")," since "," ~ ")," hrs "," ~ ")," hr "," ~ ")," hours "," ~ ")," time "," ~ ")," jan "," ~ ")," feb "," ~ ")," mar "," ~ ")," apr "," ~ ")," may "," ~ ")," jun "," ~ ")," jul "," ~ ")," aug "," ~ ")," sep "," ~ ")," sept "," ~ ")," oct "," ~ ")</f>
        <v>  </v>
      </c>
      <c r="BS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300," "&amp;LOWER(Flights!$F$13)&amp;" "," ~ ")," mh"," ~")," at "," ~ ")," by "," ~ ")," on "," ~ ")," to "," ~ ")," from "," ~ ")," until "," ~ ")," till "," ~ ")," before "," ~ ")," after "," ~ ")," around "," ~ ")," approx "," ~ ")," about "," ~ ")," since "," ~ ")," hrs "," ~ ")," hr "," ~ ")," hours "," ~ ")," time "," ~ ")," jan "," ~ ")," feb "," ~ ")," mar "," ~ ")," apr "," ~ ")," may "," ~ ")," jun "," ~ ")," jul "," ~ ")," aug "," ~ ")," sep "," ~ ")," sept "," ~ ")," oct "," ~ ")</f>
        <v>  </v>
      </c>
      <c r="BT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300,"jan","~"),"feb","~"),"mar","~"),"apr","~"),"may","~"),"jun","~"),"jul","~"),"aug","~"),"sep","~"),"oct","~"),"nov","~"),"dec","~")," nov "," ~ ")," dec "," ~ ")," mon "," ~ ")," tue "," ~ ")," wed "," ~ ")," thu "," ~ ")," fri "," ~ ")," sat "," ~ ")," sun "," ~ ")," gate "," ~ ")," bay "," ~ ")," stand "," ~ ")," position "," ~ ")," galley "," ~ ")," flight "," ~ ")," flt "," ~ ")," day "," ~ ")," date "," ~ ")," dated "," ~ ")," the "," ~ ")," and "," ~ ")," of "," ~ ")," in "," ~ ")," for "," ~ ")," with "," ~ ")</f>
        <v>  </v>
      </c>
      <c r="BU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300,"jan","~"),"feb","~"),"mar","~"),"apr","~"),"may","~"),"jun","~"),"jul","~"),"aug","~"),"sep","~"),"oct","~"),"nov","~"),"dec","~")," nov "," ~ ")," dec "," ~ ")," mon "," ~ ")," tue "," ~ ")," wed "," ~ ")," thu "," ~ ")," fri "," ~ ")," sat "," ~ ")," sun "," ~ ")," gate "," ~ ")," bay "," ~ ")," stand "," ~ ")," position "," ~ ")," galley "," ~ ")," flight "," ~ ")," flt "," ~ ")," day "," ~ ")," date "," ~ ")," dated "," ~ ")," the "," ~ ")," and "," ~ ")," of "," ~ ")," in "," ~ ")," for "," ~ ")," with "," ~ ")</f>
        <v>  </v>
      </c>
      <c r="BV300" s="61" t="n">
        <f aca="false">0</f>
        <v>0</v>
      </c>
      <c r="BW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300," pax "," ~ ")," etd "," ~ ")," eta "," ~ ")," std "," ~ ")," sta "," ~ ")," atd "," ~ ")," ata "," ~ ")," lt "," ~ ")," utc "," ~ ")," local "," ~ ")," ok "," ~ ")," done "," ~ ")," seen "," ~ ")," chk "," ~ ")," chkd "," ~ ")," checked "," ~ ")," rcvd "," ~ ")," recd "," ~ ")," dep "," ~ ")," arr "," ~ ")," qty "," ~ ")," all "," ~ ")," ttl "," ~ ")," total "," ~ ")," via "," ~ ")," per "," ~ ")," call "," ~ ")," inbound "," ~ ")," outbound "," ~ ")," approx "," ~ ")</f>
        <v>  </v>
      </c>
      <c r="BX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300," pax "," ~ ")," etd "," ~ ")," eta "," ~ ")," std "," ~ ")," sta "," ~ ")," atd "," ~ ")," ata "," ~ ")," lt "," ~ ")," utc "," ~ ")," local "," ~ ")," ok "," ~ ")," done "," ~ ")," seen "," ~ ")," chk "," ~ ")," chkd "," ~ ")," checked "," ~ ")," rcvd "," ~ ")," recd "," ~ ")," dep "," ~ ")," arr "," ~ ")," qty "," ~ ")," all "," ~ ")," ttl "," ~ ")," total "," ~ ")," via "," ~ ")," per "," ~ ")," call "," ~ ")," inbound "," ~ ")," outbound "," ~ ")," approx "," ~ ")</f>
        <v>  </v>
      </c>
    </row>
    <row r="301" customFormat="false" ht="41.25" hidden="false" customHeight="true" outlineLevel="0" collapsed="false">
      <c r="A301" s="57" t="s">
        <v>881</v>
      </c>
      <c r="B301" s="57" t="s">
        <v>246</v>
      </c>
      <c r="C301" s="57" t="str">
        <f aca="false">Flights!$F$13</f>
        <v>MH0753</v>
      </c>
      <c r="D301" s="58" t="n">
        <f aca="false">Flights!$D$13</f>
        <v>46306</v>
      </c>
      <c r="E301" s="57" t="str">
        <f aca="false">Flights!$G$13&amp;"-"&amp;Flights!$H$13</f>
        <v>HAN-KUL</v>
      </c>
      <c r="F301" s="57" t="str">
        <f aca="false">Flights!$K$13</f>
        <v>BC</v>
      </c>
      <c r="G301" s="57" t="s">
        <v>423</v>
      </c>
      <c r="H301" s="57" t="s">
        <v>381</v>
      </c>
      <c r="I301" s="57" t="s">
        <v>502</v>
      </c>
      <c r="J301" s="57" t="s">
        <v>503</v>
      </c>
      <c r="K301" s="67" t="s">
        <v>504</v>
      </c>
      <c r="L301" s="67" t="s">
        <v>882</v>
      </c>
      <c r="M301" s="67" t="s">
        <v>454</v>
      </c>
      <c r="N301" s="67" t="s">
        <v>386</v>
      </c>
      <c r="O301" s="67" t="s">
        <v>883</v>
      </c>
      <c r="P301" s="57" t="s">
        <v>240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open",IF(AND(NOT(OR(LEN(AZ301)&lt;15,ISNUMBER(MATCH(AZ301,L_Placeholder,0)))),BK301=0,NOT(OR(LEN(AU301)&lt;2,ISNUMBER(MATCH(AU301,L_Placeholder,0)))),NOT(OR(LEN(AX301)&lt;2,ISNUMBER(MATCH(AX301,L_Placeholder,0)))),TRIM(AE301)&lt;&gt;TRIM(T301)),"N/A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missing",IF(OR(LEN(AU301)&lt;2,ISNUMBER(MATCH(AU301,L_Placeholder,0))),"INVALID – PIC missing",IF(OR(LEN(AV301)&lt;2,ISNUMBER(MATCH(AV301,L_Placeholder,0))),"INVALID – result / assessment missing",IF(OR(OR(LEN(AW301)&lt;3,ISNUMBER(MATCH(AW301,L_Placeholder,0))),SUMPRODUCT(--ISNUMBER(SEARCH(" "&amp;L_EvidencePhrase&amp;" ",BD301)))&gt;0,BI301=1),"INVALID – evidence missing, placeholder or not yet on file",IF(BL301=0,"INVALID – evidence needs a traceable reference (number, file name or link)",IF(OR(LEN(AX301)&lt;2,ISNUMBER(MATCH(AX301,L_Placeholder,0))),"INVALID – verifier missing",IF(AX301=AU301,"INVALID – verifier must be someone other than the PIC",IF(BH301=1,"INVALID – result not yet available (awaiting / TBC)",IF(BV301=1,"INVALID – wording says not on board: an on-board confirmation needs the item loaded",IF(AND(AQ301=1,OR(OR(LEN(AY301)&lt;3,ISNUMBER(MATCH(AY301,L_Placeholder,0))),BJ301=1,BQ301=0)),"INVALID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LATE","COMPLETE")&amp;IF(BG301=1," – CHECK WORDING",""))))))))))))))))))))))),IF(TRIM(U301)="Fail","FAIL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t="str">
        <f aca="false">" "&amp;TRIM(SUBSTITUTE(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 "))&amp;" "</f>
        <v>  </v>
      </c>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IFERROR(IF(AND(TRIM(U301)="Pass",SUMPRODUCT((LEN(BC301)-LEN(SUBSTITUTE(BC301,"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")))/(LEN(L_PendNeg)+1))+SUMPRODUCT((LEN(BC301)-LEN(SUBSTITUTE(BC301," "&amp;L_PendPrep&amp;" "," ")))/(LEN(L_PendPrep)+1)),1,0),1)</f>
        <v>0</v>
      </c>
      <c r="BI301" s="61" t="n">
        <f aca="false">IFERROR(IF(SUMPRODUCT((LEN(BD301)-LEN(SUBSTITUTE(BD301," "&amp;L_PendStrict&amp;" "," ")))/(LEN(L_PendStrict)+1))&gt;SUMPRODUCT((LEN(BD301)-LEN(SUBSTITUTE(BD301," "&amp;L_PendNeg&amp;" "," ")))/(LEN(L_PendNeg)+1)),1,0),1)</f>
        <v>0</v>
      </c>
      <c r="BJ301" s="61" t="n">
        <f aca="false">IFERROR(IF(SUMPRODUCT((LEN(BE301)-LEN(SUBSTITUTE(BE301," "&amp;L_Pending&amp;" "," ")))/(LEN(L_Pending)+1))&gt;SUMPRODUCT((LEN(BE301)-LEN(SUBSTITUTE(BE301," "&amp;L_PendNeg&amp;" "," ")))/(LEN(L_PendNeg)+1))+SUMPRODUCT((LEN(BE301)-LEN(SUBSTITUTE(BE301," "&amp;L_PendPrep&amp;" "," ")))/(LEN(L_PendPrep)+1)),1,0),1)</f>
        <v>0</v>
      </c>
      <c r="BK301" s="61" t="n">
        <f aca="false">IFERROR(IF(SUMPRODUCT((LEN(BF301)-LEN(SUBSTITUTE(BF301," "&amp;L_PendStrict&amp;" "," ")))/(LEN(L_PendStrict)+1))&gt;SUMPRODUCT((LEN(BF301)-LEN(SUBSTITUTE(BF301," "&amp;L_PendNeg&amp;" "," ")))/(LEN(L_PendNeg)+1)),1,0),1)</f>
        <v>0</v>
      </c>
      <c r="BL301" s="61" t="n">
        <f aca="false">IFERROR(IF(OR(SUMPRODUCT(--ISNUMBER(SEARCH({"aa000"," aa 000"," aaa 000"," aaaa 000"," a 0000"," a000 000"," aa 00 000"," aaa 00 000"},BN301)))&gt;0,SUMPRODUCT(--ISNUMBER(SEARCH({"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301)))&gt;0,SUMPRODUCT(--ISNUMBER(SEARCH({"http","www.","\",".pdf",".jpg",".jpeg",".png",".heic",".xls",".doc",".msg",".eml"},Z301)))&gt;0,AND(SUMPRODUCT(--ISNUMBER(SEARCH({"sharepoint","onedrive","teams","dms","q-pulse","qpulse"},Z301)))&gt;0,ISNUMBER(SEARCH("0",BM301)))),1,0),0)</f>
        <v>0</v>
      </c>
      <c r="BM301" s="61" t="str">
        <f aca="false">SUBSTITUTE(SUBSTITUTE(SUBSTITUTE(SUBSTITUTE(SUBSTITUTE(SUBSTITUTE(SUBSTITUTE(SUBSTITUTE(SUBSTITUTE(LOWER(BW301&amp;""),"1","0"),"2","0"),"3","0"),"4","0"),"5","0"),"6","0"),"7","0"),"8","0"),"9","0")</f>
        <v>  </v>
      </c>
      <c r="BN301" s="61" t="str">
        <f aca="false">SUBSTITUTE(SUBSTITUTE(SUBSTITUTE(SUBSTITUTE(SUBSTITUTE(SUBSTITUTE(SUBSTITUTE(SUBSTITUTE(SUBSTITUTE(SUBSTITUTE(SUBSTITUTE(SUBSTITUTE(SUBSTITUTE(SUBSTITUTE(SUBSTITUTE(SUBSTITUTE(SUBSTITUTE(SUBSTITUTE(SUBSTITUTE(SUBSTITUTE(SUBSTITUTE(SUBSTITUTE(SUBSTITUTE(SUBSTITUTE(SUBSTITUTE(BM301,"b","a"),"c","a"),"d","a"),"e","a"),"f","a"),"g","a"),"h","a"),"i","a"),"j","a"),"k","a"),"l","a"),"m","a"),"n","a"),"o","a"),"p","a"),"q","a"),"r","a"),"s","a"),"t","a"),"u","a"),"v","a"),"w","a"),"x","a"),"y","a"),"z","a")</f>
        <v>  </v>
      </c>
      <c r="BO301" s="61" t="str">
        <f aca="false">SUBSTITUTE(SUBSTITUTE(SUBSTITUTE(SUBSTITUTE(SUBSTITUTE(SUBSTITUTE(SUBSTITUTE(SUBSTITUTE(SUBSTITUTE(LOWER(BX301&amp;""),"1","0"),"2","0"),"3","0"),"4","0"),"5","0"),"6","0"),"7","0"),"8","0"),"9","0")</f>
        <v>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v>
      </c>
      <c r="BQ301" s="61" t="n">
        <f aca="false">IFERROR(IF(OR(SUMPRODUCT(--ISNUMBER(SEARCH({"aa000"," aa 000"," aaa 000"," aaaa 000"," a 0000"," a000 000"," aa 00 000"," aaa 00 000"},BP301)))&gt;0,SUMPRODUCT(--ISNUMBER(SEARCH({"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301)))&gt;0,SUMPRODUCT(--ISNUMBER(SEARCH({"http","www.","\",".pdf",".jpg",".jpeg",".png",".heic",".xls",".doc",".msg",".eml"},W301)))&gt;0,ISNUMBER(SEARCH("0000",BO301)),AND(SUMPRODUCT(--ISNUMBER(SEARCH({"sharepoint","onedrive","teams","dms","q-pulse","qpulse"},W301)))&gt;0,ISNUMBER(SEARCH("0",BO301)))),1,0),0)</f>
        <v>0</v>
      </c>
      <c r="BR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301," "&amp;LOWER(Flights!$F$13)&amp;" "," ~ ")," mh"," ~")," at "," ~ ")," by "," ~ ")," on "," ~ ")," to "," ~ ")," from "," ~ ")," until "," ~ ")," till "," ~ ")," before "," ~ ")," after "," ~ ")," around "," ~ ")," approx "," ~ ")," about "," ~ ")," since "," ~ ")," hrs "," ~ ")," hr "," ~ ")," hours "," ~ ")," time "," ~ ")," jan "," ~ ")," feb "," ~ ")," mar "," ~ ")," apr "," ~ ")," may "," ~ ")," jun "," ~ ")," jul "," ~ ")," aug "," ~ ")," sep "," ~ ")," sept "," ~ ")," oct "," ~ ")</f>
        <v>  </v>
      </c>
      <c r="BS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301," "&amp;LOWER(Flights!$F$13)&amp;" "," ~ ")," mh"," ~")," at "," ~ ")," by "," ~ ")," on "," ~ ")," to "," ~ ")," from "," ~ ")," until "," ~ ")," till "," ~ ")," before "," ~ ")," after "," ~ ")," around "," ~ ")," approx "," ~ ")," about "," ~ ")," since "," ~ ")," hrs "," ~ ")," hr "," ~ ")," hours "," ~ ")," time "," ~ ")," jan "," ~ ")," feb "," ~ ")," mar "," ~ ")," apr "," ~ ")," may "," ~ ")," jun "," ~ ")," jul "," ~ ")," aug "," ~ ")," sep "," ~ ")," sept "," ~ ")," oct "," ~ ")</f>
        <v>  </v>
      </c>
      <c r="BT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301,"jan","~"),"feb","~"),"mar","~"),"apr","~"),"may","~"),"jun","~"),"jul","~"),"aug","~"),"sep","~"),"oct","~"),"nov","~"),"dec","~")," nov "," ~ ")," dec "," ~ ")," mon "," ~ ")," tue "," ~ ")," wed "," ~ ")," thu "," ~ ")," fri "," ~ ")," sat "," ~ ")," sun "," ~ ")," gate "," ~ ")," bay "," ~ ")," stand "," ~ ")," position "," ~ ")," galley "," ~ ")," flight "," ~ ")," flt "," ~ ")," day "," ~ ")," date "," ~ ")," dated "," ~ ")," the "," ~ ")," and "," ~ ")," of "," ~ ")," in "," ~ ")," for "," ~ ")," with "," ~ ")</f>
        <v>  </v>
      </c>
      <c r="BU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301,"jan","~"),"feb","~"),"mar","~"),"apr","~"),"may","~"),"jun","~"),"jul","~"),"aug","~"),"sep","~"),"oct","~"),"nov","~"),"dec","~")," nov "," ~ ")," dec "," ~ ")," mon "," ~ ")," tue "," ~ ")," wed "," ~ ")," thu "," ~ ")," fri "," ~ ")," sat "," ~ ")," sun "," ~ ")," gate "," ~ ")," bay "," ~ ")," stand "," ~ ")," position "," ~ ")," galley "," ~ ")," flight "," ~ ")," flt "," ~ ")," day "," ~ ")," date "," ~ ")," dated "," ~ ")," the "," ~ ")," and "," ~ ")," of "," ~ ")," in "," ~ ")," for "," ~ ")," with "," ~ ")</f>
        <v>  </v>
      </c>
      <c r="BV301" s="61" t="n">
        <f aca="false">0</f>
        <v>0</v>
      </c>
      <c r="BW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301," pax "," ~ ")," etd "," ~ ")," eta "," ~ ")," std "," ~ ")," sta "," ~ ")," atd "," ~ ")," ata "," ~ ")," lt "," ~ ")," utc "," ~ ")," local "," ~ ")," ok "," ~ ")," done "," ~ ")," seen "," ~ ")," chk "," ~ ")," chkd "," ~ ")," checked "," ~ ")," rcvd "," ~ ")," recd "," ~ ")," dep "," ~ ")," arr "," ~ ")," qty "," ~ ")," all "," ~ ")," ttl "," ~ ")," total "," ~ ")," via "," ~ ")," per "," ~ ")," call "," ~ ")," inbound "," ~ ")," outbound "," ~ ")," approx "," ~ ")</f>
        <v>  </v>
      </c>
      <c r="BX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301," pax "," ~ ")," etd "," ~ ")," eta "," ~ ")," std "," ~ ")," sta "," ~ ")," atd "," ~ ")," ata "," ~ ")," lt "," ~ ")," utc "," ~ ")," local "," ~ ")," ok "," ~ ")," done "," ~ ")," seen "," ~ ")," chk "," ~ ")," chkd "," ~ ")," checked "," ~ ")," rcvd "," ~ ")," recd "," ~ ")," dep "," ~ ")," arr "," ~ ")," qty "," ~ ")," all "," ~ ")," ttl "," ~ ")," total "," ~ ")," via "," ~ ")," per "," ~ ")," call "," ~ ")," inbound "," ~ ")," outbound "," ~ ")," approx "," ~ ")</f>
        <v>  </v>
      </c>
    </row>
    <row r="302" customFormat="false" ht="41.25" hidden="false" customHeight="true" outlineLevel="0" collapsed="false">
      <c r="A302" s="57" t="s">
        <v>884</v>
      </c>
      <c r="B302" s="57" t="s">
        <v>246</v>
      </c>
      <c r="C302" s="57" t="str">
        <f aca="false">Flights!$F$13</f>
        <v>MH0753</v>
      </c>
      <c r="D302" s="58" t="n">
        <f aca="false">Flights!$D$13</f>
        <v>46306</v>
      </c>
      <c r="E302" s="57" t="str">
        <f aca="false">Flights!$G$13&amp;"-"&amp;Flights!$H$13</f>
        <v>HAN-KUL</v>
      </c>
      <c r="F302" s="57" t="str">
        <f aca="false">Flights!$K$13</f>
        <v>BC</v>
      </c>
      <c r="G302" s="57" t="s">
        <v>423</v>
      </c>
      <c r="H302" s="57" t="s">
        <v>381</v>
      </c>
      <c r="I302" s="57" t="s">
        <v>502</v>
      </c>
      <c r="J302" s="57" t="s">
        <v>508</v>
      </c>
      <c r="K302" s="67" t="s">
        <v>504</v>
      </c>
      <c r="L302" s="67" t="s">
        <v>885</v>
      </c>
      <c r="M302" s="67" t="s">
        <v>454</v>
      </c>
      <c r="N302" s="67" t="s">
        <v>386</v>
      </c>
      <c r="O302" s="67" t="s">
        <v>883</v>
      </c>
      <c r="P302" s="57" t="s">
        <v>240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open",IF(AND(NOT(OR(LEN(AZ302)&lt;15,ISNUMBER(MATCH(AZ302,L_Placeholder,0)))),BK302=0,NOT(OR(LEN(AU302)&lt;2,ISNUMBER(MATCH(AU302,L_Placeholder,0)))),NOT(OR(LEN(AX302)&lt;2,ISNUMBER(MATCH(AX302,L_Placeholder,0)))),TRIM(AE302)&lt;&gt;TRIM(T302)),"N/A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missing",IF(OR(LEN(AU302)&lt;2,ISNUMBER(MATCH(AU302,L_Placeholder,0))),"INVALID – PIC missing",IF(OR(LEN(AV302)&lt;2,ISNUMBER(MATCH(AV302,L_Placeholder,0))),"INVALID – result / assessment missing",IF(OR(OR(LEN(AW302)&lt;3,ISNUMBER(MATCH(AW302,L_Placeholder,0))),SUMPRODUCT(--ISNUMBER(SEARCH(" "&amp;L_EvidencePhrase&amp;" ",BD302)))&gt;0,BI302=1),"INVALID – evidence missing, placeholder or not yet on file",IF(BL302=0,"INVALID – evidence needs a traceable reference (number, file name or link)",IF(OR(LEN(AX302)&lt;2,ISNUMBER(MATCH(AX302,L_Placeholder,0))),"INVALID – verifier missing",IF(AX302=AU302,"INVALID – verifier must be someone other than the PIC",IF(BH302=1,"INVALID – result not yet available (awaiting / TBC)",IF(BV302=1,"INVALID – wording says not on board: an on-board confirmation needs the item loaded",IF(AND(AQ302=1,OR(OR(LEN(AY302)&lt;3,ISNUMBER(MATCH(AY302,L_Placeholder,0))),BJ302=1,BQ302=0)),"INVALID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LATE","COMPLETE")&amp;IF(BG302=1," – CHECK WORDING",""))))))))))))))))))))))),IF(TRIM(U302)="Fail","FAIL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t="str">
        <f aca="false">" "&amp;TRIM(SUBSTITUTE(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 "))&amp;" "</f>
        <v>  </v>
      </c>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IFERROR(IF(AND(TRIM(U302)="Pass",SUMPRODUCT((LEN(BC302)-LEN(SUBSTITUTE(BC302,"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")))/(LEN(L_PendNeg)+1))+SUMPRODUCT((LEN(BC302)-LEN(SUBSTITUTE(BC302," "&amp;L_PendPrep&amp;" "," ")))/(LEN(L_PendPrep)+1)),1,0),1)</f>
        <v>0</v>
      </c>
      <c r="BI302" s="61" t="n">
        <f aca="false">IFERROR(IF(SUMPRODUCT((LEN(BD302)-LEN(SUBSTITUTE(BD302," "&amp;L_PendStrict&amp;" "," ")))/(LEN(L_PendStrict)+1))&gt;SUMPRODUCT((LEN(BD302)-LEN(SUBSTITUTE(BD302," "&amp;L_PendNeg&amp;" "," ")))/(LEN(L_PendNeg)+1)),1,0),1)</f>
        <v>0</v>
      </c>
      <c r="BJ302" s="61" t="n">
        <f aca="false">IFERROR(IF(SUMPRODUCT((LEN(BE302)-LEN(SUBSTITUTE(BE302," "&amp;L_Pending&amp;" "," ")))/(LEN(L_Pending)+1))&gt;SUMPRODUCT((LEN(BE302)-LEN(SUBSTITUTE(BE302," "&amp;L_PendNeg&amp;" "," ")))/(LEN(L_PendNeg)+1))+SUMPRODUCT((LEN(BE302)-LEN(SUBSTITUTE(BE302," "&amp;L_PendPrep&amp;" "," ")))/(LEN(L_PendPrep)+1)),1,0),1)</f>
        <v>0</v>
      </c>
      <c r="BK302" s="61" t="n">
        <f aca="false">IFERROR(IF(SUMPRODUCT((LEN(BF302)-LEN(SUBSTITUTE(BF302," "&amp;L_PendStrict&amp;" "," ")))/(LEN(L_PendStrict)+1))&gt;SUMPRODUCT((LEN(BF302)-LEN(SUBSTITUTE(BF302," "&amp;L_PendNeg&amp;" "," ")))/(LEN(L_PendNeg)+1)),1,0),1)</f>
        <v>0</v>
      </c>
      <c r="BL302" s="61" t="n">
        <f aca="false">IFERROR(IF(OR(SUMPRODUCT(--ISNUMBER(SEARCH({"aa000"," aa 000"," aaa 000"," aaaa 000"," a 0000"," a000 000"," aa 00 000"," aaa 00 000"},BN302)))&gt;0,SUMPRODUCT(--ISNUMBER(SEARCH({"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302)))&gt;0,SUMPRODUCT(--ISNUMBER(SEARCH({"http","www.","\",".pdf",".jpg",".jpeg",".png",".heic",".xls",".doc",".msg",".eml"},Z302)))&gt;0,AND(SUMPRODUCT(--ISNUMBER(SEARCH({"sharepoint","onedrive","teams","dms","q-pulse","qpulse"},Z302)))&gt;0,ISNUMBER(SEARCH("0",BM302)))),1,0),0)</f>
        <v>0</v>
      </c>
      <c r="BM302" s="61" t="str">
        <f aca="false">SUBSTITUTE(SUBSTITUTE(SUBSTITUTE(SUBSTITUTE(SUBSTITUTE(SUBSTITUTE(SUBSTITUTE(SUBSTITUTE(SUBSTITUTE(LOWER(BW302&amp;""),"1","0"),"2","0"),"3","0"),"4","0"),"5","0"),"6","0"),"7","0"),"8","0"),"9","0")</f>
        <v>  </v>
      </c>
      <c r="BN302" s="61" t="str">
        <f aca="false">SUBSTITUTE(SUBSTITUTE(SUBSTITUTE(SUBSTITUTE(SUBSTITUTE(SUBSTITUTE(SUBSTITUTE(SUBSTITUTE(SUBSTITUTE(SUBSTITUTE(SUBSTITUTE(SUBSTITUTE(SUBSTITUTE(SUBSTITUTE(SUBSTITUTE(SUBSTITUTE(SUBSTITUTE(SUBSTITUTE(SUBSTITUTE(SUBSTITUTE(SUBSTITUTE(SUBSTITUTE(SUBSTITUTE(SUBSTITUTE(SUBSTITUTE(BM302,"b","a"),"c","a"),"d","a"),"e","a"),"f","a"),"g","a"),"h","a"),"i","a"),"j","a"),"k","a"),"l","a"),"m","a"),"n","a"),"o","a"),"p","a"),"q","a"),"r","a"),"s","a"),"t","a"),"u","a"),"v","a"),"w","a"),"x","a"),"y","a"),"z","a")</f>
        <v>  </v>
      </c>
      <c r="BO302" s="61" t="str">
        <f aca="false">SUBSTITUTE(SUBSTITUTE(SUBSTITUTE(SUBSTITUTE(SUBSTITUTE(SUBSTITUTE(SUBSTITUTE(SUBSTITUTE(SUBSTITUTE(LOWER(BX302&amp;""),"1","0"),"2","0"),"3","0"),"4","0"),"5","0"),"6","0"),"7","0"),"8","0"),"9","0")</f>
        <v>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v>
      </c>
      <c r="BQ302" s="61" t="n">
        <f aca="false">IFERROR(IF(OR(SUMPRODUCT(--ISNUMBER(SEARCH({"aa000"," aa 000"," aaa 000"," aaaa 000"," a 0000"," a000 000"," aa 00 000"," aaa 00 000"},BP302)))&gt;0,SUMPRODUCT(--ISNUMBER(SEARCH({"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302)))&gt;0,SUMPRODUCT(--ISNUMBER(SEARCH({"http","www.","\",".pdf",".jpg",".jpeg",".png",".heic",".xls",".doc",".msg",".eml"},W302)))&gt;0,ISNUMBER(SEARCH("0000",BO302)),AND(SUMPRODUCT(--ISNUMBER(SEARCH({"sharepoint","onedrive","teams","dms","q-pulse","qpulse"},W302)))&gt;0,ISNUMBER(SEARCH("0",BO302)))),1,0),0)</f>
        <v>0</v>
      </c>
      <c r="BR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302," "&amp;LOWER(Flights!$F$13)&amp;" "," ~ ")," mh"," ~")," at "," ~ ")," by "," ~ ")," on "," ~ ")," to "," ~ ")," from "," ~ ")," until "," ~ ")," till "," ~ ")," before "," ~ ")," after "," ~ ")," around "," ~ ")," approx "," ~ ")," about "," ~ ")," since "," ~ ")," hrs "," ~ ")," hr "," ~ ")," hours "," ~ ")," time "," ~ ")," jan "," ~ ")," feb "," ~ ")," mar "," ~ ")," apr "," ~ ")," may "," ~ ")," jun "," ~ ")," jul "," ~ ")," aug "," ~ ")," sep "," ~ ")," sept "," ~ ")," oct "," ~ ")</f>
        <v>  </v>
      </c>
      <c r="BS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302," "&amp;LOWER(Flights!$F$13)&amp;" "," ~ ")," mh"," ~")," at "," ~ ")," by "," ~ ")," on "," ~ ")," to "," ~ ")," from "," ~ ")," until "," ~ ")," till "," ~ ")," before "," ~ ")," after "," ~ ")," around "," ~ ")," approx "," ~ ")," about "," ~ ")," since "," ~ ")," hrs "," ~ ")," hr "," ~ ")," hours "," ~ ")," time "," ~ ")," jan "," ~ ")," feb "," ~ ")," mar "," ~ ")," apr "," ~ ")," may "," ~ ")," jun "," ~ ")," jul "," ~ ")," aug "," ~ ")," sep "," ~ ")," sept "," ~ ")," oct "," ~ ")</f>
        <v>  </v>
      </c>
      <c r="BT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302,"jan","~"),"feb","~"),"mar","~"),"apr","~"),"may","~"),"jun","~"),"jul","~"),"aug","~"),"sep","~"),"oct","~"),"nov","~"),"dec","~")," nov "," ~ ")," dec "," ~ ")," mon "," ~ ")," tue "," ~ ")," wed "," ~ ")," thu "," ~ ")," fri "," ~ ")," sat "," ~ ")," sun "," ~ ")," gate "," ~ ")," bay "," ~ ")," stand "," ~ ")," position "," ~ ")," galley "," ~ ")," flight "," ~ ")," flt "," ~ ")," day "," ~ ")," date "," ~ ")," dated "," ~ ")," the "," ~ ")," and "," ~ ")," of "," ~ ")," in "," ~ ")," for "," ~ ")," with "," ~ ")</f>
        <v>  </v>
      </c>
      <c r="BU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302,"jan","~"),"feb","~"),"mar","~"),"apr","~"),"may","~"),"jun","~"),"jul","~"),"aug","~"),"sep","~"),"oct","~"),"nov","~"),"dec","~")," nov "," ~ ")," dec "," ~ ")," mon "," ~ ")," tue "," ~ ")," wed "," ~ ")," thu "," ~ ")," fri "," ~ ")," sat "," ~ ")," sun "," ~ ")," gate "," ~ ")," bay "," ~ ")," stand "," ~ ")," position "," ~ ")," galley "," ~ ")," flight "," ~ ")," flt "," ~ ")," day "," ~ ")," date "," ~ ")," dated "," ~ ")," the "," ~ ")," and "," ~ ")," of "," ~ ")," in "," ~ ")," for "," ~ ")," with "," ~ ")</f>
        <v>  </v>
      </c>
      <c r="BV302" s="61" t="n">
        <f aca="false">0</f>
        <v>0</v>
      </c>
      <c r="BW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302," pax "," ~ ")," etd "," ~ ")," eta "," ~ ")," std "," ~ ")," sta "," ~ ")," atd "," ~ ")," ata "," ~ ")," lt "," ~ ")," utc "," ~ ")," local "," ~ ")," ok "," ~ ")," done "," ~ ")," seen "," ~ ")," chk "," ~ ")," chkd "," ~ ")," checked "," ~ ")," rcvd "," ~ ")," recd "," ~ ")," dep "," ~ ")," arr "," ~ ")," qty "," ~ ")," all "," ~ ")," ttl "," ~ ")," total "," ~ ")," via "," ~ ")," per "," ~ ")," call "," ~ ")," inbound "," ~ ")," outbound "," ~ ")," approx "," ~ ")</f>
        <v>  </v>
      </c>
      <c r="BX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302," pax "," ~ ")," etd "," ~ ")," eta "," ~ ")," std "," ~ ")," sta "," ~ ")," atd "," ~ ")," ata "," ~ ")," lt "," ~ ")," utc "," ~ ")," local "," ~ ")," ok "," ~ ")," done "," ~ ")," seen "," ~ ")," chk "," ~ ")," chkd "," ~ ")," checked "," ~ ")," rcvd "," ~ ")," recd "," ~ ")," dep "," ~ ")," arr "," ~ ")," qty "," ~ ")," all "," ~ ")," ttl "," ~ ")," total "," ~ ")," via "," ~ ")," per "," ~ ")," call "," ~ ")," inbound "," ~ ")," outbound "," ~ ")," approx "," ~ ")</f>
        <v>  </v>
      </c>
    </row>
    <row r="303" customFormat="false" ht="41.25" hidden="false" customHeight="true" outlineLevel="0" collapsed="false">
      <c r="A303" s="57" t="s">
        <v>886</v>
      </c>
      <c r="B303" s="57" t="s">
        <v>246</v>
      </c>
      <c r="C303" s="57" t="str">
        <f aca="false">Flights!$F$13</f>
        <v>MH0753</v>
      </c>
      <c r="D303" s="58" t="n">
        <f aca="false">Flights!$D$13</f>
        <v>46306</v>
      </c>
      <c r="E303" s="57" t="str">
        <f aca="false">Flights!$G$13&amp;"-"&amp;Flights!$H$13</f>
        <v>HAN-KUL</v>
      </c>
      <c r="F303" s="57" t="str">
        <f aca="false">Flights!$K$13</f>
        <v>BC</v>
      </c>
      <c r="G303" s="57" t="s">
        <v>423</v>
      </c>
      <c r="H303" s="57" t="s">
        <v>381</v>
      </c>
      <c r="I303" s="57" t="s">
        <v>502</v>
      </c>
      <c r="J303" s="57" t="s">
        <v>511</v>
      </c>
      <c r="K303" s="67" t="s">
        <v>504</v>
      </c>
      <c r="L303" s="67" t="s">
        <v>887</v>
      </c>
      <c r="M303" s="67" t="s">
        <v>454</v>
      </c>
      <c r="N303" s="67" t="s">
        <v>386</v>
      </c>
      <c r="O303" s="67" t="s">
        <v>883</v>
      </c>
      <c r="P303" s="57" t="s">
        <v>240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open",IF(AND(NOT(OR(LEN(AZ303)&lt;15,ISNUMBER(MATCH(AZ303,L_Placeholder,0)))),BK303=0,NOT(OR(LEN(AU303)&lt;2,ISNUMBER(MATCH(AU303,L_Placeholder,0)))),NOT(OR(LEN(AX303)&lt;2,ISNUMBER(MATCH(AX303,L_Placeholder,0)))),TRIM(AE303)&lt;&gt;TRIM(T303)),"N/A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missing",IF(OR(LEN(AU303)&lt;2,ISNUMBER(MATCH(AU303,L_Placeholder,0))),"INVALID – PIC missing",IF(OR(LEN(AV303)&lt;2,ISNUMBER(MATCH(AV303,L_Placeholder,0))),"INVALID – result / assessment missing",IF(OR(OR(LEN(AW303)&lt;3,ISNUMBER(MATCH(AW303,L_Placeholder,0))),SUMPRODUCT(--ISNUMBER(SEARCH(" "&amp;L_EvidencePhrase&amp;" ",BD303)))&gt;0,BI303=1),"INVALID – evidence missing, placeholder or not yet on file",IF(BL303=0,"INVALID – evidence needs a traceable reference (number, file name or link)",IF(OR(LEN(AX303)&lt;2,ISNUMBER(MATCH(AX303,L_Placeholder,0))),"INVALID – verifier missing",IF(AX303=AU303,"INVALID – verifier must be someone other than the PIC",IF(BH303=1,"INVALID – result not yet available (awaiting / TBC)",IF(BV303=1,"INVALID – wording says not on board: an on-board confirmation needs the item loaded",IF(AND(AQ303=1,OR(OR(LEN(AY303)&lt;3,ISNUMBER(MATCH(AY303,L_Placeholder,0))),BJ303=1,BQ303=0)),"INVALID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LATE","COMPLETE")&amp;IF(BG303=1," – CHECK WORDING",""))))))))))))))))))))))),IF(TRIM(U303)="Fail","FAIL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t="str">
        <f aca="false">" "&amp;TRIM(SUBSTITUTE(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 "))&amp;" "</f>
        <v>  </v>
      </c>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IFERROR(IF(AND(TRIM(U303)="Pass",SUMPRODUCT((LEN(BC303)-LEN(SUBSTITUTE(BC303,"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")))/(LEN(L_PendNeg)+1))+SUMPRODUCT((LEN(BC303)-LEN(SUBSTITUTE(BC303," "&amp;L_PendPrep&amp;" "," ")))/(LEN(L_PendPrep)+1)),1,0),1)</f>
        <v>0</v>
      </c>
      <c r="BI303" s="61" t="n">
        <f aca="false">IFERROR(IF(SUMPRODUCT((LEN(BD303)-LEN(SUBSTITUTE(BD303," "&amp;L_PendStrict&amp;" "," ")))/(LEN(L_PendStrict)+1))&gt;SUMPRODUCT((LEN(BD303)-LEN(SUBSTITUTE(BD303," "&amp;L_PendNeg&amp;" "," ")))/(LEN(L_PendNeg)+1)),1,0),1)</f>
        <v>0</v>
      </c>
      <c r="BJ303" s="61" t="n">
        <f aca="false">IFERROR(IF(SUMPRODUCT((LEN(BE303)-LEN(SUBSTITUTE(BE303," "&amp;L_Pending&amp;" "," ")))/(LEN(L_Pending)+1))&gt;SUMPRODUCT((LEN(BE303)-LEN(SUBSTITUTE(BE303," "&amp;L_PendNeg&amp;" "," ")))/(LEN(L_PendNeg)+1))+SUMPRODUCT((LEN(BE303)-LEN(SUBSTITUTE(BE303," "&amp;L_PendPrep&amp;" "," ")))/(LEN(L_PendPrep)+1)),1,0),1)</f>
        <v>0</v>
      </c>
      <c r="BK303" s="61" t="n">
        <f aca="false">IFERROR(IF(SUMPRODUCT((LEN(BF303)-LEN(SUBSTITUTE(BF303," "&amp;L_PendStrict&amp;" "," ")))/(LEN(L_PendStrict)+1))&gt;SUMPRODUCT((LEN(BF303)-LEN(SUBSTITUTE(BF303," "&amp;L_PendNeg&amp;" "," ")))/(LEN(L_PendNeg)+1)),1,0),1)</f>
        <v>0</v>
      </c>
      <c r="BL303" s="61" t="n">
        <f aca="false">IFERROR(IF(OR(SUMPRODUCT(--ISNUMBER(SEARCH({"aa000"," aa 000"," aaa 000"," aaaa 000"," a 0000"," a000 000"," aa 00 000"," aaa 00 000"},BN303)))&gt;0,SUMPRODUCT(--ISNUMBER(SEARCH({"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303)))&gt;0,SUMPRODUCT(--ISNUMBER(SEARCH({"http","www.","\",".pdf",".jpg",".jpeg",".png",".heic",".xls",".doc",".msg",".eml"},Z303)))&gt;0,AND(SUMPRODUCT(--ISNUMBER(SEARCH({"sharepoint","onedrive","teams","dms","q-pulse","qpulse"},Z303)))&gt;0,ISNUMBER(SEARCH("0",BM303)))),1,0),0)</f>
        <v>0</v>
      </c>
      <c r="BM303" s="61" t="str">
        <f aca="false">SUBSTITUTE(SUBSTITUTE(SUBSTITUTE(SUBSTITUTE(SUBSTITUTE(SUBSTITUTE(SUBSTITUTE(SUBSTITUTE(SUBSTITUTE(LOWER(BW303&amp;""),"1","0"),"2","0"),"3","0"),"4","0"),"5","0"),"6","0"),"7","0"),"8","0"),"9","0")</f>
        <v>  </v>
      </c>
      <c r="BN303" s="61" t="str">
        <f aca="false">SUBSTITUTE(SUBSTITUTE(SUBSTITUTE(SUBSTITUTE(SUBSTITUTE(SUBSTITUTE(SUBSTITUTE(SUBSTITUTE(SUBSTITUTE(SUBSTITUTE(SUBSTITUTE(SUBSTITUTE(SUBSTITUTE(SUBSTITUTE(SUBSTITUTE(SUBSTITUTE(SUBSTITUTE(SUBSTITUTE(SUBSTITUTE(SUBSTITUTE(SUBSTITUTE(SUBSTITUTE(SUBSTITUTE(SUBSTITUTE(SUBSTITUTE(BM303,"b","a"),"c","a"),"d","a"),"e","a"),"f","a"),"g","a"),"h","a"),"i","a"),"j","a"),"k","a"),"l","a"),"m","a"),"n","a"),"o","a"),"p","a"),"q","a"),"r","a"),"s","a"),"t","a"),"u","a"),"v","a"),"w","a"),"x","a"),"y","a"),"z","a")</f>
        <v>  </v>
      </c>
      <c r="BO303" s="61" t="str">
        <f aca="false">SUBSTITUTE(SUBSTITUTE(SUBSTITUTE(SUBSTITUTE(SUBSTITUTE(SUBSTITUTE(SUBSTITUTE(SUBSTITUTE(SUBSTITUTE(LOWER(BX303&amp;""),"1","0"),"2","0"),"3","0"),"4","0"),"5","0"),"6","0"),"7","0"),"8","0"),"9","0")</f>
        <v>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v>
      </c>
      <c r="BQ303" s="61" t="n">
        <f aca="false">IFERROR(IF(OR(SUMPRODUCT(--ISNUMBER(SEARCH({"aa000"," aa 000"," aaa 000"," aaaa 000"," a 0000"," a000 000"," aa 00 000"," aaa 00 000"},BP303)))&gt;0,SUMPRODUCT(--ISNUMBER(SEARCH({"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303)))&gt;0,SUMPRODUCT(--ISNUMBER(SEARCH({"http","www.","\",".pdf",".jpg",".jpeg",".png",".heic",".xls",".doc",".msg",".eml"},W303)))&gt;0,ISNUMBER(SEARCH("0000",BO303)),AND(SUMPRODUCT(--ISNUMBER(SEARCH({"sharepoint","onedrive","teams","dms","q-pulse","qpulse"},W303)))&gt;0,ISNUMBER(SEARCH("0",BO303)))),1,0),0)</f>
        <v>0</v>
      </c>
      <c r="BR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303," "&amp;LOWER(Flights!$F$13)&amp;" "," ~ ")," mh"," ~")," at "," ~ ")," by "," ~ ")," on "," ~ ")," to "," ~ ")," from "," ~ ")," until "," ~ ")," till "," ~ ")," before "," ~ ")," after "," ~ ")," around "," ~ ")," approx "," ~ ")," about "," ~ ")," since "," ~ ")," hrs "," ~ ")," hr "," ~ ")," hours "," ~ ")," time "," ~ ")," jan "," ~ ")," feb "," ~ ")," mar "," ~ ")," apr "," ~ ")," may "," ~ ")," jun "," ~ ")," jul "," ~ ")," aug "," ~ ")," sep "," ~ ")," sept "," ~ ")," oct "," ~ ")</f>
        <v>  </v>
      </c>
      <c r="BS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303," "&amp;LOWER(Flights!$F$13)&amp;" "," ~ ")," mh"," ~")," at "," ~ ")," by "," ~ ")," on "," ~ ")," to "," ~ ")," from "," ~ ")," until "," ~ ")," till "," ~ ")," before "," ~ ")," after "," ~ ")," around "," ~ ")," approx "," ~ ")," about "," ~ ")," since "," ~ ")," hrs "," ~ ")," hr "," ~ ")," hours "," ~ ")," time "," ~ ")," jan "," ~ ")," feb "," ~ ")," mar "," ~ ")," apr "," ~ ")," may "," ~ ")," jun "," ~ ")," jul "," ~ ")," aug "," ~ ")," sep "," ~ ")," sept "," ~ ")," oct "," ~ ")</f>
        <v>  </v>
      </c>
      <c r="BT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303,"jan","~"),"feb","~"),"mar","~"),"apr","~"),"may","~"),"jun","~"),"jul","~"),"aug","~"),"sep","~"),"oct","~"),"nov","~"),"dec","~")," nov "," ~ ")," dec "," ~ ")," mon "," ~ ")," tue "," ~ ")," wed "," ~ ")," thu "," ~ ")," fri "," ~ ")," sat "," ~ ")," sun "," ~ ")," gate "," ~ ")," bay "," ~ ")," stand "," ~ ")," position "," ~ ")," galley "," ~ ")," flight "," ~ ")," flt "," ~ ")," day "," ~ ")," date "," ~ ")," dated "," ~ ")," the "," ~ ")," and "," ~ ")," of "," ~ ")," in "," ~ ")," for "," ~ ")," with "," ~ ")</f>
        <v>  </v>
      </c>
      <c r="BU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303,"jan","~"),"feb","~"),"mar","~"),"apr","~"),"may","~"),"jun","~"),"jul","~"),"aug","~"),"sep","~"),"oct","~"),"nov","~"),"dec","~")," nov "," ~ ")," dec "," ~ ")," mon "," ~ ")," tue "," ~ ")," wed "," ~ ")," thu "," ~ ")," fri "," ~ ")," sat "," ~ ")," sun "," ~ ")," gate "," ~ ")," bay "," ~ ")," stand "," ~ ")," position "," ~ ")," galley "," ~ ")," flight "," ~ ")," flt "," ~ ")," day "," ~ ")," date "," ~ ")," dated "," ~ ")," the "," ~ ")," and "," ~ ")," of "," ~ ")," in "," ~ ")," for "," ~ ")," with "," ~ ")</f>
        <v>  </v>
      </c>
      <c r="BV303" s="61" t="n">
        <f aca="false">0</f>
        <v>0</v>
      </c>
      <c r="BW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303," pax "," ~ ")," etd "," ~ ")," eta "," ~ ")," std "," ~ ")," sta "," ~ ")," atd "," ~ ")," ata "," ~ ")," lt "," ~ ")," utc "," ~ ")," local "," ~ ")," ok "," ~ ")," done "," ~ ")," seen "," ~ ")," chk "," ~ ")," chkd "," ~ ")," checked "," ~ ")," rcvd "," ~ ")," recd "," ~ ")," dep "," ~ ")," arr "," ~ ")," qty "," ~ ")," all "," ~ ")," ttl "," ~ ")," total "," ~ ")," via "," ~ ")," per "," ~ ")," call "," ~ ")," inbound "," ~ ")," outbound "," ~ ")," approx "," ~ ")</f>
        <v>  </v>
      </c>
      <c r="BX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303," pax "," ~ ")," etd "," ~ ")," eta "," ~ ")," std "," ~ ")," sta "," ~ ")," atd "," ~ ")," ata "," ~ ")," lt "," ~ ")," utc "," ~ ")," local "," ~ ")," ok "," ~ ")," done "," ~ ")," seen "," ~ ")," chk "," ~ ")," chkd "," ~ ")," checked "," ~ ")," rcvd "," ~ ")," recd "," ~ ")," dep "," ~ ")," arr "," ~ ")," qty "," ~ ")," all "," ~ ")," ttl "," ~ ")," total "," ~ ")," via "," ~ ")," per "," ~ ")," call "," ~ ")," inbound "," ~ ")," outbound "," ~ ")," approx "," ~ ")</f>
        <v>  </v>
      </c>
    </row>
    <row r="304" customFormat="false" ht="116.25" hidden="false" customHeight="true" outlineLevel="0" collapsed="false">
      <c r="A304" s="57" t="s">
        <v>888</v>
      </c>
      <c r="B304" s="57" t="s">
        <v>246</v>
      </c>
      <c r="C304" s="57" t="str">
        <f aca="false">Flights!$F$13</f>
        <v>MH0753</v>
      </c>
      <c r="D304" s="58" t="n">
        <f aca="false">Flights!$D$13</f>
        <v>46306</v>
      </c>
      <c r="E304" s="57" t="str">
        <f aca="false">Flights!$G$13&amp;"-"&amp;Flights!$H$13</f>
        <v>HAN-KUL</v>
      </c>
      <c r="F304" s="57" t="str">
        <f aca="false">Flights!$K$13</f>
        <v>BC</v>
      </c>
      <c r="G304" s="57" t="s">
        <v>423</v>
      </c>
      <c r="H304" s="57" t="s">
        <v>381</v>
      </c>
      <c r="I304" s="57" t="s">
        <v>502</v>
      </c>
      <c r="J304" s="57" t="s">
        <v>514</v>
      </c>
      <c r="K304" s="67" t="s">
        <v>504</v>
      </c>
      <c r="L304" s="67" t="s">
        <v>889</v>
      </c>
      <c r="M304" s="67" t="s">
        <v>454</v>
      </c>
      <c r="N304" s="67" t="s">
        <v>447</v>
      </c>
      <c r="O304" s="67" t="s">
        <v>890</v>
      </c>
      <c r="P304" s="57" t="s">
        <v>240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open",IF(AND(NOT(OR(LEN(AZ304)&lt;15,ISNUMBER(MATCH(AZ304,L_Placeholder,0)))),BK304=0,NOT(OR(LEN(AU304)&lt;2,ISNUMBER(MATCH(AU304,L_Placeholder,0)))),NOT(OR(LEN(AX304)&lt;2,ISNUMBER(MATCH(AX304,L_Placeholder,0)))),TRIM(AE304)&lt;&gt;TRIM(T304)),"N/A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missing",IF(OR(LEN(AU304)&lt;2,ISNUMBER(MATCH(AU304,L_Placeholder,0))),"INVALID – PIC missing",IF(OR(LEN(AV304)&lt;2,ISNUMBER(MATCH(AV304,L_Placeholder,0))),"INVALID – result / assessment missing",IF(OR(OR(LEN(AW304)&lt;3,ISNUMBER(MATCH(AW304,L_Placeholder,0))),SUMPRODUCT(--ISNUMBER(SEARCH(" "&amp;L_EvidencePhrase&amp;" ",BD304)))&gt;0,BI304=1),"INVALID – evidence missing, placeholder or not yet on file",IF(BL304=0,"INVALID – evidence needs a traceable reference (number, file name or link)",IF(OR(LEN(AX304)&lt;2,ISNUMBER(MATCH(AX304,L_Placeholder,0))),"INVALID – verifier missing",IF(AX304=AU304,"INVALID – verifier must be someone other than the PIC",IF(BH304=1,"INVALID – result not yet available (awaiting / TBC)",IF(BV304=1,"INVALID – wording says not on board: an on-board confirmation needs the item loaded",IF(AND(AQ304=1,OR(OR(LEN(AY304)&lt;3,ISNUMBER(MATCH(AY304,L_Placeholder,0))),BJ304=1,BQ304=0)),"INVALID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LATE","COMPLETE")&amp;IF(BG304=1," – CHECK WORDING",""))))))))))))))))))))))),IF(TRIM(U304)="Fail","FAIL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t="str">
        <f aca="false">" "&amp;TRIM(SUBSTITUTE(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 "))&amp;" "</f>
        <v>  </v>
      </c>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IFERROR(IF(AND(TRIM(U304)="Pass",SUMPRODUCT((LEN(BC304)-LEN(SUBSTITUTE(BC304,"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")))/(LEN(L_PendNeg)+1))+SUMPRODUCT((LEN(BC304)-LEN(SUBSTITUTE(BC304," "&amp;L_PendPrep&amp;" "," ")))/(LEN(L_PendPrep)+1)),1,0),1)</f>
        <v>0</v>
      </c>
      <c r="BI304" s="61" t="n">
        <f aca="false">IFERROR(IF(SUMPRODUCT((LEN(BD304)-LEN(SUBSTITUTE(BD304," "&amp;L_PendStrict&amp;" "," ")))/(LEN(L_PendStrict)+1))&gt;SUMPRODUCT((LEN(BD304)-LEN(SUBSTITUTE(BD304," "&amp;L_PendNeg&amp;" "," ")))/(LEN(L_PendNeg)+1)),1,0),1)</f>
        <v>0</v>
      </c>
      <c r="BJ304" s="61" t="n">
        <f aca="false">IFERROR(IF(SUMPRODUCT((LEN(BE304)-LEN(SUBSTITUTE(BE304," "&amp;L_Pending&amp;" "," ")))/(LEN(L_Pending)+1))&gt;SUMPRODUCT((LEN(BE304)-LEN(SUBSTITUTE(BE304," "&amp;L_PendNeg&amp;" "," ")))/(LEN(L_PendNeg)+1))+SUMPRODUCT((LEN(BE304)-LEN(SUBSTITUTE(BE304," "&amp;L_PendPrep&amp;" "," ")))/(LEN(L_PendPrep)+1)),1,0),1)</f>
        <v>0</v>
      </c>
      <c r="BK304" s="61" t="n">
        <f aca="false">IFERROR(IF(SUMPRODUCT((LEN(BF304)-LEN(SUBSTITUTE(BF304," "&amp;L_PendStrict&amp;" "," ")))/(LEN(L_PendStrict)+1))&gt;SUMPRODUCT((LEN(BF304)-LEN(SUBSTITUTE(BF304," "&amp;L_PendNeg&amp;" "," ")))/(LEN(L_PendNeg)+1)),1,0),1)</f>
        <v>0</v>
      </c>
      <c r="BL304" s="61" t="n">
        <f aca="false">IFERROR(IF(OR(SUMPRODUCT(--ISNUMBER(SEARCH({"aa000"," aa 000"," aaa 000"," aaaa 000"," a 0000"," a000 000"," aa 00 000"," aaa 00 000"},BN304)))&gt;0,SUMPRODUCT(--ISNUMBER(SEARCH({"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304)))&gt;0,SUMPRODUCT(--ISNUMBER(SEARCH({"http","www.","\",".pdf",".jpg",".jpeg",".png",".heic",".xls",".doc",".msg",".eml"},Z304)))&gt;0,AND(SUMPRODUCT(--ISNUMBER(SEARCH({"sharepoint","onedrive","teams","dms","q-pulse","qpulse"},Z304)))&gt;0,ISNUMBER(SEARCH("0",BM304)))),1,0),0)</f>
        <v>0</v>
      </c>
      <c r="BM304" s="61" t="str">
        <f aca="false">SUBSTITUTE(SUBSTITUTE(SUBSTITUTE(SUBSTITUTE(SUBSTITUTE(SUBSTITUTE(SUBSTITUTE(SUBSTITUTE(SUBSTITUTE(LOWER(BW304&amp;""),"1","0"),"2","0"),"3","0"),"4","0"),"5","0"),"6","0"),"7","0"),"8","0"),"9","0")</f>
        <v>  </v>
      </c>
      <c r="BN304" s="61" t="str">
        <f aca="false">SUBSTITUTE(SUBSTITUTE(SUBSTITUTE(SUBSTITUTE(SUBSTITUTE(SUBSTITUTE(SUBSTITUTE(SUBSTITUTE(SUBSTITUTE(SUBSTITUTE(SUBSTITUTE(SUBSTITUTE(SUBSTITUTE(SUBSTITUTE(SUBSTITUTE(SUBSTITUTE(SUBSTITUTE(SUBSTITUTE(SUBSTITUTE(SUBSTITUTE(SUBSTITUTE(SUBSTITUTE(SUBSTITUTE(SUBSTITUTE(SUBSTITUTE(BM304,"b","a"),"c","a"),"d","a"),"e","a"),"f","a"),"g","a"),"h","a"),"i","a"),"j","a"),"k","a"),"l","a"),"m","a"),"n","a"),"o","a"),"p","a"),"q","a"),"r","a"),"s","a"),"t","a"),"u","a"),"v","a"),"w","a"),"x","a"),"y","a"),"z","a")</f>
        <v>  </v>
      </c>
      <c r="BO304" s="61" t="str">
        <f aca="false">SUBSTITUTE(SUBSTITUTE(SUBSTITUTE(SUBSTITUTE(SUBSTITUTE(SUBSTITUTE(SUBSTITUTE(SUBSTITUTE(SUBSTITUTE(LOWER(BX304&amp;""),"1","0"),"2","0"),"3","0"),"4","0"),"5","0"),"6","0"),"7","0"),"8","0"),"9","0")</f>
        <v>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v>
      </c>
      <c r="BQ304" s="61" t="n">
        <f aca="false">IFERROR(IF(OR(SUMPRODUCT(--ISNUMBER(SEARCH({"aa000"," aa 000"," aaa 000"," aaaa 000"," a 0000"," a000 000"," aa 00 000"," aaa 00 000"},BP304)))&gt;0,SUMPRODUCT(--ISNUMBER(SEARCH({"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304)))&gt;0,SUMPRODUCT(--ISNUMBER(SEARCH({"http","www.","\",".pdf",".jpg",".jpeg",".png",".heic",".xls",".doc",".msg",".eml"},W304)))&gt;0,ISNUMBER(SEARCH("0000",BO304)),AND(SUMPRODUCT(--ISNUMBER(SEARCH({"sharepoint","onedrive","teams","dms","q-pulse","qpulse"},W304)))&gt;0,ISNUMBER(SEARCH("0",BO304)))),1,0),0)</f>
        <v>0</v>
      </c>
      <c r="BR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304," "&amp;LOWER(Flights!$F$13)&amp;" "," ~ ")," mh"," ~")," at "," ~ ")," by "," ~ ")," on "," ~ ")," to "," ~ ")," from "," ~ ")," until "," ~ ")," till "," ~ ")," before "," ~ ")," after "," ~ ")," around "," ~ ")," approx "," ~ ")," about "," ~ ")," since "," ~ ")," hrs "," ~ ")," hr "," ~ ")," hours "," ~ ")," time "," ~ ")," jan "," ~ ")," feb "," ~ ")," mar "," ~ ")," apr "," ~ ")," may "," ~ ")," jun "," ~ ")," jul "," ~ ")," aug "," ~ ")," sep "," ~ ")," sept "," ~ ")," oct "," ~ ")</f>
        <v>  </v>
      </c>
      <c r="BS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304," "&amp;LOWER(Flights!$F$13)&amp;" "," ~ ")," mh"," ~")," at "," ~ ")," by "," ~ ")," on "," ~ ")," to "," ~ ")," from "," ~ ")," until "," ~ ")," till "," ~ ")," before "," ~ ")," after "," ~ ")," around "," ~ ")," approx "," ~ ")," about "," ~ ")," since "," ~ ")," hrs "," ~ ")," hr "," ~ ")," hours "," ~ ")," time "," ~ ")," jan "," ~ ")," feb "," ~ ")," mar "," ~ ")," apr "," ~ ")," may "," ~ ")," jun "," ~ ")," jul "," ~ ")," aug "," ~ ")," sep "," ~ ")," sept "," ~ ")," oct "," ~ ")</f>
        <v>  </v>
      </c>
      <c r="BT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304,"jan","~"),"feb","~"),"mar","~"),"apr","~"),"may","~"),"jun","~"),"jul","~"),"aug","~"),"sep","~"),"oct","~"),"nov","~"),"dec","~")," nov "," ~ ")," dec "," ~ ")," mon "," ~ ")," tue "," ~ ")," wed "," ~ ")," thu "," ~ ")," fri "," ~ ")," sat "," ~ ")," sun "," ~ ")," gate "," ~ ")," bay "," ~ ")," stand "," ~ ")," position "," ~ ")," galley "," ~ ")," flight "," ~ ")," flt "," ~ ")," day "," ~ ")," date "," ~ ")," dated "," ~ ")," the "," ~ ")," and "," ~ ")," of "," ~ ")," in "," ~ ")," for "," ~ ")," with "," ~ ")</f>
        <v>  </v>
      </c>
      <c r="BU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304,"jan","~"),"feb","~"),"mar","~"),"apr","~"),"may","~"),"jun","~"),"jul","~"),"aug","~"),"sep","~"),"oct","~"),"nov","~"),"dec","~")," nov "," ~ ")," dec "," ~ ")," mon "," ~ ")," tue "," ~ ")," wed "," ~ ")," thu "," ~ ")," fri "," ~ ")," sat "," ~ ")," sun "," ~ ")," gate "," ~ ")," bay "," ~ ")," stand "," ~ ")," position "," ~ ")," galley "," ~ ")," flight "," ~ ")," flt "," ~ ")," day "," ~ ")," date "," ~ ")," dated "," ~ ")," the "," ~ ")," and "," ~ ")," of "," ~ ")," in "," ~ ")," for "," ~ ")," with "," ~ ")</f>
        <v>  </v>
      </c>
      <c r="BV304" s="61" t="n">
        <f aca="false">0</f>
        <v>0</v>
      </c>
      <c r="BW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304," pax "," ~ ")," etd "," ~ ")," eta "," ~ ")," std "," ~ ")," sta "," ~ ")," atd "," ~ ")," ata "," ~ ")," lt "," ~ ")," utc "," ~ ")," local "," ~ ")," ok "," ~ ")," done "," ~ ")," seen "," ~ ")," chk "," ~ ")," chkd "," ~ ")," checked "," ~ ")," rcvd "," ~ ")," recd "," ~ ")," dep "," ~ ")," arr "," ~ ")," qty "," ~ ")," all "," ~ ")," ttl "," ~ ")," total "," ~ ")," via "," ~ ")," per "," ~ ")," call "," ~ ")," inbound "," ~ ")," outbound "," ~ ")," approx "," ~ ")</f>
        <v>  </v>
      </c>
      <c r="BX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304," pax "," ~ ")," etd "," ~ ")," eta "," ~ ")," std "," ~ ")," sta "," ~ ")," atd "," ~ ")," ata "," ~ ")," lt "," ~ ")," utc "," ~ ")," local "," ~ ")," ok "," ~ ")," done "," ~ ")," seen "," ~ ")," chk "," ~ ")," chkd "," ~ ")," checked "," ~ ")," rcvd "," ~ ")," recd "," ~ ")," dep "," ~ ")," arr "," ~ ")," qty "," ~ ")," all "," ~ ")," ttl "," ~ ")," total "," ~ ")," via "," ~ ")," per "," ~ ")," call "," ~ ")," inbound "," ~ ")," outbound "," ~ ")," approx "," ~ ")</f>
        <v>  </v>
      </c>
    </row>
    <row r="305" customFormat="false" ht="116.25" hidden="false" customHeight="true" outlineLevel="0" collapsed="false">
      <c r="A305" s="57" t="s">
        <v>891</v>
      </c>
      <c r="B305" s="57" t="s">
        <v>246</v>
      </c>
      <c r="C305" s="57" t="str">
        <f aca="false">Flights!$F$13</f>
        <v>MH0753</v>
      </c>
      <c r="D305" s="58" t="n">
        <f aca="false">Flights!$D$13</f>
        <v>46306</v>
      </c>
      <c r="E305" s="57" t="str">
        <f aca="false">Flights!$G$13&amp;"-"&amp;Flights!$H$13</f>
        <v>HAN-KUL</v>
      </c>
      <c r="F305" s="57" t="str">
        <f aca="false">Flights!$K$13</f>
        <v>BC</v>
      </c>
      <c r="G305" s="57" t="s">
        <v>423</v>
      </c>
      <c r="H305" s="57" t="s">
        <v>381</v>
      </c>
      <c r="I305" s="57" t="s">
        <v>502</v>
      </c>
      <c r="J305" s="57" t="s">
        <v>518</v>
      </c>
      <c r="K305" s="67" t="s">
        <v>504</v>
      </c>
      <c r="L305" s="67" t="s">
        <v>892</v>
      </c>
      <c r="M305" s="67" t="s">
        <v>454</v>
      </c>
      <c r="N305" s="67" t="s">
        <v>447</v>
      </c>
      <c r="O305" s="67" t="s">
        <v>890</v>
      </c>
      <c r="P305" s="57" t="s">
        <v>240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open",IF(AND(NOT(OR(LEN(AZ305)&lt;15,ISNUMBER(MATCH(AZ305,L_Placeholder,0)))),BK305=0,NOT(OR(LEN(AU305)&lt;2,ISNUMBER(MATCH(AU305,L_Placeholder,0)))),NOT(OR(LEN(AX305)&lt;2,ISNUMBER(MATCH(AX305,L_Placeholder,0)))),TRIM(AE305)&lt;&gt;TRIM(T305)),"N/A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missing",IF(OR(LEN(AU305)&lt;2,ISNUMBER(MATCH(AU305,L_Placeholder,0))),"INVALID – PIC missing",IF(OR(LEN(AV305)&lt;2,ISNUMBER(MATCH(AV305,L_Placeholder,0))),"INVALID – result / assessment missing",IF(OR(OR(LEN(AW305)&lt;3,ISNUMBER(MATCH(AW305,L_Placeholder,0))),SUMPRODUCT(--ISNUMBER(SEARCH(" "&amp;L_EvidencePhrase&amp;" ",BD305)))&gt;0,BI305=1),"INVALID – evidence missing, placeholder or not yet on file",IF(BL305=0,"INVALID – evidence needs a traceable reference (number, file name or link)",IF(OR(LEN(AX305)&lt;2,ISNUMBER(MATCH(AX305,L_Placeholder,0))),"INVALID – verifier missing",IF(AX305=AU305,"INVALID – verifier must be someone other than the PIC",IF(BH305=1,"INVALID – result not yet available (awaiting / TBC)",IF(BV305=1,"INVALID – wording says not on board: an on-board confirmation needs the item loaded",IF(AND(AQ305=1,OR(OR(LEN(AY305)&lt;3,ISNUMBER(MATCH(AY305,L_Placeholder,0))),BJ305=1,BQ305=0)),"INVALID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LATE","COMPLETE")&amp;IF(BG305=1," – CHECK WORDING",""))))))))))))))))))))))),IF(TRIM(U305)="Fail","FAIL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t="str">
        <f aca="false">" "&amp;TRIM(SUBSTITUTE(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 "))&amp;" "</f>
        <v>  </v>
      </c>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IFERROR(IF(AND(TRIM(U305)="Pass",SUMPRODUCT((LEN(BC305)-LEN(SUBSTITUTE(BC305,"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")))/(LEN(L_PendNeg)+1))+SUMPRODUCT((LEN(BC305)-LEN(SUBSTITUTE(BC305," "&amp;L_PendPrep&amp;" "," ")))/(LEN(L_PendPrep)+1)),1,0),1)</f>
        <v>0</v>
      </c>
      <c r="BI305" s="61" t="n">
        <f aca="false">IFERROR(IF(SUMPRODUCT((LEN(BD305)-LEN(SUBSTITUTE(BD305," "&amp;L_PendStrict&amp;" "," ")))/(LEN(L_PendStrict)+1))&gt;SUMPRODUCT((LEN(BD305)-LEN(SUBSTITUTE(BD305," "&amp;L_PendNeg&amp;" "," ")))/(LEN(L_PendNeg)+1)),1,0),1)</f>
        <v>0</v>
      </c>
      <c r="BJ305" s="61" t="n">
        <f aca="false">IFERROR(IF(SUMPRODUCT((LEN(BE305)-LEN(SUBSTITUTE(BE305," "&amp;L_Pending&amp;" "," ")))/(LEN(L_Pending)+1))&gt;SUMPRODUCT((LEN(BE305)-LEN(SUBSTITUTE(BE305," "&amp;L_PendNeg&amp;" "," ")))/(LEN(L_PendNeg)+1))+SUMPRODUCT((LEN(BE305)-LEN(SUBSTITUTE(BE305," "&amp;L_PendPrep&amp;" "," ")))/(LEN(L_PendPrep)+1)),1,0),1)</f>
        <v>0</v>
      </c>
      <c r="BK305" s="61" t="n">
        <f aca="false">IFERROR(IF(SUMPRODUCT((LEN(BF305)-LEN(SUBSTITUTE(BF305," "&amp;L_PendStrict&amp;" "," ")))/(LEN(L_PendStrict)+1))&gt;SUMPRODUCT((LEN(BF305)-LEN(SUBSTITUTE(BF305," "&amp;L_PendNeg&amp;" "," ")))/(LEN(L_PendNeg)+1)),1,0),1)</f>
        <v>0</v>
      </c>
      <c r="BL305" s="61" t="n">
        <f aca="false">IFERROR(IF(OR(SUMPRODUCT(--ISNUMBER(SEARCH({"aa000"," aa 000"," aaa 000"," aaaa 000"," a 0000"," a000 000"," aa 00 000"," aaa 00 000"},BN305)))&gt;0,SUMPRODUCT(--ISNUMBER(SEARCH({"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305)))&gt;0,SUMPRODUCT(--ISNUMBER(SEARCH({"http","www.","\",".pdf",".jpg",".jpeg",".png",".heic",".xls",".doc",".msg",".eml"},Z305)))&gt;0,AND(SUMPRODUCT(--ISNUMBER(SEARCH({"sharepoint","onedrive","teams","dms","q-pulse","qpulse"},Z305)))&gt;0,ISNUMBER(SEARCH("0",BM305)))),1,0),0)</f>
        <v>0</v>
      </c>
      <c r="BM305" s="61" t="str">
        <f aca="false">SUBSTITUTE(SUBSTITUTE(SUBSTITUTE(SUBSTITUTE(SUBSTITUTE(SUBSTITUTE(SUBSTITUTE(SUBSTITUTE(SUBSTITUTE(LOWER(BW305&amp;""),"1","0"),"2","0"),"3","0"),"4","0"),"5","0"),"6","0"),"7","0"),"8","0"),"9","0")</f>
        <v>  </v>
      </c>
      <c r="BN305" s="61" t="str">
        <f aca="false">SUBSTITUTE(SUBSTITUTE(SUBSTITUTE(SUBSTITUTE(SUBSTITUTE(SUBSTITUTE(SUBSTITUTE(SUBSTITUTE(SUBSTITUTE(SUBSTITUTE(SUBSTITUTE(SUBSTITUTE(SUBSTITUTE(SUBSTITUTE(SUBSTITUTE(SUBSTITUTE(SUBSTITUTE(SUBSTITUTE(SUBSTITUTE(SUBSTITUTE(SUBSTITUTE(SUBSTITUTE(SUBSTITUTE(SUBSTITUTE(SUBSTITUTE(BM305,"b","a"),"c","a"),"d","a"),"e","a"),"f","a"),"g","a"),"h","a"),"i","a"),"j","a"),"k","a"),"l","a"),"m","a"),"n","a"),"o","a"),"p","a"),"q","a"),"r","a"),"s","a"),"t","a"),"u","a"),"v","a"),"w","a"),"x","a"),"y","a"),"z","a")</f>
        <v>  </v>
      </c>
      <c r="BO305" s="61" t="str">
        <f aca="false">SUBSTITUTE(SUBSTITUTE(SUBSTITUTE(SUBSTITUTE(SUBSTITUTE(SUBSTITUTE(SUBSTITUTE(SUBSTITUTE(SUBSTITUTE(LOWER(BX305&amp;""),"1","0"),"2","0"),"3","0"),"4","0"),"5","0"),"6","0"),"7","0"),"8","0"),"9","0")</f>
        <v>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v>
      </c>
      <c r="BQ305" s="61" t="n">
        <f aca="false">IFERROR(IF(OR(SUMPRODUCT(--ISNUMBER(SEARCH({"aa000"," aa 000"," aaa 000"," aaaa 000"," a 0000"," a000 000"," aa 00 000"," aaa 00 000"},BP305)))&gt;0,SUMPRODUCT(--ISNUMBER(SEARCH({"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305)))&gt;0,SUMPRODUCT(--ISNUMBER(SEARCH({"http","www.","\",".pdf",".jpg",".jpeg",".png",".heic",".xls",".doc",".msg",".eml"},W305)))&gt;0,ISNUMBER(SEARCH("0000",BO305)),AND(SUMPRODUCT(--ISNUMBER(SEARCH({"sharepoint","onedrive","teams","dms","q-pulse","qpulse"},W305)))&gt;0,ISNUMBER(SEARCH("0",BO305)))),1,0),0)</f>
        <v>0</v>
      </c>
      <c r="BR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305," "&amp;LOWER(Flights!$F$13)&amp;" "," ~ ")," mh"," ~")," at "," ~ ")," by "," ~ ")," on "," ~ ")," to "," ~ ")," from "," ~ ")," until "," ~ ")," till "," ~ ")," before "," ~ ")," after "," ~ ")," around "," ~ ")," approx "," ~ ")," about "," ~ ")," since "," ~ ")," hrs "," ~ ")," hr "," ~ ")," hours "," ~ ")," time "," ~ ")," jan "," ~ ")," feb "," ~ ")," mar "," ~ ")," apr "," ~ ")," may "," ~ ")," jun "," ~ ")," jul "," ~ ")," aug "," ~ ")," sep "," ~ ")," sept "," ~ ")," oct "," ~ ")</f>
        <v>  </v>
      </c>
      <c r="BS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305," "&amp;LOWER(Flights!$F$13)&amp;" "," ~ ")," mh"," ~")," at "," ~ ")," by "," ~ ")," on "," ~ ")," to "," ~ ")," from "," ~ ")," until "," ~ ")," till "," ~ ")," before "," ~ ")," after "," ~ ")," around "," ~ ")," approx "," ~ ")," about "," ~ ")," since "," ~ ")," hrs "," ~ ")," hr "," ~ ")," hours "," ~ ")," time "," ~ ")," jan "," ~ ")," feb "," ~ ")," mar "," ~ ")," apr "," ~ ")," may "," ~ ")," jun "," ~ ")," jul "," ~ ")," aug "," ~ ")," sep "," ~ ")," sept "," ~ ")," oct "," ~ ")</f>
        <v>  </v>
      </c>
      <c r="BT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305,"jan","~"),"feb","~"),"mar","~"),"apr","~"),"may","~"),"jun","~"),"jul","~"),"aug","~"),"sep","~"),"oct","~"),"nov","~"),"dec","~")," nov "," ~ ")," dec "," ~ ")," mon "," ~ ")," tue "," ~ ")," wed "," ~ ")," thu "," ~ ")," fri "," ~ ")," sat "," ~ ")," sun "," ~ ")," gate "," ~ ")," bay "," ~ ")," stand "," ~ ")," position "," ~ ")," galley "," ~ ")," flight "," ~ ")," flt "," ~ ")," day "," ~ ")," date "," ~ ")," dated "," ~ ")," the "," ~ ")," and "," ~ ")," of "," ~ ")," in "," ~ ")," for "," ~ ")," with "," ~ ")</f>
        <v>  </v>
      </c>
      <c r="BU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305,"jan","~"),"feb","~"),"mar","~"),"apr","~"),"may","~"),"jun","~"),"jul","~"),"aug","~"),"sep","~"),"oct","~"),"nov","~"),"dec","~")," nov "," ~ ")," dec "," ~ ")," mon "," ~ ")," tue "," ~ ")," wed "," ~ ")," thu "," ~ ")," fri "," ~ ")," sat "," ~ ")," sun "," ~ ")," gate "," ~ ")," bay "," ~ ")," stand "," ~ ")," position "," ~ ")," galley "," ~ ")," flight "," ~ ")," flt "," ~ ")," day "," ~ ")," date "," ~ ")," dated "," ~ ")," the "," ~ ")," and "," ~ ")," of "," ~ ")," in "," ~ ")," for "," ~ ")," with "," ~ ")</f>
        <v>  </v>
      </c>
      <c r="BV305" s="61" t="n">
        <f aca="false">0</f>
        <v>0</v>
      </c>
      <c r="BW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305," pax "," ~ ")," etd "," ~ ")," eta "," ~ ")," std "," ~ ")," sta "," ~ ")," atd "," ~ ")," ata "," ~ ")," lt "," ~ ")," utc "," ~ ")," local "," ~ ")," ok "," ~ ")," done "," ~ ")," seen "," ~ ")," chk "," ~ ")," chkd "," ~ ")," checked "," ~ ")," rcvd "," ~ ")," recd "," ~ ")," dep "," ~ ")," arr "," ~ ")," qty "," ~ ")," all "," ~ ")," ttl "," ~ ")," total "," ~ ")," via "," ~ ")," per "," ~ ")," call "," ~ ")," inbound "," ~ ")," outbound "," ~ ")," approx "," ~ ")</f>
        <v>  </v>
      </c>
      <c r="BX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305," pax "," ~ ")," etd "," ~ ")," eta "," ~ ")," std "," ~ ")," sta "," ~ ")," atd "," ~ ")," ata "," ~ ")," lt "," ~ ")," utc "," ~ ")," local "," ~ ")," ok "," ~ ")," done "," ~ ")," seen "," ~ ")," chk "," ~ ")," chkd "," ~ ")," checked "," ~ ")," rcvd "," ~ ")," recd "," ~ ")," dep "," ~ ")," arr "," ~ ")," qty "," ~ ")," all "," ~ ")," ttl "," ~ ")," total "," ~ ")," via "," ~ ")," per "," ~ ")," call "," ~ ")," inbound "," ~ ")," outbound "," ~ ")," approx "," ~ ")</f>
        <v>  </v>
      </c>
    </row>
    <row r="306" customFormat="false" ht="54" hidden="false" customHeight="true" outlineLevel="0" collapsed="false">
      <c r="A306" s="57" t="s">
        <v>893</v>
      </c>
      <c r="B306" s="57" t="s">
        <v>246</v>
      </c>
      <c r="C306" s="57" t="str">
        <f aca="false">Flights!$F$13</f>
        <v>MH0753</v>
      </c>
      <c r="D306" s="58" t="n">
        <f aca="false">Flights!$D$13</f>
        <v>46306</v>
      </c>
      <c r="E306" s="57" t="str">
        <f aca="false">Flights!$G$13&amp;"-"&amp;Flights!$H$13</f>
        <v>HAN-KUL</v>
      </c>
      <c r="F306" s="57" t="str">
        <f aca="false">Flights!$K$13</f>
        <v>BC</v>
      </c>
      <c r="G306" s="57" t="s">
        <v>423</v>
      </c>
      <c r="H306" s="57" t="s">
        <v>381</v>
      </c>
      <c r="I306" s="57" t="s">
        <v>502</v>
      </c>
      <c r="J306" s="57" t="s">
        <v>521</v>
      </c>
      <c r="K306" s="67" t="s">
        <v>522</v>
      </c>
      <c r="L306" s="67" t="s">
        <v>894</v>
      </c>
      <c r="M306" s="67" t="s">
        <v>454</v>
      </c>
      <c r="N306" s="67" t="s">
        <v>386</v>
      </c>
      <c r="O306" s="67" t="s">
        <v>895</v>
      </c>
      <c r="P306" s="57" t="s">
        <v>240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open",IF(AND(NOT(OR(LEN(AZ306)&lt;15,ISNUMBER(MATCH(AZ306,L_Placeholder,0)))),BK306=0,NOT(OR(LEN(AU306)&lt;2,ISNUMBER(MATCH(AU306,L_Placeholder,0)))),NOT(OR(LEN(AX306)&lt;2,ISNUMBER(MATCH(AX306,L_Placeholder,0)))),TRIM(AE306)&lt;&gt;TRIM(T306)),"N/A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missing",IF(OR(LEN(AU306)&lt;2,ISNUMBER(MATCH(AU306,L_Placeholder,0))),"INVALID – PIC missing",IF(OR(LEN(AV306)&lt;2,ISNUMBER(MATCH(AV306,L_Placeholder,0))),"INVALID – result / assessment missing",IF(OR(OR(LEN(AW306)&lt;3,ISNUMBER(MATCH(AW306,L_Placeholder,0))),SUMPRODUCT(--ISNUMBER(SEARCH(" "&amp;L_EvidencePhrase&amp;" ",BD306)))&gt;0,BI306=1),"INVALID – evidence missing, placeholder or not yet on file",IF(BL306=0,"INVALID – evidence needs a traceable reference (number, file name or link)",IF(OR(LEN(AX306)&lt;2,ISNUMBER(MATCH(AX306,L_Placeholder,0))),"INVALID – verifier missing",IF(AX306=AU306,"INVALID – verifier must be someone other than the PIC",IF(BH306=1,"INVALID – result not yet available (awaiting / TBC)",IF(BV306=1,"INVALID – wording says not on board: an on-board confirmation needs the item loaded",IF(AND(AQ306=1,OR(OR(LEN(AY306)&lt;3,ISNUMBER(MATCH(AY306,L_Placeholder,0))),BJ306=1,BQ306=0)),"INVALID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LATE","COMPLETE")&amp;IF(BG306=1," – CHECK WORDING",""))))))))))))))))))))))),IF(TRIM(U306)="Fail","FAIL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t="str">
        <f aca="false">" "&amp;TRIM(SUBSTITUTE(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 "))&amp;" "</f>
        <v>  </v>
      </c>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IFERROR(IF(AND(TRIM(U306)="Pass",SUMPRODUCT((LEN(BC306)-LEN(SUBSTITUTE(BC306,"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")))/(LEN(L_PendNeg)+1))+SUMPRODUCT((LEN(BC306)-LEN(SUBSTITUTE(BC306," "&amp;L_PendPrep&amp;" "," ")))/(LEN(L_PendPrep)+1)),1,0),1)</f>
        <v>0</v>
      </c>
      <c r="BI306" s="61" t="n">
        <f aca="false">IFERROR(IF(SUMPRODUCT((LEN(BD306)-LEN(SUBSTITUTE(BD306," "&amp;L_PendStrict&amp;" "," ")))/(LEN(L_PendStrict)+1))&gt;SUMPRODUCT((LEN(BD306)-LEN(SUBSTITUTE(BD306," "&amp;L_PendNeg&amp;" "," ")))/(LEN(L_PendNeg)+1)),1,0),1)</f>
        <v>0</v>
      </c>
      <c r="BJ306" s="61" t="n">
        <f aca="false">IFERROR(IF(SUMPRODUCT((LEN(BE306)-LEN(SUBSTITUTE(BE306," "&amp;L_Pending&amp;" "," ")))/(LEN(L_Pending)+1))&gt;SUMPRODUCT((LEN(BE306)-LEN(SUBSTITUTE(BE306," "&amp;L_PendNeg&amp;" "," ")))/(LEN(L_PendNeg)+1))+SUMPRODUCT((LEN(BE306)-LEN(SUBSTITUTE(BE306," "&amp;L_PendPrep&amp;" "," ")))/(LEN(L_PendPrep)+1)),1,0),1)</f>
        <v>0</v>
      </c>
      <c r="BK306" s="61" t="n">
        <f aca="false">IFERROR(IF(SUMPRODUCT((LEN(BF306)-LEN(SUBSTITUTE(BF306," "&amp;L_PendStrict&amp;" "," ")))/(LEN(L_PendStrict)+1))&gt;SUMPRODUCT((LEN(BF306)-LEN(SUBSTITUTE(BF306," "&amp;L_PendNeg&amp;" "," ")))/(LEN(L_PendNeg)+1)),1,0),1)</f>
        <v>0</v>
      </c>
      <c r="BL306" s="61" t="n">
        <f aca="false">IFERROR(IF(OR(SUMPRODUCT(--ISNUMBER(SEARCH({"aa000"," aa 000"," aaa 000"," aaaa 000"," a 0000"," a000 000"," aa 00 000"," aaa 00 000"},BN306)))&gt;0,SUMPRODUCT(--ISNUMBER(SEARCH({"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306)))&gt;0,SUMPRODUCT(--ISNUMBER(SEARCH({"http","www.","\",".pdf",".jpg",".jpeg",".png",".heic",".xls",".doc",".msg",".eml"},Z306)))&gt;0,AND(SUMPRODUCT(--ISNUMBER(SEARCH({"sharepoint","onedrive","teams","dms","q-pulse","qpulse"},Z306)))&gt;0,ISNUMBER(SEARCH("0",BM306)))),1,0),0)</f>
        <v>0</v>
      </c>
      <c r="BM306" s="61" t="str">
        <f aca="false">SUBSTITUTE(SUBSTITUTE(SUBSTITUTE(SUBSTITUTE(SUBSTITUTE(SUBSTITUTE(SUBSTITUTE(SUBSTITUTE(SUBSTITUTE(LOWER(BW306&amp;""),"1","0"),"2","0"),"3","0"),"4","0"),"5","0"),"6","0"),"7","0"),"8","0"),"9","0")</f>
        <v>  </v>
      </c>
      <c r="BN306" s="61" t="str">
        <f aca="false">SUBSTITUTE(SUBSTITUTE(SUBSTITUTE(SUBSTITUTE(SUBSTITUTE(SUBSTITUTE(SUBSTITUTE(SUBSTITUTE(SUBSTITUTE(SUBSTITUTE(SUBSTITUTE(SUBSTITUTE(SUBSTITUTE(SUBSTITUTE(SUBSTITUTE(SUBSTITUTE(SUBSTITUTE(SUBSTITUTE(SUBSTITUTE(SUBSTITUTE(SUBSTITUTE(SUBSTITUTE(SUBSTITUTE(SUBSTITUTE(SUBSTITUTE(BM306,"b","a"),"c","a"),"d","a"),"e","a"),"f","a"),"g","a"),"h","a"),"i","a"),"j","a"),"k","a"),"l","a"),"m","a"),"n","a"),"o","a"),"p","a"),"q","a"),"r","a"),"s","a"),"t","a"),"u","a"),"v","a"),"w","a"),"x","a"),"y","a"),"z","a")</f>
        <v>  </v>
      </c>
      <c r="BO306" s="61" t="str">
        <f aca="false">SUBSTITUTE(SUBSTITUTE(SUBSTITUTE(SUBSTITUTE(SUBSTITUTE(SUBSTITUTE(SUBSTITUTE(SUBSTITUTE(SUBSTITUTE(LOWER(BX306&amp;""),"1","0"),"2","0"),"3","0"),"4","0"),"5","0"),"6","0"),"7","0"),"8","0"),"9","0")</f>
        <v>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v>
      </c>
      <c r="BQ306" s="61" t="n">
        <f aca="false">IFERROR(IF(OR(SUMPRODUCT(--ISNUMBER(SEARCH({"aa000"," aa 000"," aaa 000"," aaaa 000"," a 0000"," a000 000"," aa 00 000"," aaa 00 000"},BP306)))&gt;0,SUMPRODUCT(--ISNUMBER(SEARCH({"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306)))&gt;0,SUMPRODUCT(--ISNUMBER(SEARCH({"http","www.","\",".pdf",".jpg",".jpeg",".png",".heic",".xls",".doc",".msg",".eml"},W306)))&gt;0,ISNUMBER(SEARCH("0000",BO306)),AND(SUMPRODUCT(--ISNUMBER(SEARCH({"sharepoint","onedrive","teams","dms","q-pulse","qpulse"},W306)))&gt;0,ISNUMBER(SEARCH("0",BO306)))),1,0),0)</f>
        <v>0</v>
      </c>
      <c r="BR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306," "&amp;LOWER(Flights!$F$13)&amp;" "," ~ ")," mh"," ~")," at "," ~ ")," by "," ~ ")," on "," ~ ")," to "," ~ ")," from "," ~ ")," until "," ~ ")," till "," ~ ")," before "," ~ ")," after "," ~ ")," around "," ~ ")," approx "," ~ ")," about "," ~ ")," since "," ~ ")," hrs "," ~ ")," hr "," ~ ")," hours "," ~ ")," time "," ~ ")," jan "," ~ ")," feb "," ~ ")," mar "," ~ ")," apr "," ~ ")," may "," ~ ")," jun "," ~ ")," jul "," ~ ")," aug "," ~ ")," sep "," ~ ")," sept "," ~ ")," oct "," ~ ")</f>
        <v>  </v>
      </c>
      <c r="BS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306," "&amp;LOWER(Flights!$F$13)&amp;" "," ~ ")," mh"," ~")," at "," ~ ")," by "," ~ ")," on "," ~ ")," to "," ~ ")," from "," ~ ")," until "," ~ ")," till "," ~ ")," before "," ~ ")," after "," ~ ")," around "," ~ ")," approx "," ~ ")," about "," ~ ")," since "," ~ ")," hrs "," ~ ")," hr "," ~ ")," hours "," ~ ")," time "," ~ ")," jan "," ~ ")," feb "," ~ ")," mar "," ~ ")," apr "," ~ ")," may "," ~ ")," jun "," ~ ")," jul "," ~ ")," aug "," ~ ")," sep "," ~ ")," sept "," ~ ")," oct "," ~ ")</f>
        <v>  </v>
      </c>
      <c r="BT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306,"jan","~"),"feb","~"),"mar","~"),"apr","~"),"may","~"),"jun","~"),"jul","~"),"aug","~"),"sep","~"),"oct","~"),"nov","~"),"dec","~")," nov "," ~ ")," dec "," ~ ")," mon "," ~ ")," tue "," ~ ")," wed "," ~ ")," thu "," ~ ")," fri "," ~ ")," sat "," ~ ")," sun "," ~ ")," gate "," ~ ")," bay "," ~ ")," stand "," ~ ")," position "," ~ ")," galley "," ~ ")," flight "," ~ ")," flt "," ~ ")," day "," ~ ")," date "," ~ ")," dated "," ~ ")," the "," ~ ")," and "," ~ ")," of "," ~ ")," in "," ~ ")," for "," ~ ")," with "," ~ ")</f>
        <v>  </v>
      </c>
      <c r="BU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306,"jan","~"),"feb","~"),"mar","~"),"apr","~"),"may","~"),"jun","~"),"jul","~"),"aug","~"),"sep","~"),"oct","~"),"nov","~"),"dec","~")," nov "," ~ ")," dec "," ~ ")," mon "," ~ ")," tue "," ~ ")," wed "," ~ ")," thu "," ~ ")," fri "," ~ ")," sat "," ~ ")," sun "," ~ ")," gate "," ~ ")," bay "," ~ ")," stand "," ~ ")," position "," ~ ")," galley "," ~ ")," flight "," ~ ")," flt "," ~ ")," day "," ~ ")," date "," ~ ")," dated "," ~ ")," the "," ~ ")," and "," ~ ")," of "," ~ ")," in "," ~ ")," for "," ~ ")," with "," ~ ")</f>
        <v>  </v>
      </c>
      <c r="BV306" s="61" t="n">
        <f aca="false">0</f>
        <v>0</v>
      </c>
      <c r="BW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306," pax "," ~ ")," etd "," ~ ")," eta "," ~ ")," std "," ~ ")," sta "," ~ ")," atd "," ~ ")," ata "," ~ ")," lt "," ~ ")," utc "," ~ ")," local "," ~ ")," ok "," ~ ")," done "," ~ ")," seen "," ~ ")," chk "," ~ ")," chkd "," ~ ")," checked "," ~ ")," rcvd "," ~ ")," recd "," ~ ")," dep "," ~ ")," arr "," ~ ")," qty "," ~ ")," all "," ~ ")," ttl "," ~ ")," total "," ~ ")," via "," ~ ")," per "," ~ ")," call "," ~ ")," inbound "," ~ ")," outbound "," ~ ")," approx "," ~ ")</f>
        <v>  </v>
      </c>
      <c r="BX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306," pax "," ~ ")," etd "," ~ ")," eta "," ~ ")," std "," ~ ")," sta "," ~ ")," atd "," ~ ")," ata "," ~ ")," lt "," ~ ")," utc "," ~ ")," local "," ~ ")," ok "," ~ ")," done "," ~ ")," seen "," ~ ")," chk "," ~ ")," chkd "," ~ ")," checked "," ~ ")," rcvd "," ~ ")," recd "," ~ ")," dep "," ~ ")," arr "," ~ ")," qty "," ~ ")," all "," ~ ")," ttl "," ~ ")," total "," ~ ")," via "," ~ ")," per "," ~ ")," call "," ~ ")," inbound "," ~ ")," outbound "," ~ ")," approx "," ~ ")</f>
        <v>  </v>
      </c>
    </row>
    <row r="307" customFormat="false" ht="41.25" hidden="false" customHeight="true" outlineLevel="0" collapsed="false">
      <c r="A307" s="57" t="s">
        <v>896</v>
      </c>
      <c r="B307" s="57" t="s">
        <v>246</v>
      </c>
      <c r="C307" s="57" t="str">
        <f aca="false">Flights!$F$13</f>
        <v>MH0753</v>
      </c>
      <c r="D307" s="58" t="n">
        <f aca="false">Flights!$D$13</f>
        <v>46306</v>
      </c>
      <c r="E307" s="57" t="str">
        <f aca="false">Flights!$G$13&amp;"-"&amp;Flights!$H$13</f>
        <v>HAN-KUL</v>
      </c>
      <c r="F307" s="57" t="str">
        <f aca="false">Flights!$K$13</f>
        <v>BC</v>
      </c>
      <c r="G307" s="57" t="s">
        <v>423</v>
      </c>
      <c r="H307" s="57" t="s">
        <v>381</v>
      </c>
      <c r="I307" s="57" t="s">
        <v>502</v>
      </c>
      <c r="J307" s="57" t="s">
        <v>526</v>
      </c>
      <c r="K307" s="67" t="s">
        <v>504</v>
      </c>
      <c r="L307" s="67" t="s">
        <v>897</v>
      </c>
      <c r="M307" s="67" t="s">
        <v>454</v>
      </c>
      <c r="N307" s="67" t="s">
        <v>386</v>
      </c>
      <c r="O307" s="67" t="s">
        <v>883</v>
      </c>
      <c r="P307" s="57" t="s">
        <v>240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open",IF(AND(NOT(OR(LEN(AZ307)&lt;15,ISNUMBER(MATCH(AZ307,L_Placeholder,0)))),BK307=0,NOT(OR(LEN(AU307)&lt;2,ISNUMBER(MATCH(AU307,L_Placeholder,0)))),NOT(OR(LEN(AX307)&lt;2,ISNUMBER(MATCH(AX307,L_Placeholder,0)))),TRIM(AE307)&lt;&gt;TRIM(T307)),"N/A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missing",IF(OR(LEN(AU307)&lt;2,ISNUMBER(MATCH(AU307,L_Placeholder,0))),"INVALID – PIC missing",IF(OR(LEN(AV307)&lt;2,ISNUMBER(MATCH(AV307,L_Placeholder,0))),"INVALID – result / assessment missing",IF(OR(OR(LEN(AW307)&lt;3,ISNUMBER(MATCH(AW307,L_Placeholder,0))),SUMPRODUCT(--ISNUMBER(SEARCH(" "&amp;L_EvidencePhrase&amp;" ",BD307)))&gt;0,BI307=1),"INVALID – evidence missing, placeholder or not yet on file",IF(BL307=0,"INVALID – evidence needs a traceable reference (number, file name or link)",IF(OR(LEN(AX307)&lt;2,ISNUMBER(MATCH(AX307,L_Placeholder,0))),"INVALID – verifier missing",IF(AX307=AU307,"INVALID – verifier must be someone other than the PIC",IF(BH307=1,"INVALID – result not yet available (awaiting / TBC)",IF(BV307=1,"INVALID – wording says not on board: an on-board confirmation needs the item loaded",IF(AND(AQ307=1,OR(OR(LEN(AY307)&lt;3,ISNUMBER(MATCH(AY307,L_Placeholder,0))),BJ307=1,BQ307=0)),"INVALID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LATE","COMPLETE")&amp;IF(BG307=1," – CHECK WORDING",""))))))))))))))))))))))),IF(TRIM(U307)="Fail","FAIL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t="str">
        <f aca="false">" "&amp;TRIM(SUBSTITUTE(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 "))&amp;" "</f>
        <v>  </v>
      </c>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IFERROR(IF(AND(TRIM(U307)="Pass",SUMPRODUCT((LEN(BC307)-LEN(SUBSTITUTE(BC307,"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")))/(LEN(L_PendNeg)+1))+SUMPRODUCT((LEN(BC307)-LEN(SUBSTITUTE(BC307," "&amp;L_PendPrep&amp;" "," ")))/(LEN(L_PendPrep)+1)),1,0),1)</f>
        <v>0</v>
      </c>
      <c r="BI307" s="61" t="n">
        <f aca="false">IFERROR(IF(SUMPRODUCT((LEN(BD307)-LEN(SUBSTITUTE(BD307," "&amp;L_PendStrict&amp;" "," ")))/(LEN(L_PendStrict)+1))&gt;SUMPRODUCT((LEN(BD307)-LEN(SUBSTITUTE(BD307," "&amp;L_PendNeg&amp;" "," ")))/(LEN(L_PendNeg)+1)),1,0),1)</f>
        <v>0</v>
      </c>
      <c r="BJ307" s="61" t="n">
        <f aca="false">IFERROR(IF(SUMPRODUCT((LEN(BE307)-LEN(SUBSTITUTE(BE307," "&amp;L_Pending&amp;" "," ")))/(LEN(L_Pending)+1))&gt;SUMPRODUCT((LEN(BE307)-LEN(SUBSTITUTE(BE307," "&amp;L_PendNeg&amp;" "," ")))/(LEN(L_PendNeg)+1))+SUMPRODUCT((LEN(BE307)-LEN(SUBSTITUTE(BE307," "&amp;L_PendPrep&amp;" "," ")))/(LEN(L_PendPrep)+1)),1,0),1)</f>
        <v>0</v>
      </c>
      <c r="BK307" s="61" t="n">
        <f aca="false">IFERROR(IF(SUMPRODUCT((LEN(BF307)-LEN(SUBSTITUTE(BF307," "&amp;L_PendStrict&amp;" "," ")))/(LEN(L_PendStrict)+1))&gt;SUMPRODUCT((LEN(BF307)-LEN(SUBSTITUTE(BF307," "&amp;L_PendNeg&amp;" "," ")))/(LEN(L_PendNeg)+1)),1,0),1)</f>
        <v>0</v>
      </c>
      <c r="BL307" s="61" t="n">
        <f aca="false">IFERROR(IF(OR(SUMPRODUCT(--ISNUMBER(SEARCH({"aa000"," aa 000"," aaa 000"," aaaa 000"," a 0000"," a000 000"," aa 00 000"," aaa 00 000"},BN307)))&gt;0,SUMPRODUCT(--ISNUMBER(SEARCH({"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307)))&gt;0,SUMPRODUCT(--ISNUMBER(SEARCH({"http","www.","\",".pdf",".jpg",".jpeg",".png",".heic",".xls",".doc",".msg",".eml"},Z307)))&gt;0,AND(SUMPRODUCT(--ISNUMBER(SEARCH({"sharepoint","onedrive","teams","dms","q-pulse","qpulse"},Z307)))&gt;0,ISNUMBER(SEARCH("0",BM307)))),1,0),0)</f>
        <v>0</v>
      </c>
      <c r="BM307" s="61" t="str">
        <f aca="false">SUBSTITUTE(SUBSTITUTE(SUBSTITUTE(SUBSTITUTE(SUBSTITUTE(SUBSTITUTE(SUBSTITUTE(SUBSTITUTE(SUBSTITUTE(LOWER(BW307&amp;""),"1","0"),"2","0"),"3","0"),"4","0"),"5","0"),"6","0"),"7","0"),"8","0"),"9","0")</f>
        <v>  </v>
      </c>
      <c r="BN307" s="61" t="str">
        <f aca="false">SUBSTITUTE(SUBSTITUTE(SUBSTITUTE(SUBSTITUTE(SUBSTITUTE(SUBSTITUTE(SUBSTITUTE(SUBSTITUTE(SUBSTITUTE(SUBSTITUTE(SUBSTITUTE(SUBSTITUTE(SUBSTITUTE(SUBSTITUTE(SUBSTITUTE(SUBSTITUTE(SUBSTITUTE(SUBSTITUTE(SUBSTITUTE(SUBSTITUTE(SUBSTITUTE(SUBSTITUTE(SUBSTITUTE(SUBSTITUTE(SUBSTITUTE(BM307,"b","a"),"c","a"),"d","a"),"e","a"),"f","a"),"g","a"),"h","a"),"i","a"),"j","a"),"k","a"),"l","a"),"m","a"),"n","a"),"o","a"),"p","a"),"q","a"),"r","a"),"s","a"),"t","a"),"u","a"),"v","a"),"w","a"),"x","a"),"y","a"),"z","a")</f>
        <v>  </v>
      </c>
      <c r="BO307" s="61" t="str">
        <f aca="false">SUBSTITUTE(SUBSTITUTE(SUBSTITUTE(SUBSTITUTE(SUBSTITUTE(SUBSTITUTE(SUBSTITUTE(SUBSTITUTE(SUBSTITUTE(LOWER(BX307&amp;""),"1","0"),"2","0"),"3","0"),"4","0"),"5","0"),"6","0"),"7","0"),"8","0"),"9","0")</f>
        <v>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v>
      </c>
      <c r="BQ307" s="61" t="n">
        <f aca="false">IFERROR(IF(OR(SUMPRODUCT(--ISNUMBER(SEARCH({"aa000"," aa 000"," aaa 000"," aaaa 000"," a 0000"," a000 000"," aa 00 000"," aaa 00 000"},BP307)))&gt;0,SUMPRODUCT(--ISNUMBER(SEARCH({"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307)))&gt;0,SUMPRODUCT(--ISNUMBER(SEARCH({"http","www.","\",".pdf",".jpg",".jpeg",".png",".heic",".xls",".doc",".msg",".eml"},W307)))&gt;0,ISNUMBER(SEARCH("0000",BO307)),AND(SUMPRODUCT(--ISNUMBER(SEARCH({"sharepoint","onedrive","teams","dms","q-pulse","qpulse"},W307)))&gt;0,ISNUMBER(SEARCH("0",BO307)))),1,0),0)</f>
        <v>0</v>
      </c>
      <c r="BR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307," "&amp;LOWER(Flights!$F$13)&amp;" "," ~ ")," mh"," ~")," at "," ~ ")," by "," ~ ")," on "," ~ ")," to "," ~ ")," from "," ~ ")," until "," ~ ")," till "," ~ ")," before "," ~ ")," after "," ~ ")," around "," ~ ")," approx "," ~ ")," about "," ~ ")," since "," ~ ")," hrs "," ~ ")," hr "," ~ ")," hours "," ~ ")," time "," ~ ")," jan "," ~ ")," feb "," ~ ")," mar "," ~ ")," apr "," ~ ")," may "," ~ ")," jun "," ~ ")," jul "," ~ ")," aug "," ~ ")," sep "," ~ ")," sept "," ~ ")," oct "," ~ ")</f>
        <v>  </v>
      </c>
      <c r="BS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307," "&amp;LOWER(Flights!$F$13)&amp;" "," ~ ")," mh"," ~")," at "," ~ ")," by "," ~ ")," on "," ~ ")," to "," ~ ")," from "," ~ ")," until "," ~ ")," till "," ~ ")," before "," ~ ")," after "," ~ ")," around "," ~ ")," approx "," ~ ")," about "," ~ ")," since "," ~ ")," hrs "," ~ ")," hr "," ~ ")," hours "," ~ ")," time "," ~ ")," jan "," ~ ")," feb "," ~ ")," mar "," ~ ")," apr "," ~ ")," may "," ~ ")," jun "," ~ ")," jul "," ~ ")," aug "," ~ ")," sep "," ~ ")," sept "," ~ ")," oct "," ~ ")</f>
        <v>  </v>
      </c>
      <c r="BT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307,"jan","~"),"feb","~"),"mar","~"),"apr","~"),"may","~"),"jun","~"),"jul","~"),"aug","~"),"sep","~"),"oct","~"),"nov","~"),"dec","~")," nov "," ~ ")," dec "," ~ ")," mon "," ~ ")," tue "," ~ ")," wed "," ~ ")," thu "," ~ ")," fri "," ~ ")," sat "," ~ ")," sun "," ~ ")," gate "," ~ ")," bay "," ~ ")," stand "," ~ ")," position "," ~ ")," galley "," ~ ")," flight "," ~ ")," flt "," ~ ")," day "," ~ ")," date "," ~ ")," dated "," ~ ")," the "," ~ ")," and "," ~ ")," of "," ~ ")," in "," ~ ")," for "," ~ ")," with "," ~ ")</f>
        <v>  </v>
      </c>
      <c r="BU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307,"jan","~"),"feb","~"),"mar","~"),"apr","~"),"may","~"),"jun","~"),"jul","~"),"aug","~"),"sep","~"),"oct","~"),"nov","~"),"dec","~")," nov "," ~ ")," dec "," ~ ")," mon "," ~ ")," tue "," ~ ")," wed "," ~ ")," thu "," ~ ")," fri "," ~ ")," sat "," ~ ")," sun "," ~ ")," gate "," ~ ")," bay "," ~ ")," stand "," ~ ")," position "," ~ ")," galley "," ~ ")," flight "," ~ ")," flt "," ~ ")," day "," ~ ")," date "," ~ ")," dated "," ~ ")," the "," ~ ")," and "," ~ ")," of "," ~ ")," in "," ~ ")," for "," ~ ")," with "," ~ ")</f>
        <v>  </v>
      </c>
      <c r="BV307" s="61" t="n">
        <f aca="false">0</f>
        <v>0</v>
      </c>
      <c r="BW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307," pax "," ~ ")," etd "," ~ ")," eta "," ~ ")," std "," ~ ")," sta "," ~ ")," atd "," ~ ")," ata "," ~ ")," lt "," ~ ")," utc "," ~ ")," local "," ~ ")," ok "," ~ ")," done "," ~ ")," seen "," ~ ")," chk "," ~ ")," chkd "," ~ ")," checked "," ~ ")," rcvd "," ~ ")," recd "," ~ ")," dep "," ~ ")," arr "," ~ ")," qty "," ~ ")," all "," ~ ")," ttl "," ~ ")," total "," ~ ")," via "," ~ ")," per "," ~ ")," call "," ~ ")," inbound "," ~ ")," outbound "," ~ ")," approx "," ~ ")</f>
        <v>  </v>
      </c>
      <c r="BX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307," pax "," ~ ")," etd "," ~ ")," eta "," ~ ")," std "," ~ ")," sta "," ~ ")," atd "," ~ ")," ata "," ~ ")," lt "," ~ ")," utc "," ~ ")," local "," ~ ")," ok "," ~ ")," done "," ~ ")," seen "," ~ ")," chk "," ~ ")," chkd "," ~ ")," checked "," ~ ")," rcvd "," ~ ")," recd "," ~ ")," dep "," ~ ")," arr "," ~ ")," qty "," ~ ")," all "," ~ ")," ttl "," ~ ")," total "," ~ ")," via "," ~ ")," per "," ~ ")," call "," ~ ")," inbound "," ~ ")," outbound "," ~ ")," approx "," ~ ")</f>
        <v>  </v>
      </c>
    </row>
    <row r="308" customFormat="false" ht="41.25" hidden="false" customHeight="true" outlineLevel="0" collapsed="false">
      <c r="A308" s="57" t="s">
        <v>898</v>
      </c>
      <c r="B308" s="57" t="s">
        <v>246</v>
      </c>
      <c r="C308" s="57" t="str">
        <f aca="false">Flights!$F$13</f>
        <v>MH0753</v>
      </c>
      <c r="D308" s="58" t="n">
        <f aca="false">Flights!$D$13</f>
        <v>46306</v>
      </c>
      <c r="E308" s="57" t="str">
        <f aca="false">Flights!$G$13&amp;"-"&amp;Flights!$H$13</f>
        <v>HAN-KUL</v>
      </c>
      <c r="F308" s="57" t="str">
        <f aca="false">Flights!$K$13</f>
        <v>BC</v>
      </c>
      <c r="G308" s="57" t="s">
        <v>423</v>
      </c>
      <c r="H308" s="57" t="s">
        <v>381</v>
      </c>
      <c r="I308" s="57" t="s">
        <v>450</v>
      </c>
      <c r="J308" s="57" t="s">
        <v>529</v>
      </c>
      <c r="K308" s="67" t="s">
        <v>452</v>
      </c>
      <c r="L308" s="67" t="s">
        <v>899</v>
      </c>
      <c r="M308" s="67" t="s">
        <v>454</v>
      </c>
      <c r="N308" s="67" t="s">
        <v>386</v>
      </c>
      <c r="O308" s="67" t="s">
        <v>883</v>
      </c>
      <c r="P308" s="57" t="s">
        <v>240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open",IF(AND(NOT(OR(LEN(AZ308)&lt;15,ISNUMBER(MATCH(AZ308,L_Placeholder,0)))),BK308=0,NOT(OR(LEN(AU308)&lt;2,ISNUMBER(MATCH(AU308,L_Placeholder,0)))),NOT(OR(LEN(AX308)&lt;2,ISNUMBER(MATCH(AX308,L_Placeholder,0)))),TRIM(AE308)&lt;&gt;TRIM(T308)),"N/A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missing",IF(OR(LEN(AU308)&lt;2,ISNUMBER(MATCH(AU308,L_Placeholder,0))),"INVALID – PIC missing",IF(OR(LEN(AV308)&lt;2,ISNUMBER(MATCH(AV308,L_Placeholder,0))),"INVALID – result / assessment missing",IF(OR(OR(LEN(AW308)&lt;3,ISNUMBER(MATCH(AW308,L_Placeholder,0))),SUMPRODUCT(--ISNUMBER(SEARCH(" "&amp;L_EvidencePhrase&amp;" ",BD308)))&gt;0,BI308=1),"INVALID – evidence missing, placeholder or not yet on file",IF(BL308=0,"INVALID – evidence needs a traceable reference (number, file name or link)",IF(OR(LEN(AX308)&lt;2,ISNUMBER(MATCH(AX308,L_Placeholder,0))),"INVALID – verifier missing",IF(AX308=AU308,"INVALID – verifier must be someone other than the PIC",IF(BH308=1,"INVALID – result not yet available (awaiting / TBC)",IF(BV308=1,"INVALID – wording says not on board: an on-board confirmation needs the item loaded",IF(AND(AQ308=1,OR(OR(LEN(AY308)&lt;3,ISNUMBER(MATCH(AY308,L_Placeholder,0))),BJ308=1,BQ308=0)),"INVALID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LATE","COMPLETE")&amp;IF(BG308=1," – CHECK WORDING",""))))))))))))))))))))))),IF(TRIM(U308)="Fail","FAIL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t="str">
        <f aca="false">" "&amp;TRIM(SUBSTITUTE(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 "))&amp;" "</f>
        <v>  </v>
      </c>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IFERROR(IF(AND(TRIM(U308)="Pass",SUMPRODUCT((LEN(BC308)-LEN(SUBSTITUTE(BC308,"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")))/(LEN(L_PendNeg)+1))+SUMPRODUCT((LEN(BC308)-LEN(SUBSTITUTE(BC308," "&amp;L_PendPrep&amp;" "," ")))/(LEN(L_PendPrep)+1)),1,0),1)</f>
        <v>0</v>
      </c>
      <c r="BI308" s="61" t="n">
        <f aca="false">IFERROR(IF(SUMPRODUCT((LEN(BD308)-LEN(SUBSTITUTE(BD308," "&amp;L_PendStrict&amp;" "," ")))/(LEN(L_PendStrict)+1))&gt;SUMPRODUCT((LEN(BD308)-LEN(SUBSTITUTE(BD308," "&amp;L_PendNeg&amp;" "," ")))/(LEN(L_PendNeg)+1)),1,0),1)</f>
        <v>0</v>
      </c>
      <c r="BJ308" s="61" t="n">
        <f aca="false">IFERROR(IF(SUMPRODUCT((LEN(BE308)-LEN(SUBSTITUTE(BE308," "&amp;L_Pending&amp;" "," ")))/(LEN(L_Pending)+1))&gt;SUMPRODUCT((LEN(BE308)-LEN(SUBSTITUTE(BE308," "&amp;L_PendNeg&amp;" "," ")))/(LEN(L_PendNeg)+1))+SUMPRODUCT((LEN(BE308)-LEN(SUBSTITUTE(BE308," "&amp;L_PendPrep&amp;" "," ")))/(LEN(L_PendPrep)+1)),1,0),1)</f>
        <v>0</v>
      </c>
      <c r="BK308" s="61" t="n">
        <f aca="false">IFERROR(IF(SUMPRODUCT((LEN(BF308)-LEN(SUBSTITUTE(BF308," "&amp;L_PendStrict&amp;" "," ")))/(LEN(L_PendStrict)+1))&gt;SUMPRODUCT((LEN(BF308)-LEN(SUBSTITUTE(BF308," "&amp;L_PendNeg&amp;" "," ")))/(LEN(L_PendNeg)+1)),1,0),1)</f>
        <v>0</v>
      </c>
      <c r="BL308" s="61" t="n">
        <f aca="false">IFERROR(IF(OR(SUMPRODUCT(--ISNUMBER(SEARCH({"aa000"," aa 000"," aaa 000"," aaaa 000"," a 0000"," a000 000"," aa 00 000"," aaa 00 000"},BN308)))&gt;0,SUMPRODUCT(--ISNUMBER(SEARCH({"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308)))&gt;0,SUMPRODUCT(--ISNUMBER(SEARCH({"http","www.","\",".pdf",".jpg",".jpeg",".png",".heic",".xls",".doc",".msg",".eml"},Z308)))&gt;0,AND(SUMPRODUCT(--ISNUMBER(SEARCH({"sharepoint","onedrive","teams","dms","q-pulse","qpulse"},Z308)))&gt;0,ISNUMBER(SEARCH("0",BM308)))),1,0),0)</f>
        <v>0</v>
      </c>
      <c r="BM308" s="61" t="str">
        <f aca="false">SUBSTITUTE(SUBSTITUTE(SUBSTITUTE(SUBSTITUTE(SUBSTITUTE(SUBSTITUTE(SUBSTITUTE(SUBSTITUTE(SUBSTITUTE(LOWER(BW308&amp;""),"1","0"),"2","0"),"3","0"),"4","0"),"5","0"),"6","0"),"7","0"),"8","0"),"9","0")</f>
        <v>  </v>
      </c>
      <c r="BN308" s="61" t="str">
        <f aca="false">SUBSTITUTE(SUBSTITUTE(SUBSTITUTE(SUBSTITUTE(SUBSTITUTE(SUBSTITUTE(SUBSTITUTE(SUBSTITUTE(SUBSTITUTE(SUBSTITUTE(SUBSTITUTE(SUBSTITUTE(SUBSTITUTE(SUBSTITUTE(SUBSTITUTE(SUBSTITUTE(SUBSTITUTE(SUBSTITUTE(SUBSTITUTE(SUBSTITUTE(SUBSTITUTE(SUBSTITUTE(SUBSTITUTE(SUBSTITUTE(SUBSTITUTE(BM308,"b","a"),"c","a"),"d","a"),"e","a"),"f","a"),"g","a"),"h","a"),"i","a"),"j","a"),"k","a"),"l","a"),"m","a"),"n","a"),"o","a"),"p","a"),"q","a"),"r","a"),"s","a"),"t","a"),"u","a"),"v","a"),"w","a"),"x","a"),"y","a"),"z","a")</f>
        <v>  </v>
      </c>
      <c r="BO308" s="61" t="str">
        <f aca="false">SUBSTITUTE(SUBSTITUTE(SUBSTITUTE(SUBSTITUTE(SUBSTITUTE(SUBSTITUTE(SUBSTITUTE(SUBSTITUTE(SUBSTITUTE(LOWER(BX308&amp;""),"1","0"),"2","0"),"3","0"),"4","0"),"5","0"),"6","0"),"7","0"),"8","0"),"9","0")</f>
        <v>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v>
      </c>
      <c r="BQ308" s="61" t="n">
        <f aca="false">IFERROR(IF(OR(SUMPRODUCT(--ISNUMBER(SEARCH({"aa000"," aa 000"," aaa 000"," aaaa 000"," a 0000"," a000 000"," aa 00 000"," aaa 00 000"},BP308)))&gt;0,SUMPRODUCT(--ISNUMBER(SEARCH({"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308)))&gt;0,SUMPRODUCT(--ISNUMBER(SEARCH({"http","www.","\",".pdf",".jpg",".jpeg",".png",".heic",".xls",".doc",".msg",".eml"},W308)))&gt;0,ISNUMBER(SEARCH("0000",BO308)),AND(SUMPRODUCT(--ISNUMBER(SEARCH({"sharepoint","onedrive","teams","dms","q-pulse","qpulse"},W308)))&gt;0,ISNUMBER(SEARCH("0",BO308)))),1,0),0)</f>
        <v>0</v>
      </c>
      <c r="BR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308," "&amp;LOWER(Flights!$F$13)&amp;" "," ~ ")," mh"," ~")," at "," ~ ")," by "," ~ ")," on "," ~ ")," to "," ~ ")," from "," ~ ")," until "," ~ ")," till "," ~ ")," before "," ~ ")," after "," ~ ")," around "," ~ ")," approx "," ~ ")," about "," ~ ")," since "," ~ ")," hrs "," ~ ")," hr "," ~ ")," hours "," ~ ")," time "," ~ ")," jan "," ~ ")," feb "," ~ ")," mar "," ~ ")," apr "," ~ ")," may "," ~ ")," jun "," ~ ")," jul "," ~ ")," aug "," ~ ")," sep "," ~ ")," sept "," ~ ")," oct "," ~ ")</f>
        <v>  </v>
      </c>
      <c r="BS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308," "&amp;LOWER(Flights!$F$13)&amp;" "," ~ ")," mh"," ~")," at "," ~ ")," by "," ~ ")," on "," ~ ")," to "," ~ ")," from "," ~ ")," until "," ~ ")," till "," ~ ")," before "," ~ ")," after "," ~ ")," around "," ~ ")," approx "," ~ ")," about "," ~ ")," since "," ~ ")," hrs "," ~ ")," hr "," ~ ")," hours "," ~ ")," time "," ~ ")," jan "," ~ ")," feb "," ~ ")," mar "," ~ ")," apr "," ~ ")," may "," ~ ")," jun "," ~ ")," jul "," ~ ")," aug "," ~ ")," sep "," ~ ")," sept "," ~ ")," oct "," ~ ")</f>
        <v>  </v>
      </c>
      <c r="BT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308,"jan","~"),"feb","~"),"mar","~"),"apr","~"),"may","~"),"jun","~"),"jul","~"),"aug","~"),"sep","~"),"oct","~"),"nov","~"),"dec","~")," nov "," ~ ")," dec "," ~ ")," mon "," ~ ")," tue "," ~ ")," wed "," ~ ")," thu "," ~ ")," fri "," ~ ")," sat "," ~ ")," sun "," ~ ")," gate "," ~ ")," bay "," ~ ")," stand "," ~ ")," position "," ~ ")," galley "," ~ ")," flight "," ~ ")," flt "," ~ ")," day "," ~ ")," date "," ~ ")," dated "," ~ ")," the "," ~ ")," and "," ~ ")," of "," ~ ")," in "," ~ ")," for "," ~ ")," with "," ~ ")</f>
        <v>  </v>
      </c>
      <c r="BU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308,"jan","~"),"feb","~"),"mar","~"),"apr","~"),"may","~"),"jun","~"),"jul","~"),"aug","~"),"sep","~"),"oct","~"),"nov","~"),"dec","~")," nov "," ~ ")," dec "," ~ ")," mon "," ~ ")," tue "," ~ ")," wed "," ~ ")," thu "," ~ ")," fri "," ~ ")," sat "," ~ ")," sun "," ~ ")," gate "," ~ ")," bay "," ~ ")," stand "," ~ ")," position "," ~ ")," galley "," ~ ")," flight "," ~ ")," flt "," ~ ")," day "," ~ ")," date "," ~ ")," dated "," ~ ")," the "," ~ ")," and "," ~ ")," of "," ~ ")," in "," ~ ")," for "," ~ ")," with "," ~ ")</f>
        <v>  </v>
      </c>
      <c r="BV308" s="61" t="n">
        <f aca="false">0</f>
        <v>0</v>
      </c>
      <c r="BW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308," pax "," ~ ")," etd "," ~ ")," eta "," ~ ")," std "," ~ ")," sta "," ~ ")," atd "," ~ ")," ata "," ~ ")," lt "," ~ ")," utc "," ~ ")," local "," ~ ")," ok "," ~ ")," done "," ~ ")," seen "," ~ ")," chk "," ~ ")," chkd "," ~ ")," checked "," ~ ")," rcvd "," ~ ")," recd "," ~ ")," dep "," ~ ")," arr "," ~ ")," qty "," ~ ")," all "," ~ ")," ttl "," ~ ")," total "," ~ ")," via "," ~ ")," per "," ~ ")," call "," ~ ")," inbound "," ~ ")," outbound "," ~ ")," approx "," ~ ")</f>
        <v>  </v>
      </c>
      <c r="BX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308," pax "," ~ ")," etd "," ~ ")," eta "," ~ ")," std "," ~ ")," sta "," ~ ")," atd "," ~ ")," ata "," ~ ")," lt "," ~ ")," utc "," ~ ")," local "," ~ ")," ok "," ~ ")," done "," ~ ")," seen "," ~ ")," chk "," ~ ")," chkd "," ~ ")," checked "," ~ ")," rcvd "," ~ ")," recd "," ~ ")," dep "," ~ ")," arr "," ~ ")," qty "," ~ ")," all "," ~ ")," ttl "," ~ ")," total "," ~ ")," via "," ~ ")," per "," ~ ")," call "," ~ ")," inbound "," ~ ")," outbound "," ~ ")," approx "," ~ ")</f>
        <v>  </v>
      </c>
    </row>
    <row r="309" customFormat="false" ht="41.25" hidden="false" customHeight="true" outlineLevel="0" collapsed="false">
      <c r="A309" s="57" t="s">
        <v>900</v>
      </c>
      <c r="B309" s="57" t="s">
        <v>246</v>
      </c>
      <c r="C309" s="57" t="str">
        <f aca="false">Flights!$F$13</f>
        <v>MH0753</v>
      </c>
      <c r="D309" s="58" t="n">
        <f aca="false">Flights!$D$13</f>
        <v>46306</v>
      </c>
      <c r="E309" s="57" t="str">
        <f aca="false">Flights!$G$13&amp;"-"&amp;Flights!$H$13</f>
        <v>HAN-KUL</v>
      </c>
      <c r="F309" s="57" t="str">
        <f aca="false">Flights!$K$13</f>
        <v>BC</v>
      </c>
      <c r="G309" s="57" t="s">
        <v>423</v>
      </c>
      <c r="H309" s="57" t="s">
        <v>381</v>
      </c>
      <c r="I309" s="57" t="s">
        <v>450</v>
      </c>
      <c r="J309" s="57" t="s">
        <v>532</v>
      </c>
      <c r="K309" s="67" t="s">
        <v>452</v>
      </c>
      <c r="L309" s="67" t="s">
        <v>901</v>
      </c>
      <c r="M309" s="67" t="s">
        <v>454</v>
      </c>
      <c r="N309" s="67" t="s">
        <v>386</v>
      </c>
      <c r="O309" s="67" t="s">
        <v>883</v>
      </c>
      <c r="P309" s="57" t="s">
        <v>240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open",IF(AND(NOT(OR(LEN(AZ309)&lt;15,ISNUMBER(MATCH(AZ309,L_Placeholder,0)))),BK309=0,NOT(OR(LEN(AU309)&lt;2,ISNUMBER(MATCH(AU309,L_Placeholder,0)))),NOT(OR(LEN(AX309)&lt;2,ISNUMBER(MATCH(AX309,L_Placeholder,0)))),TRIM(AE309)&lt;&gt;TRIM(T309)),"N/A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missing",IF(OR(LEN(AU309)&lt;2,ISNUMBER(MATCH(AU309,L_Placeholder,0))),"INVALID – PIC missing",IF(OR(LEN(AV309)&lt;2,ISNUMBER(MATCH(AV309,L_Placeholder,0))),"INVALID – result / assessment missing",IF(OR(OR(LEN(AW309)&lt;3,ISNUMBER(MATCH(AW309,L_Placeholder,0))),SUMPRODUCT(--ISNUMBER(SEARCH(" "&amp;L_EvidencePhrase&amp;" ",BD309)))&gt;0,BI309=1),"INVALID – evidence missing, placeholder or not yet on file",IF(BL309=0,"INVALID – evidence needs a traceable reference (number, file name or link)",IF(OR(LEN(AX309)&lt;2,ISNUMBER(MATCH(AX309,L_Placeholder,0))),"INVALID – verifier missing",IF(AX309=AU309,"INVALID – verifier must be someone other than the PIC",IF(BH309=1,"INVALID – result not yet available (awaiting / TBC)",IF(BV309=1,"INVALID – wording says not on board: an on-board confirmation needs the item loaded",IF(AND(AQ309=1,OR(OR(LEN(AY309)&lt;3,ISNUMBER(MATCH(AY309,L_Placeholder,0))),BJ309=1,BQ309=0)),"INVALID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LATE","COMPLETE")&amp;IF(BG309=1," – CHECK WORDING",""))))))))))))))))))))))),IF(TRIM(U309)="Fail","FAIL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t="str">
        <f aca="false">" "&amp;TRIM(SUBSTITUTE(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 "))&amp;" "</f>
        <v>  </v>
      </c>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IFERROR(IF(AND(TRIM(U309)="Pass",SUMPRODUCT((LEN(BC309)-LEN(SUBSTITUTE(BC309,"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")))/(LEN(L_PendNeg)+1))+SUMPRODUCT((LEN(BC309)-LEN(SUBSTITUTE(BC309," "&amp;L_PendPrep&amp;" "," ")))/(LEN(L_PendPrep)+1)),1,0),1)</f>
        <v>0</v>
      </c>
      <c r="BI309" s="61" t="n">
        <f aca="false">IFERROR(IF(SUMPRODUCT((LEN(BD309)-LEN(SUBSTITUTE(BD309," "&amp;L_PendStrict&amp;" "," ")))/(LEN(L_PendStrict)+1))&gt;SUMPRODUCT((LEN(BD309)-LEN(SUBSTITUTE(BD309," "&amp;L_PendNeg&amp;" "," ")))/(LEN(L_PendNeg)+1)),1,0),1)</f>
        <v>0</v>
      </c>
      <c r="BJ309" s="61" t="n">
        <f aca="false">IFERROR(IF(SUMPRODUCT((LEN(BE309)-LEN(SUBSTITUTE(BE309," "&amp;L_Pending&amp;" "," ")))/(LEN(L_Pending)+1))&gt;SUMPRODUCT((LEN(BE309)-LEN(SUBSTITUTE(BE309," "&amp;L_PendNeg&amp;" "," ")))/(LEN(L_PendNeg)+1))+SUMPRODUCT((LEN(BE309)-LEN(SUBSTITUTE(BE309," "&amp;L_PendPrep&amp;" "," ")))/(LEN(L_PendPrep)+1)),1,0),1)</f>
        <v>0</v>
      </c>
      <c r="BK309" s="61" t="n">
        <f aca="false">IFERROR(IF(SUMPRODUCT((LEN(BF309)-LEN(SUBSTITUTE(BF309," "&amp;L_PendStrict&amp;" "," ")))/(LEN(L_PendStrict)+1))&gt;SUMPRODUCT((LEN(BF309)-LEN(SUBSTITUTE(BF309," "&amp;L_PendNeg&amp;" "," ")))/(LEN(L_PendNeg)+1)),1,0),1)</f>
        <v>0</v>
      </c>
      <c r="BL309" s="61" t="n">
        <f aca="false">IFERROR(IF(OR(SUMPRODUCT(--ISNUMBER(SEARCH({"aa000"," aa 000"," aaa 000"," aaaa 000"," a 0000"," a000 000"," aa 00 000"," aaa 00 000"},BN309)))&gt;0,SUMPRODUCT(--ISNUMBER(SEARCH({"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309)))&gt;0,SUMPRODUCT(--ISNUMBER(SEARCH({"http","www.","\",".pdf",".jpg",".jpeg",".png",".heic",".xls",".doc",".msg",".eml"},Z309)))&gt;0,AND(SUMPRODUCT(--ISNUMBER(SEARCH({"sharepoint","onedrive","teams","dms","q-pulse","qpulse"},Z309)))&gt;0,ISNUMBER(SEARCH("0",BM309)))),1,0),0)</f>
        <v>0</v>
      </c>
      <c r="BM309" s="61" t="str">
        <f aca="false">SUBSTITUTE(SUBSTITUTE(SUBSTITUTE(SUBSTITUTE(SUBSTITUTE(SUBSTITUTE(SUBSTITUTE(SUBSTITUTE(SUBSTITUTE(LOWER(BW309&amp;""),"1","0"),"2","0"),"3","0"),"4","0"),"5","0"),"6","0"),"7","0"),"8","0"),"9","0")</f>
        <v>  </v>
      </c>
      <c r="BN309" s="61" t="str">
        <f aca="false">SUBSTITUTE(SUBSTITUTE(SUBSTITUTE(SUBSTITUTE(SUBSTITUTE(SUBSTITUTE(SUBSTITUTE(SUBSTITUTE(SUBSTITUTE(SUBSTITUTE(SUBSTITUTE(SUBSTITUTE(SUBSTITUTE(SUBSTITUTE(SUBSTITUTE(SUBSTITUTE(SUBSTITUTE(SUBSTITUTE(SUBSTITUTE(SUBSTITUTE(SUBSTITUTE(SUBSTITUTE(SUBSTITUTE(SUBSTITUTE(SUBSTITUTE(BM309,"b","a"),"c","a"),"d","a"),"e","a"),"f","a"),"g","a"),"h","a"),"i","a"),"j","a"),"k","a"),"l","a"),"m","a"),"n","a"),"o","a"),"p","a"),"q","a"),"r","a"),"s","a"),"t","a"),"u","a"),"v","a"),"w","a"),"x","a"),"y","a"),"z","a")</f>
        <v>  </v>
      </c>
      <c r="BO309" s="61" t="str">
        <f aca="false">SUBSTITUTE(SUBSTITUTE(SUBSTITUTE(SUBSTITUTE(SUBSTITUTE(SUBSTITUTE(SUBSTITUTE(SUBSTITUTE(SUBSTITUTE(LOWER(BX309&amp;""),"1","0"),"2","0"),"3","0"),"4","0"),"5","0"),"6","0"),"7","0"),"8","0"),"9","0")</f>
        <v>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v>
      </c>
      <c r="BQ309" s="61" t="n">
        <f aca="false">IFERROR(IF(OR(SUMPRODUCT(--ISNUMBER(SEARCH({"aa000"," aa 000"," aaa 000"," aaaa 000"," a 0000"," a000 000"," aa 00 000"," aaa 00 000"},BP309)))&gt;0,SUMPRODUCT(--ISNUMBER(SEARCH({"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309)))&gt;0,SUMPRODUCT(--ISNUMBER(SEARCH({"http","www.","\",".pdf",".jpg",".jpeg",".png",".heic",".xls",".doc",".msg",".eml"},W309)))&gt;0,ISNUMBER(SEARCH("0000",BO309)),AND(SUMPRODUCT(--ISNUMBER(SEARCH({"sharepoint","onedrive","teams","dms","q-pulse","qpulse"},W309)))&gt;0,ISNUMBER(SEARCH("0",BO309)))),1,0),0)</f>
        <v>0</v>
      </c>
      <c r="BR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309," "&amp;LOWER(Flights!$F$13)&amp;" "," ~ ")," mh"," ~")," at "," ~ ")," by "," ~ ")," on "," ~ ")," to "," ~ ")," from "," ~ ")," until "," ~ ")," till "," ~ ")," before "," ~ ")," after "," ~ ")," around "," ~ ")," approx "," ~ ")," about "," ~ ")," since "," ~ ")," hrs "," ~ ")," hr "," ~ ")," hours "," ~ ")," time "," ~ ")," jan "," ~ ")," feb "," ~ ")," mar "," ~ ")," apr "," ~ ")," may "," ~ ")," jun "," ~ ")," jul "," ~ ")," aug "," ~ ")," sep "," ~ ")," sept "," ~ ")," oct "," ~ ")</f>
        <v>  </v>
      </c>
      <c r="BS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309," "&amp;LOWER(Flights!$F$13)&amp;" "," ~ ")," mh"," ~")," at "," ~ ")," by "," ~ ")," on "," ~ ")," to "," ~ ")," from "," ~ ")," until "," ~ ")," till "," ~ ")," before "," ~ ")," after "," ~ ")," around "," ~ ")," approx "," ~ ")," about "," ~ ")," since "," ~ ")," hrs "," ~ ")," hr "," ~ ")," hours "," ~ ")," time "," ~ ")," jan "," ~ ")," feb "," ~ ")," mar "," ~ ")," apr "," ~ ")," may "," ~ ")," jun "," ~ ")," jul "," ~ ")," aug "," ~ ")," sep "," ~ ")," sept "," ~ ")," oct "," ~ ")</f>
        <v>  </v>
      </c>
      <c r="BT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309,"jan","~"),"feb","~"),"mar","~"),"apr","~"),"may","~"),"jun","~"),"jul","~"),"aug","~"),"sep","~"),"oct","~"),"nov","~"),"dec","~")," nov "," ~ ")," dec "," ~ ")," mon "," ~ ")," tue "," ~ ")," wed "," ~ ")," thu "," ~ ")," fri "," ~ ")," sat "," ~ ")," sun "," ~ ")," gate "," ~ ")," bay "," ~ ")," stand "," ~ ")," position "," ~ ")," galley "," ~ ")," flight "," ~ ")," flt "," ~ ")," day "," ~ ")," date "," ~ ")," dated "," ~ ")," the "," ~ ")," and "," ~ ")," of "," ~ ")," in "," ~ ")," for "," ~ ")," with "," ~ ")</f>
        <v>  </v>
      </c>
      <c r="BU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309,"jan","~"),"feb","~"),"mar","~"),"apr","~"),"may","~"),"jun","~"),"jul","~"),"aug","~"),"sep","~"),"oct","~"),"nov","~"),"dec","~")," nov "," ~ ")," dec "," ~ ")," mon "," ~ ")," tue "," ~ ")," wed "," ~ ")," thu "," ~ ")," fri "," ~ ")," sat "," ~ ")," sun "," ~ ")," gate "," ~ ")," bay "," ~ ")," stand "," ~ ")," position "," ~ ")," galley "," ~ ")," flight "," ~ ")," flt "," ~ ")," day "," ~ ")," date "," ~ ")," dated "," ~ ")," the "," ~ ")," and "," ~ ")," of "," ~ ")," in "," ~ ")," for "," ~ ")," with "," ~ ")</f>
        <v>  </v>
      </c>
      <c r="BV309" s="61" t="n">
        <f aca="false">0</f>
        <v>0</v>
      </c>
      <c r="BW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309," pax "," ~ ")," etd "," ~ ")," eta "," ~ ")," std "," ~ ")," sta "," ~ ")," atd "," ~ ")," ata "," ~ ")," lt "," ~ ")," utc "," ~ ")," local "," ~ ")," ok "," ~ ")," done "," ~ ")," seen "," ~ ")," chk "," ~ ")," chkd "," ~ ")," checked "," ~ ")," rcvd "," ~ ")," recd "," ~ ")," dep "," ~ ")," arr "," ~ ")," qty "," ~ ")," all "," ~ ")," ttl "," ~ ")," total "," ~ ")," via "," ~ ")," per "," ~ ")," call "," ~ ")," inbound "," ~ ")," outbound "," ~ ")," approx "," ~ ")</f>
        <v>  </v>
      </c>
      <c r="BX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309," pax "," ~ ")," etd "," ~ ")," eta "," ~ ")," std "," ~ ")," sta "," ~ ")," atd "," ~ ")," ata "," ~ ")," lt "," ~ ")," utc "," ~ ")," local "," ~ ")," ok "," ~ ")," done "," ~ ")," seen "," ~ ")," chk "," ~ ")," chkd "," ~ ")," checked "," ~ ")," rcvd "," ~ ")," recd "," ~ ")," dep "," ~ ")," arr "," ~ ")," qty "," ~ ")," all "," ~ ")," ttl "," ~ ")," total "," ~ ")," via "," ~ ")," per "," ~ ")," call "," ~ ")," inbound "," ~ ")," outbound "," ~ ")," approx "," ~ ")</f>
        <v>  </v>
      </c>
    </row>
    <row r="310" customFormat="false" ht="39.75" hidden="false" customHeight="true" outlineLevel="0" collapsed="false">
      <c r="A310" s="57" t="s">
        <v>902</v>
      </c>
      <c r="B310" s="57" t="s">
        <v>246</v>
      </c>
      <c r="C310" s="57" t="str">
        <f aca="false">Flights!$F$13</f>
        <v>MH0753</v>
      </c>
      <c r="D310" s="58" t="n">
        <f aca="false">Flights!$D$13</f>
        <v>46306</v>
      </c>
      <c r="E310" s="57" t="str">
        <f aca="false">Flights!$G$13&amp;"-"&amp;Flights!$H$13</f>
        <v>HAN-KUL</v>
      </c>
      <c r="F310" s="57" t="str">
        <f aca="false">Flights!$K$13</f>
        <v>BC</v>
      </c>
      <c r="G310" s="57" t="s">
        <v>462</v>
      </c>
      <c r="H310" s="57" t="s">
        <v>463</v>
      </c>
      <c r="I310" s="57" t="s">
        <v>382</v>
      </c>
      <c r="J310" s="57" t="s">
        <v>464</v>
      </c>
      <c r="K310" s="67" t="s">
        <v>429</v>
      </c>
      <c r="L310" s="67" t="s">
        <v>465</v>
      </c>
      <c r="M310" s="67"/>
      <c r="N310" s="67" t="s">
        <v>386</v>
      </c>
      <c r="O310" s="67" t="s">
        <v>466</v>
      </c>
      <c r="P310" s="57" t="s">
        <v>240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open",IF(AND(NOT(OR(LEN(AZ310)&lt;15,ISNUMBER(MATCH(AZ310,L_Placeholder,0)))),BK310=0,NOT(OR(LEN(AU310)&lt;2,ISNUMBER(MATCH(AU310,L_Placeholder,0)))),NOT(OR(LEN(AX310)&lt;2,ISNUMBER(MATCH(AX310,L_Placeholder,0)))),TRIM(AE310)&lt;&gt;TRIM(T310)),"N/A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missing",IF(OR(LEN(AU310)&lt;2,ISNUMBER(MATCH(AU310,L_Placeholder,0))),"INVALID – PIC missing",IF(OR(LEN(AV310)&lt;2,ISNUMBER(MATCH(AV310,L_Placeholder,0))),"INVALID – result / assessment missing",IF(OR(OR(LEN(AW310)&lt;3,ISNUMBER(MATCH(AW310,L_Placeholder,0))),SUMPRODUCT(--ISNUMBER(SEARCH(" "&amp;L_EvidencePhrase&amp;" ",BD310)))&gt;0,BI310=1),"INVALID – evidence missing, placeholder or not yet on file",IF(BL310=0,"INVALID – evidence needs a traceable reference (number, file name or link)",IF(OR(LEN(AX310)&lt;2,ISNUMBER(MATCH(AX310,L_Placeholder,0))),"INVALID – verifier missing",IF(AX310=AU310,"INVALID – verifier must be someone other than the PIC",IF(BH310=1,"INVALID – result not yet available (awaiting / TBC)",IF(BV310=1,"INVALID – wording says not on board: an on-board confirmation needs the item loaded",IF(AND(AQ310=1,OR(OR(LEN(AY310)&lt;3,ISNUMBER(MATCH(AY310,L_Placeholder,0))),BJ310=1,BQ310=0)),"INVALID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LATE","COMPLETE")&amp;IF(BG310=1," – CHECK WORDING",""))))))))))))))))))))))))),IF(TRIM(U310)="Fail","FAIL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t="str">
        <f aca="false">" "&amp;TRIM(SUBSTITUTE(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 "))&amp;" "</f>
        <v>  </v>
      </c>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IFERROR(IF(AND(TRIM(U310)="Pass",SUMPRODUCT((LEN(BC310)-LEN(SUBSTITUTE(BC310,"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t="n">
        <f aca="false">IFERROR(IF(SUMPRODUCT((LEN(BD310)-LEN(SUBSTITUTE(BD310," "&amp;L_PendStrict&amp;" "," ")))/(LEN(L_PendStrict)+1))&gt;SUMPRODUCT((LEN(BD310)-LEN(SUBSTITUTE(BD310," "&amp;L_PendNeg&amp;" "," ")))/(LEN(L_PendNeg)+1)),1,0),1)</f>
        <v>0</v>
      </c>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t="n">
        <f aca="false">IFERROR(IF(OR(SUMPRODUCT(--ISNUMBER(SEARCH({"aa000"," aa 000"," aaa 000"," aaaa 000"," a 0000"," a000 000"," aa 00 000"," aaa 00 000"},BN310)))&gt;0,SUMPRODUCT(--ISNUMBER(SEARCH({"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310)))&gt;0,SUMPRODUCT(--ISNUMBER(SEARCH({"http","www.","\",".pdf",".jpg",".jpeg",".png",".heic",".xls",".doc",".msg",".eml"},Z310)))&gt;0,AND(SUMPRODUCT(--ISNUMBER(SEARCH({"sharepoint","onedrive","teams","dms","q-pulse","qpulse"},Z310)))&gt;0,ISNUMBER(SEARCH("0",BM310)))),1,0),0)</f>
        <v>0</v>
      </c>
      <c r="BM310" s="61" t="str">
        <f aca="false">SUBSTITUTE(SUBSTITUTE(SUBSTITUTE(SUBSTITUTE(SUBSTITUTE(SUBSTITUTE(SUBSTITUTE(SUBSTITUTE(SUBSTITUTE(LOWER(BW310&amp;""),"1","0"),"2","0"),"3","0"),"4","0"),"5","0"),"6","0"),"7","0"),"8","0"),"9","0")</f>
        <v>  </v>
      </c>
      <c r="BN310" s="61" t="str">
        <f aca="false">SUBSTITUTE(SUBSTITUTE(SUBSTITUTE(SUBSTITUTE(SUBSTITUTE(SUBSTITUTE(SUBSTITUTE(SUBSTITUTE(SUBSTITUTE(SUBSTITUTE(SUBSTITUTE(SUBSTITUTE(SUBSTITUTE(SUBSTITUTE(SUBSTITUTE(SUBSTITUTE(SUBSTITUTE(SUBSTITUTE(SUBSTITUTE(SUBSTITUTE(SUBSTITUTE(SUBSTITUTE(SUBSTITUTE(SUBSTITUTE(SUBSTITUTE(BM310,"b","a"),"c","a"),"d","a"),"e","a"),"f","a"),"g","a"),"h","a"),"i","a"),"j","a"),"k","a"),"l","a"),"m","a"),"n","a"),"o","a"),"p","a"),"q","a"),"r","a"),"s","a"),"t","a"),"u","a"),"v","a"),"w","a"),"x","a"),"y","a"),"z","a")</f>
        <v>  </v>
      </c>
      <c r="BO310" s="61" t="str">
        <f aca="false">SUBSTITUTE(SUBSTITUTE(SUBSTITUTE(SUBSTITUTE(SUBSTITUTE(SUBSTITUTE(SUBSTITUTE(SUBSTITUTE(SUBSTITUTE(LOWER(BX310&amp;""),"1","0"),"2","0"),"3","0"),"4","0"),"5","0"),"6","0"),"7","0"),"8","0"),"9","0")</f>
        <v>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v>
      </c>
      <c r="BQ310" s="61" t="n">
        <f aca="false">IFERROR(IF(OR(SUMPRODUCT(--ISNUMBER(SEARCH({"aa000"," aa 000"," aaa 000"," aaaa 000"," a 0000"," a000 000"," aa 00 000"," aaa 00 000"},BP310)))&gt;0,SUMPRODUCT(--ISNUMBER(SEARCH({"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310)))&gt;0,SUMPRODUCT(--ISNUMBER(SEARCH({"http","www.","\",".pdf",".jpg",".jpeg",".png",".heic",".xls",".doc",".msg",".eml"},W310)))&gt;0,ISNUMBER(SEARCH("0000",BO310)),AND(SUMPRODUCT(--ISNUMBER(SEARCH({"sharepoint","onedrive","teams","dms","q-pulse","qpulse"},W310)))&gt;0,ISNUMBER(SEARCH("0",BO310)))),1,0),0)</f>
        <v>0</v>
      </c>
      <c r="BR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310," "&amp;LOWER(Flights!$F$13)&amp;" "," ~ ")," mh"," ~")," at "," ~ ")," by "," ~ ")," on "," ~ ")," to "," ~ ")," from "," ~ ")," until "," ~ ")," till "," ~ ")," before "," ~ ")," after "," ~ ")," around "," ~ ")," approx "," ~ ")," about "," ~ ")," since "," ~ ")," hrs "," ~ ")," hr "," ~ ")," hours "," ~ ")," time "," ~ ")," jan "," ~ ")," feb "," ~ ")," mar "," ~ ")," apr "," ~ ")," may "," ~ ")," jun "," ~ ")," jul "," ~ ")," aug "," ~ ")," sep "," ~ ")," sept "," ~ ")," oct "," ~ ")</f>
        <v>  </v>
      </c>
      <c r="BS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310," "&amp;LOWER(Flights!$F$13)&amp;" "," ~ ")," mh"," ~")," at "," ~ ")," by "," ~ ")," on "," ~ ")," to "," ~ ")," from "," ~ ")," until "," ~ ")," till "," ~ ")," before "," ~ ")," after "," ~ ")," around "," ~ ")," approx "," ~ ")," about "," ~ ")," since "," ~ ")," hrs "," ~ ")," hr "," ~ ")," hours "," ~ ")," time "," ~ ")," jan "," ~ ")," feb "," ~ ")," mar "," ~ ")," apr "," ~ ")," may "," ~ ")," jun "," ~ ")," jul "," ~ ")," aug "," ~ ")," sep "," ~ ")," sept "," ~ ")," oct "," ~ ")</f>
        <v>  </v>
      </c>
      <c r="BT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310,"jan","~"),"feb","~"),"mar","~"),"apr","~"),"may","~"),"jun","~"),"jul","~"),"aug","~"),"sep","~"),"oct","~"),"nov","~"),"dec","~")," nov "," ~ ")," dec "," ~ ")," mon "," ~ ")," tue "," ~ ")," wed "," ~ ")," thu "," ~ ")," fri "," ~ ")," sat "," ~ ")," sun "," ~ ")," gate "," ~ ")," bay "," ~ ")," stand "," ~ ")," position "," ~ ")," galley "," ~ ")," flight "," ~ ")," flt "," ~ ")," day "," ~ ")," date "," ~ ")," dated "," ~ ")," the "," ~ ")," and "," ~ ")," of "," ~ ")," in "," ~ ")," for "," ~ ")," with "," ~ ")</f>
        <v>  </v>
      </c>
      <c r="BU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310,"jan","~"),"feb","~"),"mar","~"),"apr","~"),"may","~"),"jun","~"),"jul","~"),"aug","~"),"sep","~"),"oct","~"),"nov","~"),"dec","~")," nov "," ~ ")," dec "," ~ ")," mon "," ~ ")," tue "," ~ ")," wed "," ~ ")," thu "," ~ ")," fri "," ~ ")," sat "," ~ ")," sun "," ~ ")," gate "," ~ ")," bay "," ~ ")," stand "," ~ ")," position "," ~ ")," galley "," ~ ")," flight "," ~ ")," flt "," ~ ")," day "," ~ ")," date "," ~ ")," dated "," ~ ")," the "," ~ ")," and "," ~ ")," of "," ~ ")," in "," ~ ")," for "," ~ ")," with "," ~ ")</f>
        <v>  </v>
      </c>
      <c r="BV310" s="61" t="n">
        <f aca="false">IFERROR(IF(OR(SUMPRODUCT((LEN(BC310)-LEN(SUBSTITUTE(BC310," "&amp;L_NotLoaded&amp;" "," ")))/(LEN(L_NotLoaded)+1))&gt;SUMPRODUCT((LEN(BC310)-LEN(SUBSTITUTE(BC310," "&amp;L_NotLoadedNeg&amp;" "," ")))/(LEN(L_NotLoadedNeg)+1)),SUMPRODUCT((LEN(BD310)-LEN(SUBSTITUTE(BD310," "&amp;L_NotLoaded&amp;" "," ")))/(LEN(L_NotLoaded)+1))&gt;SUMPRODUCT((LEN(BD310)-LEN(SUBSTITUTE(BD310," "&amp;L_NotLoadedNeg&amp;" "," ")))/(LEN(L_NotLoadedNeg)+1))),1,0),0)</f>
        <v>0</v>
      </c>
      <c r="BW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310," pax "," ~ ")," etd "," ~ ")," eta "," ~ ")," std "," ~ ")," sta "," ~ ")," atd "," ~ ")," ata "," ~ ")," lt "," ~ ")," utc "," ~ ")," local "," ~ ")," ok "," ~ ")," done "," ~ ")," seen "," ~ ")," chk "," ~ ")," chkd "," ~ ")," checked "," ~ ")," rcvd "," ~ ")," recd "," ~ ")," dep "," ~ ")," arr "," ~ ")," qty "," ~ ")," all "," ~ ")," ttl "," ~ ")," total "," ~ ")," via "," ~ ")," per "," ~ ")," call "," ~ ")," inbound "," ~ ")," outbound "," ~ ")," approx "," ~ ")</f>
        <v>  </v>
      </c>
      <c r="BX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310," pax "," ~ ")," etd "," ~ ")," eta "," ~ ")," std "," ~ ")," sta "," ~ ")," atd "," ~ ")," ata "," ~ ")," lt "," ~ ")," utc "," ~ ")," local "," ~ ")," ok "," ~ ")," done "," ~ ")," seen "," ~ ")," chk "," ~ ")," chkd "," ~ ")," checked "," ~ ")," rcvd "," ~ ")," recd "," ~ ")," dep "," ~ ")," arr "," ~ ")," qty "," ~ ")," all "," ~ ")," ttl "," ~ ")," total "," ~ ")," via "," ~ ")," per "," ~ ")," call "," ~ ")," inbound "," ~ ")," outbound "," ~ ")," approx "," ~ ")</f>
        <v>  </v>
      </c>
    </row>
    <row r="311" customFormat="false" ht="39.75" hidden="false" customHeight="true" outlineLevel="0" collapsed="false">
      <c r="A311" s="57" t="s">
        <v>903</v>
      </c>
      <c r="B311" s="57" t="s">
        <v>246</v>
      </c>
      <c r="C311" s="57" t="str">
        <f aca="false">Flights!$F$13</f>
        <v>MH0753</v>
      </c>
      <c r="D311" s="58" t="n">
        <f aca="false">Flights!$D$13</f>
        <v>46306</v>
      </c>
      <c r="E311" s="57" t="str">
        <f aca="false">Flights!$G$13&amp;"-"&amp;Flights!$H$13</f>
        <v>HAN-KUL</v>
      </c>
      <c r="F311" s="57" t="str">
        <f aca="false">Flights!$K$13</f>
        <v>BC</v>
      </c>
      <c r="G311" s="57" t="s">
        <v>462</v>
      </c>
      <c r="H311" s="57" t="s">
        <v>463</v>
      </c>
      <c r="I311" s="57" t="s">
        <v>431</v>
      </c>
      <c r="J311" s="57" t="s">
        <v>468</v>
      </c>
      <c r="K311" s="67" t="s">
        <v>429</v>
      </c>
      <c r="L311" s="67" t="s">
        <v>465</v>
      </c>
      <c r="M311" s="67"/>
      <c r="N311" s="67" t="s">
        <v>386</v>
      </c>
      <c r="O311" s="67" t="s">
        <v>466</v>
      </c>
      <c r="P311" s="57" t="s">
        <v>240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open",IF(AND(NOT(OR(LEN(AZ311)&lt;15,ISNUMBER(MATCH(AZ311,L_Placeholder,0)))),BK311=0,NOT(OR(LEN(AU311)&lt;2,ISNUMBER(MATCH(AU311,L_Placeholder,0)))),NOT(OR(LEN(AX311)&lt;2,ISNUMBER(MATCH(AX311,L_Placeholder,0)))),TRIM(AE311)&lt;&gt;TRIM(T311)),"N/A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missing",IF(OR(LEN(AU311)&lt;2,ISNUMBER(MATCH(AU311,L_Placeholder,0))),"INVALID – PIC missing",IF(OR(LEN(AV311)&lt;2,ISNUMBER(MATCH(AV311,L_Placeholder,0))),"INVALID – result / assessment missing",IF(OR(OR(LEN(AW311)&lt;3,ISNUMBER(MATCH(AW311,L_Placeholder,0))),SUMPRODUCT(--ISNUMBER(SEARCH(" "&amp;L_EvidencePhrase&amp;" ",BD311)))&gt;0,BI311=1),"INVALID – evidence missing, placeholder or not yet on file",IF(BL311=0,"INVALID – evidence needs a traceable reference (number, file name or link)",IF(OR(LEN(AX311)&lt;2,ISNUMBER(MATCH(AX311,L_Placeholder,0))),"INVALID – verifier missing",IF(AX311=AU311,"INVALID – verifier must be someone other than the PIC",IF(BH311=1,"INVALID – result not yet available (awaiting / TBC)",IF(BV311=1,"INVALID – wording says not on board: an on-board confirmation needs the item loaded",IF(AND(AQ311=1,OR(OR(LEN(AY311)&lt;3,ISNUMBER(MATCH(AY311,L_Placeholder,0))),BJ311=1,BQ311=0)),"INVALID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LATE","COMPLETE")&amp;IF(BG311=1," – CHECK WORDING",""))))))))))))))))))))))))),IF(TRIM(U311)="Fail","FAIL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t="str">
        <f aca="false">" "&amp;TRIM(SUBSTITUTE(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 "))&amp;" "</f>
        <v>  </v>
      </c>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IFERROR(IF(AND(TRIM(U311)="Pass",SUMPRODUCT((LEN(BC311)-LEN(SUBSTITUTE(BC311,"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t="n">
        <f aca="false">IFERROR(IF(SUMPRODUCT((LEN(BD311)-LEN(SUBSTITUTE(BD311," "&amp;L_PendStrict&amp;" "," ")))/(LEN(L_PendStrict)+1))&gt;SUMPRODUCT((LEN(BD311)-LEN(SUBSTITUTE(BD311," "&amp;L_PendNeg&amp;" "," ")))/(LEN(L_PendNeg)+1)),1,0),1)</f>
        <v>0</v>
      </c>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t="n">
        <f aca="false">IFERROR(IF(OR(SUMPRODUCT(--ISNUMBER(SEARCH({"aa000"," aa 000"," aaa 000"," aaaa 000"," a 0000"," a000 000"," aa 00 000"," aaa 00 000"},BN311)))&gt;0,SUMPRODUCT(--ISNUMBER(SEARCH({"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311)))&gt;0,SUMPRODUCT(--ISNUMBER(SEARCH({"http","www.","\",".pdf",".jpg",".jpeg",".png",".heic",".xls",".doc",".msg",".eml"},Z311)))&gt;0,AND(SUMPRODUCT(--ISNUMBER(SEARCH({"sharepoint","onedrive","teams","dms","q-pulse","qpulse"},Z311)))&gt;0,ISNUMBER(SEARCH("0",BM311)))),1,0),0)</f>
        <v>0</v>
      </c>
      <c r="BM311" s="61" t="str">
        <f aca="false">SUBSTITUTE(SUBSTITUTE(SUBSTITUTE(SUBSTITUTE(SUBSTITUTE(SUBSTITUTE(SUBSTITUTE(SUBSTITUTE(SUBSTITUTE(LOWER(BW311&amp;""),"1","0"),"2","0"),"3","0"),"4","0"),"5","0"),"6","0"),"7","0"),"8","0"),"9","0")</f>
        <v>  </v>
      </c>
      <c r="BN311" s="61" t="str">
        <f aca="false">SUBSTITUTE(SUBSTITUTE(SUBSTITUTE(SUBSTITUTE(SUBSTITUTE(SUBSTITUTE(SUBSTITUTE(SUBSTITUTE(SUBSTITUTE(SUBSTITUTE(SUBSTITUTE(SUBSTITUTE(SUBSTITUTE(SUBSTITUTE(SUBSTITUTE(SUBSTITUTE(SUBSTITUTE(SUBSTITUTE(SUBSTITUTE(SUBSTITUTE(SUBSTITUTE(SUBSTITUTE(SUBSTITUTE(SUBSTITUTE(SUBSTITUTE(BM311,"b","a"),"c","a"),"d","a"),"e","a"),"f","a"),"g","a"),"h","a"),"i","a"),"j","a"),"k","a"),"l","a"),"m","a"),"n","a"),"o","a"),"p","a"),"q","a"),"r","a"),"s","a"),"t","a"),"u","a"),"v","a"),"w","a"),"x","a"),"y","a"),"z","a")</f>
        <v>  </v>
      </c>
      <c r="BO311" s="61" t="str">
        <f aca="false">SUBSTITUTE(SUBSTITUTE(SUBSTITUTE(SUBSTITUTE(SUBSTITUTE(SUBSTITUTE(SUBSTITUTE(SUBSTITUTE(SUBSTITUTE(LOWER(BX311&amp;""),"1","0"),"2","0"),"3","0"),"4","0"),"5","0"),"6","0"),"7","0"),"8","0"),"9","0")</f>
        <v>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v>
      </c>
      <c r="BQ311" s="61" t="n">
        <f aca="false">IFERROR(IF(OR(SUMPRODUCT(--ISNUMBER(SEARCH({"aa000"," aa 000"," aaa 000"," aaaa 000"," a 0000"," a000 000"," aa 00 000"," aaa 00 000"},BP311)))&gt;0,SUMPRODUCT(--ISNUMBER(SEARCH({"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311)))&gt;0,SUMPRODUCT(--ISNUMBER(SEARCH({"http","www.","\",".pdf",".jpg",".jpeg",".png",".heic",".xls",".doc",".msg",".eml"},W311)))&gt;0,ISNUMBER(SEARCH("0000",BO311)),AND(SUMPRODUCT(--ISNUMBER(SEARCH({"sharepoint","onedrive","teams","dms","q-pulse","qpulse"},W311)))&gt;0,ISNUMBER(SEARCH("0",BO311)))),1,0),0)</f>
        <v>0</v>
      </c>
      <c r="BR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311," "&amp;LOWER(Flights!$F$13)&amp;" "," ~ ")," mh"," ~")," at "," ~ ")," by "," ~ ")," on "," ~ ")," to "," ~ ")," from "," ~ ")," until "," ~ ")," till "," ~ ")," before "," ~ ")," after "," ~ ")," around "," ~ ")," approx "," ~ ")," about "," ~ ")," since "," ~ ")," hrs "," ~ ")," hr "," ~ ")," hours "," ~ ")," time "," ~ ")," jan "," ~ ")," feb "," ~ ")," mar "," ~ ")," apr "," ~ ")," may "," ~ ")," jun "," ~ ")," jul "," ~ ")," aug "," ~ ")," sep "," ~ ")," sept "," ~ ")," oct "," ~ ")</f>
        <v>  </v>
      </c>
      <c r="BS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311," "&amp;LOWER(Flights!$F$13)&amp;" "," ~ ")," mh"," ~")," at "," ~ ")," by "," ~ ")," on "," ~ ")," to "," ~ ")," from "," ~ ")," until "," ~ ")," till "," ~ ")," before "," ~ ")," after "," ~ ")," around "," ~ ")," approx "," ~ ")," about "," ~ ")," since "," ~ ")," hrs "," ~ ")," hr "," ~ ")," hours "," ~ ")," time "," ~ ")," jan "," ~ ")," feb "," ~ ")," mar "," ~ ")," apr "," ~ ")," may "," ~ ")," jun "," ~ ")," jul "," ~ ")," aug "," ~ ")," sep "," ~ ")," sept "," ~ ")," oct "," ~ ")</f>
        <v>  </v>
      </c>
      <c r="BT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311,"jan","~"),"feb","~"),"mar","~"),"apr","~"),"may","~"),"jun","~"),"jul","~"),"aug","~"),"sep","~"),"oct","~"),"nov","~"),"dec","~")," nov "," ~ ")," dec "," ~ ")," mon "," ~ ")," tue "," ~ ")," wed "," ~ ")," thu "," ~ ")," fri "," ~ ")," sat "," ~ ")," sun "," ~ ")," gate "," ~ ")," bay "," ~ ")," stand "," ~ ")," position "," ~ ")," galley "," ~ ")," flight "," ~ ")," flt "," ~ ")," day "," ~ ")," date "," ~ ")," dated "," ~ ")," the "," ~ ")," and "," ~ ")," of "," ~ ")," in "," ~ ")," for "," ~ ")," with "," ~ ")</f>
        <v>  </v>
      </c>
      <c r="BU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311,"jan","~"),"feb","~"),"mar","~"),"apr","~"),"may","~"),"jun","~"),"jul","~"),"aug","~"),"sep","~"),"oct","~"),"nov","~"),"dec","~")," nov "," ~ ")," dec "," ~ ")," mon "," ~ ")," tue "," ~ ")," wed "," ~ ")," thu "," ~ ")," fri "," ~ ")," sat "," ~ ")," sun "," ~ ")," gate "," ~ ")," bay "," ~ ")," stand "," ~ ")," position "," ~ ")," galley "," ~ ")," flight "," ~ ")," flt "," ~ ")," day "," ~ ")," date "," ~ ")," dated "," ~ ")," the "," ~ ")," and "," ~ ")," of "," ~ ")," in "," ~ ")," for "," ~ ")," with "," ~ ")</f>
        <v>  </v>
      </c>
      <c r="BV311" s="61" t="n">
        <f aca="false">IFERROR(IF(OR(SUMPRODUCT((LEN(BC311)-LEN(SUBSTITUTE(BC311," "&amp;L_NotLoaded&amp;" "," ")))/(LEN(L_NotLoaded)+1))&gt;SUMPRODUCT((LEN(BC311)-LEN(SUBSTITUTE(BC311," "&amp;L_NotLoadedNeg&amp;" "," ")))/(LEN(L_NotLoadedNeg)+1)),SUMPRODUCT((LEN(BD311)-LEN(SUBSTITUTE(BD311," "&amp;L_NotLoaded&amp;" "," ")))/(LEN(L_NotLoaded)+1))&gt;SUMPRODUCT((LEN(BD311)-LEN(SUBSTITUTE(BD311," "&amp;L_NotLoadedNeg&amp;" "," ")))/(LEN(L_NotLoadedNeg)+1))),1,0),0)</f>
        <v>0</v>
      </c>
      <c r="BW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311," pax "," ~ ")," etd "," ~ ")," eta "," ~ ")," std "," ~ ")," sta "," ~ ")," atd "," ~ ")," ata "," ~ ")," lt "," ~ ")," utc "," ~ ")," local "," ~ ")," ok "," ~ ")," done "," ~ ")," seen "," ~ ")," chk "," ~ ")," chkd "," ~ ")," checked "," ~ ")," rcvd "," ~ ")," recd "," ~ ")," dep "," ~ ")," arr "," ~ ")," qty "," ~ ")," all "," ~ ")," ttl "," ~ ")," total "," ~ ")," via "," ~ ")," per "," ~ ")," call "," ~ ")," inbound "," ~ ")," outbound "," ~ ")," approx "," ~ ")</f>
        <v>  </v>
      </c>
      <c r="BX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311," pax "," ~ ")," etd "," ~ ")," eta "," ~ ")," std "," ~ ")," sta "," ~ ")," atd "," ~ ")," ata "," ~ ")," lt "," ~ ")," utc "," ~ ")," local "," ~ ")," ok "," ~ ")," done "," ~ ")," seen "," ~ ")," chk "," ~ ")," chkd "," ~ ")," checked "," ~ ")," rcvd "," ~ ")," recd "," ~ ")," dep "," ~ ")," arr "," ~ ")," qty "," ~ ")," all "," ~ ")," ttl "," ~ ")," total "," ~ ")," via "," ~ ")," per "," ~ ")," call "," ~ ")," inbound "," ~ ")," outbound "," ~ ")," approx "," ~ ")</f>
        <v>  </v>
      </c>
    </row>
    <row r="312" customFormat="false" ht="41.25" hidden="false" customHeight="true" outlineLevel="0" collapsed="false">
      <c r="A312" s="57" t="s">
        <v>904</v>
      </c>
      <c r="B312" s="57" t="s">
        <v>246</v>
      </c>
      <c r="C312" s="57" t="str">
        <f aca="false">Flights!$F$13</f>
        <v>MH0753</v>
      </c>
      <c r="D312" s="58" t="n">
        <f aca="false">Flights!$D$13</f>
        <v>46306</v>
      </c>
      <c r="E312" s="57" t="str">
        <f aca="false">Flights!$G$13&amp;"-"&amp;Flights!$H$13</f>
        <v>HAN-KUL</v>
      </c>
      <c r="F312" s="57" t="str">
        <f aca="false">Flights!$K$13</f>
        <v>BC</v>
      </c>
      <c r="G312" s="57" t="s">
        <v>462</v>
      </c>
      <c r="H312" s="57" t="s">
        <v>463</v>
      </c>
      <c r="I312" s="57" t="s">
        <v>443</v>
      </c>
      <c r="J312" s="57" t="s">
        <v>537</v>
      </c>
      <c r="K312" s="67" t="s">
        <v>498</v>
      </c>
      <c r="L312" s="67" t="s">
        <v>879</v>
      </c>
      <c r="M312" s="67" t="s">
        <v>454</v>
      </c>
      <c r="N312" s="67" t="s">
        <v>386</v>
      </c>
      <c r="O312" s="67" t="s">
        <v>538</v>
      </c>
      <c r="P312" s="57" t="s">
        <v>240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open",IF(AND(NOT(OR(LEN(AZ312)&lt;15,ISNUMBER(MATCH(AZ312,L_Placeholder,0)))),BK312=0,NOT(OR(LEN(AU312)&lt;2,ISNUMBER(MATCH(AU312,L_Placeholder,0)))),NOT(OR(LEN(AX312)&lt;2,ISNUMBER(MATCH(AX312,L_Placeholder,0)))),TRIM(AE312)&lt;&gt;TRIM(T312)),"N/A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missing",IF(OR(LEN(AU312)&lt;2,ISNUMBER(MATCH(AU312,L_Placeholder,0))),"INVALID – PIC missing",IF(OR(LEN(AV312)&lt;2,ISNUMBER(MATCH(AV312,L_Placeholder,0))),"INVALID – result / assessment missing",IF(OR(OR(LEN(AW312)&lt;3,ISNUMBER(MATCH(AW312,L_Placeholder,0))),SUMPRODUCT(--ISNUMBER(SEARCH(" "&amp;L_EvidencePhrase&amp;" ",BD312)))&gt;0,BI312=1),"INVALID – evidence missing, placeholder or not yet on file",IF(BL312=0,"INVALID – evidence needs a traceable reference (number, file name or link)",IF(OR(LEN(AX312)&lt;2,ISNUMBER(MATCH(AX312,L_Placeholder,0))),"INVALID – verifier missing",IF(AX312=AU312,"INVALID – verifier must be someone other than the PIC",IF(BH312=1,"INVALID – result not yet available (awaiting / TBC)",IF(BV312=1,"INVALID – wording says not on board: an on-board confirmation needs the item loaded",IF(AND(AQ312=1,OR(OR(LEN(AY312)&lt;3,ISNUMBER(MATCH(AY312,L_Placeholder,0))),BJ312=1,BQ312=0)),"INVALID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LATE","COMPLETE")&amp;IF(BG312=1," – CHECK WORDING",""))))))))))))))))))))))))),IF(TRIM(U312)="Fail","FAIL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t="str">
        <f aca="false">" "&amp;TRIM(SUBSTITUTE(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 "))&amp;" "</f>
        <v>  </v>
      </c>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IFERROR(IF(AND(TRIM(U312)="Pass",SUMPRODUCT((LEN(BC312)-LEN(SUBSTITUTE(BC312,"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t="n">
        <f aca="false">IFERROR(IF(SUMPRODUCT((LEN(BD312)-LEN(SUBSTITUTE(BD312," "&amp;L_PendStrict&amp;" "," ")))/(LEN(L_PendStrict)+1))&gt;SUMPRODUCT((LEN(BD312)-LEN(SUBSTITUTE(BD312," "&amp;L_PendNeg&amp;" "," ")))/(LEN(L_PendNeg)+1)),1,0),1)</f>
        <v>0</v>
      </c>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t="n">
        <f aca="false">IFERROR(IF(OR(SUMPRODUCT(--ISNUMBER(SEARCH({"aa000"," aa 000"," aaa 000"," aaaa 000"," a 0000"," a000 000"," aa 00 000"," aaa 00 000"},BN312)))&gt;0,SUMPRODUCT(--ISNUMBER(SEARCH({"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312)))&gt;0,SUMPRODUCT(--ISNUMBER(SEARCH({"http","www.","\",".pdf",".jpg",".jpeg",".png",".heic",".xls",".doc",".msg",".eml"},Z312)))&gt;0,AND(SUMPRODUCT(--ISNUMBER(SEARCH({"sharepoint","onedrive","teams","dms","q-pulse","qpulse"},Z312)))&gt;0,ISNUMBER(SEARCH("0",BM312)))),1,0),0)</f>
        <v>0</v>
      </c>
      <c r="BM312" s="61" t="str">
        <f aca="false">SUBSTITUTE(SUBSTITUTE(SUBSTITUTE(SUBSTITUTE(SUBSTITUTE(SUBSTITUTE(SUBSTITUTE(SUBSTITUTE(SUBSTITUTE(LOWER(BW312&amp;""),"1","0"),"2","0"),"3","0"),"4","0"),"5","0"),"6","0"),"7","0"),"8","0"),"9","0")</f>
        <v>  </v>
      </c>
      <c r="BN312" s="61" t="str">
        <f aca="false">SUBSTITUTE(SUBSTITUTE(SUBSTITUTE(SUBSTITUTE(SUBSTITUTE(SUBSTITUTE(SUBSTITUTE(SUBSTITUTE(SUBSTITUTE(SUBSTITUTE(SUBSTITUTE(SUBSTITUTE(SUBSTITUTE(SUBSTITUTE(SUBSTITUTE(SUBSTITUTE(SUBSTITUTE(SUBSTITUTE(SUBSTITUTE(SUBSTITUTE(SUBSTITUTE(SUBSTITUTE(SUBSTITUTE(SUBSTITUTE(SUBSTITUTE(BM312,"b","a"),"c","a"),"d","a"),"e","a"),"f","a"),"g","a"),"h","a"),"i","a"),"j","a"),"k","a"),"l","a"),"m","a"),"n","a"),"o","a"),"p","a"),"q","a"),"r","a"),"s","a"),"t","a"),"u","a"),"v","a"),"w","a"),"x","a"),"y","a"),"z","a")</f>
        <v>  </v>
      </c>
      <c r="BO312" s="61" t="str">
        <f aca="false">SUBSTITUTE(SUBSTITUTE(SUBSTITUTE(SUBSTITUTE(SUBSTITUTE(SUBSTITUTE(SUBSTITUTE(SUBSTITUTE(SUBSTITUTE(LOWER(BX312&amp;""),"1","0"),"2","0"),"3","0"),"4","0"),"5","0"),"6","0"),"7","0"),"8","0"),"9","0")</f>
        <v>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v>
      </c>
      <c r="BQ312" s="61" t="n">
        <f aca="false">IFERROR(IF(OR(SUMPRODUCT(--ISNUMBER(SEARCH({"aa000"," aa 000"," aaa 000"," aaaa 000"," a 0000"," a000 000"," aa 00 000"," aaa 00 000"},BP312)))&gt;0,SUMPRODUCT(--ISNUMBER(SEARCH({"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312)))&gt;0,SUMPRODUCT(--ISNUMBER(SEARCH({"http","www.","\",".pdf",".jpg",".jpeg",".png",".heic",".xls",".doc",".msg",".eml"},W312)))&gt;0,ISNUMBER(SEARCH("0000",BO312)),AND(SUMPRODUCT(--ISNUMBER(SEARCH({"sharepoint","onedrive","teams","dms","q-pulse","qpulse"},W312)))&gt;0,ISNUMBER(SEARCH("0",BO312)))),1,0),0)</f>
        <v>0</v>
      </c>
      <c r="BR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312," "&amp;LOWER(Flights!$F$13)&amp;" "," ~ ")," mh"," ~")," at "," ~ ")," by "," ~ ")," on "," ~ ")," to "," ~ ")," from "," ~ ")," until "," ~ ")," till "," ~ ")," before "," ~ ")," after "," ~ ")," around "," ~ ")," approx "," ~ ")," about "," ~ ")," since "," ~ ")," hrs "," ~ ")," hr "," ~ ")," hours "," ~ ")," time "," ~ ")," jan "," ~ ")," feb "," ~ ")," mar "," ~ ")," apr "," ~ ")," may "," ~ ")," jun "," ~ ")," jul "," ~ ")," aug "," ~ ")," sep "," ~ ")," sept "," ~ ")," oct "," ~ ")</f>
        <v>  </v>
      </c>
      <c r="BS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312," "&amp;LOWER(Flights!$F$13)&amp;" "," ~ ")," mh"," ~")," at "," ~ ")," by "," ~ ")," on "," ~ ")," to "," ~ ")," from "," ~ ")," until "," ~ ")," till "," ~ ")," before "," ~ ")," after "," ~ ")," around "," ~ ")," approx "," ~ ")," about "," ~ ")," since "," ~ ")," hrs "," ~ ")," hr "," ~ ")," hours "," ~ ")," time "," ~ ")," jan "," ~ ")," feb "," ~ ")," mar "," ~ ")," apr "," ~ ")," may "," ~ ")," jun "," ~ ")," jul "," ~ ")," aug "," ~ ")," sep "," ~ ")," sept "," ~ ")," oct "," ~ ")</f>
        <v>  </v>
      </c>
      <c r="BT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312,"jan","~"),"feb","~"),"mar","~"),"apr","~"),"may","~"),"jun","~"),"jul","~"),"aug","~"),"sep","~"),"oct","~"),"nov","~"),"dec","~")," nov "," ~ ")," dec "," ~ ")," mon "," ~ ")," tue "," ~ ")," wed "," ~ ")," thu "," ~ ")," fri "," ~ ")," sat "," ~ ")," sun "," ~ ")," gate "," ~ ")," bay "," ~ ")," stand "," ~ ")," position "," ~ ")," galley "," ~ ")," flight "," ~ ")," flt "," ~ ")," day "," ~ ")," date "," ~ ")," dated "," ~ ")," the "," ~ ")," and "," ~ ")," of "," ~ ")," in "," ~ ")," for "," ~ ")," with "," ~ ")</f>
        <v>  </v>
      </c>
      <c r="BU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312,"jan","~"),"feb","~"),"mar","~"),"apr","~"),"may","~"),"jun","~"),"jul","~"),"aug","~"),"sep","~"),"oct","~"),"nov","~"),"dec","~")," nov "," ~ ")," dec "," ~ ")," mon "," ~ ")," tue "," ~ ")," wed "," ~ ")," thu "," ~ ")," fri "," ~ ")," sat "," ~ ")," sun "," ~ ")," gate "," ~ ")," bay "," ~ ")," stand "," ~ ")," position "," ~ ")," galley "," ~ ")," flight "," ~ ")," flt "," ~ ")," day "," ~ ")," date "," ~ ")," dated "," ~ ")," the "," ~ ")," and "," ~ ")," of "," ~ ")," in "," ~ ")," for "," ~ ")," with "," ~ ")</f>
        <v>  </v>
      </c>
      <c r="BV312" s="61" t="n">
        <f aca="false">IFERROR(IF(OR(SUMPRODUCT((LEN(BC312)-LEN(SUBSTITUTE(BC312," "&amp;L_NotLoaded&amp;" "," ")))/(LEN(L_NotLoaded)+1))&gt;SUMPRODUCT((LEN(BC312)-LEN(SUBSTITUTE(BC312," "&amp;L_NotLoadedNeg&amp;" "," ")))/(LEN(L_NotLoadedNeg)+1)),SUMPRODUCT((LEN(BD312)-LEN(SUBSTITUTE(BD312," "&amp;L_NotLoaded&amp;" "," ")))/(LEN(L_NotLoaded)+1))&gt;SUMPRODUCT((LEN(BD312)-LEN(SUBSTITUTE(BD312," "&amp;L_NotLoadedNeg&amp;" "," ")))/(LEN(L_NotLoadedNeg)+1))),1,0),0)</f>
        <v>0</v>
      </c>
      <c r="BW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312," pax "," ~ ")," etd "," ~ ")," eta "," ~ ")," std "," ~ ")," sta "," ~ ")," atd "," ~ ")," ata "," ~ ")," lt "," ~ ")," utc "," ~ ")," local "," ~ ")," ok "," ~ ")," done "," ~ ")," seen "," ~ ")," chk "," ~ ")," chkd "," ~ ")," checked "," ~ ")," rcvd "," ~ ")," recd "," ~ ")," dep "," ~ ")," arr "," ~ ")," qty "," ~ ")," all "," ~ ")," ttl "," ~ ")," total "," ~ ")," via "," ~ ")," per "," ~ ")," call "," ~ ")," inbound "," ~ ")," outbound "," ~ ")," approx "," ~ ")</f>
        <v>  </v>
      </c>
      <c r="BX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312," pax "," ~ ")," etd "," ~ ")," eta "," ~ ")," std "," ~ ")," sta "," ~ ")," atd "," ~ ")," ata "," ~ ")," lt "," ~ ")," utc "," ~ ")," local "," ~ ")," ok "," ~ ")," done "," ~ ")," seen "," ~ ")," chk "," ~ ")," chkd "," ~ ")," checked "," ~ ")," rcvd "," ~ ")," recd "," ~ ")," dep "," ~ ")," arr "," ~ ")," qty "," ~ ")," all "," ~ ")," ttl "," ~ ")," total "," ~ ")," via "," ~ ")," per "," ~ ")," call "," ~ ")," inbound "," ~ ")," outbound "," ~ ")," approx "," ~ ")</f>
        <v>  </v>
      </c>
    </row>
    <row r="313" customFormat="false" ht="39.75" hidden="false" customHeight="true" outlineLevel="0" collapsed="false">
      <c r="A313" s="57" t="s">
        <v>905</v>
      </c>
      <c r="B313" s="57" t="s">
        <v>246</v>
      </c>
      <c r="C313" s="57" t="str">
        <f aca="false">Flights!$F$13</f>
        <v>MH0753</v>
      </c>
      <c r="D313" s="58" t="n">
        <f aca="false">Flights!$D$13</f>
        <v>46306</v>
      </c>
      <c r="E313" s="57" t="str">
        <f aca="false">Flights!$G$13&amp;"-"&amp;Flights!$H$13</f>
        <v>HAN-KUL</v>
      </c>
      <c r="F313" s="57" t="str">
        <f aca="false">Flights!$K$13</f>
        <v>BC</v>
      </c>
      <c r="G313" s="57" t="s">
        <v>462</v>
      </c>
      <c r="H313" s="57" t="s">
        <v>463</v>
      </c>
      <c r="I313" s="57" t="s">
        <v>502</v>
      </c>
      <c r="J313" s="57" t="s">
        <v>540</v>
      </c>
      <c r="K313" s="67" t="s">
        <v>504</v>
      </c>
      <c r="L313" s="67" t="s">
        <v>882</v>
      </c>
      <c r="M313" s="67" t="s">
        <v>454</v>
      </c>
      <c r="N313" s="67" t="s">
        <v>386</v>
      </c>
      <c r="O313" s="67"/>
      <c r="P313" s="57" t="s">
        <v>240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open",IF(AND(NOT(OR(LEN(AZ313)&lt;15,ISNUMBER(MATCH(AZ313,L_Placeholder,0)))),BK313=0,NOT(OR(LEN(AU313)&lt;2,ISNUMBER(MATCH(AU313,L_Placeholder,0)))),NOT(OR(LEN(AX313)&lt;2,ISNUMBER(MATCH(AX313,L_Placeholder,0)))),TRIM(AE313)&lt;&gt;TRIM(T313)),"N/A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missing",IF(OR(LEN(AU313)&lt;2,ISNUMBER(MATCH(AU313,L_Placeholder,0))),"INVALID – PIC missing",IF(OR(LEN(AV313)&lt;2,ISNUMBER(MATCH(AV313,L_Placeholder,0))),"INVALID – result / assessment missing",IF(OR(OR(LEN(AW313)&lt;3,ISNUMBER(MATCH(AW313,L_Placeholder,0))),SUMPRODUCT(--ISNUMBER(SEARCH(" "&amp;L_EvidencePhrase&amp;" ",BD313)))&gt;0,BI313=1),"INVALID – evidence missing, placeholder or not yet on file",IF(BL313=0,"INVALID – evidence needs a traceable reference (number, file name or link)",IF(OR(LEN(AX313)&lt;2,ISNUMBER(MATCH(AX313,L_Placeholder,0))),"INVALID – verifier missing",IF(AX313=AU313,"INVALID – verifier must be someone other than the PIC",IF(BH313=1,"INVALID – result not yet available (awaiting / TBC)",IF(BV313=1,"INVALID – wording says not on board: an on-board confirmation needs the item loaded",IF(AND(AQ313=1,OR(OR(LEN(AY313)&lt;3,ISNUMBER(MATCH(AY313,L_Placeholder,0))),BJ313=1,BQ313=0)),"INVALID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LATE","COMPLETE")&amp;IF(BG313=1," – CHECK WORDING",""))))))))))))))))))))))))),IF(TRIM(U313)="Fail","FAIL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t="str">
        <f aca="false">" "&amp;TRIM(SUBSTITUTE(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 "))&amp;" "</f>
        <v>  </v>
      </c>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IFERROR(IF(AND(TRIM(U313)="Pass",SUMPRODUCT((LEN(BC313)-LEN(SUBSTITUTE(BC313,"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")))/(LEN(L_PendNeg)+1)),1,0),1)</f>
        <v>0</v>
      </c>
      <c r="BI313" s="61" t="n">
        <f aca="false">IFERROR(IF(SUMPRODUCT((LEN(BD313)-LEN(SUBSTITUTE(BD313," "&amp;L_PendStrict&amp;" "," ")))/(LEN(L_PendStrict)+1))&gt;SUMPRODUCT((LEN(BD313)-LEN(SUBSTITUTE(BD313," "&amp;L_PendNeg&amp;" "," ")))/(LEN(L_PendNeg)+1)),1,0),1)</f>
        <v>0</v>
      </c>
      <c r="BJ313" s="61" t="n">
        <f aca="false">IFERROR(IF(SUMPRODUCT((LEN(BE313)-LEN(SUBSTITUTE(BE313," "&amp;L_Pending&amp;" "," ")))/(LEN(L_Pending)+1))&gt;SUMPRODUCT((LEN(BE313)-LEN(SUBSTITUTE(BE313," "&amp;L_PendNeg&amp;" "," ")))/(LEN(L_PendNeg)+1)),1,0),1)</f>
        <v>0</v>
      </c>
      <c r="BK313" s="61" t="n">
        <f aca="false">IFERROR(IF(SUMPRODUCT((LEN(BF313)-LEN(SUBSTITUTE(BF313," "&amp;L_PendStrict&amp;" "," ")))/(LEN(L_PendStrict)+1))&gt;SUMPRODUCT((LEN(BF313)-LEN(SUBSTITUTE(BF313," "&amp;L_PendNeg&amp;" "," ")))/(LEN(L_PendNeg)+1)),1,0),1)</f>
        <v>0</v>
      </c>
      <c r="BL313" s="61" t="n">
        <f aca="false">IFERROR(IF(OR(SUMPRODUCT(--ISNUMBER(SEARCH({"aa000"," aa 000"," aaa 000"," aaaa 000"," a 0000"," a000 000"," aa 00 000"," aaa 00 000"},BN313)))&gt;0,SUMPRODUCT(--ISNUMBER(SEARCH({"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313)))&gt;0,SUMPRODUCT(--ISNUMBER(SEARCH({"http","www.","\",".pdf",".jpg",".jpeg",".png",".heic",".xls",".doc",".msg",".eml"},Z313)))&gt;0,AND(SUMPRODUCT(--ISNUMBER(SEARCH({"sharepoint","onedrive","teams","dms","q-pulse","qpulse"},Z313)))&gt;0,ISNUMBER(SEARCH("0",BM313)))),1,0),0)</f>
        <v>0</v>
      </c>
      <c r="BM313" s="61" t="str">
        <f aca="false">SUBSTITUTE(SUBSTITUTE(SUBSTITUTE(SUBSTITUTE(SUBSTITUTE(SUBSTITUTE(SUBSTITUTE(SUBSTITUTE(SUBSTITUTE(LOWER(BW313&amp;""),"1","0"),"2","0"),"3","0"),"4","0"),"5","0"),"6","0"),"7","0"),"8","0"),"9","0")</f>
        <v>  </v>
      </c>
      <c r="BN313" s="61" t="str">
        <f aca="false">SUBSTITUTE(SUBSTITUTE(SUBSTITUTE(SUBSTITUTE(SUBSTITUTE(SUBSTITUTE(SUBSTITUTE(SUBSTITUTE(SUBSTITUTE(SUBSTITUTE(SUBSTITUTE(SUBSTITUTE(SUBSTITUTE(SUBSTITUTE(SUBSTITUTE(SUBSTITUTE(SUBSTITUTE(SUBSTITUTE(SUBSTITUTE(SUBSTITUTE(SUBSTITUTE(SUBSTITUTE(SUBSTITUTE(SUBSTITUTE(SUBSTITUTE(BM313,"b","a"),"c","a"),"d","a"),"e","a"),"f","a"),"g","a"),"h","a"),"i","a"),"j","a"),"k","a"),"l","a"),"m","a"),"n","a"),"o","a"),"p","a"),"q","a"),"r","a"),"s","a"),"t","a"),"u","a"),"v","a"),"w","a"),"x","a"),"y","a"),"z","a")</f>
        <v>  </v>
      </c>
      <c r="BO313" s="61" t="str">
        <f aca="false">SUBSTITUTE(SUBSTITUTE(SUBSTITUTE(SUBSTITUTE(SUBSTITUTE(SUBSTITUTE(SUBSTITUTE(SUBSTITUTE(SUBSTITUTE(LOWER(BX313&amp;""),"1","0"),"2","0"),"3","0"),"4","0"),"5","0"),"6","0"),"7","0"),"8","0"),"9","0")</f>
        <v>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v>
      </c>
      <c r="BQ313" s="61" t="n">
        <f aca="false">IFERROR(IF(OR(SUMPRODUCT(--ISNUMBER(SEARCH({"aa000"," aa 000"," aaa 000"," aaaa 000"," a 0000"," a000 000"," aa 00 000"," aaa 00 000"},BP313)))&gt;0,SUMPRODUCT(--ISNUMBER(SEARCH({"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313)))&gt;0,SUMPRODUCT(--ISNUMBER(SEARCH({"http","www.","\",".pdf",".jpg",".jpeg",".png",".heic",".xls",".doc",".msg",".eml"},W313)))&gt;0,ISNUMBER(SEARCH("0000",BO313)),AND(SUMPRODUCT(--ISNUMBER(SEARCH({"sharepoint","onedrive","teams","dms","q-pulse","qpulse"},W313)))&gt;0,ISNUMBER(SEARCH("0",BO313)))),1,0),0)</f>
        <v>0</v>
      </c>
      <c r="BR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313," "&amp;LOWER(Flights!$F$13)&amp;" "," ~ ")," mh"," ~")," at "," ~ ")," by "," ~ ")," on "," ~ ")," to "," ~ ")," from "," ~ ")," until "," ~ ")," till "," ~ ")," before "," ~ ")," after "," ~ ")," around "," ~ ")," approx "," ~ ")," about "," ~ ")," since "," ~ ")," hrs "," ~ ")," hr "," ~ ")," hours "," ~ ")," time "," ~ ")," jan "," ~ ")," feb "," ~ ")," mar "," ~ ")," apr "," ~ ")," may "," ~ ")," jun "," ~ ")," jul "," ~ ")," aug "," ~ ")," sep "," ~ ")," sept "," ~ ")," oct "," ~ ")</f>
        <v>  </v>
      </c>
      <c r="BS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313," "&amp;LOWER(Flights!$F$13)&amp;" "," ~ ")," mh"," ~")," at "," ~ ")," by "," ~ ")," on "," ~ ")," to "," ~ ")," from "," ~ ")," until "," ~ ")," till "," ~ ")," before "," ~ ")," after "," ~ ")," around "," ~ ")," approx "," ~ ")," about "," ~ ")," since "," ~ ")," hrs "," ~ ")," hr "," ~ ")," hours "," ~ ")," time "," ~ ")," jan "," ~ ")," feb "," ~ ")," mar "," ~ ")," apr "," ~ ")," may "," ~ ")," jun "," ~ ")," jul "," ~ ")," aug "," ~ ")," sep "," ~ ")," sept "," ~ ")," oct "," ~ ")</f>
        <v>  </v>
      </c>
      <c r="BT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313,"jan","~"),"feb","~"),"mar","~"),"apr","~"),"may","~"),"jun","~"),"jul","~"),"aug","~"),"sep","~"),"oct","~"),"nov","~"),"dec","~")," nov "," ~ ")," dec "," ~ ")," mon "," ~ ")," tue "," ~ ")," wed "," ~ ")," thu "," ~ ")," fri "," ~ ")," sat "," ~ ")," sun "," ~ ")," gate "," ~ ")," bay "," ~ ")," stand "," ~ ")," position "," ~ ")," galley "," ~ ")," flight "," ~ ")," flt "," ~ ")," day "," ~ ")," date "," ~ ")," dated "," ~ ")," the "," ~ ")," and "," ~ ")," of "," ~ ")," in "," ~ ")," for "," ~ ")," with "," ~ ")</f>
        <v>  </v>
      </c>
      <c r="BU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313,"jan","~"),"feb","~"),"mar","~"),"apr","~"),"may","~"),"jun","~"),"jul","~"),"aug","~"),"sep","~"),"oct","~"),"nov","~"),"dec","~")," nov "," ~ ")," dec "," ~ ")," mon "," ~ ")," tue "," ~ ")," wed "," ~ ")," thu "," ~ ")," fri "," ~ ")," sat "," ~ ")," sun "," ~ ")," gate "," ~ ")," bay "," ~ ")," stand "," ~ ")," position "," ~ ")," galley "," ~ ")," flight "," ~ ")," flt "," ~ ")," day "," ~ ")," date "," ~ ")," dated "," ~ ")," the "," ~ ")," and "," ~ ")," of "," ~ ")," in "," ~ ")," for "," ~ ")," with "," ~ ")</f>
        <v>  </v>
      </c>
      <c r="BV313" s="61" t="n">
        <f aca="false">IFERROR(IF(OR(SUMPRODUCT((LEN(BC313)-LEN(SUBSTITUTE(BC313," "&amp;L_NotLoaded&amp;" "," ")))/(LEN(L_NotLoaded)+1))&gt;SUMPRODUCT((LEN(BC313)-LEN(SUBSTITUTE(BC313," "&amp;L_NotLoadedNeg&amp;" "," ")))/(LEN(L_NotLoadedNeg)+1)),SUMPRODUCT((LEN(BD313)-LEN(SUBSTITUTE(BD313," "&amp;L_NotLoaded&amp;" "," ")))/(LEN(L_NotLoaded)+1))&gt;SUMPRODUCT((LEN(BD313)-LEN(SUBSTITUTE(BD313," "&amp;L_NotLoadedNeg&amp;" "," ")))/(LEN(L_NotLoadedNeg)+1))),1,0),0)</f>
        <v>0</v>
      </c>
      <c r="BW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313," pax "," ~ ")," etd "," ~ ")," eta "," ~ ")," std "," ~ ")," sta "," ~ ")," atd "," ~ ")," ata "," ~ ")," lt "," ~ ")," utc "," ~ ")," local "," ~ ")," ok "," ~ ")," done "," ~ ")," seen "," ~ ")," chk "," ~ ")," chkd "," ~ ")," checked "," ~ ")," rcvd "," ~ ")," recd "," ~ ")," dep "," ~ ")," arr "," ~ ")," qty "," ~ ")," all "," ~ ")," ttl "," ~ ")," total "," ~ ")," via "," ~ ")," per "," ~ ")," call "," ~ ")," inbound "," ~ ")," outbound "," ~ ")," approx "," ~ ")</f>
        <v>  </v>
      </c>
      <c r="BX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313," pax "," ~ ")," etd "," ~ ")," eta "," ~ ")," std "," ~ ")," sta "," ~ ")," atd "," ~ ")," ata "," ~ ")," lt "," ~ ")," utc "," ~ ")," local "," ~ ")," ok "," ~ ")," done "," ~ ")," seen "," ~ ")," chk "," ~ ")," chkd "," ~ ")," checked "," ~ ")," rcvd "," ~ ")," recd "," ~ ")," dep "," ~ ")," arr "," ~ ")," qty "," ~ ")," all "," ~ ")," ttl "," ~ ")," total "," ~ ")," via "," ~ ")," per "," ~ ")," call "," ~ ")," inbound "," ~ ")," outbound "," ~ ")," approx "," ~ ")</f>
        <v>  </v>
      </c>
    </row>
    <row r="314" customFormat="false" ht="39.75" hidden="false" customHeight="true" outlineLevel="0" collapsed="false">
      <c r="A314" s="57" t="s">
        <v>906</v>
      </c>
      <c r="B314" s="57" t="s">
        <v>246</v>
      </c>
      <c r="C314" s="57" t="str">
        <f aca="false">Flights!$F$13</f>
        <v>MH0753</v>
      </c>
      <c r="D314" s="58" t="n">
        <f aca="false">Flights!$D$13</f>
        <v>46306</v>
      </c>
      <c r="E314" s="57" t="str">
        <f aca="false">Flights!$G$13&amp;"-"&amp;Flights!$H$13</f>
        <v>HAN-KUL</v>
      </c>
      <c r="F314" s="57" t="str">
        <f aca="false">Flights!$K$13</f>
        <v>BC</v>
      </c>
      <c r="G314" s="57" t="s">
        <v>462</v>
      </c>
      <c r="H314" s="57" t="s">
        <v>463</v>
      </c>
      <c r="I314" s="57" t="s">
        <v>502</v>
      </c>
      <c r="J314" s="57" t="s">
        <v>542</v>
      </c>
      <c r="K314" s="67" t="s">
        <v>504</v>
      </c>
      <c r="L314" s="67" t="s">
        <v>885</v>
      </c>
      <c r="M314" s="67" t="s">
        <v>454</v>
      </c>
      <c r="N314" s="67" t="s">
        <v>386</v>
      </c>
      <c r="O314" s="67"/>
      <c r="P314" s="57" t="s">
        <v>240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open",IF(AND(NOT(OR(LEN(AZ314)&lt;15,ISNUMBER(MATCH(AZ314,L_Placeholder,0)))),BK314=0,NOT(OR(LEN(AU314)&lt;2,ISNUMBER(MATCH(AU314,L_Placeholder,0)))),NOT(OR(LEN(AX314)&lt;2,ISNUMBER(MATCH(AX314,L_Placeholder,0)))),TRIM(AE314)&lt;&gt;TRIM(T314)),"N/A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missing",IF(OR(LEN(AU314)&lt;2,ISNUMBER(MATCH(AU314,L_Placeholder,0))),"INVALID – PIC missing",IF(OR(LEN(AV314)&lt;2,ISNUMBER(MATCH(AV314,L_Placeholder,0))),"INVALID – result / assessment missing",IF(OR(OR(LEN(AW314)&lt;3,ISNUMBER(MATCH(AW314,L_Placeholder,0))),SUMPRODUCT(--ISNUMBER(SEARCH(" "&amp;L_EvidencePhrase&amp;" ",BD314)))&gt;0,BI314=1),"INVALID – evidence missing, placeholder or not yet on file",IF(BL314=0,"INVALID – evidence needs a traceable reference (number, file name or link)",IF(OR(LEN(AX314)&lt;2,ISNUMBER(MATCH(AX314,L_Placeholder,0))),"INVALID – verifier missing",IF(AX314=AU314,"INVALID – verifier must be someone other than the PIC",IF(BH314=1,"INVALID – result not yet available (awaiting / TBC)",IF(BV314=1,"INVALID – wording says not on board: an on-board confirmation needs the item loaded",IF(AND(AQ314=1,OR(OR(LEN(AY314)&lt;3,ISNUMBER(MATCH(AY314,L_Placeholder,0))),BJ314=1,BQ314=0)),"INVALID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LATE","COMPLETE")&amp;IF(BG314=1," – CHECK WORDING",""))))))))))))))))))))))))),IF(TRIM(U314)="Fail","FAIL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t="str">
        <f aca="false">" "&amp;TRIM(SUBSTITUTE(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 "))&amp;" "</f>
        <v>  </v>
      </c>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IFERROR(IF(AND(TRIM(U314)="Pass",SUMPRODUCT((LEN(BC314)-LEN(SUBSTITUTE(BC314,"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")))/(LEN(L_PendNeg)+1)),1,0),1)</f>
        <v>0</v>
      </c>
      <c r="BI314" s="61" t="n">
        <f aca="false">IFERROR(IF(SUMPRODUCT((LEN(BD314)-LEN(SUBSTITUTE(BD314," "&amp;L_PendStrict&amp;" "," ")))/(LEN(L_PendStrict)+1))&gt;SUMPRODUCT((LEN(BD314)-LEN(SUBSTITUTE(BD314," "&amp;L_PendNeg&amp;" "," ")))/(LEN(L_PendNeg)+1)),1,0),1)</f>
        <v>0</v>
      </c>
      <c r="BJ314" s="61" t="n">
        <f aca="false">IFERROR(IF(SUMPRODUCT((LEN(BE314)-LEN(SUBSTITUTE(BE314," "&amp;L_Pending&amp;" "," ")))/(LEN(L_Pending)+1))&gt;SUMPRODUCT((LEN(BE314)-LEN(SUBSTITUTE(BE314," "&amp;L_PendNeg&amp;" "," ")))/(LEN(L_PendNeg)+1)),1,0),1)</f>
        <v>0</v>
      </c>
      <c r="BK314" s="61" t="n">
        <f aca="false">IFERROR(IF(SUMPRODUCT((LEN(BF314)-LEN(SUBSTITUTE(BF314," "&amp;L_PendStrict&amp;" "," ")))/(LEN(L_PendStrict)+1))&gt;SUMPRODUCT((LEN(BF314)-LEN(SUBSTITUTE(BF314," "&amp;L_PendNeg&amp;" "," ")))/(LEN(L_PendNeg)+1)),1,0),1)</f>
        <v>0</v>
      </c>
      <c r="BL314" s="61" t="n">
        <f aca="false">IFERROR(IF(OR(SUMPRODUCT(--ISNUMBER(SEARCH({"aa000"," aa 000"," aaa 000"," aaaa 000"," a 0000"," a000 000"," aa 00 000"," aaa 00 000"},BN314)))&gt;0,SUMPRODUCT(--ISNUMBER(SEARCH({"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314)))&gt;0,SUMPRODUCT(--ISNUMBER(SEARCH({"http","www.","\",".pdf",".jpg",".jpeg",".png",".heic",".xls",".doc",".msg",".eml"},Z314)))&gt;0,AND(SUMPRODUCT(--ISNUMBER(SEARCH({"sharepoint","onedrive","teams","dms","q-pulse","qpulse"},Z314)))&gt;0,ISNUMBER(SEARCH("0",BM314)))),1,0),0)</f>
        <v>0</v>
      </c>
      <c r="BM314" s="61" t="str">
        <f aca="false">SUBSTITUTE(SUBSTITUTE(SUBSTITUTE(SUBSTITUTE(SUBSTITUTE(SUBSTITUTE(SUBSTITUTE(SUBSTITUTE(SUBSTITUTE(LOWER(BW314&amp;""),"1","0"),"2","0"),"3","0"),"4","0"),"5","0"),"6","0"),"7","0"),"8","0"),"9","0")</f>
        <v>  </v>
      </c>
      <c r="BN314" s="61" t="str">
        <f aca="false">SUBSTITUTE(SUBSTITUTE(SUBSTITUTE(SUBSTITUTE(SUBSTITUTE(SUBSTITUTE(SUBSTITUTE(SUBSTITUTE(SUBSTITUTE(SUBSTITUTE(SUBSTITUTE(SUBSTITUTE(SUBSTITUTE(SUBSTITUTE(SUBSTITUTE(SUBSTITUTE(SUBSTITUTE(SUBSTITUTE(SUBSTITUTE(SUBSTITUTE(SUBSTITUTE(SUBSTITUTE(SUBSTITUTE(SUBSTITUTE(SUBSTITUTE(BM314,"b","a"),"c","a"),"d","a"),"e","a"),"f","a"),"g","a"),"h","a"),"i","a"),"j","a"),"k","a"),"l","a"),"m","a"),"n","a"),"o","a"),"p","a"),"q","a"),"r","a"),"s","a"),"t","a"),"u","a"),"v","a"),"w","a"),"x","a"),"y","a"),"z","a")</f>
        <v>  </v>
      </c>
      <c r="BO314" s="61" t="str">
        <f aca="false">SUBSTITUTE(SUBSTITUTE(SUBSTITUTE(SUBSTITUTE(SUBSTITUTE(SUBSTITUTE(SUBSTITUTE(SUBSTITUTE(SUBSTITUTE(LOWER(BX314&amp;""),"1","0"),"2","0"),"3","0"),"4","0"),"5","0"),"6","0"),"7","0"),"8","0"),"9","0")</f>
        <v>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v>
      </c>
      <c r="BQ314" s="61" t="n">
        <f aca="false">IFERROR(IF(OR(SUMPRODUCT(--ISNUMBER(SEARCH({"aa000"," aa 000"," aaa 000"," aaaa 000"," a 0000"," a000 000"," aa 00 000"," aaa 00 000"},BP314)))&gt;0,SUMPRODUCT(--ISNUMBER(SEARCH({"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314)))&gt;0,SUMPRODUCT(--ISNUMBER(SEARCH({"http","www.","\",".pdf",".jpg",".jpeg",".png",".heic",".xls",".doc",".msg",".eml"},W314)))&gt;0,ISNUMBER(SEARCH("0000",BO314)),AND(SUMPRODUCT(--ISNUMBER(SEARCH({"sharepoint","onedrive","teams","dms","q-pulse","qpulse"},W314)))&gt;0,ISNUMBER(SEARCH("0",BO314)))),1,0),0)</f>
        <v>0</v>
      </c>
      <c r="BR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314," "&amp;LOWER(Flights!$F$13)&amp;" "," ~ ")," mh"," ~")," at "," ~ ")," by "," ~ ")," on "," ~ ")," to "," ~ ")," from "," ~ ")," until "," ~ ")," till "," ~ ")," before "," ~ ")," after "," ~ ")," around "," ~ ")," approx "," ~ ")," about "," ~ ")," since "," ~ ")," hrs "," ~ ")," hr "," ~ ")," hours "," ~ ")," time "," ~ ")," jan "," ~ ")," feb "," ~ ")," mar "," ~ ")," apr "," ~ ")," may "," ~ ")," jun "," ~ ")," jul "," ~ ")," aug "," ~ ")," sep "," ~ ")," sept "," ~ ")," oct "," ~ ")</f>
        <v>  </v>
      </c>
      <c r="BS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314," "&amp;LOWER(Flights!$F$13)&amp;" "," ~ ")," mh"," ~")," at "," ~ ")," by "," ~ ")," on "," ~ ")," to "," ~ ")," from "," ~ ")," until "," ~ ")," till "," ~ ")," before "," ~ ")," after "," ~ ")," around "," ~ ")," approx "," ~ ")," about "," ~ ")," since "," ~ ")," hrs "," ~ ")," hr "," ~ ")," hours "," ~ ")," time "," ~ ")," jan "," ~ ")," feb "," ~ ")," mar "," ~ ")," apr "," ~ ")," may "," ~ ")," jun "," ~ ")," jul "," ~ ")," aug "," ~ ")," sep "," ~ ")," sept "," ~ ")," oct "," ~ ")</f>
        <v>  </v>
      </c>
      <c r="BT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314,"jan","~"),"feb","~"),"mar","~"),"apr","~"),"may","~"),"jun","~"),"jul","~"),"aug","~"),"sep","~"),"oct","~"),"nov","~"),"dec","~")," nov "," ~ ")," dec "," ~ ")," mon "," ~ ")," tue "," ~ ")," wed "," ~ ")," thu "," ~ ")," fri "," ~ ")," sat "," ~ ")," sun "," ~ ")," gate "," ~ ")," bay "," ~ ")," stand "," ~ ")," position "," ~ ")," galley "," ~ ")," flight "," ~ ")," flt "," ~ ")," day "," ~ ")," date "," ~ ")," dated "," ~ ")," the "," ~ ")," and "," ~ ")," of "," ~ ")," in "," ~ ")," for "," ~ ")," with "," ~ ")</f>
        <v>  </v>
      </c>
      <c r="BU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314,"jan","~"),"feb","~"),"mar","~"),"apr","~"),"may","~"),"jun","~"),"jul","~"),"aug","~"),"sep","~"),"oct","~"),"nov","~"),"dec","~")," nov "," ~ ")," dec "," ~ ")," mon "," ~ ")," tue "," ~ ")," wed "," ~ ")," thu "," ~ ")," fri "," ~ ")," sat "," ~ ")," sun "," ~ ")," gate "," ~ ")," bay "," ~ ")," stand "," ~ ")," position "," ~ ")," galley "," ~ ")," flight "," ~ ")," flt "," ~ ")," day "," ~ ")," date "," ~ ")," dated "," ~ ")," the "," ~ ")," and "," ~ ")," of "," ~ ")," in "," ~ ")," for "," ~ ")," with "," ~ ")</f>
        <v>  </v>
      </c>
      <c r="BV314" s="61" t="n">
        <f aca="false">IFERROR(IF(OR(SUMPRODUCT((LEN(BC314)-LEN(SUBSTITUTE(BC314," "&amp;L_NotLoaded&amp;" "," ")))/(LEN(L_NotLoaded)+1))&gt;SUMPRODUCT((LEN(BC314)-LEN(SUBSTITUTE(BC314," "&amp;L_NotLoadedNeg&amp;" "," ")))/(LEN(L_NotLoadedNeg)+1)),SUMPRODUCT((LEN(BD314)-LEN(SUBSTITUTE(BD314," "&amp;L_NotLoaded&amp;" "," ")))/(LEN(L_NotLoaded)+1))&gt;SUMPRODUCT((LEN(BD314)-LEN(SUBSTITUTE(BD314," "&amp;L_NotLoadedNeg&amp;" "," ")))/(LEN(L_NotLoadedNeg)+1))),1,0),0)</f>
        <v>0</v>
      </c>
      <c r="BW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314," pax "," ~ ")," etd "," ~ ")," eta "," ~ ")," std "," ~ ")," sta "," ~ ")," atd "," ~ ")," ata "," ~ ")," lt "," ~ ")," utc "," ~ ")," local "," ~ ")," ok "," ~ ")," done "," ~ ")," seen "," ~ ")," chk "," ~ ")," chkd "," ~ ")," checked "," ~ ")," rcvd "," ~ ")," recd "," ~ ")," dep "," ~ ")," arr "," ~ ")," qty "," ~ ")," all "," ~ ")," ttl "," ~ ")," total "," ~ ")," via "," ~ ")," per "," ~ ")," call "," ~ ")," inbound "," ~ ")," outbound "," ~ ")," approx "," ~ ")</f>
        <v>  </v>
      </c>
      <c r="BX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314," pax "," ~ ")," etd "," ~ ")," eta "," ~ ")," std "," ~ ")," sta "," ~ ")," atd "," ~ ")," ata "," ~ ")," lt "," ~ ")," utc "," ~ ")," local "," ~ ")," ok "," ~ ")," done "," ~ ")," seen "," ~ ")," chk "," ~ ")," chkd "," ~ ")," checked "," ~ ")," rcvd "," ~ ")," recd "," ~ ")," dep "," ~ ")," arr "," ~ ")," qty "," ~ ")," all "," ~ ")," ttl "," ~ ")," total "," ~ ")," via "," ~ ")," per "," ~ ")," call "," ~ ")," inbound "," ~ ")," outbound "," ~ ")," approx "," ~ ")</f>
        <v>  </v>
      </c>
    </row>
    <row r="315" customFormat="false" ht="39.75" hidden="false" customHeight="true" outlineLevel="0" collapsed="false">
      <c r="A315" s="57" t="s">
        <v>907</v>
      </c>
      <c r="B315" s="57" t="s">
        <v>246</v>
      </c>
      <c r="C315" s="57" t="str">
        <f aca="false">Flights!$F$13</f>
        <v>MH0753</v>
      </c>
      <c r="D315" s="58" t="n">
        <f aca="false">Flights!$D$13</f>
        <v>46306</v>
      </c>
      <c r="E315" s="57" t="str">
        <f aca="false">Flights!$G$13&amp;"-"&amp;Flights!$H$13</f>
        <v>HAN-KUL</v>
      </c>
      <c r="F315" s="57" t="str">
        <f aca="false">Flights!$K$13</f>
        <v>BC</v>
      </c>
      <c r="G315" s="57" t="s">
        <v>462</v>
      </c>
      <c r="H315" s="57" t="s">
        <v>463</v>
      </c>
      <c r="I315" s="57" t="s">
        <v>502</v>
      </c>
      <c r="J315" s="57" t="s">
        <v>544</v>
      </c>
      <c r="K315" s="67" t="s">
        <v>504</v>
      </c>
      <c r="L315" s="67" t="s">
        <v>887</v>
      </c>
      <c r="M315" s="67" t="s">
        <v>454</v>
      </c>
      <c r="N315" s="67" t="s">
        <v>386</v>
      </c>
      <c r="O315" s="67"/>
      <c r="P315" s="57" t="s">
        <v>240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open",IF(AND(NOT(OR(LEN(AZ315)&lt;15,ISNUMBER(MATCH(AZ315,L_Placeholder,0)))),BK315=0,NOT(OR(LEN(AU315)&lt;2,ISNUMBER(MATCH(AU315,L_Placeholder,0)))),NOT(OR(LEN(AX315)&lt;2,ISNUMBER(MATCH(AX315,L_Placeholder,0)))),TRIM(AE315)&lt;&gt;TRIM(T315)),"N/A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missing",IF(OR(LEN(AU315)&lt;2,ISNUMBER(MATCH(AU315,L_Placeholder,0))),"INVALID – PIC missing",IF(OR(LEN(AV315)&lt;2,ISNUMBER(MATCH(AV315,L_Placeholder,0))),"INVALID – result / assessment missing",IF(OR(OR(LEN(AW315)&lt;3,ISNUMBER(MATCH(AW315,L_Placeholder,0))),SUMPRODUCT(--ISNUMBER(SEARCH(" "&amp;L_EvidencePhrase&amp;" ",BD315)))&gt;0,BI315=1),"INVALID – evidence missing, placeholder or not yet on file",IF(BL315=0,"INVALID – evidence needs a traceable reference (number, file name or link)",IF(OR(LEN(AX315)&lt;2,ISNUMBER(MATCH(AX315,L_Placeholder,0))),"INVALID – verifier missing",IF(AX315=AU315,"INVALID – verifier must be someone other than the PIC",IF(BH315=1,"INVALID – result not yet available (awaiting / TBC)",IF(BV315=1,"INVALID – wording says not on board: an on-board confirmation needs the item loaded",IF(AND(AQ315=1,OR(OR(LEN(AY315)&lt;3,ISNUMBER(MATCH(AY315,L_Placeholder,0))),BJ315=1,BQ315=0)),"INVALID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LATE","COMPLETE")&amp;IF(BG315=1," – CHECK WORDING",""))))))))))))))))))))))))),IF(TRIM(U315)="Fail","FAIL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t="str">
        <f aca="false">" "&amp;TRIM(SUBSTITUTE(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 "))&amp;" "</f>
        <v>  </v>
      </c>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IFERROR(IF(AND(TRIM(U315)="Pass",SUMPRODUCT((LEN(BC315)-LEN(SUBSTITUTE(BC315,"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")))/(LEN(L_PendNeg)+1)),1,0),1)</f>
        <v>0</v>
      </c>
      <c r="BI315" s="61" t="n">
        <f aca="false">IFERROR(IF(SUMPRODUCT((LEN(BD315)-LEN(SUBSTITUTE(BD315," "&amp;L_PendStrict&amp;" "," ")))/(LEN(L_PendStrict)+1))&gt;SUMPRODUCT((LEN(BD315)-LEN(SUBSTITUTE(BD315," "&amp;L_PendNeg&amp;" "," ")))/(LEN(L_PendNeg)+1)),1,0),1)</f>
        <v>0</v>
      </c>
      <c r="BJ315" s="61" t="n">
        <f aca="false">IFERROR(IF(SUMPRODUCT((LEN(BE315)-LEN(SUBSTITUTE(BE315," "&amp;L_Pending&amp;" "," ")))/(LEN(L_Pending)+1))&gt;SUMPRODUCT((LEN(BE315)-LEN(SUBSTITUTE(BE315," "&amp;L_PendNeg&amp;" "," ")))/(LEN(L_PendNeg)+1)),1,0),1)</f>
        <v>0</v>
      </c>
      <c r="BK315" s="61" t="n">
        <f aca="false">IFERROR(IF(SUMPRODUCT((LEN(BF315)-LEN(SUBSTITUTE(BF315," "&amp;L_PendStrict&amp;" "," ")))/(LEN(L_PendStrict)+1))&gt;SUMPRODUCT((LEN(BF315)-LEN(SUBSTITUTE(BF315," "&amp;L_PendNeg&amp;" "," ")))/(LEN(L_PendNeg)+1)),1,0),1)</f>
        <v>0</v>
      </c>
      <c r="BL315" s="61" t="n">
        <f aca="false">IFERROR(IF(OR(SUMPRODUCT(--ISNUMBER(SEARCH({"aa000"," aa 000"," aaa 000"," aaaa 000"," a 0000"," a000 000"," aa 00 000"," aaa 00 000"},BN315)))&gt;0,SUMPRODUCT(--ISNUMBER(SEARCH({"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315)))&gt;0,SUMPRODUCT(--ISNUMBER(SEARCH({"http","www.","\",".pdf",".jpg",".jpeg",".png",".heic",".xls",".doc",".msg",".eml"},Z315)))&gt;0,AND(SUMPRODUCT(--ISNUMBER(SEARCH({"sharepoint","onedrive","teams","dms","q-pulse","qpulse"},Z315)))&gt;0,ISNUMBER(SEARCH("0",BM315)))),1,0),0)</f>
        <v>0</v>
      </c>
      <c r="BM315" s="61" t="str">
        <f aca="false">SUBSTITUTE(SUBSTITUTE(SUBSTITUTE(SUBSTITUTE(SUBSTITUTE(SUBSTITUTE(SUBSTITUTE(SUBSTITUTE(SUBSTITUTE(LOWER(BW315&amp;""),"1","0"),"2","0"),"3","0"),"4","0"),"5","0"),"6","0"),"7","0"),"8","0"),"9","0")</f>
        <v>  </v>
      </c>
      <c r="BN315" s="61" t="str">
        <f aca="false">SUBSTITUTE(SUBSTITUTE(SUBSTITUTE(SUBSTITUTE(SUBSTITUTE(SUBSTITUTE(SUBSTITUTE(SUBSTITUTE(SUBSTITUTE(SUBSTITUTE(SUBSTITUTE(SUBSTITUTE(SUBSTITUTE(SUBSTITUTE(SUBSTITUTE(SUBSTITUTE(SUBSTITUTE(SUBSTITUTE(SUBSTITUTE(SUBSTITUTE(SUBSTITUTE(SUBSTITUTE(SUBSTITUTE(SUBSTITUTE(SUBSTITUTE(BM315,"b","a"),"c","a"),"d","a"),"e","a"),"f","a"),"g","a"),"h","a"),"i","a"),"j","a"),"k","a"),"l","a"),"m","a"),"n","a"),"o","a"),"p","a"),"q","a"),"r","a"),"s","a"),"t","a"),"u","a"),"v","a"),"w","a"),"x","a"),"y","a"),"z","a")</f>
        <v>  </v>
      </c>
      <c r="BO315" s="61" t="str">
        <f aca="false">SUBSTITUTE(SUBSTITUTE(SUBSTITUTE(SUBSTITUTE(SUBSTITUTE(SUBSTITUTE(SUBSTITUTE(SUBSTITUTE(SUBSTITUTE(LOWER(BX315&amp;""),"1","0"),"2","0"),"3","0"),"4","0"),"5","0"),"6","0"),"7","0"),"8","0"),"9","0")</f>
        <v>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v>
      </c>
      <c r="BQ315" s="61" t="n">
        <f aca="false">IFERROR(IF(OR(SUMPRODUCT(--ISNUMBER(SEARCH({"aa000"," aa 000"," aaa 000"," aaaa 000"," a 0000"," a000 000"," aa 00 000"," aaa 00 000"},BP315)))&gt;0,SUMPRODUCT(--ISNUMBER(SEARCH({"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315)))&gt;0,SUMPRODUCT(--ISNUMBER(SEARCH({"http","www.","\",".pdf",".jpg",".jpeg",".png",".heic",".xls",".doc",".msg",".eml"},W315)))&gt;0,ISNUMBER(SEARCH("0000",BO315)),AND(SUMPRODUCT(--ISNUMBER(SEARCH({"sharepoint","onedrive","teams","dms","q-pulse","qpulse"},W315)))&gt;0,ISNUMBER(SEARCH("0",BO315)))),1,0),0)</f>
        <v>0</v>
      </c>
      <c r="BR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315," "&amp;LOWER(Flights!$F$13)&amp;" "," ~ ")," mh"," ~")," at "," ~ ")," by "," ~ ")," on "," ~ ")," to "," ~ ")," from "," ~ ")," until "," ~ ")," till "," ~ ")," before "," ~ ")," after "," ~ ")," around "," ~ ")," approx "," ~ ")," about "," ~ ")," since "," ~ ")," hrs "," ~ ")," hr "," ~ ")," hours "," ~ ")," time "," ~ ")," jan "," ~ ")," feb "," ~ ")," mar "," ~ ")," apr "," ~ ")," may "," ~ ")," jun "," ~ ")," jul "," ~ ")," aug "," ~ ")," sep "," ~ ")," sept "," ~ ")," oct "," ~ ")</f>
        <v>  </v>
      </c>
      <c r="BS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315," "&amp;LOWER(Flights!$F$13)&amp;" "," ~ ")," mh"," ~")," at "," ~ ")," by "," ~ ")," on "," ~ ")," to "," ~ ")," from "," ~ ")," until "," ~ ")," till "," ~ ")," before "," ~ ")," after "," ~ ")," around "," ~ ")," approx "," ~ ")," about "," ~ ")," since "," ~ ")," hrs "," ~ ")," hr "," ~ ")," hours "," ~ ")," time "," ~ ")," jan "," ~ ")," feb "," ~ ")," mar "," ~ ")," apr "," ~ ")," may "," ~ ")," jun "," ~ ")," jul "," ~ ")," aug "," ~ ")," sep "," ~ ")," sept "," ~ ")," oct "," ~ ")</f>
        <v>  </v>
      </c>
      <c r="BT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315,"jan","~"),"feb","~"),"mar","~"),"apr","~"),"may","~"),"jun","~"),"jul","~"),"aug","~"),"sep","~"),"oct","~"),"nov","~"),"dec","~")," nov "," ~ ")," dec "," ~ ")," mon "," ~ ")," tue "," ~ ")," wed "," ~ ")," thu "," ~ ")," fri "," ~ ")," sat "," ~ ")," sun "," ~ ")," gate "," ~ ")," bay "," ~ ")," stand "," ~ ")," position "," ~ ")," galley "," ~ ")," flight "," ~ ")," flt "," ~ ")," day "," ~ ")," date "," ~ ")," dated "," ~ ")," the "," ~ ")," and "," ~ ")," of "," ~ ")," in "," ~ ")," for "," ~ ")," with "," ~ ")</f>
        <v>  </v>
      </c>
      <c r="BU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315,"jan","~"),"feb","~"),"mar","~"),"apr","~"),"may","~"),"jun","~"),"jul","~"),"aug","~"),"sep","~"),"oct","~"),"nov","~"),"dec","~")," nov "," ~ ")," dec "," ~ ")," mon "," ~ ")," tue "," ~ ")," wed "," ~ ")," thu "," ~ ")," fri "," ~ ")," sat "," ~ ")," sun "," ~ ")," gate "," ~ ")," bay "," ~ ")," stand "," ~ ")," position "," ~ ")," galley "," ~ ")," flight "," ~ ")," flt "," ~ ")," day "," ~ ")," date "," ~ ")," dated "," ~ ")," the "," ~ ")," and "," ~ ")," of "," ~ ")," in "," ~ ")," for "," ~ ")," with "," ~ ")</f>
        <v>  </v>
      </c>
      <c r="BV315" s="61" t="n">
        <f aca="false">IFERROR(IF(OR(SUMPRODUCT((LEN(BC315)-LEN(SUBSTITUTE(BC315," "&amp;L_NotLoaded&amp;" "," ")))/(LEN(L_NotLoaded)+1))&gt;SUMPRODUCT((LEN(BC315)-LEN(SUBSTITUTE(BC315," "&amp;L_NotLoadedNeg&amp;" "," ")))/(LEN(L_NotLoadedNeg)+1)),SUMPRODUCT((LEN(BD315)-LEN(SUBSTITUTE(BD315," "&amp;L_NotLoaded&amp;" "," ")))/(LEN(L_NotLoaded)+1))&gt;SUMPRODUCT((LEN(BD315)-LEN(SUBSTITUTE(BD315," "&amp;L_NotLoadedNeg&amp;" "," ")))/(LEN(L_NotLoadedNeg)+1))),1,0),0)</f>
        <v>0</v>
      </c>
      <c r="BW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315," pax "," ~ ")," etd "," ~ ")," eta "," ~ ")," std "," ~ ")," sta "," ~ ")," atd "," ~ ")," ata "," ~ ")," lt "," ~ ")," utc "," ~ ")," local "," ~ ")," ok "," ~ ")," done "," ~ ")," seen "," ~ ")," chk "," ~ ")," chkd "," ~ ")," checked "," ~ ")," rcvd "," ~ ")," recd "," ~ ")," dep "," ~ ")," arr "," ~ ")," qty "," ~ ")," all "," ~ ")," ttl "," ~ ")," total "," ~ ")," via "," ~ ")," per "," ~ ")," call "," ~ ")," inbound "," ~ ")," outbound "," ~ ")," approx "," ~ ")</f>
        <v>  </v>
      </c>
      <c r="BX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315," pax "," ~ ")," etd "," ~ ")," eta "," ~ ")," std "," ~ ")," sta "," ~ ")," atd "," ~ ")," ata "," ~ ")," lt "," ~ ")," utc "," ~ ")," local "," ~ ")," ok "," ~ ")," done "," ~ ")," seen "," ~ ")," chk "," ~ ")," chkd "," ~ ")," checked "," ~ ")," rcvd "," ~ ")," recd "," ~ ")," dep "," ~ ")," arr "," ~ ")," qty "," ~ ")," all "," ~ ")," ttl "," ~ ")," total "," ~ ")," via "," ~ ")," per "," ~ ")," call "," ~ ")," inbound "," ~ ")," outbound "," ~ ")," approx "," ~ ")</f>
        <v>  </v>
      </c>
    </row>
    <row r="316" customFormat="false" ht="78.75" hidden="false" customHeight="true" outlineLevel="0" collapsed="false">
      <c r="A316" s="57" t="s">
        <v>908</v>
      </c>
      <c r="B316" s="57" t="s">
        <v>246</v>
      </c>
      <c r="C316" s="57" t="str">
        <f aca="false">Flights!$F$13</f>
        <v>MH0753</v>
      </c>
      <c r="D316" s="58" t="n">
        <f aca="false">Flights!$D$13</f>
        <v>46306</v>
      </c>
      <c r="E316" s="57" t="str">
        <f aca="false">Flights!$G$13&amp;"-"&amp;Flights!$H$13</f>
        <v>HAN-KUL</v>
      </c>
      <c r="F316" s="57" t="str">
        <f aca="false">Flights!$K$13</f>
        <v>BC</v>
      </c>
      <c r="G316" s="57" t="s">
        <v>462</v>
      </c>
      <c r="H316" s="57" t="s">
        <v>463</v>
      </c>
      <c r="I316" s="57" t="s">
        <v>502</v>
      </c>
      <c r="J316" s="57" t="s">
        <v>546</v>
      </c>
      <c r="K316" s="67" t="s">
        <v>504</v>
      </c>
      <c r="L316" s="67" t="s">
        <v>889</v>
      </c>
      <c r="M316" s="67" t="s">
        <v>454</v>
      </c>
      <c r="N316" s="67" t="s">
        <v>447</v>
      </c>
      <c r="O316" s="67" t="s">
        <v>547</v>
      </c>
      <c r="P316" s="57" t="s">
        <v>240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open",IF(AND(NOT(OR(LEN(AZ316)&lt;15,ISNUMBER(MATCH(AZ316,L_Placeholder,0)))),BK316=0,NOT(OR(LEN(AU316)&lt;2,ISNUMBER(MATCH(AU316,L_Placeholder,0)))),NOT(OR(LEN(AX316)&lt;2,ISNUMBER(MATCH(AX316,L_Placeholder,0)))),TRIM(AE316)&lt;&gt;TRIM(T316)),"N/A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missing",IF(OR(LEN(AU316)&lt;2,ISNUMBER(MATCH(AU316,L_Placeholder,0))),"INVALID – PIC missing",IF(OR(LEN(AV316)&lt;2,ISNUMBER(MATCH(AV316,L_Placeholder,0))),"INVALID – result / assessment missing",IF(OR(OR(LEN(AW316)&lt;3,ISNUMBER(MATCH(AW316,L_Placeholder,0))),SUMPRODUCT(--ISNUMBER(SEARCH(" "&amp;L_EvidencePhrase&amp;" ",BD316)))&gt;0,BI316=1),"INVALID – evidence missing, placeholder or not yet on file",IF(BL316=0,"INVALID – evidence needs a traceable reference (number, file name or link)",IF(OR(LEN(AX316)&lt;2,ISNUMBER(MATCH(AX316,L_Placeholder,0))),"INVALID – verifier missing",IF(AX316=AU316,"INVALID – verifier must be someone other than the PIC",IF(BH316=1,"INVALID – result not yet available (awaiting / TBC)",IF(BV316=1,"INVALID – wording says not on board: an on-board confirmation needs the item loaded",IF(AND(AQ316=1,OR(OR(LEN(AY316)&lt;3,ISNUMBER(MATCH(AY316,L_Placeholder,0))),BJ316=1,BQ316=0)),"INVALID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LATE","COMPLETE")&amp;IF(BG316=1," – CHECK WORDING",""))))))))))))))))))))))))),IF(TRIM(U316)="Fail","FAIL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t="str">
        <f aca="false">" "&amp;TRIM(SUBSTITUTE(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 "))&amp;" "</f>
        <v>  </v>
      </c>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IFERROR(IF(AND(TRIM(U316)="Pass",SUMPRODUCT((LEN(BC316)-LEN(SUBSTITUTE(BC316,"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")))/(LEN(L_PendNeg)+1)),1,0),1)</f>
        <v>0</v>
      </c>
      <c r="BI316" s="61" t="n">
        <f aca="false">IFERROR(IF(SUMPRODUCT((LEN(BD316)-LEN(SUBSTITUTE(BD316," "&amp;L_PendStrict&amp;" "," ")))/(LEN(L_PendStrict)+1))&gt;SUMPRODUCT((LEN(BD316)-LEN(SUBSTITUTE(BD316," "&amp;L_PendNeg&amp;" "," ")))/(LEN(L_PendNeg)+1)),1,0),1)</f>
        <v>0</v>
      </c>
      <c r="BJ316" s="61" t="n">
        <f aca="false">IFERROR(IF(SUMPRODUCT((LEN(BE316)-LEN(SUBSTITUTE(BE316," "&amp;L_Pending&amp;" "," ")))/(LEN(L_Pending)+1))&gt;SUMPRODUCT((LEN(BE316)-LEN(SUBSTITUTE(BE316," "&amp;L_PendNeg&amp;" "," ")))/(LEN(L_PendNeg)+1)),1,0),1)</f>
        <v>0</v>
      </c>
      <c r="BK316" s="61" t="n">
        <f aca="false">IFERROR(IF(SUMPRODUCT((LEN(BF316)-LEN(SUBSTITUTE(BF316," "&amp;L_PendStrict&amp;" "," ")))/(LEN(L_PendStrict)+1))&gt;SUMPRODUCT((LEN(BF316)-LEN(SUBSTITUTE(BF316," "&amp;L_PendNeg&amp;" "," ")))/(LEN(L_PendNeg)+1)),1,0),1)</f>
        <v>0</v>
      </c>
      <c r="BL316" s="61" t="n">
        <f aca="false">IFERROR(IF(OR(SUMPRODUCT(--ISNUMBER(SEARCH({"aa000"," aa 000"," aaa 000"," aaaa 000"," a 0000"," a000 000"," aa 00 000"," aaa 00 000"},BN316)))&gt;0,SUMPRODUCT(--ISNUMBER(SEARCH({"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316)))&gt;0,SUMPRODUCT(--ISNUMBER(SEARCH({"http","www.","\",".pdf",".jpg",".jpeg",".png",".heic",".xls",".doc",".msg",".eml"},Z316)))&gt;0,AND(SUMPRODUCT(--ISNUMBER(SEARCH({"sharepoint","onedrive","teams","dms","q-pulse","qpulse"},Z316)))&gt;0,ISNUMBER(SEARCH("0",BM316)))),1,0),0)</f>
        <v>0</v>
      </c>
      <c r="BM316" s="61" t="str">
        <f aca="false">SUBSTITUTE(SUBSTITUTE(SUBSTITUTE(SUBSTITUTE(SUBSTITUTE(SUBSTITUTE(SUBSTITUTE(SUBSTITUTE(SUBSTITUTE(LOWER(BW316&amp;""),"1","0"),"2","0"),"3","0"),"4","0"),"5","0"),"6","0"),"7","0"),"8","0"),"9","0")</f>
        <v>  </v>
      </c>
      <c r="BN316" s="61" t="str">
        <f aca="false">SUBSTITUTE(SUBSTITUTE(SUBSTITUTE(SUBSTITUTE(SUBSTITUTE(SUBSTITUTE(SUBSTITUTE(SUBSTITUTE(SUBSTITUTE(SUBSTITUTE(SUBSTITUTE(SUBSTITUTE(SUBSTITUTE(SUBSTITUTE(SUBSTITUTE(SUBSTITUTE(SUBSTITUTE(SUBSTITUTE(SUBSTITUTE(SUBSTITUTE(SUBSTITUTE(SUBSTITUTE(SUBSTITUTE(SUBSTITUTE(SUBSTITUTE(BM316,"b","a"),"c","a"),"d","a"),"e","a"),"f","a"),"g","a"),"h","a"),"i","a"),"j","a"),"k","a"),"l","a"),"m","a"),"n","a"),"o","a"),"p","a"),"q","a"),"r","a"),"s","a"),"t","a"),"u","a"),"v","a"),"w","a"),"x","a"),"y","a"),"z","a")</f>
        <v>  </v>
      </c>
      <c r="BO316" s="61" t="str">
        <f aca="false">SUBSTITUTE(SUBSTITUTE(SUBSTITUTE(SUBSTITUTE(SUBSTITUTE(SUBSTITUTE(SUBSTITUTE(SUBSTITUTE(SUBSTITUTE(LOWER(BX316&amp;""),"1","0"),"2","0"),"3","0"),"4","0"),"5","0"),"6","0"),"7","0"),"8","0"),"9","0")</f>
        <v>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v>
      </c>
      <c r="BQ316" s="61" t="n">
        <f aca="false">IFERROR(IF(OR(SUMPRODUCT(--ISNUMBER(SEARCH({"aa000"," aa 000"," aaa 000"," aaaa 000"," a 0000"," a000 000"," aa 00 000"," aaa 00 000"},BP316)))&gt;0,SUMPRODUCT(--ISNUMBER(SEARCH({"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316)))&gt;0,SUMPRODUCT(--ISNUMBER(SEARCH({"http","www.","\",".pdf",".jpg",".jpeg",".png",".heic",".xls",".doc",".msg",".eml"},W316)))&gt;0,ISNUMBER(SEARCH("0000",BO316)),AND(SUMPRODUCT(--ISNUMBER(SEARCH({"sharepoint","onedrive","teams","dms","q-pulse","qpulse"},W316)))&gt;0,ISNUMBER(SEARCH("0",BO316)))),1,0),0)</f>
        <v>0</v>
      </c>
      <c r="BR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316," "&amp;LOWER(Flights!$F$13)&amp;" "," ~ ")," mh"," ~")," at "," ~ ")," by "," ~ ")," on "," ~ ")," to "," ~ ")," from "," ~ ")," until "," ~ ")," till "," ~ ")," before "," ~ ")," after "," ~ ")," around "," ~ ")," approx "," ~ ")," about "," ~ ")," since "," ~ ")," hrs "," ~ ")," hr "," ~ ")," hours "," ~ ")," time "," ~ ")," jan "," ~ ")," feb "," ~ ")," mar "," ~ ")," apr "," ~ ")," may "," ~ ")," jun "," ~ ")," jul "," ~ ")," aug "," ~ ")," sep "," ~ ")," sept "," ~ ")," oct "," ~ ")</f>
        <v>  </v>
      </c>
      <c r="BS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316," "&amp;LOWER(Flights!$F$13)&amp;" "," ~ ")," mh"," ~")," at "," ~ ")," by "," ~ ")," on "," ~ ")," to "," ~ ")," from "," ~ ")," until "," ~ ")," till "," ~ ")," before "," ~ ")," after "," ~ ")," around "," ~ ")," approx "," ~ ")," about "," ~ ")," since "," ~ ")," hrs "," ~ ")," hr "," ~ ")," hours "," ~ ")," time "," ~ ")," jan "," ~ ")," feb "," ~ ")," mar "," ~ ")," apr "," ~ ")," may "," ~ ")," jun "," ~ ")," jul "," ~ ")," aug "," ~ ")," sep "," ~ ")," sept "," ~ ")," oct "," ~ ")</f>
        <v>  </v>
      </c>
      <c r="BT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316,"jan","~"),"feb","~"),"mar","~"),"apr","~"),"may","~"),"jun","~"),"jul","~"),"aug","~"),"sep","~"),"oct","~"),"nov","~"),"dec","~")," nov "," ~ ")," dec "," ~ ")," mon "," ~ ")," tue "," ~ ")," wed "," ~ ")," thu "," ~ ")," fri "," ~ ")," sat "," ~ ")," sun "," ~ ")," gate "," ~ ")," bay "," ~ ")," stand "," ~ ")," position "," ~ ")," galley "," ~ ")," flight "," ~ ")," flt "," ~ ")," day "," ~ ")," date "," ~ ")," dated "," ~ ")," the "," ~ ")," and "," ~ ")," of "," ~ ")," in "," ~ ")," for "," ~ ")," with "," ~ ")</f>
        <v>  </v>
      </c>
      <c r="BU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316,"jan","~"),"feb","~"),"mar","~"),"apr","~"),"may","~"),"jun","~"),"jul","~"),"aug","~"),"sep","~"),"oct","~"),"nov","~"),"dec","~")," nov "," ~ ")," dec "," ~ ")," mon "," ~ ")," tue "," ~ ")," wed "," ~ ")," thu "," ~ ")," fri "," ~ ")," sat "," ~ ")," sun "," ~ ")," gate "," ~ ")," bay "," ~ ")," stand "," ~ ")," position "," ~ ")," galley "," ~ ")," flight "," ~ ")," flt "," ~ ")," day "," ~ ")," date "," ~ ")," dated "," ~ ")," the "," ~ ")," and "," ~ ")," of "," ~ ")," in "," ~ ")," for "," ~ ")," with "," ~ ")</f>
        <v>  </v>
      </c>
      <c r="BV316" s="61" t="n">
        <f aca="false">IFERROR(IF(OR(SUMPRODUCT((LEN(BC316)-LEN(SUBSTITUTE(BC316," "&amp;L_NotLoaded&amp;" "," ")))/(LEN(L_NotLoaded)+1))&gt;SUMPRODUCT((LEN(BC316)-LEN(SUBSTITUTE(BC316," "&amp;L_NotLoadedNeg&amp;" "," ")))/(LEN(L_NotLoadedNeg)+1)),SUMPRODUCT((LEN(BD316)-LEN(SUBSTITUTE(BD316," "&amp;L_NotLoaded&amp;" "," ")))/(LEN(L_NotLoaded)+1))&gt;SUMPRODUCT((LEN(BD316)-LEN(SUBSTITUTE(BD316," "&amp;L_NotLoadedNeg&amp;" "," ")))/(LEN(L_NotLoadedNeg)+1))),1,0),0)</f>
        <v>0</v>
      </c>
      <c r="BW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316," pax "," ~ ")," etd "," ~ ")," eta "," ~ ")," std "," ~ ")," sta "," ~ ")," atd "," ~ ")," ata "," ~ ")," lt "," ~ ")," utc "," ~ ")," local "," ~ ")," ok "," ~ ")," done "," ~ ")," seen "," ~ ")," chk "," ~ ")," chkd "," ~ ")," checked "," ~ ")," rcvd "," ~ ")," recd "," ~ ")," dep "," ~ ")," arr "," ~ ")," qty "," ~ ")," all "," ~ ")," ttl "," ~ ")," total "," ~ ")," via "," ~ ")," per "," ~ ")," call "," ~ ")," inbound "," ~ ")," outbound "," ~ ")," approx "," ~ ")</f>
        <v>  </v>
      </c>
      <c r="BX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316," pax "," ~ ")," etd "," ~ ")," eta "," ~ ")," std "," ~ ")," sta "," ~ ")," atd "," ~ ")," ata "," ~ ")," lt "," ~ ")," utc "," ~ ")," local "," ~ ")," ok "," ~ ")," done "," ~ ")," seen "," ~ ")," chk "," ~ ")," chkd "," ~ ")," checked "," ~ ")," rcvd "," ~ ")," recd "," ~ ")," dep "," ~ ")," arr "," ~ ")," qty "," ~ ")," all "," ~ ")," ttl "," ~ ")," total "," ~ ")," via "," ~ ")," per "," ~ ")," call "," ~ ")," inbound "," ~ ")," outbound "," ~ ")," approx "," ~ ")</f>
        <v>  </v>
      </c>
    </row>
    <row r="317" customFormat="false" ht="78.75" hidden="false" customHeight="true" outlineLevel="0" collapsed="false">
      <c r="A317" s="57" t="s">
        <v>909</v>
      </c>
      <c r="B317" s="57" t="s">
        <v>246</v>
      </c>
      <c r="C317" s="57" t="str">
        <f aca="false">Flights!$F$13</f>
        <v>MH0753</v>
      </c>
      <c r="D317" s="58" t="n">
        <f aca="false">Flights!$D$13</f>
        <v>46306</v>
      </c>
      <c r="E317" s="57" t="str">
        <f aca="false">Flights!$G$13&amp;"-"&amp;Flights!$H$13</f>
        <v>HAN-KUL</v>
      </c>
      <c r="F317" s="57" t="str">
        <f aca="false">Flights!$K$13</f>
        <v>BC</v>
      </c>
      <c r="G317" s="57" t="s">
        <v>462</v>
      </c>
      <c r="H317" s="57" t="s">
        <v>463</v>
      </c>
      <c r="I317" s="57" t="s">
        <v>502</v>
      </c>
      <c r="J317" s="57" t="s">
        <v>549</v>
      </c>
      <c r="K317" s="67" t="s">
        <v>504</v>
      </c>
      <c r="L317" s="67" t="s">
        <v>892</v>
      </c>
      <c r="M317" s="67" t="s">
        <v>454</v>
      </c>
      <c r="N317" s="67" t="s">
        <v>447</v>
      </c>
      <c r="O317" s="67" t="s">
        <v>547</v>
      </c>
      <c r="P317" s="57" t="s">
        <v>240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open",IF(AND(NOT(OR(LEN(AZ317)&lt;15,ISNUMBER(MATCH(AZ317,L_Placeholder,0)))),BK317=0,NOT(OR(LEN(AU317)&lt;2,ISNUMBER(MATCH(AU317,L_Placeholder,0)))),NOT(OR(LEN(AX317)&lt;2,ISNUMBER(MATCH(AX317,L_Placeholder,0)))),TRIM(AE317)&lt;&gt;TRIM(T317)),"N/A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missing",IF(OR(LEN(AU317)&lt;2,ISNUMBER(MATCH(AU317,L_Placeholder,0))),"INVALID – PIC missing",IF(OR(LEN(AV317)&lt;2,ISNUMBER(MATCH(AV317,L_Placeholder,0))),"INVALID – result / assessment missing",IF(OR(OR(LEN(AW317)&lt;3,ISNUMBER(MATCH(AW317,L_Placeholder,0))),SUMPRODUCT(--ISNUMBER(SEARCH(" "&amp;L_EvidencePhrase&amp;" ",BD317)))&gt;0,BI317=1),"INVALID – evidence missing, placeholder or not yet on file",IF(BL317=0,"INVALID – evidence needs a traceable reference (number, file name or link)",IF(OR(LEN(AX317)&lt;2,ISNUMBER(MATCH(AX317,L_Placeholder,0))),"INVALID – verifier missing",IF(AX317=AU317,"INVALID – verifier must be someone other than the PIC",IF(BH317=1,"INVALID – result not yet available (awaiting / TBC)",IF(BV317=1,"INVALID – wording says not on board: an on-board confirmation needs the item loaded",IF(AND(AQ317=1,OR(OR(LEN(AY317)&lt;3,ISNUMBER(MATCH(AY317,L_Placeholder,0))),BJ317=1,BQ317=0)),"INVALID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LATE","COMPLETE")&amp;IF(BG317=1," – CHECK WORDING",""))))))))))))))))))))))))),IF(TRIM(U317)="Fail","FAIL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t="str">
        <f aca="false">" "&amp;TRIM(SUBSTITUTE(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 "))&amp;" "</f>
        <v>  </v>
      </c>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IFERROR(IF(AND(TRIM(U317)="Pass",SUMPRODUCT((LEN(BC317)-LEN(SUBSTITUTE(BC317,"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")))/(LEN(L_PendNeg)+1)),1,0),1)</f>
        <v>0</v>
      </c>
      <c r="BI317" s="61" t="n">
        <f aca="false">IFERROR(IF(SUMPRODUCT((LEN(BD317)-LEN(SUBSTITUTE(BD317," "&amp;L_PendStrict&amp;" "," ")))/(LEN(L_PendStrict)+1))&gt;SUMPRODUCT((LEN(BD317)-LEN(SUBSTITUTE(BD317," "&amp;L_PendNeg&amp;" "," ")))/(LEN(L_PendNeg)+1)),1,0),1)</f>
        <v>0</v>
      </c>
      <c r="BJ317" s="61" t="n">
        <f aca="false">IFERROR(IF(SUMPRODUCT((LEN(BE317)-LEN(SUBSTITUTE(BE317," "&amp;L_Pending&amp;" "," ")))/(LEN(L_Pending)+1))&gt;SUMPRODUCT((LEN(BE317)-LEN(SUBSTITUTE(BE317," "&amp;L_PendNeg&amp;" "," ")))/(LEN(L_PendNeg)+1)),1,0),1)</f>
        <v>0</v>
      </c>
      <c r="BK317" s="61" t="n">
        <f aca="false">IFERROR(IF(SUMPRODUCT((LEN(BF317)-LEN(SUBSTITUTE(BF317," "&amp;L_PendStrict&amp;" "," ")))/(LEN(L_PendStrict)+1))&gt;SUMPRODUCT((LEN(BF317)-LEN(SUBSTITUTE(BF317," "&amp;L_PendNeg&amp;" "," ")))/(LEN(L_PendNeg)+1)),1,0),1)</f>
        <v>0</v>
      </c>
      <c r="BL317" s="61" t="n">
        <f aca="false">IFERROR(IF(OR(SUMPRODUCT(--ISNUMBER(SEARCH({"aa000"," aa 000"," aaa 000"," aaaa 000"," a 0000"," a000 000"," aa 00 000"," aaa 00 000"},BN317)))&gt;0,SUMPRODUCT(--ISNUMBER(SEARCH({"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317)))&gt;0,SUMPRODUCT(--ISNUMBER(SEARCH({"http","www.","\",".pdf",".jpg",".jpeg",".png",".heic",".xls",".doc",".msg",".eml"},Z317)))&gt;0,AND(SUMPRODUCT(--ISNUMBER(SEARCH({"sharepoint","onedrive","teams","dms","q-pulse","qpulse"},Z317)))&gt;0,ISNUMBER(SEARCH("0",BM317)))),1,0),0)</f>
        <v>0</v>
      </c>
      <c r="BM317" s="61" t="str">
        <f aca="false">SUBSTITUTE(SUBSTITUTE(SUBSTITUTE(SUBSTITUTE(SUBSTITUTE(SUBSTITUTE(SUBSTITUTE(SUBSTITUTE(SUBSTITUTE(LOWER(BW317&amp;""),"1","0"),"2","0"),"3","0"),"4","0"),"5","0"),"6","0"),"7","0"),"8","0"),"9","0")</f>
        <v>  </v>
      </c>
      <c r="BN317" s="61" t="str">
        <f aca="false">SUBSTITUTE(SUBSTITUTE(SUBSTITUTE(SUBSTITUTE(SUBSTITUTE(SUBSTITUTE(SUBSTITUTE(SUBSTITUTE(SUBSTITUTE(SUBSTITUTE(SUBSTITUTE(SUBSTITUTE(SUBSTITUTE(SUBSTITUTE(SUBSTITUTE(SUBSTITUTE(SUBSTITUTE(SUBSTITUTE(SUBSTITUTE(SUBSTITUTE(SUBSTITUTE(SUBSTITUTE(SUBSTITUTE(SUBSTITUTE(SUBSTITUTE(BM317,"b","a"),"c","a"),"d","a"),"e","a"),"f","a"),"g","a"),"h","a"),"i","a"),"j","a"),"k","a"),"l","a"),"m","a"),"n","a"),"o","a"),"p","a"),"q","a"),"r","a"),"s","a"),"t","a"),"u","a"),"v","a"),"w","a"),"x","a"),"y","a"),"z","a")</f>
        <v>  </v>
      </c>
      <c r="BO317" s="61" t="str">
        <f aca="false">SUBSTITUTE(SUBSTITUTE(SUBSTITUTE(SUBSTITUTE(SUBSTITUTE(SUBSTITUTE(SUBSTITUTE(SUBSTITUTE(SUBSTITUTE(LOWER(BX317&amp;""),"1","0"),"2","0"),"3","0"),"4","0"),"5","0"),"6","0"),"7","0"),"8","0"),"9","0")</f>
        <v>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v>
      </c>
      <c r="BQ317" s="61" t="n">
        <f aca="false">IFERROR(IF(OR(SUMPRODUCT(--ISNUMBER(SEARCH({"aa000"," aa 000"," aaa 000"," aaaa 000"," a 0000"," a000 000"," aa 00 000"," aaa 00 000"},BP317)))&gt;0,SUMPRODUCT(--ISNUMBER(SEARCH({"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317)))&gt;0,SUMPRODUCT(--ISNUMBER(SEARCH({"http","www.","\",".pdf",".jpg",".jpeg",".png",".heic",".xls",".doc",".msg",".eml"},W317)))&gt;0,ISNUMBER(SEARCH("0000",BO317)),AND(SUMPRODUCT(--ISNUMBER(SEARCH({"sharepoint","onedrive","teams","dms","q-pulse","qpulse"},W317)))&gt;0,ISNUMBER(SEARCH("0",BO317)))),1,0),0)</f>
        <v>0</v>
      </c>
      <c r="BR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317," "&amp;LOWER(Flights!$F$13)&amp;" "," ~ ")," mh"," ~")," at "," ~ ")," by "," ~ ")," on "," ~ ")," to "," ~ ")," from "," ~ ")," until "," ~ ")," till "," ~ ")," before "," ~ ")," after "," ~ ")," around "," ~ ")," approx "," ~ ")," about "," ~ ")," since "," ~ ")," hrs "," ~ ")," hr "," ~ ")," hours "," ~ ")," time "," ~ ")," jan "," ~ ")," feb "," ~ ")," mar "," ~ ")," apr "," ~ ")," may "," ~ ")," jun "," ~ ")," jul "," ~ ")," aug "," ~ ")," sep "," ~ ")," sept "," ~ ")," oct "," ~ ")</f>
        <v>  </v>
      </c>
      <c r="BS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317," "&amp;LOWER(Flights!$F$13)&amp;" "," ~ ")," mh"," ~")," at "," ~ ")," by "," ~ ")," on "," ~ ")," to "," ~ ")," from "," ~ ")," until "," ~ ")," till "," ~ ")," before "," ~ ")," after "," ~ ")," around "," ~ ")," approx "," ~ ")," about "," ~ ")," since "," ~ ")," hrs "," ~ ")," hr "," ~ ")," hours "," ~ ")," time "," ~ ")," jan "," ~ ")," feb "," ~ ")," mar "," ~ ")," apr "," ~ ")," may "," ~ ")," jun "," ~ ")," jul "," ~ ")," aug "," ~ ")," sep "," ~ ")," sept "," ~ ")," oct "," ~ ")</f>
        <v>  </v>
      </c>
      <c r="BT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317,"jan","~"),"feb","~"),"mar","~"),"apr","~"),"may","~"),"jun","~"),"jul","~"),"aug","~"),"sep","~"),"oct","~"),"nov","~"),"dec","~")," nov "," ~ ")," dec "," ~ ")," mon "," ~ ")," tue "," ~ ")," wed "," ~ ")," thu "," ~ ")," fri "," ~ ")," sat "," ~ ")," sun "," ~ ")," gate "," ~ ")," bay "," ~ ")," stand "," ~ ")," position "," ~ ")," galley "," ~ ")," flight "," ~ ")," flt "," ~ ")," day "," ~ ")," date "," ~ ")," dated "," ~ ")," the "," ~ ")," and "," ~ ")," of "," ~ ")," in "," ~ ")," for "," ~ ")," with "," ~ ")</f>
        <v>  </v>
      </c>
      <c r="BU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317,"jan","~"),"feb","~"),"mar","~"),"apr","~"),"may","~"),"jun","~"),"jul","~"),"aug","~"),"sep","~"),"oct","~"),"nov","~"),"dec","~")," nov "," ~ ")," dec "," ~ ")," mon "," ~ ")," tue "," ~ ")," wed "," ~ ")," thu "," ~ ")," fri "," ~ ")," sat "," ~ ")," sun "," ~ ")," gate "," ~ ")," bay "," ~ ")," stand "," ~ ")," position "," ~ ")," galley "," ~ ")," flight "," ~ ")," flt "," ~ ")," day "," ~ ")," date "," ~ ")," dated "," ~ ")," the "," ~ ")," and "," ~ ")," of "," ~ ")," in "," ~ ")," for "," ~ ")," with "," ~ ")</f>
        <v>  </v>
      </c>
      <c r="BV317" s="61" t="n">
        <f aca="false">IFERROR(IF(OR(SUMPRODUCT((LEN(BC317)-LEN(SUBSTITUTE(BC317," "&amp;L_NotLoaded&amp;" "," ")))/(LEN(L_NotLoaded)+1))&gt;SUMPRODUCT((LEN(BC317)-LEN(SUBSTITUTE(BC317," "&amp;L_NotLoadedNeg&amp;" "," ")))/(LEN(L_NotLoadedNeg)+1)),SUMPRODUCT((LEN(BD317)-LEN(SUBSTITUTE(BD317," "&amp;L_NotLoaded&amp;" "," ")))/(LEN(L_NotLoaded)+1))&gt;SUMPRODUCT((LEN(BD317)-LEN(SUBSTITUTE(BD317," "&amp;L_NotLoadedNeg&amp;" "," ")))/(LEN(L_NotLoadedNeg)+1))),1,0),0)</f>
        <v>0</v>
      </c>
      <c r="BW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317," pax "," ~ ")," etd "," ~ ")," eta "," ~ ")," std "," ~ ")," sta "," ~ ")," atd "," ~ ")," ata "," ~ ")," lt "," ~ ")," utc "," ~ ")," local "," ~ ")," ok "," ~ ")," done "," ~ ")," seen "," ~ ")," chk "," ~ ")," chkd "," ~ ")," checked "," ~ ")," rcvd "," ~ ")," recd "," ~ ")," dep "," ~ ")," arr "," ~ ")," qty "," ~ ")," all "," ~ ")," ttl "," ~ ")," total "," ~ ")," via "," ~ ")," per "," ~ ")," call "," ~ ")," inbound "," ~ ")," outbound "," ~ ")," approx "," ~ ")</f>
        <v>  </v>
      </c>
      <c r="BX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317," pax "," ~ ")," etd "," ~ ")," eta "," ~ ")," std "," ~ ")," sta "," ~ ")," atd "," ~ ")," ata "," ~ ")," lt "," ~ ")," utc "," ~ ")," local "," ~ ")," ok "," ~ ")," done "," ~ ")," seen "," ~ ")," chk "," ~ ")," chkd "," ~ ")," checked "," ~ ")," rcvd "," ~ ")," recd "," ~ ")," dep "," ~ ")," arr "," ~ ")," qty "," ~ ")," all "," ~ ")," ttl "," ~ ")," total "," ~ ")," via "," ~ ")," per "," ~ ")," call "," ~ ")," inbound "," ~ ")," outbound "," ~ ")," approx "," ~ ")</f>
        <v>  </v>
      </c>
    </row>
    <row r="318" customFormat="false" ht="39.75" hidden="false" customHeight="true" outlineLevel="0" collapsed="false">
      <c r="A318" s="57" t="s">
        <v>910</v>
      </c>
      <c r="B318" s="57" t="s">
        <v>246</v>
      </c>
      <c r="C318" s="57" t="str">
        <f aca="false">Flights!$F$13</f>
        <v>MH0753</v>
      </c>
      <c r="D318" s="58" t="n">
        <f aca="false">Flights!$D$13</f>
        <v>46306</v>
      </c>
      <c r="E318" s="57" t="str">
        <f aca="false">Flights!$G$13&amp;"-"&amp;Flights!$H$13</f>
        <v>HAN-KUL</v>
      </c>
      <c r="F318" s="57" t="str">
        <f aca="false">Flights!$K$13</f>
        <v>BC</v>
      </c>
      <c r="G318" s="57" t="s">
        <v>462</v>
      </c>
      <c r="H318" s="57" t="s">
        <v>463</v>
      </c>
      <c r="I318" s="57" t="s">
        <v>502</v>
      </c>
      <c r="J318" s="57" t="s">
        <v>551</v>
      </c>
      <c r="K318" s="67" t="s">
        <v>522</v>
      </c>
      <c r="L318" s="67" t="s">
        <v>894</v>
      </c>
      <c r="M318" s="67" t="s">
        <v>454</v>
      </c>
      <c r="N318" s="67" t="s">
        <v>386</v>
      </c>
      <c r="O318" s="67" t="s">
        <v>552</v>
      </c>
      <c r="P318" s="57" t="s">
        <v>240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open",IF(AND(NOT(OR(LEN(AZ318)&lt;15,ISNUMBER(MATCH(AZ318,L_Placeholder,0)))),BK318=0,NOT(OR(LEN(AU318)&lt;2,ISNUMBER(MATCH(AU318,L_Placeholder,0)))),NOT(OR(LEN(AX318)&lt;2,ISNUMBER(MATCH(AX318,L_Placeholder,0)))),TRIM(AE318)&lt;&gt;TRIM(T318)),"N/A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missing",IF(OR(LEN(AU318)&lt;2,ISNUMBER(MATCH(AU318,L_Placeholder,0))),"INVALID – PIC missing",IF(OR(LEN(AV318)&lt;2,ISNUMBER(MATCH(AV318,L_Placeholder,0))),"INVALID – result / assessment missing",IF(OR(OR(LEN(AW318)&lt;3,ISNUMBER(MATCH(AW318,L_Placeholder,0))),SUMPRODUCT(--ISNUMBER(SEARCH(" "&amp;L_EvidencePhrase&amp;" ",BD318)))&gt;0,BI318=1),"INVALID – evidence missing, placeholder or not yet on file",IF(BL318=0,"INVALID – evidence needs a traceable reference (number, file name or link)",IF(OR(LEN(AX318)&lt;2,ISNUMBER(MATCH(AX318,L_Placeholder,0))),"INVALID – verifier missing",IF(AX318=AU318,"INVALID – verifier must be someone other than the PIC",IF(BH318=1,"INVALID – result not yet available (awaiting / TBC)",IF(BV318=1,"INVALID – wording says not on board: an on-board confirmation needs the item loaded",IF(AND(AQ318=1,OR(OR(LEN(AY318)&lt;3,ISNUMBER(MATCH(AY318,L_Placeholder,0))),BJ318=1,BQ318=0)),"INVALID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LATE","COMPLETE")&amp;IF(BG318=1," – CHECK WORDING",""))))))))))))))))))))))))),IF(TRIM(U318)="Fail","FAIL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t="str">
        <f aca="false">" "&amp;TRIM(SUBSTITUTE(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 "))&amp;" "</f>
        <v>  </v>
      </c>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IFERROR(IF(AND(TRIM(U318)="Pass",SUMPRODUCT((LEN(BC318)-LEN(SUBSTITUTE(BC318,"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")))/(LEN(L_PendNeg)+1)),1,0),1)</f>
        <v>0</v>
      </c>
      <c r="BI318" s="61" t="n">
        <f aca="false">IFERROR(IF(SUMPRODUCT((LEN(BD318)-LEN(SUBSTITUTE(BD318," "&amp;L_PendStrict&amp;" "," ")))/(LEN(L_PendStrict)+1))&gt;SUMPRODUCT((LEN(BD318)-LEN(SUBSTITUTE(BD318," "&amp;L_PendNeg&amp;" "," ")))/(LEN(L_PendNeg)+1)),1,0),1)</f>
        <v>0</v>
      </c>
      <c r="BJ318" s="61" t="n">
        <f aca="false">IFERROR(IF(SUMPRODUCT((LEN(BE318)-LEN(SUBSTITUTE(BE318," "&amp;L_Pending&amp;" "," ")))/(LEN(L_Pending)+1))&gt;SUMPRODUCT((LEN(BE318)-LEN(SUBSTITUTE(BE318," "&amp;L_PendNeg&amp;" "," ")))/(LEN(L_PendNeg)+1)),1,0),1)</f>
        <v>0</v>
      </c>
      <c r="BK318" s="61" t="n">
        <f aca="false">IFERROR(IF(SUMPRODUCT((LEN(BF318)-LEN(SUBSTITUTE(BF318," "&amp;L_PendStrict&amp;" "," ")))/(LEN(L_PendStrict)+1))&gt;SUMPRODUCT((LEN(BF318)-LEN(SUBSTITUTE(BF318," "&amp;L_PendNeg&amp;" "," ")))/(LEN(L_PendNeg)+1)),1,0),1)</f>
        <v>0</v>
      </c>
      <c r="BL318" s="61" t="n">
        <f aca="false">IFERROR(IF(OR(SUMPRODUCT(--ISNUMBER(SEARCH({"aa000"," aa 000"," aaa 000"," aaaa 000"," a 0000"," a000 000"," aa 00 000"," aaa 00 000"},BN318)))&gt;0,SUMPRODUCT(--ISNUMBER(SEARCH({"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318)))&gt;0,SUMPRODUCT(--ISNUMBER(SEARCH({"http","www.","\",".pdf",".jpg",".jpeg",".png",".heic",".xls",".doc",".msg",".eml"},Z318)))&gt;0,AND(SUMPRODUCT(--ISNUMBER(SEARCH({"sharepoint","onedrive","teams","dms","q-pulse","qpulse"},Z318)))&gt;0,ISNUMBER(SEARCH("0",BM318)))),1,0),0)</f>
        <v>0</v>
      </c>
      <c r="BM318" s="61" t="str">
        <f aca="false">SUBSTITUTE(SUBSTITUTE(SUBSTITUTE(SUBSTITUTE(SUBSTITUTE(SUBSTITUTE(SUBSTITUTE(SUBSTITUTE(SUBSTITUTE(LOWER(BW318&amp;""),"1","0"),"2","0"),"3","0"),"4","0"),"5","0"),"6","0"),"7","0"),"8","0"),"9","0")</f>
        <v>  </v>
      </c>
      <c r="BN318" s="61" t="str">
        <f aca="false">SUBSTITUTE(SUBSTITUTE(SUBSTITUTE(SUBSTITUTE(SUBSTITUTE(SUBSTITUTE(SUBSTITUTE(SUBSTITUTE(SUBSTITUTE(SUBSTITUTE(SUBSTITUTE(SUBSTITUTE(SUBSTITUTE(SUBSTITUTE(SUBSTITUTE(SUBSTITUTE(SUBSTITUTE(SUBSTITUTE(SUBSTITUTE(SUBSTITUTE(SUBSTITUTE(SUBSTITUTE(SUBSTITUTE(SUBSTITUTE(SUBSTITUTE(BM318,"b","a"),"c","a"),"d","a"),"e","a"),"f","a"),"g","a"),"h","a"),"i","a"),"j","a"),"k","a"),"l","a"),"m","a"),"n","a"),"o","a"),"p","a"),"q","a"),"r","a"),"s","a"),"t","a"),"u","a"),"v","a"),"w","a"),"x","a"),"y","a"),"z","a")</f>
        <v>  </v>
      </c>
      <c r="BO318" s="61" t="str">
        <f aca="false">SUBSTITUTE(SUBSTITUTE(SUBSTITUTE(SUBSTITUTE(SUBSTITUTE(SUBSTITUTE(SUBSTITUTE(SUBSTITUTE(SUBSTITUTE(LOWER(BX318&amp;""),"1","0"),"2","0"),"3","0"),"4","0"),"5","0"),"6","0"),"7","0"),"8","0"),"9","0")</f>
        <v>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v>
      </c>
      <c r="BQ318" s="61" t="n">
        <f aca="false">IFERROR(IF(OR(SUMPRODUCT(--ISNUMBER(SEARCH({"aa000"," aa 000"," aaa 000"," aaaa 000"," a 0000"," a000 000"," aa 00 000"," aaa 00 000"},BP318)))&gt;0,SUMPRODUCT(--ISNUMBER(SEARCH({"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318)))&gt;0,SUMPRODUCT(--ISNUMBER(SEARCH({"http","www.","\",".pdf",".jpg",".jpeg",".png",".heic",".xls",".doc",".msg",".eml"},W318)))&gt;0,ISNUMBER(SEARCH("0000",BO318)),AND(SUMPRODUCT(--ISNUMBER(SEARCH({"sharepoint","onedrive","teams","dms","q-pulse","qpulse"},W318)))&gt;0,ISNUMBER(SEARCH("0",BO318)))),1,0),0)</f>
        <v>0</v>
      </c>
      <c r="BR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318," "&amp;LOWER(Flights!$F$13)&amp;" "," ~ ")," mh"," ~")," at "," ~ ")," by "," ~ ")," on "," ~ ")," to "," ~ ")," from "," ~ ")," until "," ~ ")," till "," ~ ")," before "," ~ ")," after "," ~ ")," around "," ~ ")," approx "," ~ ")," about "," ~ ")," since "," ~ ")," hrs "," ~ ")," hr "," ~ ")," hours "," ~ ")," time "," ~ ")," jan "," ~ ")," feb "," ~ ")," mar "," ~ ")," apr "," ~ ")," may "," ~ ")," jun "," ~ ")," jul "," ~ ")," aug "," ~ ")," sep "," ~ ")," sept "," ~ ")," oct "," ~ ")</f>
        <v>  </v>
      </c>
      <c r="BS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318," "&amp;LOWER(Flights!$F$13)&amp;" "," ~ ")," mh"," ~")," at "," ~ ")," by "," ~ ")," on "," ~ ")," to "," ~ ")," from "," ~ ")," until "," ~ ")," till "," ~ ")," before "," ~ ")," after "," ~ ")," around "," ~ ")," approx "," ~ ")," about "," ~ ")," since "," ~ ")," hrs "," ~ ")," hr "," ~ ")," hours "," ~ ")," time "," ~ ")," jan "," ~ ")," feb "," ~ ")," mar "," ~ ")," apr "," ~ ")," may "," ~ ")," jun "," ~ ")," jul "," ~ ")," aug "," ~ ")," sep "," ~ ")," sept "," ~ ")," oct "," ~ ")</f>
        <v>  </v>
      </c>
      <c r="BT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318,"jan","~"),"feb","~"),"mar","~"),"apr","~"),"may","~"),"jun","~"),"jul","~"),"aug","~"),"sep","~"),"oct","~"),"nov","~"),"dec","~")," nov "," ~ ")," dec "," ~ ")," mon "," ~ ")," tue "," ~ ")," wed "," ~ ")," thu "," ~ ")," fri "," ~ ")," sat "," ~ ")," sun "," ~ ")," gate "," ~ ")," bay "," ~ ")," stand "," ~ ")," position "," ~ ")," galley "," ~ ")," flight "," ~ ")," flt "," ~ ")," day "," ~ ")," date "," ~ ")," dated "," ~ ")," the "," ~ ")," and "," ~ ")," of "," ~ ")," in "," ~ ")," for "," ~ ")," with "," ~ ")</f>
        <v>  </v>
      </c>
      <c r="BU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318,"jan","~"),"feb","~"),"mar","~"),"apr","~"),"may","~"),"jun","~"),"jul","~"),"aug","~"),"sep","~"),"oct","~"),"nov","~"),"dec","~")," nov "," ~ ")," dec "," ~ ")," mon "," ~ ")," tue "," ~ ")," wed "," ~ ")," thu "," ~ ")," fri "," ~ ")," sat "," ~ ")," sun "," ~ ")," gate "," ~ ")," bay "," ~ ")," stand "," ~ ")," position "," ~ ")," galley "," ~ ")," flight "," ~ ")," flt "," ~ ")," day "," ~ ")," date "," ~ ")," dated "," ~ ")," the "," ~ ")," and "," ~ ")," of "," ~ ")," in "," ~ ")," for "," ~ ")," with "," ~ ")</f>
        <v>  </v>
      </c>
      <c r="BV318" s="61" t="n">
        <f aca="false">IFERROR(IF(OR(SUMPRODUCT((LEN(BC318)-LEN(SUBSTITUTE(BC318," "&amp;L_NotLoaded&amp;" "," ")))/(LEN(L_NotLoaded)+1))&gt;SUMPRODUCT((LEN(BC318)-LEN(SUBSTITUTE(BC318," "&amp;L_NotLoadedNeg&amp;" "," ")))/(LEN(L_NotLoadedNeg)+1)),SUMPRODUCT((LEN(BD318)-LEN(SUBSTITUTE(BD318," "&amp;L_NotLoaded&amp;" "," ")))/(LEN(L_NotLoaded)+1))&gt;SUMPRODUCT((LEN(BD318)-LEN(SUBSTITUTE(BD318," "&amp;L_NotLoadedNeg&amp;" "," ")))/(LEN(L_NotLoadedNeg)+1))),1,0),0)</f>
        <v>0</v>
      </c>
      <c r="BW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318," pax "," ~ ")," etd "," ~ ")," eta "," ~ ")," std "," ~ ")," sta "," ~ ")," atd "," ~ ")," ata "," ~ ")," lt "," ~ ")," utc "," ~ ")," local "," ~ ")," ok "," ~ ")," done "," ~ ")," seen "," ~ ")," chk "," ~ ")," chkd "," ~ ")," checked "," ~ ")," rcvd "," ~ ")," recd "," ~ ")," dep "," ~ ")," arr "," ~ ")," qty "," ~ ")," all "," ~ ")," ttl "," ~ ")," total "," ~ ")," via "," ~ ")," per "," ~ ")," call "," ~ ")," inbound "," ~ ")," outbound "," ~ ")," approx "," ~ ")</f>
        <v>  </v>
      </c>
      <c r="BX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318," pax "," ~ ")," etd "," ~ ")," eta "," ~ ")," std "," ~ ")," sta "," ~ ")," atd "," ~ ")," ata "," ~ ")," lt "," ~ ")," utc "," ~ ")," local "," ~ ")," ok "," ~ ")," done "," ~ ")," seen "," ~ ")," chk "," ~ ")," chkd "," ~ ")," checked "," ~ ")," rcvd "," ~ ")," recd "," ~ ")," dep "," ~ ")," arr "," ~ ")," qty "," ~ ")," all "," ~ ")," ttl "," ~ ")," total "," ~ ")," via "," ~ ")," per "," ~ ")," call "," ~ ")," inbound "," ~ ")," outbound "," ~ ")," approx "," ~ ")</f>
        <v>  </v>
      </c>
    </row>
    <row r="319" customFormat="false" ht="39.75" hidden="false" customHeight="true" outlineLevel="0" collapsed="false">
      <c r="A319" s="57" t="s">
        <v>911</v>
      </c>
      <c r="B319" s="57" t="s">
        <v>246</v>
      </c>
      <c r="C319" s="57" t="str">
        <f aca="false">Flights!$F$13</f>
        <v>MH0753</v>
      </c>
      <c r="D319" s="58" t="n">
        <f aca="false">Flights!$D$13</f>
        <v>46306</v>
      </c>
      <c r="E319" s="57" t="str">
        <f aca="false">Flights!$G$13&amp;"-"&amp;Flights!$H$13</f>
        <v>HAN-KUL</v>
      </c>
      <c r="F319" s="57" t="str">
        <f aca="false">Flights!$K$13</f>
        <v>BC</v>
      </c>
      <c r="G319" s="57" t="s">
        <v>462</v>
      </c>
      <c r="H319" s="57" t="s">
        <v>463</v>
      </c>
      <c r="I319" s="57" t="s">
        <v>502</v>
      </c>
      <c r="J319" s="57" t="s">
        <v>554</v>
      </c>
      <c r="K319" s="67" t="s">
        <v>504</v>
      </c>
      <c r="L319" s="67" t="s">
        <v>897</v>
      </c>
      <c r="M319" s="67" t="s">
        <v>454</v>
      </c>
      <c r="N319" s="67" t="s">
        <v>386</v>
      </c>
      <c r="O319" s="67"/>
      <c r="P319" s="57" t="s">
        <v>240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open",IF(AND(NOT(OR(LEN(AZ319)&lt;15,ISNUMBER(MATCH(AZ319,L_Placeholder,0)))),BK319=0,NOT(OR(LEN(AU319)&lt;2,ISNUMBER(MATCH(AU319,L_Placeholder,0)))),NOT(OR(LEN(AX319)&lt;2,ISNUMBER(MATCH(AX319,L_Placeholder,0)))),TRIM(AE319)&lt;&gt;TRIM(T319)),"N/A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missing",IF(OR(LEN(AU319)&lt;2,ISNUMBER(MATCH(AU319,L_Placeholder,0))),"INVALID – PIC missing",IF(OR(LEN(AV319)&lt;2,ISNUMBER(MATCH(AV319,L_Placeholder,0))),"INVALID – result / assessment missing",IF(OR(OR(LEN(AW319)&lt;3,ISNUMBER(MATCH(AW319,L_Placeholder,0))),SUMPRODUCT(--ISNUMBER(SEARCH(" "&amp;L_EvidencePhrase&amp;" ",BD319)))&gt;0,BI319=1),"INVALID – evidence missing, placeholder or not yet on file",IF(BL319=0,"INVALID – evidence needs a traceable reference (number, file name or link)",IF(OR(LEN(AX319)&lt;2,ISNUMBER(MATCH(AX319,L_Placeholder,0))),"INVALID – verifier missing",IF(AX319=AU319,"INVALID – verifier must be someone other than the PIC",IF(BH319=1,"INVALID – result not yet available (awaiting / TBC)",IF(BV319=1,"INVALID – wording says not on board: an on-board confirmation needs the item loaded",IF(AND(AQ319=1,OR(OR(LEN(AY319)&lt;3,ISNUMBER(MATCH(AY319,L_Placeholder,0))),BJ319=1,BQ319=0)),"INVALID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LATE","COMPLETE")&amp;IF(BG319=1," – CHECK WORDING",""))))))))))))))))))))))))),IF(TRIM(U319)="Fail","FAIL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t="str">
        <f aca="false">" "&amp;TRIM(SUBSTITUTE(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 "))&amp;" "</f>
        <v>  </v>
      </c>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IFERROR(IF(AND(TRIM(U319)="Pass",SUMPRODUCT((LEN(BC319)-LEN(SUBSTITUTE(BC319,"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")))/(LEN(L_PendNeg)+1)),1,0),1)</f>
        <v>0</v>
      </c>
      <c r="BI319" s="61" t="n">
        <f aca="false">IFERROR(IF(SUMPRODUCT((LEN(BD319)-LEN(SUBSTITUTE(BD319," "&amp;L_PendStrict&amp;" "," ")))/(LEN(L_PendStrict)+1))&gt;SUMPRODUCT((LEN(BD319)-LEN(SUBSTITUTE(BD319," "&amp;L_PendNeg&amp;" "," ")))/(LEN(L_PendNeg)+1)),1,0),1)</f>
        <v>0</v>
      </c>
      <c r="BJ319" s="61" t="n">
        <f aca="false">IFERROR(IF(SUMPRODUCT((LEN(BE319)-LEN(SUBSTITUTE(BE319," "&amp;L_Pending&amp;" "," ")))/(LEN(L_Pending)+1))&gt;SUMPRODUCT((LEN(BE319)-LEN(SUBSTITUTE(BE319," "&amp;L_PendNeg&amp;" "," ")))/(LEN(L_PendNeg)+1)),1,0),1)</f>
        <v>0</v>
      </c>
      <c r="BK319" s="61" t="n">
        <f aca="false">IFERROR(IF(SUMPRODUCT((LEN(BF319)-LEN(SUBSTITUTE(BF319," "&amp;L_PendStrict&amp;" "," ")))/(LEN(L_PendStrict)+1))&gt;SUMPRODUCT((LEN(BF319)-LEN(SUBSTITUTE(BF319," "&amp;L_PendNeg&amp;" "," ")))/(LEN(L_PendNeg)+1)),1,0),1)</f>
        <v>0</v>
      </c>
      <c r="BL319" s="61" t="n">
        <f aca="false">IFERROR(IF(OR(SUMPRODUCT(--ISNUMBER(SEARCH({"aa000"," aa 000"," aaa 000"," aaaa 000"," a 0000"," a000 000"," aa 00 000"," aaa 00 000"},BN319)))&gt;0,SUMPRODUCT(--ISNUMBER(SEARCH({"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319)))&gt;0,SUMPRODUCT(--ISNUMBER(SEARCH({"http","www.","\",".pdf",".jpg",".jpeg",".png",".heic",".xls",".doc",".msg",".eml"},Z319)))&gt;0,AND(SUMPRODUCT(--ISNUMBER(SEARCH({"sharepoint","onedrive","teams","dms","q-pulse","qpulse"},Z319)))&gt;0,ISNUMBER(SEARCH("0",BM319)))),1,0),0)</f>
        <v>0</v>
      </c>
      <c r="BM319" s="61" t="str">
        <f aca="false">SUBSTITUTE(SUBSTITUTE(SUBSTITUTE(SUBSTITUTE(SUBSTITUTE(SUBSTITUTE(SUBSTITUTE(SUBSTITUTE(SUBSTITUTE(LOWER(BW319&amp;""),"1","0"),"2","0"),"3","0"),"4","0"),"5","0"),"6","0"),"7","0"),"8","0"),"9","0")</f>
        <v>  </v>
      </c>
      <c r="BN319" s="61" t="str">
        <f aca="false">SUBSTITUTE(SUBSTITUTE(SUBSTITUTE(SUBSTITUTE(SUBSTITUTE(SUBSTITUTE(SUBSTITUTE(SUBSTITUTE(SUBSTITUTE(SUBSTITUTE(SUBSTITUTE(SUBSTITUTE(SUBSTITUTE(SUBSTITUTE(SUBSTITUTE(SUBSTITUTE(SUBSTITUTE(SUBSTITUTE(SUBSTITUTE(SUBSTITUTE(SUBSTITUTE(SUBSTITUTE(SUBSTITUTE(SUBSTITUTE(SUBSTITUTE(BM319,"b","a"),"c","a"),"d","a"),"e","a"),"f","a"),"g","a"),"h","a"),"i","a"),"j","a"),"k","a"),"l","a"),"m","a"),"n","a"),"o","a"),"p","a"),"q","a"),"r","a"),"s","a"),"t","a"),"u","a"),"v","a"),"w","a"),"x","a"),"y","a"),"z","a")</f>
        <v>  </v>
      </c>
      <c r="BO319" s="61" t="str">
        <f aca="false">SUBSTITUTE(SUBSTITUTE(SUBSTITUTE(SUBSTITUTE(SUBSTITUTE(SUBSTITUTE(SUBSTITUTE(SUBSTITUTE(SUBSTITUTE(LOWER(BX319&amp;""),"1","0"),"2","0"),"3","0"),"4","0"),"5","0"),"6","0"),"7","0"),"8","0"),"9","0")</f>
        <v>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v>
      </c>
      <c r="BQ319" s="61" t="n">
        <f aca="false">IFERROR(IF(OR(SUMPRODUCT(--ISNUMBER(SEARCH({"aa000"," aa 000"," aaa 000"," aaaa 000"," a 0000"," a000 000"," aa 00 000"," aaa 00 000"},BP319)))&gt;0,SUMPRODUCT(--ISNUMBER(SEARCH({"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319)))&gt;0,SUMPRODUCT(--ISNUMBER(SEARCH({"http","www.","\",".pdf",".jpg",".jpeg",".png",".heic",".xls",".doc",".msg",".eml"},W319)))&gt;0,ISNUMBER(SEARCH("0000",BO319)),AND(SUMPRODUCT(--ISNUMBER(SEARCH({"sharepoint","onedrive","teams","dms","q-pulse","qpulse"},W319)))&gt;0,ISNUMBER(SEARCH("0",BO319)))),1,0),0)</f>
        <v>0</v>
      </c>
      <c r="BR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319," "&amp;LOWER(Flights!$F$13)&amp;" "," ~ ")," mh"," ~")," at "," ~ ")," by "," ~ ")," on "," ~ ")," to "," ~ ")," from "," ~ ")," until "," ~ ")," till "," ~ ")," before "," ~ ")," after "," ~ ")," around "," ~ ")," approx "," ~ ")," about "," ~ ")," since "," ~ ")," hrs "," ~ ")," hr "," ~ ")," hours "," ~ ")," time "," ~ ")," jan "," ~ ")," feb "," ~ ")," mar "," ~ ")," apr "," ~ ")," may "," ~ ")," jun "," ~ ")," jul "," ~ ")," aug "," ~ ")," sep "," ~ ")," sept "," ~ ")," oct "," ~ ")</f>
        <v>  </v>
      </c>
      <c r="BS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319," "&amp;LOWER(Flights!$F$13)&amp;" "," ~ ")," mh"," ~")," at "," ~ ")," by "," ~ ")," on "," ~ ")," to "," ~ ")," from "," ~ ")," until "," ~ ")," till "," ~ ")," before "," ~ ")," after "," ~ ")," around "," ~ ")," approx "," ~ ")," about "," ~ ")," since "," ~ ")," hrs "," ~ ")," hr "," ~ ")," hours "," ~ ")," time "," ~ ")," jan "," ~ ")," feb "," ~ ")," mar "," ~ ")," apr "," ~ ")," may "," ~ ")," jun "," ~ ")," jul "," ~ ")," aug "," ~ ")," sep "," ~ ")," sept "," ~ ")," oct "," ~ ")</f>
        <v>  </v>
      </c>
      <c r="BT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319,"jan","~"),"feb","~"),"mar","~"),"apr","~"),"may","~"),"jun","~"),"jul","~"),"aug","~"),"sep","~"),"oct","~"),"nov","~"),"dec","~")," nov "," ~ ")," dec "," ~ ")," mon "," ~ ")," tue "," ~ ")," wed "," ~ ")," thu "," ~ ")," fri "," ~ ")," sat "," ~ ")," sun "," ~ ")," gate "," ~ ")," bay "," ~ ")," stand "," ~ ")," position "," ~ ")," galley "," ~ ")," flight "," ~ ")," flt "," ~ ")," day "," ~ ")," date "," ~ ")," dated "," ~ ")," the "," ~ ")," and "," ~ ")," of "," ~ ")," in "," ~ ")," for "," ~ ")," with "," ~ ")</f>
        <v>  </v>
      </c>
      <c r="BU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319,"jan","~"),"feb","~"),"mar","~"),"apr","~"),"may","~"),"jun","~"),"jul","~"),"aug","~"),"sep","~"),"oct","~"),"nov","~"),"dec","~")," nov "," ~ ")," dec "," ~ ")," mon "," ~ ")," tue "," ~ ")," wed "," ~ ")," thu "," ~ ")," fri "," ~ ")," sat "," ~ ")," sun "," ~ ")," gate "," ~ ")," bay "," ~ ")," stand "," ~ ")," position "," ~ ")," galley "," ~ ")," flight "," ~ ")," flt "," ~ ")," day "," ~ ")," date "," ~ ")," dated "," ~ ")," the "," ~ ")," and "," ~ ")," of "," ~ ")," in "," ~ ")," for "," ~ ")," with "," ~ ")</f>
        <v>  </v>
      </c>
      <c r="BV319" s="61" t="n">
        <f aca="false">IFERROR(IF(OR(SUMPRODUCT((LEN(BC319)-LEN(SUBSTITUTE(BC319," "&amp;L_NotLoaded&amp;" "," ")))/(LEN(L_NotLoaded)+1))&gt;SUMPRODUCT((LEN(BC319)-LEN(SUBSTITUTE(BC319," "&amp;L_NotLoadedNeg&amp;" "," ")))/(LEN(L_NotLoadedNeg)+1)),SUMPRODUCT((LEN(BD319)-LEN(SUBSTITUTE(BD319," "&amp;L_NotLoaded&amp;" "," ")))/(LEN(L_NotLoaded)+1))&gt;SUMPRODUCT((LEN(BD319)-LEN(SUBSTITUTE(BD319," "&amp;L_NotLoadedNeg&amp;" "," ")))/(LEN(L_NotLoadedNeg)+1))),1,0),0)</f>
        <v>0</v>
      </c>
      <c r="BW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319," pax "," ~ ")," etd "," ~ ")," eta "," ~ ")," std "," ~ ")," sta "," ~ ")," atd "," ~ ")," ata "," ~ ")," lt "," ~ ")," utc "," ~ ")," local "," ~ ")," ok "," ~ ")," done "," ~ ")," seen "," ~ ")," chk "," ~ ")," chkd "," ~ ")," checked "," ~ ")," rcvd "," ~ ")," recd "," ~ ")," dep "," ~ ")," arr "," ~ ")," qty "," ~ ")," all "," ~ ")," ttl "," ~ ")," total "," ~ ")," via "," ~ ")," per "," ~ ")," call "," ~ ")," inbound "," ~ ")," outbound "," ~ ")," approx "," ~ ")</f>
        <v>  </v>
      </c>
      <c r="BX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319," pax "," ~ ")," etd "," ~ ")," eta "," ~ ")," std "," ~ ")," sta "," ~ ")," atd "," ~ ")," ata "," ~ ")," lt "," ~ ")," utc "," ~ ")," local "," ~ ")," ok "," ~ ")," done "," ~ ")," seen "," ~ ")," chk "," ~ ")," chkd "," ~ ")," checked "," ~ ")," rcvd "," ~ ")," recd "," ~ ")," dep "," ~ ")," arr "," ~ ")," qty "," ~ ")," all "," ~ ")," ttl "," ~ ")," total "," ~ ")," via "," ~ ")," per "," ~ ")," call "," ~ ")," inbound "," ~ ")," outbound "," ~ ")," approx "," ~ ")</f>
        <v>  </v>
      </c>
    </row>
    <row r="320" customFormat="false" ht="39.75" hidden="false" customHeight="true" outlineLevel="0" collapsed="false">
      <c r="A320" s="57" t="s">
        <v>912</v>
      </c>
      <c r="B320" s="57" t="s">
        <v>246</v>
      </c>
      <c r="C320" s="57" t="str">
        <f aca="false">Flights!$F$13</f>
        <v>MH0753</v>
      </c>
      <c r="D320" s="58" t="n">
        <f aca="false">Flights!$D$13</f>
        <v>46306</v>
      </c>
      <c r="E320" s="57" t="str">
        <f aca="false">Flights!$G$13&amp;"-"&amp;Flights!$H$13</f>
        <v>HAN-KUL</v>
      </c>
      <c r="F320" s="57" t="str">
        <f aca="false">Flights!$K$13</f>
        <v>BC</v>
      </c>
      <c r="G320" s="57" t="s">
        <v>462</v>
      </c>
      <c r="H320" s="57" t="s">
        <v>463</v>
      </c>
      <c r="I320" s="57" t="s">
        <v>450</v>
      </c>
      <c r="J320" s="57" t="s">
        <v>556</v>
      </c>
      <c r="K320" s="67" t="s">
        <v>452</v>
      </c>
      <c r="L320" s="67" t="s">
        <v>899</v>
      </c>
      <c r="M320" s="67" t="s">
        <v>454</v>
      </c>
      <c r="N320" s="67" t="s">
        <v>386</v>
      </c>
      <c r="O320" s="67"/>
      <c r="P320" s="57" t="s">
        <v>240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open",IF(AND(NOT(OR(LEN(AZ320)&lt;15,ISNUMBER(MATCH(AZ320,L_Placeholder,0)))),BK320=0,NOT(OR(LEN(AU320)&lt;2,ISNUMBER(MATCH(AU320,L_Placeholder,0)))),NOT(OR(LEN(AX320)&lt;2,ISNUMBER(MATCH(AX320,L_Placeholder,0)))),TRIM(AE320)&lt;&gt;TRIM(T320)),"N/A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missing",IF(OR(LEN(AU320)&lt;2,ISNUMBER(MATCH(AU320,L_Placeholder,0))),"INVALID – PIC missing",IF(OR(LEN(AV320)&lt;2,ISNUMBER(MATCH(AV320,L_Placeholder,0))),"INVALID – result / assessment missing",IF(OR(OR(LEN(AW320)&lt;3,ISNUMBER(MATCH(AW320,L_Placeholder,0))),SUMPRODUCT(--ISNUMBER(SEARCH(" "&amp;L_EvidencePhrase&amp;" ",BD320)))&gt;0,BI320=1),"INVALID – evidence missing, placeholder or not yet on file",IF(BL320=0,"INVALID – evidence needs a traceable reference (number, file name or link)",IF(OR(LEN(AX320)&lt;2,ISNUMBER(MATCH(AX320,L_Placeholder,0))),"INVALID – verifier missing",IF(AX320=AU320,"INVALID – verifier must be someone other than the PIC",IF(BH320=1,"INVALID – result not yet available (awaiting / TBC)",IF(BV320=1,"INVALID – wording says not on board: an on-board confirmation needs the item loaded",IF(AND(AQ320=1,OR(OR(LEN(AY320)&lt;3,ISNUMBER(MATCH(AY320,L_Placeholder,0))),BJ320=1,BQ320=0)),"INVALID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LATE","COMPLETE")&amp;IF(BG320=1," – CHECK WORDING",""))))))))))))))))))))))))),IF(TRIM(U320)="Fail","FAIL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t="str">
        <f aca="false">" "&amp;TRIM(SUBSTITUTE(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 "))&amp;" "</f>
        <v>  </v>
      </c>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IFERROR(IF(AND(TRIM(U320)="Pass",SUMPRODUCT((LEN(BC320)-LEN(SUBSTITUTE(BC320,"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")))/(LEN(L_PendNeg)+1)),1,0),1)</f>
        <v>0</v>
      </c>
      <c r="BI320" s="61" t="n">
        <f aca="false">IFERROR(IF(SUMPRODUCT((LEN(BD320)-LEN(SUBSTITUTE(BD320," "&amp;L_PendStrict&amp;" "," ")))/(LEN(L_PendStrict)+1))&gt;SUMPRODUCT((LEN(BD320)-LEN(SUBSTITUTE(BD320," "&amp;L_PendNeg&amp;" "," ")))/(LEN(L_PendNeg)+1)),1,0),1)</f>
        <v>0</v>
      </c>
      <c r="BJ320" s="61" t="n">
        <f aca="false">IFERROR(IF(SUMPRODUCT((LEN(BE320)-LEN(SUBSTITUTE(BE320," "&amp;L_Pending&amp;" "," ")))/(LEN(L_Pending)+1))&gt;SUMPRODUCT((LEN(BE320)-LEN(SUBSTITUTE(BE320," "&amp;L_PendNeg&amp;" "," ")))/(LEN(L_PendNeg)+1)),1,0),1)</f>
        <v>0</v>
      </c>
      <c r="BK320" s="61" t="n">
        <f aca="false">IFERROR(IF(SUMPRODUCT((LEN(BF320)-LEN(SUBSTITUTE(BF320," "&amp;L_PendStrict&amp;" "," ")))/(LEN(L_PendStrict)+1))&gt;SUMPRODUCT((LEN(BF320)-LEN(SUBSTITUTE(BF320," "&amp;L_PendNeg&amp;" "," ")))/(LEN(L_PendNeg)+1)),1,0),1)</f>
        <v>0</v>
      </c>
      <c r="BL320" s="61" t="n">
        <f aca="false">IFERROR(IF(OR(SUMPRODUCT(--ISNUMBER(SEARCH({"aa000"," aa 000"," aaa 000"," aaaa 000"," a 0000"," a000 000"," aa 00 000"," aaa 00 000"},BN320)))&gt;0,SUMPRODUCT(--ISNUMBER(SEARCH({"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320)))&gt;0,SUMPRODUCT(--ISNUMBER(SEARCH({"http","www.","\",".pdf",".jpg",".jpeg",".png",".heic",".xls",".doc",".msg",".eml"},Z320)))&gt;0,AND(SUMPRODUCT(--ISNUMBER(SEARCH({"sharepoint","onedrive","teams","dms","q-pulse","qpulse"},Z320)))&gt;0,ISNUMBER(SEARCH("0",BM320)))),1,0),0)</f>
        <v>0</v>
      </c>
      <c r="BM320" s="61" t="str">
        <f aca="false">SUBSTITUTE(SUBSTITUTE(SUBSTITUTE(SUBSTITUTE(SUBSTITUTE(SUBSTITUTE(SUBSTITUTE(SUBSTITUTE(SUBSTITUTE(LOWER(BW320&amp;""),"1","0"),"2","0"),"3","0"),"4","0"),"5","0"),"6","0"),"7","0"),"8","0"),"9","0")</f>
        <v>  </v>
      </c>
      <c r="BN320" s="61" t="str">
        <f aca="false">SUBSTITUTE(SUBSTITUTE(SUBSTITUTE(SUBSTITUTE(SUBSTITUTE(SUBSTITUTE(SUBSTITUTE(SUBSTITUTE(SUBSTITUTE(SUBSTITUTE(SUBSTITUTE(SUBSTITUTE(SUBSTITUTE(SUBSTITUTE(SUBSTITUTE(SUBSTITUTE(SUBSTITUTE(SUBSTITUTE(SUBSTITUTE(SUBSTITUTE(SUBSTITUTE(SUBSTITUTE(SUBSTITUTE(SUBSTITUTE(SUBSTITUTE(BM320,"b","a"),"c","a"),"d","a"),"e","a"),"f","a"),"g","a"),"h","a"),"i","a"),"j","a"),"k","a"),"l","a"),"m","a"),"n","a"),"o","a"),"p","a"),"q","a"),"r","a"),"s","a"),"t","a"),"u","a"),"v","a"),"w","a"),"x","a"),"y","a"),"z","a")</f>
        <v>  </v>
      </c>
      <c r="BO320" s="61" t="str">
        <f aca="false">SUBSTITUTE(SUBSTITUTE(SUBSTITUTE(SUBSTITUTE(SUBSTITUTE(SUBSTITUTE(SUBSTITUTE(SUBSTITUTE(SUBSTITUTE(LOWER(BX320&amp;""),"1","0"),"2","0"),"3","0"),"4","0"),"5","0"),"6","0"),"7","0"),"8","0"),"9","0")</f>
        <v>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v>
      </c>
      <c r="BQ320" s="61" t="n">
        <f aca="false">IFERROR(IF(OR(SUMPRODUCT(--ISNUMBER(SEARCH({"aa000"," aa 000"," aaa 000"," aaaa 000"," a 0000"," a000 000"," aa 00 000"," aaa 00 000"},BP320)))&gt;0,SUMPRODUCT(--ISNUMBER(SEARCH({"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320)))&gt;0,SUMPRODUCT(--ISNUMBER(SEARCH({"http","www.","\",".pdf",".jpg",".jpeg",".png",".heic",".xls",".doc",".msg",".eml"},W320)))&gt;0,ISNUMBER(SEARCH("0000",BO320)),AND(SUMPRODUCT(--ISNUMBER(SEARCH({"sharepoint","onedrive","teams","dms","q-pulse","qpulse"},W320)))&gt;0,ISNUMBER(SEARCH("0",BO320)))),1,0),0)</f>
        <v>0</v>
      </c>
      <c r="BR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320," "&amp;LOWER(Flights!$F$13)&amp;" "," ~ ")," mh"," ~")," at "," ~ ")," by "," ~ ")," on "," ~ ")," to "," ~ ")," from "," ~ ")," until "," ~ ")," till "," ~ ")," before "," ~ ")," after "," ~ ")," around "," ~ ")," approx "," ~ ")," about "," ~ ")," since "," ~ ")," hrs "," ~ ")," hr "," ~ ")," hours "," ~ ")," time "," ~ ")," jan "," ~ ")," feb "," ~ ")," mar "," ~ ")," apr "," ~ ")," may "," ~ ")," jun "," ~ ")," jul "," ~ ")," aug "," ~ ")," sep "," ~ ")," sept "," ~ ")," oct "," ~ ")</f>
        <v>  </v>
      </c>
      <c r="BS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320," "&amp;LOWER(Flights!$F$13)&amp;" "," ~ ")," mh"," ~")," at "," ~ ")," by "," ~ ")," on "," ~ ")," to "," ~ ")," from "," ~ ")," until "," ~ ")," till "," ~ ")," before "," ~ ")," after "," ~ ")," around "," ~ ")," approx "," ~ ")," about "," ~ ")," since "," ~ ")," hrs "," ~ ")," hr "," ~ ")," hours "," ~ ")," time "," ~ ")," jan "," ~ ")," feb "," ~ ")," mar "," ~ ")," apr "," ~ ")," may "," ~ ")," jun "," ~ ")," jul "," ~ ")," aug "," ~ ")," sep "," ~ ")," sept "," ~ ")," oct "," ~ ")</f>
        <v>  </v>
      </c>
      <c r="BT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320,"jan","~"),"feb","~"),"mar","~"),"apr","~"),"may","~"),"jun","~"),"jul","~"),"aug","~"),"sep","~"),"oct","~"),"nov","~"),"dec","~")," nov "," ~ ")," dec "," ~ ")," mon "," ~ ")," tue "," ~ ")," wed "," ~ ")," thu "," ~ ")," fri "," ~ ")," sat "," ~ ")," sun "," ~ ")," gate "," ~ ")," bay "," ~ ")," stand "," ~ ")," position "," ~ ")," galley "," ~ ")," flight "," ~ ")," flt "," ~ ")," day "," ~ ")," date "," ~ ")," dated "," ~ ")," the "," ~ ")," and "," ~ ")," of "," ~ ")," in "," ~ ")," for "," ~ ")," with "," ~ ")</f>
        <v>  </v>
      </c>
      <c r="BU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320,"jan","~"),"feb","~"),"mar","~"),"apr","~"),"may","~"),"jun","~"),"jul","~"),"aug","~"),"sep","~"),"oct","~"),"nov","~"),"dec","~")," nov "," ~ ")," dec "," ~ ")," mon "," ~ ")," tue "," ~ ")," wed "," ~ ")," thu "," ~ ")," fri "," ~ ")," sat "," ~ ")," sun "," ~ ")," gate "," ~ ")," bay "," ~ ")," stand "," ~ ")," position "," ~ ")," galley "," ~ ")," flight "," ~ ")," flt "," ~ ")," day "," ~ ")," date "," ~ ")," dated "," ~ ")," the "," ~ ")," and "," ~ ")," of "," ~ ")," in "," ~ ")," for "," ~ ")," with "," ~ ")</f>
        <v>  </v>
      </c>
      <c r="BV320" s="61" t="n">
        <f aca="false">IFERROR(IF(OR(SUMPRODUCT((LEN(BC320)-LEN(SUBSTITUTE(BC320," "&amp;L_NotLoaded&amp;" "," ")))/(LEN(L_NotLoaded)+1))&gt;SUMPRODUCT((LEN(BC320)-LEN(SUBSTITUTE(BC320," "&amp;L_NotLoadedNeg&amp;" "," ")))/(LEN(L_NotLoadedNeg)+1)),SUMPRODUCT((LEN(BD320)-LEN(SUBSTITUTE(BD320," "&amp;L_NotLoaded&amp;" "," ")))/(LEN(L_NotLoaded)+1))&gt;SUMPRODUCT((LEN(BD320)-LEN(SUBSTITUTE(BD320," "&amp;L_NotLoadedNeg&amp;" "," ")))/(LEN(L_NotLoadedNeg)+1))),1,0),0)</f>
        <v>0</v>
      </c>
      <c r="BW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320," pax "," ~ ")," etd "," ~ ")," eta "," ~ ")," std "," ~ ")," sta "," ~ ")," atd "," ~ ")," ata "," ~ ")," lt "," ~ ")," utc "," ~ ")," local "," ~ ")," ok "," ~ ")," done "," ~ ")," seen "," ~ ")," chk "," ~ ")," chkd "," ~ ")," checked "," ~ ")," rcvd "," ~ ")," recd "," ~ ")," dep "," ~ ")," arr "," ~ ")," qty "," ~ ")," all "," ~ ")," ttl "," ~ ")," total "," ~ ")," via "," ~ ")," per "," ~ ")," call "," ~ ")," inbound "," ~ ")," outbound "," ~ ")," approx "," ~ ")</f>
        <v>  </v>
      </c>
      <c r="BX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320," pax "," ~ ")," etd "," ~ ")," eta "," ~ ")," std "," ~ ")," sta "," ~ ")," atd "," ~ ")," ata "," ~ ")," lt "," ~ ")," utc "," ~ ")," local "," ~ ")," ok "," ~ ")," done "," ~ ")," seen "," ~ ")," chk "," ~ ")," chkd "," ~ ")," checked "," ~ ")," rcvd "," ~ ")," recd "," ~ ")," dep "," ~ ")," arr "," ~ ")," qty "," ~ ")," all "," ~ ")," ttl "," ~ ")," total "," ~ ")," via "," ~ ")," per "," ~ ")," call "," ~ ")," inbound "," ~ ")," outbound "," ~ ")," approx "," ~ ")</f>
        <v>  </v>
      </c>
    </row>
    <row r="321" customFormat="false" ht="39.75" hidden="false" customHeight="true" outlineLevel="0" collapsed="false">
      <c r="A321" s="57" t="s">
        <v>913</v>
      </c>
      <c r="B321" s="57" t="s">
        <v>246</v>
      </c>
      <c r="C321" s="57" t="str">
        <f aca="false">Flights!$F$13</f>
        <v>MH0753</v>
      </c>
      <c r="D321" s="58" t="n">
        <f aca="false">Flights!$D$13</f>
        <v>46306</v>
      </c>
      <c r="E321" s="57" t="str">
        <f aca="false">Flights!$G$13&amp;"-"&amp;Flights!$H$13</f>
        <v>HAN-KUL</v>
      </c>
      <c r="F321" s="57" t="str">
        <f aca="false">Flights!$K$13</f>
        <v>BC</v>
      </c>
      <c r="G321" s="57" t="s">
        <v>462</v>
      </c>
      <c r="H321" s="57" t="s">
        <v>463</v>
      </c>
      <c r="I321" s="57" t="s">
        <v>450</v>
      </c>
      <c r="J321" s="57" t="s">
        <v>558</v>
      </c>
      <c r="K321" s="67" t="s">
        <v>452</v>
      </c>
      <c r="L321" s="67" t="s">
        <v>901</v>
      </c>
      <c r="M321" s="67" t="s">
        <v>454</v>
      </c>
      <c r="N321" s="67" t="s">
        <v>386</v>
      </c>
      <c r="O321" s="67"/>
      <c r="P321" s="57" t="s">
        <v>240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open",IF(AND(NOT(OR(LEN(AZ321)&lt;15,ISNUMBER(MATCH(AZ321,L_Placeholder,0)))),BK321=0,NOT(OR(LEN(AU321)&lt;2,ISNUMBER(MATCH(AU321,L_Placeholder,0)))),NOT(OR(LEN(AX321)&lt;2,ISNUMBER(MATCH(AX321,L_Placeholder,0)))),TRIM(AE321)&lt;&gt;TRIM(T321)),"N/A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missing",IF(OR(LEN(AU321)&lt;2,ISNUMBER(MATCH(AU321,L_Placeholder,0))),"INVALID – PIC missing",IF(OR(LEN(AV321)&lt;2,ISNUMBER(MATCH(AV321,L_Placeholder,0))),"INVALID – result / assessment missing",IF(OR(OR(LEN(AW321)&lt;3,ISNUMBER(MATCH(AW321,L_Placeholder,0))),SUMPRODUCT(--ISNUMBER(SEARCH(" "&amp;L_EvidencePhrase&amp;" ",BD321)))&gt;0,BI321=1),"INVALID – evidence missing, placeholder or not yet on file",IF(BL321=0,"INVALID – evidence needs a traceable reference (number, file name or link)",IF(OR(LEN(AX321)&lt;2,ISNUMBER(MATCH(AX321,L_Placeholder,0))),"INVALID – verifier missing",IF(AX321=AU321,"INVALID – verifier must be someone other than the PIC",IF(BH321=1,"INVALID – result not yet available (awaiting / TBC)",IF(BV321=1,"INVALID – wording says not on board: an on-board confirmation needs the item loaded",IF(AND(AQ321=1,OR(OR(LEN(AY321)&lt;3,ISNUMBER(MATCH(AY321,L_Placeholder,0))),BJ321=1,BQ321=0)),"INVALID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LATE","COMPLETE")&amp;IF(BG321=1," – CHECK WORDING",""))))))))))))))))))))))))),IF(TRIM(U321)="Fail","FAIL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t="str">
        <f aca="false">" "&amp;TRIM(SUBSTITUTE(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 "))&amp;" "</f>
        <v>  </v>
      </c>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IFERROR(IF(AND(TRIM(U321)="Pass",SUMPRODUCT((LEN(BC321)-LEN(SUBSTITUTE(BC321,"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")))/(LEN(L_PendNeg)+1)),1,0),1)</f>
        <v>0</v>
      </c>
      <c r="BI321" s="61" t="n">
        <f aca="false">IFERROR(IF(SUMPRODUCT((LEN(BD321)-LEN(SUBSTITUTE(BD321," "&amp;L_PendStrict&amp;" "," ")))/(LEN(L_PendStrict)+1))&gt;SUMPRODUCT((LEN(BD321)-LEN(SUBSTITUTE(BD321," "&amp;L_PendNeg&amp;" "," ")))/(LEN(L_PendNeg)+1)),1,0),1)</f>
        <v>0</v>
      </c>
      <c r="BJ321" s="61" t="n">
        <f aca="false">IFERROR(IF(SUMPRODUCT((LEN(BE321)-LEN(SUBSTITUTE(BE321," "&amp;L_Pending&amp;" "," ")))/(LEN(L_Pending)+1))&gt;SUMPRODUCT((LEN(BE321)-LEN(SUBSTITUTE(BE321," "&amp;L_PendNeg&amp;" "," ")))/(LEN(L_PendNeg)+1)),1,0),1)</f>
        <v>0</v>
      </c>
      <c r="BK321" s="61" t="n">
        <f aca="false">IFERROR(IF(SUMPRODUCT((LEN(BF321)-LEN(SUBSTITUTE(BF321," "&amp;L_PendStrict&amp;" "," ")))/(LEN(L_PendStrict)+1))&gt;SUMPRODUCT((LEN(BF321)-LEN(SUBSTITUTE(BF321," "&amp;L_PendNeg&amp;" "," ")))/(LEN(L_PendNeg)+1)),1,0),1)</f>
        <v>0</v>
      </c>
      <c r="BL321" s="61" t="n">
        <f aca="false">IFERROR(IF(OR(SUMPRODUCT(--ISNUMBER(SEARCH({"aa000"," aa 000"," aaa 000"," aaaa 000"," a 0000"," a000 000"," aa 00 000"," aaa 00 000"},BN321)))&gt;0,SUMPRODUCT(--ISNUMBER(SEARCH({"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321)))&gt;0,SUMPRODUCT(--ISNUMBER(SEARCH({"http","www.","\",".pdf",".jpg",".jpeg",".png",".heic",".xls",".doc",".msg",".eml"},Z321)))&gt;0,AND(SUMPRODUCT(--ISNUMBER(SEARCH({"sharepoint","onedrive","teams","dms","q-pulse","qpulse"},Z321)))&gt;0,ISNUMBER(SEARCH("0",BM321)))),1,0),0)</f>
        <v>0</v>
      </c>
      <c r="BM321" s="61" t="str">
        <f aca="false">SUBSTITUTE(SUBSTITUTE(SUBSTITUTE(SUBSTITUTE(SUBSTITUTE(SUBSTITUTE(SUBSTITUTE(SUBSTITUTE(SUBSTITUTE(LOWER(BW321&amp;""),"1","0"),"2","0"),"3","0"),"4","0"),"5","0"),"6","0"),"7","0"),"8","0"),"9","0")</f>
        <v>  </v>
      </c>
      <c r="BN321" s="61" t="str">
        <f aca="false">SUBSTITUTE(SUBSTITUTE(SUBSTITUTE(SUBSTITUTE(SUBSTITUTE(SUBSTITUTE(SUBSTITUTE(SUBSTITUTE(SUBSTITUTE(SUBSTITUTE(SUBSTITUTE(SUBSTITUTE(SUBSTITUTE(SUBSTITUTE(SUBSTITUTE(SUBSTITUTE(SUBSTITUTE(SUBSTITUTE(SUBSTITUTE(SUBSTITUTE(SUBSTITUTE(SUBSTITUTE(SUBSTITUTE(SUBSTITUTE(SUBSTITUTE(BM321,"b","a"),"c","a"),"d","a"),"e","a"),"f","a"),"g","a"),"h","a"),"i","a"),"j","a"),"k","a"),"l","a"),"m","a"),"n","a"),"o","a"),"p","a"),"q","a"),"r","a"),"s","a"),"t","a"),"u","a"),"v","a"),"w","a"),"x","a"),"y","a"),"z","a")</f>
        <v>  </v>
      </c>
      <c r="BO321" s="61" t="str">
        <f aca="false">SUBSTITUTE(SUBSTITUTE(SUBSTITUTE(SUBSTITUTE(SUBSTITUTE(SUBSTITUTE(SUBSTITUTE(SUBSTITUTE(SUBSTITUTE(LOWER(BX321&amp;""),"1","0"),"2","0"),"3","0"),"4","0"),"5","0"),"6","0"),"7","0"),"8","0"),"9","0")</f>
        <v>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v>
      </c>
      <c r="BQ321" s="61" t="n">
        <f aca="false">IFERROR(IF(OR(SUMPRODUCT(--ISNUMBER(SEARCH({"aa000"," aa 000"," aaa 000"," aaaa 000"," a 0000"," a000 000"," aa 00 000"," aaa 00 000"},BP321)))&gt;0,SUMPRODUCT(--ISNUMBER(SEARCH({"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321)))&gt;0,SUMPRODUCT(--ISNUMBER(SEARCH({"http","www.","\",".pdf",".jpg",".jpeg",".png",".heic",".xls",".doc",".msg",".eml"},W321)))&gt;0,ISNUMBER(SEARCH("0000",BO321)),AND(SUMPRODUCT(--ISNUMBER(SEARCH({"sharepoint","onedrive","teams","dms","q-pulse","qpulse"},W321)))&gt;0,ISNUMBER(SEARCH("0",BO321)))),1,0),0)</f>
        <v>0</v>
      </c>
      <c r="BR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321," "&amp;LOWER(Flights!$F$13)&amp;" "," ~ ")," mh"," ~")," at "," ~ ")," by "," ~ ")," on "," ~ ")," to "," ~ ")," from "," ~ ")," until "," ~ ")," till "," ~ ")," before "," ~ ")," after "," ~ ")," around "," ~ ")," approx "," ~ ")," about "," ~ ")," since "," ~ ")," hrs "," ~ ")," hr "," ~ ")," hours "," ~ ")," time "," ~ ")," jan "," ~ ")," feb "," ~ ")," mar "," ~ ")," apr "," ~ ")," may "," ~ ")," jun "," ~ ")," jul "," ~ ")," aug "," ~ ")," sep "," ~ ")," sept "," ~ ")," oct "," ~ ")</f>
        <v>  </v>
      </c>
      <c r="BS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321," "&amp;LOWER(Flights!$F$13)&amp;" "," ~ ")," mh"," ~")," at "," ~ ")," by "," ~ ")," on "," ~ ")," to "," ~ ")," from "," ~ ")," until "," ~ ")," till "," ~ ")," before "," ~ ")," after "," ~ ")," around "," ~ ")," approx "," ~ ")," about "," ~ ")," since "," ~ ")," hrs "," ~ ")," hr "," ~ ")," hours "," ~ ")," time "," ~ ")," jan "," ~ ")," feb "," ~ ")," mar "," ~ ")," apr "," ~ ")," may "," ~ ")," jun "," ~ ")," jul "," ~ ")," aug "," ~ ")," sep "," ~ ")," sept "," ~ ")," oct "," ~ ")</f>
        <v>  </v>
      </c>
      <c r="BT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321,"jan","~"),"feb","~"),"mar","~"),"apr","~"),"may","~"),"jun","~"),"jul","~"),"aug","~"),"sep","~"),"oct","~"),"nov","~"),"dec","~")," nov "," ~ ")," dec "," ~ ")," mon "," ~ ")," tue "," ~ ")," wed "," ~ ")," thu "," ~ ")," fri "," ~ ")," sat "," ~ ")," sun "," ~ ")," gate "," ~ ")," bay "," ~ ")," stand "," ~ ")," position "," ~ ")," galley "," ~ ")," flight "," ~ ")," flt "," ~ ")," day "," ~ ")," date "," ~ ")," dated "," ~ ")," the "," ~ ")," and "," ~ ")," of "," ~ ")," in "," ~ ")," for "," ~ ")," with "," ~ ")</f>
        <v>  </v>
      </c>
      <c r="BU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321,"jan","~"),"feb","~"),"mar","~"),"apr","~"),"may","~"),"jun","~"),"jul","~"),"aug","~"),"sep","~"),"oct","~"),"nov","~"),"dec","~")," nov "," ~ ")," dec "," ~ ")," mon "," ~ ")," tue "," ~ ")," wed "," ~ ")," thu "," ~ ")," fri "," ~ ")," sat "," ~ ")," sun "," ~ ")," gate "," ~ ")," bay "," ~ ")," stand "," ~ ")," position "," ~ ")," galley "," ~ ")," flight "," ~ ")," flt "," ~ ")," day "," ~ ")," date "," ~ ")," dated "," ~ ")," the "," ~ ")," and "," ~ ")," of "," ~ ")," in "," ~ ")," for "," ~ ")," with "," ~ ")</f>
        <v>  </v>
      </c>
      <c r="BV321" s="61" t="n">
        <f aca="false">IFERROR(IF(OR(SUMPRODUCT((LEN(BC321)-LEN(SUBSTITUTE(BC321," "&amp;L_NotLoaded&amp;" "," ")))/(LEN(L_NotLoaded)+1))&gt;SUMPRODUCT((LEN(BC321)-LEN(SUBSTITUTE(BC321," "&amp;L_NotLoadedNeg&amp;" "," ")))/(LEN(L_NotLoadedNeg)+1)),SUMPRODUCT((LEN(BD321)-LEN(SUBSTITUTE(BD321," "&amp;L_NotLoaded&amp;" "," ")))/(LEN(L_NotLoaded)+1))&gt;SUMPRODUCT((LEN(BD321)-LEN(SUBSTITUTE(BD321," "&amp;L_NotLoadedNeg&amp;" "," ")))/(LEN(L_NotLoadedNeg)+1))),1,0),0)</f>
        <v>0</v>
      </c>
      <c r="BW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321," pax "," ~ ")," etd "," ~ ")," eta "," ~ ")," std "," ~ ")," sta "," ~ ")," atd "," ~ ")," ata "," ~ ")," lt "," ~ ")," utc "," ~ ")," local "," ~ ")," ok "," ~ ")," done "," ~ ")," seen "," ~ ")," chk "," ~ ")," chkd "," ~ ")," checked "," ~ ")," rcvd "," ~ ")," recd "," ~ ")," dep "," ~ ")," arr "," ~ ")," qty "," ~ ")," all "," ~ ")," ttl "," ~ ")," total "," ~ ")," via "," ~ ")," per "," ~ ")," call "," ~ ")," inbound "," ~ ")," outbound "," ~ ")," approx "," ~ ")</f>
        <v>  </v>
      </c>
      <c r="BX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321," pax "," ~ ")," etd "," ~ ")," eta "," ~ ")," std "," ~ ")," sta "," ~ ")," atd "," ~ ")," ata "," ~ ")," lt "," ~ ")," utc "," ~ ")," local "," ~ ")," ok "," ~ ")," done "," ~ ")," seen "," ~ ")," chk "," ~ ")," chkd "," ~ ")," checked "," ~ ")," rcvd "," ~ ")," recd "," ~ ")," dep "," ~ ")," arr "," ~ ")," qty "," ~ ")," all "," ~ ")," ttl "," ~ ")," total "," ~ ")," via "," ~ ")," per "," ~ ")," call "," ~ ")," inbound "," ~ ")," outbound "," ~ ")," approx "," ~ ")</f>
        <v>  </v>
      </c>
    </row>
    <row r="322" customFormat="false" ht="39.75" hidden="false" customHeight="true" outlineLevel="0" collapsed="false">
      <c r="A322" s="57" t="s">
        <v>914</v>
      </c>
      <c r="B322" s="57" t="s">
        <v>251</v>
      </c>
      <c r="C322" s="57" t="str">
        <f aca="false">Flights!$F$14</f>
        <v>MH1140</v>
      </c>
      <c r="D322" s="58" t="n">
        <f aca="false">Flights!$D$14</f>
        <v>46307</v>
      </c>
      <c r="E322" s="57" t="str">
        <f aca="false">Flights!$G$14&amp;"-"&amp;Flights!$H$14</f>
        <v>KUL-PEN</v>
      </c>
      <c r="F322" s="57" t="str">
        <f aca="false">Flights!$K$14</f>
        <v>BC</v>
      </c>
      <c r="G322" s="57" t="s">
        <v>81</v>
      </c>
      <c r="H322" s="57" t="s">
        <v>381</v>
      </c>
      <c r="I322" s="57" t="s">
        <v>382</v>
      </c>
      <c r="J322" s="57" t="s">
        <v>383</v>
      </c>
      <c r="K322" s="67" t="s">
        <v>384</v>
      </c>
      <c r="L322" s="67" t="s">
        <v>385</v>
      </c>
      <c r="M322" s="67"/>
      <c r="N322" s="67" t="s">
        <v>386</v>
      </c>
      <c r="O322" s="67" t="s">
        <v>915</v>
      </c>
      <c r="P322" s="57" t="s">
        <v>187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open",IF(AND(NOT(OR(LEN(AZ322)&lt;15,ISNUMBER(MATCH(AZ322,L_Placeholder,0)))),BK322=0,NOT(OR(LEN(AU322)&lt;2,ISNUMBER(MATCH(AU322,L_Placeholder,0)))),NOT(OR(LEN(AX322)&lt;2,ISNUMBER(MATCH(AX322,L_Placeholder,0)))),TRIM(AE322)&lt;&gt;TRIM(T322)),"N/A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missing",IF(OR(LEN(AU322)&lt;2,ISNUMBER(MATCH(AU322,L_Placeholder,0))),"INVALID – PIC missing",IF(OR(LEN(AV322)&lt;2,ISNUMBER(MATCH(AV322,L_Placeholder,0))),"INVALID – result / assessment missing",IF(OR(OR(LEN(AW322)&lt;3,ISNUMBER(MATCH(AW322,L_Placeholder,0))),SUMPRODUCT(--ISNUMBER(SEARCH(" "&amp;L_EvidencePhrase&amp;" ",BD322)))&gt;0,BI322=1),"INVALID – evidence missing, placeholder or not yet on file",IF(BL322=0,"INVALID – evidence needs a traceable reference (number, file name or link)",IF(OR(LEN(AX322)&lt;2,ISNUMBER(MATCH(AX322,L_Placeholder,0))),"INVALID – verifier missing",IF(AX322=AU322,"INVALID – verifier must be someone other than the PIC",IF(BH322=1,"INVALID – result not yet available (awaiting / TBC)",IF(BV322=1,"INVALID – wording says not on board: an on-board confirmation needs the item loaded",IF(AND(AQ322=1,OR(OR(LEN(AY322)&lt;3,ISNUMBER(MATCH(AY322,L_Placeholder,0))),BJ322=1,BQ322=0)),"INVALID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LATE","COMPLETE")&amp;IF(BG322=1," – CHECK WORDING",""))))))))))))))))))))))),IF(TRIM(U322)="Fail","FAIL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t="str">
        <f aca="false">" "&amp;TRIM(SUBSTITUTE(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 "))&amp;" "</f>
        <v>  </v>
      </c>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IFERROR(IF(AND(TRIM(U322)="Pass",SUMPRODUCT((LEN(BC322)-LEN(SUBSTITUTE(BC322,"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")))/(LEN(L_PendNeg)+1))+SUMPRODUCT((LEN(BC322)-LEN(SUBSTITUTE(BC322," "&amp;L_PendPrep&amp;" "," ")))/(LEN(L_PendPrep)+1)),1,0),1)</f>
        <v>0</v>
      </c>
      <c r="BI322" s="61" t="n">
        <f aca="false">IFERROR(IF(SUMPRODUCT((LEN(BD322)-LEN(SUBSTITUTE(BD322," "&amp;L_PendStrict&amp;" "," ")))/(LEN(L_PendStrict)+1))&gt;SUMPRODUCT((LEN(BD322)-LEN(SUBSTITUTE(BD322," "&amp;L_PendNeg&amp;" "," ")))/(LEN(L_PendNeg)+1)),1,0),1)</f>
        <v>0</v>
      </c>
      <c r="BJ322" s="61" t="n">
        <f aca="false">IFERROR(IF(SUMPRODUCT((LEN(BE322)-LEN(SUBSTITUTE(BE322," "&amp;L_Pending&amp;" "," ")))/(LEN(L_Pending)+1))&gt;SUMPRODUCT((LEN(BE322)-LEN(SUBSTITUTE(BE322," "&amp;L_PendNeg&amp;" "," ")))/(LEN(L_PendNeg)+1))+SUMPRODUCT((LEN(BE322)-LEN(SUBSTITUTE(BE322," "&amp;L_PendPrep&amp;" "," ")))/(LEN(L_PendPrep)+1)),1,0),1)</f>
        <v>0</v>
      </c>
      <c r="BK322" s="61" t="n">
        <f aca="false">IFERROR(IF(SUMPRODUCT((LEN(BF322)-LEN(SUBSTITUTE(BF322," "&amp;L_PendStrict&amp;" "," ")))/(LEN(L_PendStrict)+1))&gt;SUMPRODUCT((LEN(BF322)-LEN(SUBSTITUTE(BF322," "&amp;L_PendNeg&amp;" "," ")))/(LEN(L_PendNeg)+1)),1,0),1)</f>
        <v>0</v>
      </c>
      <c r="BL322" s="61" t="n">
        <f aca="false">IFERROR(IF(OR(SUMPRODUCT(--ISNUMBER(SEARCH({"aa000"," aa 000"," aaa 000"," aaaa 000"," a 0000"," a000 000"," aa 00 000"," aaa 00 000"},BN322)))&gt;0,SUMPRODUCT(--ISNUMBER(SEARCH({"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322)))&gt;0,SUMPRODUCT(--ISNUMBER(SEARCH({"http","www.","\",".pdf",".jpg",".jpeg",".png",".heic",".xls",".doc",".msg",".eml"},Z322)))&gt;0,AND(SUMPRODUCT(--ISNUMBER(SEARCH({"sharepoint","onedrive","teams","dms","q-pulse","qpulse"},Z322)))&gt;0,ISNUMBER(SEARCH("0",BM322)))),1,0),0)</f>
        <v>0</v>
      </c>
      <c r="BM322" s="61" t="str">
        <f aca="false">SUBSTITUTE(SUBSTITUTE(SUBSTITUTE(SUBSTITUTE(SUBSTITUTE(SUBSTITUTE(SUBSTITUTE(SUBSTITUTE(SUBSTITUTE(LOWER(BW322&amp;""),"1","0"),"2","0"),"3","0"),"4","0"),"5","0"),"6","0"),"7","0"),"8","0"),"9","0")</f>
        <v>  </v>
      </c>
      <c r="BN322" s="61" t="str">
        <f aca="false">SUBSTITUTE(SUBSTITUTE(SUBSTITUTE(SUBSTITUTE(SUBSTITUTE(SUBSTITUTE(SUBSTITUTE(SUBSTITUTE(SUBSTITUTE(SUBSTITUTE(SUBSTITUTE(SUBSTITUTE(SUBSTITUTE(SUBSTITUTE(SUBSTITUTE(SUBSTITUTE(SUBSTITUTE(SUBSTITUTE(SUBSTITUTE(SUBSTITUTE(SUBSTITUTE(SUBSTITUTE(SUBSTITUTE(SUBSTITUTE(SUBSTITUTE(BM322,"b","a"),"c","a"),"d","a"),"e","a"),"f","a"),"g","a"),"h","a"),"i","a"),"j","a"),"k","a"),"l","a"),"m","a"),"n","a"),"o","a"),"p","a"),"q","a"),"r","a"),"s","a"),"t","a"),"u","a"),"v","a"),"w","a"),"x","a"),"y","a"),"z","a")</f>
        <v>  </v>
      </c>
      <c r="BO322" s="61" t="str">
        <f aca="false">SUBSTITUTE(SUBSTITUTE(SUBSTITUTE(SUBSTITUTE(SUBSTITUTE(SUBSTITUTE(SUBSTITUTE(SUBSTITUTE(SUBSTITUTE(LOWER(BX322&amp;""),"1","0"),"2","0"),"3","0"),"4","0"),"5","0"),"6","0"),"7","0"),"8","0"),"9","0")</f>
        <v>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v>
      </c>
      <c r="BQ322" s="61" t="n">
        <f aca="false">IFERROR(IF(OR(SUMPRODUCT(--ISNUMBER(SEARCH({"aa000"," aa 000"," aaa 000"," aaaa 000"," a 0000"," a000 000"," aa 00 000"," aaa 00 000"},BP322)))&gt;0,SUMPRODUCT(--ISNUMBER(SEARCH({"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322)))&gt;0,SUMPRODUCT(--ISNUMBER(SEARCH({"http","www.","\",".pdf",".jpg",".jpeg",".png",".heic",".xls",".doc",".msg",".eml"},W322)))&gt;0,ISNUMBER(SEARCH("0000",BO322)),AND(SUMPRODUCT(--ISNUMBER(SEARCH({"sharepoint","onedrive","teams","dms","q-pulse","qpulse"},W322)))&gt;0,ISNUMBER(SEARCH("0",BO322)))),1,0),0)</f>
        <v>0</v>
      </c>
      <c r="BR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322," "&amp;LOWER(Flights!$F$14)&amp;" "," ~ ")," mh"," ~")," at "," ~ ")," by "," ~ ")," on "," ~ ")," to "," ~ ")," from "," ~ ")," until "," ~ ")," till "," ~ ")," before "," ~ ")," after "," ~ ")," around "," ~ ")," approx "," ~ ")," about "," ~ ")," since "," ~ ")," hrs "," ~ ")," hr "," ~ ")," hours "," ~ ")," time "," ~ ")," jan "," ~ ")," feb "," ~ ")," mar "," ~ ")," apr "," ~ ")," may "," ~ ")," jun "," ~ ")," jul "," ~ ")," aug "," ~ ")," sep "," ~ ")," sept "," ~ ")," oct "," ~ ")</f>
        <v>  </v>
      </c>
      <c r="BS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322," "&amp;LOWER(Flights!$F$14)&amp;" "," ~ ")," mh"," ~")," at "," ~ ")," by "," ~ ")," on "," ~ ")," to "," ~ ")," from "," ~ ")," until "," ~ ")," till "," ~ ")," before "," ~ ")," after "," ~ ")," around "," ~ ")," approx "," ~ ")," about "," ~ ")," since "," ~ ")," hrs "," ~ ")," hr "," ~ ")," hours "," ~ ")," time "," ~ ")," jan "," ~ ")," feb "," ~ ")," mar "," ~ ")," apr "," ~ ")," may "," ~ ")," jun "," ~ ")," jul "," ~ ")," aug "," ~ ")," sep "," ~ ")," sept "," ~ ")," oct "," ~ ")</f>
        <v>  </v>
      </c>
      <c r="BT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322,"jan","~"),"feb","~"),"mar","~"),"apr","~"),"may","~"),"jun","~"),"jul","~"),"aug","~"),"sep","~"),"oct","~"),"nov","~"),"dec","~")," nov "," ~ ")," dec "," ~ ")," mon "," ~ ")," tue "," ~ ")," wed "," ~ ")," thu "," ~ ")," fri "," ~ ")," sat "," ~ ")," sun "," ~ ")," gate "," ~ ")," bay "," ~ ")," stand "," ~ ")," position "," ~ ")," galley "," ~ ")," flight "," ~ ")," flt "," ~ ")," day "," ~ ")," date "," ~ ")," dated "," ~ ")," the "," ~ ")," and "," ~ ")," of "," ~ ")," in "," ~ ")," for "," ~ ")," with "," ~ ")</f>
        <v>  </v>
      </c>
      <c r="BU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322,"jan","~"),"feb","~"),"mar","~"),"apr","~"),"may","~"),"jun","~"),"jul","~"),"aug","~"),"sep","~"),"oct","~"),"nov","~"),"dec","~")," nov "," ~ ")," dec "," ~ ")," mon "," ~ ")," tue "," ~ ")," wed "," ~ ")," thu "," ~ ")," fri "," ~ ")," sat "," ~ ")," sun "," ~ ")," gate "," ~ ")," bay "," ~ ")," stand "," ~ ")," position "," ~ ")," galley "," ~ ")," flight "," ~ ")," flt "," ~ ")," day "," ~ ")," date "," ~ ")," dated "," ~ ")," the "," ~ ")," and "," ~ ")," of "," ~ ")," in "," ~ ")," for "," ~ ")," with "," ~ ")</f>
        <v>  </v>
      </c>
      <c r="BV322" s="61" t="n">
        <f aca="false">0</f>
        <v>0</v>
      </c>
      <c r="BW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322," pax "," ~ ")," etd "," ~ ")," eta "," ~ ")," std "," ~ ")," sta "," ~ ")," atd "," ~ ")," ata "," ~ ")," lt "," ~ ")," utc "," ~ ")," local "," ~ ")," ok "," ~ ")," done "," ~ ")," seen "," ~ ")," chk "," ~ ")," chkd "," ~ ")," checked "," ~ ")," rcvd "," ~ ")," recd "," ~ ")," dep "," ~ ")," arr "," ~ ")," qty "," ~ ")," all "," ~ ")," ttl "," ~ ")," total "," ~ ")," via "," ~ ")," per "," ~ ")," call "," ~ ")," inbound "," ~ ")," outbound "," ~ ")," approx "," ~ ")</f>
        <v>  </v>
      </c>
      <c r="BX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322," pax "," ~ ")," etd "," ~ ")," eta "," ~ ")," std "," ~ ")," sta "," ~ ")," atd "," ~ ")," ata "," ~ ")," lt "," ~ ")," utc "," ~ ")," local "," ~ ")," ok "," ~ ")," done "," ~ ")," seen "," ~ ")," chk "," ~ ")," chkd "," ~ ")," checked "," ~ ")," rcvd "," ~ ")," recd "," ~ ")," dep "," ~ ")," arr "," ~ ")," qty "," ~ ")," all "," ~ ")," ttl "," ~ ")," total "," ~ ")," via "," ~ ")," per "," ~ ")," call "," ~ ")," inbound "," ~ ")," outbound "," ~ ")," approx "," ~ ")</f>
        <v>  </v>
      </c>
    </row>
    <row r="323" customFormat="false" ht="41.25" hidden="false" customHeight="true" outlineLevel="0" collapsed="false">
      <c r="A323" s="57" t="s">
        <v>916</v>
      </c>
      <c r="B323" s="57" t="s">
        <v>251</v>
      </c>
      <c r="C323" s="57" t="str">
        <f aca="false">Flights!$F$14</f>
        <v>MH1140</v>
      </c>
      <c r="D323" s="58" t="n">
        <f aca="false">Flights!$D$14</f>
        <v>46307</v>
      </c>
      <c r="E323" s="57" t="str">
        <f aca="false">Flights!$G$14&amp;"-"&amp;Flights!$H$14</f>
        <v>KUL-PEN</v>
      </c>
      <c r="F323" s="57" t="str">
        <f aca="false">Flights!$K$14</f>
        <v>BC</v>
      </c>
      <c r="G323" s="57" t="s">
        <v>81</v>
      </c>
      <c r="H323" s="57" t="s">
        <v>381</v>
      </c>
      <c r="I323" s="57" t="s">
        <v>388</v>
      </c>
      <c r="J323" s="57" t="s">
        <v>389</v>
      </c>
      <c r="K323" s="67" t="s">
        <v>390</v>
      </c>
      <c r="L323" s="67" t="s">
        <v>385</v>
      </c>
      <c r="M323" s="67"/>
      <c r="N323" s="67" t="s">
        <v>386</v>
      </c>
      <c r="O323" s="67" t="s">
        <v>917</v>
      </c>
      <c r="P323" s="57" t="s">
        <v>187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open",IF(AND(NOT(OR(LEN(AZ323)&lt;15,ISNUMBER(MATCH(AZ323,L_Placeholder,0)))),BK323=0,NOT(OR(LEN(AU323)&lt;2,ISNUMBER(MATCH(AU323,L_Placeholder,0)))),NOT(OR(LEN(AX323)&lt;2,ISNUMBER(MATCH(AX323,L_Placeholder,0)))),TRIM(AE323)&lt;&gt;TRIM(T323)),"N/A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missing",IF(OR(LEN(AU323)&lt;2,ISNUMBER(MATCH(AU323,L_Placeholder,0))),"INVALID – PIC missing",IF(OR(LEN(AV323)&lt;2,ISNUMBER(MATCH(AV323,L_Placeholder,0))),"INVALID – result / assessment missing",IF(OR(OR(LEN(AW323)&lt;3,ISNUMBER(MATCH(AW323,L_Placeholder,0))),SUMPRODUCT(--ISNUMBER(SEARCH(" "&amp;L_EvidencePhrase&amp;" ",BD323)))&gt;0,BI323=1),"INVALID – evidence missing, placeholder or not yet on file",IF(BL323=0,"INVALID – evidence needs a traceable reference (number, file name or link)",IF(OR(LEN(AX323)&lt;2,ISNUMBER(MATCH(AX323,L_Placeholder,0))),"INVALID – verifier missing",IF(AX323=AU323,"INVALID – verifier must be someone other than the PIC",IF(BH323=1,"INVALID – result not yet available (awaiting / TBC)",IF(BV323=1,"INVALID – wording says not on board: an on-board confirmation needs the item loaded",IF(AND(AQ323=1,OR(OR(LEN(AY323)&lt;3,ISNUMBER(MATCH(AY323,L_Placeholder,0))),BJ323=1,BQ323=0)),"INVALID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LATE","COMPLETE")&amp;IF(BG323=1," – CHECK WORDING",""))))))))))))))))))))))),IF(TRIM(U323)="Fail","FAIL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t="str">
        <f aca="false">" "&amp;TRIM(SUBSTITUTE(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 "))&amp;" "</f>
        <v>  </v>
      </c>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IFERROR(IF(AND(TRIM(U323)="Pass",SUMPRODUCT((LEN(BC323)-LEN(SUBSTITUTE(BC323,"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")))/(LEN(L_PendNeg)+1))+SUMPRODUCT((LEN(BC323)-LEN(SUBSTITUTE(BC323," "&amp;L_PendPrep&amp;" "," ")))/(LEN(L_PendPrep)+1)),1,0),1)</f>
        <v>0</v>
      </c>
      <c r="BI323" s="61" t="n">
        <f aca="false">IFERROR(IF(SUMPRODUCT((LEN(BD323)-LEN(SUBSTITUTE(BD323," "&amp;L_PendStrict&amp;" "," ")))/(LEN(L_PendStrict)+1))&gt;SUMPRODUCT((LEN(BD323)-LEN(SUBSTITUTE(BD323," "&amp;L_PendNeg&amp;" "," ")))/(LEN(L_PendNeg)+1)),1,0),1)</f>
        <v>0</v>
      </c>
      <c r="BJ323" s="61" t="n">
        <f aca="false">IFERROR(IF(SUMPRODUCT((LEN(BE323)-LEN(SUBSTITUTE(BE323," "&amp;L_Pending&amp;" "," ")))/(LEN(L_Pending)+1))&gt;SUMPRODUCT((LEN(BE323)-LEN(SUBSTITUTE(BE323," "&amp;L_PendNeg&amp;" "," ")))/(LEN(L_PendNeg)+1))+SUMPRODUCT((LEN(BE323)-LEN(SUBSTITUTE(BE323," "&amp;L_PendPrep&amp;" "," ")))/(LEN(L_PendPrep)+1)),1,0),1)</f>
        <v>0</v>
      </c>
      <c r="BK323" s="61" t="n">
        <f aca="false">IFERROR(IF(SUMPRODUCT((LEN(BF323)-LEN(SUBSTITUTE(BF323," "&amp;L_PendStrict&amp;" "," ")))/(LEN(L_PendStrict)+1))&gt;SUMPRODUCT((LEN(BF323)-LEN(SUBSTITUTE(BF323," "&amp;L_PendNeg&amp;" "," ")))/(LEN(L_PendNeg)+1)),1,0),1)</f>
        <v>0</v>
      </c>
      <c r="BL323" s="61" t="n">
        <f aca="false">IFERROR(IF(OR(SUMPRODUCT(--ISNUMBER(SEARCH({"aa000"," aa 000"," aaa 000"," aaaa 000"," a 0000"," a000 000"," aa 00 000"," aaa 00 000"},BN323)))&gt;0,SUMPRODUCT(--ISNUMBER(SEARCH({"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323)))&gt;0,SUMPRODUCT(--ISNUMBER(SEARCH({"http","www.","\",".pdf",".jpg",".jpeg",".png",".heic",".xls",".doc",".msg",".eml"},Z323)))&gt;0,AND(SUMPRODUCT(--ISNUMBER(SEARCH({"sharepoint","onedrive","teams","dms","q-pulse","qpulse"},Z323)))&gt;0,ISNUMBER(SEARCH("0",BM323)))),1,0),0)</f>
        <v>0</v>
      </c>
      <c r="BM323" s="61" t="str">
        <f aca="false">SUBSTITUTE(SUBSTITUTE(SUBSTITUTE(SUBSTITUTE(SUBSTITUTE(SUBSTITUTE(SUBSTITUTE(SUBSTITUTE(SUBSTITUTE(LOWER(BW323&amp;""),"1","0"),"2","0"),"3","0"),"4","0"),"5","0"),"6","0"),"7","0"),"8","0"),"9","0")</f>
        <v>  </v>
      </c>
      <c r="BN323" s="61" t="str">
        <f aca="false">SUBSTITUTE(SUBSTITUTE(SUBSTITUTE(SUBSTITUTE(SUBSTITUTE(SUBSTITUTE(SUBSTITUTE(SUBSTITUTE(SUBSTITUTE(SUBSTITUTE(SUBSTITUTE(SUBSTITUTE(SUBSTITUTE(SUBSTITUTE(SUBSTITUTE(SUBSTITUTE(SUBSTITUTE(SUBSTITUTE(SUBSTITUTE(SUBSTITUTE(SUBSTITUTE(SUBSTITUTE(SUBSTITUTE(SUBSTITUTE(SUBSTITUTE(BM323,"b","a"),"c","a"),"d","a"),"e","a"),"f","a"),"g","a"),"h","a"),"i","a"),"j","a"),"k","a"),"l","a"),"m","a"),"n","a"),"o","a"),"p","a"),"q","a"),"r","a"),"s","a"),"t","a"),"u","a"),"v","a"),"w","a"),"x","a"),"y","a"),"z","a")</f>
        <v>  </v>
      </c>
      <c r="BO323" s="61" t="str">
        <f aca="false">SUBSTITUTE(SUBSTITUTE(SUBSTITUTE(SUBSTITUTE(SUBSTITUTE(SUBSTITUTE(SUBSTITUTE(SUBSTITUTE(SUBSTITUTE(LOWER(BX323&amp;""),"1","0"),"2","0"),"3","0"),"4","0"),"5","0"),"6","0"),"7","0"),"8","0"),"9","0")</f>
        <v>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v>
      </c>
      <c r="BQ323" s="61" t="n">
        <f aca="false">IFERROR(IF(OR(SUMPRODUCT(--ISNUMBER(SEARCH({"aa000"," aa 000"," aaa 000"," aaaa 000"," a 0000"," a000 000"," aa 00 000"," aaa 00 000"},BP323)))&gt;0,SUMPRODUCT(--ISNUMBER(SEARCH({"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323)))&gt;0,SUMPRODUCT(--ISNUMBER(SEARCH({"http","www.","\",".pdf",".jpg",".jpeg",".png",".heic",".xls",".doc",".msg",".eml"},W323)))&gt;0,ISNUMBER(SEARCH("0000",BO323)),AND(SUMPRODUCT(--ISNUMBER(SEARCH({"sharepoint","onedrive","teams","dms","q-pulse","qpulse"},W323)))&gt;0,ISNUMBER(SEARCH("0",BO323)))),1,0),0)</f>
        <v>0</v>
      </c>
      <c r="BR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323," "&amp;LOWER(Flights!$F$14)&amp;" "," ~ ")," mh"," ~")," at "," ~ ")," by "," ~ ")," on "," ~ ")," to "," ~ ")," from "," ~ ")," until "," ~ ")," till "," ~ ")," before "," ~ ")," after "," ~ ")," around "," ~ ")," approx "," ~ ")," about "," ~ ")," since "," ~ ")," hrs "," ~ ")," hr "," ~ ")," hours "," ~ ")," time "," ~ ")," jan "," ~ ")," feb "," ~ ")," mar "," ~ ")," apr "," ~ ")," may "," ~ ")," jun "," ~ ")," jul "," ~ ")," aug "," ~ ")," sep "," ~ ")," sept "," ~ ")," oct "," ~ ")</f>
        <v>  </v>
      </c>
      <c r="BS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323," "&amp;LOWER(Flights!$F$14)&amp;" "," ~ ")," mh"," ~")," at "," ~ ")," by "," ~ ")," on "," ~ ")," to "," ~ ")," from "," ~ ")," until "," ~ ")," till "," ~ ")," before "," ~ ")," after "," ~ ")," around "," ~ ")," approx "," ~ ")," about "," ~ ")," since "," ~ ")," hrs "," ~ ")," hr "," ~ ")," hours "," ~ ")," time "," ~ ")," jan "," ~ ")," feb "," ~ ")," mar "," ~ ")," apr "," ~ ")," may "," ~ ")," jun "," ~ ")," jul "," ~ ")," aug "," ~ ")," sep "," ~ ")," sept "," ~ ")," oct "," ~ ")</f>
        <v>  </v>
      </c>
      <c r="BT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323,"jan","~"),"feb","~"),"mar","~"),"apr","~"),"may","~"),"jun","~"),"jul","~"),"aug","~"),"sep","~"),"oct","~"),"nov","~"),"dec","~")," nov "," ~ ")," dec "," ~ ")," mon "," ~ ")," tue "," ~ ")," wed "," ~ ")," thu "," ~ ")," fri "," ~ ")," sat "," ~ ")," sun "," ~ ")," gate "," ~ ")," bay "," ~ ")," stand "," ~ ")," position "," ~ ")," galley "," ~ ")," flight "," ~ ")," flt "," ~ ")," day "," ~ ")," date "," ~ ")," dated "," ~ ")," the "," ~ ")," and "," ~ ")," of "," ~ ")," in "," ~ ")," for "," ~ ")," with "," ~ ")</f>
        <v>  </v>
      </c>
      <c r="BU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323,"jan","~"),"feb","~"),"mar","~"),"apr","~"),"may","~"),"jun","~"),"jul","~"),"aug","~"),"sep","~"),"oct","~"),"nov","~"),"dec","~")," nov "," ~ ")," dec "," ~ ")," mon "," ~ ")," tue "," ~ ")," wed "," ~ ")," thu "," ~ ")," fri "," ~ ")," sat "," ~ ")," sun "," ~ ")," gate "," ~ ")," bay "," ~ ")," stand "," ~ ")," position "," ~ ")," galley "," ~ ")," flight "," ~ ")," flt "," ~ ")," day "," ~ ")," date "," ~ ")," dated "," ~ ")," the "," ~ ")," and "," ~ ")," of "," ~ ")," in "," ~ ")," for "," ~ ")," with "," ~ ")</f>
        <v>  </v>
      </c>
      <c r="BV323" s="61" t="n">
        <f aca="false">0</f>
        <v>0</v>
      </c>
      <c r="BW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323," pax "," ~ ")," etd "," ~ ")," eta "," ~ ")," std "," ~ ")," sta "," ~ ")," atd "," ~ ")," ata "," ~ ")," lt "," ~ ")," utc "," ~ ")," local "," ~ ")," ok "," ~ ")," done "," ~ ")," seen "," ~ ")," chk "," ~ ")," chkd "," ~ ")," checked "," ~ ")," rcvd "," ~ ")," recd "," ~ ")," dep "," ~ ")," arr "," ~ ")," qty "," ~ ")," all "," ~ ")," ttl "," ~ ")," total "," ~ ")," via "," ~ ")," per "," ~ ")," call "," ~ ")," inbound "," ~ ")," outbound "," ~ ")," approx "," ~ ")</f>
        <v>  </v>
      </c>
      <c r="BX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323," pax "," ~ ")," etd "," ~ ")," eta "," ~ ")," std "," ~ ")," sta "," ~ ")," atd "," ~ ")," ata "," ~ ")," lt "," ~ ")," utc "," ~ ")," local "," ~ ")," ok "," ~ ")," done "," ~ ")," seen "," ~ ")," chk "," ~ ")," chkd "," ~ ")," checked "," ~ ")," rcvd "," ~ ")," recd "," ~ ")," dep "," ~ ")," arr "," ~ ")," qty "," ~ ")," all "," ~ ")," ttl "," ~ ")," total "," ~ ")," via "," ~ ")," per "," ~ ")," call "," ~ ")," inbound "," ~ ")," outbound "," ~ ")," approx "," ~ ")</f>
        <v>  </v>
      </c>
    </row>
    <row r="324" customFormat="false" ht="41.25" hidden="false" customHeight="true" outlineLevel="0" collapsed="false">
      <c r="A324" s="57" t="s">
        <v>918</v>
      </c>
      <c r="B324" s="57" t="s">
        <v>251</v>
      </c>
      <c r="C324" s="57" t="str">
        <f aca="false">Flights!$F$14</f>
        <v>MH1140</v>
      </c>
      <c r="D324" s="58" t="n">
        <f aca="false">Flights!$D$14</f>
        <v>46307</v>
      </c>
      <c r="E324" s="57" t="str">
        <f aca="false">Flights!$G$14&amp;"-"&amp;Flights!$H$14</f>
        <v>KUL-PEN</v>
      </c>
      <c r="F324" s="57" t="str">
        <f aca="false">Flights!$K$14</f>
        <v>BC</v>
      </c>
      <c r="G324" s="57" t="s">
        <v>81</v>
      </c>
      <c r="H324" s="57" t="s">
        <v>381</v>
      </c>
      <c r="I324" s="57" t="s">
        <v>392</v>
      </c>
      <c r="J324" s="57" t="s">
        <v>393</v>
      </c>
      <c r="K324" s="67" t="s">
        <v>394</v>
      </c>
      <c r="L324" s="67" t="s">
        <v>385</v>
      </c>
      <c r="M324" s="67"/>
      <c r="N324" s="67" t="str">
        <f aca="false">IF(TRIM(Flights!$L$14)="A339","Required","N/A – rule")</f>
        <v>N/A – rule</v>
      </c>
      <c r="O324" s="67" t="s">
        <v>395</v>
      </c>
      <c r="P324" s="57" t="s">
        <v>187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open",IF(AND(NOT(OR(LEN(AZ324)&lt;15,ISNUMBER(MATCH(AZ324,L_Placeholder,0)))),BK324=0,NOT(OR(LEN(AU324)&lt;2,ISNUMBER(MATCH(AU324,L_Placeholder,0)))),NOT(OR(LEN(AX324)&lt;2,ISNUMBER(MATCH(AX324,L_Placeholder,0)))),TRIM(AE324)&lt;&gt;TRIM(T324)),"N/A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missing",IF(OR(LEN(AU324)&lt;2,ISNUMBER(MATCH(AU324,L_Placeholder,0))),"INVALID – PIC missing",IF(OR(LEN(AV324)&lt;2,ISNUMBER(MATCH(AV324,L_Placeholder,0))),"INVALID – result / assessment missing",IF(OR(OR(LEN(AW324)&lt;3,ISNUMBER(MATCH(AW324,L_Placeholder,0))),SUMPRODUCT(--ISNUMBER(SEARCH(" "&amp;L_EvidencePhrase&amp;" ",BD324)))&gt;0,BI324=1),"INVALID – evidence missing, placeholder or not yet on file",IF(BL324=0,"INVALID – evidence needs a traceable reference (number, file name or link)",IF(OR(LEN(AX324)&lt;2,ISNUMBER(MATCH(AX324,L_Placeholder,0))),"INVALID – verifier missing",IF(AX324=AU324,"INVALID – verifier must be someone other than the PIC",IF(BH324=1,"INVALID – result not yet available (awaiting / TBC)",IF(BV324=1,"INVALID – wording says not on board: an on-board confirmation needs the item loaded",IF(AND(AQ324=1,OR(OR(LEN(AY324)&lt;3,ISNUMBER(MATCH(AY324,L_Placeholder,0))),BJ324=1,BQ324=0)),"INVALID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LATE","COMPLETE")&amp;IF(BG324=1," – CHECK WORDING",""))))))))))))))))))))))),IF(TRIM(U324)="Fail","FAIL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t="str">
        <f aca="false">" "&amp;TRIM(SUBSTITUTE(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 "))&amp;" "</f>
        <v>  </v>
      </c>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IFERROR(IF(AND(TRIM(U324)="Pass",SUMPRODUCT((LEN(BC324)-LEN(SUBSTITUTE(BC324,"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")))/(LEN(L_PendNeg)+1))+SUMPRODUCT((LEN(BC324)-LEN(SUBSTITUTE(BC324," "&amp;L_PendPrep&amp;" "," ")))/(LEN(L_PendPrep)+1)),1,0),1)</f>
        <v>0</v>
      </c>
      <c r="BI324" s="61" t="n">
        <f aca="false">IFERROR(IF(SUMPRODUCT((LEN(BD324)-LEN(SUBSTITUTE(BD324," "&amp;L_PendStrict&amp;" "," ")))/(LEN(L_PendStrict)+1))&gt;SUMPRODUCT((LEN(BD324)-LEN(SUBSTITUTE(BD324," "&amp;L_PendNeg&amp;" "," ")))/(LEN(L_PendNeg)+1)),1,0),1)</f>
        <v>0</v>
      </c>
      <c r="BJ324" s="61" t="n">
        <f aca="false">IFERROR(IF(SUMPRODUCT((LEN(BE324)-LEN(SUBSTITUTE(BE324," "&amp;L_Pending&amp;" "," ")))/(LEN(L_Pending)+1))&gt;SUMPRODUCT((LEN(BE324)-LEN(SUBSTITUTE(BE324," "&amp;L_PendNeg&amp;" "," ")))/(LEN(L_PendNeg)+1))+SUMPRODUCT((LEN(BE324)-LEN(SUBSTITUTE(BE324," "&amp;L_PendPrep&amp;" "," ")))/(LEN(L_PendPrep)+1)),1,0),1)</f>
        <v>0</v>
      </c>
      <c r="BK324" s="61" t="n">
        <f aca="false">IFERROR(IF(SUMPRODUCT((LEN(BF324)-LEN(SUBSTITUTE(BF324," "&amp;L_PendStrict&amp;" "," ")))/(LEN(L_PendStrict)+1))&gt;SUMPRODUCT((LEN(BF324)-LEN(SUBSTITUTE(BF324," "&amp;L_PendNeg&amp;" "," ")))/(LEN(L_PendNeg)+1)),1,0),1)</f>
        <v>0</v>
      </c>
      <c r="BL324" s="61" t="n">
        <f aca="false">IFERROR(IF(OR(SUMPRODUCT(--ISNUMBER(SEARCH({"aa000"," aa 000"," aaa 000"," aaaa 000"," a 0000"," a000 000"," aa 00 000"," aaa 00 000"},BN324)))&gt;0,SUMPRODUCT(--ISNUMBER(SEARCH({"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324)))&gt;0,SUMPRODUCT(--ISNUMBER(SEARCH({"http","www.","\",".pdf",".jpg",".jpeg",".png",".heic",".xls",".doc",".msg",".eml"},Z324)))&gt;0,AND(SUMPRODUCT(--ISNUMBER(SEARCH({"sharepoint","onedrive","teams","dms","q-pulse","qpulse"},Z324)))&gt;0,ISNUMBER(SEARCH("0",BM324)))),1,0),0)</f>
        <v>0</v>
      </c>
      <c r="BM324" s="61" t="str">
        <f aca="false">SUBSTITUTE(SUBSTITUTE(SUBSTITUTE(SUBSTITUTE(SUBSTITUTE(SUBSTITUTE(SUBSTITUTE(SUBSTITUTE(SUBSTITUTE(LOWER(BW324&amp;""),"1","0"),"2","0"),"3","0"),"4","0"),"5","0"),"6","0"),"7","0"),"8","0"),"9","0")</f>
        <v>  </v>
      </c>
      <c r="BN324" s="61" t="str">
        <f aca="false">SUBSTITUTE(SUBSTITUTE(SUBSTITUTE(SUBSTITUTE(SUBSTITUTE(SUBSTITUTE(SUBSTITUTE(SUBSTITUTE(SUBSTITUTE(SUBSTITUTE(SUBSTITUTE(SUBSTITUTE(SUBSTITUTE(SUBSTITUTE(SUBSTITUTE(SUBSTITUTE(SUBSTITUTE(SUBSTITUTE(SUBSTITUTE(SUBSTITUTE(SUBSTITUTE(SUBSTITUTE(SUBSTITUTE(SUBSTITUTE(SUBSTITUTE(BM324,"b","a"),"c","a"),"d","a"),"e","a"),"f","a"),"g","a"),"h","a"),"i","a"),"j","a"),"k","a"),"l","a"),"m","a"),"n","a"),"o","a"),"p","a"),"q","a"),"r","a"),"s","a"),"t","a"),"u","a"),"v","a"),"w","a"),"x","a"),"y","a"),"z","a")</f>
        <v>  </v>
      </c>
      <c r="BO324" s="61" t="str">
        <f aca="false">SUBSTITUTE(SUBSTITUTE(SUBSTITUTE(SUBSTITUTE(SUBSTITUTE(SUBSTITUTE(SUBSTITUTE(SUBSTITUTE(SUBSTITUTE(LOWER(BX324&amp;""),"1","0"),"2","0"),"3","0"),"4","0"),"5","0"),"6","0"),"7","0"),"8","0"),"9","0")</f>
        <v>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v>
      </c>
      <c r="BQ324" s="61" t="n">
        <f aca="false">IFERROR(IF(OR(SUMPRODUCT(--ISNUMBER(SEARCH({"aa000"," aa 000"," aaa 000"," aaaa 000"," a 0000"," a000 000"," aa 00 000"," aaa 00 000"},BP324)))&gt;0,SUMPRODUCT(--ISNUMBER(SEARCH({"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324)))&gt;0,SUMPRODUCT(--ISNUMBER(SEARCH({"http","www.","\",".pdf",".jpg",".jpeg",".png",".heic",".xls",".doc",".msg",".eml"},W324)))&gt;0,ISNUMBER(SEARCH("0000",BO324)),AND(SUMPRODUCT(--ISNUMBER(SEARCH({"sharepoint","onedrive","teams","dms","q-pulse","qpulse"},W324)))&gt;0,ISNUMBER(SEARCH("0",BO324)))),1,0),0)</f>
        <v>0</v>
      </c>
      <c r="BR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324," "&amp;LOWER(Flights!$F$14)&amp;" "," ~ ")," mh"," ~")," at "," ~ ")," by "," ~ ")," on "," ~ ")," to "," ~ ")," from "," ~ ")," until "," ~ ")," till "," ~ ")," before "," ~ ")," after "," ~ ")," around "," ~ ")," approx "," ~ ")," about "," ~ ")," since "," ~ ")," hrs "," ~ ")," hr "," ~ ")," hours "," ~ ")," time "," ~ ")," jan "," ~ ")," feb "," ~ ")," mar "," ~ ")," apr "," ~ ")," may "," ~ ")," jun "," ~ ")," jul "," ~ ")," aug "," ~ ")," sep "," ~ ")," sept "," ~ ")," oct "," ~ ")</f>
        <v>  </v>
      </c>
      <c r="BS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324," "&amp;LOWER(Flights!$F$14)&amp;" "," ~ ")," mh"," ~")," at "," ~ ")," by "," ~ ")," on "," ~ ")," to "," ~ ")," from "," ~ ")," until "," ~ ")," till "," ~ ")," before "," ~ ")," after "," ~ ")," around "," ~ ")," approx "," ~ ")," about "," ~ ")," since "," ~ ")," hrs "," ~ ")," hr "," ~ ")," hours "," ~ ")," time "," ~ ")," jan "," ~ ")," feb "," ~ ")," mar "," ~ ")," apr "," ~ ")," may "," ~ ")," jun "," ~ ")," jul "," ~ ")," aug "," ~ ")," sep "," ~ ")," sept "," ~ ")," oct "," ~ ")</f>
        <v>  </v>
      </c>
      <c r="BT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324,"jan","~"),"feb","~"),"mar","~"),"apr","~"),"may","~"),"jun","~"),"jul","~"),"aug","~"),"sep","~"),"oct","~"),"nov","~"),"dec","~")," nov "," ~ ")," dec "," ~ ")," mon "," ~ ")," tue "," ~ ")," wed "," ~ ")," thu "," ~ ")," fri "," ~ ")," sat "," ~ ")," sun "," ~ ")," gate "," ~ ")," bay "," ~ ")," stand "," ~ ")," position "," ~ ")," galley "," ~ ")," flight "," ~ ")," flt "," ~ ")," day "," ~ ")," date "," ~ ")," dated "," ~ ")," the "," ~ ")," and "," ~ ")," of "," ~ ")," in "," ~ ")," for "," ~ ")," with "," ~ ")</f>
        <v>  </v>
      </c>
      <c r="BU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324,"jan","~"),"feb","~"),"mar","~"),"apr","~"),"may","~"),"jun","~"),"jul","~"),"aug","~"),"sep","~"),"oct","~"),"nov","~"),"dec","~")," nov "," ~ ")," dec "," ~ ")," mon "," ~ ")," tue "," ~ ")," wed "," ~ ")," thu "," ~ ")," fri "," ~ ")," sat "," ~ ")," sun "," ~ ")," gate "," ~ ")," bay "," ~ ")," stand "," ~ ")," position "," ~ ")," galley "," ~ ")," flight "," ~ ")," flt "," ~ ")," day "," ~ ")," date "," ~ ")," dated "," ~ ")," the "," ~ ")," and "," ~ ")," of "," ~ ")," in "," ~ ")," for "," ~ ")," with "," ~ ")</f>
        <v>  </v>
      </c>
      <c r="BV324" s="61" t="n">
        <f aca="false">0</f>
        <v>0</v>
      </c>
      <c r="BW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324," pax "," ~ ")," etd "," ~ ")," eta "," ~ ")," std "," ~ ")," sta "," ~ ")," atd "," ~ ")," ata "," ~ ")," lt "," ~ ")," utc "," ~ ")," local "," ~ ")," ok "," ~ ")," done "," ~ ")," seen "," ~ ")," chk "," ~ ")," chkd "," ~ ")," checked "," ~ ")," rcvd "," ~ ")," recd "," ~ ")," dep "," ~ ")," arr "," ~ ")," qty "," ~ ")," all "," ~ ")," ttl "," ~ ")," total "," ~ ")," via "," ~ ")," per "," ~ ")," call "," ~ ")," inbound "," ~ ")," outbound "," ~ ")," approx "," ~ ")</f>
        <v>  </v>
      </c>
      <c r="BX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324," pax "," ~ ")," etd "," ~ ")," eta "," ~ ")," std "," ~ ")," sta "," ~ ")," atd "," ~ ")," ata "," ~ ")," lt "," ~ ")," utc "," ~ ")," local "," ~ ")," ok "," ~ ")," done "," ~ ")," seen "," ~ ")," chk "," ~ ")," chkd "," ~ ")," checked "," ~ ")," rcvd "," ~ ")," recd "," ~ ")," dep "," ~ ")," arr "," ~ ")," qty "," ~ ")," all "," ~ ")," ttl "," ~ ")," total "," ~ ")," via "," ~ ")," per "," ~ ")," call "," ~ ")," inbound "," ~ ")," outbound "," ~ ")," approx "," ~ ")</f>
        <v>  </v>
      </c>
    </row>
    <row r="325" customFormat="false" ht="39.75" hidden="false" customHeight="true" outlineLevel="0" collapsed="false">
      <c r="A325" s="57" t="s">
        <v>919</v>
      </c>
      <c r="B325" s="57" t="s">
        <v>251</v>
      </c>
      <c r="C325" s="57" t="str">
        <f aca="false">Flights!$F$14</f>
        <v>MH1140</v>
      </c>
      <c r="D325" s="58" t="n">
        <f aca="false">Flights!$D$14</f>
        <v>46307</v>
      </c>
      <c r="E325" s="57" t="str">
        <f aca="false">Flights!$G$14&amp;"-"&amp;Flights!$H$14</f>
        <v>KUL-PEN</v>
      </c>
      <c r="F325" s="57" t="str">
        <f aca="false">Flights!$K$14</f>
        <v>BC</v>
      </c>
      <c r="G325" s="57" t="s">
        <v>81</v>
      </c>
      <c r="H325" s="57" t="s">
        <v>381</v>
      </c>
      <c r="I325" s="57" t="s">
        <v>397</v>
      </c>
      <c r="J325" s="57" t="s">
        <v>398</v>
      </c>
      <c r="K325" s="67" t="s">
        <v>399</v>
      </c>
      <c r="L325" s="67" t="s">
        <v>385</v>
      </c>
      <c r="M325" s="67"/>
      <c r="N325" s="67" t="s">
        <v>386</v>
      </c>
      <c r="O325" s="67"/>
      <c r="P325" s="57" t="s">
        <v>187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open",IF(AND(NOT(OR(LEN(AZ325)&lt;15,ISNUMBER(MATCH(AZ325,L_Placeholder,0)))),BK325=0,NOT(OR(LEN(AU325)&lt;2,ISNUMBER(MATCH(AU325,L_Placeholder,0)))),NOT(OR(LEN(AX325)&lt;2,ISNUMBER(MATCH(AX325,L_Placeholder,0)))),TRIM(AE325)&lt;&gt;TRIM(T325)),"N/A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missing",IF(OR(LEN(AU325)&lt;2,ISNUMBER(MATCH(AU325,L_Placeholder,0))),"INVALID – PIC missing",IF(OR(LEN(AV325)&lt;2,ISNUMBER(MATCH(AV325,L_Placeholder,0))),"INVALID – result / assessment missing",IF(OR(OR(LEN(AW325)&lt;3,ISNUMBER(MATCH(AW325,L_Placeholder,0))),SUMPRODUCT(--ISNUMBER(SEARCH(" "&amp;L_EvidencePhrase&amp;" ",BD325)))&gt;0,BI325=1),"INVALID – evidence missing, placeholder or not yet on file",IF(BL325=0,"INVALID – evidence needs a traceable reference (number, file name or link)",IF(OR(LEN(AX325)&lt;2,ISNUMBER(MATCH(AX325,L_Placeholder,0))),"INVALID – verifier missing",IF(AX325=AU325,"INVALID – verifier must be someone other than the PIC",IF(BH325=1,"INVALID – result not yet available (awaiting / TBC)",IF(BV325=1,"INVALID – wording says not on board: an on-board confirmation needs the item loaded",IF(AND(AQ325=1,OR(OR(LEN(AY325)&lt;3,ISNUMBER(MATCH(AY325,L_Placeholder,0))),BJ325=1,BQ325=0)),"INVALID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LATE","COMPLETE")&amp;IF(BG325=1," – CHECK WORDING",""))))))))))))))))))))))),IF(TRIM(U325)="Fail","FAIL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t="str">
        <f aca="false">" "&amp;TRIM(SUBSTITUTE(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 "))&amp;" "</f>
        <v>  </v>
      </c>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IFERROR(IF(AND(TRIM(U325)="Pass",SUMPRODUCT((LEN(BC325)-LEN(SUBSTITUTE(BC325,"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")))/(LEN(L_PendNeg)+1))+SUMPRODUCT((LEN(BC325)-LEN(SUBSTITUTE(BC325," "&amp;L_PendPrep&amp;" "," ")))/(LEN(L_PendPrep)+1)),1,0),1)</f>
        <v>0</v>
      </c>
      <c r="BI325" s="61" t="n">
        <f aca="false">IFERROR(IF(SUMPRODUCT((LEN(BD325)-LEN(SUBSTITUTE(BD325," "&amp;L_PendStrict&amp;" "," ")))/(LEN(L_PendStrict)+1))&gt;SUMPRODUCT((LEN(BD325)-LEN(SUBSTITUTE(BD325," "&amp;L_PendNeg&amp;" "," ")))/(LEN(L_PendNeg)+1)),1,0),1)</f>
        <v>0</v>
      </c>
      <c r="BJ325" s="61" t="n">
        <f aca="false">IFERROR(IF(SUMPRODUCT((LEN(BE325)-LEN(SUBSTITUTE(BE325," "&amp;L_Pending&amp;" "," ")))/(LEN(L_Pending)+1))&gt;SUMPRODUCT((LEN(BE325)-LEN(SUBSTITUTE(BE325," "&amp;L_PendNeg&amp;" "," ")))/(LEN(L_PendNeg)+1))+SUMPRODUCT((LEN(BE325)-LEN(SUBSTITUTE(BE325," "&amp;L_PendPrep&amp;" "," ")))/(LEN(L_PendPrep)+1)),1,0),1)</f>
        <v>0</v>
      </c>
      <c r="BK325" s="61" t="n">
        <f aca="false">IFERROR(IF(SUMPRODUCT((LEN(BF325)-LEN(SUBSTITUTE(BF325," "&amp;L_PendStrict&amp;" "," ")))/(LEN(L_PendStrict)+1))&gt;SUMPRODUCT((LEN(BF325)-LEN(SUBSTITUTE(BF325," "&amp;L_PendNeg&amp;" "," ")))/(LEN(L_PendNeg)+1)),1,0),1)</f>
        <v>0</v>
      </c>
      <c r="BL325" s="61" t="n">
        <f aca="false">IFERROR(IF(OR(SUMPRODUCT(--ISNUMBER(SEARCH({"aa000"," aa 000"," aaa 000"," aaaa 000"," a 0000"," a000 000"," aa 00 000"," aaa 00 000"},BN325)))&gt;0,SUMPRODUCT(--ISNUMBER(SEARCH({"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325)))&gt;0,SUMPRODUCT(--ISNUMBER(SEARCH({"http","www.","\",".pdf",".jpg",".jpeg",".png",".heic",".xls",".doc",".msg",".eml"},Z325)))&gt;0,AND(SUMPRODUCT(--ISNUMBER(SEARCH({"sharepoint","onedrive","teams","dms","q-pulse","qpulse"},Z325)))&gt;0,ISNUMBER(SEARCH("0",BM325)))),1,0),0)</f>
        <v>0</v>
      </c>
      <c r="BM325" s="61" t="str">
        <f aca="false">SUBSTITUTE(SUBSTITUTE(SUBSTITUTE(SUBSTITUTE(SUBSTITUTE(SUBSTITUTE(SUBSTITUTE(SUBSTITUTE(SUBSTITUTE(LOWER(BW325&amp;""),"1","0"),"2","0"),"3","0"),"4","0"),"5","0"),"6","0"),"7","0"),"8","0"),"9","0")</f>
        <v>  </v>
      </c>
      <c r="BN325" s="61" t="str">
        <f aca="false">SUBSTITUTE(SUBSTITUTE(SUBSTITUTE(SUBSTITUTE(SUBSTITUTE(SUBSTITUTE(SUBSTITUTE(SUBSTITUTE(SUBSTITUTE(SUBSTITUTE(SUBSTITUTE(SUBSTITUTE(SUBSTITUTE(SUBSTITUTE(SUBSTITUTE(SUBSTITUTE(SUBSTITUTE(SUBSTITUTE(SUBSTITUTE(SUBSTITUTE(SUBSTITUTE(SUBSTITUTE(SUBSTITUTE(SUBSTITUTE(SUBSTITUTE(BM325,"b","a"),"c","a"),"d","a"),"e","a"),"f","a"),"g","a"),"h","a"),"i","a"),"j","a"),"k","a"),"l","a"),"m","a"),"n","a"),"o","a"),"p","a"),"q","a"),"r","a"),"s","a"),"t","a"),"u","a"),"v","a"),"w","a"),"x","a"),"y","a"),"z","a")</f>
        <v>  </v>
      </c>
      <c r="BO325" s="61" t="str">
        <f aca="false">SUBSTITUTE(SUBSTITUTE(SUBSTITUTE(SUBSTITUTE(SUBSTITUTE(SUBSTITUTE(SUBSTITUTE(SUBSTITUTE(SUBSTITUTE(LOWER(BX325&amp;""),"1","0"),"2","0"),"3","0"),"4","0"),"5","0"),"6","0"),"7","0"),"8","0"),"9","0")</f>
        <v>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v>
      </c>
      <c r="BQ325" s="61" t="n">
        <f aca="false">IFERROR(IF(OR(SUMPRODUCT(--ISNUMBER(SEARCH({"aa000"," aa 000"," aaa 000"," aaaa 000"," a 0000"," a000 000"," aa 00 000"," aaa 00 000"},BP325)))&gt;0,SUMPRODUCT(--ISNUMBER(SEARCH({"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325)))&gt;0,SUMPRODUCT(--ISNUMBER(SEARCH({"http","www.","\",".pdf",".jpg",".jpeg",".png",".heic",".xls",".doc",".msg",".eml"},W325)))&gt;0,ISNUMBER(SEARCH("0000",BO325)),AND(SUMPRODUCT(--ISNUMBER(SEARCH({"sharepoint","onedrive","teams","dms","q-pulse","qpulse"},W325)))&gt;0,ISNUMBER(SEARCH("0",BO325)))),1,0),0)</f>
        <v>0</v>
      </c>
      <c r="BR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325," "&amp;LOWER(Flights!$F$14)&amp;" "," ~ ")," mh"," ~")," at "," ~ ")," by "," ~ ")," on "," ~ ")," to "," ~ ")," from "," ~ ")," until "," ~ ")," till "," ~ ")," before "," ~ ")," after "," ~ ")," around "," ~ ")," approx "," ~ ")," about "," ~ ")," since "," ~ ")," hrs "," ~ ")," hr "," ~ ")," hours "," ~ ")," time "," ~ ")," jan "," ~ ")," feb "," ~ ")," mar "," ~ ")," apr "," ~ ")," may "," ~ ")," jun "," ~ ")," jul "," ~ ")," aug "," ~ ")," sep "," ~ ")," sept "," ~ ")," oct "," ~ ")</f>
        <v>  </v>
      </c>
      <c r="BS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325," "&amp;LOWER(Flights!$F$14)&amp;" "," ~ ")," mh"," ~")," at "," ~ ")," by "," ~ ")," on "," ~ ")," to "," ~ ")," from "," ~ ")," until "," ~ ")," till "," ~ ")," before "," ~ ")," after "," ~ ")," around "," ~ ")," approx "," ~ ")," about "," ~ ")," since "," ~ ")," hrs "," ~ ")," hr "," ~ ")," hours "," ~ ")," time "," ~ ")," jan "," ~ ")," feb "," ~ ")," mar "," ~ ")," apr "," ~ ")," may "," ~ ")," jun "," ~ ")," jul "," ~ ")," aug "," ~ ")," sep "," ~ ")," sept "," ~ ")," oct "," ~ ")</f>
        <v>  </v>
      </c>
      <c r="BT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325,"jan","~"),"feb","~"),"mar","~"),"apr","~"),"may","~"),"jun","~"),"jul","~"),"aug","~"),"sep","~"),"oct","~"),"nov","~"),"dec","~")," nov "," ~ ")," dec "," ~ ")," mon "," ~ ")," tue "," ~ ")," wed "," ~ ")," thu "," ~ ")," fri "," ~ ")," sat "," ~ ")," sun "," ~ ")," gate "," ~ ")," bay "," ~ ")," stand "," ~ ")," position "," ~ ")," galley "," ~ ")," flight "," ~ ")," flt "," ~ ")," day "," ~ ")," date "," ~ ")," dated "," ~ ")," the "," ~ ")," and "," ~ ")," of "," ~ ")," in "," ~ ")," for "," ~ ")," with "," ~ ")</f>
        <v>  </v>
      </c>
      <c r="BU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325,"jan","~"),"feb","~"),"mar","~"),"apr","~"),"may","~"),"jun","~"),"jul","~"),"aug","~"),"sep","~"),"oct","~"),"nov","~"),"dec","~")," nov "," ~ ")," dec "," ~ ")," mon "," ~ ")," tue "," ~ ")," wed "," ~ ")," thu "," ~ ")," fri "," ~ ")," sat "," ~ ")," sun "," ~ ")," gate "," ~ ")," bay "," ~ ")," stand "," ~ ")," position "," ~ ")," galley "," ~ ")," flight "," ~ ")," flt "," ~ ")," day "," ~ ")," date "," ~ ")," dated "," ~ ")," the "," ~ ")," and "," ~ ")," of "," ~ ")," in "," ~ ")," for "," ~ ")," with "," ~ ")</f>
        <v>  </v>
      </c>
      <c r="BV325" s="61" t="n">
        <f aca="false">0</f>
        <v>0</v>
      </c>
      <c r="BW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325," pax "," ~ ")," etd "," ~ ")," eta "," ~ ")," std "," ~ ")," sta "," ~ ")," atd "," ~ ")," ata "," ~ ")," lt "," ~ ")," utc "," ~ ")," local "," ~ ")," ok "," ~ ")," done "," ~ ")," seen "," ~ ")," chk "," ~ ")," chkd "," ~ ")," checked "," ~ ")," rcvd "," ~ ")," recd "," ~ ")," dep "," ~ ")," arr "," ~ ")," qty "," ~ ")," all "," ~ ")," ttl "," ~ ")," total "," ~ ")," via "," ~ ")," per "," ~ ")," call "," ~ ")," inbound "," ~ ")," outbound "," ~ ")," approx "," ~ ")</f>
        <v>  </v>
      </c>
      <c r="BX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325," pax "," ~ ")," etd "," ~ ")," eta "," ~ ")," std "," ~ ")," sta "," ~ ")," atd "," ~ ")," ata "," ~ ")," lt "," ~ ")," utc "," ~ ")," local "," ~ ")," ok "," ~ ")," done "," ~ ")," seen "," ~ ")," chk "," ~ ")," chkd "," ~ ")," checked "," ~ ")," rcvd "," ~ ")," recd "," ~ ")," dep "," ~ ")," arr "," ~ ")," qty "," ~ ")," all "," ~ ")," ttl "," ~ ")," total "," ~ ")," via "," ~ ")," per "," ~ ")," call "," ~ ")," inbound "," ~ ")," outbound "," ~ ")," approx "," ~ ")</f>
        <v>  </v>
      </c>
    </row>
    <row r="326" customFormat="false" ht="39.75" hidden="false" customHeight="true" outlineLevel="0" collapsed="false">
      <c r="A326" s="57" t="s">
        <v>920</v>
      </c>
      <c r="B326" s="57" t="s">
        <v>251</v>
      </c>
      <c r="C326" s="57" t="str">
        <f aca="false">Flights!$F$14</f>
        <v>MH1140</v>
      </c>
      <c r="D326" s="58" t="n">
        <f aca="false">Flights!$D$14</f>
        <v>46307</v>
      </c>
      <c r="E326" s="57" t="str">
        <f aca="false">Flights!$G$14&amp;"-"&amp;Flights!$H$14</f>
        <v>KUL-PEN</v>
      </c>
      <c r="F326" s="57" t="str">
        <f aca="false">Flights!$K$14</f>
        <v>BC</v>
      </c>
      <c r="G326" s="57" t="s">
        <v>81</v>
      </c>
      <c r="H326" s="57" t="s">
        <v>381</v>
      </c>
      <c r="I326" s="57" t="s">
        <v>401</v>
      </c>
      <c r="J326" s="57" t="s">
        <v>402</v>
      </c>
      <c r="K326" s="67" t="s">
        <v>403</v>
      </c>
      <c r="L326" s="67" t="s">
        <v>385</v>
      </c>
      <c r="M326" s="67"/>
      <c r="N326" s="67" t="s">
        <v>386</v>
      </c>
      <c r="O326" s="67"/>
      <c r="P326" s="57" t="s">
        <v>187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open",IF(AND(NOT(OR(LEN(AZ326)&lt;15,ISNUMBER(MATCH(AZ326,L_Placeholder,0)))),BK326=0,NOT(OR(LEN(AU326)&lt;2,ISNUMBER(MATCH(AU326,L_Placeholder,0)))),NOT(OR(LEN(AX326)&lt;2,ISNUMBER(MATCH(AX326,L_Placeholder,0)))),TRIM(AE326)&lt;&gt;TRIM(T326)),"N/A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missing",IF(OR(LEN(AU326)&lt;2,ISNUMBER(MATCH(AU326,L_Placeholder,0))),"INVALID – PIC missing",IF(OR(LEN(AV326)&lt;2,ISNUMBER(MATCH(AV326,L_Placeholder,0))),"INVALID – result / assessment missing",IF(OR(OR(LEN(AW326)&lt;3,ISNUMBER(MATCH(AW326,L_Placeholder,0))),SUMPRODUCT(--ISNUMBER(SEARCH(" "&amp;L_EvidencePhrase&amp;" ",BD326)))&gt;0,BI326=1),"INVALID – evidence missing, placeholder or not yet on file",IF(BL326=0,"INVALID – evidence needs a traceable reference (number, file name or link)",IF(OR(LEN(AX326)&lt;2,ISNUMBER(MATCH(AX326,L_Placeholder,0))),"INVALID – verifier missing",IF(AX326=AU326,"INVALID – verifier must be someone other than the PIC",IF(BH326=1,"INVALID – result not yet available (awaiting / TBC)",IF(BV326=1,"INVALID – wording says not on board: an on-board confirmation needs the item loaded",IF(AND(AQ326=1,OR(OR(LEN(AY326)&lt;3,ISNUMBER(MATCH(AY326,L_Placeholder,0))),BJ326=1,BQ326=0)),"INVALID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LATE","COMPLETE")&amp;IF(BG326=1," – CHECK WORDING",""))))))))))))))))))))))),IF(TRIM(U326)="Fail","FAIL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t="str">
        <f aca="false">" "&amp;TRIM(SUBSTITUTE(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 "))&amp;" "</f>
        <v>  </v>
      </c>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IFERROR(IF(AND(TRIM(U326)="Pass",SUMPRODUCT((LEN(BC326)-LEN(SUBSTITUTE(BC326,"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")))/(LEN(L_PendNeg)+1))+SUMPRODUCT((LEN(BC326)-LEN(SUBSTITUTE(BC326," "&amp;L_PendPrep&amp;" "," ")))/(LEN(L_PendPrep)+1)),1,0),1)</f>
        <v>0</v>
      </c>
      <c r="BI326" s="61" t="n">
        <f aca="false">IFERROR(IF(SUMPRODUCT((LEN(BD326)-LEN(SUBSTITUTE(BD326," "&amp;L_PendStrict&amp;" "," ")))/(LEN(L_PendStrict)+1))&gt;SUMPRODUCT((LEN(BD326)-LEN(SUBSTITUTE(BD326," "&amp;L_PendNeg&amp;" "," ")))/(LEN(L_PendNeg)+1)),1,0),1)</f>
        <v>0</v>
      </c>
      <c r="BJ326" s="61" t="n">
        <f aca="false">IFERROR(IF(SUMPRODUCT((LEN(BE326)-LEN(SUBSTITUTE(BE326," "&amp;L_Pending&amp;" "," ")))/(LEN(L_Pending)+1))&gt;SUMPRODUCT((LEN(BE326)-LEN(SUBSTITUTE(BE326," "&amp;L_PendNeg&amp;" "," ")))/(LEN(L_PendNeg)+1))+SUMPRODUCT((LEN(BE326)-LEN(SUBSTITUTE(BE326," "&amp;L_PendPrep&amp;" "," ")))/(LEN(L_PendPrep)+1)),1,0),1)</f>
        <v>0</v>
      </c>
      <c r="BK326" s="61" t="n">
        <f aca="false">IFERROR(IF(SUMPRODUCT((LEN(BF326)-LEN(SUBSTITUTE(BF326," "&amp;L_PendStrict&amp;" "," ")))/(LEN(L_PendStrict)+1))&gt;SUMPRODUCT((LEN(BF326)-LEN(SUBSTITUTE(BF326," "&amp;L_PendNeg&amp;" "," ")))/(LEN(L_PendNeg)+1)),1,0),1)</f>
        <v>0</v>
      </c>
      <c r="BL326" s="61" t="n">
        <f aca="false">IFERROR(IF(OR(SUMPRODUCT(--ISNUMBER(SEARCH({"aa000"," aa 000"," aaa 000"," aaaa 000"," a 0000"," a000 000"," aa 00 000"," aaa 00 000"},BN326)))&gt;0,SUMPRODUCT(--ISNUMBER(SEARCH({"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326)))&gt;0,SUMPRODUCT(--ISNUMBER(SEARCH({"http","www.","\",".pdf",".jpg",".jpeg",".png",".heic",".xls",".doc",".msg",".eml"},Z326)))&gt;0,AND(SUMPRODUCT(--ISNUMBER(SEARCH({"sharepoint","onedrive","teams","dms","q-pulse","qpulse"},Z326)))&gt;0,ISNUMBER(SEARCH("0",BM326)))),1,0),0)</f>
        <v>0</v>
      </c>
      <c r="BM326" s="61" t="str">
        <f aca="false">SUBSTITUTE(SUBSTITUTE(SUBSTITUTE(SUBSTITUTE(SUBSTITUTE(SUBSTITUTE(SUBSTITUTE(SUBSTITUTE(SUBSTITUTE(LOWER(BW326&amp;""),"1","0"),"2","0"),"3","0"),"4","0"),"5","0"),"6","0"),"7","0"),"8","0"),"9","0")</f>
        <v>  </v>
      </c>
      <c r="BN326" s="61" t="str">
        <f aca="false">SUBSTITUTE(SUBSTITUTE(SUBSTITUTE(SUBSTITUTE(SUBSTITUTE(SUBSTITUTE(SUBSTITUTE(SUBSTITUTE(SUBSTITUTE(SUBSTITUTE(SUBSTITUTE(SUBSTITUTE(SUBSTITUTE(SUBSTITUTE(SUBSTITUTE(SUBSTITUTE(SUBSTITUTE(SUBSTITUTE(SUBSTITUTE(SUBSTITUTE(SUBSTITUTE(SUBSTITUTE(SUBSTITUTE(SUBSTITUTE(SUBSTITUTE(BM326,"b","a"),"c","a"),"d","a"),"e","a"),"f","a"),"g","a"),"h","a"),"i","a"),"j","a"),"k","a"),"l","a"),"m","a"),"n","a"),"o","a"),"p","a"),"q","a"),"r","a"),"s","a"),"t","a"),"u","a"),"v","a"),"w","a"),"x","a"),"y","a"),"z","a")</f>
        <v>  </v>
      </c>
      <c r="BO326" s="61" t="str">
        <f aca="false">SUBSTITUTE(SUBSTITUTE(SUBSTITUTE(SUBSTITUTE(SUBSTITUTE(SUBSTITUTE(SUBSTITUTE(SUBSTITUTE(SUBSTITUTE(LOWER(BX326&amp;""),"1","0"),"2","0"),"3","0"),"4","0"),"5","0"),"6","0"),"7","0"),"8","0"),"9","0")</f>
        <v>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v>
      </c>
      <c r="BQ326" s="61" t="n">
        <f aca="false">IFERROR(IF(OR(SUMPRODUCT(--ISNUMBER(SEARCH({"aa000"," aa 000"," aaa 000"," aaaa 000"," a 0000"," a000 000"," aa 00 000"," aaa 00 000"},BP326)))&gt;0,SUMPRODUCT(--ISNUMBER(SEARCH({"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326)))&gt;0,SUMPRODUCT(--ISNUMBER(SEARCH({"http","www.","\",".pdf",".jpg",".jpeg",".png",".heic",".xls",".doc",".msg",".eml"},W326)))&gt;0,ISNUMBER(SEARCH("0000",BO326)),AND(SUMPRODUCT(--ISNUMBER(SEARCH({"sharepoint","onedrive","teams","dms","q-pulse","qpulse"},W326)))&gt;0,ISNUMBER(SEARCH("0",BO326)))),1,0),0)</f>
        <v>0</v>
      </c>
      <c r="BR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326," "&amp;LOWER(Flights!$F$14)&amp;" "," ~ ")," mh"," ~")," at "," ~ ")," by "," ~ ")," on "," ~ ")," to "," ~ ")," from "," ~ ")," until "," ~ ")," till "," ~ ")," before "," ~ ")," after "," ~ ")," around "," ~ ")," approx "," ~ ")," about "," ~ ")," since "," ~ ")," hrs "," ~ ")," hr "," ~ ")," hours "," ~ ")," time "," ~ ")," jan "," ~ ")," feb "," ~ ")," mar "," ~ ")," apr "," ~ ")," may "," ~ ")," jun "," ~ ")," jul "," ~ ")," aug "," ~ ")," sep "," ~ ")," sept "," ~ ")," oct "," ~ ")</f>
        <v>  </v>
      </c>
      <c r="BS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326," "&amp;LOWER(Flights!$F$14)&amp;" "," ~ ")," mh"," ~")," at "," ~ ")," by "," ~ ")," on "," ~ ")," to "," ~ ")," from "," ~ ")," until "," ~ ")," till "," ~ ")," before "," ~ ")," after "," ~ ")," around "," ~ ")," approx "," ~ ")," about "," ~ ")," since "," ~ ")," hrs "," ~ ")," hr "," ~ ")," hours "," ~ ")," time "," ~ ")," jan "," ~ ")," feb "," ~ ")," mar "," ~ ")," apr "," ~ ")," may "," ~ ")," jun "," ~ ")," jul "," ~ ")," aug "," ~ ")," sep "," ~ ")," sept "," ~ ")," oct "," ~ ")</f>
        <v>  </v>
      </c>
      <c r="BT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326,"jan","~"),"feb","~"),"mar","~"),"apr","~"),"may","~"),"jun","~"),"jul","~"),"aug","~"),"sep","~"),"oct","~"),"nov","~"),"dec","~")," nov "," ~ ")," dec "," ~ ")," mon "," ~ ")," tue "," ~ ")," wed "," ~ ")," thu "," ~ ")," fri "," ~ ")," sat "," ~ ")," sun "," ~ ")," gate "," ~ ")," bay "," ~ ")," stand "," ~ ")," position "," ~ ")," galley "," ~ ")," flight "," ~ ")," flt "," ~ ")," day "," ~ ")," date "," ~ ")," dated "," ~ ")," the "," ~ ")," and "," ~ ")," of "," ~ ")," in "," ~ ")," for "," ~ ")," with "," ~ ")</f>
        <v>  </v>
      </c>
      <c r="BU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326,"jan","~"),"feb","~"),"mar","~"),"apr","~"),"may","~"),"jun","~"),"jul","~"),"aug","~"),"sep","~"),"oct","~"),"nov","~"),"dec","~")," nov "," ~ ")," dec "," ~ ")," mon "," ~ ")," tue "," ~ ")," wed "," ~ ")," thu "," ~ ")," fri "," ~ ")," sat "," ~ ")," sun "," ~ ")," gate "," ~ ")," bay "," ~ ")," stand "," ~ ")," position "," ~ ")," galley "," ~ ")," flight "," ~ ")," flt "," ~ ")," day "," ~ ")," date "," ~ ")," dated "," ~ ")," the "," ~ ")," and "," ~ ")," of "," ~ ")," in "," ~ ")," for "," ~ ")," with "," ~ ")</f>
        <v>  </v>
      </c>
      <c r="BV326" s="61" t="n">
        <f aca="false">0</f>
        <v>0</v>
      </c>
      <c r="BW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326," pax "," ~ ")," etd "," ~ ")," eta "," ~ ")," std "," ~ ")," sta "," ~ ")," atd "," ~ ")," ata "," ~ ")," lt "," ~ ")," utc "," ~ ")," local "," ~ ")," ok "," ~ ")," done "," ~ ")," seen "," ~ ")," chk "," ~ ")," chkd "," ~ ")," checked "," ~ ")," rcvd "," ~ ")," recd "," ~ ")," dep "," ~ ")," arr "," ~ ")," qty "," ~ ")," all "," ~ ")," ttl "," ~ ")," total "," ~ ")," via "," ~ ")," per "," ~ ")," call "," ~ ")," inbound "," ~ ")," outbound "," ~ ")," approx "," ~ ")</f>
        <v>  </v>
      </c>
      <c r="BX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326," pax "," ~ ")," etd "," ~ ")," eta "," ~ ")," std "," ~ ")," sta "," ~ ")," atd "," ~ ")," ata "," ~ ")," lt "," ~ ")," utc "," ~ ")," local "," ~ ")," ok "," ~ ")," done "," ~ ")," seen "," ~ ")," chk "," ~ ")," chkd "," ~ ")," checked "," ~ ")," rcvd "," ~ ")," recd "," ~ ")," dep "," ~ ")," arr "," ~ ")," qty "," ~ ")," all "," ~ ")," ttl "," ~ ")," total "," ~ ")," via "," ~ ")," per "," ~ ")," call "," ~ ")," inbound "," ~ ")," outbound "," ~ ")," approx "," ~ ")</f>
        <v>  </v>
      </c>
    </row>
    <row r="327" customFormat="false" ht="39.75" hidden="false" customHeight="true" outlineLevel="0" collapsed="false">
      <c r="A327" s="57" t="s">
        <v>921</v>
      </c>
      <c r="B327" s="57" t="s">
        <v>251</v>
      </c>
      <c r="C327" s="57" t="str">
        <f aca="false">Flights!$F$14</f>
        <v>MH1140</v>
      </c>
      <c r="D327" s="58" t="n">
        <f aca="false">Flights!$D$14</f>
        <v>46307</v>
      </c>
      <c r="E327" s="57" t="str">
        <f aca="false">Flights!$G$14&amp;"-"&amp;Flights!$H$14</f>
        <v>KUL-PEN</v>
      </c>
      <c r="F327" s="57" t="str">
        <f aca="false">Flights!$K$14</f>
        <v>BC</v>
      </c>
      <c r="G327" s="57" t="s">
        <v>81</v>
      </c>
      <c r="H327" s="57" t="s">
        <v>381</v>
      </c>
      <c r="I327" s="57" t="s">
        <v>401</v>
      </c>
      <c r="J327" s="57" t="s">
        <v>405</v>
      </c>
      <c r="K327" s="67" t="s">
        <v>406</v>
      </c>
      <c r="L327" s="67" t="s">
        <v>385</v>
      </c>
      <c r="M327" s="67"/>
      <c r="N327" s="67" t="s">
        <v>386</v>
      </c>
      <c r="O327" s="67"/>
      <c r="P327" s="57" t="s">
        <v>187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open",IF(AND(NOT(OR(LEN(AZ327)&lt;15,ISNUMBER(MATCH(AZ327,L_Placeholder,0)))),BK327=0,NOT(OR(LEN(AU327)&lt;2,ISNUMBER(MATCH(AU327,L_Placeholder,0)))),NOT(OR(LEN(AX327)&lt;2,ISNUMBER(MATCH(AX327,L_Placeholder,0)))),TRIM(AE327)&lt;&gt;TRIM(T327)),"N/A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missing",IF(OR(LEN(AU327)&lt;2,ISNUMBER(MATCH(AU327,L_Placeholder,0))),"INVALID – PIC missing",IF(OR(LEN(AV327)&lt;2,ISNUMBER(MATCH(AV327,L_Placeholder,0))),"INVALID – result / assessment missing",IF(OR(OR(LEN(AW327)&lt;3,ISNUMBER(MATCH(AW327,L_Placeholder,0))),SUMPRODUCT(--ISNUMBER(SEARCH(" "&amp;L_EvidencePhrase&amp;" ",BD327)))&gt;0,BI327=1),"INVALID – evidence missing, placeholder or not yet on file",IF(BL327=0,"INVALID – evidence needs a traceable reference (number, file name or link)",IF(OR(LEN(AX327)&lt;2,ISNUMBER(MATCH(AX327,L_Placeholder,0))),"INVALID – verifier missing",IF(AX327=AU327,"INVALID – verifier must be someone other than the PIC",IF(BH327=1,"INVALID – result not yet available (awaiting / TBC)",IF(BV327=1,"INVALID – wording says not on board: an on-board confirmation needs the item loaded",IF(AND(AQ327=1,OR(OR(LEN(AY327)&lt;3,ISNUMBER(MATCH(AY327,L_Placeholder,0))),BJ327=1,BQ327=0)),"INVALID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LATE","COMPLETE")&amp;IF(BG327=1," – CHECK WORDING",""))))))))))))))))))))))),IF(TRIM(U327)="Fail","FAIL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t="str">
        <f aca="false">" "&amp;TRIM(SUBSTITUTE(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 "))&amp;" "</f>
        <v>  </v>
      </c>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IFERROR(IF(AND(TRIM(U327)="Pass",SUMPRODUCT((LEN(BC327)-LEN(SUBSTITUTE(BC327,"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")))/(LEN(L_PendNeg)+1))+SUMPRODUCT((LEN(BC327)-LEN(SUBSTITUTE(BC327," "&amp;L_PendPrep&amp;" "," ")))/(LEN(L_PendPrep)+1)),1,0),1)</f>
        <v>0</v>
      </c>
      <c r="BI327" s="61" t="n">
        <f aca="false">IFERROR(IF(SUMPRODUCT((LEN(BD327)-LEN(SUBSTITUTE(BD327," "&amp;L_PendStrict&amp;" "," ")))/(LEN(L_PendStrict)+1))&gt;SUMPRODUCT((LEN(BD327)-LEN(SUBSTITUTE(BD327," "&amp;L_PendNeg&amp;" "," ")))/(LEN(L_PendNeg)+1)),1,0),1)</f>
        <v>0</v>
      </c>
      <c r="BJ327" s="61" t="n">
        <f aca="false">IFERROR(IF(SUMPRODUCT((LEN(BE327)-LEN(SUBSTITUTE(BE327," "&amp;L_Pending&amp;" "," ")))/(LEN(L_Pending)+1))&gt;SUMPRODUCT((LEN(BE327)-LEN(SUBSTITUTE(BE327," "&amp;L_PendNeg&amp;" "," ")))/(LEN(L_PendNeg)+1))+SUMPRODUCT((LEN(BE327)-LEN(SUBSTITUTE(BE327," "&amp;L_PendPrep&amp;" "," ")))/(LEN(L_PendPrep)+1)),1,0),1)</f>
        <v>0</v>
      </c>
      <c r="BK327" s="61" t="n">
        <f aca="false">IFERROR(IF(SUMPRODUCT((LEN(BF327)-LEN(SUBSTITUTE(BF327," "&amp;L_PendStrict&amp;" "," ")))/(LEN(L_PendStrict)+1))&gt;SUMPRODUCT((LEN(BF327)-LEN(SUBSTITUTE(BF327," "&amp;L_PendNeg&amp;" "," ")))/(LEN(L_PendNeg)+1)),1,0),1)</f>
        <v>0</v>
      </c>
      <c r="BL327" s="61" t="n">
        <f aca="false">IFERROR(IF(OR(SUMPRODUCT(--ISNUMBER(SEARCH({"aa000"," aa 000"," aaa 000"," aaaa 000"," a 0000"," a000 000"," aa 00 000"," aaa 00 000"},BN327)))&gt;0,SUMPRODUCT(--ISNUMBER(SEARCH({"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327)))&gt;0,SUMPRODUCT(--ISNUMBER(SEARCH({"http","www.","\",".pdf",".jpg",".jpeg",".png",".heic",".xls",".doc",".msg",".eml"},Z327)))&gt;0,AND(SUMPRODUCT(--ISNUMBER(SEARCH({"sharepoint","onedrive","teams","dms","q-pulse","qpulse"},Z327)))&gt;0,ISNUMBER(SEARCH("0",BM327)))),1,0),0)</f>
        <v>0</v>
      </c>
      <c r="BM327" s="61" t="str">
        <f aca="false">SUBSTITUTE(SUBSTITUTE(SUBSTITUTE(SUBSTITUTE(SUBSTITUTE(SUBSTITUTE(SUBSTITUTE(SUBSTITUTE(SUBSTITUTE(LOWER(BW327&amp;""),"1","0"),"2","0"),"3","0"),"4","0"),"5","0"),"6","0"),"7","0"),"8","0"),"9","0")</f>
        <v>  </v>
      </c>
      <c r="BN327" s="61" t="str">
        <f aca="false">SUBSTITUTE(SUBSTITUTE(SUBSTITUTE(SUBSTITUTE(SUBSTITUTE(SUBSTITUTE(SUBSTITUTE(SUBSTITUTE(SUBSTITUTE(SUBSTITUTE(SUBSTITUTE(SUBSTITUTE(SUBSTITUTE(SUBSTITUTE(SUBSTITUTE(SUBSTITUTE(SUBSTITUTE(SUBSTITUTE(SUBSTITUTE(SUBSTITUTE(SUBSTITUTE(SUBSTITUTE(SUBSTITUTE(SUBSTITUTE(SUBSTITUTE(BM327,"b","a"),"c","a"),"d","a"),"e","a"),"f","a"),"g","a"),"h","a"),"i","a"),"j","a"),"k","a"),"l","a"),"m","a"),"n","a"),"o","a"),"p","a"),"q","a"),"r","a"),"s","a"),"t","a"),"u","a"),"v","a"),"w","a"),"x","a"),"y","a"),"z","a")</f>
        <v>  </v>
      </c>
      <c r="BO327" s="61" t="str">
        <f aca="false">SUBSTITUTE(SUBSTITUTE(SUBSTITUTE(SUBSTITUTE(SUBSTITUTE(SUBSTITUTE(SUBSTITUTE(SUBSTITUTE(SUBSTITUTE(LOWER(BX327&amp;""),"1","0"),"2","0"),"3","0"),"4","0"),"5","0"),"6","0"),"7","0"),"8","0"),"9","0")</f>
        <v>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v>
      </c>
      <c r="BQ327" s="61" t="n">
        <f aca="false">IFERROR(IF(OR(SUMPRODUCT(--ISNUMBER(SEARCH({"aa000"," aa 000"," aaa 000"," aaaa 000"," a 0000"," a000 000"," aa 00 000"," aaa 00 000"},BP327)))&gt;0,SUMPRODUCT(--ISNUMBER(SEARCH({"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327)))&gt;0,SUMPRODUCT(--ISNUMBER(SEARCH({"http","www.","\",".pdf",".jpg",".jpeg",".png",".heic",".xls",".doc",".msg",".eml"},W327)))&gt;0,ISNUMBER(SEARCH("0000",BO327)),AND(SUMPRODUCT(--ISNUMBER(SEARCH({"sharepoint","onedrive","teams","dms","q-pulse","qpulse"},W327)))&gt;0,ISNUMBER(SEARCH("0",BO327)))),1,0),0)</f>
        <v>0</v>
      </c>
      <c r="BR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327," "&amp;LOWER(Flights!$F$14)&amp;" "," ~ ")," mh"," ~")," at "," ~ ")," by "," ~ ")," on "," ~ ")," to "," ~ ")," from "," ~ ")," until "," ~ ")," till "," ~ ")," before "," ~ ")," after "," ~ ")," around "," ~ ")," approx "," ~ ")," about "," ~ ")," since "," ~ ")," hrs "," ~ ")," hr "," ~ ")," hours "," ~ ")," time "," ~ ")," jan "," ~ ")," feb "," ~ ")," mar "," ~ ")," apr "," ~ ")," may "," ~ ")," jun "," ~ ")," jul "," ~ ")," aug "," ~ ")," sep "," ~ ")," sept "," ~ ")," oct "," ~ ")</f>
        <v>  </v>
      </c>
      <c r="BS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327," "&amp;LOWER(Flights!$F$14)&amp;" "," ~ ")," mh"," ~")," at "," ~ ")," by "," ~ ")," on "," ~ ")," to "," ~ ")," from "," ~ ")," until "," ~ ")," till "," ~ ")," before "," ~ ")," after "," ~ ")," around "," ~ ")," approx "," ~ ")," about "," ~ ")," since "," ~ ")," hrs "," ~ ")," hr "," ~ ")," hours "," ~ ")," time "," ~ ")," jan "," ~ ")," feb "," ~ ")," mar "," ~ ")," apr "," ~ ")," may "," ~ ")," jun "," ~ ")," jul "," ~ ")," aug "," ~ ")," sep "," ~ ")," sept "," ~ ")," oct "," ~ ")</f>
        <v>  </v>
      </c>
      <c r="BT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327,"jan","~"),"feb","~"),"mar","~"),"apr","~"),"may","~"),"jun","~"),"jul","~"),"aug","~"),"sep","~"),"oct","~"),"nov","~"),"dec","~")," nov "," ~ ")," dec "," ~ ")," mon "," ~ ")," tue "," ~ ")," wed "," ~ ")," thu "," ~ ")," fri "," ~ ")," sat "," ~ ")," sun "," ~ ")," gate "," ~ ")," bay "," ~ ")," stand "," ~ ")," position "," ~ ")," galley "," ~ ")," flight "," ~ ")," flt "," ~ ")," day "," ~ ")," date "," ~ ")," dated "," ~ ")," the "," ~ ")," and "," ~ ")," of "," ~ ")," in "," ~ ")," for "," ~ ")," with "," ~ ")</f>
        <v>  </v>
      </c>
      <c r="BU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327,"jan","~"),"feb","~"),"mar","~"),"apr","~"),"may","~"),"jun","~"),"jul","~"),"aug","~"),"sep","~"),"oct","~"),"nov","~"),"dec","~")," nov "," ~ ")," dec "," ~ ")," mon "," ~ ")," tue "," ~ ")," wed "," ~ ")," thu "," ~ ")," fri "," ~ ")," sat "," ~ ")," sun "," ~ ")," gate "," ~ ")," bay "," ~ ")," stand "," ~ ")," position "," ~ ")," galley "," ~ ")," flight "," ~ ")," flt "," ~ ")," day "," ~ ")," date "," ~ ")," dated "," ~ ")," the "," ~ ")," and "," ~ ")," of "," ~ ")," in "," ~ ")," for "," ~ ")," with "," ~ ")</f>
        <v>  </v>
      </c>
      <c r="BV327" s="61" t="n">
        <f aca="false">0</f>
        <v>0</v>
      </c>
      <c r="BW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327," pax "," ~ ")," etd "," ~ ")," eta "," ~ ")," std "," ~ ")," sta "," ~ ")," atd "," ~ ")," ata "," ~ ")," lt "," ~ ")," utc "," ~ ")," local "," ~ ")," ok "," ~ ")," done "," ~ ")," seen "," ~ ")," chk "," ~ ")," chkd "," ~ ")," checked "," ~ ")," rcvd "," ~ ")," recd "," ~ ")," dep "," ~ ")," arr "," ~ ")," qty "," ~ ")," all "," ~ ")," ttl "," ~ ")," total "," ~ ")," via "," ~ ")," per "," ~ ")," call "," ~ ")," inbound "," ~ ")," outbound "," ~ ")," approx "," ~ ")</f>
        <v>  </v>
      </c>
      <c r="BX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327," pax "," ~ ")," etd "," ~ ")," eta "," ~ ")," std "," ~ ")," sta "," ~ ")," atd "," ~ ")," ata "," ~ ")," lt "," ~ ")," utc "," ~ ")," local "," ~ ")," ok "," ~ ")," done "," ~ ")," seen "," ~ ")," chk "," ~ ")," chkd "," ~ ")," checked "," ~ ")," rcvd "," ~ ")," recd "," ~ ")," dep "," ~ ")," arr "," ~ ")," qty "," ~ ")," all "," ~ ")," ttl "," ~ ")," total "," ~ ")," via "," ~ ")," per "," ~ ")," call "," ~ ")," inbound "," ~ ")," outbound "," ~ ")," approx "," ~ ")</f>
        <v>  </v>
      </c>
    </row>
    <row r="328" customFormat="false" ht="39.75" hidden="false" customHeight="true" outlineLevel="0" collapsed="false">
      <c r="A328" s="57" t="s">
        <v>922</v>
      </c>
      <c r="B328" s="57" t="s">
        <v>251</v>
      </c>
      <c r="C328" s="57" t="str">
        <f aca="false">Flights!$F$14</f>
        <v>MH1140</v>
      </c>
      <c r="D328" s="58" t="n">
        <f aca="false">Flights!$D$14</f>
        <v>46307</v>
      </c>
      <c r="E328" s="57" t="str">
        <f aca="false">Flights!$G$14&amp;"-"&amp;Flights!$H$14</f>
        <v>KUL-PEN</v>
      </c>
      <c r="F328" s="57" t="str">
        <f aca="false">Flights!$K$14</f>
        <v>BC</v>
      </c>
      <c r="G328" s="57" t="s">
        <v>81</v>
      </c>
      <c r="H328" s="57" t="s">
        <v>381</v>
      </c>
      <c r="I328" s="57" t="s">
        <v>408</v>
      </c>
      <c r="J328" s="57" t="s">
        <v>409</v>
      </c>
      <c r="K328" s="67" t="s">
        <v>410</v>
      </c>
      <c r="L328" s="67" t="s">
        <v>385</v>
      </c>
      <c r="M328" s="67"/>
      <c r="N328" s="67" t="s">
        <v>386</v>
      </c>
      <c r="O328" s="67"/>
      <c r="P328" s="57" t="s">
        <v>187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open",IF(AND(NOT(OR(LEN(AZ328)&lt;15,ISNUMBER(MATCH(AZ328,L_Placeholder,0)))),BK328=0,NOT(OR(LEN(AU328)&lt;2,ISNUMBER(MATCH(AU328,L_Placeholder,0)))),NOT(OR(LEN(AX328)&lt;2,ISNUMBER(MATCH(AX328,L_Placeholder,0)))),TRIM(AE328)&lt;&gt;TRIM(T328)),"N/A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missing",IF(OR(LEN(AU328)&lt;2,ISNUMBER(MATCH(AU328,L_Placeholder,0))),"INVALID – PIC missing",IF(OR(LEN(AV328)&lt;2,ISNUMBER(MATCH(AV328,L_Placeholder,0))),"INVALID – result / assessment missing",IF(OR(OR(LEN(AW328)&lt;3,ISNUMBER(MATCH(AW328,L_Placeholder,0))),SUMPRODUCT(--ISNUMBER(SEARCH(" "&amp;L_EvidencePhrase&amp;" ",BD328)))&gt;0,BI328=1),"INVALID – evidence missing, placeholder or not yet on file",IF(BL328=0,"INVALID – evidence needs a traceable reference (number, file name or link)",IF(OR(LEN(AX328)&lt;2,ISNUMBER(MATCH(AX328,L_Placeholder,0))),"INVALID – verifier missing",IF(AX328=AU328,"INVALID – verifier must be someone other than the PIC",IF(BH328=1,"INVALID – result not yet available (awaiting / TBC)",IF(BV328=1,"INVALID – wording says not on board: an on-board confirmation needs the item loaded",IF(AND(AQ328=1,OR(OR(LEN(AY328)&lt;3,ISNUMBER(MATCH(AY328,L_Placeholder,0))),BJ328=1,BQ328=0)),"INVALID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LATE","COMPLETE")&amp;IF(BG328=1," – CHECK WORDING",""))))))))))))))))))))))),IF(TRIM(U328)="Fail","FAIL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t="str">
        <f aca="false">" "&amp;TRIM(SUBSTITUTE(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 "))&amp;" "</f>
        <v>  </v>
      </c>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IFERROR(IF(AND(TRIM(U328)="Pass",SUMPRODUCT((LEN(BC328)-LEN(SUBSTITUTE(BC328,"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")))/(LEN(L_PendNeg)+1))+SUMPRODUCT((LEN(BC328)-LEN(SUBSTITUTE(BC328," "&amp;L_PendPrep&amp;" "," ")))/(LEN(L_PendPrep)+1)),1,0),1)</f>
        <v>0</v>
      </c>
      <c r="BI328" s="61" t="n">
        <f aca="false">IFERROR(IF(SUMPRODUCT((LEN(BD328)-LEN(SUBSTITUTE(BD328," "&amp;L_PendStrict&amp;" "," ")))/(LEN(L_PendStrict)+1))&gt;SUMPRODUCT((LEN(BD328)-LEN(SUBSTITUTE(BD328," "&amp;L_PendNeg&amp;" "," ")))/(LEN(L_PendNeg)+1)),1,0),1)</f>
        <v>0</v>
      </c>
      <c r="BJ328" s="61" t="n">
        <f aca="false">IFERROR(IF(SUMPRODUCT((LEN(BE328)-LEN(SUBSTITUTE(BE328," "&amp;L_Pending&amp;" "," ")))/(LEN(L_Pending)+1))&gt;SUMPRODUCT((LEN(BE328)-LEN(SUBSTITUTE(BE328," "&amp;L_PendNeg&amp;" "," ")))/(LEN(L_PendNeg)+1))+SUMPRODUCT((LEN(BE328)-LEN(SUBSTITUTE(BE328," "&amp;L_PendPrep&amp;" "," ")))/(LEN(L_PendPrep)+1)),1,0),1)</f>
        <v>0</v>
      </c>
      <c r="BK328" s="61" t="n">
        <f aca="false">IFERROR(IF(SUMPRODUCT((LEN(BF328)-LEN(SUBSTITUTE(BF328," "&amp;L_PendStrict&amp;" "," ")))/(LEN(L_PendStrict)+1))&gt;SUMPRODUCT((LEN(BF328)-LEN(SUBSTITUTE(BF328," "&amp;L_PendNeg&amp;" "," ")))/(LEN(L_PendNeg)+1)),1,0),1)</f>
        <v>0</v>
      </c>
      <c r="BL328" s="61" t="n">
        <f aca="false">IFERROR(IF(OR(SUMPRODUCT(--ISNUMBER(SEARCH({"aa000"," aa 000"," aaa 000"," aaaa 000"," a 0000"," a000 000"," aa 00 000"," aaa 00 000"},BN328)))&gt;0,SUMPRODUCT(--ISNUMBER(SEARCH({"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328)))&gt;0,SUMPRODUCT(--ISNUMBER(SEARCH({"http","www.","\",".pdf",".jpg",".jpeg",".png",".heic",".xls",".doc",".msg",".eml"},Z328)))&gt;0,AND(SUMPRODUCT(--ISNUMBER(SEARCH({"sharepoint","onedrive","teams","dms","q-pulse","qpulse"},Z328)))&gt;0,ISNUMBER(SEARCH("0",BM328)))),1,0),0)</f>
        <v>0</v>
      </c>
      <c r="BM328" s="61" t="str">
        <f aca="false">SUBSTITUTE(SUBSTITUTE(SUBSTITUTE(SUBSTITUTE(SUBSTITUTE(SUBSTITUTE(SUBSTITUTE(SUBSTITUTE(SUBSTITUTE(LOWER(BW328&amp;""),"1","0"),"2","0"),"3","0"),"4","0"),"5","0"),"6","0"),"7","0"),"8","0"),"9","0")</f>
        <v>  </v>
      </c>
      <c r="BN328" s="61" t="str">
        <f aca="false">SUBSTITUTE(SUBSTITUTE(SUBSTITUTE(SUBSTITUTE(SUBSTITUTE(SUBSTITUTE(SUBSTITUTE(SUBSTITUTE(SUBSTITUTE(SUBSTITUTE(SUBSTITUTE(SUBSTITUTE(SUBSTITUTE(SUBSTITUTE(SUBSTITUTE(SUBSTITUTE(SUBSTITUTE(SUBSTITUTE(SUBSTITUTE(SUBSTITUTE(SUBSTITUTE(SUBSTITUTE(SUBSTITUTE(SUBSTITUTE(SUBSTITUTE(BM328,"b","a"),"c","a"),"d","a"),"e","a"),"f","a"),"g","a"),"h","a"),"i","a"),"j","a"),"k","a"),"l","a"),"m","a"),"n","a"),"o","a"),"p","a"),"q","a"),"r","a"),"s","a"),"t","a"),"u","a"),"v","a"),"w","a"),"x","a"),"y","a"),"z","a")</f>
        <v>  </v>
      </c>
      <c r="BO328" s="61" t="str">
        <f aca="false">SUBSTITUTE(SUBSTITUTE(SUBSTITUTE(SUBSTITUTE(SUBSTITUTE(SUBSTITUTE(SUBSTITUTE(SUBSTITUTE(SUBSTITUTE(LOWER(BX328&amp;""),"1","0"),"2","0"),"3","0"),"4","0"),"5","0"),"6","0"),"7","0"),"8","0"),"9","0")</f>
        <v>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v>
      </c>
      <c r="BQ328" s="61" t="n">
        <f aca="false">IFERROR(IF(OR(SUMPRODUCT(--ISNUMBER(SEARCH({"aa000"," aa 000"," aaa 000"," aaaa 000"," a 0000"," a000 000"," aa 00 000"," aaa 00 000"},BP328)))&gt;0,SUMPRODUCT(--ISNUMBER(SEARCH({"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328)))&gt;0,SUMPRODUCT(--ISNUMBER(SEARCH({"http","www.","\",".pdf",".jpg",".jpeg",".png",".heic",".xls",".doc",".msg",".eml"},W328)))&gt;0,ISNUMBER(SEARCH("0000",BO328)),AND(SUMPRODUCT(--ISNUMBER(SEARCH({"sharepoint","onedrive","teams","dms","q-pulse","qpulse"},W328)))&gt;0,ISNUMBER(SEARCH("0",BO328)))),1,0),0)</f>
        <v>0</v>
      </c>
      <c r="BR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328," "&amp;LOWER(Flights!$F$14)&amp;" "," ~ ")," mh"," ~")," at "," ~ ")," by "," ~ ")," on "," ~ ")," to "," ~ ")," from "," ~ ")," until "," ~ ")," till "," ~ ")," before "," ~ ")," after "," ~ ")," around "," ~ ")," approx "," ~ ")," about "," ~ ")," since "," ~ ")," hrs "," ~ ")," hr "," ~ ")," hours "," ~ ")," time "," ~ ")," jan "," ~ ")," feb "," ~ ")," mar "," ~ ")," apr "," ~ ")," may "," ~ ")," jun "," ~ ")," jul "," ~ ")," aug "," ~ ")," sep "," ~ ")," sept "," ~ ")," oct "," ~ ")</f>
        <v>  </v>
      </c>
      <c r="BS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328," "&amp;LOWER(Flights!$F$14)&amp;" "," ~ ")," mh"," ~")," at "," ~ ")," by "," ~ ")," on "," ~ ")," to "," ~ ")," from "," ~ ")," until "," ~ ")," till "," ~ ")," before "," ~ ")," after "," ~ ")," around "," ~ ")," approx "," ~ ")," about "," ~ ")," since "," ~ ")," hrs "," ~ ")," hr "," ~ ")," hours "," ~ ")," time "," ~ ")," jan "," ~ ")," feb "," ~ ")," mar "," ~ ")," apr "," ~ ")," may "," ~ ")," jun "," ~ ")," jul "," ~ ")," aug "," ~ ")," sep "," ~ ")," sept "," ~ ")," oct "," ~ ")</f>
        <v>  </v>
      </c>
      <c r="BT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328,"jan","~"),"feb","~"),"mar","~"),"apr","~"),"may","~"),"jun","~"),"jul","~"),"aug","~"),"sep","~"),"oct","~"),"nov","~"),"dec","~")," nov "," ~ ")," dec "," ~ ")," mon "," ~ ")," tue "," ~ ")," wed "," ~ ")," thu "," ~ ")," fri "," ~ ")," sat "," ~ ")," sun "," ~ ")," gate "," ~ ")," bay "," ~ ")," stand "," ~ ")," position "," ~ ")," galley "," ~ ")," flight "," ~ ")," flt "," ~ ")," day "," ~ ")," date "," ~ ")," dated "," ~ ")," the "," ~ ")," and "," ~ ")," of "," ~ ")," in "," ~ ")," for "," ~ ")," with "," ~ ")</f>
        <v>  </v>
      </c>
      <c r="BU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328,"jan","~"),"feb","~"),"mar","~"),"apr","~"),"may","~"),"jun","~"),"jul","~"),"aug","~"),"sep","~"),"oct","~"),"nov","~"),"dec","~")," nov "," ~ ")," dec "," ~ ")," mon "," ~ ")," tue "," ~ ")," wed "," ~ ")," thu "," ~ ")," fri "," ~ ")," sat "," ~ ")," sun "," ~ ")," gate "," ~ ")," bay "," ~ ")," stand "," ~ ")," position "," ~ ")," galley "," ~ ")," flight "," ~ ")," flt "," ~ ")," day "," ~ ")," date "," ~ ")," dated "," ~ ")," the "," ~ ")," and "," ~ ")," of "," ~ ")," in "," ~ ")," for "," ~ ")," with "," ~ ")</f>
        <v>  </v>
      </c>
      <c r="BV328" s="61" t="n">
        <f aca="false">0</f>
        <v>0</v>
      </c>
      <c r="BW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328," pax "," ~ ")," etd "," ~ ")," eta "," ~ ")," std "," ~ ")," sta "," ~ ")," atd "," ~ ")," ata "," ~ ")," lt "," ~ ")," utc "," ~ ")," local "," ~ ")," ok "," ~ ")," done "," ~ ")," seen "," ~ ")," chk "," ~ ")," chkd "," ~ ")," checked "," ~ ")," rcvd "," ~ ")," recd "," ~ ")," dep "," ~ ")," arr "," ~ ")," qty "," ~ ")," all "," ~ ")," ttl "," ~ ")," total "," ~ ")," via "," ~ ")," per "," ~ ")," call "," ~ ")," inbound "," ~ ")," outbound "," ~ ")," approx "," ~ ")</f>
        <v>  </v>
      </c>
      <c r="BX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328," pax "," ~ ")," etd "," ~ ")," eta "," ~ ")," std "," ~ ")," sta "," ~ ")," atd "," ~ ")," ata "," ~ ")," lt "," ~ ")," utc "," ~ ")," local "," ~ ")," ok "," ~ ")," done "," ~ ")," seen "," ~ ")," chk "," ~ ")," chkd "," ~ ")," checked "," ~ ")," rcvd "," ~ ")," recd "," ~ ")," dep "," ~ ")," arr "," ~ ")," qty "," ~ ")," all "," ~ ")," ttl "," ~ ")," total "," ~ ")," via "," ~ ")," per "," ~ ")," call "," ~ ")," inbound "," ~ ")," outbound "," ~ ")," approx "," ~ ")</f>
        <v>  </v>
      </c>
    </row>
    <row r="329" customFormat="false" ht="39.75" hidden="false" customHeight="true" outlineLevel="0" collapsed="false">
      <c r="A329" s="57" t="s">
        <v>923</v>
      </c>
      <c r="B329" s="57" t="s">
        <v>251</v>
      </c>
      <c r="C329" s="57" t="str">
        <f aca="false">Flights!$F$14</f>
        <v>MH1140</v>
      </c>
      <c r="D329" s="58" t="n">
        <f aca="false">Flights!$D$14</f>
        <v>46307</v>
      </c>
      <c r="E329" s="57" t="str">
        <f aca="false">Flights!$G$14&amp;"-"&amp;Flights!$H$14</f>
        <v>KUL-PEN</v>
      </c>
      <c r="F329" s="57" t="str">
        <f aca="false">Flights!$K$14</f>
        <v>BC</v>
      </c>
      <c r="G329" s="57" t="s">
        <v>81</v>
      </c>
      <c r="H329" s="57" t="s">
        <v>381</v>
      </c>
      <c r="I329" s="57" t="s">
        <v>408</v>
      </c>
      <c r="J329" s="57" t="s">
        <v>412</v>
      </c>
      <c r="K329" s="67" t="s">
        <v>410</v>
      </c>
      <c r="L329" s="67" t="s">
        <v>385</v>
      </c>
      <c r="M329" s="67"/>
      <c r="N329" s="67" t="s">
        <v>386</v>
      </c>
      <c r="O329" s="67"/>
      <c r="P329" s="57" t="s">
        <v>187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open",IF(AND(NOT(OR(LEN(AZ329)&lt;15,ISNUMBER(MATCH(AZ329,L_Placeholder,0)))),BK329=0,NOT(OR(LEN(AU329)&lt;2,ISNUMBER(MATCH(AU329,L_Placeholder,0)))),NOT(OR(LEN(AX329)&lt;2,ISNUMBER(MATCH(AX329,L_Placeholder,0)))),TRIM(AE329)&lt;&gt;TRIM(T329)),"N/A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missing",IF(OR(LEN(AU329)&lt;2,ISNUMBER(MATCH(AU329,L_Placeholder,0))),"INVALID – PIC missing",IF(OR(LEN(AV329)&lt;2,ISNUMBER(MATCH(AV329,L_Placeholder,0))),"INVALID – result / assessment missing",IF(OR(OR(LEN(AW329)&lt;3,ISNUMBER(MATCH(AW329,L_Placeholder,0))),SUMPRODUCT(--ISNUMBER(SEARCH(" "&amp;L_EvidencePhrase&amp;" ",BD329)))&gt;0,BI329=1),"INVALID – evidence missing, placeholder or not yet on file",IF(BL329=0,"INVALID – evidence needs a traceable reference (number, file name or link)",IF(OR(LEN(AX329)&lt;2,ISNUMBER(MATCH(AX329,L_Placeholder,0))),"INVALID – verifier missing",IF(AX329=AU329,"INVALID – verifier must be someone other than the PIC",IF(BH329=1,"INVALID – result not yet available (awaiting / TBC)",IF(BV329=1,"INVALID – wording says not on board: an on-board confirmation needs the item loaded",IF(AND(AQ329=1,OR(OR(LEN(AY329)&lt;3,ISNUMBER(MATCH(AY329,L_Placeholder,0))),BJ329=1,BQ329=0)),"INVALID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LATE","COMPLETE")&amp;IF(BG329=1," – CHECK WORDING",""))))))))))))))))))))))),IF(TRIM(U329)="Fail","FAIL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t="str">
        <f aca="false">" "&amp;TRIM(SUBSTITUTE(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 "))&amp;" "</f>
        <v>  </v>
      </c>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IFERROR(IF(AND(TRIM(U329)="Pass",SUMPRODUCT((LEN(BC329)-LEN(SUBSTITUTE(BC329,"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")))/(LEN(L_PendNeg)+1))+SUMPRODUCT((LEN(BC329)-LEN(SUBSTITUTE(BC329," "&amp;L_PendPrep&amp;" "," ")))/(LEN(L_PendPrep)+1)),1,0),1)</f>
        <v>0</v>
      </c>
      <c r="BI329" s="61" t="n">
        <f aca="false">IFERROR(IF(SUMPRODUCT((LEN(BD329)-LEN(SUBSTITUTE(BD329," "&amp;L_PendStrict&amp;" "," ")))/(LEN(L_PendStrict)+1))&gt;SUMPRODUCT((LEN(BD329)-LEN(SUBSTITUTE(BD329," "&amp;L_PendNeg&amp;" "," ")))/(LEN(L_PendNeg)+1)),1,0),1)</f>
        <v>0</v>
      </c>
      <c r="BJ329" s="61" t="n">
        <f aca="false">IFERROR(IF(SUMPRODUCT((LEN(BE329)-LEN(SUBSTITUTE(BE329," "&amp;L_Pending&amp;" "," ")))/(LEN(L_Pending)+1))&gt;SUMPRODUCT((LEN(BE329)-LEN(SUBSTITUTE(BE329," "&amp;L_PendNeg&amp;" "," ")))/(LEN(L_PendNeg)+1))+SUMPRODUCT((LEN(BE329)-LEN(SUBSTITUTE(BE329," "&amp;L_PendPrep&amp;" "," ")))/(LEN(L_PendPrep)+1)),1,0),1)</f>
        <v>0</v>
      </c>
      <c r="BK329" s="61" t="n">
        <f aca="false">IFERROR(IF(SUMPRODUCT((LEN(BF329)-LEN(SUBSTITUTE(BF329," "&amp;L_PendStrict&amp;" "," ")))/(LEN(L_PendStrict)+1))&gt;SUMPRODUCT((LEN(BF329)-LEN(SUBSTITUTE(BF329," "&amp;L_PendNeg&amp;" "," ")))/(LEN(L_PendNeg)+1)),1,0),1)</f>
        <v>0</v>
      </c>
      <c r="BL329" s="61" t="n">
        <f aca="false">IFERROR(IF(OR(SUMPRODUCT(--ISNUMBER(SEARCH({"aa000"," aa 000"," aaa 000"," aaaa 000"," a 0000"," a000 000"," aa 00 000"," aaa 00 000"},BN329)))&gt;0,SUMPRODUCT(--ISNUMBER(SEARCH({"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329)))&gt;0,SUMPRODUCT(--ISNUMBER(SEARCH({"http","www.","\",".pdf",".jpg",".jpeg",".png",".heic",".xls",".doc",".msg",".eml"},Z329)))&gt;0,AND(SUMPRODUCT(--ISNUMBER(SEARCH({"sharepoint","onedrive","teams","dms","q-pulse","qpulse"},Z329)))&gt;0,ISNUMBER(SEARCH("0",BM329)))),1,0),0)</f>
        <v>0</v>
      </c>
      <c r="BM329" s="61" t="str">
        <f aca="false">SUBSTITUTE(SUBSTITUTE(SUBSTITUTE(SUBSTITUTE(SUBSTITUTE(SUBSTITUTE(SUBSTITUTE(SUBSTITUTE(SUBSTITUTE(LOWER(BW329&amp;""),"1","0"),"2","0"),"3","0"),"4","0"),"5","0"),"6","0"),"7","0"),"8","0"),"9","0")</f>
        <v>  </v>
      </c>
      <c r="BN329" s="61" t="str">
        <f aca="false">SUBSTITUTE(SUBSTITUTE(SUBSTITUTE(SUBSTITUTE(SUBSTITUTE(SUBSTITUTE(SUBSTITUTE(SUBSTITUTE(SUBSTITUTE(SUBSTITUTE(SUBSTITUTE(SUBSTITUTE(SUBSTITUTE(SUBSTITUTE(SUBSTITUTE(SUBSTITUTE(SUBSTITUTE(SUBSTITUTE(SUBSTITUTE(SUBSTITUTE(SUBSTITUTE(SUBSTITUTE(SUBSTITUTE(SUBSTITUTE(SUBSTITUTE(BM329,"b","a"),"c","a"),"d","a"),"e","a"),"f","a"),"g","a"),"h","a"),"i","a"),"j","a"),"k","a"),"l","a"),"m","a"),"n","a"),"o","a"),"p","a"),"q","a"),"r","a"),"s","a"),"t","a"),"u","a"),"v","a"),"w","a"),"x","a"),"y","a"),"z","a")</f>
        <v>  </v>
      </c>
      <c r="BO329" s="61" t="str">
        <f aca="false">SUBSTITUTE(SUBSTITUTE(SUBSTITUTE(SUBSTITUTE(SUBSTITUTE(SUBSTITUTE(SUBSTITUTE(SUBSTITUTE(SUBSTITUTE(LOWER(BX329&amp;""),"1","0"),"2","0"),"3","0"),"4","0"),"5","0"),"6","0"),"7","0"),"8","0"),"9","0")</f>
        <v>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v>
      </c>
      <c r="BQ329" s="61" t="n">
        <f aca="false">IFERROR(IF(OR(SUMPRODUCT(--ISNUMBER(SEARCH({"aa000"," aa 000"," aaa 000"," aaaa 000"," a 0000"," a000 000"," aa 00 000"," aaa 00 000"},BP329)))&gt;0,SUMPRODUCT(--ISNUMBER(SEARCH({"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329)))&gt;0,SUMPRODUCT(--ISNUMBER(SEARCH({"http","www.","\",".pdf",".jpg",".jpeg",".png",".heic",".xls",".doc",".msg",".eml"},W329)))&gt;0,ISNUMBER(SEARCH("0000",BO329)),AND(SUMPRODUCT(--ISNUMBER(SEARCH({"sharepoint","onedrive","teams","dms","q-pulse","qpulse"},W329)))&gt;0,ISNUMBER(SEARCH("0",BO329)))),1,0),0)</f>
        <v>0</v>
      </c>
      <c r="BR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329," "&amp;LOWER(Flights!$F$14)&amp;" "," ~ ")," mh"," ~")," at "," ~ ")," by "," ~ ")," on "," ~ ")," to "," ~ ")," from "," ~ ")," until "," ~ ")," till "," ~ ")," before "," ~ ")," after "," ~ ")," around "," ~ ")," approx "," ~ ")," about "," ~ ")," since "," ~ ")," hrs "," ~ ")," hr "," ~ ")," hours "," ~ ")," time "," ~ ")," jan "," ~ ")," feb "," ~ ")," mar "," ~ ")," apr "," ~ ")," may "," ~ ")," jun "," ~ ")," jul "," ~ ")," aug "," ~ ")," sep "," ~ ")," sept "," ~ ")," oct "," ~ ")</f>
        <v>  </v>
      </c>
      <c r="BS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329," "&amp;LOWER(Flights!$F$14)&amp;" "," ~ ")," mh"," ~")," at "," ~ ")," by "," ~ ")," on "," ~ ")," to "," ~ ")," from "," ~ ")," until "," ~ ")," till "," ~ ")," before "," ~ ")," after "," ~ ")," around "," ~ ")," approx "," ~ ")," about "," ~ ")," since "," ~ ")," hrs "," ~ ")," hr "," ~ ")," hours "," ~ ")," time "," ~ ")," jan "," ~ ")," feb "," ~ ")," mar "," ~ ")," apr "," ~ ")," may "," ~ ")," jun "," ~ ")," jul "," ~ ")," aug "," ~ ")," sep "," ~ ")," sept "," ~ ")," oct "," ~ ")</f>
        <v>  </v>
      </c>
      <c r="BT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329,"jan","~"),"feb","~"),"mar","~"),"apr","~"),"may","~"),"jun","~"),"jul","~"),"aug","~"),"sep","~"),"oct","~"),"nov","~"),"dec","~")," nov "," ~ ")," dec "," ~ ")," mon "," ~ ")," tue "," ~ ")," wed "," ~ ")," thu "," ~ ")," fri "," ~ ")," sat "," ~ ")," sun "," ~ ")," gate "," ~ ")," bay "," ~ ")," stand "," ~ ")," position "," ~ ")," galley "," ~ ")," flight "," ~ ")," flt "," ~ ")," day "," ~ ")," date "," ~ ")," dated "," ~ ")," the "," ~ ")," and "," ~ ")," of "," ~ ")," in "," ~ ")," for "," ~ ")," with "," ~ ")</f>
        <v>  </v>
      </c>
      <c r="BU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329,"jan","~"),"feb","~"),"mar","~"),"apr","~"),"may","~"),"jun","~"),"jul","~"),"aug","~"),"sep","~"),"oct","~"),"nov","~"),"dec","~")," nov "," ~ ")," dec "," ~ ")," mon "," ~ ")," tue "," ~ ")," wed "," ~ ")," thu "," ~ ")," fri "," ~ ")," sat "," ~ ")," sun "," ~ ")," gate "," ~ ")," bay "," ~ ")," stand "," ~ ")," position "," ~ ")," galley "," ~ ")," flight "," ~ ")," flt "," ~ ")," day "," ~ ")," date "," ~ ")," dated "," ~ ")," the "," ~ ")," and "," ~ ")," of "," ~ ")," in "," ~ ")," for "," ~ ")," with "," ~ ")</f>
        <v>  </v>
      </c>
      <c r="BV329" s="61" t="n">
        <f aca="false">0</f>
        <v>0</v>
      </c>
      <c r="BW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329," pax "," ~ ")," etd "," ~ ")," eta "," ~ ")," std "," ~ ")," sta "," ~ ")," atd "," ~ ")," ata "," ~ ")," lt "," ~ ")," utc "," ~ ")," local "," ~ ")," ok "," ~ ")," done "," ~ ")," seen "," ~ ")," chk "," ~ ")," chkd "," ~ ")," checked "," ~ ")," rcvd "," ~ ")," recd "," ~ ")," dep "," ~ ")," arr "," ~ ")," qty "," ~ ")," all "," ~ ")," ttl "," ~ ")," total "," ~ ")," via "," ~ ")," per "," ~ ")," call "," ~ ")," inbound "," ~ ")," outbound "," ~ ")," approx "," ~ ")</f>
        <v>  </v>
      </c>
      <c r="BX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329," pax "," ~ ")," etd "," ~ ")," eta "," ~ ")," std "," ~ ")," sta "," ~ ")," atd "," ~ ")," ata "," ~ ")," lt "," ~ ")," utc "," ~ ")," local "," ~ ")," ok "," ~ ")," done "," ~ ")," seen "," ~ ")," chk "," ~ ")," chkd "," ~ ")," checked "," ~ ")," rcvd "," ~ ")," recd "," ~ ")," dep "," ~ ")," arr "," ~ ")," qty "," ~ ")," all "," ~ ")," ttl "," ~ ")," total "," ~ ")," via "," ~ ")," per "," ~ ")," call "," ~ ")," inbound "," ~ ")," outbound "," ~ ")," approx "," ~ ")</f>
        <v>  </v>
      </c>
    </row>
    <row r="330" customFormat="false" ht="39.75" hidden="false" customHeight="true" outlineLevel="0" collapsed="false">
      <c r="A330" s="57" t="s">
        <v>924</v>
      </c>
      <c r="B330" s="57" t="s">
        <v>251</v>
      </c>
      <c r="C330" s="57" t="str">
        <f aca="false">Flights!$F$14</f>
        <v>MH1140</v>
      </c>
      <c r="D330" s="58" t="n">
        <f aca="false">Flights!$D$14</f>
        <v>46307</v>
      </c>
      <c r="E330" s="57" t="str">
        <f aca="false">Flights!$G$14&amp;"-"&amp;Flights!$H$14</f>
        <v>KUL-PEN</v>
      </c>
      <c r="F330" s="57" t="str">
        <f aca="false">Flights!$K$14</f>
        <v>BC</v>
      </c>
      <c r="G330" s="57" t="s">
        <v>81</v>
      </c>
      <c r="H330" s="57" t="s">
        <v>381</v>
      </c>
      <c r="I330" s="57" t="s">
        <v>414</v>
      </c>
      <c r="J330" s="57" t="s">
        <v>415</v>
      </c>
      <c r="K330" s="67" t="s">
        <v>925</v>
      </c>
      <c r="L330" s="67" t="s">
        <v>926</v>
      </c>
      <c r="M330" s="67"/>
      <c r="N330" s="67" t="s">
        <v>386</v>
      </c>
      <c r="O330" s="67"/>
      <c r="P330" s="57" t="s">
        <v>187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open",IF(AND(NOT(OR(LEN(AZ330)&lt;15,ISNUMBER(MATCH(AZ330,L_Placeholder,0)))),BK330=0,NOT(OR(LEN(AU330)&lt;2,ISNUMBER(MATCH(AU330,L_Placeholder,0)))),NOT(OR(LEN(AX330)&lt;2,ISNUMBER(MATCH(AX330,L_Placeholder,0)))),TRIM(AE330)&lt;&gt;TRIM(T330)),"N/A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missing",IF(OR(LEN(AU330)&lt;2,ISNUMBER(MATCH(AU330,L_Placeholder,0))),"INVALID – PIC missing",IF(OR(LEN(AV330)&lt;2,ISNUMBER(MATCH(AV330,L_Placeholder,0))),"INVALID – result / assessment missing",IF(OR(OR(LEN(AW330)&lt;3,ISNUMBER(MATCH(AW330,L_Placeholder,0))),SUMPRODUCT(--ISNUMBER(SEARCH(" "&amp;L_EvidencePhrase&amp;" ",BD330)))&gt;0,BI330=1),"INVALID – evidence missing, placeholder or not yet on file",IF(BL330=0,"INVALID – evidence needs a traceable reference (number, file name or link)",IF(OR(LEN(AX330)&lt;2,ISNUMBER(MATCH(AX330,L_Placeholder,0))),"INVALID – verifier missing",IF(AX330=AU330,"INVALID – verifier must be someone other than the PIC",IF(BH330=1,"INVALID – result not yet available (awaiting / TBC)",IF(BV330=1,"INVALID – wording says not on board: an on-board confirmation needs the item loaded",IF(AND(AQ330=1,OR(OR(LEN(AY330)&lt;3,ISNUMBER(MATCH(AY330,L_Placeholder,0))),BJ330=1,BQ330=0)),"INVALID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LATE","COMPLETE")&amp;IF(BG330=1," – CHECK WORDING",""))))))))))))))))))))))),IF(TRIM(U330)="Fail","FAIL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t="str">
        <f aca="false">" "&amp;TRIM(SUBSTITUTE(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 "))&amp;" "</f>
        <v>  </v>
      </c>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IFERROR(IF(AND(TRIM(U330)="Pass",SUMPRODUCT((LEN(BC330)-LEN(SUBSTITUTE(BC330,"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")))/(LEN(L_PendNeg)+1))+SUMPRODUCT((LEN(BC330)-LEN(SUBSTITUTE(BC330," "&amp;L_PendPrep&amp;" "," ")))/(LEN(L_PendPrep)+1)),1,0),1)</f>
        <v>0</v>
      </c>
      <c r="BI330" s="61" t="n">
        <f aca="false">IFERROR(IF(SUMPRODUCT((LEN(BD330)-LEN(SUBSTITUTE(BD330," "&amp;L_PendStrict&amp;" "," ")))/(LEN(L_PendStrict)+1))&gt;SUMPRODUCT((LEN(BD330)-LEN(SUBSTITUTE(BD330," "&amp;L_PendNeg&amp;" "," ")))/(LEN(L_PendNeg)+1)),1,0),1)</f>
        <v>0</v>
      </c>
      <c r="BJ330" s="61" t="n">
        <f aca="false">IFERROR(IF(SUMPRODUCT((LEN(BE330)-LEN(SUBSTITUTE(BE330," "&amp;L_Pending&amp;" "," ")))/(LEN(L_Pending)+1))&gt;SUMPRODUCT((LEN(BE330)-LEN(SUBSTITUTE(BE330," "&amp;L_PendNeg&amp;" "," ")))/(LEN(L_PendNeg)+1))+SUMPRODUCT((LEN(BE330)-LEN(SUBSTITUTE(BE330," "&amp;L_PendPrep&amp;" "," ")))/(LEN(L_PendPrep)+1)),1,0),1)</f>
        <v>0</v>
      </c>
      <c r="BK330" s="61" t="n">
        <f aca="false">IFERROR(IF(SUMPRODUCT((LEN(BF330)-LEN(SUBSTITUTE(BF330," "&amp;L_PendStrict&amp;" "," ")))/(LEN(L_PendStrict)+1))&gt;SUMPRODUCT((LEN(BF330)-LEN(SUBSTITUTE(BF330," "&amp;L_PendNeg&amp;" "," ")))/(LEN(L_PendNeg)+1)),1,0),1)</f>
        <v>0</v>
      </c>
      <c r="BL330" s="61" t="n">
        <f aca="false">IFERROR(IF(OR(SUMPRODUCT(--ISNUMBER(SEARCH({"aa000"," aa 000"," aaa 000"," aaaa 000"," a 0000"," a000 000"," aa 00 000"," aaa 00 000"},BN330)))&gt;0,SUMPRODUCT(--ISNUMBER(SEARCH({"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330)))&gt;0,SUMPRODUCT(--ISNUMBER(SEARCH({"http","www.","\",".pdf",".jpg",".jpeg",".png",".heic",".xls",".doc",".msg",".eml"},Z330)))&gt;0,AND(SUMPRODUCT(--ISNUMBER(SEARCH({"sharepoint","onedrive","teams","dms","q-pulse","qpulse"},Z330)))&gt;0,ISNUMBER(SEARCH("0",BM330)))),1,0),0)</f>
        <v>0</v>
      </c>
      <c r="BM330" s="61" t="str">
        <f aca="false">SUBSTITUTE(SUBSTITUTE(SUBSTITUTE(SUBSTITUTE(SUBSTITUTE(SUBSTITUTE(SUBSTITUTE(SUBSTITUTE(SUBSTITUTE(LOWER(BW330&amp;""),"1","0"),"2","0"),"3","0"),"4","0"),"5","0"),"6","0"),"7","0"),"8","0"),"9","0")</f>
        <v>  </v>
      </c>
      <c r="BN330" s="61" t="str">
        <f aca="false">SUBSTITUTE(SUBSTITUTE(SUBSTITUTE(SUBSTITUTE(SUBSTITUTE(SUBSTITUTE(SUBSTITUTE(SUBSTITUTE(SUBSTITUTE(SUBSTITUTE(SUBSTITUTE(SUBSTITUTE(SUBSTITUTE(SUBSTITUTE(SUBSTITUTE(SUBSTITUTE(SUBSTITUTE(SUBSTITUTE(SUBSTITUTE(SUBSTITUTE(SUBSTITUTE(SUBSTITUTE(SUBSTITUTE(SUBSTITUTE(SUBSTITUTE(BM330,"b","a"),"c","a"),"d","a"),"e","a"),"f","a"),"g","a"),"h","a"),"i","a"),"j","a"),"k","a"),"l","a"),"m","a"),"n","a"),"o","a"),"p","a"),"q","a"),"r","a"),"s","a"),"t","a"),"u","a"),"v","a"),"w","a"),"x","a"),"y","a"),"z","a")</f>
        <v>  </v>
      </c>
      <c r="BO330" s="61" t="str">
        <f aca="false">SUBSTITUTE(SUBSTITUTE(SUBSTITUTE(SUBSTITUTE(SUBSTITUTE(SUBSTITUTE(SUBSTITUTE(SUBSTITUTE(SUBSTITUTE(LOWER(BX330&amp;""),"1","0"),"2","0"),"3","0"),"4","0"),"5","0"),"6","0"),"7","0"),"8","0"),"9","0")</f>
        <v>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v>
      </c>
      <c r="BQ330" s="61" t="n">
        <f aca="false">IFERROR(IF(OR(SUMPRODUCT(--ISNUMBER(SEARCH({"aa000"," aa 000"," aaa 000"," aaaa 000"," a 0000"," a000 000"," aa 00 000"," aaa 00 000"},BP330)))&gt;0,SUMPRODUCT(--ISNUMBER(SEARCH({"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330)))&gt;0,SUMPRODUCT(--ISNUMBER(SEARCH({"http","www.","\",".pdf",".jpg",".jpeg",".png",".heic",".xls",".doc",".msg",".eml"},W330)))&gt;0,ISNUMBER(SEARCH("0000",BO330)),AND(SUMPRODUCT(--ISNUMBER(SEARCH({"sharepoint","onedrive","teams","dms","q-pulse","qpulse"},W330)))&gt;0,ISNUMBER(SEARCH("0",BO330)))),1,0),0)</f>
        <v>0</v>
      </c>
      <c r="BR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330," "&amp;LOWER(Flights!$F$14)&amp;" "," ~ ")," mh"," ~")," at "," ~ ")," by "," ~ ")," on "," ~ ")," to "," ~ ")," from "," ~ ")," until "," ~ ")," till "," ~ ")," before "," ~ ")," after "," ~ ")," around "," ~ ")," approx "," ~ ")," about "," ~ ")," since "," ~ ")," hrs "," ~ ")," hr "," ~ ")," hours "," ~ ")," time "," ~ ")," jan "," ~ ")," feb "," ~ ")," mar "," ~ ")," apr "," ~ ")," may "," ~ ")," jun "," ~ ")," jul "," ~ ")," aug "," ~ ")," sep "," ~ ")," sept "," ~ ")," oct "," ~ ")</f>
        <v>  </v>
      </c>
      <c r="BS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330," "&amp;LOWER(Flights!$F$14)&amp;" "," ~ ")," mh"," ~")," at "," ~ ")," by "," ~ ")," on "," ~ ")," to "," ~ ")," from "," ~ ")," until "," ~ ")," till "," ~ ")," before "," ~ ")," after "," ~ ")," around "," ~ ")," approx "," ~ ")," about "," ~ ")," since "," ~ ")," hrs "," ~ ")," hr "," ~ ")," hours "," ~ ")," time "," ~ ")," jan "," ~ ")," feb "," ~ ")," mar "," ~ ")," apr "," ~ ")," may "," ~ ")," jun "," ~ ")," jul "," ~ ")," aug "," ~ ")," sep "," ~ ")," sept "," ~ ")," oct "," ~ ")</f>
        <v>  </v>
      </c>
      <c r="BT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330,"jan","~"),"feb","~"),"mar","~"),"apr","~"),"may","~"),"jun","~"),"jul","~"),"aug","~"),"sep","~"),"oct","~"),"nov","~"),"dec","~")," nov "," ~ ")," dec "," ~ ")," mon "," ~ ")," tue "," ~ ")," wed "," ~ ")," thu "," ~ ")," fri "," ~ ")," sat "," ~ ")," sun "," ~ ")," gate "," ~ ")," bay "," ~ ")," stand "," ~ ")," position "," ~ ")," galley "," ~ ")," flight "," ~ ")," flt "," ~ ")," day "," ~ ")," date "," ~ ")," dated "," ~ ")," the "," ~ ")," and "," ~ ")," of "," ~ ")," in "," ~ ")," for "," ~ ")," with "," ~ ")</f>
        <v>  </v>
      </c>
      <c r="BU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330,"jan","~"),"feb","~"),"mar","~"),"apr","~"),"may","~"),"jun","~"),"jul","~"),"aug","~"),"sep","~"),"oct","~"),"nov","~"),"dec","~")," nov "," ~ ")," dec "," ~ ")," mon "," ~ ")," tue "," ~ ")," wed "," ~ ")," thu "," ~ ")," fri "," ~ ")," sat "," ~ ")," sun "," ~ ")," gate "," ~ ")," bay "," ~ ")," stand "," ~ ")," position "," ~ ")," galley "," ~ ")," flight "," ~ ")," flt "," ~ ")," day "," ~ ")," date "," ~ ")," dated "," ~ ")," the "," ~ ")," and "," ~ ")," of "," ~ ")," in "," ~ ")," for "," ~ ")," with "," ~ ")</f>
        <v>  </v>
      </c>
      <c r="BV330" s="61" t="n">
        <f aca="false">0</f>
        <v>0</v>
      </c>
      <c r="BW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330," pax "," ~ ")," etd "," ~ ")," eta "," ~ ")," std "," ~ ")," sta "," ~ ")," atd "," ~ ")," ata "," ~ ")," lt "," ~ ")," utc "," ~ ")," local "," ~ ")," ok "," ~ ")," done "," ~ ")," seen "," ~ ")," chk "," ~ ")," chkd "," ~ ")," checked "," ~ ")," rcvd "," ~ ")," recd "," ~ ")," dep "," ~ ")," arr "," ~ ")," qty "," ~ ")," all "," ~ ")," ttl "," ~ ")," total "," ~ ")," via "," ~ ")," per "," ~ ")," call "," ~ ")," inbound "," ~ ")," outbound "," ~ ")," approx "," ~ ")</f>
        <v>  </v>
      </c>
      <c r="BX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330," pax "," ~ ")," etd "," ~ ")," eta "," ~ ")," std "," ~ ")," sta "," ~ ")," atd "," ~ ")," ata "," ~ ")," lt "," ~ ")," utc "," ~ ")," local "," ~ ")," ok "," ~ ")," done "," ~ ")," seen "," ~ ")," chk "," ~ ")," chkd "," ~ ")," checked "," ~ ")," rcvd "," ~ ")," recd "," ~ ")," dep "," ~ ")," arr "," ~ ")," qty "," ~ ")," all "," ~ ")," ttl "," ~ ")," total "," ~ ")," via "," ~ ")," per "," ~ ")," call "," ~ ")," inbound "," ~ ")," outbound "," ~ ")," approx "," ~ ")</f>
        <v>  </v>
      </c>
    </row>
    <row r="331" customFormat="false" ht="39.75" hidden="false" customHeight="true" outlineLevel="0" collapsed="false">
      <c r="A331" s="57" t="s">
        <v>927</v>
      </c>
      <c r="B331" s="57" t="s">
        <v>251</v>
      </c>
      <c r="C331" s="57" t="str">
        <f aca="false">Flights!$F$14</f>
        <v>MH1140</v>
      </c>
      <c r="D331" s="58" t="n">
        <f aca="false">Flights!$D$14</f>
        <v>46307</v>
      </c>
      <c r="E331" s="57" t="str">
        <f aca="false">Flights!$G$14&amp;"-"&amp;Flights!$H$14</f>
        <v>KUL-PEN</v>
      </c>
      <c r="F331" s="57" t="str">
        <f aca="false">Flights!$K$14</f>
        <v>BC</v>
      </c>
      <c r="G331" s="57" t="s">
        <v>83</v>
      </c>
      <c r="H331" s="57" t="s">
        <v>381</v>
      </c>
      <c r="I331" s="57" t="s">
        <v>382</v>
      </c>
      <c r="J331" s="57" t="s">
        <v>419</v>
      </c>
      <c r="K331" s="67" t="s">
        <v>420</v>
      </c>
      <c r="L331" s="67" t="s">
        <v>421</v>
      </c>
      <c r="M331" s="67"/>
      <c r="N331" s="67" t="s">
        <v>386</v>
      </c>
      <c r="O331" s="67"/>
      <c r="P331" s="57" t="s">
        <v>187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open",IF(AND(NOT(OR(LEN(AZ331)&lt;15,ISNUMBER(MATCH(AZ331,L_Placeholder,0)))),BK331=0,NOT(OR(LEN(AU331)&lt;2,ISNUMBER(MATCH(AU331,L_Placeholder,0)))),NOT(OR(LEN(AX331)&lt;2,ISNUMBER(MATCH(AX331,L_Placeholder,0)))),TRIM(AE331)&lt;&gt;TRIM(T331)),"N/A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missing",IF(OR(LEN(AU331)&lt;2,ISNUMBER(MATCH(AU331,L_Placeholder,0))),"INVALID – PIC missing",IF(OR(LEN(AV331)&lt;2,ISNUMBER(MATCH(AV331,L_Placeholder,0))),"INVALID – result / assessment missing",IF(OR(OR(LEN(AW331)&lt;3,ISNUMBER(MATCH(AW331,L_Placeholder,0))),SUMPRODUCT(--ISNUMBER(SEARCH(" "&amp;L_EvidencePhrase&amp;" ",BD331)))&gt;0,BI331=1),"INVALID – evidence missing, placeholder or not yet on file",IF(BL331=0,"INVALID – evidence needs a traceable reference (number, file name or link)",IF(OR(LEN(AX331)&lt;2,ISNUMBER(MATCH(AX331,L_Placeholder,0))),"INVALID – verifier missing",IF(AX331=AU331,"INVALID – verifier must be someone other than the PIC",IF(BH331=1,"INVALID – result not yet available (awaiting / TBC)",IF(BV331=1,"INVALID – wording says not on board: an on-board confirmation needs the item loaded",IF(AND(AQ331=1,OR(OR(LEN(AY331)&lt;3,ISNUMBER(MATCH(AY331,L_Placeholder,0))),BJ331=1,BQ331=0)),"INVALID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LATE","COMPLETE")&amp;IF(BG331=1," – CHECK WORDING",""))))))))))))))))))))))),IF(TRIM(U331)="Fail","FAIL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t="str">
        <f aca="false">" "&amp;TRIM(SUBSTITUTE(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 "))&amp;" "</f>
        <v>  </v>
      </c>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IFERROR(IF(AND(TRIM(U331)="Pass",SUMPRODUCT((LEN(BC331)-LEN(SUBSTITUTE(BC331,"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")))/(LEN(L_PendNeg)+1))+SUMPRODUCT((LEN(BC331)-LEN(SUBSTITUTE(BC331," "&amp;L_PendPrep&amp;" "," ")))/(LEN(L_PendPrep)+1)),1,0),1)</f>
        <v>0</v>
      </c>
      <c r="BI331" s="61" t="n">
        <f aca="false">IFERROR(IF(SUMPRODUCT((LEN(BD331)-LEN(SUBSTITUTE(BD331," "&amp;L_PendStrict&amp;" "," ")))/(LEN(L_PendStrict)+1))&gt;SUMPRODUCT((LEN(BD331)-LEN(SUBSTITUTE(BD331," "&amp;L_PendNeg&amp;" "," ")))/(LEN(L_PendNeg)+1)),1,0),1)</f>
        <v>0</v>
      </c>
      <c r="BJ331" s="61" t="n">
        <f aca="false">IFERROR(IF(SUMPRODUCT((LEN(BE331)-LEN(SUBSTITUTE(BE331," "&amp;L_Pending&amp;" "," ")))/(LEN(L_Pending)+1))&gt;SUMPRODUCT((LEN(BE331)-LEN(SUBSTITUTE(BE331," "&amp;L_PendNeg&amp;" "," ")))/(LEN(L_PendNeg)+1))+SUMPRODUCT((LEN(BE331)-LEN(SUBSTITUTE(BE331," "&amp;L_PendPrep&amp;" "," ")))/(LEN(L_PendPrep)+1)),1,0),1)</f>
        <v>0</v>
      </c>
      <c r="BK331" s="61" t="n">
        <f aca="false">IFERROR(IF(SUMPRODUCT((LEN(BF331)-LEN(SUBSTITUTE(BF331," "&amp;L_PendStrict&amp;" "," ")))/(LEN(L_PendStrict)+1))&gt;SUMPRODUCT((LEN(BF331)-LEN(SUBSTITUTE(BF331," "&amp;L_PendNeg&amp;" "," ")))/(LEN(L_PendNeg)+1)),1,0),1)</f>
        <v>0</v>
      </c>
      <c r="BL331" s="61" t="n">
        <f aca="false">IFERROR(IF(OR(SUMPRODUCT(--ISNUMBER(SEARCH({"aa000"," aa 000"," aaa 000"," aaaa 000"," a 0000"," a000 000"," aa 00 000"," aaa 00 000"},BN331)))&gt;0,SUMPRODUCT(--ISNUMBER(SEARCH({"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331)))&gt;0,SUMPRODUCT(--ISNUMBER(SEARCH({"http","www.","\",".pdf",".jpg",".jpeg",".png",".heic",".xls",".doc",".msg",".eml"},Z331)))&gt;0,AND(SUMPRODUCT(--ISNUMBER(SEARCH({"sharepoint","onedrive","teams","dms","q-pulse","qpulse"},Z331)))&gt;0,ISNUMBER(SEARCH("0",BM331)))),1,0),0)</f>
        <v>0</v>
      </c>
      <c r="BM331" s="61" t="str">
        <f aca="false">SUBSTITUTE(SUBSTITUTE(SUBSTITUTE(SUBSTITUTE(SUBSTITUTE(SUBSTITUTE(SUBSTITUTE(SUBSTITUTE(SUBSTITUTE(LOWER(BW331&amp;""),"1","0"),"2","0"),"3","0"),"4","0"),"5","0"),"6","0"),"7","0"),"8","0"),"9","0")</f>
        <v>  </v>
      </c>
      <c r="BN331" s="61" t="str">
        <f aca="false">SUBSTITUTE(SUBSTITUTE(SUBSTITUTE(SUBSTITUTE(SUBSTITUTE(SUBSTITUTE(SUBSTITUTE(SUBSTITUTE(SUBSTITUTE(SUBSTITUTE(SUBSTITUTE(SUBSTITUTE(SUBSTITUTE(SUBSTITUTE(SUBSTITUTE(SUBSTITUTE(SUBSTITUTE(SUBSTITUTE(SUBSTITUTE(SUBSTITUTE(SUBSTITUTE(SUBSTITUTE(SUBSTITUTE(SUBSTITUTE(SUBSTITUTE(BM331,"b","a"),"c","a"),"d","a"),"e","a"),"f","a"),"g","a"),"h","a"),"i","a"),"j","a"),"k","a"),"l","a"),"m","a"),"n","a"),"o","a"),"p","a"),"q","a"),"r","a"),"s","a"),"t","a"),"u","a"),"v","a"),"w","a"),"x","a"),"y","a"),"z","a")</f>
        <v>  </v>
      </c>
      <c r="BO331" s="61" t="str">
        <f aca="false">SUBSTITUTE(SUBSTITUTE(SUBSTITUTE(SUBSTITUTE(SUBSTITUTE(SUBSTITUTE(SUBSTITUTE(SUBSTITUTE(SUBSTITUTE(LOWER(BX331&amp;""),"1","0"),"2","0"),"3","0"),"4","0"),"5","0"),"6","0"),"7","0"),"8","0"),"9","0")</f>
        <v>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v>
      </c>
      <c r="BQ331" s="61" t="n">
        <f aca="false">IFERROR(IF(OR(SUMPRODUCT(--ISNUMBER(SEARCH({"aa000"," aa 000"," aaa 000"," aaaa 000"," a 0000"," a000 000"," aa 00 000"," aaa 00 000"},BP331)))&gt;0,SUMPRODUCT(--ISNUMBER(SEARCH({"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331)))&gt;0,SUMPRODUCT(--ISNUMBER(SEARCH({"http","www.","\",".pdf",".jpg",".jpeg",".png",".heic",".xls",".doc",".msg",".eml"},W331)))&gt;0,ISNUMBER(SEARCH("0000",BO331)),AND(SUMPRODUCT(--ISNUMBER(SEARCH({"sharepoint","onedrive","teams","dms","q-pulse","qpulse"},W331)))&gt;0,ISNUMBER(SEARCH("0",BO331)))),1,0),0)</f>
        <v>0</v>
      </c>
      <c r="BR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331," "&amp;LOWER(Flights!$F$14)&amp;" "," ~ ")," mh"," ~")," at "," ~ ")," by "," ~ ")," on "," ~ ")," to "," ~ ")," from "," ~ ")," until "," ~ ")," till "," ~ ")," before "," ~ ")," after "," ~ ")," around "," ~ ")," approx "," ~ ")," about "," ~ ")," since "," ~ ")," hrs "," ~ ")," hr "," ~ ")," hours "," ~ ")," time "," ~ ")," jan "," ~ ")," feb "," ~ ")," mar "," ~ ")," apr "," ~ ")," may "," ~ ")," jun "," ~ ")," jul "," ~ ")," aug "," ~ ")," sep "," ~ ")," sept "," ~ ")," oct "," ~ ")</f>
        <v>  </v>
      </c>
      <c r="BS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331," "&amp;LOWER(Flights!$F$14)&amp;" "," ~ ")," mh"," ~")," at "," ~ ")," by "," ~ ")," on "," ~ ")," to "," ~ ")," from "," ~ ")," until "," ~ ")," till "," ~ ")," before "," ~ ")," after "," ~ ")," around "," ~ ")," approx "," ~ ")," about "," ~ ")," since "," ~ ")," hrs "," ~ ")," hr "," ~ ")," hours "," ~ ")," time "," ~ ")," jan "," ~ ")," feb "," ~ ")," mar "," ~ ")," apr "," ~ ")," may "," ~ ")," jun "," ~ ")," jul "," ~ ")," aug "," ~ ")," sep "," ~ ")," sept "," ~ ")," oct "," ~ ")</f>
        <v>  </v>
      </c>
      <c r="BT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331,"jan","~"),"feb","~"),"mar","~"),"apr","~"),"may","~"),"jun","~"),"jul","~"),"aug","~"),"sep","~"),"oct","~"),"nov","~"),"dec","~")," nov "," ~ ")," dec "," ~ ")," mon "," ~ ")," tue "," ~ ")," wed "," ~ ")," thu "," ~ ")," fri "," ~ ")," sat "," ~ ")," sun "," ~ ")," gate "," ~ ")," bay "," ~ ")," stand "," ~ ")," position "," ~ ")," galley "," ~ ")," flight "," ~ ")," flt "," ~ ")," day "," ~ ")," date "," ~ ")," dated "," ~ ")," the "," ~ ")," and "," ~ ")," of "," ~ ")," in "," ~ ")," for "," ~ ")," with "," ~ ")</f>
        <v>  </v>
      </c>
      <c r="BU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331,"jan","~"),"feb","~"),"mar","~"),"apr","~"),"may","~"),"jun","~"),"jul","~"),"aug","~"),"sep","~"),"oct","~"),"nov","~"),"dec","~")," nov "," ~ ")," dec "," ~ ")," mon "," ~ ")," tue "," ~ ")," wed "," ~ ")," thu "," ~ ")," fri "," ~ ")," sat "," ~ ")," sun "," ~ ")," gate "," ~ ")," bay "," ~ ")," stand "," ~ ")," position "," ~ ")," galley "," ~ ")," flight "," ~ ")," flt "," ~ ")," day "," ~ ")," date "," ~ ")," dated "," ~ ")," the "," ~ ")," and "," ~ ")," of "," ~ ")," in "," ~ ")," for "," ~ ")," with "," ~ ")</f>
        <v>  </v>
      </c>
      <c r="BV331" s="61" t="n">
        <f aca="false">0</f>
        <v>0</v>
      </c>
      <c r="BW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331," pax "," ~ ")," etd "," ~ ")," eta "," ~ ")," std "," ~ ")," sta "," ~ ")," atd "," ~ ")," ata "," ~ ")," lt "," ~ ")," utc "," ~ ")," local "," ~ ")," ok "," ~ ")," done "," ~ ")," seen "," ~ ")," chk "," ~ ")," chkd "," ~ ")," checked "," ~ ")," rcvd "," ~ ")," recd "," ~ ")," dep "," ~ ")," arr "," ~ ")," qty "," ~ ")," all "," ~ ")," ttl "," ~ ")," total "," ~ ")," via "," ~ ")," per "," ~ ")," call "," ~ ")," inbound "," ~ ")," outbound "," ~ ")," approx "," ~ ")</f>
        <v>  </v>
      </c>
      <c r="BX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331," pax "," ~ ")," etd "," ~ ")," eta "," ~ ")," std "," ~ ")," sta "," ~ ")," atd "," ~ ")," ata "," ~ ")," lt "," ~ ")," utc "," ~ ")," local "," ~ ")," ok "," ~ ")," done "," ~ ")," seen "," ~ ")," chk "," ~ ")," chkd "," ~ ")," checked "," ~ ")," rcvd "," ~ ")," recd "," ~ ")," dep "," ~ ")," arr "," ~ ")," qty "," ~ ")," all "," ~ ")," ttl "," ~ ")," total "," ~ ")," via "," ~ ")," per "," ~ ")," call "," ~ ")," inbound "," ~ ")," outbound "," ~ ")," approx "," ~ ")</f>
        <v>  </v>
      </c>
    </row>
    <row r="332" customFormat="false" ht="39.75" hidden="false" customHeight="true" outlineLevel="0" collapsed="false">
      <c r="A332" s="57" t="s">
        <v>928</v>
      </c>
      <c r="B332" s="57" t="s">
        <v>251</v>
      </c>
      <c r="C332" s="57" t="str">
        <f aca="false">Flights!$F$14</f>
        <v>MH1140</v>
      </c>
      <c r="D332" s="58" t="n">
        <f aca="false">Flights!$D$14</f>
        <v>46307</v>
      </c>
      <c r="E332" s="57" t="str">
        <f aca="false">Flights!$G$14&amp;"-"&amp;Flights!$H$14</f>
        <v>KUL-PEN</v>
      </c>
      <c r="F332" s="57" t="str">
        <f aca="false">Flights!$K$14</f>
        <v>BC</v>
      </c>
      <c r="G332" s="57" t="s">
        <v>423</v>
      </c>
      <c r="H332" s="57" t="s">
        <v>381</v>
      </c>
      <c r="I332" s="57" t="s">
        <v>382</v>
      </c>
      <c r="J332" s="57" t="s">
        <v>424</v>
      </c>
      <c r="K332" s="67"/>
      <c r="L332" s="67" t="s">
        <v>425</v>
      </c>
      <c r="M332" s="67"/>
      <c r="N332" s="67" t="s">
        <v>386</v>
      </c>
      <c r="O332" s="67" t="s">
        <v>426</v>
      </c>
      <c r="P332" s="57" t="s">
        <v>187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open",IF(AND(NOT(OR(LEN(AZ332)&lt;15,ISNUMBER(MATCH(AZ332,L_Placeholder,0)))),BK332=0,NOT(OR(LEN(AU332)&lt;2,ISNUMBER(MATCH(AU332,L_Placeholder,0)))),NOT(OR(LEN(AX332)&lt;2,ISNUMBER(MATCH(AX332,L_Placeholder,0)))),TRIM(AE332)&lt;&gt;TRIM(T332)),"N/A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missing",IF(OR(LEN(AU332)&lt;2,ISNUMBER(MATCH(AU332,L_Placeholder,0))),"INVALID – PIC missing",IF(OR(LEN(AV332)&lt;2,ISNUMBER(MATCH(AV332,L_Placeholder,0))),"INVALID – result / assessment missing",IF(OR(OR(LEN(AW332)&lt;3,ISNUMBER(MATCH(AW332,L_Placeholder,0))),SUMPRODUCT(--ISNUMBER(SEARCH(" "&amp;L_EvidencePhrase&amp;" ",BD332)))&gt;0,BI332=1),"INVALID – evidence missing, placeholder or not yet on file",IF(BL332=0,"INVALID – evidence needs a traceable reference (number, file name or link)",IF(OR(LEN(AX332)&lt;2,ISNUMBER(MATCH(AX332,L_Placeholder,0))),"INVALID – verifier missing",IF(AX332=AU332,"INVALID – verifier must be someone other than the PIC",IF(BH332=1,"INVALID – result not yet available (awaiting / TBC)",IF(BV332=1,"INVALID – wording says not on board: an on-board confirmation needs the item loaded",IF(AND(AQ332=1,OR(OR(LEN(AY332)&lt;3,ISNUMBER(MATCH(AY332,L_Placeholder,0))),BJ332=1,BQ332=0)),"INVALID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LATE","COMPLETE")&amp;IF(BG332=1," – CHECK WORDING",""))))))))))))))))))))))),IF(TRIM(U332)="Fail","FAIL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t="str">
        <f aca="false">" "&amp;TRIM(SUBSTITUTE(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 "))&amp;" "</f>
        <v>  </v>
      </c>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IFERROR(IF(AND(TRIM(U332)="Pass",SUMPRODUCT((LEN(BC332)-LEN(SUBSTITUTE(BC332,"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")))/(LEN(L_PendNeg)+1))+SUMPRODUCT((LEN(BC332)-LEN(SUBSTITUTE(BC332," "&amp;L_PendPrep&amp;" "," ")))/(LEN(L_PendPrep)+1)),1,0),1)</f>
        <v>0</v>
      </c>
      <c r="BI332" s="61" t="n">
        <f aca="false">IFERROR(IF(SUMPRODUCT((LEN(BD332)-LEN(SUBSTITUTE(BD332," "&amp;L_PendStrict&amp;" "," ")))/(LEN(L_PendStrict)+1))&gt;SUMPRODUCT((LEN(BD332)-LEN(SUBSTITUTE(BD332," "&amp;L_PendNeg&amp;" "," ")))/(LEN(L_PendNeg)+1)),1,0),1)</f>
        <v>0</v>
      </c>
      <c r="BJ332" s="61" t="n">
        <f aca="false">IFERROR(IF(SUMPRODUCT((LEN(BE332)-LEN(SUBSTITUTE(BE332," "&amp;L_Pending&amp;" "," ")))/(LEN(L_Pending)+1))&gt;SUMPRODUCT((LEN(BE332)-LEN(SUBSTITUTE(BE332," "&amp;L_PendNeg&amp;" "," ")))/(LEN(L_PendNeg)+1))+SUMPRODUCT((LEN(BE332)-LEN(SUBSTITUTE(BE332," "&amp;L_PendPrep&amp;" "," ")))/(LEN(L_PendPrep)+1)),1,0),1)</f>
        <v>0</v>
      </c>
      <c r="BK332" s="61" t="n">
        <f aca="false">IFERROR(IF(SUMPRODUCT((LEN(BF332)-LEN(SUBSTITUTE(BF332," "&amp;L_PendStrict&amp;" "," ")))/(LEN(L_PendStrict)+1))&gt;SUMPRODUCT((LEN(BF332)-LEN(SUBSTITUTE(BF332," "&amp;L_PendNeg&amp;" "," ")))/(LEN(L_PendNeg)+1)),1,0),1)</f>
        <v>0</v>
      </c>
      <c r="BL332" s="61" t="n">
        <f aca="false">IFERROR(IF(OR(SUMPRODUCT(--ISNUMBER(SEARCH({"aa000"," aa 000"," aaa 000"," aaaa 000"," a 0000"," a000 000"," aa 00 000"," aaa 00 000"},BN332)))&gt;0,SUMPRODUCT(--ISNUMBER(SEARCH({"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332)))&gt;0,SUMPRODUCT(--ISNUMBER(SEARCH({"http","www.","\",".pdf",".jpg",".jpeg",".png",".heic",".xls",".doc",".msg",".eml"},Z332)))&gt;0,AND(SUMPRODUCT(--ISNUMBER(SEARCH({"sharepoint","onedrive","teams","dms","q-pulse","qpulse"},Z332)))&gt;0,ISNUMBER(SEARCH("0",BM332)))),1,0),0)</f>
        <v>0</v>
      </c>
      <c r="BM332" s="61" t="str">
        <f aca="false">SUBSTITUTE(SUBSTITUTE(SUBSTITUTE(SUBSTITUTE(SUBSTITUTE(SUBSTITUTE(SUBSTITUTE(SUBSTITUTE(SUBSTITUTE(LOWER(BW332&amp;""),"1","0"),"2","0"),"3","0"),"4","0"),"5","0"),"6","0"),"7","0"),"8","0"),"9","0")</f>
        <v>  </v>
      </c>
      <c r="BN332" s="61" t="str">
        <f aca="false">SUBSTITUTE(SUBSTITUTE(SUBSTITUTE(SUBSTITUTE(SUBSTITUTE(SUBSTITUTE(SUBSTITUTE(SUBSTITUTE(SUBSTITUTE(SUBSTITUTE(SUBSTITUTE(SUBSTITUTE(SUBSTITUTE(SUBSTITUTE(SUBSTITUTE(SUBSTITUTE(SUBSTITUTE(SUBSTITUTE(SUBSTITUTE(SUBSTITUTE(SUBSTITUTE(SUBSTITUTE(SUBSTITUTE(SUBSTITUTE(SUBSTITUTE(BM332,"b","a"),"c","a"),"d","a"),"e","a"),"f","a"),"g","a"),"h","a"),"i","a"),"j","a"),"k","a"),"l","a"),"m","a"),"n","a"),"o","a"),"p","a"),"q","a"),"r","a"),"s","a"),"t","a"),"u","a"),"v","a"),"w","a"),"x","a"),"y","a"),"z","a")</f>
        <v>  </v>
      </c>
      <c r="BO332" s="61" t="str">
        <f aca="false">SUBSTITUTE(SUBSTITUTE(SUBSTITUTE(SUBSTITUTE(SUBSTITUTE(SUBSTITUTE(SUBSTITUTE(SUBSTITUTE(SUBSTITUTE(LOWER(BX332&amp;""),"1","0"),"2","0"),"3","0"),"4","0"),"5","0"),"6","0"),"7","0"),"8","0"),"9","0")</f>
        <v>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v>
      </c>
      <c r="BQ332" s="61" t="n">
        <f aca="false">IFERROR(IF(OR(SUMPRODUCT(--ISNUMBER(SEARCH({"aa000"," aa 000"," aaa 000"," aaaa 000"," a 0000"," a000 000"," aa 00 000"," aaa 00 000"},BP332)))&gt;0,SUMPRODUCT(--ISNUMBER(SEARCH({"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332)))&gt;0,SUMPRODUCT(--ISNUMBER(SEARCH({"http","www.","\",".pdf",".jpg",".jpeg",".png",".heic",".xls",".doc",".msg",".eml"},W332)))&gt;0,ISNUMBER(SEARCH("0000",BO332)),AND(SUMPRODUCT(--ISNUMBER(SEARCH({"sharepoint","onedrive","teams","dms","q-pulse","qpulse"},W332)))&gt;0,ISNUMBER(SEARCH("0",BO332)))),1,0),0)</f>
        <v>0</v>
      </c>
      <c r="BR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332," "&amp;LOWER(Flights!$F$14)&amp;" "," ~ ")," mh"," ~")," at "," ~ ")," by "," ~ ")," on "," ~ ")," to "," ~ ")," from "," ~ ")," until "," ~ ")," till "," ~ ")," before "," ~ ")," after "," ~ ")," around "," ~ ")," approx "," ~ ")," about "," ~ ")," since "," ~ ")," hrs "," ~ ")," hr "," ~ ")," hours "," ~ ")," time "," ~ ")," jan "," ~ ")," feb "," ~ ")," mar "," ~ ")," apr "," ~ ")," may "," ~ ")," jun "," ~ ")," jul "," ~ ")," aug "," ~ ")," sep "," ~ ")," sept "," ~ ")," oct "," ~ ")</f>
        <v>  </v>
      </c>
      <c r="BS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332," "&amp;LOWER(Flights!$F$14)&amp;" "," ~ ")," mh"," ~")," at "," ~ ")," by "," ~ ")," on "," ~ ")," to "," ~ ")," from "," ~ ")," until "," ~ ")," till "," ~ ")," before "," ~ ")," after "," ~ ")," around "," ~ ")," approx "," ~ ")," about "," ~ ")," since "," ~ ")," hrs "," ~ ")," hr "," ~ ")," hours "," ~ ")," time "," ~ ")," jan "," ~ ")," feb "," ~ ")," mar "," ~ ")," apr "," ~ ")," may "," ~ ")," jun "," ~ ")," jul "," ~ ")," aug "," ~ ")," sep "," ~ ")," sept "," ~ ")," oct "," ~ ")</f>
        <v>  </v>
      </c>
      <c r="BT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332,"jan","~"),"feb","~"),"mar","~"),"apr","~"),"may","~"),"jun","~"),"jul","~"),"aug","~"),"sep","~"),"oct","~"),"nov","~"),"dec","~")," nov "," ~ ")," dec "," ~ ")," mon "," ~ ")," tue "," ~ ")," wed "," ~ ")," thu "," ~ ")," fri "," ~ ")," sat "," ~ ")," sun "," ~ ")," gate "," ~ ")," bay "," ~ ")," stand "," ~ ")," position "," ~ ")," galley "," ~ ")," flight "," ~ ")," flt "," ~ ")," day "," ~ ")," date "," ~ ")," dated "," ~ ")," the "," ~ ")," and "," ~ ")," of "," ~ ")," in "," ~ ")," for "," ~ ")," with "," ~ ")</f>
        <v>  </v>
      </c>
      <c r="BU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332,"jan","~"),"feb","~"),"mar","~"),"apr","~"),"may","~"),"jun","~"),"jul","~"),"aug","~"),"sep","~"),"oct","~"),"nov","~"),"dec","~")," nov "," ~ ")," dec "," ~ ")," mon "," ~ ")," tue "," ~ ")," wed "," ~ ")," thu "," ~ ")," fri "," ~ ")," sat "," ~ ")," sun "," ~ ")," gate "," ~ ")," bay "," ~ ")," stand "," ~ ")," position "," ~ ")," galley "," ~ ")," flight "," ~ ")," flt "," ~ ")," day "," ~ ")," date "," ~ ")," dated "," ~ ")," the "," ~ ")," and "," ~ ")," of "," ~ ")," in "," ~ ")," for "," ~ ")," with "," ~ ")</f>
        <v>  </v>
      </c>
      <c r="BV332" s="61" t="n">
        <f aca="false">0</f>
        <v>0</v>
      </c>
      <c r="BW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332," pax "," ~ ")," etd "," ~ ")," eta "," ~ ")," std "," ~ ")," sta "," ~ ")," atd "," ~ ")," ata "," ~ ")," lt "," ~ ")," utc "," ~ ")," local "," ~ ")," ok "," ~ ")," done "," ~ ")," seen "," ~ ")," chk "," ~ ")," chkd "," ~ ")," checked "," ~ ")," rcvd "," ~ ")," recd "," ~ ")," dep "," ~ ")," arr "," ~ ")," qty "," ~ ")," all "," ~ ")," ttl "," ~ ")," total "," ~ ")," via "," ~ ")," per "," ~ ")," call "," ~ ")," inbound "," ~ ")," outbound "," ~ ")," approx "," ~ ")</f>
        <v>  </v>
      </c>
      <c r="BX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332," pax "," ~ ")," etd "," ~ ")," eta "," ~ ")," std "," ~ ")," sta "," ~ ")," atd "," ~ ")," ata "," ~ ")," lt "," ~ ")," utc "," ~ ")," local "," ~ ")," ok "," ~ ")," done "," ~ ")," seen "," ~ ")," chk "," ~ ")," chkd "," ~ ")," checked "," ~ ")," rcvd "," ~ ")," recd "," ~ ")," dep "," ~ ")," arr "," ~ ")," qty "," ~ ")," all "," ~ ")," ttl "," ~ ")," total "," ~ ")," via "," ~ ")," per "," ~ ")," call "," ~ ")," inbound "," ~ ")," outbound "," ~ ")," approx "," ~ ")</f>
        <v>  </v>
      </c>
    </row>
    <row r="333" customFormat="false" ht="39.75" hidden="false" customHeight="true" outlineLevel="0" collapsed="false">
      <c r="A333" s="57" t="s">
        <v>929</v>
      </c>
      <c r="B333" s="57" t="s">
        <v>251</v>
      </c>
      <c r="C333" s="57" t="str">
        <f aca="false">Flights!$F$14</f>
        <v>MH1140</v>
      </c>
      <c r="D333" s="58" t="n">
        <f aca="false">Flights!$D$14</f>
        <v>46307</v>
      </c>
      <c r="E333" s="57" t="str">
        <f aca="false">Flights!$G$14&amp;"-"&amp;Flights!$H$14</f>
        <v>KUL-PEN</v>
      </c>
      <c r="F333" s="57" t="str">
        <f aca="false">Flights!$K$14</f>
        <v>BC</v>
      </c>
      <c r="G333" s="57" t="s">
        <v>423</v>
      </c>
      <c r="H333" s="57" t="s">
        <v>381</v>
      </c>
      <c r="I333" s="57" t="s">
        <v>382</v>
      </c>
      <c r="J333" s="57" t="s">
        <v>428</v>
      </c>
      <c r="K333" s="67" t="s">
        <v>429</v>
      </c>
      <c r="L333" s="67" t="s">
        <v>425</v>
      </c>
      <c r="M333" s="67"/>
      <c r="N333" s="67" t="s">
        <v>386</v>
      </c>
      <c r="O333" s="67" t="s">
        <v>426</v>
      </c>
      <c r="P333" s="57" t="s">
        <v>187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open",IF(AND(NOT(OR(LEN(AZ333)&lt;15,ISNUMBER(MATCH(AZ333,L_Placeholder,0)))),BK333=0,NOT(OR(LEN(AU333)&lt;2,ISNUMBER(MATCH(AU333,L_Placeholder,0)))),NOT(OR(LEN(AX333)&lt;2,ISNUMBER(MATCH(AX333,L_Placeholder,0)))),TRIM(AE333)&lt;&gt;TRIM(T333)),"N/A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missing",IF(OR(LEN(AU333)&lt;2,ISNUMBER(MATCH(AU333,L_Placeholder,0))),"INVALID – PIC missing",IF(OR(LEN(AV333)&lt;2,ISNUMBER(MATCH(AV333,L_Placeholder,0))),"INVALID – result / assessment missing",IF(OR(OR(LEN(AW333)&lt;3,ISNUMBER(MATCH(AW333,L_Placeholder,0))),SUMPRODUCT(--ISNUMBER(SEARCH(" "&amp;L_EvidencePhrase&amp;" ",BD333)))&gt;0,BI333=1),"INVALID – evidence missing, placeholder or not yet on file",IF(BL333=0,"INVALID – evidence needs a traceable reference (number, file name or link)",IF(OR(LEN(AX333)&lt;2,ISNUMBER(MATCH(AX333,L_Placeholder,0))),"INVALID – verifier missing",IF(AX333=AU333,"INVALID – verifier must be someone other than the PIC",IF(BH333=1,"INVALID – result not yet available (awaiting / TBC)",IF(BV333=1,"INVALID – wording says not on board: an on-board confirmation needs the item loaded",IF(AND(AQ333=1,OR(OR(LEN(AY333)&lt;3,ISNUMBER(MATCH(AY333,L_Placeholder,0))),BJ333=1,BQ333=0)),"INVALID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LATE","COMPLETE")&amp;IF(BG333=1," – CHECK WORDING",""))))))))))))))))))))))),IF(TRIM(U333)="Fail","FAIL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t="str">
        <f aca="false">" "&amp;TRIM(SUBSTITUTE(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 "))&amp;" "</f>
        <v>  </v>
      </c>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IFERROR(IF(AND(TRIM(U333)="Pass",SUMPRODUCT((LEN(BC333)-LEN(SUBSTITUTE(BC333,"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")))/(LEN(L_PendNeg)+1))+SUMPRODUCT((LEN(BC333)-LEN(SUBSTITUTE(BC333," "&amp;L_PendPrep&amp;" "," ")))/(LEN(L_PendPrep)+1)),1,0),1)</f>
        <v>0</v>
      </c>
      <c r="BI333" s="61" t="n">
        <f aca="false">IFERROR(IF(SUMPRODUCT((LEN(BD333)-LEN(SUBSTITUTE(BD333," "&amp;L_PendStrict&amp;" "," ")))/(LEN(L_PendStrict)+1))&gt;SUMPRODUCT((LEN(BD333)-LEN(SUBSTITUTE(BD333," "&amp;L_PendNeg&amp;" "," ")))/(LEN(L_PendNeg)+1)),1,0),1)</f>
        <v>0</v>
      </c>
      <c r="BJ333" s="61" t="n">
        <f aca="false">IFERROR(IF(SUMPRODUCT((LEN(BE333)-LEN(SUBSTITUTE(BE333," "&amp;L_Pending&amp;" "," ")))/(LEN(L_Pending)+1))&gt;SUMPRODUCT((LEN(BE333)-LEN(SUBSTITUTE(BE333," "&amp;L_PendNeg&amp;" "," ")))/(LEN(L_PendNeg)+1))+SUMPRODUCT((LEN(BE333)-LEN(SUBSTITUTE(BE333," "&amp;L_PendPrep&amp;" "," ")))/(LEN(L_PendPrep)+1)),1,0),1)</f>
        <v>0</v>
      </c>
      <c r="BK333" s="61" t="n">
        <f aca="false">IFERROR(IF(SUMPRODUCT((LEN(BF333)-LEN(SUBSTITUTE(BF333," "&amp;L_PendStrict&amp;" "," ")))/(LEN(L_PendStrict)+1))&gt;SUMPRODUCT((LEN(BF333)-LEN(SUBSTITUTE(BF333," "&amp;L_PendNeg&amp;" "," ")))/(LEN(L_PendNeg)+1)),1,0),1)</f>
        <v>0</v>
      </c>
      <c r="BL333" s="61" t="n">
        <f aca="false">IFERROR(IF(OR(SUMPRODUCT(--ISNUMBER(SEARCH({"aa000"," aa 000"," aaa 000"," aaaa 000"," a 0000"," a000 000"," aa 00 000"," aaa 00 000"},BN333)))&gt;0,SUMPRODUCT(--ISNUMBER(SEARCH({"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333)))&gt;0,SUMPRODUCT(--ISNUMBER(SEARCH({"http","www.","\",".pdf",".jpg",".jpeg",".png",".heic",".xls",".doc",".msg",".eml"},Z333)))&gt;0,AND(SUMPRODUCT(--ISNUMBER(SEARCH({"sharepoint","onedrive","teams","dms","q-pulse","qpulse"},Z333)))&gt;0,ISNUMBER(SEARCH("0",BM333)))),1,0),0)</f>
        <v>0</v>
      </c>
      <c r="BM333" s="61" t="str">
        <f aca="false">SUBSTITUTE(SUBSTITUTE(SUBSTITUTE(SUBSTITUTE(SUBSTITUTE(SUBSTITUTE(SUBSTITUTE(SUBSTITUTE(SUBSTITUTE(LOWER(BW333&amp;""),"1","0"),"2","0"),"3","0"),"4","0"),"5","0"),"6","0"),"7","0"),"8","0"),"9","0")</f>
        <v>  </v>
      </c>
      <c r="BN333" s="61" t="str">
        <f aca="false">SUBSTITUTE(SUBSTITUTE(SUBSTITUTE(SUBSTITUTE(SUBSTITUTE(SUBSTITUTE(SUBSTITUTE(SUBSTITUTE(SUBSTITUTE(SUBSTITUTE(SUBSTITUTE(SUBSTITUTE(SUBSTITUTE(SUBSTITUTE(SUBSTITUTE(SUBSTITUTE(SUBSTITUTE(SUBSTITUTE(SUBSTITUTE(SUBSTITUTE(SUBSTITUTE(SUBSTITUTE(SUBSTITUTE(SUBSTITUTE(SUBSTITUTE(BM333,"b","a"),"c","a"),"d","a"),"e","a"),"f","a"),"g","a"),"h","a"),"i","a"),"j","a"),"k","a"),"l","a"),"m","a"),"n","a"),"o","a"),"p","a"),"q","a"),"r","a"),"s","a"),"t","a"),"u","a"),"v","a"),"w","a"),"x","a"),"y","a"),"z","a")</f>
        <v>  </v>
      </c>
      <c r="BO333" s="61" t="str">
        <f aca="false">SUBSTITUTE(SUBSTITUTE(SUBSTITUTE(SUBSTITUTE(SUBSTITUTE(SUBSTITUTE(SUBSTITUTE(SUBSTITUTE(SUBSTITUTE(LOWER(BX333&amp;""),"1","0"),"2","0"),"3","0"),"4","0"),"5","0"),"6","0"),"7","0"),"8","0"),"9","0")</f>
        <v>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v>
      </c>
      <c r="BQ333" s="61" t="n">
        <f aca="false">IFERROR(IF(OR(SUMPRODUCT(--ISNUMBER(SEARCH({"aa000"," aa 000"," aaa 000"," aaaa 000"," a 0000"," a000 000"," aa 00 000"," aaa 00 000"},BP333)))&gt;0,SUMPRODUCT(--ISNUMBER(SEARCH({"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333)))&gt;0,SUMPRODUCT(--ISNUMBER(SEARCH({"http","www.","\",".pdf",".jpg",".jpeg",".png",".heic",".xls",".doc",".msg",".eml"},W333)))&gt;0,ISNUMBER(SEARCH("0000",BO333)),AND(SUMPRODUCT(--ISNUMBER(SEARCH({"sharepoint","onedrive","teams","dms","q-pulse","qpulse"},W333)))&gt;0,ISNUMBER(SEARCH("0",BO333)))),1,0),0)</f>
        <v>0</v>
      </c>
      <c r="BR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333," "&amp;LOWER(Flights!$F$14)&amp;" "," ~ ")," mh"," ~")," at "," ~ ")," by "," ~ ")," on "," ~ ")," to "," ~ ")," from "," ~ ")," until "," ~ ")," till "," ~ ")," before "," ~ ")," after "," ~ ")," around "," ~ ")," approx "," ~ ")," about "," ~ ")," since "," ~ ")," hrs "," ~ ")," hr "," ~ ")," hours "," ~ ")," time "," ~ ")," jan "," ~ ")," feb "," ~ ")," mar "," ~ ")," apr "," ~ ")," may "," ~ ")," jun "," ~ ")," jul "," ~ ")," aug "," ~ ")," sep "," ~ ")," sept "," ~ ")," oct "," ~ ")</f>
        <v>  </v>
      </c>
      <c r="BS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333," "&amp;LOWER(Flights!$F$14)&amp;" "," ~ ")," mh"," ~")," at "," ~ ")," by "," ~ ")," on "," ~ ")," to "," ~ ")," from "," ~ ")," until "," ~ ")," till "," ~ ")," before "," ~ ")," after "," ~ ")," around "," ~ ")," approx "," ~ ")," about "," ~ ")," since "," ~ ")," hrs "," ~ ")," hr "," ~ ")," hours "," ~ ")," time "," ~ ")," jan "," ~ ")," feb "," ~ ")," mar "," ~ ")," apr "," ~ ")," may "," ~ ")," jun "," ~ ")," jul "," ~ ")," aug "," ~ ")," sep "," ~ ")," sept "," ~ ")," oct "," ~ ")</f>
        <v>  </v>
      </c>
      <c r="BT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333,"jan","~"),"feb","~"),"mar","~"),"apr","~"),"may","~"),"jun","~"),"jul","~"),"aug","~"),"sep","~"),"oct","~"),"nov","~"),"dec","~")," nov "," ~ ")," dec "," ~ ")," mon "," ~ ")," tue "," ~ ")," wed "," ~ ")," thu "," ~ ")," fri "," ~ ")," sat "," ~ ")," sun "," ~ ")," gate "," ~ ")," bay "," ~ ")," stand "," ~ ")," position "," ~ ")," galley "," ~ ")," flight "," ~ ")," flt "," ~ ")," day "," ~ ")," date "," ~ ")," dated "," ~ ")," the "," ~ ")," and "," ~ ")," of "," ~ ")," in "," ~ ")," for "," ~ ")," with "," ~ ")</f>
        <v>  </v>
      </c>
      <c r="BU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333,"jan","~"),"feb","~"),"mar","~"),"apr","~"),"may","~"),"jun","~"),"jul","~"),"aug","~"),"sep","~"),"oct","~"),"nov","~"),"dec","~")," nov "," ~ ")," dec "," ~ ")," mon "," ~ ")," tue "," ~ ")," wed "," ~ ")," thu "," ~ ")," fri "," ~ ")," sat "," ~ ")," sun "," ~ ")," gate "," ~ ")," bay "," ~ ")," stand "," ~ ")," position "," ~ ")," galley "," ~ ")," flight "," ~ ")," flt "," ~ ")," day "," ~ ")," date "," ~ ")," dated "," ~ ")," the "," ~ ")," and "," ~ ")," of "," ~ ")," in "," ~ ")," for "," ~ ")," with "," ~ ")</f>
        <v>  </v>
      </c>
      <c r="BV333" s="61" t="n">
        <f aca="false">0</f>
        <v>0</v>
      </c>
      <c r="BW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333," pax "," ~ ")," etd "," ~ ")," eta "," ~ ")," std "," ~ ")," sta "," ~ ")," atd "," ~ ")," ata "," ~ ")," lt "," ~ ")," utc "," ~ ")," local "," ~ ")," ok "," ~ ")," done "," ~ ")," seen "," ~ ")," chk "," ~ ")," chkd "," ~ ")," checked "," ~ ")," rcvd "," ~ ")," recd "," ~ ")," dep "," ~ ")," arr "," ~ ")," qty "," ~ ")," all "," ~ ")," ttl "," ~ ")," total "," ~ ")," via "," ~ ")," per "," ~ ")," call "," ~ ")," inbound "," ~ ")," outbound "," ~ ")," approx "," ~ ")</f>
        <v>  </v>
      </c>
      <c r="BX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333," pax "," ~ ")," etd "," ~ ")," eta "," ~ ")," std "," ~ ")," sta "," ~ ")," atd "," ~ ")," ata "," ~ ")," lt "," ~ ")," utc "," ~ ")," local "," ~ ")," ok "," ~ ")," done "," ~ ")," seen "," ~ ")," chk "," ~ ")," chkd "," ~ ")," checked "," ~ ")," rcvd "," ~ ")," recd "," ~ ")," dep "," ~ ")," arr "," ~ ")," qty "," ~ ")," all "," ~ ")," ttl "," ~ ")," total "," ~ ")," via "," ~ ")," per "," ~ ")," call "," ~ ")," inbound "," ~ ")," outbound "," ~ ")," approx "," ~ ")</f>
        <v>  </v>
      </c>
    </row>
    <row r="334" customFormat="false" ht="39.75" hidden="false" customHeight="true" outlineLevel="0" collapsed="false">
      <c r="A334" s="57" t="s">
        <v>930</v>
      </c>
      <c r="B334" s="57" t="s">
        <v>251</v>
      </c>
      <c r="C334" s="57" t="str">
        <f aca="false">Flights!$F$14</f>
        <v>MH1140</v>
      </c>
      <c r="D334" s="58" t="n">
        <f aca="false">Flights!$D$14</f>
        <v>46307</v>
      </c>
      <c r="E334" s="57" t="str">
        <f aca="false">Flights!$G$14&amp;"-"&amp;Flights!$H$14</f>
        <v>KUL-PEN</v>
      </c>
      <c r="F334" s="57" t="str">
        <f aca="false">Flights!$K$14</f>
        <v>BC</v>
      </c>
      <c r="G334" s="57" t="s">
        <v>423</v>
      </c>
      <c r="H334" s="57" t="s">
        <v>381</v>
      </c>
      <c r="I334" s="57" t="s">
        <v>431</v>
      </c>
      <c r="J334" s="57" t="s">
        <v>432</v>
      </c>
      <c r="K334" s="67"/>
      <c r="L334" s="67" t="s">
        <v>425</v>
      </c>
      <c r="M334" s="67"/>
      <c r="N334" s="67" t="s">
        <v>386</v>
      </c>
      <c r="O334" s="67" t="s">
        <v>426</v>
      </c>
      <c r="P334" s="57" t="s">
        <v>187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open",IF(AND(NOT(OR(LEN(AZ334)&lt;15,ISNUMBER(MATCH(AZ334,L_Placeholder,0)))),BK334=0,NOT(OR(LEN(AU334)&lt;2,ISNUMBER(MATCH(AU334,L_Placeholder,0)))),NOT(OR(LEN(AX334)&lt;2,ISNUMBER(MATCH(AX334,L_Placeholder,0)))),TRIM(AE334)&lt;&gt;TRIM(T334)),"N/A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missing",IF(OR(LEN(AU334)&lt;2,ISNUMBER(MATCH(AU334,L_Placeholder,0))),"INVALID – PIC missing",IF(OR(LEN(AV334)&lt;2,ISNUMBER(MATCH(AV334,L_Placeholder,0))),"INVALID – result / assessment missing",IF(OR(OR(LEN(AW334)&lt;3,ISNUMBER(MATCH(AW334,L_Placeholder,0))),SUMPRODUCT(--ISNUMBER(SEARCH(" "&amp;L_EvidencePhrase&amp;" ",BD334)))&gt;0,BI334=1),"INVALID – evidence missing, placeholder or not yet on file",IF(BL334=0,"INVALID – evidence needs a traceable reference (number, file name or link)",IF(OR(LEN(AX334)&lt;2,ISNUMBER(MATCH(AX334,L_Placeholder,0))),"INVALID – verifier missing",IF(AX334=AU334,"INVALID – verifier must be someone other than the PIC",IF(BH334=1,"INVALID – result not yet available (awaiting / TBC)",IF(BV334=1,"INVALID – wording says not on board: an on-board confirmation needs the item loaded",IF(AND(AQ334=1,OR(OR(LEN(AY334)&lt;3,ISNUMBER(MATCH(AY334,L_Placeholder,0))),BJ334=1,BQ334=0)),"INVALID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LATE","COMPLETE")&amp;IF(BG334=1," – CHECK WORDING",""))))))))))))))))))))))),IF(TRIM(U334)="Fail","FAIL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t="str">
        <f aca="false">" "&amp;TRIM(SUBSTITUTE(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 "))&amp;" "</f>
        <v>  </v>
      </c>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IFERROR(IF(AND(TRIM(U334)="Pass",SUMPRODUCT((LEN(BC334)-LEN(SUBSTITUTE(BC334,"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")))/(LEN(L_PendNeg)+1))+SUMPRODUCT((LEN(BC334)-LEN(SUBSTITUTE(BC334," "&amp;L_PendPrep&amp;" "," ")))/(LEN(L_PendPrep)+1)),1,0),1)</f>
        <v>0</v>
      </c>
      <c r="BI334" s="61" t="n">
        <f aca="false">IFERROR(IF(SUMPRODUCT((LEN(BD334)-LEN(SUBSTITUTE(BD334," "&amp;L_PendStrict&amp;" "," ")))/(LEN(L_PendStrict)+1))&gt;SUMPRODUCT((LEN(BD334)-LEN(SUBSTITUTE(BD334," "&amp;L_PendNeg&amp;" "," ")))/(LEN(L_PendNeg)+1)),1,0),1)</f>
        <v>0</v>
      </c>
      <c r="BJ334" s="61" t="n">
        <f aca="false">IFERROR(IF(SUMPRODUCT((LEN(BE334)-LEN(SUBSTITUTE(BE334," "&amp;L_Pending&amp;" "," ")))/(LEN(L_Pending)+1))&gt;SUMPRODUCT((LEN(BE334)-LEN(SUBSTITUTE(BE334," "&amp;L_PendNeg&amp;" "," ")))/(LEN(L_PendNeg)+1))+SUMPRODUCT((LEN(BE334)-LEN(SUBSTITUTE(BE334," "&amp;L_PendPrep&amp;" "," ")))/(LEN(L_PendPrep)+1)),1,0),1)</f>
        <v>0</v>
      </c>
      <c r="BK334" s="61" t="n">
        <f aca="false">IFERROR(IF(SUMPRODUCT((LEN(BF334)-LEN(SUBSTITUTE(BF334," "&amp;L_PendStrict&amp;" "," ")))/(LEN(L_PendStrict)+1))&gt;SUMPRODUCT((LEN(BF334)-LEN(SUBSTITUTE(BF334," "&amp;L_PendNeg&amp;" "," ")))/(LEN(L_PendNeg)+1)),1,0),1)</f>
        <v>0</v>
      </c>
      <c r="BL334" s="61" t="n">
        <f aca="false">IFERROR(IF(OR(SUMPRODUCT(--ISNUMBER(SEARCH({"aa000"," aa 000"," aaa 000"," aaaa 000"," a 0000"," a000 000"," aa 00 000"," aaa 00 000"},BN334)))&gt;0,SUMPRODUCT(--ISNUMBER(SEARCH({"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334)))&gt;0,SUMPRODUCT(--ISNUMBER(SEARCH({"http","www.","\",".pdf",".jpg",".jpeg",".png",".heic",".xls",".doc",".msg",".eml"},Z334)))&gt;0,AND(SUMPRODUCT(--ISNUMBER(SEARCH({"sharepoint","onedrive","teams","dms","q-pulse","qpulse"},Z334)))&gt;0,ISNUMBER(SEARCH("0",BM334)))),1,0),0)</f>
        <v>0</v>
      </c>
      <c r="BM334" s="61" t="str">
        <f aca="false">SUBSTITUTE(SUBSTITUTE(SUBSTITUTE(SUBSTITUTE(SUBSTITUTE(SUBSTITUTE(SUBSTITUTE(SUBSTITUTE(SUBSTITUTE(LOWER(BW334&amp;""),"1","0"),"2","0"),"3","0"),"4","0"),"5","0"),"6","0"),"7","0"),"8","0"),"9","0")</f>
        <v>  </v>
      </c>
      <c r="BN334" s="61" t="str">
        <f aca="false">SUBSTITUTE(SUBSTITUTE(SUBSTITUTE(SUBSTITUTE(SUBSTITUTE(SUBSTITUTE(SUBSTITUTE(SUBSTITUTE(SUBSTITUTE(SUBSTITUTE(SUBSTITUTE(SUBSTITUTE(SUBSTITUTE(SUBSTITUTE(SUBSTITUTE(SUBSTITUTE(SUBSTITUTE(SUBSTITUTE(SUBSTITUTE(SUBSTITUTE(SUBSTITUTE(SUBSTITUTE(SUBSTITUTE(SUBSTITUTE(SUBSTITUTE(BM334,"b","a"),"c","a"),"d","a"),"e","a"),"f","a"),"g","a"),"h","a"),"i","a"),"j","a"),"k","a"),"l","a"),"m","a"),"n","a"),"o","a"),"p","a"),"q","a"),"r","a"),"s","a"),"t","a"),"u","a"),"v","a"),"w","a"),"x","a"),"y","a"),"z","a")</f>
        <v>  </v>
      </c>
      <c r="BO334" s="61" t="str">
        <f aca="false">SUBSTITUTE(SUBSTITUTE(SUBSTITUTE(SUBSTITUTE(SUBSTITUTE(SUBSTITUTE(SUBSTITUTE(SUBSTITUTE(SUBSTITUTE(LOWER(BX334&amp;""),"1","0"),"2","0"),"3","0"),"4","0"),"5","0"),"6","0"),"7","0"),"8","0"),"9","0")</f>
        <v>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v>
      </c>
      <c r="BQ334" s="61" t="n">
        <f aca="false">IFERROR(IF(OR(SUMPRODUCT(--ISNUMBER(SEARCH({"aa000"," aa 000"," aaa 000"," aaaa 000"," a 0000"," a000 000"," aa 00 000"," aaa 00 000"},BP334)))&gt;0,SUMPRODUCT(--ISNUMBER(SEARCH({"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334)))&gt;0,SUMPRODUCT(--ISNUMBER(SEARCH({"http","www.","\",".pdf",".jpg",".jpeg",".png",".heic",".xls",".doc",".msg",".eml"},W334)))&gt;0,ISNUMBER(SEARCH("0000",BO334)),AND(SUMPRODUCT(--ISNUMBER(SEARCH({"sharepoint","onedrive","teams","dms","q-pulse","qpulse"},W334)))&gt;0,ISNUMBER(SEARCH("0",BO334)))),1,0),0)</f>
        <v>0</v>
      </c>
      <c r="BR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334," "&amp;LOWER(Flights!$F$14)&amp;" "," ~ ")," mh"," ~")," at "," ~ ")," by "," ~ ")," on "," ~ ")," to "," ~ ")," from "," ~ ")," until "," ~ ")," till "," ~ ")," before "," ~ ")," after "," ~ ")," around "," ~ ")," approx "," ~ ")," about "," ~ ")," since "," ~ ")," hrs "," ~ ")," hr "," ~ ")," hours "," ~ ")," time "," ~ ")," jan "," ~ ")," feb "," ~ ")," mar "," ~ ")," apr "," ~ ")," may "," ~ ")," jun "," ~ ")," jul "," ~ ")," aug "," ~ ")," sep "," ~ ")," sept "," ~ ")," oct "," ~ ")</f>
        <v>  </v>
      </c>
      <c r="BS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334," "&amp;LOWER(Flights!$F$14)&amp;" "," ~ ")," mh"," ~")," at "," ~ ")," by "," ~ ")," on "," ~ ")," to "," ~ ")," from "," ~ ")," until "," ~ ")," till "," ~ ")," before "," ~ ")," after "," ~ ")," around "," ~ ")," approx "," ~ ")," about "," ~ ")," since "," ~ ")," hrs "," ~ ")," hr "," ~ ")," hours "," ~ ")," time "," ~ ")," jan "," ~ ")," feb "," ~ ")," mar "," ~ ")," apr "," ~ ")," may "," ~ ")," jun "," ~ ")," jul "," ~ ")," aug "," ~ ")," sep "," ~ ")," sept "," ~ ")," oct "," ~ ")</f>
        <v>  </v>
      </c>
      <c r="BT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334,"jan","~"),"feb","~"),"mar","~"),"apr","~"),"may","~"),"jun","~"),"jul","~"),"aug","~"),"sep","~"),"oct","~"),"nov","~"),"dec","~")," nov "," ~ ")," dec "," ~ ")," mon "," ~ ")," tue "," ~ ")," wed "," ~ ")," thu "," ~ ")," fri "," ~ ")," sat "," ~ ")," sun "," ~ ")," gate "," ~ ")," bay "," ~ ")," stand "," ~ ")," position "," ~ ")," galley "," ~ ")," flight "," ~ ")," flt "," ~ ")," day "," ~ ")," date "," ~ ")," dated "," ~ ")," the "," ~ ")," and "," ~ ")," of "," ~ ")," in "," ~ ")," for "," ~ ")," with "," ~ ")</f>
        <v>  </v>
      </c>
      <c r="BU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334,"jan","~"),"feb","~"),"mar","~"),"apr","~"),"may","~"),"jun","~"),"jul","~"),"aug","~"),"sep","~"),"oct","~"),"nov","~"),"dec","~")," nov "," ~ ")," dec "," ~ ")," mon "," ~ ")," tue "," ~ ")," wed "," ~ ")," thu "," ~ ")," fri "," ~ ")," sat "," ~ ")," sun "," ~ ")," gate "," ~ ")," bay "," ~ ")," stand "," ~ ")," position "," ~ ")," galley "," ~ ")," flight "," ~ ")," flt "," ~ ")," day "," ~ ")," date "," ~ ")," dated "," ~ ")," the "," ~ ")," and "," ~ ")," of "," ~ ")," in "," ~ ")," for "," ~ ")," with "," ~ ")</f>
        <v>  </v>
      </c>
      <c r="BV334" s="61" t="n">
        <f aca="false">0</f>
        <v>0</v>
      </c>
      <c r="BW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334," pax "," ~ ")," etd "," ~ ")," eta "," ~ ")," std "," ~ ")," sta "," ~ ")," atd "," ~ ")," ata "," ~ ")," lt "," ~ ")," utc "," ~ ")," local "," ~ ")," ok "," ~ ")," done "," ~ ")," seen "," ~ ")," chk "," ~ ")," chkd "," ~ ")," checked "," ~ ")," rcvd "," ~ ")," recd "," ~ ")," dep "," ~ ")," arr "," ~ ")," qty "," ~ ")," all "," ~ ")," ttl "," ~ ")," total "," ~ ")," via "," ~ ")," per "," ~ ")," call "," ~ ")," inbound "," ~ ")," outbound "," ~ ")," approx "," ~ ")</f>
        <v>  </v>
      </c>
      <c r="BX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334," pax "," ~ ")," etd "," ~ ")," eta "," ~ ")," std "," ~ ")," sta "," ~ ")," atd "," ~ ")," ata "," ~ ")," lt "," ~ ")," utc "," ~ ")," local "," ~ ")," ok "," ~ ")," done "," ~ ")," seen "," ~ ")," chk "," ~ ")," chkd "," ~ ")," checked "," ~ ")," rcvd "," ~ ")," recd "," ~ ")," dep "," ~ ")," arr "," ~ ")," qty "," ~ ")," all "," ~ ")," ttl "," ~ ")," total "," ~ ")," via "," ~ ")," per "," ~ ")," call "," ~ ")," inbound "," ~ ")," outbound "," ~ ")," approx "," ~ ")</f>
        <v>  </v>
      </c>
    </row>
    <row r="335" customFormat="false" ht="39.75" hidden="false" customHeight="true" outlineLevel="0" collapsed="false">
      <c r="A335" s="57" t="s">
        <v>931</v>
      </c>
      <c r="B335" s="57" t="s">
        <v>251</v>
      </c>
      <c r="C335" s="57" t="str">
        <f aca="false">Flights!$F$14</f>
        <v>MH1140</v>
      </c>
      <c r="D335" s="58" t="n">
        <f aca="false">Flights!$D$14</f>
        <v>46307</v>
      </c>
      <c r="E335" s="57" t="str">
        <f aca="false">Flights!$G$14&amp;"-"&amp;Flights!$H$14</f>
        <v>KUL-PEN</v>
      </c>
      <c r="F335" s="57" t="str">
        <f aca="false">Flights!$K$14</f>
        <v>BC</v>
      </c>
      <c r="G335" s="57" t="s">
        <v>423</v>
      </c>
      <c r="H335" s="57" t="s">
        <v>381</v>
      </c>
      <c r="I335" s="57" t="s">
        <v>431</v>
      </c>
      <c r="J335" s="57" t="s">
        <v>434</v>
      </c>
      <c r="K335" s="67"/>
      <c r="L335" s="67" t="s">
        <v>425</v>
      </c>
      <c r="M335" s="67"/>
      <c r="N335" s="67" t="s">
        <v>386</v>
      </c>
      <c r="O335" s="67" t="s">
        <v>426</v>
      </c>
      <c r="P335" s="57" t="s">
        <v>187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open",IF(AND(NOT(OR(LEN(AZ335)&lt;15,ISNUMBER(MATCH(AZ335,L_Placeholder,0)))),BK335=0,NOT(OR(LEN(AU335)&lt;2,ISNUMBER(MATCH(AU335,L_Placeholder,0)))),NOT(OR(LEN(AX335)&lt;2,ISNUMBER(MATCH(AX335,L_Placeholder,0)))),TRIM(AE335)&lt;&gt;TRIM(T335)),"N/A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missing",IF(OR(LEN(AU335)&lt;2,ISNUMBER(MATCH(AU335,L_Placeholder,0))),"INVALID – PIC missing",IF(OR(LEN(AV335)&lt;2,ISNUMBER(MATCH(AV335,L_Placeholder,0))),"INVALID – result / assessment missing",IF(OR(OR(LEN(AW335)&lt;3,ISNUMBER(MATCH(AW335,L_Placeholder,0))),SUMPRODUCT(--ISNUMBER(SEARCH(" "&amp;L_EvidencePhrase&amp;" ",BD335)))&gt;0,BI335=1),"INVALID – evidence missing, placeholder or not yet on file",IF(BL335=0,"INVALID – evidence needs a traceable reference (number, file name or link)",IF(OR(LEN(AX335)&lt;2,ISNUMBER(MATCH(AX335,L_Placeholder,0))),"INVALID – verifier missing",IF(AX335=AU335,"INVALID – verifier must be someone other than the PIC",IF(BH335=1,"INVALID – result not yet available (awaiting / TBC)",IF(BV335=1,"INVALID – wording says not on board: an on-board confirmation needs the item loaded",IF(AND(AQ335=1,OR(OR(LEN(AY335)&lt;3,ISNUMBER(MATCH(AY335,L_Placeholder,0))),BJ335=1,BQ335=0)),"INVALID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LATE","COMPLETE")&amp;IF(BG335=1," – CHECK WORDING",""))))))))))))))))))))))),IF(TRIM(U335)="Fail","FAIL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t="str">
        <f aca="false">" "&amp;TRIM(SUBSTITUTE(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 "))&amp;" "</f>
        <v>  </v>
      </c>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IFERROR(IF(AND(TRIM(U335)="Pass",SUMPRODUCT((LEN(BC335)-LEN(SUBSTITUTE(BC335,"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")))/(LEN(L_PendNeg)+1))+SUMPRODUCT((LEN(BC335)-LEN(SUBSTITUTE(BC335," "&amp;L_PendPrep&amp;" "," ")))/(LEN(L_PendPrep)+1)),1,0),1)</f>
        <v>0</v>
      </c>
      <c r="BI335" s="61" t="n">
        <f aca="false">IFERROR(IF(SUMPRODUCT((LEN(BD335)-LEN(SUBSTITUTE(BD335," "&amp;L_PendStrict&amp;" "," ")))/(LEN(L_PendStrict)+1))&gt;SUMPRODUCT((LEN(BD335)-LEN(SUBSTITUTE(BD335," "&amp;L_PendNeg&amp;" "," ")))/(LEN(L_PendNeg)+1)),1,0),1)</f>
        <v>0</v>
      </c>
      <c r="BJ335" s="61" t="n">
        <f aca="false">IFERROR(IF(SUMPRODUCT((LEN(BE335)-LEN(SUBSTITUTE(BE335," "&amp;L_Pending&amp;" "," ")))/(LEN(L_Pending)+1))&gt;SUMPRODUCT((LEN(BE335)-LEN(SUBSTITUTE(BE335," "&amp;L_PendNeg&amp;" "," ")))/(LEN(L_PendNeg)+1))+SUMPRODUCT((LEN(BE335)-LEN(SUBSTITUTE(BE335," "&amp;L_PendPrep&amp;" "," ")))/(LEN(L_PendPrep)+1)),1,0),1)</f>
        <v>0</v>
      </c>
      <c r="BK335" s="61" t="n">
        <f aca="false">IFERROR(IF(SUMPRODUCT((LEN(BF335)-LEN(SUBSTITUTE(BF335," "&amp;L_PendStrict&amp;" "," ")))/(LEN(L_PendStrict)+1))&gt;SUMPRODUCT((LEN(BF335)-LEN(SUBSTITUTE(BF335," "&amp;L_PendNeg&amp;" "," ")))/(LEN(L_PendNeg)+1)),1,0),1)</f>
        <v>0</v>
      </c>
      <c r="BL335" s="61" t="n">
        <f aca="false">IFERROR(IF(OR(SUMPRODUCT(--ISNUMBER(SEARCH({"aa000"," aa 000"," aaa 000"," aaaa 000"," a 0000"," a000 000"," aa 00 000"," aaa 00 000"},BN335)))&gt;0,SUMPRODUCT(--ISNUMBER(SEARCH({"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335)))&gt;0,SUMPRODUCT(--ISNUMBER(SEARCH({"http","www.","\",".pdf",".jpg",".jpeg",".png",".heic",".xls",".doc",".msg",".eml"},Z335)))&gt;0,AND(SUMPRODUCT(--ISNUMBER(SEARCH({"sharepoint","onedrive","teams","dms","q-pulse","qpulse"},Z335)))&gt;0,ISNUMBER(SEARCH("0",BM335)))),1,0),0)</f>
        <v>0</v>
      </c>
      <c r="BM335" s="61" t="str">
        <f aca="false">SUBSTITUTE(SUBSTITUTE(SUBSTITUTE(SUBSTITUTE(SUBSTITUTE(SUBSTITUTE(SUBSTITUTE(SUBSTITUTE(SUBSTITUTE(LOWER(BW335&amp;""),"1","0"),"2","0"),"3","0"),"4","0"),"5","0"),"6","0"),"7","0"),"8","0"),"9","0")</f>
        <v>  </v>
      </c>
      <c r="BN335" s="61" t="str">
        <f aca="false">SUBSTITUTE(SUBSTITUTE(SUBSTITUTE(SUBSTITUTE(SUBSTITUTE(SUBSTITUTE(SUBSTITUTE(SUBSTITUTE(SUBSTITUTE(SUBSTITUTE(SUBSTITUTE(SUBSTITUTE(SUBSTITUTE(SUBSTITUTE(SUBSTITUTE(SUBSTITUTE(SUBSTITUTE(SUBSTITUTE(SUBSTITUTE(SUBSTITUTE(SUBSTITUTE(SUBSTITUTE(SUBSTITUTE(SUBSTITUTE(SUBSTITUTE(BM335,"b","a"),"c","a"),"d","a"),"e","a"),"f","a"),"g","a"),"h","a"),"i","a"),"j","a"),"k","a"),"l","a"),"m","a"),"n","a"),"o","a"),"p","a"),"q","a"),"r","a"),"s","a"),"t","a"),"u","a"),"v","a"),"w","a"),"x","a"),"y","a"),"z","a")</f>
        <v>  </v>
      </c>
      <c r="BO335" s="61" t="str">
        <f aca="false">SUBSTITUTE(SUBSTITUTE(SUBSTITUTE(SUBSTITUTE(SUBSTITUTE(SUBSTITUTE(SUBSTITUTE(SUBSTITUTE(SUBSTITUTE(LOWER(BX335&amp;""),"1","0"),"2","0"),"3","0"),"4","0"),"5","0"),"6","0"),"7","0"),"8","0"),"9","0")</f>
        <v>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v>
      </c>
      <c r="BQ335" s="61" t="n">
        <f aca="false">IFERROR(IF(OR(SUMPRODUCT(--ISNUMBER(SEARCH({"aa000"," aa 000"," aaa 000"," aaaa 000"," a 0000"," a000 000"," aa 00 000"," aaa 00 000"},BP335)))&gt;0,SUMPRODUCT(--ISNUMBER(SEARCH({"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335)))&gt;0,SUMPRODUCT(--ISNUMBER(SEARCH({"http","www.","\",".pdf",".jpg",".jpeg",".png",".heic",".xls",".doc",".msg",".eml"},W335)))&gt;0,ISNUMBER(SEARCH("0000",BO335)),AND(SUMPRODUCT(--ISNUMBER(SEARCH({"sharepoint","onedrive","teams","dms","q-pulse","qpulse"},W335)))&gt;0,ISNUMBER(SEARCH("0",BO335)))),1,0),0)</f>
        <v>0</v>
      </c>
      <c r="BR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335," "&amp;LOWER(Flights!$F$14)&amp;" "," ~ ")," mh"," ~")," at "," ~ ")," by "," ~ ")," on "," ~ ")," to "," ~ ")," from "," ~ ")," until "," ~ ")," till "," ~ ")," before "," ~ ")," after "," ~ ")," around "," ~ ")," approx "," ~ ")," about "," ~ ")," since "," ~ ")," hrs "," ~ ")," hr "," ~ ")," hours "," ~ ")," time "," ~ ")," jan "," ~ ")," feb "," ~ ")," mar "," ~ ")," apr "," ~ ")," may "," ~ ")," jun "," ~ ")," jul "," ~ ")," aug "," ~ ")," sep "," ~ ")," sept "," ~ ")," oct "," ~ ")</f>
        <v>  </v>
      </c>
      <c r="BS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335," "&amp;LOWER(Flights!$F$14)&amp;" "," ~ ")," mh"," ~")," at "," ~ ")," by "," ~ ")," on "," ~ ")," to "," ~ ")," from "," ~ ")," until "," ~ ")," till "," ~ ")," before "," ~ ")," after "," ~ ")," around "," ~ ")," approx "," ~ ")," about "," ~ ")," since "," ~ ")," hrs "," ~ ")," hr "," ~ ")," hours "," ~ ")," time "," ~ ")," jan "," ~ ")," feb "," ~ ")," mar "," ~ ")," apr "," ~ ")," may "," ~ ")," jun "," ~ ")," jul "," ~ ")," aug "," ~ ")," sep "," ~ ")," sept "," ~ ")," oct "," ~ ")</f>
        <v>  </v>
      </c>
      <c r="BT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335,"jan","~"),"feb","~"),"mar","~"),"apr","~"),"may","~"),"jun","~"),"jul","~"),"aug","~"),"sep","~"),"oct","~"),"nov","~"),"dec","~")," nov "," ~ ")," dec "," ~ ")," mon "," ~ ")," tue "," ~ ")," wed "," ~ ")," thu "," ~ ")," fri "," ~ ")," sat "," ~ ")," sun "," ~ ")," gate "," ~ ")," bay "," ~ ")," stand "," ~ ")," position "," ~ ")," galley "," ~ ")," flight "," ~ ")," flt "," ~ ")," day "," ~ ")," date "," ~ ")," dated "," ~ ")," the "," ~ ")," and "," ~ ")," of "," ~ ")," in "," ~ ")," for "," ~ ")," with "," ~ ")</f>
        <v>  </v>
      </c>
      <c r="BU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335,"jan","~"),"feb","~"),"mar","~"),"apr","~"),"may","~"),"jun","~"),"jul","~"),"aug","~"),"sep","~"),"oct","~"),"nov","~"),"dec","~")," nov "," ~ ")," dec "," ~ ")," mon "," ~ ")," tue "," ~ ")," wed "," ~ ")," thu "," ~ ")," fri "," ~ ")," sat "," ~ ")," sun "," ~ ")," gate "," ~ ")," bay "," ~ ")," stand "," ~ ")," position "," ~ ")," galley "," ~ ")," flight "," ~ ")," flt "," ~ ")," day "," ~ ")," date "," ~ ")," dated "," ~ ")," the "," ~ ")," and "," ~ ")," of "," ~ ")," in "," ~ ")," for "," ~ ")," with "," ~ ")</f>
        <v>  </v>
      </c>
      <c r="BV335" s="61" t="n">
        <f aca="false">0</f>
        <v>0</v>
      </c>
      <c r="BW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335," pax "," ~ ")," etd "," ~ ")," eta "," ~ ")," std "," ~ ")," sta "," ~ ")," atd "," ~ ")," ata "," ~ ")," lt "," ~ ")," utc "," ~ ")," local "," ~ ")," ok "," ~ ")," done "," ~ ")," seen "," ~ ")," chk "," ~ ")," chkd "," ~ ")," checked "," ~ ")," rcvd "," ~ ")," recd "," ~ ")," dep "," ~ ")," arr "," ~ ")," qty "," ~ ")," all "," ~ ")," ttl "," ~ ")," total "," ~ ")," via "," ~ ")," per "," ~ ")," call "," ~ ")," inbound "," ~ ")," outbound "," ~ ")," approx "," ~ ")</f>
        <v>  </v>
      </c>
      <c r="BX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335," pax "," ~ ")," etd "," ~ ")," eta "," ~ ")," std "," ~ ")," sta "," ~ ")," atd "," ~ ")," ata "," ~ ")," lt "," ~ ")," utc "," ~ ")," local "," ~ ")," ok "," ~ ")," done "," ~ ")," seen "," ~ ")," chk "," ~ ")," chkd "," ~ ")," checked "," ~ ")," rcvd "," ~ ")," recd "," ~ ")," dep "," ~ ")," arr "," ~ ")," qty "," ~ ")," all "," ~ ")," ttl "," ~ ")," total "," ~ ")," via "," ~ ")," per "," ~ ")," call "," ~ ")," inbound "," ~ ")," outbound "," ~ ")," approx "," ~ ")</f>
        <v>  </v>
      </c>
    </row>
    <row r="336" customFormat="false" ht="39.75" hidden="false" customHeight="true" outlineLevel="0" collapsed="false">
      <c r="A336" s="57" t="s">
        <v>932</v>
      </c>
      <c r="B336" s="57" t="s">
        <v>251</v>
      </c>
      <c r="C336" s="57" t="str">
        <f aca="false">Flights!$F$14</f>
        <v>MH1140</v>
      </c>
      <c r="D336" s="58" t="n">
        <f aca="false">Flights!$D$14</f>
        <v>46307</v>
      </c>
      <c r="E336" s="57" t="str">
        <f aca="false">Flights!$G$14&amp;"-"&amp;Flights!$H$14</f>
        <v>KUL-PEN</v>
      </c>
      <c r="F336" s="57" t="str">
        <f aca="false">Flights!$K$14</f>
        <v>BC</v>
      </c>
      <c r="G336" s="57" t="s">
        <v>423</v>
      </c>
      <c r="H336" s="57" t="s">
        <v>381</v>
      </c>
      <c r="I336" s="57" t="s">
        <v>431</v>
      </c>
      <c r="J336" s="57" t="s">
        <v>436</v>
      </c>
      <c r="K336" s="67"/>
      <c r="L336" s="67" t="s">
        <v>425</v>
      </c>
      <c r="M336" s="67"/>
      <c r="N336" s="67" t="s">
        <v>386</v>
      </c>
      <c r="O336" s="67" t="s">
        <v>426</v>
      </c>
      <c r="P336" s="57" t="s">
        <v>187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open",IF(AND(NOT(OR(LEN(AZ336)&lt;15,ISNUMBER(MATCH(AZ336,L_Placeholder,0)))),BK336=0,NOT(OR(LEN(AU336)&lt;2,ISNUMBER(MATCH(AU336,L_Placeholder,0)))),NOT(OR(LEN(AX336)&lt;2,ISNUMBER(MATCH(AX336,L_Placeholder,0)))),TRIM(AE336)&lt;&gt;TRIM(T336)),"N/A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missing",IF(OR(LEN(AU336)&lt;2,ISNUMBER(MATCH(AU336,L_Placeholder,0))),"INVALID – PIC missing",IF(OR(LEN(AV336)&lt;2,ISNUMBER(MATCH(AV336,L_Placeholder,0))),"INVALID – result / assessment missing",IF(OR(OR(LEN(AW336)&lt;3,ISNUMBER(MATCH(AW336,L_Placeholder,0))),SUMPRODUCT(--ISNUMBER(SEARCH(" "&amp;L_EvidencePhrase&amp;" ",BD336)))&gt;0,BI336=1),"INVALID – evidence missing, placeholder or not yet on file",IF(BL336=0,"INVALID – evidence needs a traceable reference (number, file name or link)",IF(OR(LEN(AX336)&lt;2,ISNUMBER(MATCH(AX336,L_Placeholder,0))),"INVALID – verifier missing",IF(AX336=AU336,"INVALID – verifier must be someone other than the PIC",IF(BH336=1,"INVALID – result not yet available (awaiting / TBC)",IF(BV336=1,"INVALID – wording says not on board: an on-board confirmation needs the item loaded",IF(AND(AQ336=1,OR(OR(LEN(AY336)&lt;3,ISNUMBER(MATCH(AY336,L_Placeholder,0))),BJ336=1,BQ336=0)),"INVALID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LATE","COMPLETE")&amp;IF(BG336=1," – CHECK WORDING",""))))))))))))))))))))))),IF(TRIM(U336)="Fail","FAIL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t="str">
        <f aca="false">" "&amp;TRIM(SUBSTITUTE(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 "))&amp;" "</f>
        <v>  </v>
      </c>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IFERROR(IF(AND(TRIM(U336)="Pass",SUMPRODUCT((LEN(BC336)-LEN(SUBSTITUTE(BC336,"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")))/(LEN(L_PendNeg)+1))+SUMPRODUCT((LEN(BC336)-LEN(SUBSTITUTE(BC336," "&amp;L_PendPrep&amp;" "," ")))/(LEN(L_PendPrep)+1)),1,0),1)</f>
        <v>0</v>
      </c>
      <c r="BI336" s="61" t="n">
        <f aca="false">IFERROR(IF(SUMPRODUCT((LEN(BD336)-LEN(SUBSTITUTE(BD336," "&amp;L_PendStrict&amp;" "," ")))/(LEN(L_PendStrict)+1))&gt;SUMPRODUCT((LEN(BD336)-LEN(SUBSTITUTE(BD336," "&amp;L_PendNeg&amp;" "," ")))/(LEN(L_PendNeg)+1)),1,0),1)</f>
        <v>0</v>
      </c>
      <c r="BJ336" s="61" t="n">
        <f aca="false">IFERROR(IF(SUMPRODUCT((LEN(BE336)-LEN(SUBSTITUTE(BE336," "&amp;L_Pending&amp;" "," ")))/(LEN(L_Pending)+1))&gt;SUMPRODUCT((LEN(BE336)-LEN(SUBSTITUTE(BE336," "&amp;L_PendNeg&amp;" "," ")))/(LEN(L_PendNeg)+1))+SUMPRODUCT((LEN(BE336)-LEN(SUBSTITUTE(BE336," "&amp;L_PendPrep&amp;" "," ")))/(LEN(L_PendPrep)+1)),1,0),1)</f>
        <v>0</v>
      </c>
      <c r="BK336" s="61" t="n">
        <f aca="false">IFERROR(IF(SUMPRODUCT((LEN(BF336)-LEN(SUBSTITUTE(BF336," "&amp;L_PendStrict&amp;" "," ")))/(LEN(L_PendStrict)+1))&gt;SUMPRODUCT((LEN(BF336)-LEN(SUBSTITUTE(BF336," "&amp;L_PendNeg&amp;" "," ")))/(LEN(L_PendNeg)+1)),1,0),1)</f>
        <v>0</v>
      </c>
      <c r="BL336" s="61" t="n">
        <f aca="false">IFERROR(IF(OR(SUMPRODUCT(--ISNUMBER(SEARCH({"aa000"," aa 000"," aaa 000"," aaaa 000"," a 0000"," a000 000"," aa 00 000"," aaa 00 000"},BN336)))&gt;0,SUMPRODUCT(--ISNUMBER(SEARCH({"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336)))&gt;0,SUMPRODUCT(--ISNUMBER(SEARCH({"http","www.","\",".pdf",".jpg",".jpeg",".png",".heic",".xls",".doc",".msg",".eml"},Z336)))&gt;0,AND(SUMPRODUCT(--ISNUMBER(SEARCH({"sharepoint","onedrive","teams","dms","q-pulse","qpulse"},Z336)))&gt;0,ISNUMBER(SEARCH("0",BM336)))),1,0),0)</f>
        <v>0</v>
      </c>
      <c r="BM336" s="61" t="str">
        <f aca="false">SUBSTITUTE(SUBSTITUTE(SUBSTITUTE(SUBSTITUTE(SUBSTITUTE(SUBSTITUTE(SUBSTITUTE(SUBSTITUTE(SUBSTITUTE(LOWER(BW336&amp;""),"1","0"),"2","0"),"3","0"),"4","0"),"5","0"),"6","0"),"7","0"),"8","0"),"9","0")</f>
        <v>  </v>
      </c>
      <c r="BN336" s="61" t="str">
        <f aca="false">SUBSTITUTE(SUBSTITUTE(SUBSTITUTE(SUBSTITUTE(SUBSTITUTE(SUBSTITUTE(SUBSTITUTE(SUBSTITUTE(SUBSTITUTE(SUBSTITUTE(SUBSTITUTE(SUBSTITUTE(SUBSTITUTE(SUBSTITUTE(SUBSTITUTE(SUBSTITUTE(SUBSTITUTE(SUBSTITUTE(SUBSTITUTE(SUBSTITUTE(SUBSTITUTE(SUBSTITUTE(SUBSTITUTE(SUBSTITUTE(SUBSTITUTE(BM336,"b","a"),"c","a"),"d","a"),"e","a"),"f","a"),"g","a"),"h","a"),"i","a"),"j","a"),"k","a"),"l","a"),"m","a"),"n","a"),"o","a"),"p","a"),"q","a"),"r","a"),"s","a"),"t","a"),"u","a"),"v","a"),"w","a"),"x","a"),"y","a"),"z","a")</f>
        <v>  </v>
      </c>
      <c r="BO336" s="61" t="str">
        <f aca="false">SUBSTITUTE(SUBSTITUTE(SUBSTITUTE(SUBSTITUTE(SUBSTITUTE(SUBSTITUTE(SUBSTITUTE(SUBSTITUTE(SUBSTITUTE(LOWER(BX336&amp;""),"1","0"),"2","0"),"3","0"),"4","0"),"5","0"),"6","0"),"7","0"),"8","0"),"9","0")</f>
        <v>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v>
      </c>
      <c r="BQ336" s="61" t="n">
        <f aca="false">IFERROR(IF(OR(SUMPRODUCT(--ISNUMBER(SEARCH({"aa000"," aa 000"," aaa 000"," aaaa 000"," a 0000"," a000 000"," aa 00 000"," aaa 00 000"},BP336)))&gt;0,SUMPRODUCT(--ISNUMBER(SEARCH({"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336)))&gt;0,SUMPRODUCT(--ISNUMBER(SEARCH({"http","www.","\",".pdf",".jpg",".jpeg",".png",".heic",".xls",".doc",".msg",".eml"},W336)))&gt;0,ISNUMBER(SEARCH("0000",BO336)),AND(SUMPRODUCT(--ISNUMBER(SEARCH({"sharepoint","onedrive","teams","dms","q-pulse","qpulse"},W336)))&gt;0,ISNUMBER(SEARCH("0",BO336)))),1,0),0)</f>
        <v>0</v>
      </c>
      <c r="BR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336," "&amp;LOWER(Flights!$F$14)&amp;" "," ~ ")," mh"," ~")," at "," ~ ")," by "," ~ ")," on "," ~ ")," to "," ~ ")," from "," ~ ")," until "," ~ ")," till "," ~ ")," before "," ~ ")," after "," ~ ")," around "," ~ ")," approx "," ~ ")," about "," ~ ")," since "," ~ ")," hrs "," ~ ")," hr "," ~ ")," hours "," ~ ")," time "," ~ ")," jan "," ~ ")," feb "," ~ ")," mar "," ~ ")," apr "," ~ ")," may "," ~ ")," jun "," ~ ")," jul "," ~ ")," aug "," ~ ")," sep "," ~ ")," sept "," ~ ")," oct "," ~ ")</f>
        <v>  </v>
      </c>
      <c r="BS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336," "&amp;LOWER(Flights!$F$14)&amp;" "," ~ ")," mh"," ~")," at "," ~ ")," by "," ~ ")," on "," ~ ")," to "," ~ ")," from "," ~ ")," until "," ~ ")," till "," ~ ")," before "," ~ ")," after "," ~ ")," around "," ~ ")," approx "," ~ ")," about "," ~ ")," since "," ~ ")," hrs "," ~ ")," hr "," ~ ")," hours "," ~ ")," time "," ~ ")," jan "," ~ ")," feb "," ~ ")," mar "," ~ ")," apr "," ~ ")," may "," ~ ")," jun "," ~ ")," jul "," ~ ")," aug "," ~ ")," sep "," ~ ")," sept "," ~ ")," oct "," ~ ")</f>
        <v>  </v>
      </c>
      <c r="BT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336,"jan","~"),"feb","~"),"mar","~"),"apr","~"),"may","~"),"jun","~"),"jul","~"),"aug","~"),"sep","~"),"oct","~"),"nov","~"),"dec","~")," nov "," ~ ")," dec "," ~ ")," mon "," ~ ")," tue "," ~ ")," wed "," ~ ")," thu "," ~ ")," fri "," ~ ")," sat "," ~ ")," sun "," ~ ")," gate "," ~ ")," bay "," ~ ")," stand "," ~ ")," position "," ~ ")," galley "," ~ ")," flight "," ~ ")," flt "," ~ ")," day "," ~ ")," date "," ~ ")," dated "," ~ ")," the "," ~ ")," and "," ~ ")," of "," ~ ")," in "," ~ ")," for "," ~ ")," with "," ~ ")</f>
        <v>  </v>
      </c>
      <c r="BU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336,"jan","~"),"feb","~"),"mar","~"),"apr","~"),"may","~"),"jun","~"),"jul","~"),"aug","~"),"sep","~"),"oct","~"),"nov","~"),"dec","~")," nov "," ~ ")," dec "," ~ ")," mon "," ~ ")," tue "," ~ ")," wed "," ~ ")," thu "," ~ ")," fri "," ~ ")," sat "," ~ ")," sun "," ~ ")," gate "," ~ ")," bay "," ~ ")," stand "," ~ ")," position "," ~ ")," galley "," ~ ")," flight "," ~ ")," flt "," ~ ")," day "," ~ ")," date "," ~ ")," dated "," ~ ")," the "," ~ ")," and "," ~ ")," of "," ~ ")," in "," ~ ")," for "," ~ ")," with "," ~ ")</f>
        <v>  </v>
      </c>
      <c r="BV336" s="61" t="n">
        <f aca="false">0</f>
        <v>0</v>
      </c>
      <c r="BW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336," pax "," ~ ")," etd "," ~ ")," eta "," ~ ")," std "," ~ ")," sta "," ~ ")," atd "," ~ ")," ata "," ~ ")," lt "," ~ ")," utc "," ~ ")," local "," ~ ")," ok "," ~ ")," done "," ~ ")," seen "," ~ ")," chk "," ~ ")," chkd "," ~ ")," checked "," ~ ")," rcvd "," ~ ")," recd "," ~ ")," dep "," ~ ")," arr "," ~ ")," qty "," ~ ")," all "," ~ ")," ttl "," ~ ")," total "," ~ ")," via "," ~ ")," per "," ~ ")," call "," ~ ")," inbound "," ~ ")," outbound "," ~ ")," approx "," ~ ")</f>
        <v>  </v>
      </c>
      <c r="BX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336," pax "," ~ ")," etd "," ~ ")," eta "," ~ ")," std "," ~ ")," sta "," ~ ")," atd "," ~ ")," ata "," ~ ")," lt "," ~ ")," utc "," ~ ")," local "," ~ ")," ok "," ~ ")," done "," ~ ")," seen "," ~ ")," chk "," ~ ")," chkd "," ~ ")," checked "," ~ ")," rcvd "," ~ ")," recd "," ~ ")," dep "," ~ ")," arr "," ~ ")," qty "," ~ ")," all "," ~ ")," ttl "," ~ ")," total "," ~ ")," via "," ~ ")," per "," ~ ")," call "," ~ ")," inbound "," ~ ")," outbound "," ~ ")," approx "," ~ ")</f>
        <v>  </v>
      </c>
    </row>
    <row r="337" customFormat="false" ht="78.75" hidden="false" customHeight="true" outlineLevel="0" collapsed="false">
      <c r="A337" s="57" t="s">
        <v>933</v>
      </c>
      <c r="B337" s="57" t="s">
        <v>251</v>
      </c>
      <c r="C337" s="57" t="str">
        <f aca="false">Flights!$F$14</f>
        <v>MH1140</v>
      </c>
      <c r="D337" s="58" t="n">
        <f aca="false">Flights!$D$14</f>
        <v>46307</v>
      </c>
      <c r="E337" s="57" t="str">
        <f aca="false">Flights!$G$14&amp;"-"&amp;Flights!$H$14</f>
        <v>KUL-PEN</v>
      </c>
      <c r="F337" s="57" t="str">
        <f aca="false">Flights!$K$14</f>
        <v>BC</v>
      </c>
      <c r="G337" s="57" t="s">
        <v>423</v>
      </c>
      <c r="H337" s="57" t="s">
        <v>381</v>
      </c>
      <c r="I337" s="57" t="s">
        <v>431</v>
      </c>
      <c r="J337" s="57" t="s">
        <v>438</v>
      </c>
      <c r="K337" s="67" t="s">
        <v>494</v>
      </c>
      <c r="L337" s="67" t="s">
        <v>425</v>
      </c>
      <c r="M337" s="67"/>
      <c r="N337" s="67" t="s">
        <v>386</v>
      </c>
      <c r="O337" s="67" t="s">
        <v>426</v>
      </c>
      <c r="P337" s="57" t="s">
        <v>187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open",IF(AND(NOT(OR(LEN(AZ337)&lt;15,ISNUMBER(MATCH(AZ337,L_Placeholder,0)))),BK337=0,NOT(OR(LEN(AU337)&lt;2,ISNUMBER(MATCH(AU337,L_Placeholder,0)))),NOT(OR(LEN(AX337)&lt;2,ISNUMBER(MATCH(AX337,L_Placeholder,0)))),TRIM(AE337)&lt;&gt;TRIM(T337)),"N/A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missing",IF(OR(LEN(AU337)&lt;2,ISNUMBER(MATCH(AU337,L_Placeholder,0))),"INVALID – PIC missing",IF(OR(LEN(AV337)&lt;2,ISNUMBER(MATCH(AV337,L_Placeholder,0))),"INVALID – result / assessment missing",IF(OR(OR(LEN(AW337)&lt;3,ISNUMBER(MATCH(AW337,L_Placeholder,0))),SUMPRODUCT(--ISNUMBER(SEARCH(" "&amp;L_EvidencePhrase&amp;" ",BD337)))&gt;0,BI337=1),"INVALID – evidence missing, placeholder or not yet on file",IF(BL337=0,"INVALID – evidence needs a traceable reference (number, file name or link)",IF(OR(LEN(AX337)&lt;2,ISNUMBER(MATCH(AX337,L_Placeholder,0))),"INVALID – verifier missing",IF(AX337=AU337,"INVALID – verifier must be someone other than the PIC",IF(BH337=1,"INVALID – result not yet available (awaiting / TBC)",IF(BV337=1,"INVALID – wording says not on board: an on-board confirmation needs the item loaded",IF(AND(AQ337=1,OR(OR(LEN(AY337)&lt;3,ISNUMBER(MATCH(AY337,L_Placeholder,0))),BJ337=1,BQ337=0)),"INVALID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LATE","COMPLETE")&amp;IF(BG337=1," – CHECK WORDING",""))))))))))))))))))))))),IF(TRIM(U337)="Fail","FAIL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t="str">
        <f aca="false">" "&amp;TRIM(SUBSTITUTE(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 "))&amp;" "</f>
        <v>  </v>
      </c>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IFERROR(IF(AND(TRIM(U337)="Pass",SUMPRODUCT((LEN(BC337)-LEN(SUBSTITUTE(BC337,"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")))/(LEN(L_PendNeg)+1))+SUMPRODUCT((LEN(BC337)-LEN(SUBSTITUTE(BC337," "&amp;L_PendPrep&amp;" "," ")))/(LEN(L_PendPrep)+1)),1,0),1)</f>
        <v>0</v>
      </c>
      <c r="BI337" s="61" t="n">
        <f aca="false">IFERROR(IF(SUMPRODUCT((LEN(BD337)-LEN(SUBSTITUTE(BD337," "&amp;L_PendStrict&amp;" "," ")))/(LEN(L_PendStrict)+1))&gt;SUMPRODUCT((LEN(BD337)-LEN(SUBSTITUTE(BD337," "&amp;L_PendNeg&amp;" "," ")))/(LEN(L_PendNeg)+1)),1,0),1)</f>
        <v>0</v>
      </c>
      <c r="BJ337" s="61" t="n">
        <f aca="false">IFERROR(IF(SUMPRODUCT((LEN(BE337)-LEN(SUBSTITUTE(BE337," "&amp;L_Pending&amp;" "," ")))/(LEN(L_Pending)+1))&gt;SUMPRODUCT((LEN(BE337)-LEN(SUBSTITUTE(BE337," "&amp;L_PendNeg&amp;" "," ")))/(LEN(L_PendNeg)+1))+SUMPRODUCT((LEN(BE337)-LEN(SUBSTITUTE(BE337," "&amp;L_PendPrep&amp;" "," ")))/(LEN(L_PendPrep)+1)),1,0),1)</f>
        <v>0</v>
      </c>
      <c r="BK337" s="61" t="n">
        <f aca="false">IFERROR(IF(SUMPRODUCT((LEN(BF337)-LEN(SUBSTITUTE(BF337," "&amp;L_PendStrict&amp;" "," ")))/(LEN(L_PendStrict)+1))&gt;SUMPRODUCT((LEN(BF337)-LEN(SUBSTITUTE(BF337," "&amp;L_PendNeg&amp;" "," ")))/(LEN(L_PendNeg)+1)),1,0),1)</f>
        <v>0</v>
      </c>
      <c r="BL337" s="61" t="n">
        <f aca="false">IFERROR(IF(OR(SUMPRODUCT(--ISNUMBER(SEARCH({"aa000"," aa 000"," aaa 000"," aaaa 000"," a 0000"," a000 000"," aa 00 000"," aaa 00 000"},BN337)))&gt;0,SUMPRODUCT(--ISNUMBER(SEARCH({"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337)))&gt;0,SUMPRODUCT(--ISNUMBER(SEARCH({"http","www.","\",".pdf",".jpg",".jpeg",".png",".heic",".xls",".doc",".msg",".eml"},Z337)))&gt;0,AND(SUMPRODUCT(--ISNUMBER(SEARCH({"sharepoint","onedrive","teams","dms","q-pulse","qpulse"},Z337)))&gt;0,ISNUMBER(SEARCH("0",BM337)))),1,0),0)</f>
        <v>0</v>
      </c>
      <c r="BM337" s="61" t="str">
        <f aca="false">SUBSTITUTE(SUBSTITUTE(SUBSTITUTE(SUBSTITUTE(SUBSTITUTE(SUBSTITUTE(SUBSTITUTE(SUBSTITUTE(SUBSTITUTE(LOWER(BW337&amp;""),"1","0"),"2","0"),"3","0"),"4","0"),"5","0"),"6","0"),"7","0"),"8","0"),"9","0")</f>
        <v>  </v>
      </c>
      <c r="BN337" s="61" t="str">
        <f aca="false">SUBSTITUTE(SUBSTITUTE(SUBSTITUTE(SUBSTITUTE(SUBSTITUTE(SUBSTITUTE(SUBSTITUTE(SUBSTITUTE(SUBSTITUTE(SUBSTITUTE(SUBSTITUTE(SUBSTITUTE(SUBSTITUTE(SUBSTITUTE(SUBSTITUTE(SUBSTITUTE(SUBSTITUTE(SUBSTITUTE(SUBSTITUTE(SUBSTITUTE(SUBSTITUTE(SUBSTITUTE(SUBSTITUTE(SUBSTITUTE(SUBSTITUTE(BM337,"b","a"),"c","a"),"d","a"),"e","a"),"f","a"),"g","a"),"h","a"),"i","a"),"j","a"),"k","a"),"l","a"),"m","a"),"n","a"),"o","a"),"p","a"),"q","a"),"r","a"),"s","a"),"t","a"),"u","a"),"v","a"),"w","a"),"x","a"),"y","a"),"z","a")</f>
        <v>  </v>
      </c>
      <c r="BO337" s="61" t="str">
        <f aca="false">SUBSTITUTE(SUBSTITUTE(SUBSTITUTE(SUBSTITUTE(SUBSTITUTE(SUBSTITUTE(SUBSTITUTE(SUBSTITUTE(SUBSTITUTE(LOWER(BX337&amp;""),"1","0"),"2","0"),"3","0"),"4","0"),"5","0"),"6","0"),"7","0"),"8","0"),"9","0")</f>
        <v>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v>
      </c>
      <c r="BQ337" s="61" t="n">
        <f aca="false">IFERROR(IF(OR(SUMPRODUCT(--ISNUMBER(SEARCH({"aa000"," aa 000"," aaa 000"," aaaa 000"," a 0000"," a000 000"," aa 00 000"," aaa 00 000"},BP337)))&gt;0,SUMPRODUCT(--ISNUMBER(SEARCH({"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337)))&gt;0,SUMPRODUCT(--ISNUMBER(SEARCH({"http","www.","\",".pdf",".jpg",".jpeg",".png",".heic",".xls",".doc",".msg",".eml"},W337)))&gt;0,ISNUMBER(SEARCH("0000",BO337)),AND(SUMPRODUCT(--ISNUMBER(SEARCH({"sharepoint","onedrive","teams","dms","q-pulse","qpulse"},W337)))&gt;0,ISNUMBER(SEARCH("0",BO337)))),1,0),0)</f>
        <v>0</v>
      </c>
      <c r="BR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337," "&amp;LOWER(Flights!$F$14)&amp;" "," ~ ")," mh"," ~")," at "," ~ ")," by "," ~ ")," on "," ~ ")," to "," ~ ")," from "," ~ ")," until "," ~ ")," till "," ~ ")," before "," ~ ")," after "," ~ ")," around "," ~ ")," approx "," ~ ")," about "," ~ ")," since "," ~ ")," hrs "," ~ ")," hr "," ~ ")," hours "," ~ ")," time "," ~ ")," jan "," ~ ")," feb "," ~ ")," mar "," ~ ")," apr "," ~ ")," may "," ~ ")," jun "," ~ ")," jul "," ~ ")," aug "," ~ ")," sep "," ~ ")," sept "," ~ ")," oct "," ~ ")</f>
        <v>  </v>
      </c>
      <c r="BS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337," "&amp;LOWER(Flights!$F$14)&amp;" "," ~ ")," mh"," ~")," at "," ~ ")," by "," ~ ")," on "," ~ ")," to "," ~ ")," from "," ~ ")," until "," ~ ")," till "," ~ ")," before "," ~ ")," after "," ~ ")," around "," ~ ")," approx "," ~ ")," about "," ~ ")," since "," ~ ")," hrs "," ~ ")," hr "," ~ ")," hours "," ~ ")," time "," ~ ")," jan "," ~ ")," feb "," ~ ")," mar "," ~ ")," apr "," ~ ")," may "," ~ ")," jun "," ~ ")," jul "," ~ ")," aug "," ~ ")," sep "," ~ ")," sept "," ~ ")," oct "," ~ ")</f>
        <v>  </v>
      </c>
      <c r="BT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337,"jan","~"),"feb","~"),"mar","~"),"apr","~"),"may","~"),"jun","~"),"jul","~"),"aug","~"),"sep","~"),"oct","~"),"nov","~"),"dec","~")," nov "," ~ ")," dec "," ~ ")," mon "," ~ ")," tue "," ~ ")," wed "," ~ ")," thu "," ~ ")," fri "," ~ ")," sat "," ~ ")," sun "," ~ ")," gate "," ~ ")," bay "," ~ ")," stand "," ~ ")," position "," ~ ")," galley "," ~ ")," flight "," ~ ")," flt "," ~ ")," day "," ~ ")," date "," ~ ")," dated "," ~ ")," the "," ~ ")," and "," ~ ")," of "," ~ ")," in "," ~ ")," for "," ~ ")," with "," ~ ")</f>
        <v>  </v>
      </c>
      <c r="BU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337,"jan","~"),"feb","~"),"mar","~"),"apr","~"),"may","~"),"jun","~"),"jul","~"),"aug","~"),"sep","~"),"oct","~"),"nov","~"),"dec","~")," nov "," ~ ")," dec "," ~ ")," mon "," ~ ")," tue "," ~ ")," wed "," ~ ")," thu "," ~ ")," fri "," ~ ")," sat "," ~ ")," sun "," ~ ")," gate "," ~ ")," bay "," ~ ")," stand "," ~ ")," position "," ~ ")," galley "," ~ ")," flight "," ~ ")," flt "," ~ ")," day "," ~ ")," date "," ~ ")," dated "," ~ ")," the "," ~ ")," and "," ~ ")," of "," ~ ")," in "," ~ ")," for "," ~ ")," with "," ~ ")</f>
        <v>  </v>
      </c>
      <c r="BV337" s="61" t="n">
        <f aca="false">0</f>
        <v>0</v>
      </c>
      <c r="BW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337," pax "," ~ ")," etd "," ~ ")," eta "," ~ ")," std "," ~ ")," sta "," ~ ")," atd "," ~ ")," ata "," ~ ")," lt "," ~ ")," utc "," ~ ")," local "," ~ ")," ok "," ~ ")," done "," ~ ")," seen "," ~ ")," chk "," ~ ")," chkd "," ~ ")," checked "," ~ ")," rcvd "," ~ ")," recd "," ~ ")," dep "," ~ ")," arr "," ~ ")," qty "," ~ ")," all "," ~ ")," ttl "," ~ ")," total "," ~ ")," via "," ~ ")," per "," ~ ")," call "," ~ ")," inbound "," ~ ")," outbound "," ~ ")," approx "," ~ ")</f>
        <v>  </v>
      </c>
      <c r="BX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337," pax "," ~ ")," etd "," ~ ")," eta "," ~ ")," std "," ~ ")," sta "," ~ ")," atd "," ~ ")," ata "," ~ ")," lt "," ~ ")," utc "," ~ ")," local "," ~ ")," ok "," ~ ")," done "," ~ ")," seen "," ~ ")," chk "," ~ ")," chkd "," ~ ")," checked "," ~ ")," rcvd "," ~ ")," recd "," ~ ")," dep "," ~ ")," arr "," ~ ")," qty "," ~ ")," all "," ~ ")," ttl "," ~ ")," total "," ~ ")," via "," ~ ")," per "," ~ ")," call "," ~ ")," inbound "," ~ ")," outbound "," ~ ")," approx "," ~ ")</f>
        <v>  </v>
      </c>
    </row>
    <row r="338" customFormat="false" ht="39.75" hidden="false" customHeight="true" outlineLevel="0" collapsed="false">
      <c r="A338" s="57" t="s">
        <v>934</v>
      </c>
      <c r="B338" s="57" t="s">
        <v>251</v>
      </c>
      <c r="C338" s="57" t="str">
        <f aca="false">Flights!$F$14</f>
        <v>MH1140</v>
      </c>
      <c r="D338" s="58" t="n">
        <f aca="false">Flights!$D$14</f>
        <v>46307</v>
      </c>
      <c r="E338" s="57" t="str">
        <f aca="false">Flights!$G$14&amp;"-"&amp;Flights!$H$14</f>
        <v>KUL-PEN</v>
      </c>
      <c r="F338" s="57" t="str">
        <f aca="false">Flights!$K$14</f>
        <v>BC</v>
      </c>
      <c r="G338" s="57" t="s">
        <v>423</v>
      </c>
      <c r="H338" s="57" t="s">
        <v>381</v>
      </c>
      <c r="I338" s="57" t="s">
        <v>431</v>
      </c>
      <c r="J338" s="57" t="s">
        <v>441</v>
      </c>
      <c r="K338" s="67"/>
      <c r="L338" s="67" t="s">
        <v>425</v>
      </c>
      <c r="M338" s="67"/>
      <c r="N338" s="67" t="s">
        <v>386</v>
      </c>
      <c r="O338" s="67" t="s">
        <v>426</v>
      </c>
      <c r="P338" s="57" t="s">
        <v>187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open",IF(AND(NOT(OR(LEN(AZ338)&lt;15,ISNUMBER(MATCH(AZ338,L_Placeholder,0)))),BK338=0,NOT(OR(LEN(AU338)&lt;2,ISNUMBER(MATCH(AU338,L_Placeholder,0)))),NOT(OR(LEN(AX338)&lt;2,ISNUMBER(MATCH(AX338,L_Placeholder,0)))),TRIM(AE338)&lt;&gt;TRIM(T338)),"N/A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missing",IF(OR(LEN(AU338)&lt;2,ISNUMBER(MATCH(AU338,L_Placeholder,0))),"INVALID – PIC missing",IF(OR(LEN(AV338)&lt;2,ISNUMBER(MATCH(AV338,L_Placeholder,0))),"INVALID – result / assessment missing",IF(OR(OR(LEN(AW338)&lt;3,ISNUMBER(MATCH(AW338,L_Placeholder,0))),SUMPRODUCT(--ISNUMBER(SEARCH(" "&amp;L_EvidencePhrase&amp;" ",BD338)))&gt;0,BI338=1),"INVALID – evidence missing, placeholder or not yet on file",IF(BL338=0,"INVALID – evidence needs a traceable reference (number, file name or link)",IF(OR(LEN(AX338)&lt;2,ISNUMBER(MATCH(AX338,L_Placeholder,0))),"INVALID – verifier missing",IF(AX338=AU338,"INVALID – verifier must be someone other than the PIC",IF(BH338=1,"INVALID – result not yet available (awaiting / TBC)",IF(BV338=1,"INVALID – wording says not on board: an on-board confirmation needs the item loaded",IF(AND(AQ338=1,OR(OR(LEN(AY338)&lt;3,ISNUMBER(MATCH(AY338,L_Placeholder,0))),BJ338=1,BQ338=0)),"INVALID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LATE","COMPLETE")&amp;IF(BG338=1," – CHECK WORDING",""))))))))))))))))))))))),IF(TRIM(U338)="Fail","FAIL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t="str">
        <f aca="false">" "&amp;TRIM(SUBSTITUTE(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 "))&amp;" "</f>
        <v>  </v>
      </c>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IFERROR(IF(AND(TRIM(U338)="Pass",SUMPRODUCT((LEN(BC338)-LEN(SUBSTITUTE(BC338,"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")))/(LEN(L_PendNeg)+1))+SUMPRODUCT((LEN(BC338)-LEN(SUBSTITUTE(BC338," "&amp;L_PendPrep&amp;" "," ")))/(LEN(L_PendPrep)+1)),1,0),1)</f>
        <v>0</v>
      </c>
      <c r="BI338" s="61" t="n">
        <f aca="false">IFERROR(IF(SUMPRODUCT((LEN(BD338)-LEN(SUBSTITUTE(BD338," "&amp;L_PendStrict&amp;" "," ")))/(LEN(L_PendStrict)+1))&gt;SUMPRODUCT((LEN(BD338)-LEN(SUBSTITUTE(BD338," "&amp;L_PendNeg&amp;" "," ")))/(LEN(L_PendNeg)+1)),1,0),1)</f>
        <v>0</v>
      </c>
      <c r="BJ338" s="61" t="n">
        <f aca="false">IFERROR(IF(SUMPRODUCT((LEN(BE338)-LEN(SUBSTITUTE(BE338," "&amp;L_Pending&amp;" "," ")))/(LEN(L_Pending)+1))&gt;SUMPRODUCT((LEN(BE338)-LEN(SUBSTITUTE(BE338," "&amp;L_PendNeg&amp;" "," ")))/(LEN(L_PendNeg)+1))+SUMPRODUCT((LEN(BE338)-LEN(SUBSTITUTE(BE338," "&amp;L_PendPrep&amp;" "," ")))/(LEN(L_PendPrep)+1)),1,0),1)</f>
        <v>0</v>
      </c>
      <c r="BK338" s="61" t="n">
        <f aca="false">IFERROR(IF(SUMPRODUCT((LEN(BF338)-LEN(SUBSTITUTE(BF338," "&amp;L_PendStrict&amp;" "," ")))/(LEN(L_PendStrict)+1))&gt;SUMPRODUCT((LEN(BF338)-LEN(SUBSTITUTE(BF338," "&amp;L_PendNeg&amp;" "," ")))/(LEN(L_PendNeg)+1)),1,0),1)</f>
        <v>0</v>
      </c>
      <c r="BL338" s="61" t="n">
        <f aca="false">IFERROR(IF(OR(SUMPRODUCT(--ISNUMBER(SEARCH({"aa000"," aa 000"," aaa 000"," aaaa 000"," a 0000"," a000 000"," aa 00 000"," aaa 00 000"},BN338)))&gt;0,SUMPRODUCT(--ISNUMBER(SEARCH({"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338)))&gt;0,SUMPRODUCT(--ISNUMBER(SEARCH({"http","www.","\",".pdf",".jpg",".jpeg",".png",".heic",".xls",".doc",".msg",".eml"},Z338)))&gt;0,AND(SUMPRODUCT(--ISNUMBER(SEARCH({"sharepoint","onedrive","teams","dms","q-pulse","qpulse"},Z338)))&gt;0,ISNUMBER(SEARCH("0",BM338)))),1,0),0)</f>
        <v>0</v>
      </c>
      <c r="BM338" s="61" t="str">
        <f aca="false">SUBSTITUTE(SUBSTITUTE(SUBSTITUTE(SUBSTITUTE(SUBSTITUTE(SUBSTITUTE(SUBSTITUTE(SUBSTITUTE(SUBSTITUTE(LOWER(BW338&amp;""),"1","0"),"2","0"),"3","0"),"4","0"),"5","0"),"6","0"),"7","0"),"8","0"),"9","0")</f>
        <v>  </v>
      </c>
      <c r="BN338" s="61" t="str">
        <f aca="false">SUBSTITUTE(SUBSTITUTE(SUBSTITUTE(SUBSTITUTE(SUBSTITUTE(SUBSTITUTE(SUBSTITUTE(SUBSTITUTE(SUBSTITUTE(SUBSTITUTE(SUBSTITUTE(SUBSTITUTE(SUBSTITUTE(SUBSTITUTE(SUBSTITUTE(SUBSTITUTE(SUBSTITUTE(SUBSTITUTE(SUBSTITUTE(SUBSTITUTE(SUBSTITUTE(SUBSTITUTE(SUBSTITUTE(SUBSTITUTE(SUBSTITUTE(BM338,"b","a"),"c","a"),"d","a"),"e","a"),"f","a"),"g","a"),"h","a"),"i","a"),"j","a"),"k","a"),"l","a"),"m","a"),"n","a"),"o","a"),"p","a"),"q","a"),"r","a"),"s","a"),"t","a"),"u","a"),"v","a"),"w","a"),"x","a"),"y","a"),"z","a")</f>
        <v>  </v>
      </c>
      <c r="BO338" s="61" t="str">
        <f aca="false">SUBSTITUTE(SUBSTITUTE(SUBSTITUTE(SUBSTITUTE(SUBSTITUTE(SUBSTITUTE(SUBSTITUTE(SUBSTITUTE(SUBSTITUTE(LOWER(BX338&amp;""),"1","0"),"2","0"),"3","0"),"4","0"),"5","0"),"6","0"),"7","0"),"8","0"),"9","0")</f>
        <v>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v>
      </c>
      <c r="BQ338" s="61" t="n">
        <f aca="false">IFERROR(IF(OR(SUMPRODUCT(--ISNUMBER(SEARCH({"aa000"," aa 000"," aaa 000"," aaaa 000"," a 0000"," a000 000"," aa 00 000"," aaa 00 000"},BP338)))&gt;0,SUMPRODUCT(--ISNUMBER(SEARCH({"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338)))&gt;0,SUMPRODUCT(--ISNUMBER(SEARCH({"http","www.","\",".pdf",".jpg",".jpeg",".png",".heic",".xls",".doc",".msg",".eml"},W338)))&gt;0,ISNUMBER(SEARCH("0000",BO338)),AND(SUMPRODUCT(--ISNUMBER(SEARCH({"sharepoint","onedrive","teams","dms","q-pulse","qpulse"},W338)))&gt;0,ISNUMBER(SEARCH("0",BO338)))),1,0),0)</f>
        <v>0</v>
      </c>
      <c r="BR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338," "&amp;LOWER(Flights!$F$14)&amp;" "," ~ ")," mh"," ~")," at "," ~ ")," by "," ~ ")," on "," ~ ")," to "," ~ ")," from "," ~ ")," until "," ~ ")," till "," ~ ")," before "," ~ ")," after "," ~ ")," around "," ~ ")," approx "," ~ ")," about "," ~ ")," since "," ~ ")," hrs "," ~ ")," hr "," ~ ")," hours "," ~ ")," time "," ~ ")," jan "," ~ ")," feb "," ~ ")," mar "," ~ ")," apr "," ~ ")," may "," ~ ")," jun "," ~ ")," jul "," ~ ")," aug "," ~ ")," sep "," ~ ")," sept "," ~ ")," oct "," ~ ")</f>
        <v>  </v>
      </c>
      <c r="BS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338," "&amp;LOWER(Flights!$F$14)&amp;" "," ~ ")," mh"," ~")," at "," ~ ")," by "," ~ ")," on "," ~ ")," to "," ~ ")," from "," ~ ")," until "," ~ ")," till "," ~ ")," before "," ~ ")," after "," ~ ")," around "," ~ ")," approx "," ~ ")," about "," ~ ")," since "," ~ ")," hrs "," ~ ")," hr "," ~ ")," hours "," ~ ")," time "," ~ ")," jan "," ~ ")," feb "," ~ ")," mar "," ~ ")," apr "," ~ ")," may "," ~ ")," jun "," ~ ")," jul "," ~ ")," aug "," ~ ")," sep "," ~ ")," sept "," ~ ")," oct "," ~ ")</f>
        <v>  </v>
      </c>
      <c r="BT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338,"jan","~"),"feb","~"),"mar","~"),"apr","~"),"may","~"),"jun","~"),"jul","~"),"aug","~"),"sep","~"),"oct","~"),"nov","~"),"dec","~")," nov "," ~ ")," dec "," ~ ")," mon "," ~ ")," tue "," ~ ")," wed "," ~ ")," thu "," ~ ")," fri "," ~ ")," sat "," ~ ")," sun "," ~ ")," gate "," ~ ")," bay "," ~ ")," stand "," ~ ")," position "," ~ ")," galley "," ~ ")," flight "," ~ ")," flt "," ~ ")," day "," ~ ")," date "," ~ ")," dated "," ~ ")," the "," ~ ")," and "," ~ ")," of "," ~ ")," in "," ~ ")," for "," ~ ")," with "," ~ ")</f>
        <v>  </v>
      </c>
      <c r="BU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338,"jan","~"),"feb","~"),"mar","~"),"apr","~"),"may","~"),"jun","~"),"jul","~"),"aug","~"),"sep","~"),"oct","~"),"nov","~"),"dec","~")," nov "," ~ ")," dec "," ~ ")," mon "," ~ ")," tue "," ~ ")," wed "," ~ ")," thu "," ~ ")," fri "," ~ ")," sat "," ~ ")," sun "," ~ ")," gate "," ~ ")," bay "," ~ ")," stand "," ~ ")," position "," ~ ")," galley "," ~ ")," flight "," ~ ")," flt "," ~ ")," day "," ~ ")," date "," ~ ")," dated "," ~ ")," the "," ~ ")," and "," ~ ")," of "," ~ ")," in "," ~ ")," for "," ~ ")," with "," ~ ")</f>
        <v>  </v>
      </c>
      <c r="BV338" s="61" t="n">
        <f aca="false">0</f>
        <v>0</v>
      </c>
      <c r="BW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338," pax "," ~ ")," etd "," ~ ")," eta "," ~ ")," std "," ~ ")," sta "," ~ ")," atd "," ~ ")," ata "," ~ ")," lt "," ~ ")," utc "," ~ ")," local "," ~ ")," ok "," ~ ")," done "," ~ ")," seen "," ~ ")," chk "," ~ ")," chkd "," ~ ")," checked "," ~ ")," rcvd "," ~ ")," recd "," ~ ")," dep "," ~ ")," arr "," ~ ")," qty "," ~ ")," all "," ~ ")," ttl "," ~ ")," total "," ~ ")," via "," ~ ")," per "," ~ ")," call "," ~ ")," inbound "," ~ ")," outbound "," ~ ")," approx "," ~ ")</f>
        <v>  </v>
      </c>
      <c r="BX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338," pax "," ~ ")," etd "," ~ ")," eta "," ~ ")," std "," ~ ")," sta "," ~ ")," atd "," ~ ")," ata "," ~ ")," lt "," ~ ")," utc "," ~ ")," local "," ~ ")," ok "," ~ ")," done "," ~ ")," seen "," ~ ")," chk "," ~ ")," chkd "," ~ ")," checked "," ~ ")," rcvd "," ~ ")," recd "," ~ ")," dep "," ~ ")," arr "," ~ ")," qty "," ~ ")," all "," ~ ")," ttl "," ~ ")," total "," ~ ")," via "," ~ ")," per "," ~ ")," call "," ~ ")," inbound "," ~ ")," outbound "," ~ ")," approx "," ~ ")</f>
        <v>  </v>
      </c>
    </row>
    <row r="339" customFormat="false" ht="66" hidden="false" customHeight="true" outlineLevel="0" collapsed="false">
      <c r="A339" s="57" t="s">
        <v>935</v>
      </c>
      <c r="B339" s="57" t="s">
        <v>251</v>
      </c>
      <c r="C339" s="57" t="str">
        <f aca="false">Flights!$F$14</f>
        <v>MH1140</v>
      </c>
      <c r="D339" s="58" t="n">
        <f aca="false">Flights!$D$14</f>
        <v>46307</v>
      </c>
      <c r="E339" s="57" t="str">
        <f aca="false">Flights!$G$14&amp;"-"&amp;Flights!$H$14</f>
        <v>KUL-PEN</v>
      </c>
      <c r="F339" s="57" t="str">
        <f aca="false">Flights!$K$14</f>
        <v>BC</v>
      </c>
      <c r="G339" s="57" t="s">
        <v>423</v>
      </c>
      <c r="H339" s="57" t="s">
        <v>381</v>
      </c>
      <c r="I339" s="57" t="s">
        <v>443</v>
      </c>
      <c r="J339" s="57" t="s">
        <v>497</v>
      </c>
      <c r="K339" s="67" t="s">
        <v>498</v>
      </c>
      <c r="L339" s="67" t="s">
        <v>936</v>
      </c>
      <c r="M339" s="67" t="s">
        <v>454</v>
      </c>
      <c r="N339" s="67" t="s">
        <v>386</v>
      </c>
      <c r="O339" s="67" t="s">
        <v>500</v>
      </c>
      <c r="P339" s="57" t="s">
        <v>187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open",IF(AND(NOT(OR(LEN(AZ339)&lt;15,ISNUMBER(MATCH(AZ339,L_Placeholder,0)))),BK339=0,NOT(OR(LEN(AU339)&lt;2,ISNUMBER(MATCH(AU339,L_Placeholder,0)))),NOT(OR(LEN(AX339)&lt;2,ISNUMBER(MATCH(AX339,L_Placeholder,0)))),TRIM(AE339)&lt;&gt;TRIM(T339)),"N/A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missing",IF(OR(LEN(AU339)&lt;2,ISNUMBER(MATCH(AU339,L_Placeholder,0))),"INVALID – PIC missing",IF(OR(LEN(AV339)&lt;2,ISNUMBER(MATCH(AV339,L_Placeholder,0))),"INVALID – result / assessment missing",IF(OR(OR(LEN(AW339)&lt;3,ISNUMBER(MATCH(AW339,L_Placeholder,0))),SUMPRODUCT(--ISNUMBER(SEARCH(" "&amp;L_EvidencePhrase&amp;" ",BD339)))&gt;0,BI339=1),"INVALID – evidence missing, placeholder or not yet on file",IF(BL339=0,"INVALID – evidence needs a traceable reference (number, file name or link)",IF(OR(LEN(AX339)&lt;2,ISNUMBER(MATCH(AX339,L_Placeholder,0))),"INVALID – verifier missing",IF(AX339=AU339,"INVALID – verifier must be someone other than the PIC",IF(BH339=1,"INVALID – result not yet available (awaiting / TBC)",IF(BV339=1,"INVALID – wording says not on board: an on-board confirmation needs the item loaded",IF(AND(AQ339=1,OR(OR(LEN(AY339)&lt;3,ISNUMBER(MATCH(AY339,L_Placeholder,0))),BJ339=1,BQ339=0)),"INVALID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LATE","COMPLETE")&amp;IF(BG339=1," – CHECK WORDING",""))))))))))))))))))))))),IF(TRIM(U339)="Fail","FAIL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t="str">
        <f aca="false">" "&amp;TRIM(SUBSTITUTE(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 "))&amp;" "</f>
        <v>  </v>
      </c>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IFERROR(IF(AND(TRIM(U339)="Pass",SUMPRODUCT((LEN(BC339)-LEN(SUBSTITUTE(BC339,"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")))/(LEN(L_PendNeg)+1))+SUMPRODUCT((LEN(BC339)-LEN(SUBSTITUTE(BC339," "&amp;L_PendPrep&amp;" "," ")))/(LEN(L_PendPrep)+1)),1,0),1)</f>
        <v>0</v>
      </c>
      <c r="BI339" s="61" t="n">
        <f aca="false">IFERROR(IF(SUMPRODUCT((LEN(BD339)-LEN(SUBSTITUTE(BD339," "&amp;L_PendStrict&amp;" "," ")))/(LEN(L_PendStrict)+1))&gt;SUMPRODUCT((LEN(BD339)-LEN(SUBSTITUTE(BD339," "&amp;L_PendNeg&amp;" "," ")))/(LEN(L_PendNeg)+1)),1,0),1)</f>
        <v>0</v>
      </c>
      <c r="BJ339" s="61" t="n">
        <f aca="false">IFERROR(IF(SUMPRODUCT((LEN(BE339)-LEN(SUBSTITUTE(BE339," "&amp;L_Pending&amp;" "," ")))/(LEN(L_Pending)+1))&gt;SUMPRODUCT((LEN(BE339)-LEN(SUBSTITUTE(BE339," "&amp;L_PendNeg&amp;" "," ")))/(LEN(L_PendNeg)+1))+SUMPRODUCT((LEN(BE339)-LEN(SUBSTITUTE(BE339," "&amp;L_PendPrep&amp;" "," ")))/(LEN(L_PendPrep)+1)),1,0),1)</f>
        <v>0</v>
      </c>
      <c r="BK339" s="61" t="n">
        <f aca="false">IFERROR(IF(SUMPRODUCT((LEN(BF339)-LEN(SUBSTITUTE(BF339," "&amp;L_PendStrict&amp;" "," ")))/(LEN(L_PendStrict)+1))&gt;SUMPRODUCT((LEN(BF339)-LEN(SUBSTITUTE(BF339," "&amp;L_PendNeg&amp;" "," ")))/(LEN(L_PendNeg)+1)),1,0),1)</f>
        <v>0</v>
      </c>
      <c r="BL339" s="61" t="n">
        <f aca="false">IFERROR(IF(OR(SUMPRODUCT(--ISNUMBER(SEARCH({"aa000"," aa 000"," aaa 000"," aaaa 000"," a 0000"," a000 000"," aa 00 000"," aaa 00 000"},BN339)))&gt;0,SUMPRODUCT(--ISNUMBER(SEARCH({"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339)))&gt;0,SUMPRODUCT(--ISNUMBER(SEARCH({"http","www.","\",".pdf",".jpg",".jpeg",".png",".heic",".xls",".doc",".msg",".eml"},Z339)))&gt;0,AND(SUMPRODUCT(--ISNUMBER(SEARCH({"sharepoint","onedrive","teams","dms","q-pulse","qpulse"},Z339)))&gt;0,ISNUMBER(SEARCH("0",BM339)))),1,0),0)</f>
        <v>0</v>
      </c>
      <c r="BM339" s="61" t="str">
        <f aca="false">SUBSTITUTE(SUBSTITUTE(SUBSTITUTE(SUBSTITUTE(SUBSTITUTE(SUBSTITUTE(SUBSTITUTE(SUBSTITUTE(SUBSTITUTE(LOWER(BW339&amp;""),"1","0"),"2","0"),"3","0"),"4","0"),"5","0"),"6","0"),"7","0"),"8","0"),"9","0")</f>
        <v>  </v>
      </c>
      <c r="BN339" s="61" t="str">
        <f aca="false">SUBSTITUTE(SUBSTITUTE(SUBSTITUTE(SUBSTITUTE(SUBSTITUTE(SUBSTITUTE(SUBSTITUTE(SUBSTITUTE(SUBSTITUTE(SUBSTITUTE(SUBSTITUTE(SUBSTITUTE(SUBSTITUTE(SUBSTITUTE(SUBSTITUTE(SUBSTITUTE(SUBSTITUTE(SUBSTITUTE(SUBSTITUTE(SUBSTITUTE(SUBSTITUTE(SUBSTITUTE(SUBSTITUTE(SUBSTITUTE(SUBSTITUTE(BM339,"b","a"),"c","a"),"d","a"),"e","a"),"f","a"),"g","a"),"h","a"),"i","a"),"j","a"),"k","a"),"l","a"),"m","a"),"n","a"),"o","a"),"p","a"),"q","a"),"r","a"),"s","a"),"t","a"),"u","a"),"v","a"),"w","a"),"x","a"),"y","a"),"z","a")</f>
        <v>  </v>
      </c>
      <c r="BO339" s="61" t="str">
        <f aca="false">SUBSTITUTE(SUBSTITUTE(SUBSTITUTE(SUBSTITUTE(SUBSTITUTE(SUBSTITUTE(SUBSTITUTE(SUBSTITUTE(SUBSTITUTE(LOWER(BX339&amp;""),"1","0"),"2","0"),"3","0"),"4","0"),"5","0"),"6","0"),"7","0"),"8","0"),"9","0")</f>
        <v>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v>
      </c>
      <c r="BQ339" s="61" t="n">
        <f aca="false">IFERROR(IF(OR(SUMPRODUCT(--ISNUMBER(SEARCH({"aa000"," aa 000"," aaa 000"," aaaa 000"," a 0000"," a000 000"," aa 00 000"," aaa 00 000"},BP339)))&gt;0,SUMPRODUCT(--ISNUMBER(SEARCH({"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339)))&gt;0,SUMPRODUCT(--ISNUMBER(SEARCH({"http","www.","\",".pdf",".jpg",".jpeg",".png",".heic",".xls",".doc",".msg",".eml"},W339)))&gt;0,ISNUMBER(SEARCH("0000",BO339)),AND(SUMPRODUCT(--ISNUMBER(SEARCH({"sharepoint","onedrive","teams","dms","q-pulse","qpulse"},W339)))&gt;0,ISNUMBER(SEARCH("0",BO339)))),1,0),0)</f>
        <v>0</v>
      </c>
      <c r="BR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339," "&amp;LOWER(Flights!$F$14)&amp;" "," ~ ")," mh"," ~")," at "," ~ ")," by "," ~ ")," on "," ~ ")," to "," ~ ")," from "," ~ ")," until "," ~ ")," till "," ~ ")," before "," ~ ")," after "," ~ ")," around "," ~ ")," approx "," ~ ")," about "," ~ ")," since "," ~ ")," hrs "," ~ ")," hr "," ~ ")," hours "," ~ ")," time "," ~ ")," jan "," ~ ")," feb "," ~ ")," mar "," ~ ")," apr "," ~ ")," may "," ~ ")," jun "," ~ ")," jul "," ~ ")," aug "," ~ ")," sep "," ~ ")," sept "," ~ ")," oct "," ~ ")</f>
        <v>  </v>
      </c>
      <c r="BS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339," "&amp;LOWER(Flights!$F$14)&amp;" "," ~ ")," mh"," ~")," at "," ~ ")," by "," ~ ")," on "," ~ ")," to "," ~ ")," from "," ~ ")," until "," ~ ")," till "," ~ ")," before "," ~ ")," after "," ~ ")," around "," ~ ")," approx "," ~ ")," about "," ~ ")," since "," ~ ")," hrs "," ~ ")," hr "," ~ ")," hours "," ~ ")," time "," ~ ")," jan "," ~ ")," feb "," ~ ")," mar "," ~ ")," apr "," ~ ")," may "," ~ ")," jun "," ~ ")," jul "," ~ ")," aug "," ~ ")," sep "," ~ ")," sept "," ~ ")," oct "," ~ ")</f>
        <v>  </v>
      </c>
      <c r="BT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339,"jan","~"),"feb","~"),"mar","~"),"apr","~"),"may","~"),"jun","~"),"jul","~"),"aug","~"),"sep","~"),"oct","~"),"nov","~"),"dec","~")," nov "," ~ ")," dec "," ~ ")," mon "," ~ ")," tue "," ~ ")," wed "," ~ ")," thu "," ~ ")," fri "," ~ ")," sat "," ~ ")," sun "," ~ ")," gate "," ~ ")," bay "," ~ ")," stand "," ~ ")," position "," ~ ")," galley "," ~ ")," flight "," ~ ")," flt "," ~ ")," day "," ~ ")," date "," ~ ")," dated "," ~ ")," the "," ~ ")," and "," ~ ")," of "," ~ ")," in "," ~ ")," for "," ~ ")," with "," ~ ")</f>
        <v>  </v>
      </c>
      <c r="BU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339,"jan","~"),"feb","~"),"mar","~"),"apr","~"),"may","~"),"jun","~"),"jul","~"),"aug","~"),"sep","~"),"oct","~"),"nov","~"),"dec","~")," nov "," ~ ")," dec "," ~ ")," mon "," ~ ")," tue "," ~ ")," wed "," ~ ")," thu "," ~ ")," fri "," ~ ")," sat "," ~ ")," sun "," ~ ")," gate "," ~ ")," bay "," ~ ")," stand "," ~ ")," position "," ~ ")," galley "," ~ ")," flight "," ~ ")," flt "," ~ ")," day "," ~ ")," date "," ~ ")," dated "," ~ ")," the "," ~ ")," and "," ~ ")," of "," ~ ")," in "," ~ ")," for "," ~ ")," with "," ~ ")</f>
        <v>  </v>
      </c>
      <c r="BV339" s="61" t="n">
        <f aca="false">0</f>
        <v>0</v>
      </c>
      <c r="BW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339," pax "," ~ ")," etd "," ~ ")," eta "," ~ ")," std "," ~ ")," sta "," ~ ")," atd "," ~ ")," ata "," ~ ")," lt "," ~ ")," utc "," ~ ")," local "," ~ ")," ok "," ~ ")," done "," ~ ")," seen "," ~ ")," chk "," ~ ")," chkd "," ~ ")," checked "," ~ ")," rcvd "," ~ ")," recd "," ~ ")," dep "," ~ ")," arr "," ~ ")," qty "," ~ ")," all "," ~ ")," ttl "," ~ ")," total "," ~ ")," via "," ~ ")," per "," ~ ")," call "," ~ ")," inbound "," ~ ")," outbound "," ~ ")," approx "," ~ ")</f>
        <v>  </v>
      </c>
      <c r="BX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339," pax "," ~ ")," etd "," ~ ")," eta "," ~ ")," std "," ~ ")," sta "," ~ ")," atd "," ~ ")," ata "," ~ ")," lt "," ~ ")," utc "," ~ ")," local "," ~ ")," ok "," ~ ")," done "," ~ ")," seen "," ~ ")," chk "," ~ ")," chkd "," ~ ")," checked "," ~ ")," rcvd "," ~ ")," recd "," ~ ")," dep "," ~ ")," arr "," ~ ")," qty "," ~ ")," all "," ~ ")," ttl "," ~ ")," total "," ~ ")," via "," ~ ")," per "," ~ ")," call "," ~ ")," inbound "," ~ ")," outbound "," ~ ")," approx "," ~ ")</f>
        <v>  </v>
      </c>
    </row>
    <row r="340" customFormat="false" ht="41.25" hidden="false" customHeight="true" outlineLevel="0" collapsed="false">
      <c r="A340" s="57" t="s">
        <v>937</v>
      </c>
      <c r="B340" s="57" t="s">
        <v>251</v>
      </c>
      <c r="C340" s="57" t="str">
        <f aca="false">Flights!$F$14</f>
        <v>MH1140</v>
      </c>
      <c r="D340" s="58" t="n">
        <f aca="false">Flights!$D$14</f>
        <v>46307</v>
      </c>
      <c r="E340" s="57" t="str">
        <f aca="false">Flights!$G$14&amp;"-"&amp;Flights!$H$14</f>
        <v>KUL-PEN</v>
      </c>
      <c r="F340" s="57" t="str">
        <f aca="false">Flights!$K$14</f>
        <v>BC</v>
      </c>
      <c r="G340" s="57" t="s">
        <v>423</v>
      </c>
      <c r="H340" s="57" t="s">
        <v>381</v>
      </c>
      <c r="I340" s="57" t="s">
        <v>502</v>
      </c>
      <c r="J340" s="57" t="s">
        <v>503</v>
      </c>
      <c r="K340" s="67" t="s">
        <v>504</v>
      </c>
      <c r="L340" s="67" t="s">
        <v>938</v>
      </c>
      <c r="M340" s="67" t="s">
        <v>454</v>
      </c>
      <c r="N340" s="67" t="s">
        <v>386</v>
      </c>
      <c r="O340" s="67" t="s">
        <v>506</v>
      </c>
      <c r="P340" s="57" t="s">
        <v>187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open",IF(AND(NOT(OR(LEN(AZ340)&lt;15,ISNUMBER(MATCH(AZ340,L_Placeholder,0)))),BK340=0,NOT(OR(LEN(AU340)&lt;2,ISNUMBER(MATCH(AU340,L_Placeholder,0)))),NOT(OR(LEN(AX340)&lt;2,ISNUMBER(MATCH(AX340,L_Placeholder,0)))),TRIM(AE340)&lt;&gt;TRIM(T340)),"N/A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missing",IF(OR(LEN(AU340)&lt;2,ISNUMBER(MATCH(AU340,L_Placeholder,0))),"INVALID – PIC missing",IF(OR(LEN(AV340)&lt;2,ISNUMBER(MATCH(AV340,L_Placeholder,0))),"INVALID – result / assessment missing",IF(OR(OR(LEN(AW340)&lt;3,ISNUMBER(MATCH(AW340,L_Placeholder,0))),SUMPRODUCT(--ISNUMBER(SEARCH(" "&amp;L_EvidencePhrase&amp;" ",BD340)))&gt;0,BI340=1),"INVALID – evidence missing, placeholder or not yet on file",IF(BL340=0,"INVALID – evidence needs a traceable reference (number, file name or link)",IF(OR(LEN(AX340)&lt;2,ISNUMBER(MATCH(AX340,L_Placeholder,0))),"INVALID – verifier missing",IF(AX340=AU340,"INVALID – verifier must be someone other than the PIC",IF(BH340=1,"INVALID – result not yet available (awaiting / TBC)",IF(BV340=1,"INVALID – wording says not on board: an on-board confirmation needs the item loaded",IF(AND(AQ340=1,OR(OR(LEN(AY340)&lt;3,ISNUMBER(MATCH(AY340,L_Placeholder,0))),BJ340=1,BQ340=0)),"INVALID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LATE","COMPLETE")&amp;IF(BG340=1," – CHECK WORDING",""))))))))))))))))))))))),IF(TRIM(U340)="Fail","FAIL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t="str">
        <f aca="false">" "&amp;TRIM(SUBSTITUTE(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 "))&amp;" "</f>
        <v>  </v>
      </c>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IFERROR(IF(AND(TRIM(U340)="Pass",SUMPRODUCT((LEN(BC340)-LEN(SUBSTITUTE(BC340,"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")))/(LEN(L_PendNeg)+1))+SUMPRODUCT((LEN(BC340)-LEN(SUBSTITUTE(BC340," "&amp;L_PendPrep&amp;" "," ")))/(LEN(L_PendPrep)+1)),1,0),1)</f>
        <v>0</v>
      </c>
      <c r="BI340" s="61" t="n">
        <f aca="false">IFERROR(IF(SUMPRODUCT((LEN(BD340)-LEN(SUBSTITUTE(BD340," "&amp;L_PendStrict&amp;" "," ")))/(LEN(L_PendStrict)+1))&gt;SUMPRODUCT((LEN(BD340)-LEN(SUBSTITUTE(BD340," "&amp;L_PendNeg&amp;" "," ")))/(LEN(L_PendNeg)+1)),1,0),1)</f>
        <v>0</v>
      </c>
      <c r="BJ340" s="61" t="n">
        <f aca="false">IFERROR(IF(SUMPRODUCT((LEN(BE340)-LEN(SUBSTITUTE(BE340," "&amp;L_Pending&amp;" "," ")))/(LEN(L_Pending)+1))&gt;SUMPRODUCT((LEN(BE340)-LEN(SUBSTITUTE(BE340," "&amp;L_PendNeg&amp;" "," ")))/(LEN(L_PendNeg)+1))+SUMPRODUCT((LEN(BE340)-LEN(SUBSTITUTE(BE340," "&amp;L_PendPrep&amp;" "," ")))/(LEN(L_PendPrep)+1)),1,0),1)</f>
        <v>0</v>
      </c>
      <c r="BK340" s="61" t="n">
        <f aca="false">IFERROR(IF(SUMPRODUCT((LEN(BF340)-LEN(SUBSTITUTE(BF340," "&amp;L_PendStrict&amp;" "," ")))/(LEN(L_PendStrict)+1))&gt;SUMPRODUCT((LEN(BF340)-LEN(SUBSTITUTE(BF340," "&amp;L_PendNeg&amp;" "," ")))/(LEN(L_PendNeg)+1)),1,0),1)</f>
        <v>0</v>
      </c>
      <c r="BL340" s="61" t="n">
        <f aca="false">IFERROR(IF(OR(SUMPRODUCT(--ISNUMBER(SEARCH({"aa000"," aa 000"," aaa 000"," aaaa 000"," a 0000"," a000 000"," aa 00 000"," aaa 00 000"},BN340)))&gt;0,SUMPRODUCT(--ISNUMBER(SEARCH({"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340)))&gt;0,SUMPRODUCT(--ISNUMBER(SEARCH({"http","www.","\",".pdf",".jpg",".jpeg",".png",".heic",".xls",".doc",".msg",".eml"},Z340)))&gt;0,AND(SUMPRODUCT(--ISNUMBER(SEARCH({"sharepoint","onedrive","teams","dms","q-pulse","qpulse"},Z340)))&gt;0,ISNUMBER(SEARCH("0",BM340)))),1,0),0)</f>
        <v>0</v>
      </c>
      <c r="BM340" s="61" t="str">
        <f aca="false">SUBSTITUTE(SUBSTITUTE(SUBSTITUTE(SUBSTITUTE(SUBSTITUTE(SUBSTITUTE(SUBSTITUTE(SUBSTITUTE(SUBSTITUTE(LOWER(BW340&amp;""),"1","0"),"2","0"),"3","0"),"4","0"),"5","0"),"6","0"),"7","0"),"8","0"),"9","0")</f>
        <v>  </v>
      </c>
      <c r="BN340" s="61" t="str">
        <f aca="false">SUBSTITUTE(SUBSTITUTE(SUBSTITUTE(SUBSTITUTE(SUBSTITUTE(SUBSTITUTE(SUBSTITUTE(SUBSTITUTE(SUBSTITUTE(SUBSTITUTE(SUBSTITUTE(SUBSTITUTE(SUBSTITUTE(SUBSTITUTE(SUBSTITUTE(SUBSTITUTE(SUBSTITUTE(SUBSTITUTE(SUBSTITUTE(SUBSTITUTE(SUBSTITUTE(SUBSTITUTE(SUBSTITUTE(SUBSTITUTE(SUBSTITUTE(BM340,"b","a"),"c","a"),"d","a"),"e","a"),"f","a"),"g","a"),"h","a"),"i","a"),"j","a"),"k","a"),"l","a"),"m","a"),"n","a"),"o","a"),"p","a"),"q","a"),"r","a"),"s","a"),"t","a"),"u","a"),"v","a"),"w","a"),"x","a"),"y","a"),"z","a")</f>
        <v>  </v>
      </c>
      <c r="BO340" s="61" t="str">
        <f aca="false">SUBSTITUTE(SUBSTITUTE(SUBSTITUTE(SUBSTITUTE(SUBSTITUTE(SUBSTITUTE(SUBSTITUTE(SUBSTITUTE(SUBSTITUTE(LOWER(BX340&amp;""),"1","0"),"2","0"),"3","0"),"4","0"),"5","0"),"6","0"),"7","0"),"8","0"),"9","0")</f>
        <v>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v>
      </c>
      <c r="BQ340" s="61" t="n">
        <f aca="false">IFERROR(IF(OR(SUMPRODUCT(--ISNUMBER(SEARCH({"aa000"," aa 000"," aaa 000"," aaaa 000"," a 0000"," a000 000"," aa 00 000"," aaa 00 000"},BP340)))&gt;0,SUMPRODUCT(--ISNUMBER(SEARCH({"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340)))&gt;0,SUMPRODUCT(--ISNUMBER(SEARCH({"http","www.","\",".pdf",".jpg",".jpeg",".png",".heic",".xls",".doc",".msg",".eml"},W340)))&gt;0,ISNUMBER(SEARCH("0000",BO340)),AND(SUMPRODUCT(--ISNUMBER(SEARCH({"sharepoint","onedrive","teams","dms","q-pulse","qpulse"},W340)))&gt;0,ISNUMBER(SEARCH("0",BO340)))),1,0),0)</f>
        <v>0</v>
      </c>
      <c r="BR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340," "&amp;LOWER(Flights!$F$14)&amp;" "," ~ ")," mh"," ~")," at "," ~ ")," by "," ~ ")," on "," ~ ")," to "," ~ ")," from "," ~ ")," until "," ~ ")," till "," ~ ")," before "," ~ ")," after "," ~ ")," around "," ~ ")," approx "," ~ ")," about "," ~ ")," since "," ~ ")," hrs "," ~ ")," hr "," ~ ")," hours "," ~ ")," time "," ~ ")," jan "," ~ ")," feb "," ~ ")," mar "," ~ ")," apr "," ~ ")," may "," ~ ")," jun "," ~ ")," jul "," ~ ")," aug "," ~ ")," sep "," ~ ")," sept "," ~ ")," oct "," ~ ")</f>
        <v>  </v>
      </c>
      <c r="BS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340," "&amp;LOWER(Flights!$F$14)&amp;" "," ~ ")," mh"," ~")," at "," ~ ")," by "," ~ ")," on "," ~ ")," to "," ~ ")," from "," ~ ")," until "," ~ ")," till "," ~ ")," before "," ~ ")," after "," ~ ")," around "," ~ ")," approx "," ~ ")," about "," ~ ")," since "," ~ ")," hrs "," ~ ")," hr "," ~ ")," hours "," ~ ")," time "," ~ ")," jan "," ~ ")," feb "," ~ ")," mar "," ~ ")," apr "," ~ ")," may "," ~ ")," jun "," ~ ")," jul "," ~ ")," aug "," ~ ")," sep "," ~ ")," sept "," ~ ")," oct "," ~ ")</f>
        <v>  </v>
      </c>
      <c r="BT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340,"jan","~"),"feb","~"),"mar","~"),"apr","~"),"may","~"),"jun","~"),"jul","~"),"aug","~"),"sep","~"),"oct","~"),"nov","~"),"dec","~")," nov "," ~ ")," dec "," ~ ")," mon "," ~ ")," tue "," ~ ")," wed "," ~ ")," thu "," ~ ")," fri "," ~ ")," sat "," ~ ")," sun "," ~ ")," gate "," ~ ")," bay "," ~ ")," stand "," ~ ")," position "," ~ ")," galley "," ~ ")," flight "," ~ ")," flt "," ~ ")," day "," ~ ")," date "," ~ ")," dated "," ~ ")," the "," ~ ")," and "," ~ ")," of "," ~ ")," in "," ~ ")," for "," ~ ")," with "," ~ ")</f>
        <v>  </v>
      </c>
      <c r="BU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340,"jan","~"),"feb","~"),"mar","~"),"apr","~"),"may","~"),"jun","~"),"jul","~"),"aug","~"),"sep","~"),"oct","~"),"nov","~"),"dec","~")," nov "," ~ ")," dec "," ~ ")," mon "," ~ ")," tue "," ~ ")," wed "," ~ ")," thu "," ~ ")," fri "," ~ ")," sat "," ~ ")," sun "," ~ ")," gate "," ~ ")," bay "," ~ ")," stand "," ~ ")," position "," ~ ")," galley "," ~ ")," flight "," ~ ")," flt "," ~ ")," day "," ~ ")," date "," ~ ")," dated "," ~ ")," the "," ~ ")," and "," ~ ")," of "," ~ ")," in "," ~ ")," for "," ~ ")," with "," ~ ")</f>
        <v>  </v>
      </c>
      <c r="BV340" s="61" t="n">
        <f aca="false">0</f>
        <v>0</v>
      </c>
      <c r="BW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340," pax "," ~ ")," etd "," ~ ")," eta "," ~ ")," std "," ~ ")," sta "," ~ ")," atd "," ~ ")," ata "," ~ ")," lt "," ~ ")," utc "," ~ ")," local "," ~ ")," ok "," ~ ")," done "," ~ ")," seen "," ~ ")," chk "," ~ ")," chkd "," ~ ")," checked "," ~ ")," rcvd "," ~ ")," recd "," ~ ")," dep "," ~ ")," arr "," ~ ")," qty "," ~ ")," all "," ~ ")," ttl "," ~ ")," total "," ~ ")," via "," ~ ")," per "," ~ ")," call "," ~ ")," inbound "," ~ ")," outbound "," ~ ")," approx "," ~ ")</f>
        <v>  </v>
      </c>
      <c r="BX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340," pax "," ~ ")," etd "," ~ ")," eta "," ~ ")," std "," ~ ")," sta "," ~ ")," atd "," ~ ")," ata "," ~ ")," lt "," ~ ")," utc "," ~ ")," local "," ~ ")," ok "," ~ ")," done "," ~ ")," seen "," ~ ")," chk "," ~ ")," chkd "," ~ ")," checked "," ~ ")," rcvd "," ~ ")," recd "," ~ ")," dep "," ~ ")," arr "," ~ ")," qty "," ~ ")," all "," ~ ")," ttl "," ~ ")," total "," ~ ")," via "," ~ ")," per "," ~ ")," call "," ~ ")," inbound "," ~ ")," outbound "," ~ ")," approx "," ~ ")</f>
        <v>  </v>
      </c>
    </row>
    <row r="341" customFormat="false" ht="41.25" hidden="false" customHeight="true" outlineLevel="0" collapsed="false">
      <c r="A341" s="57" t="s">
        <v>939</v>
      </c>
      <c r="B341" s="57" t="s">
        <v>251</v>
      </c>
      <c r="C341" s="57" t="str">
        <f aca="false">Flights!$F$14</f>
        <v>MH1140</v>
      </c>
      <c r="D341" s="58" t="n">
        <f aca="false">Flights!$D$14</f>
        <v>46307</v>
      </c>
      <c r="E341" s="57" t="str">
        <f aca="false">Flights!$G$14&amp;"-"&amp;Flights!$H$14</f>
        <v>KUL-PEN</v>
      </c>
      <c r="F341" s="57" t="str">
        <f aca="false">Flights!$K$14</f>
        <v>BC</v>
      </c>
      <c r="G341" s="57" t="s">
        <v>423</v>
      </c>
      <c r="H341" s="57" t="s">
        <v>381</v>
      </c>
      <c r="I341" s="57" t="s">
        <v>502</v>
      </c>
      <c r="J341" s="57" t="s">
        <v>508</v>
      </c>
      <c r="K341" s="67" t="s">
        <v>504</v>
      </c>
      <c r="L341" s="67" t="s">
        <v>940</v>
      </c>
      <c r="M341" s="67" t="s">
        <v>454</v>
      </c>
      <c r="N341" s="67" t="s">
        <v>386</v>
      </c>
      <c r="O341" s="67" t="s">
        <v>506</v>
      </c>
      <c r="P341" s="57" t="s">
        <v>187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open",IF(AND(NOT(OR(LEN(AZ341)&lt;15,ISNUMBER(MATCH(AZ341,L_Placeholder,0)))),BK341=0,NOT(OR(LEN(AU341)&lt;2,ISNUMBER(MATCH(AU341,L_Placeholder,0)))),NOT(OR(LEN(AX341)&lt;2,ISNUMBER(MATCH(AX341,L_Placeholder,0)))),TRIM(AE341)&lt;&gt;TRIM(T341)),"N/A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missing",IF(OR(LEN(AU341)&lt;2,ISNUMBER(MATCH(AU341,L_Placeholder,0))),"INVALID – PIC missing",IF(OR(LEN(AV341)&lt;2,ISNUMBER(MATCH(AV341,L_Placeholder,0))),"INVALID – result / assessment missing",IF(OR(OR(LEN(AW341)&lt;3,ISNUMBER(MATCH(AW341,L_Placeholder,0))),SUMPRODUCT(--ISNUMBER(SEARCH(" "&amp;L_EvidencePhrase&amp;" ",BD341)))&gt;0,BI341=1),"INVALID – evidence missing, placeholder or not yet on file",IF(BL341=0,"INVALID – evidence needs a traceable reference (number, file name or link)",IF(OR(LEN(AX341)&lt;2,ISNUMBER(MATCH(AX341,L_Placeholder,0))),"INVALID – verifier missing",IF(AX341=AU341,"INVALID – verifier must be someone other than the PIC",IF(BH341=1,"INVALID – result not yet available (awaiting / TBC)",IF(BV341=1,"INVALID – wording says not on board: an on-board confirmation needs the item loaded",IF(AND(AQ341=1,OR(OR(LEN(AY341)&lt;3,ISNUMBER(MATCH(AY341,L_Placeholder,0))),BJ341=1,BQ341=0)),"INVALID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LATE","COMPLETE")&amp;IF(BG341=1," – CHECK WORDING",""))))))))))))))))))))))),IF(TRIM(U341)="Fail","FAIL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t="str">
        <f aca="false">" "&amp;TRIM(SUBSTITUTE(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 "))&amp;" "</f>
        <v>  </v>
      </c>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IFERROR(IF(AND(TRIM(U341)="Pass",SUMPRODUCT((LEN(BC341)-LEN(SUBSTITUTE(BC341,"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")))/(LEN(L_PendNeg)+1))+SUMPRODUCT((LEN(BC341)-LEN(SUBSTITUTE(BC341," "&amp;L_PendPrep&amp;" "," ")))/(LEN(L_PendPrep)+1)),1,0),1)</f>
        <v>0</v>
      </c>
      <c r="BI341" s="61" t="n">
        <f aca="false">IFERROR(IF(SUMPRODUCT((LEN(BD341)-LEN(SUBSTITUTE(BD341," "&amp;L_PendStrict&amp;" "," ")))/(LEN(L_PendStrict)+1))&gt;SUMPRODUCT((LEN(BD341)-LEN(SUBSTITUTE(BD341," "&amp;L_PendNeg&amp;" "," ")))/(LEN(L_PendNeg)+1)),1,0),1)</f>
        <v>0</v>
      </c>
      <c r="BJ341" s="61" t="n">
        <f aca="false">IFERROR(IF(SUMPRODUCT((LEN(BE341)-LEN(SUBSTITUTE(BE341," "&amp;L_Pending&amp;" "," ")))/(LEN(L_Pending)+1))&gt;SUMPRODUCT((LEN(BE341)-LEN(SUBSTITUTE(BE341," "&amp;L_PendNeg&amp;" "," ")))/(LEN(L_PendNeg)+1))+SUMPRODUCT((LEN(BE341)-LEN(SUBSTITUTE(BE341," "&amp;L_PendPrep&amp;" "," ")))/(LEN(L_PendPrep)+1)),1,0),1)</f>
        <v>0</v>
      </c>
      <c r="BK341" s="61" t="n">
        <f aca="false">IFERROR(IF(SUMPRODUCT((LEN(BF341)-LEN(SUBSTITUTE(BF341," "&amp;L_PendStrict&amp;" "," ")))/(LEN(L_PendStrict)+1))&gt;SUMPRODUCT((LEN(BF341)-LEN(SUBSTITUTE(BF341," "&amp;L_PendNeg&amp;" "," ")))/(LEN(L_PendNeg)+1)),1,0),1)</f>
        <v>0</v>
      </c>
      <c r="BL341" s="61" t="n">
        <f aca="false">IFERROR(IF(OR(SUMPRODUCT(--ISNUMBER(SEARCH({"aa000"," aa 000"," aaa 000"," aaaa 000"," a 0000"," a000 000"," aa 00 000"," aaa 00 000"},BN341)))&gt;0,SUMPRODUCT(--ISNUMBER(SEARCH({"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341)))&gt;0,SUMPRODUCT(--ISNUMBER(SEARCH({"http","www.","\",".pdf",".jpg",".jpeg",".png",".heic",".xls",".doc",".msg",".eml"},Z341)))&gt;0,AND(SUMPRODUCT(--ISNUMBER(SEARCH({"sharepoint","onedrive","teams","dms","q-pulse","qpulse"},Z341)))&gt;0,ISNUMBER(SEARCH("0",BM341)))),1,0),0)</f>
        <v>0</v>
      </c>
      <c r="BM341" s="61" t="str">
        <f aca="false">SUBSTITUTE(SUBSTITUTE(SUBSTITUTE(SUBSTITUTE(SUBSTITUTE(SUBSTITUTE(SUBSTITUTE(SUBSTITUTE(SUBSTITUTE(LOWER(BW341&amp;""),"1","0"),"2","0"),"3","0"),"4","0"),"5","0"),"6","0"),"7","0"),"8","0"),"9","0")</f>
        <v>  </v>
      </c>
      <c r="BN341" s="61" t="str">
        <f aca="false">SUBSTITUTE(SUBSTITUTE(SUBSTITUTE(SUBSTITUTE(SUBSTITUTE(SUBSTITUTE(SUBSTITUTE(SUBSTITUTE(SUBSTITUTE(SUBSTITUTE(SUBSTITUTE(SUBSTITUTE(SUBSTITUTE(SUBSTITUTE(SUBSTITUTE(SUBSTITUTE(SUBSTITUTE(SUBSTITUTE(SUBSTITUTE(SUBSTITUTE(SUBSTITUTE(SUBSTITUTE(SUBSTITUTE(SUBSTITUTE(SUBSTITUTE(BM341,"b","a"),"c","a"),"d","a"),"e","a"),"f","a"),"g","a"),"h","a"),"i","a"),"j","a"),"k","a"),"l","a"),"m","a"),"n","a"),"o","a"),"p","a"),"q","a"),"r","a"),"s","a"),"t","a"),"u","a"),"v","a"),"w","a"),"x","a"),"y","a"),"z","a")</f>
        <v>  </v>
      </c>
      <c r="BO341" s="61" t="str">
        <f aca="false">SUBSTITUTE(SUBSTITUTE(SUBSTITUTE(SUBSTITUTE(SUBSTITUTE(SUBSTITUTE(SUBSTITUTE(SUBSTITUTE(SUBSTITUTE(LOWER(BX341&amp;""),"1","0"),"2","0"),"3","0"),"4","0"),"5","0"),"6","0"),"7","0"),"8","0"),"9","0")</f>
        <v>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v>
      </c>
      <c r="BQ341" s="61" t="n">
        <f aca="false">IFERROR(IF(OR(SUMPRODUCT(--ISNUMBER(SEARCH({"aa000"," aa 000"," aaa 000"," aaaa 000"," a 0000"," a000 000"," aa 00 000"," aaa 00 000"},BP341)))&gt;0,SUMPRODUCT(--ISNUMBER(SEARCH({"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341)))&gt;0,SUMPRODUCT(--ISNUMBER(SEARCH({"http","www.","\",".pdf",".jpg",".jpeg",".png",".heic",".xls",".doc",".msg",".eml"},W341)))&gt;0,ISNUMBER(SEARCH("0000",BO341)),AND(SUMPRODUCT(--ISNUMBER(SEARCH({"sharepoint","onedrive","teams","dms","q-pulse","qpulse"},W341)))&gt;0,ISNUMBER(SEARCH("0",BO341)))),1,0),0)</f>
        <v>0</v>
      </c>
      <c r="BR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341," "&amp;LOWER(Flights!$F$14)&amp;" "," ~ ")," mh"," ~")," at "," ~ ")," by "," ~ ")," on "," ~ ")," to "," ~ ")," from "," ~ ")," until "," ~ ")," till "," ~ ")," before "," ~ ")," after "," ~ ")," around "," ~ ")," approx "," ~ ")," about "," ~ ")," since "," ~ ")," hrs "," ~ ")," hr "," ~ ")," hours "," ~ ")," time "," ~ ")," jan "," ~ ")," feb "," ~ ")," mar "," ~ ")," apr "," ~ ")," may "," ~ ")," jun "," ~ ")," jul "," ~ ")," aug "," ~ ")," sep "," ~ ")," sept "," ~ ")," oct "," ~ ")</f>
        <v>  </v>
      </c>
      <c r="BS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341," "&amp;LOWER(Flights!$F$14)&amp;" "," ~ ")," mh"," ~")," at "," ~ ")," by "," ~ ")," on "," ~ ")," to "," ~ ")," from "," ~ ")," until "," ~ ")," till "," ~ ")," before "," ~ ")," after "," ~ ")," around "," ~ ")," approx "," ~ ")," about "," ~ ")," since "," ~ ")," hrs "," ~ ")," hr "," ~ ")," hours "," ~ ")," time "," ~ ")," jan "," ~ ")," feb "," ~ ")," mar "," ~ ")," apr "," ~ ")," may "," ~ ")," jun "," ~ ")," jul "," ~ ")," aug "," ~ ")," sep "," ~ ")," sept "," ~ ")," oct "," ~ ")</f>
        <v>  </v>
      </c>
      <c r="BT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341,"jan","~"),"feb","~"),"mar","~"),"apr","~"),"may","~"),"jun","~"),"jul","~"),"aug","~"),"sep","~"),"oct","~"),"nov","~"),"dec","~")," nov "," ~ ")," dec "," ~ ")," mon "," ~ ")," tue "," ~ ")," wed "," ~ ")," thu "," ~ ")," fri "," ~ ")," sat "," ~ ")," sun "," ~ ")," gate "," ~ ")," bay "," ~ ")," stand "," ~ ")," position "," ~ ")," galley "," ~ ")," flight "," ~ ")," flt "," ~ ")," day "," ~ ")," date "," ~ ")," dated "," ~ ")," the "," ~ ")," and "," ~ ")," of "," ~ ")," in "," ~ ")," for "," ~ ")," with "," ~ ")</f>
        <v>  </v>
      </c>
      <c r="BU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341,"jan","~"),"feb","~"),"mar","~"),"apr","~"),"may","~"),"jun","~"),"jul","~"),"aug","~"),"sep","~"),"oct","~"),"nov","~"),"dec","~")," nov "," ~ ")," dec "," ~ ")," mon "," ~ ")," tue "," ~ ")," wed "," ~ ")," thu "," ~ ")," fri "," ~ ")," sat "," ~ ")," sun "," ~ ")," gate "," ~ ")," bay "," ~ ")," stand "," ~ ")," position "," ~ ")," galley "," ~ ")," flight "," ~ ")," flt "," ~ ")," day "," ~ ")," date "," ~ ")," dated "," ~ ")," the "," ~ ")," and "," ~ ")," of "," ~ ")," in "," ~ ")," for "," ~ ")," with "," ~ ")</f>
        <v>  </v>
      </c>
      <c r="BV341" s="61" t="n">
        <f aca="false">0</f>
        <v>0</v>
      </c>
      <c r="BW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341," pax "," ~ ")," etd "," ~ ")," eta "," ~ ")," std "," ~ ")," sta "," ~ ")," atd "," ~ ")," ata "," ~ ")," lt "," ~ ")," utc "," ~ ")," local "," ~ ")," ok "," ~ ")," done "," ~ ")," seen "," ~ ")," chk "," ~ ")," chkd "," ~ ")," checked "," ~ ")," rcvd "," ~ ")," recd "," ~ ")," dep "," ~ ")," arr "," ~ ")," qty "," ~ ")," all "," ~ ")," ttl "," ~ ")," total "," ~ ")," via "," ~ ")," per "," ~ ")," call "," ~ ")," inbound "," ~ ")," outbound "," ~ ")," approx "," ~ ")</f>
        <v>  </v>
      </c>
      <c r="BX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341," pax "," ~ ")," etd "," ~ ")," eta "," ~ ")," std "," ~ ")," sta "," ~ ")," atd "," ~ ")," ata "," ~ ")," lt "," ~ ")," utc "," ~ ")," local "," ~ ")," ok "," ~ ")," done "," ~ ")," seen "," ~ ")," chk "," ~ ")," chkd "," ~ ")," checked "," ~ ")," rcvd "," ~ ")," recd "," ~ ")," dep "," ~ ")," arr "," ~ ")," qty "," ~ ")," all "," ~ ")," ttl "," ~ ")," total "," ~ ")," via "," ~ ")," per "," ~ ")," call "," ~ ")," inbound "," ~ ")," outbound "," ~ ")," approx "," ~ ")</f>
        <v>  </v>
      </c>
    </row>
    <row r="342" customFormat="false" ht="41.25" hidden="false" customHeight="true" outlineLevel="0" collapsed="false">
      <c r="A342" s="57" t="s">
        <v>941</v>
      </c>
      <c r="B342" s="57" t="s">
        <v>251</v>
      </c>
      <c r="C342" s="57" t="str">
        <f aca="false">Flights!$F$14</f>
        <v>MH1140</v>
      </c>
      <c r="D342" s="58" t="n">
        <f aca="false">Flights!$D$14</f>
        <v>46307</v>
      </c>
      <c r="E342" s="57" t="str">
        <f aca="false">Flights!$G$14&amp;"-"&amp;Flights!$H$14</f>
        <v>KUL-PEN</v>
      </c>
      <c r="F342" s="57" t="str">
        <f aca="false">Flights!$K$14</f>
        <v>BC</v>
      </c>
      <c r="G342" s="57" t="s">
        <v>423</v>
      </c>
      <c r="H342" s="57" t="s">
        <v>381</v>
      </c>
      <c r="I342" s="57" t="s">
        <v>502</v>
      </c>
      <c r="J342" s="57" t="s">
        <v>511</v>
      </c>
      <c r="K342" s="67" t="s">
        <v>504</v>
      </c>
      <c r="L342" s="67" t="s">
        <v>942</v>
      </c>
      <c r="M342" s="67" t="s">
        <v>454</v>
      </c>
      <c r="N342" s="67" t="s">
        <v>386</v>
      </c>
      <c r="O342" s="67" t="s">
        <v>506</v>
      </c>
      <c r="P342" s="57" t="s">
        <v>187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open",IF(AND(NOT(OR(LEN(AZ342)&lt;15,ISNUMBER(MATCH(AZ342,L_Placeholder,0)))),BK342=0,NOT(OR(LEN(AU342)&lt;2,ISNUMBER(MATCH(AU342,L_Placeholder,0)))),NOT(OR(LEN(AX342)&lt;2,ISNUMBER(MATCH(AX342,L_Placeholder,0)))),TRIM(AE342)&lt;&gt;TRIM(T342)),"N/A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missing",IF(OR(LEN(AU342)&lt;2,ISNUMBER(MATCH(AU342,L_Placeholder,0))),"INVALID – PIC missing",IF(OR(LEN(AV342)&lt;2,ISNUMBER(MATCH(AV342,L_Placeholder,0))),"INVALID – result / assessment missing",IF(OR(OR(LEN(AW342)&lt;3,ISNUMBER(MATCH(AW342,L_Placeholder,0))),SUMPRODUCT(--ISNUMBER(SEARCH(" "&amp;L_EvidencePhrase&amp;" ",BD342)))&gt;0,BI342=1),"INVALID – evidence missing, placeholder or not yet on file",IF(BL342=0,"INVALID – evidence needs a traceable reference (number, file name or link)",IF(OR(LEN(AX342)&lt;2,ISNUMBER(MATCH(AX342,L_Placeholder,0))),"INVALID – verifier missing",IF(AX342=AU342,"INVALID – verifier must be someone other than the PIC",IF(BH342=1,"INVALID – result not yet available (awaiting / TBC)",IF(BV342=1,"INVALID – wording says not on board: an on-board confirmation needs the item loaded",IF(AND(AQ342=1,OR(OR(LEN(AY342)&lt;3,ISNUMBER(MATCH(AY342,L_Placeholder,0))),BJ342=1,BQ342=0)),"INVALID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LATE","COMPLETE")&amp;IF(BG342=1," – CHECK WORDING",""))))))))))))))))))))))),IF(TRIM(U342)="Fail","FAIL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t="str">
        <f aca="false">" "&amp;TRIM(SUBSTITUTE(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 "))&amp;" "</f>
        <v>  </v>
      </c>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IFERROR(IF(AND(TRIM(U342)="Pass",SUMPRODUCT((LEN(BC342)-LEN(SUBSTITUTE(BC342,"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")))/(LEN(L_PendNeg)+1))+SUMPRODUCT((LEN(BC342)-LEN(SUBSTITUTE(BC342," "&amp;L_PendPrep&amp;" "," ")))/(LEN(L_PendPrep)+1)),1,0),1)</f>
        <v>0</v>
      </c>
      <c r="BI342" s="61" t="n">
        <f aca="false">IFERROR(IF(SUMPRODUCT((LEN(BD342)-LEN(SUBSTITUTE(BD342," "&amp;L_PendStrict&amp;" "," ")))/(LEN(L_PendStrict)+1))&gt;SUMPRODUCT((LEN(BD342)-LEN(SUBSTITUTE(BD342," "&amp;L_PendNeg&amp;" "," ")))/(LEN(L_PendNeg)+1)),1,0),1)</f>
        <v>0</v>
      </c>
      <c r="BJ342" s="61" t="n">
        <f aca="false">IFERROR(IF(SUMPRODUCT((LEN(BE342)-LEN(SUBSTITUTE(BE342," "&amp;L_Pending&amp;" "," ")))/(LEN(L_Pending)+1))&gt;SUMPRODUCT((LEN(BE342)-LEN(SUBSTITUTE(BE342," "&amp;L_PendNeg&amp;" "," ")))/(LEN(L_PendNeg)+1))+SUMPRODUCT((LEN(BE342)-LEN(SUBSTITUTE(BE342," "&amp;L_PendPrep&amp;" "," ")))/(LEN(L_PendPrep)+1)),1,0),1)</f>
        <v>0</v>
      </c>
      <c r="BK342" s="61" t="n">
        <f aca="false">IFERROR(IF(SUMPRODUCT((LEN(BF342)-LEN(SUBSTITUTE(BF342," "&amp;L_PendStrict&amp;" "," ")))/(LEN(L_PendStrict)+1))&gt;SUMPRODUCT((LEN(BF342)-LEN(SUBSTITUTE(BF342," "&amp;L_PendNeg&amp;" "," ")))/(LEN(L_PendNeg)+1)),1,0),1)</f>
        <v>0</v>
      </c>
      <c r="BL342" s="61" t="n">
        <f aca="false">IFERROR(IF(OR(SUMPRODUCT(--ISNUMBER(SEARCH({"aa000"," aa 000"," aaa 000"," aaaa 000"," a 0000"," a000 000"," aa 00 000"," aaa 00 000"},BN342)))&gt;0,SUMPRODUCT(--ISNUMBER(SEARCH({"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342)))&gt;0,SUMPRODUCT(--ISNUMBER(SEARCH({"http","www.","\",".pdf",".jpg",".jpeg",".png",".heic",".xls",".doc",".msg",".eml"},Z342)))&gt;0,AND(SUMPRODUCT(--ISNUMBER(SEARCH({"sharepoint","onedrive","teams","dms","q-pulse","qpulse"},Z342)))&gt;0,ISNUMBER(SEARCH("0",BM342)))),1,0),0)</f>
        <v>0</v>
      </c>
      <c r="BM342" s="61" t="str">
        <f aca="false">SUBSTITUTE(SUBSTITUTE(SUBSTITUTE(SUBSTITUTE(SUBSTITUTE(SUBSTITUTE(SUBSTITUTE(SUBSTITUTE(SUBSTITUTE(LOWER(BW342&amp;""),"1","0"),"2","0"),"3","0"),"4","0"),"5","0"),"6","0"),"7","0"),"8","0"),"9","0")</f>
        <v>  </v>
      </c>
      <c r="BN342" s="61" t="str">
        <f aca="false">SUBSTITUTE(SUBSTITUTE(SUBSTITUTE(SUBSTITUTE(SUBSTITUTE(SUBSTITUTE(SUBSTITUTE(SUBSTITUTE(SUBSTITUTE(SUBSTITUTE(SUBSTITUTE(SUBSTITUTE(SUBSTITUTE(SUBSTITUTE(SUBSTITUTE(SUBSTITUTE(SUBSTITUTE(SUBSTITUTE(SUBSTITUTE(SUBSTITUTE(SUBSTITUTE(SUBSTITUTE(SUBSTITUTE(SUBSTITUTE(SUBSTITUTE(BM342,"b","a"),"c","a"),"d","a"),"e","a"),"f","a"),"g","a"),"h","a"),"i","a"),"j","a"),"k","a"),"l","a"),"m","a"),"n","a"),"o","a"),"p","a"),"q","a"),"r","a"),"s","a"),"t","a"),"u","a"),"v","a"),"w","a"),"x","a"),"y","a"),"z","a")</f>
        <v>  </v>
      </c>
      <c r="BO342" s="61" t="str">
        <f aca="false">SUBSTITUTE(SUBSTITUTE(SUBSTITUTE(SUBSTITUTE(SUBSTITUTE(SUBSTITUTE(SUBSTITUTE(SUBSTITUTE(SUBSTITUTE(LOWER(BX342&amp;""),"1","0"),"2","0"),"3","0"),"4","0"),"5","0"),"6","0"),"7","0"),"8","0"),"9","0")</f>
        <v>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v>
      </c>
      <c r="BQ342" s="61" t="n">
        <f aca="false">IFERROR(IF(OR(SUMPRODUCT(--ISNUMBER(SEARCH({"aa000"," aa 000"," aaa 000"," aaaa 000"," a 0000"," a000 000"," aa 00 000"," aaa 00 000"},BP342)))&gt;0,SUMPRODUCT(--ISNUMBER(SEARCH({"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342)))&gt;0,SUMPRODUCT(--ISNUMBER(SEARCH({"http","www.","\",".pdf",".jpg",".jpeg",".png",".heic",".xls",".doc",".msg",".eml"},W342)))&gt;0,ISNUMBER(SEARCH("0000",BO342)),AND(SUMPRODUCT(--ISNUMBER(SEARCH({"sharepoint","onedrive","teams","dms","q-pulse","qpulse"},W342)))&gt;0,ISNUMBER(SEARCH("0",BO342)))),1,0),0)</f>
        <v>0</v>
      </c>
      <c r="BR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342," "&amp;LOWER(Flights!$F$14)&amp;" "," ~ ")," mh"," ~")," at "," ~ ")," by "," ~ ")," on "," ~ ")," to "," ~ ")," from "," ~ ")," until "," ~ ")," till "," ~ ")," before "," ~ ")," after "," ~ ")," around "," ~ ")," approx "," ~ ")," about "," ~ ")," since "," ~ ")," hrs "," ~ ")," hr "," ~ ")," hours "," ~ ")," time "," ~ ")," jan "," ~ ")," feb "," ~ ")," mar "," ~ ")," apr "," ~ ")," may "," ~ ")," jun "," ~ ")," jul "," ~ ")," aug "," ~ ")," sep "," ~ ")," sept "," ~ ")," oct "," ~ ")</f>
        <v>  </v>
      </c>
      <c r="BS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342," "&amp;LOWER(Flights!$F$14)&amp;" "," ~ ")," mh"," ~")," at "," ~ ")," by "," ~ ")," on "," ~ ")," to "," ~ ")," from "," ~ ")," until "," ~ ")," till "," ~ ")," before "," ~ ")," after "," ~ ")," around "," ~ ")," approx "," ~ ")," about "," ~ ")," since "," ~ ")," hrs "," ~ ")," hr "," ~ ")," hours "," ~ ")," time "," ~ ")," jan "," ~ ")," feb "," ~ ")," mar "," ~ ")," apr "," ~ ")," may "," ~ ")," jun "," ~ ")," jul "," ~ ")," aug "," ~ ")," sep "," ~ ")," sept "," ~ ")," oct "," ~ ")</f>
        <v>  </v>
      </c>
      <c r="BT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342,"jan","~"),"feb","~"),"mar","~"),"apr","~"),"may","~"),"jun","~"),"jul","~"),"aug","~"),"sep","~"),"oct","~"),"nov","~"),"dec","~")," nov "," ~ ")," dec "," ~ ")," mon "," ~ ")," tue "," ~ ")," wed "," ~ ")," thu "," ~ ")," fri "," ~ ")," sat "," ~ ")," sun "," ~ ")," gate "," ~ ")," bay "," ~ ")," stand "," ~ ")," position "," ~ ")," galley "," ~ ")," flight "," ~ ")," flt "," ~ ")," day "," ~ ")," date "," ~ ")," dated "," ~ ")," the "," ~ ")," and "," ~ ")," of "," ~ ")," in "," ~ ")," for "," ~ ")," with "," ~ ")</f>
        <v>  </v>
      </c>
      <c r="BU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342,"jan","~"),"feb","~"),"mar","~"),"apr","~"),"may","~"),"jun","~"),"jul","~"),"aug","~"),"sep","~"),"oct","~"),"nov","~"),"dec","~")," nov "," ~ ")," dec "," ~ ")," mon "," ~ ")," tue "," ~ ")," wed "," ~ ")," thu "," ~ ")," fri "," ~ ")," sat "," ~ ")," sun "," ~ ")," gate "," ~ ")," bay "," ~ ")," stand "," ~ ")," position "," ~ ")," galley "," ~ ")," flight "," ~ ")," flt "," ~ ")," day "," ~ ")," date "," ~ ")," dated "," ~ ")," the "," ~ ")," and "," ~ ")," of "," ~ ")," in "," ~ ")," for "," ~ ")," with "," ~ ")</f>
        <v>  </v>
      </c>
      <c r="BV342" s="61" t="n">
        <f aca="false">0</f>
        <v>0</v>
      </c>
      <c r="BW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342," pax "," ~ ")," etd "," ~ ")," eta "," ~ ")," std "," ~ ")," sta "," ~ ")," atd "," ~ ")," ata "," ~ ")," lt "," ~ ")," utc "," ~ ")," local "," ~ ")," ok "," ~ ")," done "," ~ ")," seen "," ~ ")," chk "," ~ ")," chkd "," ~ ")," checked "," ~ ")," rcvd "," ~ ")," recd "," ~ ")," dep "," ~ ")," arr "," ~ ")," qty "," ~ ")," all "," ~ ")," ttl "," ~ ")," total "," ~ ")," via "," ~ ")," per "," ~ ")," call "," ~ ")," inbound "," ~ ")," outbound "," ~ ")," approx "," ~ ")</f>
        <v>  </v>
      </c>
      <c r="BX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342," pax "," ~ ")," etd "," ~ ")," eta "," ~ ")," std "," ~ ")," sta "," ~ ")," atd "," ~ ")," ata "," ~ ")," lt "," ~ ")," utc "," ~ ")," local "," ~ ")," ok "," ~ ")," done "," ~ ")," seen "," ~ ")," chk "," ~ ")," chkd "," ~ ")," checked "," ~ ")," rcvd "," ~ ")," recd "," ~ ")," dep "," ~ ")," arr "," ~ ")," qty "," ~ ")," all "," ~ ")," ttl "," ~ ")," total "," ~ ")," via "," ~ ")," per "," ~ ")," call "," ~ ")," inbound "," ~ ")," outbound "," ~ ")," approx "," ~ ")</f>
        <v>  </v>
      </c>
    </row>
    <row r="343" customFormat="false" ht="54" hidden="false" customHeight="true" outlineLevel="0" collapsed="false">
      <c r="A343" s="57" t="s">
        <v>943</v>
      </c>
      <c r="B343" s="57" t="s">
        <v>251</v>
      </c>
      <c r="C343" s="57" t="str">
        <f aca="false">Flights!$F$14</f>
        <v>MH1140</v>
      </c>
      <c r="D343" s="58" t="n">
        <f aca="false">Flights!$D$14</f>
        <v>46307</v>
      </c>
      <c r="E343" s="57" t="str">
        <f aca="false">Flights!$G$14&amp;"-"&amp;Flights!$H$14</f>
        <v>KUL-PEN</v>
      </c>
      <c r="F343" s="57" t="str">
        <f aca="false">Flights!$K$14</f>
        <v>BC</v>
      </c>
      <c r="G343" s="57" t="s">
        <v>423</v>
      </c>
      <c r="H343" s="57" t="s">
        <v>381</v>
      </c>
      <c r="I343" s="57" t="s">
        <v>502</v>
      </c>
      <c r="J343" s="57" t="s">
        <v>521</v>
      </c>
      <c r="K343" s="67" t="s">
        <v>522</v>
      </c>
      <c r="L343" s="67" t="s">
        <v>944</v>
      </c>
      <c r="M343" s="67" t="s">
        <v>454</v>
      </c>
      <c r="N343" s="67" t="s">
        <v>386</v>
      </c>
      <c r="O343" s="67" t="s">
        <v>524</v>
      </c>
      <c r="P343" s="57" t="s">
        <v>187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open",IF(AND(NOT(OR(LEN(AZ343)&lt;15,ISNUMBER(MATCH(AZ343,L_Placeholder,0)))),BK343=0,NOT(OR(LEN(AU343)&lt;2,ISNUMBER(MATCH(AU343,L_Placeholder,0)))),NOT(OR(LEN(AX343)&lt;2,ISNUMBER(MATCH(AX343,L_Placeholder,0)))),TRIM(AE343)&lt;&gt;TRIM(T343)),"N/A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missing",IF(OR(LEN(AU343)&lt;2,ISNUMBER(MATCH(AU343,L_Placeholder,0))),"INVALID – PIC missing",IF(OR(LEN(AV343)&lt;2,ISNUMBER(MATCH(AV343,L_Placeholder,0))),"INVALID – result / assessment missing",IF(OR(OR(LEN(AW343)&lt;3,ISNUMBER(MATCH(AW343,L_Placeholder,0))),SUMPRODUCT(--ISNUMBER(SEARCH(" "&amp;L_EvidencePhrase&amp;" ",BD343)))&gt;0,BI343=1),"INVALID – evidence missing, placeholder or not yet on file",IF(BL343=0,"INVALID – evidence needs a traceable reference (number, file name or link)",IF(OR(LEN(AX343)&lt;2,ISNUMBER(MATCH(AX343,L_Placeholder,0))),"INVALID – verifier missing",IF(AX343=AU343,"INVALID – verifier must be someone other than the PIC",IF(BH343=1,"INVALID – result not yet available (awaiting / TBC)",IF(BV343=1,"INVALID – wording says not on board: an on-board confirmation needs the item loaded",IF(AND(AQ343=1,OR(OR(LEN(AY343)&lt;3,ISNUMBER(MATCH(AY343,L_Placeholder,0))),BJ343=1,BQ343=0)),"INVALID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LATE","COMPLETE")&amp;IF(BG343=1," – CHECK WORDING",""))))))))))))))))))))))),IF(TRIM(U343)="Fail","FAIL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t="str">
        <f aca="false">" "&amp;TRIM(SUBSTITUTE(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 "))&amp;" "</f>
        <v>  </v>
      </c>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IFERROR(IF(AND(TRIM(U343)="Pass",SUMPRODUCT((LEN(BC343)-LEN(SUBSTITUTE(BC343,"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")))/(LEN(L_PendNeg)+1))+SUMPRODUCT((LEN(BC343)-LEN(SUBSTITUTE(BC343," "&amp;L_PendPrep&amp;" "," ")))/(LEN(L_PendPrep)+1)),1,0),1)</f>
        <v>0</v>
      </c>
      <c r="BI343" s="61" t="n">
        <f aca="false">IFERROR(IF(SUMPRODUCT((LEN(BD343)-LEN(SUBSTITUTE(BD343," "&amp;L_PendStrict&amp;" "," ")))/(LEN(L_PendStrict)+1))&gt;SUMPRODUCT((LEN(BD343)-LEN(SUBSTITUTE(BD343," "&amp;L_PendNeg&amp;" "," ")))/(LEN(L_PendNeg)+1)),1,0),1)</f>
        <v>0</v>
      </c>
      <c r="BJ343" s="61" t="n">
        <f aca="false">IFERROR(IF(SUMPRODUCT((LEN(BE343)-LEN(SUBSTITUTE(BE343," "&amp;L_Pending&amp;" "," ")))/(LEN(L_Pending)+1))&gt;SUMPRODUCT((LEN(BE343)-LEN(SUBSTITUTE(BE343," "&amp;L_PendNeg&amp;" "," ")))/(LEN(L_PendNeg)+1))+SUMPRODUCT((LEN(BE343)-LEN(SUBSTITUTE(BE343," "&amp;L_PendPrep&amp;" "," ")))/(LEN(L_PendPrep)+1)),1,0),1)</f>
        <v>0</v>
      </c>
      <c r="BK343" s="61" t="n">
        <f aca="false">IFERROR(IF(SUMPRODUCT((LEN(BF343)-LEN(SUBSTITUTE(BF343," "&amp;L_PendStrict&amp;" "," ")))/(LEN(L_PendStrict)+1))&gt;SUMPRODUCT((LEN(BF343)-LEN(SUBSTITUTE(BF343," "&amp;L_PendNeg&amp;" "," ")))/(LEN(L_PendNeg)+1)),1,0),1)</f>
        <v>0</v>
      </c>
      <c r="BL343" s="61" t="n">
        <f aca="false">IFERROR(IF(OR(SUMPRODUCT(--ISNUMBER(SEARCH({"aa000"," aa 000"," aaa 000"," aaaa 000"," a 0000"," a000 000"," aa 00 000"," aaa 00 000"},BN343)))&gt;0,SUMPRODUCT(--ISNUMBER(SEARCH({"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343)))&gt;0,SUMPRODUCT(--ISNUMBER(SEARCH({"http","www.","\",".pdf",".jpg",".jpeg",".png",".heic",".xls",".doc",".msg",".eml"},Z343)))&gt;0,AND(SUMPRODUCT(--ISNUMBER(SEARCH({"sharepoint","onedrive","teams","dms","q-pulse","qpulse"},Z343)))&gt;0,ISNUMBER(SEARCH("0",BM343)))),1,0),0)</f>
        <v>0</v>
      </c>
      <c r="BM343" s="61" t="str">
        <f aca="false">SUBSTITUTE(SUBSTITUTE(SUBSTITUTE(SUBSTITUTE(SUBSTITUTE(SUBSTITUTE(SUBSTITUTE(SUBSTITUTE(SUBSTITUTE(LOWER(BW343&amp;""),"1","0"),"2","0"),"3","0"),"4","0"),"5","0"),"6","0"),"7","0"),"8","0"),"9","0")</f>
        <v>  </v>
      </c>
      <c r="BN343" s="61" t="str">
        <f aca="false">SUBSTITUTE(SUBSTITUTE(SUBSTITUTE(SUBSTITUTE(SUBSTITUTE(SUBSTITUTE(SUBSTITUTE(SUBSTITUTE(SUBSTITUTE(SUBSTITUTE(SUBSTITUTE(SUBSTITUTE(SUBSTITUTE(SUBSTITUTE(SUBSTITUTE(SUBSTITUTE(SUBSTITUTE(SUBSTITUTE(SUBSTITUTE(SUBSTITUTE(SUBSTITUTE(SUBSTITUTE(SUBSTITUTE(SUBSTITUTE(SUBSTITUTE(BM343,"b","a"),"c","a"),"d","a"),"e","a"),"f","a"),"g","a"),"h","a"),"i","a"),"j","a"),"k","a"),"l","a"),"m","a"),"n","a"),"o","a"),"p","a"),"q","a"),"r","a"),"s","a"),"t","a"),"u","a"),"v","a"),"w","a"),"x","a"),"y","a"),"z","a")</f>
        <v>  </v>
      </c>
      <c r="BO343" s="61" t="str">
        <f aca="false">SUBSTITUTE(SUBSTITUTE(SUBSTITUTE(SUBSTITUTE(SUBSTITUTE(SUBSTITUTE(SUBSTITUTE(SUBSTITUTE(SUBSTITUTE(LOWER(BX343&amp;""),"1","0"),"2","0"),"3","0"),"4","0"),"5","0"),"6","0"),"7","0"),"8","0"),"9","0")</f>
        <v>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v>
      </c>
      <c r="BQ343" s="61" t="n">
        <f aca="false">IFERROR(IF(OR(SUMPRODUCT(--ISNUMBER(SEARCH({"aa000"," aa 000"," aaa 000"," aaaa 000"," a 0000"," a000 000"," aa 00 000"," aaa 00 000"},BP343)))&gt;0,SUMPRODUCT(--ISNUMBER(SEARCH({"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343)))&gt;0,SUMPRODUCT(--ISNUMBER(SEARCH({"http","www.","\",".pdf",".jpg",".jpeg",".png",".heic",".xls",".doc",".msg",".eml"},W343)))&gt;0,ISNUMBER(SEARCH("0000",BO343)),AND(SUMPRODUCT(--ISNUMBER(SEARCH({"sharepoint","onedrive","teams","dms","q-pulse","qpulse"},W343)))&gt;0,ISNUMBER(SEARCH("0",BO343)))),1,0),0)</f>
        <v>0</v>
      </c>
      <c r="BR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343," "&amp;LOWER(Flights!$F$14)&amp;" "," ~ ")," mh"," ~")," at "," ~ ")," by "," ~ ")," on "," ~ ")," to "," ~ ")," from "," ~ ")," until "," ~ ")," till "," ~ ")," before "," ~ ")," after "," ~ ")," around "," ~ ")," approx "," ~ ")," about "," ~ ")," since "," ~ ")," hrs "," ~ ")," hr "," ~ ")," hours "," ~ ")," time "," ~ ")," jan "," ~ ")," feb "," ~ ")," mar "," ~ ")," apr "," ~ ")," may "," ~ ")," jun "," ~ ")," jul "," ~ ")," aug "," ~ ")," sep "," ~ ")," sept "," ~ ")," oct "," ~ ")</f>
        <v>  </v>
      </c>
      <c r="BS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343," "&amp;LOWER(Flights!$F$14)&amp;" "," ~ ")," mh"," ~")," at "," ~ ")," by "," ~ ")," on "," ~ ")," to "," ~ ")," from "," ~ ")," until "," ~ ")," till "," ~ ")," before "," ~ ")," after "," ~ ")," around "," ~ ")," approx "," ~ ")," about "," ~ ")," since "," ~ ")," hrs "," ~ ")," hr "," ~ ")," hours "," ~ ")," time "," ~ ")," jan "," ~ ")," feb "," ~ ")," mar "," ~ ")," apr "," ~ ")," may "," ~ ")," jun "," ~ ")," jul "," ~ ")," aug "," ~ ")," sep "," ~ ")," sept "," ~ ")," oct "," ~ ")</f>
        <v>  </v>
      </c>
      <c r="BT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343,"jan","~"),"feb","~"),"mar","~"),"apr","~"),"may","~"),"jun","~"),"jul","~"),"aug","~"),"sep","~"),"oct","~"),"nov","~"),"dec","~")," nov "," ~ ")," dec "," ~ ")," mon "," ~ ")," tue "," ~ ")," wed "," ~ ")," thu "," ~ ")," fri "," ~ ")," sat "," ~ ")," sun "," ~ ")," gate "," ~ ")," bay "," ~ ")," stand "," ~ ")," position "," ~ ")," galley "," ~ ")," flight "," ~ ")," flt "," ~ ")," day "," ~ ")," date "," ~ ")," dated "," ~ ")," the "," ~ ")," and "," ~ ")," of "," ~ ")," in "," ~ ")," for "," ~ ")," with "," ~ ")</f>
        <v>  </v>
      </c>
      <c r="BU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343,"jan","~"),"feb","~"),"mar","~"),"apr","~"),"may","~"),"jun","~"),"jul","~"),"aug","~"),"sep","~"),"oct","~"),"nov","~"),"dec","~")," nov "," ~ ")," dec "," ~ ")," mon "," ~ ")," tue "," ~ ")," wed "," ~ ")," thu "," ~ ")," fri "," ~ ")," sat "," ~ ")," sun "," ~ ")," gate "," ~ ")," bay "," ~ ")," stand "," ~ ")," position "," ~ ")," galley "," ~ ")," flight "," ~ ")," flt "," ~ ")," day "," ~ ")," date "," ~ ")," dated "," ~ ")," the "," ~ ")," and "," ~ ")," of "," ~ ")," in "," ~ ")," for "," ~ ")," with "," ~ ")</f>
        <v>  </v>
      </c>
      <c r="BV343" s="61" t="n">
        <f aca="false">0</f>
        <v>0</v>
      </c>
      <c r="BW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343," pax "," ~ ")," etd "," ~ ")," eta "," ~ ")," std "," ~ ")," sta "," ~ ")," atd "," ~ ")," ata "," ~ ")," lt "," ~ ")," utc "," ~ ")," local "," ~ ")," ok "," ~ ")," done "," ~ ")," seen "," ~ ")," chk "," ~ ")," chkd "," ~ ")," checked "," ~ ")," rcvd "," ~ ")," recd "," ~ ")," dep "," ~ ")," arr "," ~ ")," qty "," ~ ")," all "," ~ ")," ttl "," ~ ")," total "," ~ ")," via "," ~ ")," per "," ~ ")," call "," ~ ")," inbound "," ~ ")," outbound "," ~ ")," approx "," ~ ")</f>
        <v>  </v>
      </c>
      <c r="BX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343," pax "," ~ ")," etd "," ~ ")," eta "," ~ ")," std "," ~ ")," sta "," ~ ")," atd "," ~ ")," ata "," ~ ")," lt "," ~ ")," utc "," ~ ")," local "," ~ ")," ok "," ~ ")," done "," ~ ")," seen "," ~ ")," chk "," ~ ")," chkd "," ~ ")," checked "," ~ ")," rcvd "," ~ ")," recd "," ~ ")," dep "," ~ ")," arr "," ~ ")," qty "," ~ ")," all "," ~ ")," ttl "," ~ ")," total "," ~ ")," via "," ~ ")," per "," ~ ")," call "," ~ ")," inbound "," ~ ")," outbound "," ~ ")," approx "," ~ ")</f>
        <v>  </v>
      </c>
    </row>
    <row r="344" customFormat="false" ht="41.25" hidden="false" customHeight="true" outlineLevel="0" collapsed="false">
      <c r="A344" s="57" t="s">
        <v>945</v>
      </c>
      <c r="B344" s="57" t="s">
        <v>251</v>
      </c>
      <c r="C344" s="57" t="str">
        <f aca="false">Flights!$F$14</f>
        <v>MH1140</v>
      </c>
      <c r="D344" s="58" t="n">
        <f aca="false">Flights!$D$14</f>
        <v>46307</v>
      </c>
      <c r="E344" s="57" t="str">
        <f aca="false">Flights!$G$14&amp;"-"&amp;Flights!$H$14</f>
        <v>KUL-PEN</v>
      </c>
      <c r="F344" s="57" t="str">
        <f aca="false">Flights!$K$14</f>
        <v>BC</v>
      </c>
      <c r="G344" s="57" t="s">
        <v>423</v>
      </c>
      <c r="H344" s="57" t="s">
        <v>381</v>
      </c>
      <c r="I344" s="57" t="s">
        <v>502</v>
      </c>
      <c r="J344" s="57" t="s">
        <v>526</v>
      </c>
      <c r="K344" s="67" t="s">
        <v>504</v>
      </c>
      <c r="L344" s="67" t="s">
        <v>946</v>
      </c>
      <c r="M344" s="67" t="s">
        <v>454</v>
      </c>
      <c r="N344" s="67" t="s">
        <v>386</v>
      </c>
      <c r="O344" s="67" t="s">
        <v>506</v>
      </c>
      <c r="P344" s="57" t="s">
        <v>187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open",IF(AND(NOT(OR(LEN(AZ344)&lt;15,ISNUMBER(MATCH(AZ344,L_Placeholder,0)))),BK344=0,NOT(OR(LEN(AU344)&lt;2,ISNUMBER(MATCH(AU344,L_Placeholder,0)))),NOT(OR(LEN(AX344)&lt;2,ISNUMBER(MATCH(AX344,L_Placeholder,0)))),TRIM(AE344)&lt;&gt;TRIM(T344)),"N/A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missing",IF(OR(LEN(AU344)&lt;2,ISNUMBER(MATCH(AU344,L_Placeholder,0))),"INVALID – PIC missing",IF(OR(LEN(AV344)&lt;2,ISNUMBER(MATCH(AV344,L_Placeholder,0))),"INVALID – result / assessment missing",IF(OR(OR(LEN(AW344)&lt;3,ISNUMBER(MATCH(AW344,L_Placeholder,0))),SUMPRODUCT(--ISNUMBER(SEARCH(" "&amp;L_EvidencePhrase&amp;" ",BD344)))&gt;0,BI344=1),"INVALID – evidence missing, placeholder or not yet on file",IF(BL344=0,"INVALID – evidence needs a traceable reference (number, file name or link)",IF(OR(LEN(AX344)&lt;2,ISNUMBER(MATCH(AX344,L_Placeholder,0))),"INVALID – verifier missing",IF(AX344=AU344,"INVALID – verifier must be someone other than the PIC",IF(BH344=1,"INVALID – result not yet available (awaiting / TBC)",IF(BV344=1,"INVALID – wording says not on board: an on-board confirmation needs the item loaded",IF(AND(AQ344=1,OR(OR(LEN(AY344)&lt;3,ISNUMBER(MATCH(AY344,L_Placeholder,0))),BJ344=1,BQ344=0)),"INVALID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LATE","COMPLETE")&amp;IF(BG344=1," – CHECK WORDING",""))))))))))))))))))))))),IF(TRIM(U344)="Fail","FAIL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t="str">
        <f aca="false">" "&amp;TRIM(SUBSTITUTE(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 "))&amp;" "</f>
        <v>  </v>
      </c>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IFERROR(IF(AND(TRIM(U344)="Pass",SUMPRODUCT((LEN(BC344)-LEN(SUBSTITUTE(BC344,"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")))/(LEN(L_PendNeg)+1))+SUMPRODUCT((LEN(BC344)-LEN(SUBSTITUTE(BC344," "&amp;L_PendPrep&amp;" "," ")))/(LEN(L_PendPrep)+1)),1,0),1)</f>
        <v>0</v>
      </c>
      <c r="BI344" s="61" t="n">
        <f aca="false">IFERROR(IF(SUMPRODUCT((LEN(BD344)-LEN(SUBSTITUTE(BD344," "&amp;L_PendStrict&amp;" "," ")))/(LEN(L_PendStrict)+1))&gt;SUMPRODUCT((LEN(BD344)-LEN(SUBSTITUTE(BD344," "&amp;L_PendNeg&amp;" "," ")))/(LEN(L_PendNeg)+1)),1,0),1)</f>
        <v>0</v>
      </c>
      <c r="BJ344" s="61" t="n">
        <f aca="false">IFERROR(IF(SUMPRODUCT((LEN(BE344)-LEN(SUBSTITUTE(BE344," "&amp;L_Pending&amp;" "," ")))/(LEN(L_Pending)+1))&gt;SUMPRODUCT((LEN(BE344)-LEN(SUBSTITUTE(BE344," "&amp;L_PendNeg&amp;" "," ")))/(LEN(L_PendNeg)+1))+SUMPRODUCT((LEN(BE344)-LEN(SUBSTITUTE(BE344," "&amp;L_PendPrep&amp;" "," ")))/(LEN(L_PendPrep)+1)),1,0),1)</f>
        <v>0</v>
      </c>
      <c r="BK344" s="61" t="n">
        <f aca="false">IFERROR(IF(SUMPRODUCT((LEN(BF344)-LEN(SUBSTITUTE(BF344," "&amp;L_PendStrict&amp;" "," ")))/(LEN(L_PendStrict)+1))&gt;SUMPRODUCT((LEN(BF344)-LEN(SUBSTITUTE(BF344," "&amp;L_PendNeg&amp;" "," ")))/(LEN(L_PendNeg)+1)),1,0),1)</f>
        <v>0</v>
      </c>
      <c r="BL344" s="61" t="n">
        <f aca="false">IFERROR(IF(OR(SUMPRODUCT(--ISNUMBER(SEARCH({"aa000"," aa 000"," aaa 000"," aaaa 000"," a 0000"," a000 000"," aa 00 000"," aaa 00 000"},BN344)))&gt;0,SUMPRODUCT(--ISNUMBER(SEARCH({"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344)))&gt;0,SUMPRODUCT(--ISNUMBER(SEARCH({"http","www.","\",".pdf",".jpg",".jpeg",".png",".heic",".xls",".doc",".msg",".eml"},Z344)))&gt;0,AND(SUMPRODUCT(--ISNUMBER(SEARCH({"sharepoint","onedrive","teams","dms","q-pulse","qpulse"},Z344)))&gt;0,ISNUMBER(SEARCH("0",BM344)))),1,0),0)</f>
        <v>0</v>
      </c>
      <c r="BM344" s="61" t="str">
        <f aca="false">SUBSTITUTE(SUBSTITUTE(SUBSTITUTE(SUBSTITUTE(SUBSTITUTE(SUBSTITUTE(SUBSTITUTE(SUBSTITUTE(SUBSTITUTE(LOWER(BW344&amp;""),"1","0"),"2","0"),"3","0"),"4","0"),"5","0"),"6","0"),"7","0"),"8","0"),"9","0")</f>
        <v>  </v>
      </c>
      <c r="BN344" s="61" t="str">
        <f aca="false">SUBSTITUTE(SUBSTITUTE(SUBSTITUTE(SUBSTITUTE(SUBSTITUTE(SUBSTITUTE(SUBSTITUTE(SUBSTITUTE(SUBSTITUTE(SUBSTITUTE(SUBSTITUTE(SUBSTITUTE(SUBSTITUTE(SUBSTITUTE(SUBSTITUTE(SUBSTITUTE(SUBSTITUTE(SUBSTITUTE(SUBSTITUTE(SUBSTITUTE(SUBSTITUTE(SUBSTITUTE(SUBSTITUTE(SUBSTITUTE(SUBSTITUTE(BM344,"b","a"),"c","a"),"d","a"),"e","a"),"f","a"),"g","a"),"h","a"),"i","a"),"j","a"),"k","a"),"l","a"),"m","a"),"n","a"),"o","a"),"p","a"),"q","a"),"r","a"),"s","a"),"t","a"),"u","a"),"v","a"),"w","a"),"x","a"),"y","a"),"z","a")</f>
        <v>  </v>
      </c>
      <c r="BO344" s="61" t="str">
        <f aca="false">SUBSTITUTE(SUBSTITUTE(SUBSTITUTE(SUBSTITUTE(SUBSTITUTE(SUBSTITUTE(SUBSTITUTE(SUBSTITUTE(SUBSTITUTE(LOWER(BX344&amp;""),"1","0"),"2","0"),"3","0"),"4","0"),"5","0"),"6","0"),"7","0"),"8","0"),"9","0")</f>
        <v>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v>
      </c>
      <c r="BQ344" s="61" t="n">
        <f aca="false">IFERROR(IF(OR(SUMPRODUCT(--ISNUMBER(SEARCH({"aa000"," aa 000"," aaa 000"," aaaa 000"," a 0000"," a000 000"," aa 00 000"," aaa 00 000"},BP344)))&gt;0,SUMPRODUCT(--ISNUMBER(SEARCH({"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344)))&gt;0,SUMPRODUCT(--ISNUMBER(SEARCH({"http","www.","\",".pdf",".jpg",".jpeg",".png",".heic",".xls",".doc",".msg",".eml"},W344)))&gt;0,ISNUMBER(SEARCH("0000",BO344)),AND(SUMPRODUCT(--ISNUMBER(SEARCH({"sharepoint","onedrive","teams","dms","q-pulse","qpulse"},W344)))&gt;0,ISNUMBER(SEARCH("0",BO344)))),1,0),0)</f>
        <v>0</v>
      </c>
      <c r="BR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344," "&amp;LOWER(Flights!$F$14)&amp;" "," ~ ")," mh"," ~")," at "," ~ ")," by "," ~ ")," on "," ~ ")," to "," ~ ")," from "," ~ ")," until "," ~ ")," till "," ~ ")," before "," ~ ")," after "," ~ ")," around "," ~ ")," approx "," ~ ")," about "," ~ ")," since "," ~ ")," hrs "," ~ ")," hr "," ~ ")," hours "," ~ ")," time "," ~ ")," jan "," ~ ")," feb "," ~ ")," mar "," ~ ")," apr "," ~ ")," may "," ~ ")," jun "," ~ ")," jul "," ~ ")," aug "," ~ ")," sep "," ~ ")," sept "," ~ ")," oct "," ~ ")</f>
        <v>  </v>
      </c>
      <c r="BS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344," "&amp;LOWER(Flights!$F$14)&amp;" "," ~ ")," mh"," ~")," at "," ~ ")," by "," ~ ")," on "," ~ ")," to "," ~ ")," from "," ~ ")," until "," ~ ")," till "," ~ ")," before "," ~ ")," after "," ~ ")," around "," ~ ")," approx "," ~ ")," about "," ~ ")," since "," ~ ")," hrs "," ~ ")," hr "," ~ ")," hours "," ~ ")," time "," ~ ")," jan "," ~ ")," feb "," ~ ")," mar "," ~ ")," apr "," ~ ")," may "," ~ ")," jun "," ~ ")," jul "," ~ ")," aug "," ~ ")," sep "," ~ ")," sept "," ~ ")," oct "," ~ ")</f>
        <v>  </v>
      </c>
      <c r="BT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344,"jan","~"),"feb","~"),"mar","~"),"apr","~"),"may","~"),"jun","~"),"jul","~"),"aug","~"),"sep","~"),"oct","~"),"nov","~"),"dec","~")," nov "," ~ ")," dec "," ~ ")," mon "," ~ ")," tue "," ~ ")," wed "," ~ ")," thu "," ~ ")," fri "," ~ ")," sat "," ~ ")," sun "," ~ ")," gate "," ~ ")," bay "," ~ ")," stand "," ~ ")," position "," ~ ")," galley "," ~ ")," flight "," ~ ")," flt "," ~ ")," day "," ~ ")," date "," ~ ")," dated "," ~ ")," the "," ~ ")," and "," ~ ")," of "," ~ ")," in "," ~ ")," for "," ~ ")," with "," ~ ")</f>
        <v>  </v>
      </c>
      <c r="BU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344,"jan","~"),"feb","~"),"mar","~"),"apr","~"),"may","~"),"jun","~"),"jul","~"),"aug","~"),"sep","~"),"oct","~"),"nov","~"),"dec","~")," nov "," ~ ")," dec "," ~ ")," mon "," ~ ")," tue "," ~ ")," wed "," ~ ")," thu "," ~ ")," fri "," ~ ")," sat "," ~ ")," sun "," ~ ")," gate "," ~ ")," bay "," ~ ")," stand "," ~ ")," position "," ~ ")," galley "," ~ ")," flight "," ~ ")," flt "," ~ ")," day "," ~ ")," date "," ~ ")," dated "," ~ ")," the "," ~ ")," and "," ~ ")," of "," ~ ")," in "," ~ ")," for "," ~ ")," with "," ~ ")</f>
        <v>  </v>
      </c>
      <c r="BV344" s="61" t="n">
        <f aca="false">0</f>
        <v>0</v>
      </c>
      <c r="BW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344," pax "," ~ ")," etd "," ~ ")," eta "," ~ ")," std "," ~ ")," sta "," ~ ")," atd "," ~ ")," ata "," ~ ")," lt "," ~ ")," utc "," ~ ")," local "," ~ ")," ok "," ~ ")," done "," ~ ")," seen "," ~ ")," chk "," ~ ")," chkd "," ~ ")," checked "," ~ ")," rcvd "," ~ ")," recd "," ~ ")," dep "," ~ ")," arr "," ~ ")," qty "," ~ ")," all "," ~ ")," ttl "," ~ ")," total "," ~ ")," via "," ~ ")," per "," ~ ")," call "," ~ ")," inbound "," ~ ")," outbound "," ~ ")," approx "," ~ ")</f>
        <v>  </v>
      </c>
      <c r="BX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344," pax "," ~ ")," etd "," ~ ")," eta "," ~ ")," std "," ~ ")," sta "," ~ ")," atd "," ~ ")," ata "," ~ ")," lt "," ~ ")," utc "," ~ ")," local "," ~ ")," ok "," ~ ")," done "," ~ ")," seen "," ~ ")," chk "," ~ ")," chkd "," ~ ")," checked "," ~ ")," rcvd "," ~ ")," recd "," ~ ")," dep "," ~ ")," arr "," ~ ")," qty "," ~ ")," all "," ~ ")," ttl "," ~ ")," total "," ~ ")," via "," ~ ")," per "," ~ ")," call "," ~ ")," inbound "," ~ ")," outbound "," ~ ")," approx "," ~ ")</f>
        <v>  </v>
      </c>
    </row>
    <row r="345" customFormat="false" ht="41.25" hidden="false" customHeight="true" outlineLevel="0" collapsed="false">
      <c r="A345" s="57" t="s">
        <v>947</v>
      </c>
      <c r="B345" s="57" t="s">
        <v>251</v>
      </c>
      <c r="C345" s="57" t="str">
        <f aca="false">Flights!$F$14</f>
        <v>MH1140</v>
      </c>
      <c r="D345" s="58" t="n">
        <f aca="false">Flights!$D$14</f>
        <v>46307</v>
      </c>
      <c r="E345" s="57" t="str">
        <f aca="false">Flights!$G$14&amp;"-"&amp;Flights!$H$14</f>
        <v>KUL-PEN</v>
      </c>
      <c r="F345" s="57" t="str">
        <f aca="false">Flights!$K$14</f>
        <v>BC</v>
      </c>
      <c r="G345" s="57" t="s">
        <v>423</v>
      </c>
      <c r="H345" s="57" t="s">
        <v>381</v>
      </c>
      <c r="I345" s="57" t="s">
        <v>450</v>
      </c>
      <c r="J345" s="57" t="s">
        <v>529</v>
      </c>
      <c r="K345" s="67" t="s">
        <v>452</v>
      </c>
      <c r="L345" s="67" t="s">
        <v>948</v>
      </c>
      <c r="M345" s="67" t="s">
        <v>454</v>
      </c>
      <c r="N345" s="67" t="s">
        <v>386</v>
      </c>
      <c r="O345" s="67" t="s">
        <v>506</v>
      </c>
      <c r="P345" s="57" t="s">
        <v>187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open",IF(AND(NOT(OR(LEN(AZ345)&lt;15,ISNUMBER(MATCH(AZ345,L_Placeholder,0)))),BK345=0,NOT(OR(LEN(AU345)&lt;2,ISNUMBER(MATCH(AU345,L_Placeholder,0)))),NOT(OR(LEN(AX345)&lt;2,ISNUMBER(MATCH(AX345,L_Placeholder,0)))),TRIM(AE345)&lt;&gt;TRIM(T345)),"N/A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missing",IF(OR(LEN(AU345)&lt;2,ISNUMBER(MATCH(AU345,L_Placeholder,0))),"INVALID – PIC missing",IF(OR(LEN(AV345)&lt;2,ISNUMBER(MATCH(AV345,L_Placeholder,0))),"INVALID – result / assessment missing",IF(OR(OR(LEN(AW345)&lt;3,ISNUMBER(MATCH(AW345,L_Placeholder,0))),SUMPRODUCT(--ISNUMBER(SEARCH(" "&amp;L_EvidencePhrase&amp;" ",BD345)))&gt;0,BI345=1),"INVALID – evidence missing, placeholder or not yet on file",IF(BL345=0,"INVALID – evidence needs a traceable reference (number, file name or link)",IF(OR(LEN(AX345)&lt;2,ISNUMBER(MATCH(AX345,L_Placeholder,0))),"INVALID – verifier missing",IF(AX345=AU345,"INVALID – verifier must be someone other than the PIC",IF(BH345=1,"INVALID – result not yet available (awaiting / TBC)",IF(BV345=1,"INVALID – wording says not on board: an on-board confirmation needs the item loaded",IF(AND(AQ345=1,OR(OR(LEN(AY345)&lt;3,ISNUMBER(MATCH(AY345,L_Placeholder,0))),BJ345=1,BQ345=0)),"INVALID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LATE","COMPLETE")&amp;IF(BG345=1," – CHECK WORDING",""))))))))))))))))))))))),IF(TRIM(U345)="Fail","FAIL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t="str">
        <f aca="false">" "&amp;TRIM(SUBSTITUTE(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 "))&amp;" "</f>
        <v>  </v>
      </c>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IFERROR(IF(AND(TRIM(U345)="Pass",SUMPRODUCT((LEN(BC345)-LEN(SUBSTITUTE(BC345,"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")))/(LEN(L_PendNeg)+1))+SUMPRODUCT((LEN(BC345)-LEN(SUBSTITUTE(BC345," "&amp;L_PendPrep&amp;" "," ")))/(LEN(L_PendPrep)+1)),1,0),1)</f>
        <v>0</v>
      </c>
      <c r="BI345" s="61" t="n">
        <f aca="false">IFERROR(IF(SUMPRODUCT((LEN(BD345)-LEN(SUBSTITUTE(BD345," "&amp;L_PendStrict&amp;" "," ")))/(LEN(L_PendStrict)+1))&gt;SUMPRODUCT((LEN(BD345)-LEN(SUBSTITUTE(BD345," "&amp;L_PendNeg&amp;" "," ")))/(LEN(L_PendNeg)+1)),1,0),1)</f>
        <v>0</v>
      </c>
      <c r="BJ345" s="61" t="n">
        <f aca="false">IFERROR(IF(SUMPRODUCT((LEN(BE345)-LEN(SUBSTITUTE(BE345," "&amp;L_Pending&amp;" "," ")))/(LEN(L_Pending)+1))&gt;SUMPRODUCT((LEN(BE345)-LEN(SUBSTITUTE(BE345," "&amp;L_PendNeg&amp;" "," ")))/(LEN(L_PendNeg)+1))+SUMPRODUCT((LEN(BE345)-LEN(SUBSTITUTE(BE345," "&amp;L_PendPrep&amp;" "," ")))/(LEN(L_PendPrep)+1)),1,0),1)</f>
        <v>0</v>
      </c>
      <c r="BK345" s="61" t="n">
        <f aca="false">IFERROR(IF(SUMPRODUCT((LEN(BF345)-LEN(SUBSTITUTE(BF345," "&amp;L_PendStrict&amp;" "," ")))/(LEN(L_PendStrict)+1))&gt;SUMPRODUCT((LEN(BF345)-LEN(SUBSTITUTE(BF345," "&amp;L_PendNeg&amp;" "," ")))/(LEN(L_PendNeg)+1)),1,0),1)</f>
        <v>0</v>
      </c>
      <c r="BL345" s="61" t="n">
        <f aca="false">IFERROR(IF(OR(SUMPRODUCT(--ISNUMBER(SEARCH({"aa000"," aa 000"," aaa 000"," aaaa 000"," a 0000"," a000 000"," aa 00 000"," aaa 00 000"},BN345)))&gt;0,SUMPRODUCT(--ISNUMBER(SEARCH({"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345)))&gt;0,SUMPRODUCT(--ISNUMBER(SEARCH({"http","www.","\",".pdf",".jpg",".jpeg",".png",".heic",".xls",".doc",".msg",".eml"},Z345)))&gt;0,AND(SUMPRODUCT(--ISNUMBER(SEARCH({"sharepoint","onedrive","teams","dms","q-pulse","qpulse"},Z345)))&gt;0,ISNUMBER(SEARCH("0",BM345)))),1,0),0)</f>
        <v>0</v>
      </c>
      <c r="BM345" s="61" t="str">
        <f aca="false">SUBSTITUTE(SUBSTITUTE(SUBSTITUTE(SUBSTITUTE(SUBSTITUTE(SUBSTITUTE(SUBSTITUTE(SUBSTITUTE(SUBSTITUTE(LOWER(BW345&amp;""),"1","0"),"2","0"),"3","0"),"4","0"),"5","0"),"6","0"),"7","0"),"8","0"),"9","0")</f>
        <v>  </v>
      </c>
      <c r="BN345" s="61" t="str">
        <f aca="false">SUBSTITUTE(SUBSTITUTE(SUBSTITUTE(SUBSTITUTE(SUBSTITUTE(SUBSTITUTE(SUBSTITUTE(SUBSTITUTE(SUBSTITUTE(SUBSTITUTE(SUBSTITUTE(SUBSTITUTE(SUBSTITUTE(SUBSTITUTE(SUBSTITUTE(SUBSTITUTE(SUBSTITUTE(SUBSTITUTE(SUBSTITUTE(SUBSTITUTE(SUBSTITUTE(SUBSTITUTE(SUBSTITUTE(SUBSTITUTE(SUBSTITUTE(BM345,"b","a"),"c","a"),"d","a"),"e","a"),"f","a"),"g","a"),"h","a"),"i","a"),"j","a"),"k","a"),"l","a"),"m","a"),"n","a"),"o","a"),"p","a"),"q","a"),"r","a"),"s","a"),"t","a"),"u","a"),"v","a"),"w","a"),"x","a"),"y","a"),"z","a")</f>
        <v>  </v>
      </c>
      <c r="BO345" s="61" t="str">
        <f aca="false">SUBSTITUTE(SUBSTITUTE(SUBSTITUTE(SUBSTITUTE(SUBSTITUTE(SUBSTITUTE(SUBSTITUTE(SUBSTITUTE(SUBSTITUTE(LOWER(BX345&amp;""),"1","0"),"2","0"),"3","0"),"4","0"),"5","0"),"6","0"),"7","0"),"8","0"),"9","0")</f>
        <v>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v>
      </c>
      <c r="BQ345" s="61" t="n">
        <f aca="false">IFERROR(IF(OR(SUMPRODUCT(--ISNUMBER(SEARCH({"aa000"," aa 000"," aaa 000"," aaaa 000"," a 0000"," a000 000"," aa 00 000"," aaa 00 000"},BP345)))&gt;0,SUMPRODUCT(--ISNUMBER(SEARCH({"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345)))&gt;0,SUMPRODUCT(--ISNUMBER(SEARCH({"http","www.","\",".pdf",".jpg",".jpeg",".png",".heic",".xls",".doc",".msg",".eml"},W345)))&gt;0,ISNUMBER(SEARCH("0000",BO345)),AND(SUMPRODUCT(--ISNUMBER(SEARCH({"sharepoint","onedrive","teams","dms","q-pulse","qpulse"},W345)))&gt;0,ISNUMBER(SEARCH("0",BO345)))),1,0),0)</f>
        <v>0</v>
      </c>
      <c r="BR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345," "&amp;LOWER(Flights!$F$14)&amp;" "," ~ ")," mh"," ~")," at "," ~ ")," by "," ~ ")," on "," ~ ")," to "," ~ ")," from "," ~ ")," until "," ~ ")," till "," ~ ")," before "," ~ ")," after "," ~ ")," around "," ~ ")," approx "," ~ ")," about "," ~ ")," since "," ~ ")," hrs "," ~ ")," hr "," ~ ")," hours "," ~ ")," time "," ~ ")," jan "," ~ ")," feb "," ~ ")," mar "," ~ ")," apr "," ~ ")," may "," ~ ")," jun "," ~ ")," jul "," ~ ")," aug "," ~ ")," sep "," ~ ")," sept "," ~ ")," oct "," ~ ")</f>
        <v>  </v>
      </c>
      <c r="BS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345," "&amp;LOWER(Flights!$F$14)&amp;" "," ~ ")," mh"," ~")," at "," ~ ")," by "," ~ ")," on "," ~ ")," to "," ~ ")," from "," ~ ")," until "," ~ ")," till "," ~ ")," before "," ~ ")," after "," ~ ")," around "," ~ ")," approx "," ~ ")," about "," ~ ")," since "," ~ ")," hrs "," ~ ")," hr "," ~ ")," hours "," ~ ")," time "," ~ ")," jan "," ~ ")," feb "," ~ ")," mar "," ~ ")," apr "," ~ ")," may "," ~ ")," jun "," ~ ")," jul "," ~ ")," aug "," ~ ")," sep "," ~ ")," sept "," ~ ")," oct "," ~ ")</f>
        <v>  </v>
      </c>
      <c r="BT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345,"jan","~"),"feb","~"),"mar","~"),"apr","~"),"may","~"),"jun","~"),"jul","~"),"aug","~"),"sep","~"),"oct","~"),"nov","~"),"dec","~")," nov "," ~ ")," dec "," ~ ")," mon "," ~ ")," tue "," ~ ")," wed "," ~ ")," thu "," ~ ")," fri "," ~ ")," sat "," ~ ")," sun "," ~ ")," gate "," ~ ")," bay "," ~ ")," stand "," ~ ")," position "," ~ ")," galley "," ~ ")," flight "," ~ ")," flt "," ~ ")," day "," ~ ")," date "," ~ ")," dated "," ~ ")," the "," ~ ")," and "," ~ ")," of "," ~ ")," in "," ~ ")," for "," ~ ")," with "," ~ ")</f>
        <v>  </v>
      </c>
      <c r="BU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345,"jan","~"),"feb","~"),"mar","~"),"apr","~"),"may","~"),"jun","~"),"jul","~"),"aug","~"),"sep","~"),"oct","~"),"nov","~"),"dec","~")," nov "," ~ ")," dec "," ~ ")," mon "," ~ ")," tue "," ~ ")," wed "," ~ ")," thu "," ~ ")," fri "," ~ ")," sat "," ~ ")," sun "," ~ ")," gate "," ~ ")," bay "," ~ ")," stand "," ~ ")," position "," ~ ")," galley "," ~ ")," flight "," ~ ")," flt "," ~ ")," day "," ~ ")," date "," ~ ")," dated "," ~ ")," the "," ~ ")," and "," ~ ")," of "," ~ ")," in "," ~ ")," for "," ~ ")," with "," ~ ")</f>
        <v>  </v>
      </c>
      <c r="BV345" s="61" t="n">
        <f aca="false">0</f>
        <v>0</v>
      </c>
      <c r="BW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345," pax "," ~ ")," etd "," ~ ")," eta "," ~ ")," std "," ~ ")," sta "," ~ ")," atd "," ~ ")," ata "," ~ ")," lt "," ~ ")," utc "," ~ ")," local "," ~ ")," ok "," ~ ")," done "," ~ ")," seen "," ~ ")," chk "," ~ ")," chkd "," ~ ")," checked "," ~ ")," rcvd "," ~ ")," recd "," ~ ")," dep "," ~ ")," arr "," ~ ")," qty "," ~ ")," all "," ~ ")," ttl "," ~ ")," total "," ~ ")," via "," ~ ")," per "," ~ ")," call "," ~ ")," inbound "," ~ ")," outbound "," ~ ")," approx "," ~ ")</f>
        <v>  </v>
      </c>
      <c r="BX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345," pax "," ~ ")," etd "," ~ ")," eta "," ~ ")," std "," ~ ")," sta "," ~ ")," atd "," ~ ")," ata "," ~ ")," lt "," ~ ")," utc "," ~ ")," local "," ~ ")," ok "," ~ ")," done "," ~ ")," seen "," ~ ")," chk "," ~ ")," chkd "," ~ ")," checked "," ~ ")," rcvd "," ~ ")," recd "," ~ ")," dep "," ~ ")," arr "," ~ ")," qty "," ~ ")," all "," ~ ")," ttl "," ~ ")," total "," ~ ")," via "," ~ ")," per "," ~ ")," call "," ~ ")," inbound "," ~ ")," outbound "," ~ ")," approx "," ~ ")</f>
        <v>  </v>
      </c>
    </row>
    <row r="346" customFormat="false" ht="41.25" hidden="false" customHeight="true" outlineLevel="0" collapsed="false">
      <c r="A346" s="57" t="s">
        <v>949</v>
      </c>
      <c r="B346" s="57" t="s">
        <v>251</v>
      </c>
      <c r="C346" s="57" t="str">
        <f aca="false">Flights!$F$14</f>
        <v>MH1140</v>
      </c>
      <c r="D346" s="58" t="n">
        <f aca="false">Flights!$D$14</f>
        <v>46307</v>
      </c>
      <c r="E346" s="57" t="str">
        <f aca="false">Flights!$G$14&amp;"-"&amp;Flights!$H$14</f>
        <v>KUL-PEN</v>
      </c>
      <c r="F346" s="57" t="str">
        <f aca="false">Flights!$K$14</f>
        <v>BC</v>
      </c>
      <c r="G346" s="57" t="s">
        <v>423</v>
      </c>
      <c r="H346" s="57" t="s">
        <v>381</v>
      </c>
      <c r="I346" s="57" t="s">
        <v>450</v>
      </c>
      <c r="J346" s="57" t="s">
        <v>532</v>
      </c>
      <c r="K346" s="67" t="s">
        <v>452</v>
      </c>
      <c r="L346" s="67" t="s">
        <v>950</v>
      </c>
      <c r="M346" s="67" t="s">
        <v>454</v>
      </c>
      <c r="N346" s="67" t="s">
        <v>386</v>
      </c>
      <c r="O346" s="67" t="s">
        <v>506</v>
      </c>
      <c r="P346" s="57" t="s">
        <v>187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open",IF(AND(NOT(OR(LEN(AZ346)&lt;15,ISNUMBER(MATCH(AZ346,L_Placeholder,0)))),BK346=0,NOT(OR(LEN(AU346)&lt;2,ISNUMBER(MATCH(AU346,L_Placeholder,0)))),NOT(OR(LEN(AX346)&lt;2,ISNUMBER(MATCH(AX346,L_Placeholder,0)))),TRIM(AE346)&lt;&gt;TRIM(T346)),"N/A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missing",IF(OR(LEN(AU346)&lt;2,ISNUMBER(MATCH(AU346,L_Placeholder,0))),"INVALID – PIC missing",IF(OR(LEN(AV346)&lt;2,ISNUMBER(MATCH(AV346,L_Placeholder,0))),"INVALID – result / assessment missing",IF(OR(OR(LEN(AW346)&lt;3,ISNUMBER(MATCH(AW346,L_Placeholder,0))),SUMPRODUCT(--ISNUMBER(SEARCH(" "&amp;L_EvidencePhrase&amp;" ",BD346)))&gt;0,BI346=1),"INVALID – evidence missing, placeholder or not yet on file",IF(BL346=0,"INVALID – evidence needs a traceable reference (number, file name or link)",IF(OR(LEN(AX346)&lt;2,ISNUMBER(MATCH(AX346,L_Placeholder,0))),"INVALID – verifier missing",IF(AX346=AU346,"INVALID – verifier must be someone other than the PIC",IF(BH346=1,"INVALID – result not yet available (awaiting / TBC)",IF(BV346=1,"INVALID – wording says not on board: an on-board confirmation needs the item loaded",IF(AND(AQ346=1,OR(OR(LEN(AY346)&lt;3,ISNUMBER(MATCH(AY346,L_Placeholder,0))),BJ346=1,BQ346=0)),"INVALID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LATE","COMPLETE")&amp;IF(BG346=1," – CHECK WORDING",""))))))))))))))))))))))),IF(TRIM(U346)="Fail","FAIL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t="str">
        <f aca="false">" "&amp;TRIM(SUBSTITUTE(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 "))&amp;" "</f>
        <v>  </v>
      </c>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IFERROR(IF(AND(TRIM(U346)="Pass",SUMPRODUCT((LEN(BC346)-LEN(SUBSTITUTE(BC346,"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")))/(LEN(L_PendNeg)+1))+SUMPRODUCT((LEN(BC346)-LEN(SUBSTITUTE(BC346," "&amp;L_PendPrep&amp;" "," ")))/(LEN(L_PendPrep)+1)),1,0),1)</f>
        <v>0</v>
      </c>
      <c r="BI346" s="61" t="n">
        <f aca="false">IFERROR(IF(SUMPRODUCT((LEN(BD346)-LEN(SUBSTITUTE(BD346," "&amp;L_PendStrict&amp;" "," ")))/(LEN(L_PendStrict)+1))&gt;SUMPRODUCT((LEN(BD346)-LEN(SUBSTITUTE(BD346," "&amp;L_PendNeg&amp;" "," ")))/(LEN(L_PendNeg)+1)),1,0),1)</f>
        <v>0</v>
      </c>
      <c r="BJ346" s="61" t="n">
        <f aca="false">IFERROR(IF(SUMPRODUCT((LEN(BE346)-LEN(SUBSTITUTE(BE346," "&amp;L_Pending&amp;" "," ")))/(LEN(L_Pending)+1))&gt;SUMPRODUCT((LEN(BE346)-LEN(SUBSTITUTE(BE346," "&amp;L_PendNeg&amp;" "," ")))/(LEN(L_PendNeg)+1))+SUMPRODUCT((LEN(BE346)-LEN(SUBSTITUTE(BE346," "&amp;L_PendPrep&amp;" "," ")))/(LEN(L_PendPrep)+1)),1,0),1)</f>
        <v>0</v>
      </c>
      <c r="BK346" s="61" t="n">
        <f aca="false">IFERROR(IF(SUMPRODUCT((LEN(BF346)-LEN(SUBSTITUTE(BF346," "&amp;L_PendStrict&amp;" "," ")))/(LEN(L_PendStrict)+1))&gt;SUMPRODUCT((LEN(BF346)-LEN(SUBSTITUTE(BF346," "&amp;L_PendNeg&amp;" "," ")))/(LEN(L_PendNeg)+1)),1,0),1)</f>
        <v>0</v>
      </c>
      <c r="BL346" s="61" t="n">
        <f aca="false">IFERROR(IF(OR(SUMPRODUCT(--ISNUMBER(SEARCH({"aa000"," aa 000"," aaa 000"," aaaa 000"," a 0000"," a000 000"," aa 00 000"," aaa 00 000"},BN346)))&gt;0,SUMPRODUCT(--ISNUMBER(SEARCH({"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346)))&gt;0,SUMPRODUCT(--ISNUMBER(SEARCH({"http","www.","\",".pdf",".jpg",".jpeg",".png",".heic",".xls",".doc",".msg",".eml"},Z346)))&gt;0,AND(SUMPRODUCT(--ISNUMBER(SEARCH({"sharepoint","onedrive","teams","dms","q-pulse","qpulse"},Z346)))&gt;0,ISNUMBER(SEARCH("0",BM346)))),1,0),0)</f>
        <v>0</v>
      </c>
      <c r="BM346" s="61" t="str">
        <f aca="false">SUBSTITUTE(SUBSTITUTE(SUBSTITUTE(SUBSTITUTE(SUBSTITUTE(SUBSTITUTE(SUBSTITUTE(SUBSTITUTE(SUBSTITUTE(LOWER(BW346&amp;""),"1","0"),"2","0"),"3","0"),"4","0"),"5","0"),"6","0"),"7","0"),"8","0"),"9","0")</f>
        <v>  </v>
      </c>
      <c r="BN346" s="61" t="str">
        <f aca="false">SUBSTITUTE(SUBSTITUTE(SUBSTITUTE(SUBSTITUTE(SUBSTITUTE(SUBSTITUTE(SUBSTITUTE(SUBSTITUTE(SUBSTITUTE(SUBSTITUTE(SUBSTITUTE(SUBSTITUTE(SUBSTITUTE(SUBSTITUTE(SUBSTITUTE(SUBSTITUTE(SUBSTITUTE(SUBSTITUTE(SUBSTITUTE(SUBSTITUTE(SUBSTITUTE(SUBSTITUTE(SUBSTITUTE(SUBSTITUTE(SUBSTITUTE(BM346,"b","a"),"c","a"),"d","a"),"e","a"),"f","a"),"g","a"),"h","a"),"i","a"),"j","a"),"k","a"),"l","a"),"m","a"),"n","a"),"o","a"),"p","a"),"q","a"),"r","a"),"s","a"),"t","a"),"u","a"),"v","a"),"w","a"),"x","a"),"y","a"),"z","a")</f>
        <v>  </v>
      </c>
      <c r="BO346" s="61" t="str">
        <f aca="false">SUBSTITUTE(SUBSTITUTE(SUBSTITUTE(SUBSTITUTE(SUBSTITUTE(SUBSTITUTE(SUBSTITUTE(SUBSTITUTE(SUBSTITUTE(LOWER(BX346&amp;""),"1","0"),"2","0"),"3","0"),"4","0"),"5","0"),"6","0"),"7","0"),"8","0"),"9","0")</f>
        <v>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v>
      </c>
      <c r="BQ346" s="61" t="n">
        <f aca="false">IFERROR(IF(OR(SUMPRODUCT(--ISNUMBER(SEARCH({"aa000"," aa 000"," aaa 000"," aaaa 000"," a 0000"," a000 000"," aa 00 000"," aaa 00 000"},BP346)))&gt;0,SUMPRODUCT(--ISNUMBER(SEARCH({"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346)))&gt;0,SUMPRODUCT(--ISNUMBER(SEARCH({"http","www.","\",".pdf",".jpg",".jpeg",".png",".heic",".xls",".doc",".msg",".eml"},W346)))&gt;0,ISNUMBER(SEARCH("0000",BO346)),AND(SUMPRODUCT(--ISNUMBER(SEARCH({"sharepoint","onedrive","teams","dms","q-pulse","qpulse"},W346)))&gt;0,ISNUMBER(SEARCH("0",BO346)))),1,0),0)</f>
        <v>0</v>
      </c>
      <c r="BR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346," "&amp;LOWER(Flights!$F$14)&amp;" "," ~ ")," mh"," ~")," at "," ~ ")," by "," ~ ")," on "," ~ ")," to "," ~ ")," from "," ~ ")," until "," ~ ")," till "," ~ ")," before "," ~ ")," after "," ~ ")," around "," ~ ")," approx "," ~ ")," about "," ~ ")," since "," ~ ")," hrs "," ~ ")," hr "," ~ ")," hours "," ~ ")," time "," ~ ")," jan "," ~ ")," feb "," ~ ")," mar "," ~ ")," apr "," ~ ")," may "," ~ ")," jun "," ~ ")," jul "," ~ ")," aug "," ~ ")," sep "," ~ ")," sept "," ~ ")," oct "," ~ ")</f>
        <v>  </v>
      </c>
      <c r="BS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346," "&amp;LOWER(Flights!$F$14)&amp;" "," ~ ")," mh"," ~")," at "," ~ ")," by "," ~ ")," on "," ~ ")," to "," ~ ")," from "," ~ ")," until "," ~ ")," till "," ~ ")," before "," ~ ")," after "," ~ ")," around "," ~ ")," approx "," ~ ")," about "," ~ ")," since "," ~ ")," hrs "," ~ ")," hr "," ~ ")," hours "," ~ ")," time "," ~ ")," jan "," ~ ")," feb "," ~ ")," mar "," ~ ")," apr "," ~ ")," may "," ~ ")," jun "," ~ ")," jul "," ~ ")," aug "," ~ ")," sep "," ~ ")," sept "," ~ ")," oct "," ~ ")</f>
        <v>  </v>
      </c>
      <c r="BT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346,"jan","~"),"feb","~"),"mar","~"),"apr","~"),"may","~"),"jun","~"),"jul","~"),"aug","~"),"sep","~"),"oct","~"),"nov","~"),"dec","~")," nov "," ~ ")," dec "," ~ ")," mon "," ~ ")," tue "," ~ ")," wed "," ~ ")," thu "," ~ ")," fri "," ~ ")," sat "," ~ ")," sun "," ~ ")," gate "," ~ ")," bay "," ~ ")," stand "," ~ ")," position "," ~ ")," galley "," ~ ")," flight "," ~ ")," flt "," ~ ")," day "," ~ ")," date "," ~ ")," dated "," ~ ")," the "," ~ ")," and "," ~ ")," of "," ~ ")," in "," ~ ")," for "," ~ ")," with "," ~ ")</f>
        <v>  </v>
      </c>
      <c r="BU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346,"jan","~"),"feb","~"),"mar","~"),"apr","~"),"may","~"),"jun","~"),"jul","~"),"aug","~"),"sep","~"),"oct","~"),"nov","~"),"dec","~")," nov "," ~ ")," dec "," ~ ")," mon "," ~ ")," tue "," ~ ")," wed "," ~ ")," thu "," ~ ")," fri "," ~ ")," sat "," ~ ")," sun "," ~ ")," gate "," ~ ")," bay "," ~ ")," stand "," ~ ")," position "," ~ ")," galley "," ~ ")," flight "," ~ ")," flt "," ~ ")," day "," ~ ")," date "," ~ ")," dated "," ~ ")," the "," ~ ")," and "," ~ ")," of "," ~ ")," in "," ~ ")," for "," ~ ")," with "," ~ ")</f>
        <v>  </v>
      </c>
      <c r="BV346" s="61" t="n">
        <f aca="false">0</f>
        <v>0</v>
      </c>
      <c r="BW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346," pax "," ~ ")," etd "," ~ ")," eta "," ~ ")," std "," ~ ")," sta "," ~ ")," atd "," ~ ")," ata "," ~ ")," lt "," ~ ")," utc "," ~ ")," local "," ~ ")," ok "," ~ ")," done "," ~ ")," seen "," ~ ")," chk "," ~ ")," chkd "," ~ ")," checked "," ~ ")," rcvd "," ~ ")," recd "," ~ ")," dep "," ~ ")," arr "," ~ ")," qty "," ~ ")," all "," ~ ")," ttl "," ~ ")," total "," ~ ")," via "," ~ ")," per "," ~ ")," call "," ~ ")," inbound "," ~ ")," outbound "," ~ ")," approx "," ~ ")</f>
        <v>  </v>
      </c>
      <c r="BX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346," pax "," ~ ")," etd "," ~ ")," eta "," ~ ")," std "," ~ ")," sta "," ~ ")," atd "," ~ ")," ata "," ~ ")," lt "," ~ ")," utc "," ~ ")," local "," ~ ")," ok "," ~ ")," done "," ~ ")," seen "," ~ ")," chk "," ~ ")," chkd "," ~ ")," checked "," ~ ")," rcvd "," ~ ")," recd "," ~ ")," dep "," ~ ")," arr "," ~ ")," qty "," ~ ")," all "," ~ ")," ttl "," ~ ")," total "," ~ ")," via "," ~ ")," per "," ~ ")," call "," ~ ")," inbound "," ~ ")," outbound "," ~ ")," approx "," ~ ")</f>
        <v>  </v>
      </c>
    </row>
    <row r="347" customFormat="false" ht="39.75" hidden="false" customHeight="true" outlineLevel="0" collapsed="false">
      <c r="A347" s="57" t="s">
        <v>951</v>
      </c>
      <c r="B347" s="57" t="s">
        <v>251</v>
      </c>
      <c r="C347" s="57" t="str">
        <f aca="false">Flights!$F$14</f>
        <v>MH1140</v>
      </c>
      <c r="D347" s="58" t="n">
        <f aca="false">Flights!$D$14</f>
        <v>46307</v>
      </c>
      <c r="E347" s="57" t="str">
        <f aca="false">Flights!$G$14&amp;"-"&amp;Flights!$H$14</f>
        <v>KUL-PEN</v>
      </c>
      <c r="F347" s="57" t="str">
        <f aca="false">Flights!$K$14</f>
        <v>BC</v>
      </c>
      <c r="G347" s="57" t="s">
        <v>462</v>
      </c>
      <c r="H347" s="57" t="s">
        <v>463</v>
      </c>
      <c r="I347" s="57" t="s">
        <v>382</v>
      </c>
      <c r="J347" s="57" t="s">
        <v>464</v>
      </c>
      <c r="K347" s="67" t="s">
        <v>429</v>
      </c>
      <c r="L347" s="67" t="s">
        <v>465</v>
      </c>
      <c r="M347" s="67"/>
      <c r="N347" s="67" t="s">
        <v>386</v>
      </c>
      <c r="O347" s="67" t="s">
        <v>466</v>
      </c>
      <c r="P347" s="57" t="s">
        <v>187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open",IF(AND(NOT(OR(LEN(AZ347)&lt;15,ISNUMBER(MATCH(AZ347,L_Placeholder,0)))),BK347=0,NOT(OR(LEN(AU347)&lt;2,ISNUMBER(MATCH(AU347,L_Placeholder,0)))),NOT(OR(LEN(AX347)&lt;2,ISNUMBER(MATCH(AX347,L_Placeholder,0)))),TRIM(AE347)&lt;&gt;TRIM(T347)),"N/A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missing",IF(OR(LEN(AU347)&lt;2,ISNUMBER(MATCH(AU347,L_Placeholder,0))),"INVALID – PIC missing",IF(OR(LEN(AV347)&lt;2,ISNUMBER(MATCH(AV347,L_Placeholder,0))),"INVALID – result / assessment missing",IF(OR(OR(LEN(AW347)&lt;3,ISNUMBER(MATCH(AW347,L_Placeholder,0))),SUMPRODUCT(--ISNUMBER(SEARCH(" "&amp;L_EvidencePhrase&amp;" ",BD347)))&gt;0,BI347=1),"INVALID – evidence missing, placeholder or not yet on file",IF(BL347=0,"INVALID – evidence needs a traceable reference (number, file name or link)",IF(OR(LEN(AX347)&lt;2,ISNUMBER(MATCH(AX347,L_Placeholder,0))),"INVALID – verifier missing",IF(AX347=AU347,"INVALID – verifier must be someone other than the PIC",IF(BH347=1,"INVALID – result not yet available (awaiting / TBC)",IF(BV347=1,"INVALID – wording says not on board: an on-board confirmation needs the item loaded",IF(AND(AQ347=1,OR(OR(LEN(AY347)&lt;3,ISNUMBER(MATCH(AY347,L_Placeholder,0))),BJ347=1,BQ347=0)),"INVALID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LATE","COMPLETE")&amp;IF(BG347=1," – CHECK WORDING",""))))))))))))))))))))))))),IF(TRIM(U347)="Fail","FAIL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t="str">
        <f aca="false">" "&amp;TRIM(SUBSTITUTE(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 "))&amp;" "</f>
        <v>  </v>
      </c>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IFERROR(IF(AND(TRIM(U347)="Pass",SUMPRODUCT((LEN(BC347)-LEN(SUBSTITUTE(BC347,"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t="n">
        <f aca="false">IFERROR(IF(SUMPRODUCT((LEN(BD347)-LEN(SUBSTITUTE(BD347," "&amp;L_PendStrict&amp;" "," ")))/(LEN(L_PendStrict)+1))&gt;SUMPRODUCT((LEN(BD347)-LEN(SUBSTITUTE(BD347," "&amp;L_PendNeg&amp;" "," ")))/(LEN(L_PendNeg)+1)),1,0),1)</f>
        <v>0</v>
      </c>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t="n">
        <f aca="false">IFERROR(IF(OR(SUMPRODUCT(--ISNUMBER(SEARCH({"aa000"," aa 000"," aaa 000"," aaaa 000"," a 0000"," a000 000"," aa 00 000"," aaa 00 000"},BN347)))&gt;0,SUMPRODUCT(--ISNUMBER(SEARCH({"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347)))&gt;0,SUMPRODUCT(--ISNUMBER(SEARCH({"http","www.","\",".pdf",".jpg",".jpeg",".png",".heic",".xls",".doc",".msg",".eml"},Z347)))&gt;0,AND(SUMPRODUCT(--ISNUMBER(SEARCH({"sharepoint","onedrive","teams","dms","q-pulse","qpulse"},Z347)))&gt;0,ISNUMBER(SEARCH("0",BM347)))),1,0),0)</f>
        <v>0</v>
      </c>
      <c r="BM347" s="61" t="str">
        <f aca="false">SUBSTITUTE(SUBSTITUTE(SUBSTITUTE(SUBSTITUTE(SUBSTITUTE(SUBSTITUTE(SUBSTITUTE(SUBSTITUTE(SUBSTITUTE(LOWER(BW347&amp;""),"1","0"),"2","0"),"3","0"),"4","0"),"5","0"),"6","0"),"7","0"),"8","0"),"9","0")</f>
        <v>  </v>
      </c>
      <c r="BN347" s="61" t="str">
        <f aca="false">SUBSTITUTE(SUBSTITUTE(SUBSTITUTE(SUBSTITUTE(SUBSTITUTE(SUBSTITUTE(SUBSTITUTE(SUBSTITUTE(SUBSTITUTE(SUBSTITUTE(SUBSTITUTE(SUBSTITUTE(SUBSTITUTE(SUBSTITUTE(SUBSTITUTE(SUBSTITUTE(SUBSTITUTE(SUBSTITUTE(SUBSTITUTE(SUBSTITUTE(SUBSTITUTE(SUBSTITUTE(SUBSTITUTE(SUBSTITUTE(SUBSTITUTE(BM347,"b","a"),"c","a"),"d","a"),"e","a"),"f","a"),"g","a"),"h","a"),"i","a"),"j","a"),"k","a"),"l","a"),"m","a"),"n","a"),"o","a"),"p","a"),"q","a"),"r","a"),"s","a"),"t","a"),"u","a"),"v","a"),"w","a"),"x","a"),"y","a"),"z","a")</f>
        <v>  </v>
      </c>
      <c r="BO347" s="61" t="str">
        <f aca="false">SUBSTITUTE(SUBSTITUTE(SUBSTITUTE(SUBSTITUTE(SUBSTITUTE(SUBSTITUTE(SUBSTITUTE(SUBSTITUTE(SUBSTITUTE(LOWER(BX347&amp;""),"1","0"),"2","0"),"3","0"),"4","0"),"5","0"),"6","0"),"7","0"),"8","0"),"9","0")</f>
        <v>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v>
      </c>
      <c r="BQ347" s="61" t="n">
        <f aca="false">IFERROR(IF(OR(SUMPRODUCT(--ISNUMBER(SEARCH({"aa000"," aa 000"," aaa 000"," aaaa 000"," a 0000"," a000 000"," aa 00 000"," aaa 00 000"},BP347)))&gt;0,SUMPRODUCT(--ISNUMBER(SEARCH({"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347)))&gt;0,SUMPRODUCT(--ISNUMBER(SEARCH({"http","www.","\",".pdf",".jpg",".jpeg",".png",".heic",".xls",".doc",".msg",".eml"},W347)))&gt;0,ISNUMBER(SEARCH("0000",BO347)),AND(SUMPRODUCT(--ISNUMBER(SEARCH({"sharepoint","onedrive","teams","dms","q-pulse","qpulse"},W347)))&gt;0,ISNUMBER(SEARCH("0",BO347)))),1,0),0)</f>
        <v>0</v>
      </c>
      <c r="BR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347," "&amp;LOWER(Flights!$F$14)&amp;" "," ~ ")," mh"," ~")," at "," ~ ")," by "," ~ ")," on "," ~ ")," to "," ~ ")," from "," ~ ")," until "," ~ ")," till "," ~ ")," before "," ~ ")," after "," ~ ")," around "," ~ ")," approx "," ~ ")," about "," ~ ")," since "," ~ ")," hrs "," ~ ")," hr "," ~ ")," hours "," ~ ")," time "," ~ ")," jan "," ~ ")," feb "," ~ ")," mar "," ~ ")," apr "," ~ ")," may "," ~ ")," jun "," ~ ")," jul "," ~ ")," aug "," ~ ")," sep "," ~ ")," sept "," ~ ")," oct "," ~ ")</f>
        <v>  </v>
      </c>
      <c r="BS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347," "&amp;LOWER(Flights!$F$14)&amp;" "," ~ ")," mh"," ~")," at "," ~ ")," by "," ~ ")," on "," ~ ")," to "," ~ ")," from "," ~ ")," until "," ~ ")," till "," ~ ")," before "," ~ ")," after "," ~ ")," around "," ~ ")," approx "," ~ ")," about "," ~ ")," since "," ~ ")," hrs "," ~ ")," hr "," ~ ")," hours "," ~ ")," time "," ~ ")," jan "," ~ ")," feb "," ~ ")," mar "," ~ ")," apr "," ~ ")," may "," ~ ")," jun "," ~ ")," jul "," ~ ")," aug "," ~ ")," sep "," ~ ")," sept "," ~ ")," oct "," ~ ")</f>
        <v>  </v>
      </c>
      <c r="BT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347,"jan","~"),"feb","~"),"mar","~"),"apr","~"),"may","~"),"jun","~"),"jul","~"),"aug","~"),"sep","~"),"oct","~"),"nov","~"),"dec","~")," nov "," ~ ")," dec "," ~ ")," mon "," ~ ")," tue "," ~ ")," wed "," ~ ")," thu "," ~ ")," fri "," ~ ")," sat "," ~ ")," sun "," ~ ")," gate "," ~ ")," bay "," ~ ")," stand "," ~ ")," position "," ~ ")," galley "," ~ ")," flight "," ~ ")," flt "," ~ ")," day "," ~ ")," date "," ~ ")," dated "," ~ ")," the "," ~ ")," and "," ~ ")," of "," ~ ")," in "," ~ ")," for "," ~ ")," with "," ~ ")</f>
        <v>  </v>
      </c>
      <c r="BU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347,"jan","~"),"feb","~"),"mar","~"),"apr","~"),"may","~"),"jun","~"),"jul","~"),"aug","~"),"sep","~"),"oct","~"),"nov","~"),"dec","~")," nov "," ~ ")," dec "," ~ ")," mon "," ~ ")," tue "," ~ ")," wed "," ~ ")," thu "," ~ ")," fri "," ~ ")," sat "," ~ ")," sun "," ~ ")," gate "," ~ ")," bay "," ~ ")," stand "," ~ ")," position "," ~ ")," galley "," ~ ")," flight "," ~ ")," flt "," ~ ")," day "," ~ ")," date "," ~ ")," dated "," ~ ")," the "," ~ ")," and "," ~ ")," of "," ~ ")," in "," ~ ")," for "," ~ ")," with "," ~ ")</f>
        <v>  </v>
      </c>
      <c r="BV347" s="61" t="n">
        <f aca="false">IFERROR(IF(OR(SUMPRODUCT((LEN(BC347)-LEN(SUBSTITUTE(BC347," "&amp;L_NotLoaded&amp;" "," ")))/(LEN(L_NotLoaded)+1))&gt;SUMPRODUCT((LEN(BC347)-LEN(SUBSTITUTE(BC347," "&amp;L_NotLoadedNeg&amp;" "," ")))/(LEN(L_NotLoadedNeg)+1)),SUMPRODUCT((LEN(BD347)-LEN(SUBSTITUTE(BD347," "&amp;L_NotLoaded&amp;" "," ")))/(LEN(L_NotLoaded)+1))&gt;SUMPRODUCT((LEN(BD347)-LEN(SUBSTITUTE(BD347," "&amp;L_NotLoadedNeg&amp;" "," ")))/(LEN(L_NotLoadedNeg)+1))),1,0),0)</f>
        <v>0</v>
      </c>
      <c r="BW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347," pax "," ~ ")," etd "," ~ ")," eta "," ~ ")," std "," ~ ")," sta "," ~ ")," atd "," ~ ")," ata "," ~ ")," lt "," ~ ")," utc "," ~ ")," local "," ~ ")," ok "," ~ ")," done "," ~ ")," seen "," ~ ")," chk "," ~ ")," chkd "," ~ ")," checked "," ~ ")," rcvd "," ~ ")," recd "," ~ ")," dep "," ~ ")," arr "," ~ ")," qty "," ~ ")," all "," ~ ")," ttl "," ~ ")," total "," ~ ")," via "," ~ ")," per "," ~ ")," call "," ~ ")," inbound "," ~ ")," outbound "," ~ ")," approx "," ~ ")</f>
        <v>  </v>
      </c>
      <c r="BX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347," pax "," ~ ")," etd "," ~ ")," eta "," ~ ")," std "," ~ ")," sta "," ~ ")," atd "," ~ ")," ata "," ~ ")," lt "," ~ ")," utc "," ~ ")," local "," ~ ")," ok "," ~ ")," done "," ~ ")," seen "," ~ ")," chk "," ~ ")," chkd "," ~ ")," checked "," ~ ")," rcvd "," ~ ")," recd "," ~ ")," dep "," ~ ")," arr "," ~ ")," qty "," ~ ")," all "," ~ ")," ttl "," ~ ")," total "," ~ ")," via "," ~ ")," per "," ~ ")," call "," ~ ")," inbound "," ~ ")," outbound "," ~ ")," approx "," ~ ")</f>
        <v>  </v>
      </c>
    </row>
    <row r="348" customFormat="false" ht="39.75" hidden="false" customHeight="true" outlineLevel="0" collapsed="false">
      <c r="A348" s="57" t="s">
        <v>952</v>
      </c>
      <c r="B348" s="57" t="s">
        <v>251</v>
      </c>
      <c r="C348" s="57" t="str">
        <f aca="false">Flights!$F$14</f>
        <v>MH1140</v>
      </c>
      <c r="D348" s="58" t="n">
        <f aca="false">Flights!$D$14</f>
        <v>46307</v>
      </c>
      <c r="E348" s="57" t="str">
        <f aca="false">Flights!$G$14&amp;"-"&amp;Flights!$H$14</f>
        <v>KUL-PEN</v>
      </c>
      <c r="F348" s="57" t="str">
        <f aca="false">Flights!$K$14</f>
        <v>BC</v>
      </c>
      <c r="G348" s="57" t="s">
        <v>462</v>
      </c>
      <c r="H348" s="57" t="s">
        <v>463</v>
      </c>
      <c r="I348" s="57" t="s">
        <v>431</v>
      </c>
      <c r="J348" s="57" t="s">
        <v>468</v>
      </c>
      <c r="K348" s="67" t="s">
        <v>429</v>
      </c>
      <c r="L348" s="67" t="s">
        <v>465</v>
      </c>
      <c r="M348" s="67"/>
      <c r="N348" s="67" t="s">
        <v>386</v>
      </c>
      <c r="O348" s="67" t="s">
        <v>466</v>
      </c>
      <c r="P348" s="57" t="s">
        <v>187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open",IF(AND(NOT(OR(LEN(AZ348)&lt;15,ISNUMBER(MATCH(AZ348,L_Placeholder,0)))),BK348=0,NOT(OR(LEN(AU348)&lt;2,ISNUMBER(MATCH(AU348,L_Placeholder,0)))),NOT(OR(LEN(AX348)&lt;2,ISNUMBER(MATCH(AX348,L_Placeholder,0)))),TRIM(AE348)&lt;&gt;TRIM(T348)),"N/A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missing",IF(OR(LEN(AU348)&lt;2,ISNUMBER(MATCH(AU348,L_Placeholder,0))),"INVALID – PIC missing",IF(OR(LEN(AV348)&lt;2,ISNUMBER(MATCH(AV348,L_Placeholder,0))),"INVALID – result / assessment missing",IF(OR(OR(LEN(AW348)&lt;3,ISNUMBER(MATCH(AW348,L_Placeholder,0))),SUMPRODUCT(--ISNUMBER(SEARCH(" "&amp;L_EvidencePhrase&amp;" ",BD348)))&gt;0,BI348=1),"INVALID – evidence missing, placeholder or not yet on file",IF(BL348=0,"INVALID – evidence needs a traceable reference (number, file name or link)",IF(OR(LEN(AX348)&lt;2,ISNUMBER(MATCH(AX348,L_Placeholder,0))),"INVALID – verifier missing",IF(AX348=AU348,"INVALID – verifier must be someone other than the PIC",IF(BH348=1,"INVALID – result not yet available (awaiting / TBC)",IF(BV348=1,"INVALID – wording says not on board: an on-board confirmation needs the item loaded",IF(AND(AQ348=1,OR(OR(LEN(AY348)&lt;3,ISNUMBER(MATCH(AY348,L_Placeholder,0))),BJ348=1,BQ348=0)),"INVALID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LATE","COMPLETE")&amp;IF(BG348=1," – CHECK WORDING",""))))))))))))))))))))))))),IF(TRIM(U348)="Fail","FAIL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t="str">
        <f aca="false">" "&amp;TRIM(SUBSTITUTE(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 "))&amp;" "</f>
        <v>  </v>
      </c>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IFERROR(IF(AND(TRIM(U348)="Pass",SUMPRODUCT((LEN(BC348)-LEN(SUBSTITUTE(BC348,"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t="n">
        <f aca="false">IFERROR(IF(SUMPRODUCT((LEN(BD348)-LEN(SUBSTITUTE(BD348," "&amp;L_PendStrict&amp;" "," ")))/(LEN(L_PendStrict)+1))&gt;SUMPRODUCT((LEN(BD348)-LEN(SUBSTITUTE(BD348," "&amp;L_PendNeg&amp;" "," ")))/(LEN(L_PendNeg)+1)),1,0),1)</f>
        <v>0</v>
      </c>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t="n">
        <f aca="false">IFERROR(IF(OR(SUMPRODUCT(--ISNUMBER(SEARCH({"aa000"," aa 000"," aaa 000"," aaaa 000"," a 0000"," a000 000"," aa 00 000"," aaa 00 000"},BN348)))&gt;0,SUMPRODUCT(--ISNUMBER(SEARCH({"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348)))&gt;0,SUMPRODUCT(--ISNUMBER(SEARCH({"http","www.","\",".pdf",".jpg",".jpeg",".png",".heic",".xls",".doc",".msg",".eml"},Z348)))&gt;0,AND(SUMPRODUCT(--ISNUMBER(SEARCH({"sharepoint","onedrive","teams","dms","q-pulse","qpulse"},Z348)))&gt;0,ISNUMBER(SEARCH("0",BM348)))),1,0),0)</f>
        <v>0</v>
      </c>
      <c r="BM348" s="61" t="str">
        <f aca="false">SUBSTITUTE(SUBSTITUTE(SUBSTITUTE(SUBSTITUTE(SUBSTITUTE(SUBSTITUTE(SUBSTITUTE(SUBSTITUTE(SUBSTITUTE(LOWER(BW348&amp;""),"1","0"),"2","0"),"3","0"),"4","0"),"5","0"),"6","0"),"7","0"),"8","0"),"9","0")</f>
        <v>  </v>
      </c>
      <c r="BN348" s="61" t="str">
        <f aca="false">SUBSTITUTE(SUBSTITUTE(SUBSTITUTE(SUBSTITUTE(SUBSTITUTE(SUBSTITUTE(SUBSTITUTE(SUBSTITUTE(SUBSTITUTE(SUBSTITUTE(SUBSTITUTE(SUBSTITUTE(SUBSTITUTE(SUBSTITUTE(SUBSTITUTE(SUBSTITUTE(SUBSTITUTE(SUBSTITUTE(SUBSTITUTE(SUBSTITUTE(SUBSTITUTE(SUBSTITUTE(SUBSTITUTE(SUBSTITUTE(SUBSTITUTE(BM348,"b","a"),"c","a"),"d","a"),"e","a"),"f","a"),"g","a"),"h","a"),"i","a"),"j","a"),"k","a"),"l","a"),"m","a"),"n","a"),"o","a"),"p","a"),"q","a"),"r","a"),"s","a"),"t","a"),"u","a"),"v","a"),"w","a"),"x","a"),"y","a"),"z","a")</f>
        <v>  </v>
      </c>
      <c r="BO348" s="61" t="str">
        <f aca="false">SUBSTITUTE(SUBSTITUTE(SUBSTITUTE(SUBSTITUTE(SUBSTITUTE(SUBSTITUTE(SUBSTITUTE(SUBSTITUTE(SUBSTITUTE(LOWER(BX348&amp;""),"1","0"),"2","0"),"3","0"),"4","0"),"5","0"),"6","0"),"7","0"),"8","0"),"9","0")</f>
        <v>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v>
      </c>
      <c r="BQ348" s="61" t="n">
        <f aca="false">IFERROR(IF(OR(SUMPRODUCT(--ISNUMBER(SEARCH({"aa000"," aa 000"," aaa 000"," aaaa 000"," a 0000"," a000 000"," aa 00 000"," aaa 00 000"},BP348)))&gt;0,SUMPRODUCT(--ISNUMBER(SEARCH({"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348)))&gt;0,SUMPRODUCT(--ISNUMBER(SEARCH({"http","www.","\",".pdf",".jpg",".jpeg",".png",".heic",".xls",".doc",".msg",".eml"},W348)))&gt;0,ISNUMBER(SEARCH("0000",BO348)),AND(SUMPRODUCT(--ISNUMBER(SEARCH({"sharepoint","onedrive","teams","dms","q-pulse","qpulse"},W348)))&gt;0,ISNUMBER(SEARCH("0",BO348)))),1,0),0)</f>
        <v>0</v>
      </c>
      <c r="BR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348," "&amp;LOWER(Flights!$F$14)&amp;" "," ~ ")," mh"," ~")," at "," ~ ")," by "," ~ ")," on "," ~ ")," to "," ~ ")," from "," ~ ")," until "," ~ ")," till "," ~ ")," before "," ~ ")," after "," ~ ")," around "," ~ ")," approx "," ~ ")," about "," ~ ")," since "," ~ ")," hrs "," ~ ")," hr "," ~ ")," hours "," ~ ")," time "," ~ ")," jan "," ~ ")," feb "," ~ ")," mar "," ~ ")," apr "," ~ ")," may "," ~ ")," jun "," ~ ")," jul "," ~ ")," aug "," ~ ")," sep "," ~ ")," sept "," ~ ")," oct "," ~ ")</f>
        <v>  </v>
      </c>
      <c r="BS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348," "&amp;LOWER(Flights!$F$14)&amp;" "," ~ ")," mh"," ~")," at "," ~ ")," by "," ~ ")," on "," ~ ")," to "," ~ ")," from "," ~ ")," until "," ~ ")," till "," ~ ")," before "," ~ ")," after "," ~ ")," around "," ~ ")," approx "," ~ ")," about "," ~ ")," since "," ~ ")," hrs "," ~ ")," hr "," ~ ")," hours "," ~ ")," time "," ~ ")," jan "," ~ ")," feb "," ~ ")," mar "," ~ ")," apr "," ~ ")," may "," ~ ")," jun "," ~ ")," jul "," ~ ")," aug "," ~ ")," sep "," ~ ")," sept "," ~ ")," oct "," ~ ")</f>
        <v>  </v>
      </c>
      <c r="BT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348,"jan","~"),"feb","~"),"mar","~"),"apr","~"),"may","~"),"jun","~"),"jul","~"),"aug","~"),"sep","~"),"oct","~"),"nov","~"),"dec","~")," nov "," ~ ")," dec "," ~ ")," mon "," ~ ")," tue "," ~ ")," wed "," ~ ")," thu "," ~ ")," fri "," ~ ")," sat "," ~ ")," sun "," ~ ")," gate "," ~ ")," bay "," ~ ")," stand "," ~ ")," position "," ~ ")," galley "," ~ ")," flight "," ~ ")," flt "," ~ ")," day "," ~ ")," date "," ~ ")," dated "," ~ ")," the "," ~ ")," and "," ~ ")," of "," ~ ")," in "," ~ ")," for "," ~ ")," with "," ~ ")</f>
        <v>  </v>
      </c>
      <c r="BU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348,"jan","~"),"feb","~"),"mar","~"),"apr","~"),"may","~"),"jun","~"),"jul","~"),"aug","~"),"sep","~"),"oct","~"),"nov","~"),"dec","~")," nov "," ~ ")," dec "," ~ ")," mon "," ~ ")," tue "," ~ ")," wed "," ~ ")," thu "," ~ ")," fri "," ~ ")," sat "," ~ ")," sun "," ~ ")," gate "," ~ ")," bay "," ~ ")," stand "," ~ ")," position "," ~ ")," galley "," ~ ")," flight "," ~ ")," flt "," ~ ")," day "," ~ ")," date "," ~ ")," dated "," ~ ")," the "," ~ ")," and "," ~ ")," of "," ~ ")," in "," ~ ")," for "," ~ ")," with "," ~ ")</f>
        <v>  </v>
      </c>
      <c r="BV348" s="61" t="n">
        <f aca="false">IFERROR(IF(OR(SUMPRODUCT((LEN(BC348)-LEN(SUBSTITUTE(BC348," "&amp;L_NotLoaded&amp;" "," ")))/(LEN(L_NotLoaded)+1))&gt;SUMPRODUCT((LEN(BC348)-LEN(SUBSTITUTE(BC348," "&amp;L_NotLoadedNeg&amp;" "," ")))/(LEN(L_NotLoadedNeg)+1)),SUMPRODUCT((LEN(BD348)-LEN(SUBSTITUTE(BD348," "&amp;L_NotLoaded&amp;" "," ")))/(LEN(L_NotLoaded)+1))&gt;SUMPRODUCT((LEN(BD348)-LEN(SUBSTITUTE(BD348," "&amp;L_NotLoadedNeg&amp;" "," ")))/(LEN(L_NotLoadedNeg)+1))),1,0),0)</f>
        <v>0</v>
      </c>
      <c r="BW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348," pax "," ~ ")," etd "," ~ ")," eta "," ~ ")," std "," ~ ")," sta "," ~ ")," atd "," ~ ")," ata "," ~ ")," lt "," ~ ")," utc "," ~ ")," local "," ~ ")," ok "," ~ ")," done "," ~ ")," seen "," ~ ")," chk "," ~ ")," chkd "," ~ ")," checked "," ~ ")," rcvd "," ~ ")," recd "," ~ ")," dep "," ~ ")," arr "," ~ ")," qty "," ~ ")," all "," ~ ")," ttl "," ~ ")," total "," ~ ")," via "," ~ ")," per "," ~ ")," call "," ~ ")," inbound "," ~ ")," outbound "," ~ ")," approx "," ~ ")</f>
        <v>  </v>
      </c>
      <c r="BX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348," pax "," ~ ")," etd "," ~ ")," eta "," ~ ")," std "," ~ ")," sta "," ~ ")," atd "," ~ ")," ata "," ~ ")," lt "," ~ ")," utc "," ~ ")," local "," ~ ")," ok "," ~ ")," done "," ~ ")," seen "," ~ ")," chk "," ~ ")," chkd "," ~ ")," checked "," ~ ")," rcvd "," ~ ")," recd "," ~ ")," dep "," ~ ")," arr "," ~ ")," qty "," ~ ")," all "," ~ ")," ttl "," ~ ")," total "," ~ ")," via "," ~ ")," per "," ~ ")," call "," ~ ")," inbound "," ~ ")," outbound "," ~ ")," approx "," ~ ")</f>
        <v>  </v>
      </c>
    </row>
    <row r="349" customFormat="false" ht="41.25" hidden="false" customHeight="true" outlineLevel="0" collapsed="false">
      <c r="A349" s="57" t="s">
        <v>953</v>
      </c>
      <c r="B349" s="57" t="s">
        <v>251</v>
      </c>
      <c r="C349" s="57" t="str">
        <f aca="false">Flights!$F$14</f>
        <v>MH1140</v>
      </c>
      <c r="D349" s="58" t="n">
        <f aca="false">Flights!$D$14</f>
        <v>46307</v>
      </c>
      <c r="E349" s="57" t="str">
        <f aca="false">Flights!$G$14&amp;"-"&amp;Flights!$H$14</f>
        <v>KUL-PEN</v>
      </c>
      <c r="F349" s="57" t="str">
        <f aca="false">Flights!$K$14</f>
        <v>BC</v>
      </c>
      <c r="G349" s="57" t="s">
        <v>462</v>
      </c>
      <c r="H349" s="57" t="s">
        <v>463</v>
      </c>
      <c r="I349" s="57" t="s">
        <v>443</v>
      </c>
      <c r="J349" s="57" t="s">
        <v>537</v>
      </c>
      <c r="K349" s="67" t="s">
        <v>498</v>
      </c>
      <c r="L349" s="67" t="s">
        <v>936</v>
      </c>
      <c r="M349" s="67" t="s">
        <v>454</v>
      </c>
      <c r="N349" s="67" t="s">
        <v>386</v>
      </c>
      <c r="O349" s="67" t="s">
        <v>538</v>
      </c>
      <c r="P349" s="57" t="s">
        <v>187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open",IF(AND(NOT(OR(LEN(AZ349)&lt;15,ISNUMBER(MATCH(AZ349,L_Placeholder,0)))),BK349=0,NOT(OR(LEN(AU349)&lt;2,ISNUMBER(MATCH(AU349,L_Placeholder,0)))),NOT(OR(LEN(AX349)&lt;2,ISNUMBER(MATCH(AX349,L_Placeholder,0)))),TRIM(AE349)&lt;&gt;TRIM(T349)),"N/A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missing",IF(OR(LEN(AU349)&lt;2,ISNUMBER(MATCH(AU349,L_Placeholder,0))),"INVALID – PIC missing",IF(OR(LEN(AV349)&lt;2,ISNUMBER(MATCH(AV349,L_Placeholder,0))),"INVALID – result / assessment missing",IF(OR(OR(LEN(AW349)&lt;3,ISNUMBER(MATCH(AW349,L_Placeholder,0))),SUMPRODUCT(--ISNUMBER(SEARCH(" "&amp;L_EvidencePhrase&amp;" ",BD349)))&gt;0,BI349=1),"INVALID – evidence missing, placeholder or not yet on file",IF(BL349=0,"INVALID – evidence needs a traceable reference (number, file name or link)",IF(OR(LEN(AX349)&lt;2,ISNUMBER(MATCH(AX349,L_Placeholder,0))),"INVALID – verifier missing",IF(AX349=AU349,"INVALID – verifier must be someone other than the PIC",IF(BH349=1,"INVALID – result not yet available (awaiting / TBC)",IF(BV349=1,"INVALID – wording says not on board: an on-board confirmation needs the item loaded",IF(AND(AQ349=1,OR(OR(LEN(AY349)&lt;3,ISNUMBER(MATCH(AY349,L_Placeholder,0))),BJ349=1,BQ349=0)),"INVALID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LATE","COMPLETE")&amp;IF(BG349=1," – CHECK WORDING",""))))))))))))))))))))))))),IF(TRIM(U349)="Fail","FAIL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t="str">
        <f aca="false">" "&amp;TRIM(SUBSTITUTE(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 "))&amp;" "</f>
        <v>  </v>
      </c>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IFERROR(IF(AND(TRIM(U349)="Pass",SUMPRODUCT((LEN(BC349)-LEN(SUBSTITUTE(BC349,"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t="n">
        <f aca="false">IFERROR(IF(SUMPRODUCT((LEN(BD349)-LEN(SUBSTITUTE(BD349," "&amp;L_PendStrict&amp;" "," ")))/(LEN(L_PendStrict)+1))&gt;SUMPRODUCT((LEN(BD349)-LEN(SUBSTITUTE(BD349," "&amp;L_PendNeg&amp;" "," ")))/(LEN(L_PendNeg)+1)),1,0),1)</f>
        <v>0</v>
      </c>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t="n">
        <f aca="false">IFERROR(IF(OR(SUMPRODUCT(--ISNUMBER(SEARCH({"aa000"," aa 000"," aaa 000"," aaaa 000"," a 0000"," a000 000"," aa 00 000"," aaa 00 000"},BN349)))&gt;0,SUMPRODUCT(--ISNUMBER(SEARCH({"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349)))&gt;0,SUMPRODUCT(--ISNUMBER(SEARCH({"http","www.","\",".pdf",".jpg",".jpeg",".png",".heic",".xls",".doc",".msg",".eml"},Z349)))&gt;0,AND(SUMPRODUCT(--ISNUMBER(SEARCH({"sharepoint","onedrive","teams","dms","q-pulse","qpulse"},Z349)))&gt;0,ISNUMBER(SEARCH("0",BM349)))),1,0),0)</f>
        <v>0</v>
      </c>
      <c r="BM349" s="61" t="str">
        <f aca="false">SUBSTITUTE(SUBSTITUTE(SUBSTITUTE(SUBSTITUTE(SUBSTITUTE(SUBSTITUTE(SUBSTITUTE(SUBSTITUTE(SUBSTITUTE(LOWER(BW349&amp;""),"1","0"),"2","0"),"3","0"),"4","0"),"5","0"),"6","0"),"7","0"),"8","0"),"9","0")</f>
        <v>  </v>
      </c>
      <c r="BN349" s="61" t="str">
        <f aca="false">SUBSTITUTE(SUBSTITUTE(SUBSTITUTE(SUBSTITUTE(SUBSTITUTE(SUBSTITUTE(SUBSTITUTE(SUBSTITUTE(SUBSTITUTE(SUBSTITUTE(SUBSTITUTE(SUBSTITUTE(SUBSTITUTE(SUBSTITUTE(SUBSTITUTE(SUBSTITUTE(SUBSTITUTE(SUBSTITUTE(SUBSTITUTE(SUBSTITUTE(SUBSTITUTE(SUBSTITUTE(SUBSTITUTE(SUBSTITUTE(SUBSTITUTE(BM349,"b","a"),"c","a"),"d","a"),"e","a"),"f","a"),"g","a"),"h","a"),"i","a"),"j","a"),"k","a"),"l","a"),"m","a"),"n","a"),"o","a"),"p","a"),"q","a"),"r","a"),"s","a"),"t","a"),"u","a"),"v","a"),"w","a"),"x","a"),"y","a"),"z","a")</f>
        <v>  </v>
      </c>
      <c r="BO349" s="61" t="str">
        <f aca="false">SUBSTITUTE(SUBSTITUTE(SUBSTITUTE(SUBSTITUTE(SUBSTITUTE(SUBSTITUTE(SUBSTITUTE(SUBSTITUTE(SUBSTITUTE(LOWER(BX349&amp;""),"1","0"),"2","0"),"3","0"),"4","0"),"5","0"),"6","0"),"7","0"),"8","0"),"9","0")</f>
        <v>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v>
      </c>
      <c r="BQ349" s="61" t="n">
        <f aca="false">IFERROR(IF(OR(SUMPRODUCT(--ISNUMBER(SEARCH({"aa000"," aa 000"," aaa 000"," aaaa 000"," a 0000"," a000 000"," aa 00 000"," aaa 00 000"},BP349)))&gt;0,SUMPRODUCT(--ISNUMBER(SEARCH({"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349)))&gt;0,SUMPRODUCT(--ISNUMBER(SEARCH({"http","www.","\",".pdf",".jpg",".jpeg",".png",".heic",".xls",".doc",".msg",".eml"},W349)))&gt;0,ISNUMBER(SEARCH("0000",BO349)),AND(SUMPRODUCT(--ISNUMBER(SEARCH({"sharepoint","onedrive","teams","dms","q-pulse","qpulse"},W349)))&gt;0,ISNUMBER(SEARCH("0",BO349)))),1,0),0)</f>
        <v>0</v>
      </c>
      <c r="BR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349," "&amp;LOWER(Flights!$F$14)&amp;" "," ~ ")," mh"," ~")," at "," ~ ")," by "," ~ ")," on "," ~ ")," to "," ~ ")," from "," ~ ")," until "," ~ ")," till "," ~ ")," before "," ~ ")," after "," ~ ")," around "," ~ ")," approx "," ~ ")," about "," ~ ")," since "," ~ ")," hrs "," ~ ")," hr "," ~ ")," hours "," ~ ")," time "," ~ ")," jan "," ~ ")," feb "," ~ ")," mar "," ~ ")," apr "," ~ ")," may "," ~ ")," jun "," ~ ")," jul "," ~ ")," aug "," ~ ")," sep "," ~ ")," sept "," ~ ")," oct "," ~ ")</f>
        <v>  </v>
      </c>
      <c r="BS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349," "&amp;LOWER(Flights!$F$14)&amp;" "," ~ ")," mh"," ~")," at "," ~ ")," by "," ~ ")," on "," ~ ")," to "," ~ ")," from "," ~ ")," until "," ~ ")," till "," ~ ")," before "," ~ ")," after "," ~ ")," around "," ~ ")," approx "," ~ ")," about "," ~ ")," since "," ~ ")," hrs "," ~ ")," hr "," ~ ")," hours "," ~ ")," time "," ~ ")," jan "," ~ ")," feb "," ~ ")," mar "," ~ ")," apr "," ~ ")," may "," ~ ")," jun "," ~ ")," jul "," ~ ")," aug "," ~ ")," sep "," ~ ")," sept "," ~ ")," oct "," ~ ")</f>
        <v>  </v>
      </c>
      <c r="BT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349,"jan","~"),"feb","~"),"mar","~"),"apr","~"),"may","~"),"jun","~"),"jul","~"),"aug","~"),"sep","~"),"oct","~"),"nov","~"),"dec","~")," nov "," ~ ")," dec "," ~ ")," mon "," ~ ")," tue "," ~ ")," wed "," ~ ")," thu "," ~ ")," fri "," ~ ")," sat "," ~ ")," sun "," ~ ")," gate "," ~ ")," bay "," ~ ")," stand "," ~ ")," position "," ~ ")," galley "," ~ ")," flight "," ~ ")," flt "," ~ ")," day "," ~ ")," date "," ~ ")," dated "," ~ ")," the "," ~ ")," and "," ~ ")," of "," ~ ")," in "," ~ ")," for "," ~ ")," with "," ~ ")</f>
        <v>  </v>
      </c>
      <c r="BU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349,"jan","~"),"feb","~"),"mar","~"),"apr","~"),"may","~"),"jun","~"),"jul","~"),"aug","~"),"sep","~"),"oct","~"),"nov","~"),"dec","~")," nov "," ~ ")," dec "," ~ ")," mon "," ~ ")," tue "," ~ ")," wed "," ~ ")," thu "," ~ ")," fri "," ~ ")," sat "," ~ ")," sun "," ~ ")," gate "," ~ ")," bay "," ~ ")," stand "," ~ ")," position "," ~ ")," galley "," ~ ")," flight "," ~ ")," flt "," ~ ")," day "," ~ ")," date "," ~ ")," dated "," ~ ")," the "," ~ ")," and "," ~ ")," of "," ~ ")," in "," ~ ")," for "," ~ ")," with "," ~ ")</f>
        <v>  </v>
      </c>
      <c r="BV349" s="61" t="n">
        <f aca="false">IFERROR(IF(OR(SUMPRODUCT((LEN(BC349)-LEN(SUBSTITUTE(BC349," "&amp;L_NotLoaded&amp;" "," ")))/(LEN(L_NotLoaded)+1))&gt;SUMPRODUCT((LEN(BC349)-LEN(SUBSTITUTE(BC349," "&amp;L_NotLoadedNeg&amp;" "," ")))/(LEN(L_NotLoadedNeg)+1)),SUMPRODUCT((LEN(BD349)-LEN(SUBSTITUTE(BD349," "&amp;L_NotLoaded&amp;" "," ")))/(LEN(L_NotLoaded)+1))&gt;SUMPRODUCT((LEN(BD349)-LEN(SUBSTITUTE(BD349," "&amp;L_NotLoadedNeg&amp;" "," ")))/(LEN(L_NotLoadedNeg)+1))),1,0),0)</f>
        <v>0</v>
      </c>
      <c r="BW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349," pax "," ~ ")," etd "," ~ ")," eta "," ~ ")," std "," ~ ")," sta "," ~ ")," atd "," ~ ")," ata "," ~ ")," lt "," ~ ")," utc "," ~ ")," local "," ~ ")," ok "," ~ ")," done "," ~ ")," seen "," ~ ")," chk "," ~ ")," chkd "," ~ ")," checked "," ~ ")," rcvd "," ~ ")," recd "," ~ ")," dep "," ~ ")," arr "," ~ ")," qty "," ~ ")," all "," ~ ")," ttl "," ~ ")," total "," ~ ")," via "," ~ ")," per "," ~ ")," call "," ~ ")," inbound "," ~ ")," outbound "," ~ ")," approx "," ~ ")</f>
        <v>  </v>
      </c>
      <c r="BX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349," pax "," ~ ")," etd "," ~ ")," eta "," ~ ")," std "," ~ ")," sta "," ~ ")," atd "," ~ ")," ata "," ~ ")," lt "," ~ ")," utc "," ~ ")," local "," ~ ")," ok "," ~ ")," done "," ~ ")," seen "," ~ ")," chk "," ~ ")," chkd "," ~ ")," checked "," ~ ")," rcvd "," ~ ")," recd "," ~ ")," dep "," ~ ")," arr "," ~ ")," qty "," ~ ")," all "," ~ ")," ttl "," ~ ")," total "," ~ ")," via "," ~ ")," per "," ~ ")," call "," ~ ")," inbound "," ~ ")," outbound "," ~ ")," approx "," ~ ")</f>
        <v>  </v>
      </c>
    </row>
    <row r="350" customFormat="false" ht="39.75" hidden="false" customHeight="true" outlineLevel="0" collapsed="false">
      <c r="A350" s="57" t="s">
        <v>954</v>
      </c>
      <c r="B350" s="57" t="s">
        <v>251</v>
      </c>
      <c r="C350" s="57" t="str">
        <f aca="false">Flights!$F$14</f>
        <v>MH1140</v>
      </c>
      <c r="D350" s="58" t="n">
        <f aca="false">Flights!$D$14</f>
        <v>46307</v>
      </c>
      <c r="E350" s="57" t="str">
        <f aca="false">Flights!$G$14&amp;"-"&amp;Flights!$H$14</f>
        <v>KUL-PEN</v>
      </c>
      <c r="F350" s="57" t="str">
        <f aca="false">Flights!$K$14</f>
        <v>BC</v>
      </c>
      <c r="G350" s="57" t="s">
        <v>462</v>
      </c>
      <c r="H350" s="57" t="s">
        <v>463</v>
      </c>
      <c r="I350" s="57" t="s">
        <v>502</v>
      </c>
      <c r="J350" s="57" t="s">
        <v>540</v>
      </c>
      <c r="K350" s="67" t="s">
        <v>504</v>
      </c>
      <c r="L350" s="67" t="s">
        <v>938</v>
      </c>
      <c r="M350" s="67" t="s">
        <v>454</v>
      </c>
      <c r="N350" s="67" t="s">
        <v>386</v>
      </c>
      <c r="O350" s="67"/>
      <c r="P350" s="57" t="s">
        <v>187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open",IF(AND(NOT(OR(LEN(AZ350)&lt;15,ISNUMBER(MATCH(AZ350,L_Placeholder,0)))),BK350=0,NOT(OR(LEN(AU350)&lt;2,ISNUMBER(MATCH(AU350,L_Placeholder,0)))),NOT(OR(LEN(AX350)&lt;2,ISNUMBER(MATCH(AX350,L_Placeholder,0)))),TRIM(AE350)&lt;&gt;TRIM(T350)),"N/A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missing",IF(OR(LEN(AU350)&lt;2,ISNUMBER(MATCH(AU350,L_Placeholder,0))),"INVALID – PIC missing",IF(OR(LEN(AV350)&lt;2,ISNUMBER(MATCH(AV350,L_Placeholder,0))),"INVALID – result / assessment missing",IF(OR(OR(LEN(AW350)&lt;3,ISNUMBER(MATCH(AW350,L_Placeholder,0))),SUMPRODUCT(--ISNUMBER(SEARCH(" "&amp;L_EvidencePhrase&amp;" ",BD350)))&gt;0,BI350=1),"INVALID – evidence missing, placeholder or not yet on file",IF(BL350=0,"INVALID – evidence needs a traceable reference (number, file name or link)",IF(OR(LEN(AX350)&lt;2,ISNUMBER(MATCH(AX350,L_Placeholder,0))),"INVALID – verifier missing",IF(AX350=AU350,"INVALID – verifier must be someone other than the PIC",IF(BH350=1,"INVALID – result not yet available (awaiting / TBC)",IF(BV350=1,"INVALID – wording says not on board: an on-board confirmation needs the item loaded",IF(AND(AQ350=1,OR(OR(LEN(AY350)&lt;3,ISNUMBER(MATCH(AY350,L_Placeholder,0))),BJ350=1,BQ350=0)),"INVALID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LATE","COMPLETE")&amp;IF(BG350=1," – CHECK WORDING",""))))))))))))))))))))))))),IF(TRIM(U350)="Fail","FAIL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t="str">
        <f aca="false">" "&amp;TRIM(SUBSTITUTE(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 "))&amp;" "</f>
        <v>  </v>
      </c>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IFERROR(IF(AND(TRIM(U350)="Pass",SUMPRODUCT((LEN(BC350)-LEN(SUBSTITUTE(BC350,"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t="n">
        <f aca="false">IFERROR(IF(SUMPRODUCT((LEN(BD350)-LEN(SUBSTITUTE(BD350," "&amp;L_PendStrict&amp;" "," ")))/(LEN(L_PendStrict)+1))&gt;SUMPRODUCT((LEN(BD350)-LEN(SUBSTITUTE(BD350," "&amp;L_PendNeg&amp;" "," ")))/(LEN(L_PendNeg)+1)),1,0),1)</f>
        <v>0</v>
      </c>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t="n">
        <f aca="false">IFERROR(IF(OR(SUMPRODUCT(--ISNUMBER(SEARCH({"aa000"," aa 000"," aaa 000"," aaaa 000"," a 0000"," a000 000"," aa 00 000"," aaa 00 000"},BN350)))&gt;0,SUMPRODUCT(--ISNUMBER(SEARCH({"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350)))&gt;0,SUMPRODUCT(--ISNUMBER(SEARCH({"http","www.","\",".pdf",".jpg",".jpeg",".png",".heic",".xls",".doc",".msg",".eml"},Z350)))&gt;0,AND(SUMPRODUCT(--ISNUMBER(SEARCH({"sharepoint","onedrive","teams","dms","q-pulse","qpulse"},Z350)))&gt;0,ISNUMBER(SEARCH("0",BM350)))),1,0),0)</f>
        <v>0</v>
      </c>
      <c r="BM350" s="61" t="str">
        <f aca="false">SUBSTITUTE(SUBSTITUTE(SUBSTITUTE(SUBSTITUTE(SUBSTITUTE(SUBSTITUTE(SUBSTITUTE(SUBSTITUTE(SUBSTITUTE(LOWER(BW350&amp;""),"1","0"),"2","0"),"3","0"),"4","0"),"5","0"),"6","0"),"7","0"),"8","0"),"9","0")</f>
        <v>  </v>
      </c>
      <c r="BN350" s="61" t="str">
        <f aca="false">SUBSTITUTE(SUBSTITUTE(SUBSTITUTE(SUBSTITUTE(SUBSTITUTE(SUBSTITUTE(SUBSTITUTE(SUBSTITUTE(SUBSTITUTE(SUBSTITUTE(SUBSTITUTE(SUBSTITUTE(SUBSTITUTE(SUBSTITUTE(SUBSTITUTE(SUBSTITUTE(SUBSTITUTE(SUBSTITUTE(SUBSTITUTE(SUBSTITUTE(SUBSTITUTE(SUBSTITUTE(SUBSTITUTE(SUBSTITUTE(SUBSTITUTE(BM350,"b","a"),"c","a"),"d","a"),"e","a"),"f","a"),"g","a"),"h","a"),"i","a"),"j","a"),"k","a"),"l","a"),"m","a"),"n","a"),"o","a"),"p","a"),"q","a"),"r","a"),"s","a"),"t","a"),"u","a"),"v","a"),"w","a"),"x","a"),"y","a"),"z","a")</f>
        <v>  </v>
      </c>
      <c r="BO350" s="61" t="str">
        <f aca="false">SUBSTITUTE(SUBSTITUTE(SUBSTITUTE(SUBSTITUTE(SUBSTITUTE(SUBSTITUTE(SUBSTITUTE(SUBSTITUTE(SUBSTITUTE(LOWER(BX350&amp;""),"1","0"),"2","0"),"3","0"),"4","0"),"5","0"),"6","0"),"7","0"),"8","0"),"9","0")</f>
        <v>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v>
      </c>
      <c r="BQ350" s="61" t="n">
        <f aca="false">IFERROR(IF(OR(SUMPRODUCT(--ISNUMBER(SEARCH({"aa000"," aa 000"," aaa 000"," aaaa 000"," a 0000"," a000 000"," aa 00 000"," aaa 00 000"},BP350)))&gt;0,SUMPRODUCT(--ISNUMBER(SEARCH({"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350)))&gt;0,SUMPRODUCT(--ISNUMBER(SEARCH({"http","www.","\",".pdf",".jpg",".jpeg",".png",".heic",".xls",".doc",".msg",".eml"},W350)))&gt;0,ISNUMBER(SEARCH("0000",BO350)),AND(SUMPRODUCT(--ISNUMBER(SEARCH({"sharepoint","onedrive","teams","dms","q-pulse","qpulse"},W350)))&gt;0,ISNUMBER(SEARCH("0",BO350)))),1,0),0)</f>
        <v>0</v>
      </c>
      <c r="BR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350," "&amp;LOWER(Flights!$F$14)&amp;" "," ~ ")," mh"," ~")," at "," ~ ")," by "," ~ ")," on "," ~ ")," to "," ~ ")," from "," ~ ")," until "," ~ ")," till "," ~ ")," before "," ~ ")," after "," ~ ")," around "," ~ ")," approx "," ~ ")," about "," ~ ")," since "," ~ ")," hrs "," ~ ")," hr "," ~ ")," hours "," ~ ")," time "," ~ ")," jan "," ~ ")," feb "," ~ ")," mar "," ~ ")," apr "," ~ ")," may "," ~ ")," jun "," ~ ")," jul "," ~ ")," aug "," ~ ")," sep "," ~ ")," sept "," ~ ")," oct "," ~ ")</f>
        <v>  </v>
      </c>
      <c r="BS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350," "&amp;LOWER(Flights!$F$14)&amp;" "," ~ ")," mh"," ~")," at "," ~ ")," by "," ~ ")," on "," ~ ")," to "," ~ ")," from "," ~ ")," until "," ~ ")," till "," ~ ")," before "," ~ ")," after "," ~ ")," around "," ~ ")," approx "," ~ ")," about "," ~ ")," since "," ~ ")," hrs "," ~ ")," hr "," ~ ")," hours "," ~ ")," time "," ~ ")," jan "," ~ ")," feb "," ~ ")," mar "," ~ ")," apr "," ~ ")," may "," ~ ")," jun "," ~ ")," jul "," ~ ")," aug "," ~ ")," sep "," ~ ")," sept "," ~ ")," oct "," ~ ")</f>
        <v>  </v>
      </c>
      <c r="BT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350,"jan","~"),"feb","~"),"mar","~"),"apr","~"),"may","~"),"jun","~"),"jul","~"),"aug","~"),"sep","~"),"oct","~"),"nov","~"),"dec","~")," nov "," ~ ")," dec "," ~ ")," mon "," ~ ")," tue "," ~ ")," wed "," ~ ")," thu "," ~ ")," fri "," ~ ")," sat "," ~ ")," sun "," ~ ")," gate "," ~ ")," bay "," ~ ")," stand "," ~ ")," position "," ~ ")," galley "," ~ ")," flight "," ~ ")," flt "," ~ ")," day "," ~ ")," date "," ~ ")," dated "," ~ ")," the "," ~ ")," and "," ~ ")," of "," ~ ")," in "," ~ ")," for "," ~ ")," with "," ~ ")</f>
        <v>  </v>
      </c>
      <c r="BU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350,"jan","~"),"feb","~"),"mar","~"),"apr","~"),"may","~"),"jun","~"),"jul","~"),"aug","~"),"sep","~"),"oct","~"),"nov","~"),"dec","~")," nov "," ~ ")," dec "," ~ ")," mon "," ~ ")," tue "," ~ ")," wed "," ~ ")," thu "," ~ ")," fri "," ~ ")," sat "," ~ ")," sun "," ~ ")," gate "," ~ ")," bay "," ~ ")," stand "," ~ ")," position "," ~ ")," galley "," ~ ")," flight "," ~ ")," flt "," ~ ")," day "," ~ ")," date "," ~ ")," dated "," ~ ")," the "," ~ ")," and "," ~ ")," of "," ~ ")," in "," ~ ")," for "," ~ ")," with "," ~ ")</f>
        <v>  </v>
      </c>
      <c r="BV350" s="61" t="n">
        <f aca="false">IFERROR(IF(OR(SUMPRODUCT((LEN(BC350)-LEN(SUBSTITUTE(BC350," "&amp;L_NotLoaded&amp;" "," ")))/(LEN(L_NotLoaded)+1))&gt;SUMPRODUCT((LEN(BC350)-LEN(SUBSTITUTE(BC350," "&amp;L_NotLoadedNeg&amp;" "," ")))/(LEN(L_NotLoadedNeg)+1)),SUMPRODUCT((LEN(BD350)-LEN(SUBSTITUTE(BD350," "&amp;L_NotLoaded&amp;" "," ")))/(LEN(L_NotLoaded)+1))&gt;SUMPRODUCT((LEN(BD350)-LEN(SUBSTITUTE(BD350," "&amp;L_NotLoadedNeg&amp;" "," ")))/(LEN(L_NotLoadedNeg)+1))),1,0),0)</f>
        <v>0</v>
      </c>
      <c r="BW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350," pax "," ~ ")," etd "," ~ ")," eta "," ~ ")," std "," ~ ")," sta "," ~ ")," atd "," ~ ")," ata "," ~ ")," lt "," ~ ")," utc "," ~ ")," local "," ~ ")," ok "," ~ ")," done "," ~ ")," seen "," ~ ")," chk "," ~ ")," chkd "," ~ ")," checked "," ~ ")," rcvd "," ~ ")," recd "," ~ ")," dep "," ~ ")," arr "," ~ ")," qty "," ~ ")," all "," ~ ")," ttl "," ~ ")," total "," ~ ")," via "," ~ ")," per "," ~ ")," call "," ~ ")," inbound "," ~ ")," outbound "," ~ ")," approx "," ~ ")</f>
        <v>  </v>
      </c>
      <c r="BX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350," pax "," ~ ")," etd "," ~ ")," eta "," ~ ")," std "," ~ ")," sta "," ~ ")," atd "," ~ ")," ata "," ~ ")," lt "," ~ ")," utc "," ~ ")," local "," ~ ")," ok "," ~ ")," done "," ~ ")," seen "," ~ ")," chk "," ~ ")," chkd "," ~ ")," checked "," ~ ")," rcvd "," ~ ")," recd "," ~ ")," dep "," ~ ")," arr "," ~ ")," qty "," ~ ")," all "," ~ ")," ttl "," ~ ")," total "," ~ ")," via "," ~ ")," per "," ~ ")," call "," ~ ")," inbound "," ~ ")," outbound "," ~ ")," approx "," ~ ")</f>
        <v>  </v>
      </c>
    </row>
    <row r="351" customFormat="false" ht="39.75" hidden="false" customHeight="true" outlineLevel="0" collapsed="false">
      <c r="A351" s="57" t="s">
        <v>955</v>
      </c>
      <c r="B351" s="57" t="s">
        <v>251</v>
      </c>
      <c r="C351" s="57" t="str">
        <f aca="false">Flights!$F$14</f>
        <v>MH1140</v>
      </c>
      <c r="D351" s="58" t="n">
        <f aca="false">Flights!$D$14</f>
        <v>46307</v>
      </c>
      <c r="E351" s="57" t="str">
        <f aca="false">Flights!$G$14&amp;"-"&amp;Flights!$H$14</f>
        <v>KUL-PEN</v>
      </c>
      <c r="F351" s="57" t="str">
        <f aca="false">Flights!$K$14</f>
        <v>BC</v>
      </c>
      <c r="G351" s="57" t="s">
        <v>462</v>
      </c>
      <c r="H351" s="57" t="s">
        <v>463</v>
      </c>
      <c r="I351" s="57" t="s">
        <v>502</v>
      </c>
      <c r="J351" s="57" t="s">
        <v>542</v>
      </c>
      <c r="K351" s="67" t="s">
        <v>504</v>
      </c>
      <c r="L351" s="67" t="s">
        <v>940</v>
      </c>
      <c r="M351" s="67" t="s">
        <v>454</v>
      </c>
      <c r="N351" s="67" t="s">
        <v>386</v>
      </c>
      <c r="O351" s="67"/>
      <c r="P351" s="57" t="s">
        <v>187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open",IF(AND(NOT(OR(LEN(AZ351)&lt;15,ISNUMBER(MATCH(AZ351,L_Placeholder,0)))),BK351=0,NOT(OR(LEN(AU351)&lt;2,ISNUMBER(MATCH(AU351,L_Placeholder,0)))),NOT(OR(LEN(AX351)&lt;2,ISNUMBER(MATCH(AX351,L_Placeholder,0)))),TRIM(AE351)&lt;&gt;TRIM(T351)),"N/A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missing",IF(OR(LEN(AU351)&lt;2,ISNUMBER(MATCH(AU351,L_Placeholder,0))),"INVALID – PIC missing",IF(OR(LEN(AV351)&lt;2,ISNUMBER(MATCH(AV351,L_Placeholder,0))),"INVALID – result / assessment missing",IF(OR(OR(LEN(AW351)&lt;3,ISNUMBER(MATCH(AW351,L_Placeholder,0))),SUMPRODUCT(--ISNUMBER(SEARCH(" "&amp;L_EvidencePhrase&amp;" ",BD351)))&gt;0,BI351=1),"INVALID – evidence missing, placeholder or not yet on file",IF(BL351=0,"INVALID – evidence needs a traceable reference (number, file name or link)",IF(OR(LEN(AX351)&lt;2,ISNUMBER(MATCH(AX351,L_Placeholder,0))),"INVALID – verifier missing",IF(AX351=AU351,"INVALID – verifier must be someone other than the PIC",IF(BH351=1,"INVALID – result not yet available (awaiting / TBC)",IF(BV351=1,"INVALID – wording says not on board: an on-board confirmation needs the item loaded",IF(AND(AQ351=1,OR(OR(LEN(AY351)&lt;3,ISNUMBER(MATCH(AY351,L_Placeholder,0))),BJ351=1,BQ351=0)),"INVALID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LATE","COMPLETE")&amp;IF(BG351=1," – CHECK WORDING",""))))))))))))))))))))))))),IF(TRIM(U351)="Fail","FAIL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t="str">
        <f aca="false">" "&amp;TRIM(SUBSTITUTE(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 "))&amp;" "</f>
        <v>  </v>
      </c>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IFERROR(IF(AND(TRIM(U351)="Pass",SUMPRODUCT((LEN(BC351)-LEN(SUBSTITUTE(BC351,"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t="n">
        <f aca="false">IFERROR(IF(SUMPRODUCT((LEN(BD351)-LEN(SUBSTITUTE(BD351," "&amp;L_PendStrict&amp;" "," ")))/(LEN(L_PendStrict)+1))&gt;SUMPRODUCT((LEN(BD351)-LEN(SUBSTITUTE(BD351," "&amp;L_PendNeg&amp;" "," ")))/(LEN(L_PendNeg)+1)),1,0),1)</f>
        <v>0</v>
      </c>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t="n">
        <f aca="false">IFERROR(IF(OR(SUMPRODUCT(--ISNUMBER(SEARCH({"aa000"," aa 000"," aaa 000"," aaaa 000"," a 0000"," a000 000"," aa 00 000"," aaa 00 000"},BN351)))&gt;0,SUMPRODUCT(--ISNUMBER(SEARCH({"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351)))&gt;0,SUMPRODUCT(--ISNUMBER(SEARCH({"http","www.","\",".pdf",".jpg",".jpeg",".png",".heic",".xls",".doc",".msg",".eml"},Z351)))&gt;0,AND(SUMPRODUCT(--ISNUMBER(SEARCH({"sharepoint","onedrive","teams","dms","q-pulse","qpulse"},Z351)))&gt;0,ISNUMBER(SEARCH("0",BM351)))),1,0),0)</f>
        <v>0</v>
      </c>
      <c r="BM351" s="61" t="str">
        <f aca="false">SUBSTITUTE(SUBSTITUTE(SUBSTITUTE(SUBSTITUTE(SUBSTITUTE(SUBSTITUTE(SUBSTITUTE(SUBSTITUTE(SUBSTITUTE(LOWER(BW351&amp;""),"1","0"),"2","0"),"3","0"),"4","0"),"5","0"),"6","0"),"7","0"),"8","0"),"9","0")</f>
        <v>  </v>
      </c>
      <c r="BN351" s="61" t="str">
        <f aca="false">SUBSTITUTE(SUBSTITUTE(SUBSTITUTE(SUBSTITUTE(SUBSTITUTE(SUBSTITUTE(SUBSTITUTE(SUBSTITUTE(SUBSTITUTE(SUBSTITUTE(SUBSTITUTE(SUBSTITUTE(SUBSTITUTE(SUBSTITUTE(SUBSTITUTE(SUBSTITUTE(SUBSTITUTE(SUBSTITUTE(SUBSTITUTE(SUBSTITUTE(SUBSTITUTE(SUBSTITUTE(SUBSTITUTE(SUBSTITUTE(SUBSTITUTE(BM351,"b","a"),"c","a"),"d","a"),"e","a"),"f","a"),"g","a"),"h","a"),"i","a"),"j","a"),"k","a"),"l","a"),"m","a"),"n","a"),"o","a"),"p","a"),"q","a"),"r","a"),"s","a"),"t","a"),"u","a"),"v","a"),"w","a"),"x","a"),"y","a"),"z","a")</f>
        <v>  </v>
      </c>
      <c r="BO351" s="61" t="str">
        <f aca="false">SUBSTITUTE(SUBSTITUTE(SUBSTITUTE(SUBSTITUTE(SUBSTITUTE(SUBSTITUTE(SUBSTITUTE(SUBSTITUTE(SUBSTITUTE(LOWER(BX351&amp;""),"1","0"),"2","0"),"3","0"),"4","0"),"5","0"),"6","0"),"7","0"),"8","0"),"9","0")</f>
        <v>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v>
      </c>
      <c r="BQ351" s="61" t="n">
        <f aca="false">IFERROR(IF(OR(SUMPRODUCT(--ISNUMBER(SEARCH({"aa000"," aa 000"," aaa 000"," aaaa 000"," a 0000"," a000 000"," aa 00 000"," aaa 00 000"},BP351)))&gt;0,SUMPRODUCT(--ISNUMBER(SEARCH({"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351)))&gt;0,SUMPRODUCT(--ISNUMBER(SEARCH({"http","www.","\",".pdf",".jpg",".jpeg",".png",".heic",".xls",".doc",".msg",".eml"},W351)))&gt;0,ISNUMBER(SEARCH("0000",BO351)),AND(SUMPRODUCT(--ISNUMBER(SEARCH({"sharepoint","onedrive","teams","dms","q-pulse","qpulse"},W351)))&gt;0,ISNUMBER(SEARCH("0",BO351)))),1,0),0)</f>
        <v>0</v>
      </c>
      <c r="BR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351," "&amp;LOWER(Flights!$F$14)&amp;" "," ~ ")," mh"," ~")," at "," ~ ")," by "," ~ ")," on "," ~ ")," to "," ~ ")," from "," ~ ")," until "," ~ ")," till "," ~ ")," before "," ~ ")," after "," ~ ")," around "," ~ ")," approx "," ~ ")," about "," ~ ")," since "," ~ ")," hrs "," ~ ")," hr "," ~ ")," hours "," ~ ")," time "," ~ ")," jan "," ~ ")," feb "," ~ ")," mar "," ~ ")," apr "," ~ ")," may "," ~ ")," jun "," ~ ")," jul "," ~ ")," aug "," ~ ")," sep "," ~ ")," sept "," ~ ")," oct "," ~ ")</f>
        <v>  </v>
      </c>
      <c r="BS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351," "&amp;LOWER(Flights!$F$14)&amp;" "," ~ ")," mh"," ~")," at "," ~ ")," by "," ~ ")," on "," ~ ")," to "," ~ ")," from "," ~ ")," until "," ~ ")," till "," ~ ")," before "," ~ ")," after "," ~ ")," around "," ~ ")," approx "," ~ ")," about "," ~ ")," since "," ~ ")," hrs "," ~ ")," hr "," ~ ")," hours "," ~ ")," time "," ~ ")," jan "," ~ ")," feb "," ~ ")," mar "," ~ ")," apr "," ~ ")," may "," ~ ")," jun "," ~ ")," jul "," ~ ")," aug "," ~ ")," sep "," ~ ")," sept "," ~ ")," oct "," ~ ")</f>
        <v>  </v>
      </c>
      <c r="BT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351,"jan","~"),"feb","~"),"mar","~"),"apr","~"),"may","~"),"jun","~"),"jul","~"),"aug","~"),"sep","~"),"oct","~"),"nov","~"),"dec","~")," nov "," ~ ")," dec "," ~ ")," mon "," ~ ")," tue "," ~ ")," wed "," ~ ")," thu "," ~ ")," fri "," ~ ")," sat "," ~ ")," sun "," ~ ")," gate "," ~ ")," bay "," ~ ")," stand "," ~ ")," position "," ~ ")," galley "," ~ ")," flight "," ~ ")," flt "," ~ ")," day "," ~ ")," date "," ~ ")," dated "," ~ ")," the "," ~ ")," and "," ~ ")," of "," ~ ")," in "," ~ ")," for "," ~ ")," with "," ~ ")</f>
        <v>  </v>
      </c>
      <c r="BU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351,"jan","~"),"feb","~"),"mar","~"),"apr","~"),"may","~"),"jun","~"),"jul","~"),"aug","~"),"sep","~"),"oct","~"),"nov","~"),"dec","~")," nov "," ~ ")," dec "," ~ ")," mon "," ~ ")," tue "," ~ ")," wed "," ~ ")," thu "," ~ ")," fri "," ~ ")," sat "," ~ ")," sun "," ~ ")," gate "," ~ ")," bay "," ~ ")," stand "," ~ ")," position "," ~ ")," galley "," ~ ")," flight "," ~ ")," flt "," ~ ")," day "," ~ ")," date "," ~ ")," dated "," ~ ")," the "," ~ ")," and "," ~ ")," of "," ~ ")," in "," ~ ")," for "," ~ ")," with "," ~ ")</f>
        <v>  </v>
      </c>
      <c r="BV351" s="61" t="n">
        <f aca="false">IFERROR(IF(OR(SUMPRODUCT((LEN(BC351)-LEN(SUBSTITUTE(BC351," "&amp;L_NotLoaded&amp;" "," ")))/(LEN(L_NotLoaded)+1))&gt;SUMPRODUCT((LEN(BC351)-LEN(SUBSTITUTE(BC351," "&amp;L_NotLoadedNeg&amp;" "," ")))/(LEN(L_NotLoadedNeg)+1)),SUMPRODUCT((LEN(BD351)-LEN(SUBSTITUTE(BD351," "&amp;L_NotLoaded&amp;" "," ")))/(LEN(L_NotLoaded)+1))&gt;SUMPRODUCT((LEN(BD351)-LEN(SUBSTITUTE(BD351," "&amp;L_NotLoadedNeg&amp;" "," ")))/(LEN(L_NotLoadedNeg)+1))),1,0),0)</f>
        <v>0</v>
      </c>
      <c r="BW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351," pax "," ~ ")," etd "," ~ ")," eta "," ~ ")," std "," ~ ")," sta "," ~ ")," atd "," ~ ")," ata "," ~ ")," lt "," ~ ")," utc "," ~ ")," local "," ~ ")," ok "," ~ ")," done "," ~ ")," seen "," ~ ")," chk "," ~ ")," chkd "," ~ ")," checked "," ~ ")," rcvd "," ~ ")," recd "," ~ ")," dep "," ~ ")," arr "," ~ ")," qty "," ~ ")," all "," ~ ")," ttl "," ~ ")," total "," ~ ")," via "," ~ ")," per "," ~ ")," call "," ~ ")," inbound "," ~ ")," outbound "," ~ ")," approx "," ~ ")</f>
        <v>  </v>
      </c>
      <c r="BX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351," pax "," ~ ")," etd "," ~ ")," eta "," ~ ")," std "," ~ ")," sta "," ~ ")," atd "," ~ ")," ata "," ~ ")," lt "," ~ ")," utc "," ~ ")," local "," ~ ")," ok "," ~ ")," done "," ~ ")," seen "," ~ ")," chk "," ~ ")," chkd "," ~ ")," checked "," ~ ")," rcvd "," ~ ")," recd "," ~ ")," dep "," ~ ")," arr "," ~ ")," qty "," ~ ")," all "," ~ ")," ttl "," ~ ")," total "," ~ ")," via "," ~ ")," per "," ~ ")," call "," ~ ")," inbound "," ~ ")," outbound "," ~ ")," approx "," ~ ")</f>
        <v>  </v>
      </c>
    </row>
    <row r="352" customFormat="false" ht="39.75" hidden="false" customHeight="true" outlineLevel="0" collapsed="false">
      <c r="A352" s="57" t="s">
        <v>956</v>
      </c>
      <c r="B352" s="57" t="s">
        <v>251</v>
      </c>
      <c r="C352" s="57" t="str">
        <f aca="false">Flights!$F$14</f>
        <v>MH1140</v>
      </c>
      <c r="D352" s="58" t="n">
        <f aca="false">Flights!$D$14</f>
        <v>46307</v>
      </c>
      <c r="E352" s="57" t="str">
        <f aca="false">Flights!$G$14&amp;"-"&amp;Flights!$H$14</f>
        <v>KUL-PEN</v>
      </c>
      <c r="F352" s="57" t="str">
        <f aca="false">Flights!$K$14</f>
        <v>BC</v>
      </c>
      <c r="G352" s="57" t="s">
        <v>462</v>
      </c>
      <c r="H352" s="57" t="s">
        <v>463</v>
      </c>
      <c r="I352" s="57" t="s">
        <v>502</v>
      </c>
      <c r="J352" s="57" t="s">
        <v>544</v>
      </c>
      <c r="K352" s="67" t="s">
        <v>504</v>
      </c>
      <c r="L352" s="67" t="s">
        <v>942</v>
      </c>
      <c r="M352" s="67" t="s">
        <v>454</v>
      </c>
      <c r="N352" s="67" t="s">
        <v>386</v>
      </c>
      <c r="O352" s="67"/>
      <c r="P352" s="57" t="s">
        <v>187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open",IF(AND(NOT(OR(LEN(AZ352)&lt;15,ISNUMBER(MATCH(AZ352,L_Placeholder,0)))),BK352=0,NOT(OR(LEN(AU352)&lt;2,ISNUMBER(MATCH(AU352,L_Placeholder,0)))),NOT(OR(LEN(AX352)&lt;2,ISNUMBER(MATCH(AX352,L_Placeholder,0)))),TRIM(AE352)&lt;&gt;TRIM(T352)),"N/A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missing",IF(OR(LEN(AU352)&lt;2,ISNUMBER(MATCH(AU352,L_Placeholder,0))),"INVALID – PIC missing",IF(OR(LEN(AV352)&lt;2,ISNUMBER(MATCH(AV352,L_Placeholder,0))),"INVALID – result / assessment missing",IF(OR(OR(LEN(AW352)&lt;3,ISNUMBER(MATCH(AW352,L_Placeholder,0))),SUMPRODUCT(--ISNUMBER(SEARCH(" "&amp;L_EvidencePhrase&amp;" ",BD352)))&gt;0,BI352=1),"INVALID – evidence missing, placeholder or not yet on file",IF(BL352=0,"INVALID – evidence needs a traceable reference (number, file name or link)",IF(OR(LEN(AX352)&lt;2,ISNUMBER(MATCH(AX352,L_Placeholder,0))),"INVALID – verifier missing",IF(AX352=AU352,"INVALID – verifier must be someone other than the PIC",IF(BH352=1,"INVALID – result not yet available (awaiting / TBC)",IF(BV352=1,"INVALID – wording says not on board: an on-board confirmation needs the item loaded",IF(AND(AQ352=1,OR(OR(LEN(AY352)&lt;3,ISNUMBER(MATCH(AY352,L_Placeholder,0))),BJ352=1,BQ352=0)),"INVALID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LATE","COMPLETE")&amp;IF(BG352=1," – CHECK WORDING",""))))))))))))))))))))))))),IF(TRIM(U352)="Fail","FAIL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t="str">
        <f aca="false">" "&amp;TRIM(SUBSTITUTE(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 "))&amp;" "</f>
        <v>  </v>
      </c>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IFERROR(IF(AND(TRIM(U352)="Pass",SUMPRODUCT((LEN(BC352)-LEN(SUBSTITUTE(BC352,"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t="n">
        <f aca="false">IFERROR(IF(SUMPRODUCT((LEN(BD352)-LEN(SUBSTITUTE(BD352," "&amp;L_PendStrict&amp;" "," ")))/(LEN(L_PendStrict)+1))&gt;SUMPRODUCT((LEN(BD352)-LEN(SUBSTITUTE(BD352," "&amp;L_PendNeg&amp;" "," ")))/(LEN(L_PendNeg)+1)),1,0),1)</f>
        <v>0</v>
      </c>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t="n">
        <f aca="false">IFERROR(IF(OR(SUMPRODUCT(--ISNUMBER(SEARCH({"aa000"," aa 000"," aaa 000"," aaaa 000"," a 0000"," a000 000"," aa 00 000"," aaa 00 000"},BN352)))&gt;0,SUMPRODUCT(--ISNUMBER(SEARCH({"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352)))&gt;0,SUMPRODUCT(--ISNUMBER(SEARCH({"http","www.","\",".pdf",".jpg",".jpeg",".png",".heic",".xls",".doc",".msg",".eml"},Z352)))&gt;0,AND(SUMPRODUCT(--ISNUMBER(SEARCH({"sharepoint","onedrive","teams","dms","q-pulse","qpulse"},Z352)))&gt;0,ISNUMBER(SEARCH("0",BM352)))),1,0),0)</f>
        <v>0</v>
      </c>
      <c r="BM352" s="61" t="str">
        <f aca="false">SUBSTITUTE(SUBSTITUTE(SUBSTITUTE(SUBSTITUTE(SUBSTITUTE(SUBSTITUTE(SUBSTITUTE(SUBSTITUTE(SUBSTITUTE(LOWER(BW352&amp;""),"1","0"),"2","0"),"3","0"),"4","0"),"5","0"),"6","0"),"7","0"),"8","0"),"9","0")</f>
        <v>  </v>
      </c>
      <c r="BN352" s="61" t="str">
        <f aca="false">SUBSTITUTE(SUBSTITUTE(SUBSTITUTE(SUBSTITUTE(SUBSTITUTE(SUBSTITUTE(SUBSTITUTE(SUBSTITUTE(SUBSTITUTE(SUBSTITUTE(SUBSTITUTE(SUBSTITUTE(SUBSTITUTE(SUBSTITUTE(SUBSTITUTE(SUBSTITUTE(SUBSTITUTE(SUBSTITUTE(SUBSTITUTE(SUBSTITUTE(SUBSTITUTE(SUBSTITUTE(SUBSTITUTE(SUBSTITUTE(SUBSTITUTE(BM352,"b","a"),"c","a"),"d","a"),"e","a"),"f","a"),"g","a"),"h","a"),"i","a"),"j","a"),"k","a"),"l","a"),"m","a"),"n","a"),"o","a"),"p","a"),"q","a"),"r","a"),"s","a"),"t","a"),"u","a"),"v","a"),"w","a"),"x","a"),"y","a"),"z","a")</f>
        <v>  </v>
      </c>
      <c r="BO352" s="61" t="str">
        <f aca="false">SUBSTITUTE(SUBSTITUTE(SUBSTITUTE(SUBSTITUTE(SUBSTITUTE(SUBSTITUTE(SUBSTITUTE(SUBSTITUTE(SUBSTITUTE(LOWER(BX352&amp;""),"1","0"),"2","0"),"3","0"),"4","0"),"5","0"),"6","0"),"7","0"),"8","0"),"9","0")</f>
        <v>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v>
      </c>
      <c r="BQ352" s="61" t="n">
        <f aca="false">IFERROR(IF(OR(SUMPRODUCT(--ISNUMBER(SEARCH({"aa000"," aa 000"," aaa 000"," aaaa 000"," a 0000"," a000 000"," aa 00 000"," aaa 00 000"},BP352)))&gt;0,SUMPRODUCT(--ISNUMBER(SEARCH({"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352)))&gt;0,SUMPRODUCT(--ISNUMBER(SEARCH({"http","www.","\",".pdf",".jpg",".jpeg",".png",".heic",".xls",".doc",".msg",".eml"},W352)))&gt;0,ISNUMBER(SEARCH("0000",BO352)),AND(SUMPRODUCT(--ISNUMBER(SEARCH({"sharepoint","onedrive","teams","dms","q-pulse","qpulse"},W352)))&gt;0,ISNUMBER(SEARCH("0",BO352)))),1,0),0)</f>
        <v>0</v>
      </c>
      <c r="BR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352," "&amp;LOWER(Flights!$F$14)&amp;" "," ~ ")," mh"," ~")," at "," ~ ")," by "," ~ ")," on "," ~ ")," to "," ~ ")," from "," ~ ")," until "," ~ ")," till "," ~ ")," before "," ~ ")," after "," ~ ")," around "," ~ ")," approx "," ~ ")," about "," ~ ")," since "," ~ ")," hrs "," ~ ")," hr "," ~ ")," hours "," ~ ")," time "," ~ ")," jan "," ~ ")," feb "," ~ ")," mar "," ~ ")," apr "," ~ ")," may "," ~ ")," jun "," ~ ")," jul "," ~ ")," aug "," ~ ")," sep "," ~ ")," sept "," ~ ")," oct "," ~ ")</f>
        <v>  </v>
      </c>
      <c r="BS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352," "&amp;LOWER(Flights!$F$14)&amp;" "," ~ ")," mh"," ~")," at "," ~ ")," by "," ~ ")," on "," ~ ")," to "," ~ ")," from "," ~ ")," until "," ~ ")," till "," ~ ")," before "," ~ ")," after "," ~ ")," around "," ~ ")," approx "," ~ ")," about "," ~ ")," since "," ~ ")," hrs "," ~ ")," hr "," ~ ")," hours "," ~ ")," time "," ~ ")," jan "," ~ ")," feb "," ~ ")," mar "," ~ ")," apr "," ~ ")," may "," ~ ")," jun "," ~ ")," jul "," ~ ")," aug "," ~ ")," sep "," ~ ")," sept "," ~ ")," oct "," ~ ")</f>
        <v>  </v>
      </c>
      <c r="BT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352,"jan","~"),"feb","~"),"mar","~"),"apr","~"),"may","~"),"jun","~"),"jul","~"),"aug","~"),"sep","~"),"oct","~"),"nov","~"),"dec","~")," nov "," ~ ")," dec "," ~ ")," mon "," ~ ")," tue "," ~ ")," wed "," ~ ")," thu "," ~ ")," fri "," ~ ")," sat "," ~ ")," sun "," ~ ")," gate "," ~ ")," bay "," ~ ")," stand "," ~ ")," position "," ~ ")," galley "," ~ ")," flight "," ~ ")," flt "," ~ ")," day "," ~ ")," date "," ~ ")," dated "," ~ ")," the "," ~ ")," and "," ~ ")," of "," ~ ")," in "," ~ ")," for "," ~ ")," with "," ~ ")</f>
        <v>  </v>
      </c>
      <c r="BU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352,"jan","~"),"feb","~"),"mar","~"),"apr","~"),"may","~"),"jun","~"),"jul","~"),"aug","~"),"sep","~"),"oct","~"),"nov","~"),"dec","~")," nov "," ~ ")," dec "," ~ ")," mon "," ~ ")," tue "," ~ ")," wed "," ~ ")," thu "," ~ ")," fri "," ~ ")," sat "," ~ ")," sun "," ~ ")," gate "," ~ ")," bay "," ~ ")," stand "," ~ ")," position "," ~ ")," galley "," ~ ")," flight "," ~ ")," flt "," ~ ")," day "," ~ ")," date "," ~ ")," dated "," ~ ")," the "," ~ ")," and "," ~ ")," of "," ~ ")," in "," ~ ")," for "," ~ ")," with "," ~ ")</f>
        <v>  </v>
      </c>
      <c r="BV352" s="61" t="n">
        <f aca="false">IFERROR(IF(OR(SUMPRODUCT((LEN(BC352)-LEN(SUBSTITUTE(BC352," "&amp;L_NotLoaded&amp;" "," ")))/(LEN(L_NotLoaded)+1))&gt;SUMPRODUCT((LEN(BC352)-LEN(SUBSTITUTE(BC352," "&amp;L_NotLoadedNeg&amp;" "," ")))/(LEN(L_NotLoadedNeg)+1)),SUMPRODUCT((LEN(BD352)-LEN(SUBSTITUTE(BD352," "&amp;L_NotLoaded&amp;" "," ")))/(LEN(L_NotLoaded)+1))&gt;SUMPRODUCT((LEN(BD352)-LEN(SUBSTITUTE(BD352," "&amp;L_NotLoadedNeg&amp;" "," ")))/(LEN(L_NotLoadedNeg)+1))),1,0),0)</f>
        <v>0</v>
      </c>
      <c r="BW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352," pax "," ~ ")," etd "," ~ ")," eta "," ~ ")," std "," ~ ")," sta "," ~ ")," atd "," ~ ")," ata "," ~ ")," lt "," ~ ")," utc "," ~ ")," local "," ~ ")," ok "," ~ ")," done "," ~ ")," seen "," ~ ")," chk "," ~ ")," chkd "," ~ ")," checked "," ~ ")," rcvd "," ~ ")," recd "," ~ ")," dep "," ~ ")," arr "," ~ ")," qty "," ~ ")," all "," ~ ")," ttl "," ~ ")," total "," ~ ")," via "," ~ ")," per "," ~ ")," call "," ~ ")," inbound "," ~ ")," outbound "," ~ ")," approx "," ~ ")</f>
        <v>  </v>
      </c>
      <c r="BX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352," pax "," ~ ")," etd "," ~ ")," eta "," ~ ")," std "," ~ ")," sta "," ~ ")," atd "," ~ ")," ata "," ~ ")," lt "," ~ ")," utc "," ~ ")," local "," ~ ")," ok "," ~ ")," done "," ~ ")," seen "," ~ ")," chk "," ~ ")," chkd "," ~ ")," checked "," ~ ")," rcvd "," ~ ")," recd "," ~ ")," dep "," ~ ")," arr "," ~ ")," qty "," ~ ")," all "," ~ ")," ttl "," ~ ")," total "," ~ ")," via "," ~ ")," per "," ~ ")," call "," ~ ")," inbound "," ~ ")," outbound "," ~ ")," approx "," ~ ")</f>
        <v>  </v>
      </c>
    </row>
    <row r="353" customFormat="false" ht="39.75" hidden="false" customHeight="true" outlineLevel="0" collapsed="false">
      <c r="A353" s="57" t="s">
        <v>957</v>
      </c>
      <c r="B353" s="57" t="s">
        <v>251</v>
      </c>
      <c r="C353" s="57" t="str">
        <f aca="false">Flights!$F$14</f>
        <v>MH1140</v>
      </c>
      <c r="D353" s="58" t="n">
        <f aca="false">Flights!$D$14</f>
        <v>46307</v>
      </c>
      <c r="E353" s="57" t="str">
        <f aca="false">Flights!$G$14&amp;"-"&amp;Flights!$H$14</f>
        <v>KUL-PEN</v>
      </c>
      <c r="F353" s="57" t="str">
        <f aca="false">Flights!$K$14</f>
        <v>BC</v>
      </c>
      <c r="G353" s="57" t="s">
        <v>462</v>
      </c>
      <c r="H353" s="57" t="s">
        <v>463</v>
      </c>
      <c r="I353" s="57" t="s">
        <v>502</v>
      </c>
      <c r="J353" s="57" t="s">
        <v>551</v>
      </c>
      <c r="K353" s="67" t="s">
        <v>522</v>
      </c>
      <c r="L353" s="67" t="s">
        <v>944</v>
      </c>
      <c r="M353" s="67" t="s">
        <v>454</v>
      </c>
      <c r="N353" s="67" t="s">
        <v>386</v>
      </c>
      <c r="O353" s="67" t="s">
        <v>552</v>
      </c>
      <c r="P353" s="57" t="s">
        <v>187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open",IF(AND(NOT(OR(LEN(AZ353)&lt;15,ISNUMBER(MATCH(AZ353,L_Placeholder,0)))),BK353=0,NOT(OR(LEN(AU353)&lt;2,ISNUMBER(MATCH(AU353,L_Placeholder,0)))),NOT(OR(LEN(AX353)&lt;2,ISNUMBER(MATCH(AX353,L_Placeholder,0)))),TRIM(AE353)&lt;&gt;TRIM(T353)),"N/A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missing",IF(OR(LEN(AU353)&lt;2,ISNUMBER(MATCH(AU353,L_Placeholder,0))),"INVALID – PIC missing",IF(OR(LEN(AV353)&lt;2,ISNUMBER(MATCH(AV353,L_Placeholder,0))),"INVALID – result / assessment missing",IF(OR(OR(LEN(AW353)&lt;3,ISNUMBER(MATCH(AW353,L_Placeholder,0))),SUMPRODUCT(--ISNUMBER(SEARCH(" "&amp;L_EvidencePhrase&amp;" ",BD353)))&gt;0,BI353=1),"INVALID – evidence missing, placeholder or not yet on file",IF(BL353=0,"INVALID – evidence needs a traceable reference (number, file name or link)",IF(OR(LEN(AX353)&lt;2,ISNUMBER(MATCH(AX353,L_Placeholder,0))),"INVALID – verifier missing",IF(AX353=AU353,"INVALID – verifier must be someone other than the PIC",IF(BH353=1,"INVALID – result not yet available (awaiting / TBC)",IF(BV353=1,"INVALID – wording says not on board: an on-board confirmation needs the item loaded",IF(AND(AQ353=1,OR(OR(LEN(AY353)&lt;3,ISNUMBER(MATCH(AY353,L_Placeholder,0))),BJ353=1,BQ353=0)),"INVALID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LATE","COMPLETE")&amp;IF(BG353=1," – CHECK WORDING",""))))))))))))))))))))))))),IF(TRIM(U353)="Fail","FAIL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t="str">
        <f aca="false">" "&amp;TRIM(SUBSTITUTE(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 "))&amp;" "</f>
        <v>  </v>
      </c>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IFERROR(IF(AND(TRIM(U353)="Pass",SUMPRODUCT((LEN(BC353)-LEN(SUBSTITUTE(BC353,"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t="n">
        <f aca="false">IFERROR(IF(SUMPRODUCT((LEN(BD353)-LEN(SUBSTITUTE(BD353," "&amp;L_PendStrict&amp;" "," ")))/(LEN(L_PendStrict)+1))&gt;SUMPRODUCT((LEN(BD353)-LEN(SUBSTITUTE(BD353," "&amp;L_PendNeg&amp;" "," ")))/(LEN(L_PendNeg)+1)),1,0),1)</f>
        <v>0</v>
      </c>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t="n">
        <f aca="false">IFERROR(IF(OR(SUMPRODUCT(--ISNUMBER(SEARCH({"aa000"," aa 000"," aaa 000"," aaaa 000"," a 0000"," a000 000"," aa 00 000"," aaa 00 000"},BN353)))&gt;0,SUMPRODUCT(--ISNUMBER(SEARCH({"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353)))&gt;0,SUMPRODUCT(--ISNUMBER(SEARCH({"http","www.","\",".pdf",".jpg",".jpeg",".png",".heic",".xls",".doc",".msg",".eml"},Z353)))&gt;0,AND(SUMPRODUCT(--ISNUMBER(SEARCH({"sharepoint","onedrive","teams","dms","q-pulse","qpulse"},Z353)))&gt;0,ISNUMBER(SEARCH("0",BM353)))),1,0),0)</f>
        <v>0</v>
      </c>
      <c r="BM353" s="61" t="str">
        <f aca="false">SUBSTITUTE(SUBSTITUTE(SUBSTITUTE(SUBSTITUTE(SUBSTITUTE(SUBSTITUTE(SUBSTITUTE(SUBSTITUTE(SUBSTITUTE(LOWER(BW353&amp;""),"1","0"),"2","0"),"3","0"),"4","0"),"5","0"),"6","0"),"7","0"),"8","0"),"9","0")</f>
        <v>  </v>
      </c>
      <c r="BN353" s="61" t="str">
        <f aca="false">SUBSTITUTE(SUBSTITUTE(SUBSTITUTE(SUBSTITUTE(SUBSTITUTE(SUBSTITUTE(SUBSTITUTE(SUBSTITUTE(SUBSTITUTE(SUBSTITUTE(SUBSTITUTE(SUBSTITUTE(SUBSTITUTE(SUBSTITUTE(SUBSTITUTE(SUBSTITUTE(SUBSTITUTE(SUBSTITUTE(SUBSTITUTE(SUBSTITUTE(SUBSTITUTE(SUBSTITUTE(SUBSTITUTE(SUBSTITUTE(SUBSTITUTE(BM353,"b","a"),"c","a"),"d","a"),"e","a"),"f","a"),"g","a"),"h","a"),"i","a"),"j","a"),"k","a"),"l","a"),"m","a"),"n","a"),"o","a"),"p","a"),"q","a"),"r","a"),"s","a"),"t","a"),"u","a"),"v","a"),"w","a"),"x","a"),"y","a"),"z","a")</f>
        <v>  </v>
      </c>
      <c r="BO353" s="61" t="str">
        <f aca="false">SUBSTITUTE(SUBSTITUTE(SUBSTITUTE(SUBSTITUTE(SUBSTITUTE(SUBSTITUTE(SUBSTITUTE(SUBSTITUTE(SUBSTITUTE(LOWER(BX353&amp;""),"1","0"),"2","0"),"3","0"),"4","0"),"5","0"),"6","0"),"7","0"),"8","0"),"9","0")</f>
        <v>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v>
      </c>
      <c r="BQ353" s="61" t="n">
        <f aca="false">IFERROR(IF(OR(SUMPRODUCT(--ISNUMBER(SEARCH({"aa000"," aa 000"," aaa 000"," aaaa 000"," a 0000"," a000 000"," aa 00 000"," aaa 00 000"},BP353)))&gt;0,SUMPRODUCT(--ISNUMBER(SEARCH({"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353)))&gt;0,SUMPRODUCT(--ISNUMBER(SEARCH({"http","www.","\",".pdf",".jpg",".jpeg",".png",".heic",".xls",".doc",".msg",".eml"},W353)))&gt;0,ISNUMBER(SEARCH("0000",BO353)),AND(SUMPRODUCT(--ISNUMBER(SEARCH({"sharepoint","onedrive","teams","dms","q-pulse","qpulse"},W353)))&gt;0,ISNUMBER(SEARCH("0",BO353)))),1,0),0)</f>
        <v>0</v>
      </c>
      <c r="BR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353," "&amp;LOWER(Flights!$F$14)&amp;" "," ~ ")," mh"," ~")," at "," ~ ")," by "," ~ ")," on "," ~ ")," to "," ~ ")," from "," ~ ")," until "," ~ ")," till "," ~ ")," before "," ~ ")," after "," ~ ")," around "," ~ ")," approx "," ~ ")," about "," ~ ")," since "," ~ ")," hrs "," ~ ")," hr "," ~ ")," hours "," ~ ")," time "," ~ ")," jan "," ~ ")," feb "," ~ ")," mar "," ~ ")," apr "," ~ ")," may "," ~ ")," jun "," ~ ")," jul "," ~ ")," aug "," ~ ")," sep "," ~ ")," sept "," ~ ")," oct "," ~ ")</f>
        <v>  </v>
      </c>
      <c r="BS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353," "&amp;LOWER(Flights!$F$14)&amp;" "," ~ ")," mh"," ~")," at "," ~ ")," by "," ~ ")," on "," ~ ")," to "," ~ ")," from "," ~ ")," until "," ~ ")," till "," ~ ")," before "," ~ ")," after "," ~ ")," around "," ~ ")," approx "," ~ ")," about "," ~ ")," since "," ~ ")," hrs "," ~ ")," hr "," ~ ")," hours "," ~ ")," time "," ~ ")," jan "," ~ ")," feb "," ~ ")," mar "," ~ ")," apr "," ~ ")," may "," ~ ")," jun "," ~ ")," jul "," ~ ")," aug "," ~ ")," sep "," ~ ")," sept "," ~ ")," oct "," ~ ")</f>
        <v>  </v>
      </c>
      <c r="BT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353,"jan","~"),"feb","~"),"mar","~"),"apr","~"),"may","~"),"jun","~"),"jul","~"),"aug","~"),"sep","~"),"oct","~"),"nov","~"),"dec","~")," nov "," ~ ")," dec "," ~ ")," mon "," ~ ")," tue "," ~ ")," wed "," ~ ")," thu "," ~ ")," fri "," ~ ")," sat "," ~ ")," sun "," ~ ")," gate "," ~ ")," bay "," ~ ")," stand "," ~ ")," position "," ~ ")," galley "," ~ ")," flight "," ~ ")," flt "," ~ ")," day "," ~ ")," date "," ~ ")," dated "," ~ ")," the "," ~ ")," and "," ~ ")," of "," ~ ")," in "," ~ ")," for "," ~ ")," with "," ~ ")</f>
        <v>  </v>
      </c>
      <c r="BU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353,"jan","~"),"feb","~"),"mar","~"),"apr","~"),"may","~"),"jun","~"),"jul","~"),"aug","~"),"sep","~"),"oct","~"),"nov","~"),"dec","~")," nov "," ~ ")," dec "," ~ ")," mon "," ~ ")," tue "," ~ ")," wed "," ~ ")," thu "," ~ ")," fri "," ~ ")," sat "," ~ ")," sun "," ~ ")," gate "," ~ ")," bay "," ~ ")," stand "," ~ ")," position "," ~ ")," galley "," ~ ")," flight "," ~ ")," flt "," ~ ")," day "," ~ ")," date "," ~ ")," dated "," ~ ")," the "," ~ ")," and "," ~ ")," of "," ~ ")," in "," ~ ")," for "," ~ ")," with "," ~ ")</f>
        <v>  </v>
      </c>
      <c r="BV353" s="61" t="n">
        <f aca="false">IFERROR(IF(OR(SUMPRODUCT((LEN(BC353)-LEN(SUBSTITUTE(BC353," "&amp;L_NotLoaded&amp;" "," ")))/(LEN(L_NotLoaded)+1))&gt;SUMPRODUCT((LEN(BC353)-LEN(SUBSTITUTE(BC353," "&amp;L_NotLoadedNeg&amp;" "," ")))/(LEN(L_NotLoadedNeg)+1)),SUMPRODUCT((LEN(BD353)-LEN(SUBSTITUTE(BD353," "&amp;L_NotLoaded&amp;" "," ")))/(LEN(L_NotLoaded)+1))&gt;SUMPRODUCT((LEN(BD353)-LEN(SUBSTITUTE(BD353," "&amp;L_NotLoadedNeg&amp;" "," ")))/(LEN(L_NotLoadedNeg)+1))),1,0),0)</f>
        <v>0</v>
      </c>
      <c r="BW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353," pax "," ~ ")," etd "," ~ ")," eta "," ~ ")," std "," ~ ")," sta "," ~ ")," atd "," ~ ")," ata "," ~ ")," lt "," ~ ")," utc "," ~ ")," local "," ~ ")," ok "," ~ ")," done "," ~ ")," seen "," ~ ")," chk "," ~ ")," chkd "," ~ ")," checked "," ~ ")," rcvd "," ~ ")," recd "," ~ ")," dep "," ~ ")," arr "," ~ ")," qty "," ~ ")," all "," ~ ")," ttl "," ~ ")," total "," ~ ")," via "," ~ ")," per "," ~ ")," call "," ~ ")," inbound "," ~ ")," outbound "," ~ ")," approx "," ~ ")</f>
        <v>  </v>
      </c>
      <c r="BX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353," pax "," ~ ")," etd "," ~ ")," eta "," ~ ")," std "," ~ ")," sta "," ~ ")," atd "," ~ ")," ata "," ~ ")," lt "," ~ ")," utc "," ~ ")," local "," ~ ")," ok "," ~ ")," done "," ~ ")," seen "," ~ ")," chk "," ~ ")," chkd "," ~ ")," checked "," ~ ")," rcvd "," ~ ")," recd "," ~ ")," dep "," ~ ")," arr "," ~ ")," qty "," ~ ")," all "," ~ ")," ttl "," ~ ")," total "," ~ ")," via "," ~ ")," per "," ~ ")," call "," ~ ")," inbound "," ~ ")," outbound "," ~ ")," approx "," ~ ")</f>
        <v>  </v>
      </c>
    </row>
    <row r="354" customFormat="false" ht="39.75" hidden="false" customHeight="true" outlineLevel="0" collapsed="false">
      <c r="A354" s="57" t="s">
        <v>958</v>
      </c>
      <c r="B354" s="57" t="s">
        <v>251</v>
      </c>
      <c r="C354" s="57" t="str">
        <f aca="false">Flights!$F$14</f>
        <v>MH1140</v>
      </c>
      <c r="D354" s="58" t="n">
        <f aca="false">Flights!$D$14</f>
        <v>46307</v>
      </c>
      <c r="E354" s="57" t="str">
        <f aca="false">Flights!$G$14&amp;"-"&amp;Flights!$H$14</f>
        <v>KUL-PEN</v>
      </c>
      <c r="F354" s="57" t="str">
        <f aca="false">Flights!$K$14</f>
        <v>BC</v>
      </c>
      <c r="G354" s="57" t="s">
        <v>462</v>
      </c>
      <c r="H354" s="57" t="s">
        <v>463</v>
      </c>
      <c r="I354" s="57" t="s">
        <v>502</v>
      </c>
      <c r="J354" s="57" t="s">
        <v>554</v>
      </c>
      <c r="K354" s="67" t="s">
        <v>504</v>
      </c>
      <c r="L354" s="67" t="s">
        <v>946</v>
      </c>
      <c r="M354" s="67" t="s">
        <v>454</v>
      </c>
      <c r="N354" s="67" t="s">
        <v>386</v>
      </c>
      <c r="O354" s="67"/>
      <c r="P354" s="57" t="s">
        <v>187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open",IF(AND(NOT(OR(LEN(AZ354)&lt;15,ISNUMBER(MATCH(AZ354,L_Placeholder,0)))),BK354=0,NOT(OR(LEN(AU354)&lt;2,ISNUMBER(MATCH(AU354,L_Placeholder,0)))),NOT(OR(LEN(AX354)&lt;2,ISNUMBER(MATCH(AX354,L_Placeholder,0)))),TRIM(AE354)&lt;&gt;TRIM(T354)),"N/A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missing",IF(OR(LEN(AU354)&lt;2,ISNUMBER(MATCH(AU354,L_Placeholder,0))),"INVALID – PIC missing",IF(OR(LEN(AV354)&lt;2,ISNUMBER(MATCH(AV354,L_Placeholder,0))),"INVALID – result / assessment missing",IF(OR(OR(LEN(AW354)&lt;3,ISNUMBER(MATCH(AW354,L_Placeholder,0))),SUMPRODUCT(--ISNUMBER(SEARCH(" "&amp;L_EvidencePhrase&amp;" ",BD354)))&gt;0,BI354=1),"INVALID – evidence missing, placeholder or not yet on file",IF(BL354=0,"INVALID – evidence needs a traceable reference (number, file name or link)",IF(OR(LEN(AX354)&lt;2,ISNUMBER(MATCH(AX354,L_Placeholder,0))),"INVALID – verifier missing",IF(AX354=AU354,"INVALID – verifier must be someone other than the PIC",IF(BH354=1,"INVALID – result not yet available (awaiting / TBC)",IF(BV354=1,"INVALID – wording says not on board: an on-board confirmation needs the item loaded",IF(AND(AQ354=1,OR(OR(LEN(AY354)&lt;3,ISNUMBER(MATCH(AY354,L_Placeholder,0))),BJ354=1,BQ354=0)),"INVALID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LATE","COMPLETE")&amp;IF(BG354=1," – CHECK WORDING",""))))))))))))))))))))))))),IF(TRIM(U354)="Fail","FAIL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t="str">
        <f aca="false">" "&amp;TRIM(SUBSTITUTE(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 "))&amp;" "</f>
        <v>  </v>
      </c>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IFERROR(IF(AND(TRIM(U354)="Pass",SUMPRODUCT((LEN(BC354)-LEN(SUBSTITUTE(BC354,"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t="n">
        <f aca="false">IFERROR(IF(SUMPRODUCT((LEN(BD354)-LEN(SUBSTITUTE(BD354," "&amp;L_PendStrict&amp;" "," ")))/(LEN(L_PendStrict)+1))&gt;SUMPRODUCT((LEN(BD354)-LEN(SUBSTITUTE(BD354," "&amp;L_PendNeg&amp;" "," ")))/(LEN(L_PendNeg)+1)),1,0),1)</f>
        <v>0</v>
      </c>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t="n">
        <f aca="false">IFERROR(IF(OR(SUMPRODUCT(--ISNUMBER(SEARCH({"aa000"," aa 000"," aaa 000"," aaaa 000"," a 0000"," a000 000"," aa 00 000"," aaa 00 000"},BN354)))&gt;0,SUMPRODUCT(--ISNUMBER(SEARCH({"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354)))&gt;0,SUMPRODUCT(--ISNUMBER(SEARCH({"http","www.","\",".pdf",".jpg",".jpeg",".png",".heic",".xls",".doc",".msg",".eml"},Z354)))&gt;0,AND(SUMPRODUCT(--ISNUMBER(SEARCH({"sharepoint","onedrive","teams","dms","q-pulse","qpulse"},Z354)))&gt;0,ISNUMBER(SEARCH("0",BM354)))),1,0),0)</f>
        <v>0</v>
      </c>
      <c r="BM354" s="61" t="str">
        <f aca="false">SUBSTITUTE(SUBSTITUTE(SUBSTITUTE(SUBSTITUTE(SUBSTITUTE(SUBSTITUTE(SUBSTITUTE(SUBSTITUTE(SUBSTITUTE(LOWER(BW354&amp;""),"1","0"),"2","0"),"3","0"),"4","0"),"5","0"),"6","0"),"7","0"),"8","0"),"9","0")</f>
        <v>  </v>
      </c>
      <c r="BN354" s="61" t="str">
        <f aca="false">SUBSTITUTE(SUBSTITUTE(SUBSTITUTE(SUBSTITUTE(SUBSTITUTE(SUBSTITUTE(SUBSTITUTE(SUBSTITUTE(SUBSTITUTE(SUBSTITUTE(SUBSTITUTE(SUBSTITUTE(SUBSTITUTE(SUBSTITUTE(SUBSTITUTE(SUBSTITUTE(SUBSTITUTE(SUBSTITUTE(SUBSTITUTE(SUBSTITUTE(SUBSTITUTE(SUBSTITUTE(SUBSTITUTE(SUBSTITUTE(SUBSTITUTE(BM354,"b","a"),"c","a"),"d","a"),"e","a"),"f","a"),"g","a"),"h","a"),"i","a"),"j","a"),"k","a"),"l","a"),"m","a"),"n","a"),"o","a"),"p","a"),"q","a"),"r","a"),"s","a"),"t","a"),"u","a"),"v","a"),"w","a"),"x","a"),"y","a"),"z","a")</f>
        <v>  </v>
      </c>
      <c r="BO354" s="61" t="str">
        <f aca="false">SUBSTITUTE(SUBSTITUTE(SUBSTITUTE(SUBSTITUTE(SUBSTITUTE(SUBSTITUTE(SUBSTITUTE(SUBSTITUTE(SUBSTITUTE(LOWER(BX354&amp;""),"1","0"),"2","0"),"3","0"),"4","0"),"5","0"),"6","0"),"7","0"),"8","0"),"9","0")</f>
        <v>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v>
      </c>
      <c r="BQ354" s="61" t="n">
        <f aca="false">IFERROR(IF(OR(SUMPRODUCT(--ISNUMBER(SEARCH({"aa000"," aa 000"," aaa 000"," aaaa 000"," a 0000"," a000 000"," aa 00 000"," aaa 00 000"},BP354)))&gt;0,SUMPRODUCT(--ISNUMBER(SEARCH({"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354)))&gt;0,SUMPRODUCT(--ISNUMBER(SEARCH({"http","www.","\",".pdf",".jpg",".jpeg",".png",".heic",".xls",".doc",".msg",".eml"},W354)))&gt;0,ISNUMBER(SEARCH("0000",BO354)),AND(SUMPRODUCT(--ISNUMBER(SEARCH({"sharepoint","onedrive","teams","dms","q-pulse","qpulse"},W354)))&gt;0,ISNUMBER(SEARCH("0",BO354)))),1,0),0)</f>
        <v>0</v>
      </c>
      <c r="BR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354," "&amp;LOWER(Flights!$F$14)&amp;" "," ~ ")," mh"," ~")," at "," ~ ")," by "," ~ ")," on "," ~ ")," to "," ~ ")," from "," ~ ")," until "," ~ ")," till "," ~ ")," before "," ~ ")," after "," ~ ")," around "," ~ ")," approx "," ~ ")," about "," ~ ")," since "," ~ ")," hrs "," ~ ")," hr "," ~ ")," hours "," ~ ")," time "," ~ ")," jan "," ~ ")," feb "," ~ ")," mar "," ~ ")," apr "," ~ ")," may "," ~ ")," jun "," ~ ")," jul "," ~ ")," aug "," ~ ")," sep "," ~ ")," sept "," ~ ")," oct "," ~ ")</f>
        <v>  </v>
      </c>
      <c r="BS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354," "&amp;LOWER(Flights!$F$14)&amp;" "," ~ ")," mh"," ~")," at "," ~ ")," by "," ~ ")," on "," ~ ")," to "," ~ ")," from "," ~ ")," until "," ~ ")," till "," ~ ")," before "," ~ ")," after "," ~ ")," around "," ~ ")," approx "," ~ ")," about "," ~ ")," since "," ~ ")," hrs "," ~ ")," hr "," ~ ")," hours "," ~ ")," time "," ~ ")," jan "," ~ ")," feb "," ~ ")," mar "," ~ ")," apr "," ~ ")," may "," ~ ")," jun "," ~ ")," jul "," ~ ")," aug "," ~ ")," sep "," ~ ")," sept "," ~ ")," oct "," ~ ")</f>
        <v>  </v>
      </c>
      <c r="BT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354,"jan","~"),"feb","~"),"mar","~"),"apr","~"),"may","~"),"jun","~"),"jul","~"),"aug","~"),"sep","~"),"oct","~"),"nov","~"),"dec","~")," nov "," ~ ")," dec "," ~ ")," mon "," ~ ")," tue "," ~ ")," wed "," ~ ")," thu "," ~ ")," fri "," ~ ")," sat "," ~ ")," sun "," ~ ")," gate "," ~ ")," bay "," ~ ")," stand "," ~ ")," position "," ~ ")," galley "," ~ ")," flight "," ~ ")," flt "," ~ ")," day "," ~ ")," date "," ~ ")," dated "," ~ ")," the "," ~ ")," and "," ~ ")," of "," ~ ")," in "," ~ ")," for "," ~ ")," with "," ~ ")</f>
        <v>  </v>
      </c>
      <c r="BU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354,"jan","~"),"feb","~"),"mar","~"),"apr","~"),"may","~"),"jun","~"),"jul","~"),"aug","~"),"sep","~"),"oct","~"),"nov","~"),"dec","~")," nov "," ~ ")," dec "," ~ ")," mon "," ~ ")," tue "," ~ ")," wed "," ~ ")," thu "," ~ ")," fri "," ~ ")," sat "," ~ ")," sun "," ~ ")," gate "," ~ ")," bay "," ~ ")," stand "," ~ ")," position "," ~ ")," galley "," ~ ")," flight "," ~ ")," flt "," ~ ")," day "," ~ ")," date "," ~ ")," dated "," ~ ")," the "," ~ ")," and "," ~ ")," of "," ~ ")," in "," ~ ")," for "," ~ ")," with "," ~ ")</f>
        <v>  </v>
      </c>
      <c r="BV354" s="61" t="n">
        <f aca="false">IFERROR(IF(OR(SUMPRODUCT((LEN(BC354)-LEN(SUBSTITUTE(BC354," "&amp;L_NotLoaded&amp;" "," ")))/(LEN(L_NotLoaded)+1))&gt;SUMPRODUCT((LEN(BC354)-LEN(SUBSTITUTE(BC354," "&amp;L_NotLoadedNeg&amp;" "," ")))/(LEN(L_NotLoadedNeg)+1)),SUMPRODUCT((LEN(BD354)-LEN(SUBSTITUTE(BD354," "&amp;L_NotLoaded&amp;" "," ")))/(LEN(L_NotLoaded)+1))&gt;SUMPRODUCT((LEN(BD354)-LEN(SUBSTITUTE(BD354," "&amp;L_NotLoadedNeg&amp;" "," ")))/(LEN(L_NotLoadedNeg)+1))),1,0),0)</f>
        <v>0</v>
      </c>
      <c r="BW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354," pax "," ~ ")," etd "," ~ ")," eta "," ~ ")," std "," ~ ")," sta "," ~ ")," atd "," ~ ")," ata "," ~ ")," lt "," ~ ")," utc "," ~ ")," local "," ~ ")," ok "," ~ ")," done "," ~ ")," seen "," ~ ")," chk "," ~ ")," chkd "," ~ ")," checked "," ~ ")," rcvd "," ~ ")," recd "," ~ ")," dep "," ~ ")," arr "," ~ ")," qty "," ~ ")," all "," ~ ")," ttl "," ~ ")," total "," ~ ")," via "," ~ ")," per "," ~ ")," call "," ~ ")," inbound "," ~ ")," outbound "," ~ ")," approx "," ~ ")</f>
        <v>  </v>
      </c>
      <c r="BX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354," pax "," ~ ")," etd "," ~ ")," eta "," ~ ")," std "," ~ ")," sta "," ~ ")," atd "," ~ ")," ata "," ~ ")," lt "," ~ ")," utc "," ~ ")," local "," ~ ")," ok "," ~ ")," done "," ~ ")," seen "," ~ ")," chk "," ~ ")," chkd "," ~ ")," checked "," ~ ")," rcvd "," ~ ")," recd "," ~ ")," dep "," ~ ")," arr "," ~ ")," qty "," ~ ")," all "," ~ ")," ttl "," ~ ")," total "," ~ ")," via "," ~ ")," per "," ~ ")," call "," ~ ")," inbound "," ~ ")," outbound "," ~ ")," approx "," ~ ")</f>
        <v>  </v>
      </c>
    </row>
    <row r="355" customFormat="false" ht="39.75" hidden="false" customHeight="true" outlineLevel="0" collapsed="false">
      <c r="A355" s="57" t="s">
        <v>959</v>
      </c>
      <c r="B355" s="57" t="s">
        <v>251</v>
      </c>
      <c r="C355" s="57" t="str">
        <f aca="false">Flights!$F$14</f>
        <v>MH1140</v>
      </c>
      <c r="D355" s="58" t="n">
        <f aca="false">Flights!$D$14</f>
        <v>46307</v>
      </c>
      <c r="E355" s="57" t="str">
        <f aca="false">Flights!$G$14&amp;"-"&amp;Flights!$H$14</f>
        <v>KUL-PEN</v>
      </c>
      <c r="F355" s="57" t="str">
        <f aca="false">Flights!$K$14</f>
        <v>BC</v>
      </c>
      <c r="G355" s="57" t="s">
        <v>462</v>
      </c>
      <c r="H355" s="57" t="s">
        <v>463</v>
      </c>
      <c r="I355" s="57" t="s">
        <v>450</v>
      </c>
      <c r="J355" s="57" t="s">
        <v>556</v>
      </c>
      <c r="K355" s="67" t="s">
        <v>452</v>
      </c>
      <c r="L355" s="67" t="s">
        <v>948</v>
      </c>
      <c r="M355" s="67" t="s">
        <v>454</v>
      </c>
      <c r="N355" s="67" t="s">
        <v>386</v>
      </c>
      <c r="O355" s="67"/>
      <c r="P355" s="57" t="s">
        <v>187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open",IF(AND(NOT(OR(LEN(AZ355)&lt;15,ISNUMBER(MATCH(AZ355,L_Placeholder,0)))),BK355=0,NOT(OR(LEN(AU355)&lt;2,ISNUMBER(MATCH(AU355,L_Placeholder,0)))),NOT(OR(LEN(AX355)&lt;2,ISNUMBER(MATCH(AX355,L_Placeholder,0)))),TRIM(AE355)&lt;&gt;TRIM(T355)),"N/A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missing",IF(OR(LEN(AU355)&lt;2,ISNUMBER(MATCH(AU355,L_Placeholder,0))),"INVALID – PIC missing",IF(OR(LEN(AV355)&lt;2,ISNUMBER(MATCH(AV355,L_Placeholder,0))),"INVALID – result / assessment missing",IF(OR(OR(LEN(AW355)&lt;3,ISNUMBER(MATCH(AW355,L_Placeholder,0))),SUMPRODUCT(--ISNUMBER(SEARCH(" "&amp;L_EvidencePhrase&amp;" ",BD355)))&gt;0,BI355=1),"INVALID – evidence missing, placeholder or not yet on file",IF(BL355=0,"INVALID – evidence needs a traceable reference (number, file name or link)",IF(OR(LEN(AX355)&lt;2,ISNUMBER(MATCH(AX355,L_Placeholder,0))),"INVALID – verifier missing",IF(AX355=AU355,"INVALID – verifier must be someone other than the PIC",IF(BH355=1,"INVALID – result not yet available (awaiting / TBC)",IF(BV355=1,"INVALID – wording says not on board: an on-board confirmation needs the item loaded",IF(AND(AQ355=1,OR(OR(LEN(AY355)&lt;3,ISNUMBER(MATCH(AY355,L_Placeholder,0))),BJ355=1,BQ355=0)),"INVALID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LATE","COMPLETE")&amp;IF(BG355=1," – CHECK WORDING",""))))))))))))))))))))))))),IF(TRIM(U355)="Fail","FAIL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t="str">
        <f aca="false">" "&amp;TRIM(SUBSTITUTE(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 "))&amp;" "</f>
        <v>  </v>
      </c>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IFERROR(IF(AND(TRIM(U355)="Pass",SUMPRODUCT((LEN(BC355)-LEN(SUBSTITUTE(BC355,"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t="n">
        <f aca="false">IFERROR(IF(SUMPRODUCT((LEN(BD355)-LEN(SUBSTITUTE(BD355," "&amp;L_PendStrict&amp;" "," ")))/(LEN(L_PendStrict)+1))&gt;SUMPRODUCT((LEN(BD355)-LEN(SUBSTITUTE(BD355," "&amp;L_PendNeg&amp;" "," ")))/(LEN(L_PendNeg)+1)),1,0),1)</f>
        <v>0</v>
      </c>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t="n">
        <f aca="false">IFERROR(IF(OR(SUMPRODUCT(--ISNUMBER(SEARCH({"aa000"," aa 000"," aaa 000"," aaaa 000"," a 0000"," a000 000"," aa 00 000"," aaa 00 000"},BN355)))&gt;0,SUMPRODUCT(--ISNUMBER(SEARCH({"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355)))&gt;0,SUMPRODUCT(--ISNUMBER(SEARCH({"http","www.","\",".pdf",".jpg",".jpeg",".png",".heic",".xls",".doc",".msg",".eml"},Z355)))&gt;0,AND(SUMPRODUCT(--ISNUMBER(SEARCH({"sharepoint","onedrive","teams","dms","q-pulse","qpulse"},Z355)))&gt;0,ISNUMBER(SEARCH("0",BM355)))),1,0),0)</f>
        <v>0</v>
      </c>
      <c r="BM355" s="61" t="str">
        <f aca="false">SUBSTITUTE(SUBSTITUTE(SUBSTITUTE(SUBSTITUTE(SUBSTITUTE(SUBSTITUTE(SUBSTITUTE(SUBSTITUTE(SUBSTITUTE(LOWER(BW355&amp;""),"1","0"),"2","0"),"3","0"),"4","0"),"5","0"),"6","0"),"7","0"),"8","0"),"9","0")</f>
        <v>  </v>
      </c>
      <c r="BN355" s="61" t="str">
        <f aca="false">SUBSTITUTE(SUBSTITUTE(SUBSTITUTE(SUBSTITUTE(SUBSTITUTE(SUBSTITUTE(SUBSTITUTE(SUBSTITUTE(SUBSTITUTE(SUBSTITUTE(SUBSTITUTE(SUBSTITUTE(SUBSTITUTE(SUBSTITUTE(SUBSTITUTE(SUBSTITUTE(SUBSTITUTE(SUBSTITUTE(SUBSTITUTE(SUBSTITUTE(SUBSTITUTE(SUBSTITUTE(SUBSTITUTE(SUBSTITUTE(SUBSTITUTE(BM355,"b","a"),"c","a"),"d","a"),"e","a"),"f","a"),"g","a"),"h","a"),"i","a"),"j","a"),"k","a"),"l","a"),"m","a"),"n","a"),"o","a"),"p","a"),"q","a"),"r","a"),"s","a"),"t","a"),"u","a"),"v","a"),"w","a"),"x","a"),"y","a"),"z","a")</f>
        <v>  </v>
      </c>
      <c r="BO355" s="61" t="str">
        <f aca="false">SUBSTITUTE(SUBSTITUTE(SUBSTITUTE(SUBSTITUTE(SUBSTITUTE(SUBSTITUTE(SUBSTITUTE(SUBSTITUTE(SUBSTITUTE(LOWER(BX355&amp;""),"1","0"),"2","0"),"3","0"),"4","0"),"5","0"),"6","0"),"7","0"),"8","0"),"9","0")</f>
        <v>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v>
      </c>
      <c r="BQ355" s="61" t="n">
        <f aca="false">IFERROR(IF(OR(SUMPRODUCT(--ISNUMBER(SEARCH({"aa000"," aa 000"," aaa 000"," aaaa 000"," a 0000"," a000 000"," aa 00 000"," aaa 00 000"},BP355)))&gt;0,SUMPRODUCT(--ISNUMBER(SEARCH({"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355)))&gt;0,SUMPRODUCT(--ISNUMBER(SEARCH({"http","www.","\",".pdf",".jpg",".jpeg",".png",".heic",".xls",".doc",".msg",".eml"},W355)))&gt;0,ISNUMBER(SEARCH("0000",BO355)),AND(SUMPRODUCT(--ISNUMBER(SEARCH({"sharepoint","onedrive","teams","dms","q-pulse","qpulse"},W355)))&gt;0,ISNUMBER(SEARCH("0",BO355)))),1,0),0)</f>
        <v>0</v>
      </c>
      <c r="BR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355," "&amp;LOWER(Flights!$F$14)&amp;" "," ~ ")," mh"," ~")," at "," ~ ")," by "," ~ ")," on "," ~ ")," to "," ~ ")," from "," ~ ")," until "," ~ ")," till "," ~ ")," before "," ~ ")," after "," ~ ")," around "," ~ ")," approx "," ~ ")," about "," ~ ")," since "," ~ ")," hrs "," ~ ")," hr "," ~ ")," hours "," ~ ")," time "," ~ ")," jan "," ~ ")," feb "," ~ ")," mar "," ~ ")," apr "," ~ ")," may "," ~ ")," jun "," ~ ")," jul "," ~ ")," aug "," ~ ")," sep "," ~ ")," sept "," ~ ")," oct "," ~ ")</f>
        <v>  </v>
      </c>
      <c r="BS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355," "&amp;LOWER(Flights!$F$14)&amp;" "," ~ ")," mh"," ~")," at "," ~ ")," by "," ~ ")," on "," ~ ")," to "," ~ ")," from "," ~ ")," until "," ~ ")," till "," ~ ")," before "," ~ ")," after "," ~ ")," around "," ~ ")," approx "," ~ ")," about "," ~ ")," since "," ~ ")," hrs "," ~ ")," hr "," ~ ")," hours "," ~ ")," time "," ~ ")," jan "," ~ ")," feb "," ~ ")," mar "," ~ ")," apr "," ~ ")," may "," ~ ")," jun "," ~ ")," jul "," ~ ")," aug "," ~ ")," sep "," ~ ")," sept "," ~ ")," oct "," ~ ")</f>
        <v>  </v>
      </c>
      <c r="BT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355,"jan","~"),"feb","~"),"mar","~"),"apr","~"),"may","~"),"jun","~"),"jul","~"),"aug","~"),"sep","~"),"oct","~"),"nov","~"),"dec","~")," nov "," ~ ")," dec "," ~ ")," mon "," ~ ")," tue "," ~ ")," wed "," ~ ")," thu "," ~ ")," fri "," ~ ")," sat "," ~ ")," sun "," ~ ")," gate "," ~ ")," bay "," ~ ")," stand "," ~ ")," position "," ~ ")," galley "," ~ ")," flight "," ~ ")," flt "," ~ ")," day "," ~ ")," date "," ~ ")," dated "," ~ ")," the "," ~ ")," and "," ~ ")," of "," ~ ")," in "," ~ ")," for "," ~ ")," with "," ~ ")</f>
        <v>  </v>
      </c>
      <c r="BU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355,"jan","~"),"feb","~"),"mar","~"),"apr","~"),"may","~"),"jun","~"),"jul","~"),"aug","~"),"sep","~"),"oct","~"),"nov","~"),"dec","~")," nov "," ~ ")," dec "," ~ ")," mon "," ~ ")," tue "," ~ ")," wed "," ~ ")," thu "," ~ ")," fri "," ~ ")," sat "," ~ ")," sun "," ~ ")," gate "," ~ ")," bay "," ~ ")," stand "," ~ ")," position "," ~ ")," galley "," ~ ")," flight "," ~ ")," flt "," ~ ")," day "," ~ ")," date "," ~ ")," dated "," ~ ")," the "," ~ ")," and "," ~ ")," of "," ~ ")," in "," ~ ")," for "," ~ ")," with "," ~ ")</f>
        <v>  </v>
      </c>
      <c r="BV355" s="61" t="n">
        <f aca="false">IFERROR(IF(OR(SUMPRODUCT((LEN(BC355)-LEN(SUBSTITUTE(BC355," "&amp;L_NotLoaded&amp;" "," ")))/(LEN(L_NotLoaded)+1))&gt;SUMPRODUCT((LEN(BC355)-LEN(SUBSTITUTE(BC355," "&amp;L_NotLoadedNeg&amp;" "," ")))/(LEN(L_NotLoadedNeg)+1)),SUMPRODUCT((LEN(BD355)-LEN(SUBSTITUTE(BD355," "&amp;L_NotLoaded&amp;" "," ")))/(LEN(L_NotLoaded)+1))&gt;SUMPRODUCT((LEN(BD355)-LEN(SUBSTITUTE(BD355," "&amp;L_NotLoadedNeg&amp;" "," ")))/(LEN(L_NotLoadedNeg)+1))),1,0),0)</f>
        <v>0</v>
      </c>
      <c r="BW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355," pax "," ~ ")," etd "," ~ ")," eta "," ~ ")," std "," ~ ")," sta "," ~ ")," atd "," ~ ")," ata "," ~ ")," lt "," ~ ")," utc "," ~ ")," local "," ~ ")," ok "," ~ ")," done "," ~ ")," seen "," ~ ")," chk "," ~ ")," chkd "," ~ ")," checked "," ~ ")," rcvd "," ~ ")," recd "," ~ ")," dep "," ~ ")," arr "," ~ ")," qty "," ~ ")," all "," ~ ")," ttl "," ~ ")," total "," ~ ")," via "," ~ ")," per "," ~ ")," call "," ~ ")," inbound "," ~ ")," outbound "," ~ ")," approx "," ~ ")</f>
        <v>  </v>
      </c>
      <c r="BX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355," pax "," ~ ")," etd "," ~ ")," eta "," ~ ")," std "," ~ ")," sta "," ~ ")," atd "," ~ ")," ata "," ~ ")," lt "," ~ ")," utc "," ~ ")," local "," ~ ")," ok "," ~ ")," done "," ~ ")," seen "," ~ ")," chk "," ~ ")," chkd "," ~ ")," checked "," ~ ")," rcvd "," ~ ")," recd "," ~ ")," dep "," ~ ")," arr "," ~ ")," qty "," ~ ")," all "," ~ ")," ttl "," ~ ")," total "," ~ ")," via "," ~ ")," per "," ~ ")," call "," ~ ")," inbound "," ~ ")," outbound "," ~ ")," approx "," ~ ")</f>
        <v>  </v>
      </c>
    </row>
    <row r="356" customFormat="false" ht="39.75" hidden="false" customHeight="true" outlineLevel="0" collapsed="false">
      <c r="A356" s="57" t="s">
        <v>960</v>
      </c>
      <c r="B356" s="57" t="s">
        <v>251</v>
      </c>
      <c r="C356" s="57" t="str">
        <f aca="false">Flights!$F$14</f>
        <v>MH1140</v>
      </c>
      <c r="D356" s="58" t="n">
        <f aca="false">Flights!$D$14</f>
        <v>46307</v>
      </c>
      <c r="E356" s="57" t="str">
        <f aca="false">Flights!$G$14&amp;"-"&amp;Flights!$H$14</f>
        <v>KUL-PEN</v>
      </c>
      <c r="F356" s="57" t="str">
        <f aca="false">Flights!$K$14</f>
        <v>BC</v>
      </c>
      <c r="G356" s="57" t="s">
        <v>462</v>
      </c>
      <c r="H356" s="57" t="s">
        <v>463</v>
      </c>
      <c r="I356" s="57" t="s">
        <v>450</v>
      </c>
      <c r="J356" s="57" t="s">
        <v>558</v>
      </c>
      <c r="K356" s="67" t="s">
        <v>452</v>
      </c>
      <c r="L356" s="67" t="s">
        <v>950</v>
      </c>
      <c r="M356" s="67" t="s">
        <v>454</v>
      </c>
      <c r="N356" s="67" t="s">
        <v>386</v>
      </c>
      <c r="O356" s="67"/>
      <c r="P356" s="57" t="s">
        <v>187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open",IF(AND(NOT(OR(LEN(AZ356)&lt;15,ISNUMBER(MATCH(AZ356,L_Placeholder,0)))),BK356=0,NOT(OR(LEN(AU356)&lt;2,ISNUMBER(MATCH(AU356,L_Placeholder,0)))),NOT(OR(LEN(AX356)&lt;2,ISNUMBER(MATCH(AX356,L_Placeholder,0)))),TRIM(AE356)&lt;&gt;TRIM(T356)),"N/A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missing",IF(OR(LEN(AU356)&lt;2,ISNUMBER(MATCH(AU356,L_Placeholder,0))),"INVALID – PIC missing",IF(OR(LEN(AV356)&lt;2,ISNUMBER(MATCH(AV356,L_Placeholder,0))),"INVALID – result / assessment missing",IF(OR(OR(LEN(AW356)&lt;3,ISNUMBER(MATCH(AW356,L_Placeholder,0))),SUMPRODUCT(--ISNUMBER(SEARCH(" "&amp;L_EvidencePhrase&amp;" ",BD356)))&gt;0,BI356=1),"INVALID – evidence missing, placeholder or not yet on file",IF(BL356=0,"INVALID – evidence needs a traceable reference (number, file name or link)",IF(OR(LEN(AX356)&lt;2,ISNUMBER(MATCH(AX356,L_Placeholder,0))),"INVALID – verifier missing",IF(AX356=AU356,"INVALID – verifier must be someone other than the PIC",IF(BH356=1,"INVALID – result not yet available (awaiting / TBC)",IF(BV356=1,"INVALID – wording says not on board: an on-board confirmation needs the item loaded",IF(AND(AQ356=1,OR(OR(LEN(AY356)&lt;3,ISNUMBER(MATCH(AY356,L_Placeholder,0))),BJ356=1,BQ356=0)),"INVALID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LATE","COMPLETE")&amp;IF(BG356=1," – CHECK WORDING",""))))))))))))))))))))))))),IF(TRIM(U356)="Fail","FAIL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t="str">
        <f aca="false">" "&amp;TRIM(SUBSTITUTE(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 "))&amp;" "</f>
        <v>  </v>
      </c>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IFERROR(IF(AND(TRIM(U356)="Pass",SUMPRODUCT((LEN(BC356)-LEN(SUBSTITUTE(BC356,"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t="n">
        <f aca="false">IFERROR(IF(SUMPRODUCT((LEN(BD356)-LEN(SUBSTITUTE(BD356," "&amp;L_PendStrict&amp;" "," ")))/(LEN(L_PendStrict)+1))&gt;SUMPRODUCT((LEN(BD356)-LEN(SUBSTITUTE(BD356," "&amp;L_PendNeg&amp;" "," ")))/(LEN(L_PendNeg)+1)),1,0),1)</f>
        <v>0</v>
      </c>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t="n">
        <f aca="false">IFERROR(IF(OR(SUMPRODUCT(--ISNUMBER(SEARCH({"aa000"," aa 000"," aaa 000"," aaaa 000"," a 0000"," a000 000"," aa 00 000"," aaa 00 000"},BN356)))&gt;0,SUMPRODUCT(--ISNUMBER(SEARCH({"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356)))&gt;0,SUMPRODUCT(--ISNUMBER(SEARCH({"http","www.","\",".pdf",".jpg",".jpeg",".png",".heic",".xls",".doc",".msg",".eml"},Z356)))&gt;0,AND(SUMPRODUCT(--ISNUMBER(SEARCH({"sharepoint","onedrive","teams","dms","q-pulse","qpulse"},Z356)))&gt;0,ISNUMBER(SEARCH("0",BM356)))),1,0),0)</f>
        <v>0</v>
      </c>
      <c r="BM356" s="61" t="str">
        <f aca="false">SUBSTITUTE(SUBSTITUTE(SUBSTITUTE(SUBSTITUTE(SUBSTITUTE(SUBSTITUTE(SUBSTITUTE(SUBSTITUTE(SUBSTITUTE(LOWER(BW356&amp;""),"1","0"),"2","0"),"3","0"),"4","0"),"5","0"),"6","0"),"7","0"),"8","0"),"9","0")</f>
        <v>  </v>
      </c>
      <c r="BN356" s="61" t="str">
        <f aca="false">SUBSTITUTE(SUBSTITUTE(SUBSTITUTE(SUBSTITUTE(SUBSTITUTE(SUBSTITUTE(SUBSTITUTE(SUBSTITUTE(SUBSTITUTE(SUBSTITUTE(SUBSTITUTE(SUBSTITUTE(SUBSTITUTE(SUBSTITUTE(SUBSTITUTE(SUBSTITUTE(SUBSTITUTE(SUBSTITUTE(SUBSTITUTE(SUBSTITUTE(SUBSTITUTE(SUBSTITUTE(SUBSTITUTE(SUBSTITUTE(SUBSTITUTE(BM356,"b","a"),"c","a"),"d","a"),"e","a"),"f","a"),"g","a"),"h","a"),"i","a"),"j","a"),"k","a"),"l","a"),"m","a"),"n","a"),"o","a"),"p","a"),"q","a"),"r","a"),"s","a"),"t","a"),"u","a"),"v","a"),"w","a"),"x","a"),"y","a"),"z","a")</f>
        <v>  </v>
      </c>
      <c r="BO356" s="61" t="str">
        <f aca="false">SUBSTITUTE(SUBSTITUTE(SUBSTITUTE(SUBSTITUTE(SUBSTITUTE(SUBSTITUTE(SUBSTITUTE(SUBSTITUTE(SUBSTITUTE(LOWER(BX356&amp;""),"1","0"),"2","0"),"3","0"),"4","0"),"5","0"),"6","0"),"7","0"),"8","0"),"9","0")</f>
        <v>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v>
      </c>
      <c r="BQ356" s="61" t="n">
        <f aca="false">IFERROR(IF(OR(SUMPRODUCT(--ISNUMBER(SEARCH({"aa000"," aa 000"," aaa 000"," aaaa 000"," a 0000"," a000 000"," aa 00 000"," aaa 00 000"},BP356)))&gt;0,SUMPRODUCT(--ISNUMBER(SEARCH({"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356)))&gt;0,SUMPRODUCT(--ISNUMBER(SEARCH({"http","www.","\",".pdf",".jpg",".jpeg",".png",".heic",".xls",".doc",".msg",".eml"},W356)))&gt;0,ISNUMBER(SEARCH("0000",BO356)),AND(SUMPRODUCT(--ISNUMBER(SEARCH({"sharepoint","onedrive","teams","dms","q-pulse","qpulse"},W356)))&gt;0,ISNUMBER(SEARCH("0",BO356)))),1,0),0)</f>
        <v>0</v>
      </c>
      <c r="BR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356," "&amp;LOWER(Flights!$F$14)&amp;" "," ~ ")," mh"," ~")," at "," ~ ")," by "," ~ ")," on "," ~ ")," to "," ~ ")," from "," ~ ")," until "," ~ ")," till "," ~ ")," before "," ~ ")," after "," ~ ")," around "," ~ ")," approx "," ~ ")," about "," ~ ")," since "," ~ ")," hrs "," ~ ")," hr "," ~ ")," hours "," ~ ")," time "," ~ ")," jan "," ~ ")," feb "," ~ ")," mar "," ~ ")," apr "," ~ ")," may "," ~ ")," jun "," ~ ")," jul "," ~ ")," aug "," ~ ")," sep "," ~ ")," sept "," ~ ")," oct "," ~ ")</f>
        <v>  </v>
      </c>
      <c r="BS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356," "&amp;LOWER(Flights!$F$14)&amp;" "," ~ ")," mh"," ~")," at "," ~ ")," by "," ~ ")," on "," ~ ")," to "," ~ ")," from "," ~ ")," until "," ~ ")," till "," ~ ")," before "," ~ ")," after "," ~ ")," around "," ~ ")," approx "," ~ ")," about "," ~ ")," since "," ~ ")," hrs "," ~ ")," hr "," ~ ")," hours "," ~ ")," time "," ~ ")," jan "," ~ ")," feb "," ~ ")," mar "," ~ ")," apr "," ~ ")," may "," ~ ")," jun "," ~ ")," jul "," ~ ")," aug "," ~ ")," sep "," ~ ")," sept "," ~ ")," oct "," ~ ")</f>
        <v>  </v>
      </c>
      <c r="BT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356,"jan","~"),"feb","~"),"mar","~"),"apr","~"),"may","~"),"jun","~"),"jul","~"),"aug","~"),"sep","~"),"oct","~"),"nov","~"),"dec","~")," nov "," ~ ")," dec "," ~ ")," mon "," ~ ")," tue "," ~ ")," wed "," ~ ")," thu "," ~ ")," fri "," ~ ")," sat "," ~ ")," sun "," ~ ")," gate "," ~ ")," bay "," ~ ")," stand "," ~ ")," position "," ~ ")," galley "," ~ ")," flight "," ~ ")," flt "," ~ ")," day "," ~ ")," date "," ~ ")," dated "," ~ ")," the "," ~ ")," and "," ~ ")," of "," ~ ")," in "," ~ ")," for "," ~ ")," with "," ~ ")</f>
        <v>  </v>
      </c>
      <c r="BU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356,"jan","~"),"feb","~"),"mar","~"),"apr","~"),"may","~"),"jun","~"),"jul","~"),"aug","~"),"sep","~"),"oct","~"),"nov","~"),"dec","~")," nov "," ~ ")," dec "," ~ ")," mon "," ~ ")," tue "," ~ ")," wed "," ~ ")," thu "," ~ ")," fri "," ~ ")," sat "," ~ ")," sun "," ~ ")," gate "," ~ ")," bay "," ~ ")," stand "," ~ ")," position "," ~ ")," galley "," ~ ")," flight "," ~ ")," flt "," ~ ")," day "," ~ ")," date "," ~ ")," dated "," ~ ")," the "," ~ ")," and "," ~ ")," of "," ~ ")," in "," ~ ")," for "," ~ ")," with "," ~ ")</f>
        <v>  </v>
      </c>
      <c r="BV356" s="61" t="n">
        <f aca="false">IFERROR(IF(OR(SUMPRODUCT((LEN(BC356)-LEN(SUBSTITUTE(BC356," "&amp;L_NotLoaded&amp;" "," ")))/(LEN(L_NotLoaded)+1))&gt;SUMPRODUCT((LEN(BC356)-LEN(SUBSTITUTE(BC356," "&amp;L_NotLoadedNeg&amp;" "," ")))/(LEN(L_NotLoadedNeg)+1)),SUMPRODUCT((LEN(BD356)-LEN(SUBSTITUTE(BD356," "&amp;L_NotLoaded&amp;" "," ")))/(LEN(L_NotLoaded)+1))&gt;SUMPRODUCT((LEN(BD356)-LEN(SUBSTITUTE(BD356," "&amp;L_NotLoadedNeg&amp;" "," ")))/(LEN(L_NotLoadedNeg)+1))),1,0),0)</f>
        <v>0</v>
      </c>
      <c r="BW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356," pax "," ~ ")," etd "," ~ ")," eta "," ~ ")," std "," ~ ")," sta "," ~ ")," atd "," ~ ")," ata "," ~ ")," lt "," ~ ")," utc "," ~ ")," local "," ~ ")," ok "," ~ ")," done "," ~ ")," seen "," ~ ")," chk "," ~ ")," chkd "," ~ ")," checked "," ~ ")," rcvd "," ~ ")," recd "," ~ ")," dep "," ~ ")," arr "," ~ ")," qty "," ~ ")," all "," ~ ")," ttl "," ~ ")," total "," ~ ")," via "," ~ ")," per "," ~ ")," call "," ~ ")," inbound "," ~ ")," outbound "," ~ ")," approx "," ~ ")</f>
        <v>  </v>
      </c>
      <c r="BX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356," pax "," ~ ")," etd "," ~ ")," eta "," ~ ")," std "," ~ ")," sta "," ~ ")," atd "," ~ ")," ata "," ~ ")," lt "," ~ ")," utc "," ~ ")," local "," ~ ")," ok "," ~ ")," done "," ~ ")," seen "," ~ ")," chk "," ~ ")," chkd "," ~ ")," checked "," ~ ")," rcvd "," ~ ")," recd "," ~ ")," dep "," ~ ")," arr "," ~ ")," qty "," ~ ")," all "," ~ ")," ttl "," ~ ")," total "," ~ ")," via "," ~ ")," per "," ~ ")," call "," ~ ")," inbound "," ~ ")," outbound "," ~ ")," approx "," ~ ")</f>
        <v>  </v>
      </c>
    </row>
    <row r="357" customFormat="false" ht="39.75" hidden="false" customHeight="true" outlineLevel="0" collapsed="false">
      <c r="A357" s="57" t="s">
        <v>961</v>
      </c>
      <c r="B357" s="57" t="s">
        <v>258</v>
      </c>
      <c r="C357" s="57" t="str">
        <f aca="false">Flights!$F$15</f>
        <v>MH1149</v>
      </c>
      <c r="D357" s="58" t="n">
        <f aca="false">Flights!$D$15</f>
        <v>46307</v>
      </c>
      <c r="E357" s="57" t="str">
        <f aca="false">Flights!$G$15&amp;"-"&amp;Flights!$H$15</f>
        <v>PEN-KUL</v>
      </c>
      <c r="F357" s="57" t="str">
        <f aca="false">Flights!$K$15</f>
        <v>EY</v>
      </c>
      <c r="G357" s="57" t="s">
        <v>81</v>
      </c>
      <c r="H357" s="57" t="s">
        <v>381</v>
      </c>
      <c r="I357" s="57" t="s">
        <v>382</v>
      </c>
      <c r="J357" s="57" t="s">
        <v>383</v>
      </c>
      <c r="K357" s="67" t="s">
        <v>384</v>
      </c>
      <c r="L357" s="67" t="s">
        <v>385</v>
      </c>
      <c r="M357" s="67"/>
      <c r="N357" s="67" t="s">
        <v>386</v>
      </c>
      <c r="O357" s="67" t="s">
        <v>915</v>
      </c>
      <c r="P357" s="57" t="s">
        <v>187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open",IF(AND(NOT(OR(LEN(AZ357)&lt;15,ISNUMBER(MATCH(AZ357,L_Placeholder,0)))),BK357=0,NOT(OR(LEN(AU357)&lt;2,ISNUMBER(MATCH(AU357,L_Placeholder,0)))),NOT(OR(LEN(AX357)&lt;2,ISNUMBER(MATCH(AX357,L_Placeholder,0)))),TRIM(AE357)&lt;&gt;TRIM(T357)),"N/A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missing",IF(OR(LEN(AU357)&lt;2,ISNUMBER(MATCH(AU357,L_Placeholder,0))),"INVALID – PIC missing",IF(OR(LEN(AV357)&lt;2,ISNUMBER(MATCH(AV357,L_Placeholder,0))),"INVALID – result / assessment missing",IF(OR(OR(LEN(AW357)&lt;3,ISNUMBER(MATCH(AW357,L_Placeholder,0))),SUMPRODUCT(--ISNUMBER(SEARCH(" "&amp;L_EvidencePhrase&amp;" ",BD357)))&gt;0,BI357=1),"INVALID – evidence missing, placeholder or not yet on file",IF(BL357=0,"INVALID – evidence needs a traceable reference (number, file name or link)",IF(OR(LEN(AX357)&lt;2,ISNUMBER(MATCH(AX357,L_Placeholder,0))),"INVALID – verifier missing",IF(AX357=AU357,"INVALID – verifier must be someone other than the PIC",IF(BH357=1,"INVALID – result not yet available (awaiting / TBC)",IF(BV357=1,"INVALID – wording says not on board: an on-board confirmation needs the item loaded",IF(AND(AQ357=1,OR(OR(LEN(AY357)&lt;3,ISNUMBER(MATCH(AY357,L_Placeholder,0))),BJ357=1,BQ357=0)),"INVALID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LATE","COMPLETE")&amp;IF(BG357=1," – CHECK WORDING",""))))))))))))))))))))))),IF(TRIM(U357)="Fail","FAIL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t="str">
        <f aca="false">" "&amp;TRIM(SUBSTITUTE(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 "))&amp;" "</f>
        <v>  </v>
      </c>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IFERROR(IF(AND(TRIM(U357)="Pass",SUMPRODUCT((LEN(BC357)-LEN(SUBSTITUTE(BC357,"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")))/(LEN(L_PendNeg)+1))+SUMPRODUCT((LEN(BC357)-LEN(SUBSTITUTE(BC357," "&amp;L_PendPrep&amp;" "," ")))/(LEN(L_PendPrep)+1)),1,0),1)</f>
        <v>0</v>
      </c>
      <c r="BI357" s="61" t="n">
        <f aca="false">IFERROR(IF(SUMPRODUCT((LEN(BD357)-LEN(SUBSTITUTE(BD357," "&amp;L_PendStrict&amp;" "," ")))/(LEN(L_PendStrict)+1))&gt;SUMPRODUCT((LEN(BD357)-LEN(SUBSTITUTE(BD357," "&amp;L_PendNeg&amp;" "," ")))/(LEN(L_PendNeg)+1)),1,0),1)</f>
        <v>0</v>
      </c>
      <c r="BJ357" s="61" t="n">
        <f aca="false">IFERROR(IF(SUMPRODUCT((LEN(BE357)-LEN(SUBSTITUTE(BE357," "&amp;L_Pending&amp;" "," ")))/(LEN(L_Pending)+1))&gt;SUMPRODUCT((LEN(BE357)-LEN(SUBSTITUTE(BE357," "&amp;L_PendNeg&amp;" "," ")))/(LEN(L_PendNeg)+1))+SUMPRODUCT((LEN(BE357)-LEN(SUBSTITUTE(BE357," "&amp;L_PendPrep&amp;" "," ")))/(LEN(L_PendPrep)+1)),1,0),1)</f>
        <v>0</v>
      </c>
      <c r="BK357" s="61" t="n">
        <f aca="false">IFERROR(IF(SUMPRODUCT((LEN(BF357)-LEN(SUBSTITUTE(BF357," "&amp;L_PendStrict&amp;" "," ")))/(LEN(L_PendStrict)+1))&gt;SUMPRODUCT((LEN(BF357)-LEN(SUBSTITUTE(BF357," "&amp;L_PendNeg&amp;" "," ")))/(LEN(L_PendNeg)+1)),1,0),1)</f>
        <v>0</v>
      </c>
      <c r="BL357" s="61" t="n">
        <f aca="false">IFERROR(IF(OR(SUMPRODUCT(--ISNUMBER(SEARCH({"aa000"," aa 000"," aaa 000"," aaaa 000"," a 0000"," a000 000"," aa 00 000"," aaa 00 000"},BN357)))&gt;0,SUMPRODUCT(--ISNUMBER(SEARCH({"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357)))&gt;0,SUMPRODUCT(--ISNUMBER(SEARCH({"http","www.","\",".pdf",".jpg",".jpeg",".png",".heic",".xls",".doc",".msg",".eml"},Z357)))&gt;0,AND(SUMPRODUCT(--ISNUMBER(SEARCH({"sharepoint","onedrive","teams","dms","q-pulse","qpulse"},Z357)))&gt;0,ISNUMBER(SEARCH("0",BM357)))),1,0),0)</f>
        <v>0</v>
      </c>
      <c r="BM357" s="61" t="str">
        <f aca="false">SUBSTITUTE(SUBSTITUTE(SUBSTITUTE(SUBSTITUTE(SUBSTITUTE(SUBSTITUTE(SUBSTITUTE(SUBSTITUTE(SUBSTITUTE(LOWER(BW357&amp;""),"1","0"),"2","0"),"3","0"),"4","0"),"5","0"),"6","0"),"7","0"),"8","0"),"9","0")</f>
        <v>  </v>
      </c>
      <c r="BN357" s="61" t="str">
        <f aca="false">SUBSTITUTE(SUBSTITUTE(SUBSTITUTE(SUBSTITUTE(SUBSTITUTE(SUBSTITUTE(SUBSTITUTE(SUBSTITUTE(SUBSTITUTE(SUBSTITUTE(SUBSTITUTE(SUBSTITUTE(SUBSTITUTE(SUBSTITUTE(SUBSTITUTE(SUBSTITUTE(SUBSTITUTE(SUBSTITUTE(SUBSTITUTE(SUBSTITUTE(SUBSTITUTE(SUBSTITUTE(SUBSTITUTE(SUBSTITUTE(SUBSTITUTE(BM357,"b","a"),"c","a"),"d","a"),"e","a"),"f","a"),"g","a"),"h","a"),"i","a"),"j","a"),"k","a"),"l","a"),"m","a"),"n","a"),"o","a"),"p","a"),"q","a"),"r","a"),"s","a"),"t","a"),"u","a"),"v","a"),"w","a"),"x","a"),"y","a"),"z","a")</f>
        <v>  </v>
      </c>
      <c r="BO357" s="61" t="str">
        <f aca="false">SUBSTITUTE(SUBSTITUTE(SUBSTITUTE(SUBSTITUTE(SUBSTITUTE(SUBSTITUTE(SUBSTITUTE(SUBSTITUTE(SUBSTITUTE(LOWER(BX357&amp;""),"1","0"),"2","0"),"3","0"),"4","0"),"5","0"),"6","0"),"7","0"),"8","0"),"9","0")</f>
        <v>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v>
      </c>
      <c r="BQ357" s="61" t="n">
        <f aca="false">IFERROR(IF(OR(SUMPRODUCT(--ISNUMBER(SEARCH({"aa000"," aa 000"," aaa 000"," aaaa 000"," a 0000"," a000 000"," aa 00 000"," aaa 00 000"},BP357)))&gt;0,SUMPRODUCT(--ISNUMBER(SEARCH({"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357)))&gt;0,SUMPRODUCT(--ISNUMBER(SEARCH({"http","www.","\",".pdf",".jpg",".jpeg",".png",".heic",".xls",".doc",".msg",".eml"},W357)))&gt;0,ISNUMBER(SEARCH("0000",BO357)),AND(SUMPRODUCT(--ISNUMBER(SEARCH({"sharepoint","onedrive","teams","dms","q-pulse","qpulse"},W357)))&gt;0,ISNUMBER(SEARCH("0",BO357)))),1,0),0)</f>
        <v>0</v>
      </c>
      <c r="BR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357," "&amp;LOWER(Flights!$F$15)&amp;" "," ~ ")," mh"," ~")," at "," ~ ")," by "," ~ ")," on "," ~ ")," to "," ~ ")," from "," ~ ")," until "," ~ ")," till "," ~ ")," before "," ~ ")," after "," ~ ")," around "," ~ ")," approx "," ~ ")," about "," ~ ")," since "," ~ ")," hrs "," ~ ")," hr "," ~ ")," hours "," ~ ")," time "," ~ ")," jan "," ~ ")," feb "," ~ ")," mar "," ~ ")," apr "," ~ ")," may "," ~ ")," jun "," ~ ")," jul "," ~ ")," aug "," ~ ")," sep "," ~ ")," sept "," ~ ")," oct "," ~ ")</f>
        <v>  </v>
      </c>
      <c r="BS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357," "&amp;LOWER(Flights!$F$15)&amp;" "," ~ ")," mh"," ~")," at "," ~ ")," by "," ~ ")," on "," ~ ")," to "," ~ ")," from "," ~ ")," until "," ~ ")," till "," ~ ")," before "," ~ ")," after "," ~ ")," around "," ~ ")," approx "," ~ ")," about "," ~ ")," since "," ~ ")," hrs "," ~ ")," hr "," ~ ")," hours "," ~ ")," time "," ~ ")," jan "," ~ ")," feb "," ~ ")," mar "," ~ ")," apr "," ~ ")," may "," ~ ")," jun "," ~ ")," jul "," ~ ")," aug "," ~ ")," sep "," ~ ")," sept "," ~ ")," oct "," ~ ")</f>
        <v>  </v>
      </c>
      <c r="BT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357,"jan","~"),"feb","~"),"mar","~"),"apr","~"),"may","~"),"jun","~"),"jul","~"),"aug","~"),"sep","~"),"oct","~"),"nov","~"),"dec","~")," nov "," ~ ")," dec "," ~ ")," mon "," ~ ")," tue "," ~ ")," wed "," ~ ")," thu "," ~ ")," fri "," ~ ")," sat "," ~ ")," sun "," ~ ")," gate "," ~ ")," bay "," ~ ")," stand "," ~ ")," position "," ~ ")," galley "," ~ ")," flight "," ~ ")," flt "," ~ ")," day "," ~ ")," date "," ~ ")," dated "," ~ ")," the "," ~ ")," and "," ~ ")," of "," ~ ")," in "," ~ ")," for "," ~ ")," with "," ~ ")</f>
        <v>  </v>
      </c>
      <c r="BU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357,"jan","~"),"feb","~"),"mar","~"),"apr","~"),"may","~"),"jun","~"),"jul","~"),"aug","~"),"sep","~"),"oct","~"),"nov","~"),"dec","~")," nov "," ~ ")," dec "," ~ ")," mon "," ~ ")," tue "," ~ ")," wed "," ~ ")," thu "," ~ ")," fri "," ~ ")," sat "," ~ ")," sun "," ~ ")," gate "," ~ ")," bay "," ~ ")," stand "," ~ ")," position "," ~ ")," galley "," ~ ")," flight "," ~ ")," flt "," ~ ")," day "," ~ ")," date "," ~ ")," dated "," ~ ")," the "," ~ ")," and "," ~ ")," of "," ~ ")," in "," ~ ")," for "," ~ ")," with "," ~ ")</f>
        <v>  </v>
      </c>
      <c r="BV357" s="61" t="n">
        <f aca="false">0</f>
        <v>0</v>
      </c>
      <c r="BW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357," pax "," ~ ")," etd "," ~ ")," eta "," ~ ")," std "," ~ ")," sta "," ~ ")," atd "," ~ ")," ata "," ~ ")," lt "," ~ ")," utc "," ~ ")," local "," ~ ")," ok "," ~ ")," done "," ~ ")," seen "," ~ ")," chk "," ~ ")," chkd "," ~ ")," checked "," ~ ")," rcvd "," ~ ")," recd "," ~ ")," dep "," ~ ")," arr "," ~ ")," qty "," ~ ")," all "," ~ ")," ttl "," ~ ")," total "," ~ ")," via "," ~ ")," per "," ~ ")," call "," ~ ")," inbound "," ~ ")," outbound "," ~ ")," approx "," ~ ")</f>
        <v>  </v>
      </c>
      <c r="BX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357," pax "," ~ ")," etd "," ~ ")," eta "," ~ ")," std "," ~ ")," sta "," ~ ")," atd "," ~ ")," ata "," ~ ")," lt "," ~ ")," utc "," ~ ")," local "," ~ ")," ok "," ~ ")," done "," ~ ")," seen "," ~ ")," chk "," ~ ")," chkd "," ~ ")," checked "," ~ ")," rcvd "," ~ ")," recd "," ~ ")," dep "," ~ ")," arr "," ~ ")," qty "," ~ ")," all "," ~ ")," ttl "," ~ ")," total "," ~ ")," via "," ~ ")," per "," ~ ")," call "," ~ ")," inbound "," ~ ")," outbound "," ~ ")," approx "," ~ ")</f>
        <v>  </v>
      </c>
    </row>
    <row r="358" customFormat="false" ht="41.25" hidden="false" customHeight="true" outlineLevel="0" collapsed="false">
      <c r="A358" s="57" t="s">
        <v>962</v>
      </c>
      <c r="B358" s="57" t="s">
        <v>258</v>
      </c>
      <c r="C358" s="57" t="str">
        <f aca="false">Flights!$F$15</f>
        <v>MH1149</v>
      </c>
      <c r="D358" s="58" t="n">
        <f aca="false">Flights!$D$15</f>
        <v>46307</v>
      </c>
      <c r="E358" s="57" t="str">
        <f aca="false">Flights!$G$15&amp;"-"&amp;Flights!$H$15</f>
        <v>PEN-KUL</v>
      </c>
      <c r="F358" s="57" t="str">
        <f aca="false">Flights!$K$15</f>
        <v>EY</v>
      </c>
      <c r="G358" s="57" t="s">
        <v>81</v>
      </c>
      <c r="H358" s="57" t="s">
        <v>381</v>
      </c>
      <c r="I358" s="57" t="s">
        <v>388</v>
      </c>
      <c r="J358" s="57" t="s">
        <v>389</v>
      </c>
      <c r="K358" s="67" t="s">
        <v>390</v>
      </c>
      <c r="L358" s="67" t="s">
        <v>385</v>
      </c>
      <c r="M358" s="67"/>
      <c r="N358" s="67" t="s">
        <v>386</v>
      </c>
      <c r="O358" s="67" t="s">
        <v>917</v>
      </c>
      <c r="P358" s="57" t="s">
        <v>187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open",IF(AND(NOT(OR(LEN(AZ358)&lt;15,ISNUMBER(MATCH(AZ358,L_Placeholder,0)))),BK358=0,NOT(OR(LEN(AU358)&lt;2,ISNUMBER(MATCH(AU358,L_Placeholder,0)))),NOT(OR(LEN(AX358)&lt;2,ISNUMBER(MATCH(AX358,L_Placeholder,0)))),TRIM(AE358)&lt;&gt;TRIM(T358)),"N/A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missing",IF(OR(LEN(AU358)&lt;2,ISNUMBER(MATCH(AU358,L_Placeholder,0))),"INVALID – PIC missing",IF(OR(LEN(AV358)&lt;2,ISNUMBER(MATCH(AV358,L_Placeholder,0))),"INVALID – result / assessment missing",IF(OR(OR(LEN(AW358)&lt;3,ISNUMBER(MATCH(AW358,L_Placeholder,0))),SUMPRODUCT(--ISNUMBER(SEARCH(" "&amp;L_EvidencePhrase&amp;" ",BD358)))&gt;0,BI358=1),"INVALID – evidence missing, placeholder or not yet on file",IF(BL358=0,"INVALID – evidence needs a traceable reference (number, file name or link)",IF(OR(LEN(AX358)&lt;2,ISNUMBER(MATCH(AX358,L_Placeholder,0))),"INVALID – verifier missing",IF(AX358=AU358,"INVALID – verifier must be someone other than the PIC",IF(BH358=1,"INVALID – result not yet available (awaiting / TBC)",IF(BV358=1,"INVALID – wording says not on board: an on-board confirmation needs the item loaded",IF(AND(AQ358=1,OR(OR(LEN(AY358)&lt;3,ISNUMBER(MATCH(AY358,L_Placeholder,0))),BJ358=1,BQ358=0)),"INVALID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LATE","COMPLETE")&amp;IF(BG358=1," – CHECK WORDING",""))))))))))))))))))))))),IF(TRIM(U358)="Fail","FAIL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t="str">
        <f aca="false">" "&amp;TRIM(SUBSTITUTE(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 "))&amp;" "</f>
        <v>  </v>
      </c>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IFERROR(IF(AND(TRIM(U358)="Pass",SUMPRODUCT((LEN(BC358)-LEN(SUBSTITUTE(BC358,"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")))/(LEN(L_PendNeg)+1))+SUMPRODUCT((LEN(BC358)-LEN(SUBSTITUTE(BC358," "&amp;L_PendPrep&amp;" "," ")))/(LEN(L_PendPrep)+1)),1,0),1)</f>
        <v>0</v>
      </c>
      <c r="BI358" s="61" t="n">
        <f aca="false">IFERROR(IF(SUMPRODUCT((LEN(BD358)-LEN(SUBSTITUTE(BD358," "&amp;L_PendStrict&amp;" "," ")))/(LEN(L_PendStrict)+1))&gt;SUMPRODUCT((LEN(BD358)-LEN(SUBSTITUTE(BD358," "&amp;L_PendNeg&amp;" "," ")))/(LEN(L_PendNeg)+1)),1,0),1)</f>
        <v>0</v>
      </c>
      <c r="BJ358" s="61" t="n">
        <f aca="false">IFERROR(IF(SUMPRODUCT((LEN(BE358)-LEN(SUBSTITUTE(BE358," "&amp;L_Pending&amp;" "," ")))/(LEN(L_Pending)+1))&gt;SUMPRODUCT((LEN(BE358)-LEN(SUBSTITUTE(BE358," "&amp;L_PendNeg&amp;" "," ")))/(LEN(L_PendNeg)+1))+SUMPRODUCT((LEN(BE358)-LEN(SUBSTITUTE(BE358," "&amp;L_PendPrep&amp;" "," ")))/(LEN(L_PendPrep)+1)),1,0),1)</f>
        <v>0</v>
      </c>
      <c r="BK358" s="61" t="n">
        <f aca="false">IFERROR(IF(SUMPRODUCT((LEN(BF358)-LEN(SUBSTITUTE(BF358," "&amp;L_PendStrict&amp;" "," ")))/(LEN(L_PendStrict)+1))&gt;SUMPRODUCT((LEN(BF358)-LEN(SUBSTITUTE(BF358," "&amp;L_PendNeg&amp;" "," ")))/(LEN(L_PendNeg)+1)),1,0),1)</f>
        <v>0</v>
      </c>
      <c r="BL358" s="61" t="n">
        <f aca="false">IFERROR(IF(OR(SUMPRODUCT(--ISNUMBER(SEARCH({"aa000"," aa 000"," aaa 000"," aaaa 000"," a 0000"," a000 000"," aa 00 000"," aaa 00 000"},BN358)))&gt;0,SUMPRODUCT(--ISNUMBER(SEARCH({"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358)))&gt;0,SUMPRODUCT(--ISNUMBER(SEARCH({"http","www.","\",".pdf",".jpg",".jpeg",".png",".heic",".xls",".doc",".msg",".eml"},Z358)))&gt;0,AND(SUMPRODUCT(--ISNUMBER(SEARCH({"sharepoint","onedrive","teams","dms","q-pulse","qpulse"},Z358)))&gt;0,ISNUMBER(SEARCH("0",BM358)))),1,0),0)</f>
        <v>0</v>
      </c>
      <c r="BM358" s="61" t="str">
        <f aca="false">SUBSTITUTE(SUBSTITUTE(SUBSTITUTE(SUBSTITUTE(SUBSTITUTE(SUBSTITUTE(SUBSTITUTE(SUBSTITUTE(SUBSTITUTE(LOWER(BW358&amp;""),"1","0"),"2","0"),"3","0"),"4","0"),"5","0"),"6","0"),"7","0"),"8","0"),"9","0")</f>
        <v>  </v>
      </c>
      <c r="BN358" s="61" t="str">
        <f aca="false">SUBSTITUTE(SUBSTITUTE(SUBSTITUTE(SUBSTITUTE(SUBSTITUTE(SUBSTITUTE(SUBSTITUTE(SUBSTITUTE(SUBSTITUTE(SUBSTITUTE(SUBSTITUTE(SUBSTITUTE(SUBSTITUTE(SUBSTITUTE(SUBSTITUTE(SUBSTITUTE(SUBSTITUTE(SUBSTITUTE(SUBSTITUTE(SUBSTITUTE(SUBSTITUTE(SUBSTITUTE(SUBSTITUTE(SUBSTITUTE(SUBSTITUTE(BM358,"b","a"),"c","a"),"d","a"),"e","a"),"f","a"),"g","a"),"h","a"),"i","a"),"j","a"),"k","a"),"l","a"),"m","a"),"n","a"),"o","a"),"p","a"),"q","a"),"r","a"),"s","a"),"t","a"),"u","a"),"v","a"),"w","a"),"x","a"),"y","a"),"z","a")</f>
        <v>  </v>
      </c>
      <c r="BO358" s="61" t="str">
        <f aca="false">SUBSTITUTE(SUBSTITUTE(SUBSTITUTE(SUBSTITUTE(SUBSTITUTE(SUBSTITUTE(SUBSTITUTE(SUBSTITUTE(SUBSTITUTE(LOWER(BX358&amp;""),"1","0"),"2","0"),"3","0"),"4","0"),"5","0"),"6","0"),"7","0"),"8","0"),"9","0")</f>
        <v>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v>
      </c>
      <c r="BQ358" s="61" t="n">
        <f aca="false">IFERROR(IF(OR(SUMPRODUCT(--ISNUMBER(SEARCH({"aa000"," aa 000"," aaa 000"," aaaa 000"," a 0000"," a000 000"," aa 00 000"," aaa 00 000"},BP358)))&gt;0,SUMPRODUCT(--ISNUMBER(SEARCH({"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358)))&gt;0,SUMPRODUCT(--ISNUMBER(SEARCH({"http","www.","\",".pdf",".jpg",".jpeg",".png",".heic",".xls",".doc",".msg",".eml"},W358)))&gt;0,ISNUMBER(SEARCH("0000",BO358)),AND(SUMPRODUCT(--ISNUMBER(SEARCH({"sharepoint","onedrive","teams","dms","q-pulse","qpulse"},W358)))&gt;0,ISNUMBER(SEARCH("0",BO358)))),1,0),0)</f>
        <v>0</v>
      </c>
      <c r="BR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358," "&amp;LOWER(Flights!$F$15)&amp;" "," ~ ")," mh"," ~")," at "," ~ ")," by "," ~ ")," on "," ~ ")," to "," ~ ")," from "," ~ ")," until "," ~ ")," till "," ~ ")," before "," ~ ")," after "," ~ ")," around "," ~ ")," approx "," ~ ")," about "," ~ ")," since "," ~ ")," hrs "," ~ ")," hr "," ~ ")," hours "," ~ ")," time "," ~ ")," jan "," ~ ")," feb "," ~ ")," mar "," ~ ")," apr "," ~ ")," may "," ~ ")," jun "," ~ ")," jul "," ~ ")," aug "," ~ ")," sep "," ~ ")," sept "," ~ ")," oct "," ~ ")</f>
        <v>  </v>
      </c>
      <c r="BS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358," "&amp;LOWER(Flights!$F$15)&amp;" "," ~ ")," mh"," ~")," at "," ~ ")," by "," ~ ")," on "," ~ ")," to "," ~ ")," from "," ~ ")," until "," ~ ")," till "," ~ ")," before "," ~ ")," after "," ~ ")," around "," ~ ")," approx "," ~ ")," about "," ~ ")," since "," ~ ")," hrs "," ~ ")," hr "," ~ ")," hours "," ~ ")," time "," ~ ")," jan "," ~ ")," feb "," ~ ")," mar "," ~ ")," apr "," ~ ")," may "," ~ ")," jun "," ~ ")," jul "," ~ ")," aug "," ~ ")," sep "," ~ ")," sept "," ~ ")," oct "," ~ ")</f>
        <v>  </v>
      </c>
      <c r="BT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358,"jan","~"),"feb","~"),"mar","~"),"apr","~"),"may","~"),"jun","~"),"jul","~"),"aug","~"),"sep","~"),"oct","~"),"nov","~"),"dec","~")," nov "," ~ ")," dec "," ~ ")," mon "," ~ ")," tue "," ~ ")," wed "," ~ ")," thu "," ~ ")," fri "," ~ ")," sat "," ~ ")," sun "," ~ ")," gate "," ~ ")," bay "," ~ ")," stand "," ~ ")," position "," ~ ")," galley "," ~ ")," flight "," ~ ")," flt "," ~ ")," day "," ~ ")," date "," ~ ")," dated "," ~ ")," the "," ~ ")," and "," ~ ")," of "," ~ ")," in "," ~ ")," for "," ~ ")," with "," ~ ")</f>
        <v>  </v>
      </c>
      <c r="BU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358,"jan","~"),"feb","~"),"mar","~"),"apr","~"),"may","~"),"jun","~"),"jul","~"),"aug","~"),"sep","~"),"oct","~"),"nov","~"),"dec","~")," nov "," ~ ")," dec "," ~ ")," mon "," ~ ")," tue "," ~ ")," wed "," ~ ")," thu "," ~ ")," fri "," ~ ")," sat "," ~ ")," sun "," ~ ")," gate "," ~ ")," bay "," ~ ")," stand "," ~ ")," position "," ~ ")," galley "," ~ ")," flight "," ~ ")," flt "," ~ ")," day "," ~ ")," date "," ~ ")," dated "," ~ ")," the "," ~ ")," and "," ~ ")," of "," ~ ")," in "," ~ ")," for "," ~ ")," with "," ~ ")</f>
        <v>  </v>
      </c>
      <c r="BV358" s="61" t="n">
        <f aca="false">0</f>
        <v>0</v>
      </c>
      <c r="BW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358," pax "," ~ ")," etd "," ~ ")," eta "," ~ ")," std "," ~ ")," sta "," ~ ")," atd "," ~ ")," ata "," ~ ")," lt "," ~ ")," utc "," ~ ")," local "," ~ ")," ok "," ~ ")," done "," ~ ")," seen "," ~ ")," chk "," ~ ")," chkd "," ~ ")," checked "," ~ ")," rcvd "," ~ ")," recd "," ~ ")," dep "," ~ ")," arr "," ~ ")," qty "," ~ ")," all "," ~ ")," ttl "," ~ ")," total "," ~ ")," via "," ~ ")," per "," ~ ")," call "," ~ ")," inbound "," ~ ")," outbound "," ~ ")," approx "," ~ ")</f>
        <v>  </v>
      </c>
      <c r="BX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358," pax "," ~ ")," etd "," ~ ")," eta "," ~ ")," std "," ~ ")," sta "," ~ ")," atd "," ~ ")," ata "," ~ ")," lt "," ~ ")," utc "," ~ ")," local "," ~ ")," ok "," ~ ")," done "," ~ ")," seen "," ~ ")," chk "," ~ ")," chkd "," ~ ")," checked "," ~ ")," rcvd "," ~ ")," recd "," ~ ")," dep "," ~ ")," arr "," ~ ")," qty "," ~ ")," all "," ~ ")," ttl "," ~ ")," total "," ~ ")," via "," ~ ")," per "," ~ ")," call "," ~ ")," inbound "," ~ ")," outbound "," ~ ")," approx "," ~ ")</f>
        <v>  </v>
      </c>
    </row>
    <row r="359" customFormat="false" ht="41.25" hidden="false" customHeight="true" outlineLevel="0" collapsed="false">
      <c r="A359" s="57" t="s">
        <v>963</v>
      </c>
      <c r="B359" s="57" t="s">
        <v>258</v>
      </c>
      <c r="C359" s="57" t="str">
        <f aca="false">Flights!$F$15</f>
        <v>MH1149</v>
      </c>
      <c r="D359" s="58" t="n">
        <f aca="false">Flights!$D$15</f>
        <v>46307</v>
      </c>
      <c r="E359" s="57" t="str">
        <f aca="false">Flights!$G$15&amp;"-"&amp;Flights!$H$15</f>
        <v>PEN-KUL</v>
      </c>
      <c r="F359" s="57" t="str">
        <f aca="false">Flights!$K$15</f>
        <v>EY</v>
      </c>
      <c r="G359" s="57" t="s">
        <v>81</v>
      </c>
      <c r="H359" s="57" t="s">
        <v>381</v>
      </c>
      <c r="I359" s="57" t="s">
        <v>392</v>
      </c>
      <c r="J359" s="57" t="s">
        <v>393</v>
      </c>
      <c r="K359" s="67" t="s">
        <v>394</v>
      </c>
      <c r="L359" s="67" t="s">
        <v>385</v>
      </c>
      <c r="M359" s="67"/>
      <c r="N359" s="67" t="str">
        <f aca="false">IF(TRIM(Flights!$L$15)="A339","Required","N/A – rule")</f>
        <v>N/A – rule</v>
      </c>
      <c r="O359" s="67" t="s">
        <v>395</v>
      </c>
      <c r="P359" s="57" t="s">
        <v>187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open",IF(AND(NOT(OR(LEN(AZ359)&lt;15,ISNUMBER(MATCH(AZ359,L_Placeholder,0)))),BK359=0,NOT(OR(LEN(AU359)&lt;2,ISNUMBER(MATCH(AU359,L_Placeholder,0)))),NOT(OR(LEN(AX359)&lt;2,ISNUMBER(MATCH(AX359,L_Placeholder,0)))),TRIM(AE359)&lt;&gt;TRIM(T359)),"N/A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missing",IF(OR(LEN(AU359)&lt;2,ISNUMBER(MATCH(AU359,L_Placeholder,0))),"INVALID – PIC missing",IF(OR(LEN(AV359)&lt;2,ISNUMBER(MATCH(AV359,L_Placeholder,0))),"INVALID – result / assessment missing",IF(OR(OR(LEN(AW359)&lt;3,ISNUMBER(MATCH(AW359,L_Placeholder,0))),SUMPRODUCT(--ISNUMBER(SEARCH(" "&amp;L_EvidencePhrase&amp;" ",BD359)))&gt;0,BI359=1),"INVALID – evidence missing, placeholder or not yet on file",IF(BL359=0,"INVALID – evidence needs a traceable reference (number, file name or link)",IF(OR(LEN(AX359)&lt;2,ISNUMBER(MATCH(AX359,L_Placeholder,0))),"INVALID – verifier missing",IF(AX359=AU359,"INVALID – verifier must be someone other than the PIC",IF(BH359=1,"INVALID – result not yet available (awaiting / TBC)",IF(BV359=1,"INVALID – wording says not on board: an on-board confirmation needs the item loaded",IF(AND(AQ359=1,OR(OR(LEN(AY359)&lt;3,ISNUMBER(MATCH(AY359,L_Placeholder,0))),BJ359=1,BQ359=0)),"INVALID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LATE","COMPLETE")&amp;IF(BG359=1," – CHECK WORDING",""))))))))))))))))))))))),IF(TRIM(U359)="Fail","FAIL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t="str">
        <f aca="false">" "&amp;TRIM(SUBSTITUTE(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 "))&amp;" "</f>
        <v>  </v>
      </c>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IFERROR(IF(AND(TRIM(U359)="Pass",SUMPRODUCT((LEN(BC359)-LEN(SUBSTITUTE(BC359,"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")))/(LEN(L_PendNeg)+1))+SUMPRODUCT((LEN(BC359)-LEN(SUBSTITUTE(BC359," "&amp;L_PendPrep&amp;" "," ")))/(LEN(L_PendPrep)+1)),1,0),1)</f>
        <v>0</v>
      </c>
      <c r="BI359" s="61" t="n">
        <f aca="false">IFERROR(IF(SUMPRODUCT((LEN(BD359)-LEN(SUBSTITUTE(BD359," "&amp;L_PendStrict&amp;" "," ")))/(LEN(L_PendStrict)+1))&gt;SUMPRODUCT((LEN(BD359)-LEN(SUBSTITUTE(BD359," "&amp;L_PendNeg&amp;" "," ")))/(LEN(L_PendNeg)+1)),1,0),1)</f>
        <v>0</v>
      </c>
      <c r="BJ359" s="61" t="n">
        <f aca="false">IFERROR(IF(SUMPRODUCT((LEN(BE359)-LEN(SUBSTITUTE(BE359," "&amp;L_Pending&amp;" "," ")))/(LEN(L_Pending)+1))&gt;SUMPRODUCT((LEN(BE359)-LEN(SUBSTITUTE(BE359," "&amp;L_PendNeg&amp;" "," ")))/(LEN(L_PendNeg)+1))+SUMPRODUCT((LEN(BE359)-LEN(SUBSTITUTE(BE359," "&amp;L_PendPrep&amp;" "," ")))/(LEN(L_PendPrep)+1)),1,0),1)</f>
        <v>0</v>
      </c>
      <c r="BK359" s="61" t="n">
        <f aca="false">IFERROR(IF(SUMPRODUCT((LEN(BF359)-LEN(SUBSTITUTE(BF359," "&amp;L_PendStrict&amp;" "," ")))/(LEN(L_PendStrict)+1))&gt;SUMPRODUCT((LEN(BF359)-LEN(SUBSTITUTE(BF359," "&amp;L_PendNeg&amp;" "," ")))/(LEN(L_PendNeg)+1)),1,0),1)</f>
        <v>0</v>
      </c>
      <c r="BL359" s="61" t="n">
        <f aca="false">IFERROR(IF(OR(SUMPRODUCT(--ISNUMBER(SEARCH({"aa000"," aa 000"," aaa 000"," aaaa 000"," a 0000"," a000 000"," aa 00 000"," aaa 00 000"},BN359)))&gt;0,SUMPRODUCT(--ISNUMBER(SEARCH({"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359)))&gt;0,SUMPRODUCT(--ISNUMBER(SEARCH({"http","www.","\",".pdf",".jpg",".jpeg",".png",".heic",".xls",".doc",".msg",".eml"},Z359)))&gt;0,AND(SUMPRODUCT(--ISNUMBER(SEARCH({"sharepoint","onedrive","teams","dms","q-pulse","qpulse"},Z359)))&gt;0,ISNUMBER(SEARCH("0",BM359)))),1,0),0)</f>
        <v>0</v>
      </c>
      <c r="BM359" s="61" t="str">
        <f aca="false">SUBSTITUTE(SUBSTITUTE(SUBSTITUTE(SUBSTITUTE(SUBSTITUTE(SUBSTITUTE(SUBSTITUTE(SUBSTITUTE(SUBSTITUTE(LOWER(BW359&amp;""),"1","0"),"2","0"),"3","0"),"4","0"),"5","0"),"6","0"),"7","0"),"8","0"),"9","0")</f>
        <v>  </v>
      </c>
      <c r="BN359" s="61" t="str">
        <f aca="false">SUBSTITUTE(SUBSTITUTE(SUBSTITUTE(SUBSTITUTE(SUBSTITUTE(SUBSTITUTE(SUBSTITUTE(SUBSTITUTE(SUBSTITUTE(SUBSTITUTE(SUBSTITUTE(SUBSTITUTE(SUBSTITUTE(SUBSTITUTE(SUBSTITUTE(SUBSTITUTE(SUBSTITUTE(SUBSTITUTE(SUBSTITUTE(SUBSTITUTE(SUBSTITUTE(SUBSTITUTE(SUBSTITUTE(SUBSTITUTE(SUBSTITUTE(BM359,"b","a"),"c","a"),"d","a"),"e","a"),"f","a"),"g","a"),"h","a"),"i","a"),"j","a"),"k","a"),"l","a"),"m","a"),"n","a"),"o","a"),"p","a"),"q","a"),"r","a"),"s","a"),"t","a"),"u","a"),"v","a"),"w","a"),"x","a"),"y","a"),"z","a")</f>
        <v>  </v>
      </c>
      <c r="BO359" s="61" t="str">
        <f aca="false">SUBSTITUTE(SUBSTITUTE(SUBSTITUTE(SUBSTITUTE(SUBSTITUTE(SUBSTITUTE(SUBSTITUTE(SUBSTITUTE(SUBSTITUTE(LOWER(BX359&amp;""),"1","0"),"2","0"),"3","0"),"4","0"),"5","0"),"6","0"),"7","0"),"8","0"),"9","0")</f>
        <v>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v>
      </c>
      <c r="BQ359" s="61" t="n">
        <f aca="false">IFERROR(IF(OR(SUMPRODUCT(--ISNUMBER(SEARCH({"aa000"," aa 000"," aaa 000"," aaaa 000"," a 0000"," a000 000"," aa 00 000"," aaa 00 000"},BP359)))&gt;0,SUMPRODUCT(--ISNUMBER(SEARCH({"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359)))&gt;0,SUMPRODUCT(--ISNUMBER(SEARCH({"http","www.","\",".pdf",".jpg",".jpeg",".png",".heic",".xls",".doc",".msg",".eml"},W359)))&gt;0,ISNUMBER(SEARCH("0000",BO359)),AND(SUMPRODUCT(--ISNUMBER(SEARCH({"sharepoint","onedrive","teams","dms","q-pulse","qpulse"},W359)))&gt;0,ISNUMBER(SEARCH("0",BO359)))),1,0),0)</f>
        <v>0</v>
      </c>
      <c r="BR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359," "&amp;LOWER(Flights!$F$15)&amp;" "," ~ ")," mh"," ~")," at "," ~ ")," by "," ~ ")," on "," ~ ")," to "," ~ ")," from "," ~ ")," until "," ~ ")," till "," ~ ")," before "," ~ ")," after "," ~ ")," around "," ~ ")," approx "," ~ ")," about "," ~ ")," since "," ~ ")," hrs "," ~ ")," hr "," ~ ")," hours "," ~ ")," time "," ~ ")," jan "," ~ ")," feb "," ~ ")," mar "," ~ ")," apr "," ~ ")," may "," ~ ")," jun "," ~ ")," jul "," ~ ")," aug "," ~ ")," sep "," ~ ")," sept "," ~ ")," oct "," ~ ")</f>
        <v>  </v>
      </c>
      <c r="BS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359," "&amp;LOWER(Flights!$F$15)&amp;" "," ~ ")," mh"," ~")," at "," ~ ")," by "," ~ ")," on "," ~ ")," to "," ~ ")," from "," ~ ")," until "," ~ ")," till "," ~ ")," before "," ~ ")," after "," ~ ")," around "," ~ ")," approx "," ~ ")," about "," ~ ")," since "," ~ ")," hrs "," ~ ")," hr "," ~ ")," hours "," ~ ")," time "," ~ ")," jan "," ~ ")," feb "," ~ ")," mar "," ~ ")," apr "," ~ ")," may "," ~ ")," jun "," ~ ")," jul "," ~ ")," aug "," ~ ")," sep "," ~ ")," sept "," ~ ")," oct "," ~ ")</f>
        <v>  </v>
      </c>
      <c r="BT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359,"jan","~"),"feb","~"),"mar","~"),"apr","~"),"may","~"),"jun","~"),"jul","~"),"aug","~"),"sep","~"),"oct","~"),"nov","~"),"dec","~")," nov "," ~ ")," dec "," ~ ")," mon "," ~ ")," tue "," ~ ")," wed "," ~ ")," thu "," ~ ")," fri "," ~ ")," sat "," ~ ")," sun "," ~ ")," gate "," ~ ")," bay "," ~ ")," stand "," ~ ")," position "," ~ ")," galley "," ~ ")," flight "," ~ ")," flt "," ~ ")," day "," ~ ")," date "," ~ ")," dated "," ~ ")," the "," ~ ")," and "," ~ ")," of "," ~ ")," in "," ~ ")," for "," ~ ")," with "," ~ ")</f>
        <v>  </v>
      </c>
      <c r="BU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359,"jan","~"),"feb","~"),"mar","~"),"apr","~"),"may","~"),"jun","~"),"jul","~"),"aug","~"),"sep","~"),"oct","~"),"nov","~"),"dec","~")," nov "," ~ ")," dec "," ~ ")," mon "," ~ ")," tue "," ~ ")," wed "," ~ ")," thu "," ~ ")," fri "," ~ ")," sat "," ~ ")," sun "," ~ ")," gate "," ~ ")," bay "," ~ ")," stand "," ~ ")," position "," ~ ")," galley "," ~ ")," flight "," ~ ")," flt "," ~ ")," day "," ~ ")," date "," ~ ")," dated "," ~ ")," the "," ~ ")," and "," ~ ")," of "," ~ ")," in "," ~ ")," for "," ~ ")," with "," ~ ")</f>
        <v>  </v>
      </c>
      <c r="BV359" s="61" t="n">
        <f aca="false">0</f>
        <v>0</v>
      </c>
      <c r="BW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359," pax "," ~ ")," etd "," ~ ")," eta "," ~ ")," std "," ~ ")," sta "," ~ ")," atd "," ~ ")," ata "," ~ ")," lt "," ~ ")," utc "," ~ ")," local "," ~ ")," ok "," ~ ")," done "," ~ ")," seen "," ~ ")," chk "," ~ ")," chkd "," ~ ")," checked "," ~ ")," rcvd "," ~ ")," recd "," ~ ")," dep "," ~ ")," arr "," ~ ")," qty "," ~ ")," all "," ~ ")," ttl "," ~ ")," total "," ~ ")," via "," ~ ")," per "," ~ ")," call "," ~ ")," inbound "," ~ ")," outbound "," ~ ")," approx "," ~ ")</f>
        <v>  </v>
      </c>
      <c r="BX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359," pax "," ~ ")," etd "," ~ ")," eta "," ~ ")," std "," ~ ")," sta "," ~ ")," atd "," ~ ")," ata "," ~ ")," lt "," ~ ")," utc "," ~ ")," local "," ~ ")," ok "," ~ ")," done "," ~ ")," seen "," ~ ")," chk "," ~ ")," chkd "," ~ ")," checked "," ~ ")," rcvd "," ~ ")," recd "," ~ ")," dep "," ~ ")," arr "," ~ ")," qty "," ~ ")," all "," ~ ")," ttl "," ~ ")," total "," ~ ")," via "," ~ ")," per "," ~ ")," call "," ~ ")," inbound "," ~ ")," outbound "," ~ ")," approx "," ~ ")</f>
        <v>  </v>
      </c>
    </row>
    <row r="360" customFormat="false" ht="39.75" hidden="false" customHeight="true" outlineLevel="0" collapsed="false">
      <c r="A360" s="57" t="s">
        <v>964</v>
      </c>
      <c r="B360" s="57" t="s">
        <v>258</v>
      </c>
      <c r="C360" s="57" t="str">
        <f aca="false">Flights!$F$15</f>
        <v>MH1149</v>
      </c>
      <c r="D360" s="58" t="n">
        <f aca="false">Flights!$D$15</f>
        <v>46307</v>
      </c>
      <c r="E360" s="57" t="str">
        <f aca="false">Flights!$G$15&amp;"-"&amp;Flights!$H$15</f>
        <v>PEN-KUL</v>
      </c>
      <c r="F360" s="57" t="str">
        <f aca="false">Flights!$K$15</f>
        <v>EY</v>
      </c>
      <c r="G360" s="57" t="s">
        <v>81</v>
      </c>
      <c r="H360" s="57" t="s">
        <v>381</v>
      </c>
      <c r="I360" s="57" t="s">
        <v>397</v>
      </c>
      <c r="J360" s="57" t="s">
        <v>398</v>
      </c>
      <c r="K360" s="67" t="s">
        <v>399</v>
      </c>
      <c r="L360" s="67" t="s">
        <v>385</v>
      </c>
      <c r="M360" s="67"/>
      <c r="N360" s="67" t="s">
        <v>386</v>
      </c>
      <c r="O360" s="67"/>
      <c r="P360" s="57" t="s">
        <v>187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open",IF(AND(NOT(OR(LEN(AZ360)&lt;15,ISNUMBER(MATCH(AZ360,L_Placeholder,0)))),BK360=0,NOT(OR(LEN(AU360)&lt;2,ISNUMBER(MATCH(AU360,L_Placeholder,0)))),NOT(OR(LEN(AX360)&lt;2,ISNUMBER(MATCH(AX360,L_Placeholder,0)))),TRIM(AE360)&lt;&gt;TRIM(T360)),"N/A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missing",IF(OR(LEN(AU360)&lt;2,ISNUMBER(MATCH(AU360,L_Placeholder,0))),"INVALID – PIC missing",IF(OR(LEN(AV360)&lt;2,ISNUMBER(MATCH(AV360,L_Placeholder,0))),"INVALID – result / assessment missing",IF(OR(OR(LEN(AW360)&lt;3,ISNUMBER(MATCH(AW360,L_Placeholder,0))),SUMPRODUCT(--ISNUMBER(SEARCH(" "&amp;L_EvidencePhrase&amp;" ",BD360)))&gt;0,BI360=1),"INVALID – evidence missing, placeholder or not yet on file",IF(BL360=0,"INVALID – evidence needs a traceable reference (number, file name or link)",IF(OR(LEN(AX360)&lt;2,ISNUMBER(MATCH(AX360,L_Placeholder,0))),"INVALID – verifier missing",IF(AX360=AU360,"INVALID – verifier must be someone other than the PIC",IF(BH360=1,"INVALID – result not yet available (awaiting / TBC)",IF(BV360=1,"INVALID – wording says not on board: an on-board confirmation needs the item loaded",IF(AND(AQ360=1,OR(OR(LEN(AY360)&lt;3,ISNUMBER(MATCH(AY360,L_Placeholder,0))),BJ360=1,BQ360=0)),"INVALID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LATE","COMPLETE")&amp;IF(BG360=1," – CHECK WORDING",""))))))))))))))))))))))),IF(TRIM(U360)="Fail","FAIL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t="str">
        <f aca="false">" "&amp;TRIM(SUBSTITUTE(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 "))&amp;" "</f>
        <v>  </v>
      </c>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IFERROR(IF(AND(TRIM(U360)="Pass",SUMPRODUCT((LEN(BC360)-LEN(SUBSTITUTE(BC360,"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")))/(LEN(L_PendNeg)+1))+SUMPRODUCT((LEN(BC360)-LEN(SUBSTITUTE(BC360," "&amp;L_PendPrep&amp;" "," ")))/(LEN(L_PendPrep)+1)),1,0),1)</f>
        <v>0</v>
      </c>
      <c r="BI360" s="61" t="n">
        <f aca="false">IFERROR(IF(SUMPRODUCT((LEN(BD360)-LEN(SUBSTITUTE(BD360," "&amp;L_PendStrict&amp;" "," ")))/(LEN(L_PendStrict)+1))&gt;SUMPRODUCT((LEN(BD360)-LEN(SUBSTITUTE(BD360," "&amp;L_PendNeg&amp;" "," ")))/(LEN(L_PendNeg)+1)),1,0),1)</f>
        <v>0</v>
      </c>
      <c r="BJ360" s="61" t="n">
        <f aca="false">IFERROR(IF(SUMPRODUCT((LEN(BE360)-LEN(SUBSTITUTE(BE360," "&amp;L_Pending&amp;" "," ")))/(LEN(L_Pending)+1))&gt;SUMPRODUCT((LEN(BE360)-LEN(SUBSTITUTE(BE360," "&amp;L_PendNeg&amp;" "," ")))/(LEN(L_PendNeg)+1))+SUMPRODUCT((LEN(BE360)-LEN(SUBSTITUTE(BE360," "&amp;L_PendPrep&amp;" "," ")))/(LEN(L_PendPrep)+1)),1,0),1)</f>
        <v>0</v>
      </c>
      <c r="BK360" s="61" t="n">
        <f aca="false">IFERROR(IF(SUMPRODUCT((LEN(BF360)-LEN(SUBSTITUTE(BF360," "&amp;L_PendStrict&amp;" "," ")))/(LEN(L_PendStrict)+1))&gt;SUMPRODUCT((LEN(BF360)-LEN(SUBSTITUTE(BF360," "&amp;L_PendNeg&amp;" "," ")))/(LEN(L_PendNeg)+1)),1,0),1)</f>
        <v>0</v>
      </c>
      <c r="BL360" s="61" t="n">
        <f aca="false">IFERROR(IF(OR(SUMPRODUCT(--ISNUMBER(SEARCH({"aa000"," aa 000"," aaa 000"," aaaa 000"," a 0000"," a000 000"," aa 00 000"," aaa 00 000"},BN360)))&gt;0,SUMPRODUCT(--ISNUMBER(SEARCH({"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360)))&gt;0,SUMPRODUCT(--ISNUMBER(SEARCH({"http","www.","\",".pdf",".jpg",".jpeg",".png",".heic",".xls",".doc",".msg",".eml"},Z360)))&gt;0,AND(SUMPRODUCT(--ISNUMBER(SEARCH({"sharepoint","onedrive","teams","dms","q-pulse","qpulse"},Z360)))&gt;0,ISNUMBER(SEARCH("0",BM360)))),1,0),0)</f>
        <v>0</v>
      </c>
      <c r="BM360" s="61" t="str">
        <f aca="false">SUBSTITUTE(SUBSTITUTE(SUBSTITUTE(SUBSTITUTE(SUBSTITUTE(SUBSTITUTE(SUBSTITUTE(SUBSTITUTE(SUBSTITUTE(LOWER(BW360&amp;""),"1","0"),"2","0"),"3","0"),"4","0"),"5","0"),"6","0"),"7","0"),"8","0"),"9","0")</f>
        <v>  </v>
      </c>
      <c r="BN360" s="61" t="str">
        <f aca="false">SUBSTITUTE(SUBSTITUTE(SUBSTITUTE(SUBSTITUTE(SUBSTITUTE(SUBSTITUTE(SUBSTITUTE(SUBSTITUTE(SUBSTITUTE(SUBSTITUTE(SUBSTITUTE(SUBSTITUTE(SUBSTITUTE(SUBSTITUTE(SUBSTITUTE(SUBSTITUTE(SUBSTITUTE(SUBSTITUTE(SUBSTITUTE(SUBSTITUTE(SUBSTITUTE(SUBSTITUTE(SUBSTITUTE(SUBSTITUTE(SUBSTITUTE(BM360,"b","a"),"c","a"),"d","a"),"e","a"),"f","a"),"g","a"),"h","a"),"i","a"),"j","a"),"k","a"),"l","a"),"m","a"),"n","a"),"o","a"),"p","a"),"q","a"),"r","a"),"s","a"),"t","a"),"u","a"),"v","a"),"w","a"),"x","a"),"y","a"),"z","a")</f>
        <v>  </v>
      </c>
      <c r="BO360" s="61" t="str">
        <f aca="false">SUBSTITUTE(SUBSTITUTE(SUBSTITUTE(SUBSTITUTE(SUBSTITUTE(SUBSTITUTE(SUBSTITUTE(SUBSTITUTE(SUBSTITUTE(LOWER(BX360&amp;""),"1","0"),"2","0"),"3","0"),"4","0"),"5","0"),"6","0"),"7","0"),"8","0"),"9","0")</f>
        <v>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v>
      </c>
      <c r="BQ360" s="61" t="n">
        <f aca="false">IFERROR(IF(OR(SUMPRODUCT(--ISNUMBER(SEARCH({"aa000"," aa 000"," aaa 000"," aaaa 000"," a 0000"," a000 000"," aa 00 000"," aaa 00 000"},BP360)))&gt;0,SUMPRODUCT(--ISNUMBER(SEARCH({"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360)))&gt;0,SUMPRODUCT(--ISNUMBER(SEARCH({"http","www.","\",".pdf",".jpg",".jpeg",".png",".heic",".xls",".doc",".msg",".eml"},W360)))&gt;0,ISNUMBER(SEARCH("0000",BO360)),AND(SUMPRODUCT(--ISNUMBER(SEARCH({"sharepoint","onedrive","teams","dms","q-pulse","qpulse"},W360)))&gt;0,ISNUMBER(SEARCH("0",BO360)))),1,0),0)</f>
        <v>0</v>
      </c>
      <c r="BR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360," "&amp;LOWER(Flights!$F$15)&amp;" "," ~ ")," mh"," ~")," at "," ~ ")," by "," ~ ")," on "," ~ ")," to "," ~ ")," from "," ~ ")," until "," ~ ")," till "," ~ ")," before "," ~ ")," after "," ~ ")," around "," ~ ")," approx "," ~ ")," about "," ~ ")," since "," ~ ")," hrs "," ~ ")," hr "," ~ ")," hours "," ~ ")," time "," ~ ")," jan "," ~ ")," feb "," ~ ")," mar "," ~ ")," apr "," ~ ")," may "," ~ ")," jun "," ~ ")," jul "," ~ ")," aug "," ~ ")," sep "," ~ ")," sept "," ~ ")," oct "," ~ ")</f>
        <v>  </v>
      </c>
      <c r="BS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360," "&amp;LOWER(Flights!$F$15)&amp;" "," ~ ")," mh"," ~")," at "," ~ ")," by "," ~ ")," on "," ~ ")," to "," ~ ")," from "," ~ ")," until "," ~ ")," till "," ~ ")," before "," ~ ")," after "," ~ ")," around "," ~ ")," approx "," ~ ")," about "," ~ ")," since "," ~ ")," hrs "," ~ ")," hr "," ~ ")," hours "," ~ ")," time "," ~ ")," jan "," ~ ")," feb "," ~ ")," mar "," ~ ")," apr "," ~ ")," may "," ~ ")," jun "," ~ ")," jul "," ~ ")," aug "," ~ ")," sep "," ~ ")," sept "," ~ ")," oct "," ~ ")</f>
        <v>  </v>
      </c>
      <c r="BT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360,"jan","~"),"feb","~"),"mar","~"),"apr","~"),"may","~"),"jun","~"),"jul","~"),"aug","~"),"sep","~"),"oct","~"),"nov","~"),"dec","~")," nov "," ~ ")," dec "," ~ ")," mon "," ~ ")," tue "," ~ ")," wed "," ~ ")," thu "," ~ ")," fri "," ~ ")," sat "," ~ ")," sun "," ~ ")," gate "," ~ ")," bay "," ~ ")," stand "," ~ ")," position "," ~ ")," galley "," ~ ")," flight "," ~ ")," flt "," ~ ")," day "," ~ ")," date "," ~ ")," dated "," ~ ")," the "," ~ ")," and "," ~ ")," of "," ~ ")," in "," ~ ")," for "," ~ ")," with "," ~ ")</f>
        <v>  </v>
      </c>
      <c r="BU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360,"jan","~"),"feb","~"),"mar","~"),"apr","~"),"may","~"),"jun","~"),"jul","~"),"aug","~"),"sep","~"),"oct","~"),"nov","~"),"dec","~")," nov "," ~ ")," dec "," ~ ")," mon "," ~ ")," tue "," ~ ")," wed "," ~ ")," thu "," ~ ")," fri "," ~ ")," sat "," ~ ")," sun "," ~ ")," gate "," ~ ")," bay "," ~ ")," stand "," ~ ")," position "," ~ ")," galley "," ~ ")," flight "," ~ ")," flt "," ~ ")," day "," ~ ")," date "," ~ ")," dated "," ~ ")," the "," ~ ")," and "," ~ ")," of "," ~ ")," in "," ~ ")," for "," ~ ")," with "," ~ ")</f>
        <v>  </v>
      </c>
      <c r="BV360" s="61" t="n">
        <f aca="false">0</f>
        <v>0</v>
      </c>
      <c r="BW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360," pax "," ~ ")," etd "," ~ ")," eta "," ~ ")," std "," ~ ")," sta "," ~ ")," atd "," ~ ")," ata "," ~ ")," lt "," ~ ")," utc "," ~ ")," local "," ~ ")," ok "," ~ ")," done "," ~ ")," seen "," ~ ")," chk "," ~ ")," chkd "," ~ ")," checked "," ~ ")," rcvd "," ~ ")," recd "," ~ ")," dep "," ~ ")," arr "," ~ ")," qty "," ~ ")," all "," ~ ")," ttl "," ~ ")," total "," ~ ")," via "," ~ ")," per "," ~ ")," call "," ~ ")," inbound "," ~ ")," outbound "," ~ ")," approx "," ~ ")</f>
        <v>  </v>
      </c>
      <c r="BX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360," pax "," ~ ")," etd "," ~ ")," eta "," ~ ")," std "," ~ ")," sta "," ~ ")," atd "," ~ ")," ata "," ~ ")," lt "," ~ ")," utc "," ~ ")," local "," ~ ")," ok "," ~ ")," done "," ~ ")," seen "," ~ ")," chk "," ~ ")," chkd "," ~ ")," checked "," ~ ")," rcvd "," ~ ")," recd "," ~ ")," dep "," ~ ")," arr "," ~ ")," qty "," ~ ")," all "," ~ ")," ttl "," ~ ")," total "," ~ ")," via "," ~ ")," per "," ~ ")," call "," ~ ")," inbound "," ~ ")," outbound "," ~ ")," approx "," ~ ")</f>
        <v>  </v>
      </c>
    </row>
    <row r="361" customFormat="false" ht="39.75" hidden="false" customHeight="true" outlineLevel="0" collapsed="false">
      <c r="A361" s="57" t="s">
        <v>965</v>
      </c>
      <c r="B361" s="57" t="s">
        <v>258</v>
      </c>
      <c r="C361" s="57" t="str">
        <f aca="false">Flights!$F$15</f>
        <v>MH1149</v>
      </c>
      <c r="D361" s="58" t="n">
        <f aca="false">Flights!$D$15</f>
        <v>46307</v>
      </c>
      <c r="E361" s="57" t="str">
        <f aca="false">Flights!$G$15&amp;"-"&amp;Flights!$H$15</f>
        <v>PEN-KUL</v>
      </c>
      <c r="F361" s="57" t="str">
        <f aca="false">Flights!$K$15</f>
        <v>EY</v>
      </c>
      <c r="G361" s="57" t="s">
        <v>81</v>
      </c>
      <c r="H361" s="57" t="s">
        <v>381</v>
      </c>
      <c r="I361" s="57" t="s">
        <v>401</v>
      </c>
      <c r="J361" s="57" t="s">
        <v>402</v>
      </c>
      <c r="K361" s="67" t="s">
        <v>403</v>
      </c>
      <c r="L361" s="67" t="s">
        <v>385</v>
      </c>
      <c r="M361" s="67"/>
      <c r="N361" s="67" t="s">
        <v>386</v>
      </c>
      <c r="O361" s="67"/>
      <c r="P361" s="57" t="s">
        <v>187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open",IF(AND(NOT(OR(LEN(AZ361)&lt;15,ISNUMBER(MATCH(AZ361,L_Placeholder,0)))),BK361=0,NOT(OR(LEN(AU361)&lt;2,ISNUMBER(MATCH(AU361,L_Placeholder,0)))),NOT(OR(LEN(AX361)&lt;2,ISNUMBER(MATCH(AX361,L_Placeholder,0)))),TRIM(AE361)&lt;&gt;TRIM(T361)),"N/A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missing",IF(OR(LEN(AU361)&lt;2,ISNUMBER(MATCH(AU361,L_Placeholder,0))),"INVALID – PIC missing",IF(OR(LEN(AV361)&lt;2,ISNUMBER(MATCH(AV361,L_Placeholder,0))),"INVALID – result / assessment missing",IF(OR(OR(LEN(AW361)&lt;3,ISNUMBER(MATCH(AW361,L_Placeholder,0))),SUMPRODUCT(--ISNUMBER(SEARCH(" "&amp;L_EvidencePhrase&amp;" ",BD361)))&gt;0,BI361=1),"INVALID – evidence missing, placeholder or not yet on file",IF(BL361=0,"INVALID – evidence needs a traceable reference (number, file name or link)",IF(OR(LEN(AX361)&lt;2,ISNUMBER(MATCH(AX361,L_Placeholder,0))),"INVALID – verifier missing",IF(AX361=AU361,"INVALID – verifier must be someone other than the PIC",IF(BH361=1,"INVALID – result not yet available (awaiting / TBC)",IF(BV361=1,"INVALID – wording says not on board: an on-board confirmation needs the item loaded",IF(AND(AQ361=1,OR(OR(LEN(AY361)&lt;3,ISNUMBER(MATCH(AY361,L_Placeholder,0))),BJ361=1,BQ361=0)),"INVALID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LATE","COMPLETE")&amp;IF(BG361=1," – CHECK WORDING",""))))))))))))))))))))))),IF(TRIM(U361)="Fail","FAIL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t="str">
        <f aca="false">" "&amp;TRIM(SUBSTITUTE(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 "))&amp;" "</f>
        <v>  </v>
      </c>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IFERROR(IF(AND(TRIM(U361)="Pass",SUMPRODUCT((LEN(BC361)-LEN(SUBSTITUTE(BC361,"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")))/(LEN(L_PendNeg)+1))+SUMPRODUCT((LEN(BC361)-LEN(SUBSTITUTE(BC361," "&amp;L_PendPrep&amp;" "," ")))/(LEN(L_PendPrep)+1)),1,0),1)</f>
        <v>0</v>
      </c>
      <c r="BI361" s="61" t="n">
        <f aca="false">IFERROR(IF(SUMPRODUCT((LEN(BD361)-LEN(SUBSTITUTE(BD361," "&amp;L_PendStrict&amp;" "," ")))/(LEN(L_PendStrict)+1))&gt;SUMPRODUCT((LEN(BD361)-LEN(SUBSTITUTE(BD361," "&amp;L_PendNeg&amp;" "," ")))/(LEN(L_PendNeg)+1)),1,0),1)</f>
        <v>0</v>
      </c>
      <c r="BJ361" s="61" t="n">
        <f aca="false">IFERROR(IF(SUMPRODUCT((LEN(BE361)-LEN(SUBSTITUTE(BE361," "&amp;L_Pending&amp;" "," ")))/(LEN(L_Pending)+1))&gt;SUMPRODUCT((LEN(BE361)-LEN(SUBSTITUTE(BE361," "&amp;L_PendNeg&amp;" "," ")))/(LEN(L_PendNeg)+1))+SUMPRODUCT((LEN(BE361)-LEN(SUBSTITUTE(BE361," "&amp;L_PendPrep&amp;" "," ")))/(LEN(L_PendPrep)+1)),1,0),1)</f>
        <v>0</v>
      </c>
      <c r="BK361" s="61" t="n">
        <f aca="false">IFERROR(IF(SUMPRODUCT((LEN(BF361)-LEN(SUBSTITUTE(BF361," "&amp;L_PendStrict&amp;" "," ")))/(LEN(L_PendStrict)+1))&gt;SUMPRODUCT((LEN(BF361)-LEN(SUBSTITUTE(BF361," "&amp;L_PendNeg&amp;" "," ")))/(LEN(L_PendNeg)+1)),1,0),1)</f>
        <v>0</v>
      </c>
      <c r="BL361" s="61" t="n">
        <f aca="false">IFERROR(IF(OR(SUMPRODUCT(--ISNUMBER(SEARCH({"aa000"," aa 000"," aaa 000"," aaaa 000"," a 0000"," a000 000"," aa 00 000"," aaa 00 000"},BN361)))&gt;0,SUMPRODUCT(--ISNUMBER(SEARCH({"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361)))&gt;0,SUMPRODUCT(--ISNUMBER(SEARCH({"http","www.","\",".pdf",".jpg",".jpeg",".png",".heic",".xls",".doc",".msg",".eml"},Z361)))&gt;0,AND(SUMPRODUCT(--ISNUMBER(SEARCH({"sharepoint","onedrive","teams","dms","q-pulse","qpulse"},Z361)))&gt;0,ISNUMBER(SEARCH("0",BM361)))),1,0),0)</f>
        <v>0</v>
      </c>
      <c r="BM361" s="61" t="str">
        <f aca="false">SUBSTITUTE(SUBSTITUTE(SUBSTITUTE(SUBSTITUTE(SUBSTITUTE(SUBSTITUTE(SUBSTITUTE(SUBSTITUTE(SUBSTITUTE(LOWER(BW361&amp;""),"1","0"),"2","0"),"3","0"),"4","0"),"5","0"),"6","0"),"7","0"),"8","0"),"9","0")</f>
        <v>  </v>
      </c>
      <c r="BN361" s="61" t="str">
        <f aca="false">SUBSTITUTE(SUBSTITUTE(SUBSTITUTE(SUBSTITUTE(SUBSTITUTE(SUBSTITUTE(SUBSTITUTE(SUBSTITUTE(SUBSTITUTE(SUBSTITUTE(SUBSTITUTE(SUBSTITUTE(SUBSTITUTE(SUBSTITUTE(SUBSTITUTE(SUBSTITUTE(SUBSTITUTE(SUBSTITUTE(SUBSTITUTE(SUBSTITUTE(SUBSTITUTE(SUBSTITUTE(SUBSTITUTE(SUBSTITUTE(SUBSTITUTE(BM361,"b","a"),"c","a"),"d","a"),"e","a"),"f","a"),"g","a"),"h","a"),"i","a"),"j","a"),"k","a"),"l","a"),"m","a"),"n","a"),"o","a"),"p","a"),"q","a"),"r","a"),"s","a"),"t","a"),"u","a"),"v","a"),"w","a"),"x","a"),"y","a"),"z","a")</f>
        <v>  </v>
      </c>
      <c r="BO361" s="61" t="str">
        <f aca="false">SUBSTITUTE(SUBSTITUTE(SUBSTITUTE(SUBSTITUTE(SUBSTITUTE(SUBSTITUTE(SUBSTITUTE(SUBSTITUTE(SUBSTITUTE(LOWER(BX361&amp;""),"1","0"),"2","0"),"3","0"),"4","0"),"5","0"),"6","0"),"7","0"),"8","0"),"9","0")</f>
        <v>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v>
      </c>
      <c r="BQ361" s="61" t="n">
        <f aca="false">IFERROR(IF(OR(SUMPRODUCT(--ISNUMBER(SEARCH({"aa000"," aa 000"," aaa 000"," aaaa 000"," a 0000"," a000 000"," aa 00 000"," aaa 00 000"},BP361)))&gt;0,SUMPRODUCT(--ISNUMBER(SEARCH({"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361)))&gt;0,SUMPRODUCT(--ISNUMBER(SEARCH({"http","www.","\",".pdf",".jpg",".jpeg",".png",".heic",".xls",".doc",".msg",".eml"},W361)))&gt;0,ISNUMBER(SEARCH("0000",BO361)),AND(SUMPRODUCT(--ISNUMBER(SEARCH({"sharepoint","onedrive","teams","dms","q-pulse","qpulse"},W361)))&gt;0,ISNUMBER(SEARCH("0",BO361)))),1,0),0)</f>
        <v>0</v>
      </c>
      <c r="BR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361," "&amp;LOWER(Flights!$F$15)&amp;" "," ~ ")," mh"," ~")," at "," ~ ")," by "," ~ ")," on "," ~ ")," to "," ~ ")," from "," ~ ")," until "," ~ ")," till "," ~ ")," before "," ~ ")," after "," ~ ")," around "," ~ ")," approx "," ~ ")," about "," ~ ")," since "," ~ ")," hrs "," ~ ")," hr "," ~ ")," hours "," ~ ")," time "," ~ ")," jan "," ~ ")," feb "," ~ ")," mar "," ~ ")," apr "," ~ ")," may "," ~ ")," jun "," ~ ")," jul "," ~ ")," aug "," ~ ")," sep "," ~ ")," sept "," ~ ")," oct "," ~ ")</f>
        <v>  </v>
      </c>
      <c r="BS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361," "&amp;LOWER(Flights!$F$15)&amp;" "," ~ ")," mh"," ~")," at "," ~ ")," by "," ~ ")," on "," ~ ")," to "," ~ ")," from "," ~ ")," until "," ~ ")," till "," ~ ")," before "," ~ ")," after "," ~ ")," around "," ~ ")," approx "," ~ ")," about "," ~ ")," since "," ~ ")," hrs "," ~ ")," hr "," ~ ")," hours "," ~ ")," time "," ~ ")," jan "," ~ ")," feb "," ~ ")," mar "," ~ ")," apr "," ~ ")," may "," ~ ")," jun "," ~ ")," jul "," ~ ")," aug "," ~ ")," sep "," ~ ")," sept "," ~ ")," oct "," ~ ")</f>
        <v>  </v>
      </c>
      <c r="BT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361,"jan","~"),"feb","~"),"mar","~"),"apr","~"),"may","~"),"jun","~"),"jul","~"),"aug","~"),"sep","~"),"oct","~"),"nov","~"),"dec","~")," nov "," ~ ")," dec "," ~ ")," mon "," ~ ")," tue "," ~ ")," wed "," ~ ")," thu "," ~ ")," fri "," ~ ")," sat "," ~ ")," sun "," ~ ")," gate "," ~ ")," bay "," ~ ")," stand "," ~ ")," position "," ~ ")," galley "," ~ ")," flight "," ~ ")," flt "," ~ ")," day "," ~ ")," date "," ~ ")," dated "," ~ ")," the "," ~ ")," and "," ~ ")," of "," ~ ")," in "," ~ ")," for "," ~ ")," with "," ~ ")</f>
        <v>  </v>
      </c>
      <c r="BU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361,"jan","~"),"feb","~"),"mar","~"),"apr","~"),"may","~"),"jun","~"),"jul","~"),"aug","~"),"sep","~"),"oct","~"),"nov","~"),"dec","~")," nov "," ~ ")," dec "," ~ ")," mon "," ~ ")," tue "," ~ ")," wed "," ~ ")," thu "," ~ ")," fri "," ~ ")," sat "," ~ ")," sun "," ~ ")," gate "," ~ ")," bay "," ~ ")," stand "," ~ ")," position "," ~ ")," galley "," ~ ")," flight "," ~ ")," flt "," ~ ")," day "," ~ ")," date "," ~ ")," dated "," ~ ")," the "," ~ ")," and "," ~ ")," of "," ~ ")," in "," ~ ")," for "," ~ ")," with "," ~ ")</f>
        <v>  </v>
      </c>
      <c r="BV361" s="61" t="n">
        <f aca="false">0</f>
        <v>0</v>
      </c>
      <c r="BW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361," pax "," ~ ")," etd "," ~ ")," eta "," ~ ")," std "," ~ ")," sta "," ~ ")," atd "," ~ ")," ata "," ~ ")," lt "," ~ ")," utc "," ~ ")," local "," ~ ")," ok "," ~ ")," done "," ~ ")," seen "," ~ ")," chk "," ~ ")," chkd "," ~ ")," checked "," ~ ")," rcvd "," ~ ")," recd "," ~ ")," dep "," ~ ")," arr "," ~ ")," qty "," ~ ")," all "," ~ ")," ttl "," ~ ")," total "," ~ ")," via "," ~ ")," per "," ~ ")," call "," ~ ")," inbound "," ~ ")," outbound "," ~ ")," approx "," ~ ")</f>
        <v>  </v>
      </c>
      <c r="BX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361," pax "," ~ ")," etd "," ~ ")," eta "," ~ ")," std "," ~ ")," sta "," ~ ")," atd "," ~ ")," ata "," ~ ")," lt "," ~ ")," utc "," ~ ")," local "," ~ ")," ok "," ~ ")," done "," ~ ")," seen "," ~ ")," chk "," ~ ")," chkd "," ~ ")," checked "," ~ ")," rcvd "," ~ ")," recd "," ~ ")," dep "," ~ ")," arr "," ~ ")," qty "," ~ ")," all "," ~ ")," ttl "," ~ ")," total "," ~ ")," via "," ~ ")," per "," ~ ")," call "," ~ ")," inbound "," ~ ")," outbound "," ~ ")," approx "," ~ ")</f>
        <v>  </v>
      </c>
    </row>
    <row r="362" customFormat="false" ht="39.75" hidden="false" customHeight="true" outlineLevel="0" collapsed="false">
      <c r="A362" s="57" t="s">
        <v>966</v>
      </c>
      <c r="B362" s="57" t="s">
        <v>258</v>
      </c>
      <c r="C362" s="57" t="str">
        <f aca="false">Flights!$F$15</f>
        <v>MH1149</v>
      </c>
      <c r="D362" s="58" t="n">
        <f aca="false">Flights!$D$15</f>
        <v>46307</v>
      </c>
      <c r="E362" s="57" t="str">
        <f aca="false">Flights!$G$15&amp;"-"&amp;Flights!$H$15</f>
        <v>PEN-KUL</v>
      </c>
      <c r="F362" s="57" t="str">
        <f aca="false">Flights!$K$15</f>
        <v>EY</v>
      </c>
      <c r="G362" s="57" t="s">
        <v>81</v>
      </c>
      <c r="H362" s="57" t="s">
        <v>381</v>
      </c>
      <c r="I362" s="57" t="s">
        <v>401</v>
      </c>
      <c r="J362" s="57" t="s">
        <v>405</v>
      </c>
      <c r="K362" s="67" t="s">
        <v>406</v>
      </c>
      <c r="L362" s="67" t="s">
        <v>385</v>
      </c>
      <c r="M362" s="67"/>
      <c r="N362" s="67" t="s">
        <v>386</v>
      </c>
      <c r="O362" s="67"/>
      <c r="P362" s="57" t="s">
        <v>187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open",IF(AND(NOT(OR(LEN(AZ362)&lt;15,ISNUMBER(MATCH(AZ362,L_Placeholder,0)))),BK362=0,NOT(OR(LEN(AU362)&lt;2,ISNUMBER(MATCH(AU362,L_Placeholder,0)))),NOT(OR(LEN(AX362)&lt;2,ISNUMBER(MATCH(AX362,L_Placeholder,0)))),TRIM(AE362)&lt;&gt;TRIM(T362)),"N/A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missing",IF(OR(LEN(AU362)&lt;2,ISNUMBER(MATCH(AU362,L_Placeholder,0))),"INVALID – PIC missing",IF(OR(LEN(AV362)&lt;2,ISNUMBER(MATCH(AV362,L_Placeholder,0))),"INVALID – result / assessment missing",IF(OR(OR(LEN(AW362)&lt;3,ISNUMBER(MATCH(AW362,L_Placeholder,0))),SUMPRODUCT(--ISNUMBER(SEARCH(" "&amp;L_EvidencePhrase&amp;" ",BD362)))&gt;0,BI362=1),"INVALID – evidence missing, placeholder or not yet on file",IF(BL362=0,"INVALID – evidence needs a traceable reference (number, file name or link)",IF(OR(LEN(AX362)&lt;2,ISNUMBER(MATCH(AX362,L_Placeholder,0))),"INVALID – verifier missing",IF(AX362=AU362,"INVALID – verifier must be someone other than the PIC",IF(BH362=1,"INVALID – result not yet available (awaiting / TBC)",IF(BV362=1,"INVALID – wording says not on board: an on-board confirmation needs the item loaded",IF(AND(AQ362=1,OR(OR(LEN(AY362)&lt;3,ISNUMBER(MATCH(AY362,L_Placeholder,0))),BJ362=1,BQ362=0)),"INVALID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LATE","COMPLETE")&amp;IF(BG362=1," – CHECK WORDING",""))))))))))))))))))))))),IF(TRIM(U362)="Fail","FAIL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t="str">
        <f aca="false">" "&amp;TRIM(SUBSTITUTE(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 "))&amp;" "</f>
        <v>  </v>
      </c>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IFERROR(IF(AND(TRIM(U362)="Pass",SUMPRODUCT((LEN(BC362)-LEN(SUBSTITUTE(BC362,"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")))/(LEN(L_PendNeg)+1))+SUMPRODUCT((LEN(BC362)-LEN(SUBSTITUTE(BC362," "&amp;L_PendPrep&amp;" "," ")))/(LEN(L_PendPrep)+1)),1,0),1)</f>
        <v>0</v>
      </c>
      <c r="BI362" s="61" t="n">
        <f aca="false">IFERROR(IF(SUMPRODUCT((LEN(BD362)-LEN(SUBSTITUTE(BD362," "&amp;L_PendStrict&amp;" "," ")))/(LEN(L_PendStrict)+1))&gt;SUMPRODUCT((LEN(BD362)-LEN(SUBSTITUTE(BD362," "&amp;L_PendNeg&amp;" "," ")))/(LEN(L_PendNeg)+1)),1,0),1)</f>
        <v>0</v>
      </c>
      <c r="BJ362" s="61" t="n">
        <f aca="false">IFERROR(IF(SUMPRODUCT((LEN(BE362)-LEN(SUBSTITUTE(BE362," "&amp;L_Pending&amp;" "," ")))/(LEN(L_Pending)+1))&gt;SUMPRODUCT((LEN(BE362)-LEN(SUBSTITUTE(BE362," "&amp;L_PendNeg&amp;" "," ")))/(LEN(L_PendNeg)+1))+SUMPRODUCT((LEN(BE362)-LEN(SUBSTITUTE(BE362," "&amp;L_PendPrep&amp;" "," ")))/(LEN(L_PendPrep)+1)),1,0),1)</f>
        <v>0</v>
      </c>
      <c r="BK362" s="61" t="n">
        <f aca="false">IFERROR(IF(SUMPRODUCT((LEN(BF362)-LEN(SUBSTITUTE(BF362," "&amp;L_PendStrict&amp;" "," ")))/(LEN(L_PendStrict)+1))&gt;SUMPRODUCT((LEN(BF362)-LEN(SUBSTITUTE(BF362," "&amp;L_PendNeg&amp;" "," ")))/(LEN(L_PendNeg)+1)),1,0),1)</f>
        <v>0</v>
      </c>
      <c r="BL362" s="61" t="n">
        <f aca="false">IFERROR(IF(OR(SUMPRODUCT(--ISNUMBER(SEARCH({"aa000"," aa 000"," aaa 000"," aaaa 000"," a 0000"," a000 000"," aa 00 000"," aaa 00 000"},BN362)))&gt;0,SUMPRODUCT(--ISNUMBER(SEARCH({"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362)))&gt;0,SUMPRODUCT(--ISNUMBER(SEARCH({"http","www.","\",".pdf",".jpg",".jpeg",".png",".heic",".xls",".doc",".msg",".eml"},Z362)))&gt;0,AND(SUMPRODUCT(--ISNUMBER(SEARCH({"sharepoint","onedrive","teams","dms","q-pulse","qpulse"},Z362)))&gt;0,ISNUMBER(SEARCH("0",BM362)))),1,0),0)</f>
        <v>0</v>
      </c>
      <c r="BM362" s="61" t="str">
        <f aca="false">SUBSTITUTE(SUBSTITUTE(SUBSTITUTE(SUBSTITUTE(SUBSTITUTE(SUBSTITUTE(SUBSTITUTE(SUBSTITUTE(SUBSTITUTE(LOWER(BW362&amp;""),"1","0"),"2","0"),"3","0"),"4","0"),"5","0"),"6","0"),"7","0"),"8","0"),"9","0")</f>
        <v>  </v>
      </c>
      <c r="BN362" s="61" t="str">
        <f aca="false">SUBSTITUTE(SUBSTITUTE(SUBSTITUTE(SUBSTITUTE(SUBSTITUTE(SUBSTITUTE(SUBSTITUTE(SUBSTITUTE(SUBSTITUTE(SUBSTITUTE(SUBSTITUTE(SUBSTITUTE(SUBSTITUTE(SUBSTITUTE(SUBSTITUTE(SUBSTITUTE(SUBSTITUTE(SUBSTITUTE(SUBSTITUTE(SUBSTITUTE(SUBSTITUTE(SUBSTITUTE(SUBSTITUTE(SUBSTITUTE(SUBSTITUTE(BM362,"b","a"),"c","a"),"d","a"),"e","a"),"f","a"),"g","a"),"h","a"),"i","a"),"j","a"),"k","a"),"l","a"),"m","a"),"n","a"),"o","a"),"p","a"),"q","a"),"r","a"),"s","a"),"t","a"),"u","a"),"v","a"),"w","a"),"x","a"),"y","a"),"z","a")</f>
        <v>  </v>
      </c>
      <c r="BO362" s="61" t="str">
        <f aca="false">SUBSTITUTE(SUBSTITUTE(SUBSTITUTE(SUBSTITUTE(SUBSTITUTE(SUBSTITUTE(SUBSTITUTE(SUBSTITUTE(SUBSTITUTE(LOWER(BX362&amp;""),"1","0"),"2","0"),"3","0"),"4","0"),"5","0"),"6","0"),"7","0"),"8","0"),"9","0")</f>
        <v>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v>
      </c>
      <c r="BQ362" s="61" t="n">
        <f aca="false">IFERROR(IF(OR(SUMPRODUCT(--ISNUMBER(SEARCH({"aa000"," aa 000"," aaa 000"," aaaa 000"," a 0000"," a000 000"," aa 00 000"," aaa 00 000"},BP362)))&gt;0,SUMPRODUCT(--ISNUMBER(SEARCH({"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362)))&gt;0,SUMPRODUCT(--ISNUMBER(SEARCH({"http","www.","\",".pdf",".jpg",".jpeg",".png",".heic",".xls",".doc",".msg",".eml"},W362)))&gt;0,ISNUMBER(SEARCH("0000",BO362)),AND(SUMPRODUCT(--ISNUMBER(SEARCH({"sharepoint","onedrive","teams","dms","q-pulse","qpulse"},W362)))&gt;0,ISNUMBER(SEARCH("0",BO362)))),1,0),0)</f>
        <v>0</v>
      </c>
      <c r="BR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362," "&amp;LOWER(Flights!$F$15)&amp;" "," ~ ")," mh"," ~")," at "," ~ ")," by "," ~ ")," on "," ~ ")," to "," ~ ")," from "," ~ ")," until "," ~ ")," till "," ~ ")," before "," ~ ")," after "," ~ ")," around "," ~ ")," approx "," ~ ")," about "," ~ ")," since "," ~ ")," hrs "," ~ ")," hr "," ~ ")," hours "," ~ ")," time "," ~ ")," jan "," ~ ")," feb "," ~ ")," mar "," ~ ")," apr "," ~ ")," may "," ~ ")," jun "," ~ ")," jul "," ~ ")," aug "," ~ ")," sep "," ~ ")," sept "," ~ ")," oct "," ~ ")</f>
        <v>  </v>
      </c>
      <c r="BS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362," "&amp;LOWER(Flights!$F$15)&amp;" "," ~ ")," mh"," ~")," at "," ~ ")," by "," ~ ")," on "," ~ ")," to "," ~ ")," from "," ~ ")," until "," ~ ")," till "," ~ ")," before "," ~ ")," after "," ~ ")," around "," ~ ")," approx "," ~ ")," about "," ~ ")," since "," ~ ")," hrs "," ~ ")," hr "," ~ ")," hours "," ~ ")," time "," ~ ")," jan "," ~ ")," feb "," ~ ")," mar "," ~ ")," apr "," ~ ")," may "," ~ ")," jun "," ~ ")," jul "," ~ ")," aug "," ~ ")," sep "," ~ ")," sept "," ~ ")," oct "," ~ ")</f>
        <v>  </v>
      </c>
      <c r="BT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362,"jan","~"),"feb","~"),"mar","~"),"apr","~"),"may","~"),"jun","~"),"jul","~"),"aug","~"),"sep","~"),"oct","~"),"nov","~"),"dec","~")," nov "," ~ ")," dec "," ~ ")," mon "," ~ ")," tue "," ~ ")," wed "," ~ ")," thu "," ~ ")," fri "," ~ ")," sat "," ~ ")," sun "," ~ ")," gate "," ~ ")," bay "," ~ ")," stand "," ~ ")," position "," ~ ")," galley "," ~ ")," flight "," ~ ")," flt "," ~ ")," day "," ~ ")," date "," ~ ")," dated "," ~ ")," the "," ~ ")," and "," ~ ")," of "," ~ ")," in "," ~ ")," for "," ~ ")," with "," ~ ")</f>
        <v>  </v>
      </c>
      <c r="BU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362,"jan","~"),"feb","~"),"mar","~"),"apr","~"),"may","~"),"jun","~"),"jul","~"),"aug","~"),"sep","~"),"oct","~"),"nov","~"),"dec","~")," nov "," ~ ")," dec "," ~ ")," mon "," ~ ")," tue "," ~ ")," wed "," ~ ")," thu "," ~ ")," fri "," ~ ")," sat "," ~ ")," sun "," ~ ")," gate "," ~ ")," bay "," ~ ")," stand "," ~ ")," position "," ~ ")," galley "," ~ ")," flight "," ~ ")," flt "," ~ ")," day "," ~ ")," date "," ~ ")," dated "," ~ ")," the "," ~ ")," and "," ~ ")," of "," ~ ")," in "," ~ ")," for "," ~ ")," with "," ~ ")</f>
        <v>  </v>
      </c>
      <c r="BV362" s="61" t="n">
        <f aca="false">0</f>
        <v>0</v>
      </c>
      <c r="BW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362," pax "," ~ ")," etd "," ~ ")," eta "," ~ ")," std "," ~ ")," sta "," ~ ")," atd "," ~ ")," ata "," ~ ")," lt "," ~ ")," utc "," ~ ")," local "," ~ ")," ok "," ~ ")," done "," ~ ")," seen "," ~ ")," chk "," ~ ")," chkd "," ~ ")," checked "," ~ ")," rcvd "," ~ ")," recd "," ~ ")," dep "," ~ ")," arr "," ~ ")," qty "," ~ ")," all "," ~ ")," ttl "," ~ ")," total "," ~ ")," via "," ~ ")," per "," ~ ")," call "," ~ ")," inbound "," ~ ")," outbound "," ~ ")," approx "," ~ ")</f>
        <v>  </v>
      </c>
      <c r="BX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362," pax "," ~ ")," etd "," ~ ")," eta "," ~ ")," std "," ~ ")," sta "," ~ ")," atd "," ~ ")," ata "," ~ ")," lt "," ~ ")," utc "," ~ ")," local "," ~ ")," ok "," ~ ")," done "," ~ ")," seen "," ~ ")," chk "," ~ ")," chkd "," ~ ")," checked "," ~ ")," rcvd "," ~ ")," recd "," ~ ")," dep "," ~ ")," arr "," ~ ")," qty "," ~ ")," all "," ~ ")," ttl "," ~ ")," total "," ~ ")," via "," ~ ")," per "," ~ ")," call "," ~ ")," inbound "," ~ ")," outbound "," ~ ")," approx "," ~ ")</f>
        <v>  </v>
      </c>
    </row>
    <row r="363" customFormat="false" ht="39.75" hidden="false" customHeight="true" outlineLevel="0" collapsed="false">
      <c r="A363" s="57" t="s">
        <v>967</v>
      </c>
      <c r="B363" s="57" t="s">
        <v>258</v>
      </c>
      <c r="C363" s="57" t="str">
        <f aca="false">Flights!$F$15</f>
        <v>MH1149</v>
      </c>
      <c r="D363" s="58" t="n">
        <f aca="false">Flights!$D$15</f>
        <v>46307</v>
      </c>
      <c r="E363" s="57" t="str">
        <f aca="false">Flights!$G$15&amp;"-"&amp;Flights!$H$15</f>
        <v>PEN-KUL</v>
      </c>
      <c r="F363" s="57" t="str">
        <f aca="false">Flights!$K$15</f>
        <v>EY</v>
      </c>
      <c r="G363" s="57" t="s">
        <v>81</v>
      </c>
      <c r="H363" s="57" t="s">
        <v>381</v>
      </c>
      <c r="I363" s="57" t="s">
        <v>408</v>
      </c>
      <c r="J363" s="57" t="s">
        <v>409</v>
      </c>
      <c r="K363" s="67" t="s">
        <v>410</v>
      </c>
      <c r="L363" s="67" t="s">
        <v>385</v>
      </c>
      <c r="M363" s="67"/>
      <c r="N363" s="67" t="s">
        <v>386</v>
      </c>
      <c r="O363" s="67"/>
      <c r="P363" s="57" t="s">
        <v>187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open",IF(AND(NOT(OR(LEN(AZ363)&lt;15,ISNUMBER(MATCH(AZ363,L_Placeholder,0)))),BK363=0,NOT(OR(LEN(AU363)&lt;2,ISNUMBER(MATCH(AU363,L_Placeholder,0)))),NOT(OR(LEN(AX363)&lt;2,ISNUMBER(MATCH(AX363,L_Placeholder,0)))),TRIM(AE363)&lt;&gt;TRIM(T363)),"N/A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missing",IF(OR(LEN(AU363)&lt;2,ISNUMBER(MATCH(AU363,L_Placeholder,0))),"INVALID – PIC missing",IF(OR(LEN(AV363)&lt;2,ISNUMBER(MATCH(AV363,L_Placeholder,0))),"INVALID – result / assessment missing",IF(OR(OR(LEN(AW363)&lt;3,ISNUMBER(MATCH(AW363,L_Placeholder,0))),SUMPRODUCT(--ISNUMBER(SEARCH(" "&amp;L_EvidencePhrase&amp;" ",BD363)))&gt;0,BI363=1),"INVALID – evidence missing, placeholder or not yet on file",IF(BL363=0,"INVALID – evidence needs a traceable reference (number, file name or link)",IF(OR(LEN(AX363)&lt;2,ISNUMBER(MATCH(AX363,L_Placeholder,0))),"INVALID – verifier missing",IF(AX363=AU363,"INVALID – verifier must be someone other than the PIC",IF(BH363=1,"INVALID – result not yet available (awaiting / TBC)",IF(BV363=1,"INVALID – wording says not on board: an on-board confirmation needs the item loaded",IF(AND(AQ363=1,OR(OR(LEN(AY363)&lt;3,ISNUMBER(MATCH(AY363,L_Placeholder,0))),BJ363=1,BQ363=0)),"INVALID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LATE","COMPLETE")&amp;IF(BG363=1," – CHECK WORDING",""))))))))))))))))))))))),IF(TRIM(U363)="Fail","FAIL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t="str">
        <f aca="false">" "&amp;TRIM(SUBSTITUTE(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 "))&amp;" "</f>
        <v>  </v>
      </c>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IFERROR(IF(AND(TRIM(U363)="Pass",SUMPRODUCT((LEN(BC363)-LEN(SUBSTITUTE(BC363,"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")))/(LEN(L_PendNeg)+1))+SUMPRODUCT((LEN(BC363)-LEN(SUBSTITUTE(BC363," "&amp;L_PendPrep&amp;" "," ")))/(LEN(L_PendPrep)+1)),1,0),1)</f>
        <v>0</v>
      </c>
      <c r="BI363" s="61" t="n">
        <f aca="false">IFERROR(IF(SUMPRODUCT((LEN(BD363)-LEN(SUBSTITUTE(BD363," "&amp;L_PendStrict&amp;" "," ")))/(LEN(L_PendStrict)+1))&gt;SUMPRODUCT((LEN(BD363)-LEN(SUBSTITUTE(BD363," "&amp;L_PendNeg&amp;" "," ")))/(LEN(L_PendNeg)+1)),1,0),1)</f>
        <v>0</v>
      </c>
      <c r="BJ363" s="61" t="n">
        <f aca="false">IFERROR(IF(SUMPRODUCT((LEN(BE363)-LEN(SUBSTITUTE(BE363," "&amp;L_Pending&amp;" "," ")))/(LEN(L_Pending)+1))&gt;SUMPRODUCT((LEN(BE363)-LEN(SUBSTITUTE(BE363," "&amp;L_PendNeg&amp;" "," ")))/(LEN(L_PendNeg)+1))+SUMPRODUCT((LEN(BE363)-LEN(SUBSTITUTE(BE363," "&amp;L_PendPrep&amp;" "," ")))/(LEN(L_PendPrep)+1)),1,0),1)</f>
        <v>0</v>
      </c>
      <c r="BK363" s="61" t="n">
        <f aca="false">IFERROR(IF(SUMPRODUCT((LEN(BF363)-LEN(SUBSTITUTE(BF363," "&amp;L_PendStrict&amp;" "," ")))/(LEN(L_PendStrict)+1))&gt;SUMPRODUCT((LEN(BF363)-LEN(SUBSTITUTE(BF363," "&amp;L_PendNeg&amp;" "," ")))/(LEN(L_PendNeg)+1)),1,0),1)</f>
        <v>0</v>
      </c>
      <c r="BL363" s="61" t="n">
        <f aca="false">IFERROR(IF(OR(SUMPRODUCT(--ISNUMBER(SEARCH({"aa000"," aa 000"," aaa 000"," aaaa 000"," a 0000"," a000 000"," aa 00 000"," aaa 00 000"},BN363)))&gt;0,SUMPRODUCT(--ISNUMBER(SEARCH({"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363)))&gt;0,SUMPRODUCT(--ISNUMBER(SEARCH({"http","www.","\",".pdf",".jpg",".jpeg",".png",".heic",".xls",".doc",".msg",".eml"},Z363)))&gt;0,AND(SUMPRODUCT(--ISNUMBER(SEARCH({"sharepoint","onedrive","teams","dms","q-pulse","qpulse"},Z363)))&gt;0,ISNUMBER(SEARCH("0",BM363)))),1,0),0)</f>
        <v>0</v>
      </c>
      <c r="BM363" s="61" t="str">
        <f aca="false">SUBSTITUTE(SUBSTITUTE(SUBSTITUTE(SUBSTITUTE(SUBSTITUTE(SUBSTITUTE(SUBSTITUTE(SUBSTITUTE(SUBSTITUTE(LOWER(BW363&amp;""),"1","0"),"2","0"),"3","0"),"4","0"),"5","0"),"6","0"),"7","0"),"8","0"),"9","0")</f>
        <v>  </v>
      </c>
      <c r="BN363" s="61" t="str">
        <f aca="false">SUBSTITUTE(SUBSTITUTE(SUBSTITUTE(SUBSTITUTE(SUBSTITUTE(SUBSTITUTE(SUBSTITUTE(SUBSTITUTE(SUBSTITUTE(SUBSTITUTE(SUBSTITUTE(SUBSTITUTE(SUBSTITUTE(SUBSTITUTE(SUBSTITUTE(SUBSTITUTE(SUBSTITUTE(SUBSTITUTE(SUBSTITUTE(SUBSTITUTE(SUBSTITUTE(SUBSTITUTE(SUBSTITUTE(SUBSTITUTE(SUBSTITUTE(BM363,"b","a"),"c","a"),"d","a"),"e","a"),"f","a"),"g","a"),"h","a"),"i","a"),"j","a"),"k","a"),"l","a"),"m","a"),"n","a"),"o","a"),"p","a"),"q","a"),"r","a"),"s","a"),"t","a"),"u","a"),"v","a"),"w","a"),"x","a"),"y","a"),"z","a")</f>
        <v>  </v>
      </c>
      <c r="BO363" s="61" t="str">
        <f aca="false">SUBSTITUTE(SUBSTITUTE(SUBSTITUTE(SUBSTITUTE(SUBSTITUTE(SUBSTITUTE(SUBSTITUTE(SUBSTITUTE(SUBSTITUTE(LOWER(BX363&amp;""),"1","0"),"2","0"),"3","0"),"4","0"),"5","0"),"6","0"),"7","0"),"8","0"),"9","0")</f>
        <v>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v>
      </c>
      <c r="BQ363" s="61" t="n">
        <f aca="false">IFERROR(IF(OR(SUMPRODUCT(--ISNUMBER(SEARCH({"aa000"," aa 000"," aaa 000"," aaaa 000"," a 0000"," a000 000"," aa 00 000"," aaa 00 000"},BP363)))&gt;0,SUMPRODUCT(--ISNUMBER(SEARCH({"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363)))&gt;0,SUMPRODUCT(--ISNUMBER(SEARCH({"http","www.","\",".pdf",".jpg",".jpeg",".png",".heic",".xls",".doc",".msg",".eml"},W363)))&gt;0,ISNUMBER(SEARCH("0000",BO363)),AND(SUMPRODUCT(--ISNUMBER(SEARCH({"sharepoint","onedrive","teams","dms","q-pulse","qpulse"},W363)))&gt;0,ISNUMBER(SEARCH("0",BO363)))),1,0),0)</f>
        <v>0</v>
      </c>
      <c r="BR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363," "&amp;LOWER(Flights!$F$15)&amp;" "," ~ ")," mh"," ~")," at "," ~ ")," by "," ~ ")," on "," ~ ")," to "," ~ ")," from "," ~ ")," until "," ~ ")," till "," ~ ")," before "," ~ ")," after "," ~ ")," around "," ~ ")," approx "," ~ ")," about "," ~ ")," since "," ~ ")," hrs "," ~ ")," hr "," ~ ")," hours "," ~ ")," time "," ~ ")," jan "," ~ ")," feb "," ~ ")," mar "," ~ ")," apr "," ~ ")," may "," ~ ")," jun "," ~ ")," jul "," ~ ")," aug "," ~ ")," sep "," ~ ")," sept "," ~ ")," oct "," ~ ")</f>
        <v>  </v>
      </c>
      <c r="BS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363," "&amp;LOWER(Flights!$F$15)&amp;" "," ~ ")," mh"," ~")," at "," ~ ")," by "," ~ ")," on "," ~ ")," to "," ~ ")," from "," ~ ")," until "," ~ ")," till "," ~ ")," before "," ~ ")," after "," ~ ")," around "," ~ ")," approx "," ~ ")," about "," ~ ")," since "," ~ ")," hrs "," ~ ")," hr "," ~ ")," hours "," ~ ")," time "," ~ ")," jan "," ~ ")," feb "," ~ ")," mar "," ~ ")," apr "," ~ ")," may "," ~ ")," jun "," ~ ")," jul "," ~ ")," aug "," ~ ")," sep "," ~ ")," sept "," ~ ")," oct "," ~ ")</f>
        <v>  </v>
      </c>
      <c r="BT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363,"jan","~"),"feb","~"),"mar","~"),"apr","~"),"may","~"),"jun","~"),"jul","~"),"aug","~"),"sep","~"),"oct","~"),"nov","~"),"dec","~")," nov "," ~ ")," dec "," ~ ")," mon "," ~ ")," tue "," ~ ")," wed "," ~ ")," thu "," ~ ")," fri "," ~ ")," sat "," ~ ")," sun "," ~ ")," gate "," ~ ")," bay "," ~ ")," stand "," ~ ")," position "," ~ ")," galley "," ~ ")," flight "," ~ ")," flt "," ~ ")," day "," ~ ")," date "," ~ ")," dated "," ~ ")," the "," ~ ")," and "," ~ ")," of "," ~ ")," in "," ~ ")," for "," ~ ")," with "," ~ ")</f>
        <v>  </v>
      </c>
      <c r="BU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363,"jan","~"),"feb","~"),"mar","~"),"apr","~"),"may","~"),"jun","~"),"jul","~"),"aug","~"),"sep","~"),"oct","~"),"nov","~"),"dec","~")," nov "," ~ ")," dec "," ~ ")," mon "," ~ ")," tue "," ~ ")," wed "," ~ ")," thu "," ~ ")," fri "," ~ ")," sat "," ~ ")," sun "," ~ ")," gate "," ~ ")," bay "," ~ ")," stand "," ~ ")," position "," ~ ")," galley "," ~ ")," flight "," ~ ")," flt "," ~ ")," day "," ~ ")," date "," ~ ")," dated "," ~ ")," the "," ~ ")," and "," ~ ")," of "," ~ ")," in "," ~ ")," for "," ~ ")," with "," ~ ")</f>
        <v>  </v>
      </c>
      <c r="BV363" s="61" t="n">
        <f aca="false">0</f>
        <v>0</v>
      </c>
      <c r="BW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363," pax "," ~ ")," etd "," ~ ")," eta "," ~ ")," std "," ~ ")," sta "," ~ ")," atd "," ~ ")," ata "," ~ ")," lt "," ~ ")," utc "," ~ ")," local "," ~ ")," ok "," ~ ")," done "," ~ ")," seen "," ~ ")," chk "," ~ ")," chkd "," ~ ")," checked "," ~ ")," rcvd "," ~ ")," recd "," ~ ")," dep "," ~ ")," arr "," ~ ")," qty "," ~ ")," all "," ~ ")," ttl "," ~ ")," total "," ~ ")," via "," ~ ")," per "," ~ ")," call "," ~ ")," inbound "," ~ ")," outbound "," ~ ")," approx "," ~ ")</f>
        <v>  </v>
      </c>
      <c r="BX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363," pax "," ~ ")," etd "," ~ ")," eta "," ~ ")," std "," ~ ")," sta "," ~ ")," atd "," ~ ")," ata "," ~ ")," lt "," ~ ")," utc "," ~ ")," local "," ~ ")," ok "," ~ ")," done "," ~ ")," seen "," ~ ")," chk "," ~ ")," chkd "," ~ ")," checked "," ~ ")," rcvd "," ~ ")," recd "," ~ ")," dep "," ~ ")," arr "," ~ ")," qty "," ~ ")," all "," ~ ")," ttl "," ~ ")," total "," ~ ")," via "," ~ ")," per "," ~ ")," call "," ~ ")," inbound "," ~ ")," outbound "," ~ ")," approx "," ~ ")</f>
        <v>  </v>
      </c>
    </row>
    <row r="364" customFormat="false" ht="39.75" hidden="false" customHeight="true" outlineLevel="0" collapsed="false">
      <c r="A364" s="57" t="s">
        <v>968</v>
      </c>
      <c r="B364" s="57" t="s">
        <v>258</v>
      </c>
      <c r="C364" s="57" t="str">
        <f aca="false">Flights!$F$15</f>
        <v>MH1149</v>
      </c>
      <c r="D364" s="58" t="n">
        <f aca="false">Flights!$D$15</f>
        <v>46307</v>
      </c>
      <c r="E364" s="57" t="str">
        <f aca="false">Flights!$G$15&amp;"-"&amp;Flights!$H$15</f>
        <v>PEN-KUL</v>
      </c>
      <c r="F364" s="57" t="str">
        <f aca="false">Flights!$K$15</f>
        <v>EY</v>
      </c>
      <c r="G364" s="57" t="s">
        <v>81</v>
      </c>
      <c r="H364" s="57" t="s">
        <v>381</v>
      </c>
      <c r="I364" s="57" t="s">
        <v>408</v>
      </c>
      <c r="J364" s="57" t="s">
        <v>412</v>
      </c>
      <c r="K364" s="67" t="s">
        <v>410</v>
      </c>
      <c r="L364" s="67" t="s">
        <v>385</v>
      </c>
      <c r="M364" s="67"/>
      <c r="N364" s="67" t="s">
        <v>386</v>
      </c>
      <c r="O364" s="67"/>
      <c r="P364" s="57" t="s">
        <v>187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open",IF(AND(NOT(OR(LEN(AZ364)&lt;15,ISNUMBER(MATCH(AZ364,L_Placeholder,0)))),BK364=0,NOT(OR(LEN(AU364)&lt;2,ISNUMBER(MATCH(AU364,L_Placeholder,0)))),NOT(OR(LEN(AX364)&lt;2,ISNUMBER(MATCH(AX364,L_Placeholder,0)))),TRIM(AE364)&lt;&gt;TRIM(T364)),"N/A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missing",IF(OR(LEN(AU364)&lt;2,ISNUMBER(MATCH(AU364,L_Placeholder,0))),"INVALID – PIC missing",IF(OR(LEN(AV364)&lt;2,ISNUMBER(MATCH(AV364,L_Placeholder,0))),"INVALID – result / assessment missing",IF(OR(OR(LEN(AW364)&lt;3,ISNUMBER(MATCH(AW364,L_Placeholder,0))),SUMPRODUCT(--ISNUMBER(SEARCH(" "&amp;L_EvidencePhrase&amp;" ",BD364)))&gt;0,BI364=1),"INVALID – evidence missing, placeholder or not yet on file",IF(BL364=0,"INVALID – evidence needs a traceable reference (number, file name or link)",IF(OR(LEN(AX364)&lt;2,ISNUMBER(MATCH(AX364,L_Placeholder,0))),"INVALID – verifier missing",IF(AX364=AU364,"INVALID – verifier must be someone other than the PIC",IF(BH364=1,"INVALID – result not yet available (awaiting / TBC)",IF(BV364=1,"INVALID – wording says not on board: an on-board confirmation needs the item loaded",IF(AND(AQ364=1,OR(OR(LEN(AY364)&lt;3,ISNUMBER(MATCH(AY364,L_Placeholder,0))),BJ364=1,BQ364=0)),"INVALID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LATE","COMPLETE")&amp;IF(BG364=1," – CHECK WORDING",""))))))))))))))))))))))),IF(TRIM(U364)="Fail","FAIL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t="str">
        <f aca="false">" "&amp;TRIM(SUBSTITUTE(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 "))&amp;" "</f>
        <v>  </v>
      </c>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IFERROR(IF(AND(TRIM(U364)="Pass",SUMPRODUCT((LEN(BC364)-LEN(SUBSTITUTE(BC364,"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")))/(LEN(L_PendNeg)+1))+SUMPRODUCT((LEN(BC364)-LEN(SUBSTITUTE(BC364," "&amp;L_PendPrep&amp;" "," ")))/(LEN(L_PendPrep)+1)),1,0),1)</f>
        <v>0</v>
      </c>
      <c r="BI364" s="61" t="n">
        <f aca="false">IFERROR(IF(SUMPRODUCT((LEN(BD364)-LEN(SUBSTITUTE(BD364," "&amp;L_PendStrict&amp;" "," ")))/(LEN(L_PendStrict)+1))&gt;SUMPRODUCT((LEN(BD364)-LEN(SUBSTITUTE(BD364," "&amp;L_PendNeg&amp;" "," ")))/(LEN(L_PendNeg)+1)),1,0),1)</f>
        <v>0</v>
      </c>
      <c r="BJ364" s="61" t="n">
        <f aca="false">IFERROR(IF(SUMPRODUCT((LEN(BE364)-LEN(SUBSTITUTE(BE364," "&amp;L_Pending&amp;" "," ")))/(LEN(L_Pending)+1))&gt;SUMPRODUCT((LEN(BE364)-LEN(SUBSTITUTE(BE364," "&amp;L_PendNeg&amp;" "," ")))/(LEN(L_PendNeg)+1))+SUMPRODUCT((LEN(BE364)-LEN(SUBSTITUTE(BE364," "&amp;L_PendPrep&amp;" "," ")))/(LEN(L_PendPrep)+1)),1,0),1)</f>
        <v>0</v>
      </c>
      <c r="BK364" s="61" t="n">
        <f aca="false">IFERROR(IF(SUMPRODUCT((LEN(BF364)-LEN(SUBSTITUTE(BF364," "&amp;L_PendStrict&amp;" "," ")))/(LEN(L_PendStrict)+1))&gt;SUMPRODUCT((LEN(BF364)-LEN(SUBSTITUTE(BF364," "&amp;L_PendNeg&amp;" "," ")))/(LEN(L_PendNeg)+1)),1,0),1)</f>
        <v>0</v>
      </c>
      <c r="BL364" s="61" t="n">
        <f aca="false">IFERROR(IF(OR(SUMPRODUCT(--ISNUMBER(SEARCH({"aa000"," aa 000"," aaa 000"," aaaa 000"," a 0000"," a000 000"," aa 00 000"," aaa 00 000"},BN364)))&gt;0,SUMPRODUCT(--ISNUMBER(SEARCH({"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364)))&gt;0,SUMPRODUCT(--ISNUMBER(SEARCH({"http","www.","\",".pdf",".jpg",".jpeg",".png",".heic",".xls",".doc",".msg",".eml"},Z364)))&gt;0,AND(SUMPRODUCT(--ISNUMBER(SEARCH({"sharepoint","onedrive","teams","dms","q-pulse","qpulse"},Z364)))&gt;0,ISNUMBER(SEARCH("0",BM364)))),1,0),0)</f>
        <v>0</v>
      </c>
      <c r="BM364" s="61" t="str">
        <f aca="false">SUBSTITUTE(SUBSTITUTE(SUBSTITUTE(SUBSTITUTE(SUBSTITUTE(SUBSTITUTE(SUBSTITUTE(SUBSTITUTE(SUBSTITUTE(LOWER(BW364&amp;""),"1","0"),"2","0"),"3","0"),"4","0"),"5","0"),"6","0"),"7","0"),"8","0"),"9","0")</f>
        <v>  </v>
      </c>
      <c r="BN364" s="61" t="str">
        <f aca="false">SUBSTITUTE(SUBSTITUTE(SUBSTITUTE(SUBSTITUTE(SUBSTITUTE(SUBSTITUTE(SUBSTITUTE(SUBSTITUTE(SUBSTITUTE(SUBSTITUTE(SUBSTITUTE(SUBSTITUTE(SUBSTITUTE(SUBSTITUTE(SUBSTITUTE(SUBSTITUTE(SUBSTITUTE(SUBSTITUTE(SUBSTITUTE(SUBSTITUTE(SUBSTITUTE(SUBSTITUTE(SUBSTITUTE(SUBSTITUTE(SUBSTITUTE(BM364,"b","a"),"c","a"),"d","a"),"e","a"),"f","a"),"g","a"),"h","a"),"i","a"),"j","a"),"k","a"),"l","a"),"m","a"),"n","a"),"o","a"),"p","a"),"q","a"),"r","a"),"s","a"),"t","a"),"u","a"),"v","a"),"w","a"),"x","a"),"y","a"),"z","a")</f>
        <v>  </v>
      </c>
      <c r="BO364" s="61" t="str">
        <f aca="false">SUBSTITUTE(SUBSTITUTE(SUBSTITUTE(SUBSTITUTE(SUBSTITUTE(SUBSTITUTE(SUBSTITUTE(SUBSTITUTE(SUBSTITUTE(LOWER(BX364&amp;""),"1","0"),"2","0"),"3","0"),"4","0"),"5","0"),"6","0"),"7","0"),"8","0"),"9","0")</f>
        <v>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v>
      </c>
      <c r="BQ364" s="61" t="n">
        <f aca="false">IFERROR(IF(OR(SUMPRODUCT(--ISNUMBER(SEARCH({"aa000"," aa 000"," aaa 000"," aaaa 000"," a 0000"," a000 000"," aa 00 000"," aaa 00 000"},BP364)))&gt;0,SUMPRODUCT(--ISNUMBER(SEARCH({"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364)))&gt;0,SUMPRODUCT(--ISNUMBER(SEARCH({"http","www.","\",".pdf",".jpg",".jpeg",".png",".heic",".xls",".doc",".msg",".eml"},W364)))&gt;0,ISNUMBER(SEARCH("0000",BO364)),AND(SUMPRODUCT(--ISNUMBER(SEARCH({"sharepoint","onedrive","teams","dms","q-pulse","qpulse"},W364)))&gt;0,ISNUMBER(SEARCH("0",BO364)))),1,0),0)</f>
        <v>0</v>
      </c>
      <c r="BR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364," "&amp;LOWER(Flights!$F$15)&amp;" "," ~ ")," mh"," ~")," at "," ~ ")," by "," ~ ")," on "," ~ ")," to "," ~ ")," from "," ~ ")," until "," ~ ")," till "," ~ ")," before "," ~ ")," after "," ~ ")," around "," ~ ")," approx "," ~ ")," about "," ~ ")," since "," ~ ")," hrs "," ~ ")," hr "," ~ ")," hours "," ~ ")," time "," ~ ")," jan "," ~ ")," feb "," ~ ")," mar "," ~ ")," apr "," ~ ")," may "," ~ ")," jun "," ~ ")," jul "," ~ ")," aug "," ~ ")," sep "," ~ ")," sept "," ~ ")," oct "," ~ ")</f>
        <v>  </v>
      </c>
      <c r="BS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364," "&amp;LOWER(Flights!$F$15)&amp;" "," ~ ")," mh"," ~")," at "," ~ ")," by "," ~ ")," on "," ~ ")," to "," ~ ")," from "," ~ ")," until "," ~ ")," till "," ~ ")," before "," ~ ")," after "," ~ ")," around "," ~ ")," approx "," ~ ")," about "," ~ ")," since "," ~ ")," hrs "," ~ ")," hr "," ~ ")," hours "," ~ ")," time "," ~ ")," jan "," ~ ")," feb "," ~ ")," mar "," ~ ")," apr "," ~ ")," may "," ~ ")," jun "," ~ ")," jul "," ~ ")," aug "," ~ ")," sep "," ~ ")," sept "," ~ ")," oct "," ~ ")</f>
        <v>  </v>
      </c>
      <c r="BT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364,"jan","~"),"feb","~"),"mar","~"),"apr","~"),"may","~"),"jun","~"),"jul","~"),"aug","~"),"sep","~"),"oct","~"),"nov","~"),"dec","~")," nov "," ~ ")," dec "," ~ ")," mon "," ~ ")," tue "," ~ ")," wed "," ~ ")," thu "," ~ ")," fri "," ~ ")," sat "," ~ ")," sun "," ~ ")," gate "," ~ ")," bay "," ~ ")," stand "," ~ ")," position "," ~ ")," galley "," ~ ")," flight "," ~ ")," flt "," ~ ")," day "," ~ ")," date "," ~ ")," dated "," ~ ")," the "," ~ ")," and "," ~ ")," of "," ~ ")," in "," ~ ")," for "," ~ ")," with "," ~ ")</f>
        <v>  </v>
      </c>
      <c r="BU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364,"jan","~"),"feb","~"),"mar","~"),"apr","~"),"may","~"),"jun","~"),"jul","~"),"aug","~"),"sep","~"),"oct","~"),"nov","~"),"dec","~")," nov "," ~ ")," dec "," ~ ")," mon "," ~ ")," tue "," ~ ")," wed "," ~ ")," thu "," ~ ")," fri "," ~ ")," sat "," ~ ")," sun "," ~ ")," gate "," ~ ")," bay "," ~ ")," stand "," ~ ")," position "," ~ ")," galley "," ~ ")," flight "," ~ ")," flt "," ~ ")," day "," ~ ")," date "," ~ ")," dated "," ~ ")," the "," ~ ")," and "," ~ ")," of "," ~ ")," in "," ~ ")," for "," ~ ")," with "," ~ ")</f>
        <v>  </v>
      </c>
      <c r="BV364" s="61" t="n">
        <f aca="false">0</f>
        <v>0</v>
      </c>
      <c r="BW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364," pax "," ~ ")," etd "," ~ ")," eta "," ~ ")," std "," ~ ")," sta "," ~ ")," atd "," ~ ")," ata "," ~ ")," lt "," ~ ")," utc "," ~ ")," local "," ~ ")," ok "," ~ ")," done "," ~ ")," seen "," ~ ")," chk "," ~ ")," chkd "," ~ ")," checked "," ~ ")," rcvd "," ~ ")," recd "," ~ ")," dep "," ~ ")," arr "," ~ ")," qty "," ~ ")," all "," ~ ")," ttl "," ~ ")," total "," ~ ")," via "," ~ ")," per "," ~ ")," call "," ~ ")," inbound "," ~ ")," outbound "," ~ ")," approx "," ~ ")</f>
        <v>  </v>
      </c>
      <c r="BX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364," pax "," ~ ")," etd "," ~ ")," eta "," ~ ")," std "," ~ ")," sta "," ~ ")," atd "," ~ ")," ata "," ~ ")," lt "," ~ ")," utc "," ~ ")," local "," ~ ")," ok "," ~ ")," done "," ~ ")," seen "," ~ ")," chk "," ~ ")," chkd "," ~ ")," checked "," ~ ")," rcvd "," ~ ")," recd "," ~ ")," dep "," ~ ")," arr "," ~ ")," qty "," ~ ")," all "," ~ ")," ttl "," ~ ")," total "," ~ ")," via "," ~ ")," per "," ~ ")," call "," ~ ")," inbound "," ~ ")," outbound "," ~ ")," approx "," ~ ")</f>
        <v>  </v>
      </c>
    </row>
    <row r="365" customFormat="false" ht="41.25" hidden="false" customHeight="true" outlineLevel="0" collapsed="false">
      <c r="A365" s="57" t="s">
        <v>969</v>
      </c>
      <c r="B365" s="57" t="s">
        <v>258</v>
      </c>
      <c r="C365" s="57" t="str">
        <f aca="false">Flights!$F$15</f>
        <v>MH1149</v>
      </c>
      <c r="D365" s="58" t="n">
        <f aca="false">Flights!$D$15</f>
        <v>46307</v>
      </c>
      <c r="E365" s="57" t="str">
        <f aca="false">Flights!$G$15&amp;"-"&amp;Flights!$H$15</f>
        <v>PEN-KUL</v>
      </c>
      <c r="F365" s="57" t="str">
        <f aca="false">Flights!$K$15</f>
        <v>EY</v>
      </c>
      <c r="G365" s="57" t="s">
        <v>81</v>
      </c>
      <c r="H365" s="57" t="s">
        <v>381</v>
      </c>
      <c r="I365" s="57" t="s">
        <v>414</v>
      </c>
      <c r="J365" s="57" t="s">
        <v>415</v>
      </c>
      <c r="K365" s="67" t="s">
        <v>925</v>
      </c>
      <c r="L365" s="67" t="s">
        <v>926</v>
      </c>
      <c r="M365" s="67"/>
      <c r="N365" s="67" t="s">
        <v>386</v>
      </c>
      <c r="O365" s="67" t="s">
        <v>970</v>
      </c>
      <c r="P365" s="57" t="s">
        <v>187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open",IF(AND(NOT(OR(LEN(AZ365)&lt;15,ISNUMBER(MATCH(AZ365,L_Placeholder,0)))),BK365=0,NOT(OR(LEN(AU365)&lt;2,ISNUMBER(MATCH(AU365,L_Placeholder,0)))),NOT(OR(LEN(AX365)&lt;2,ISNUMBER(MATCH(AX365,L_Placeholder,0)))),TRIM(AE365)&lt;&gt;TRIM(T365)),"N/A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missing",IF(OR(LEN(AU365)&lt;2,ISNUMBER(MATCH(AU365,L_Placeholder,0))),"INVALID – PIC missing",IF(OR(LEN(AV365)&lt;2,ISNUMBER(MATCH(AV365,L_Placeholder,0))),"INVALID – result / assessment missing",IF(OR(OR(LEN(AW365)&lt;3,ISNUMBER(MATCH(AW365,L_Placeholder,0))),SUMPRODUCT(--ISNUMBER(SEARCH(" "&amp;L_EvidencePhrase&amp;" ",BD365)))&gt;0,BI365=1),"INVALID – evidence missing, placeholder or not yet on file",IF(BL365=0,"INVALID – evidence needs a traceable reference (number, file name or link)",IF(OR(LEN(AX365)&lt;2,ISNUMBER(MATCH(AX365,L_Placeholder,0))),"INVALID – verifier missing",IF(AX365=AU365,"INVALID – verifier must be someone other than the PIC",IF(BH365=1,"INVALID – result not yet available (awaiting / TBC)",IF(BV365=1,"INVALID – wording says not on board: an on-board confirmation needs the item loaded",IF(AND(AQ365=1,OR(OR(LEN(AY365)&lt;3,ISNUMBER(MATCH(AY365,L_Placeholder,0))),BJ365=1,BQ365=0)),"INVALID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LATE","COMPLETE")&amp;IF(BG365=1," – CHECK WORDING",""))))))))))))))))))))))),IF(TRIM(U365)="Fail","FAIL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t="str">
        <f aca="false">" "&amp;TRIM(SUBSTITUTE(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 "))&amp;" "</f>
        <v>  </v>
      </c>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IFERROR(IF(AND(TRIM(U365)="Pass",SUMPRODUCT((LEN(BC365)-LEN(SUBSTITUTE(BC365,"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")))/(LEN(L_PendNeg)+1))+SUMPRODUCT((LEN(BC365)-LEN(SUBSTITUTE(BC365," "&amp;L_PendPrep&amp;" "," ")))/(LEN(L_PendPrep)+1)),1,0),1)</f>
        <v>0</v>
      </c>
      <c r="BI365" s="61" t="n">
        <f aca="false">IFERROR(IF(SUMPRODUCT((LEN(BD365)-LEN(SUBSTITUTE(BD365," "&amp;L_PendStrict&amp;" "," ")))/(LEN(L_PendStrict)+1))&gt;SUMPRODUCT((LEN(BD365)-LEN(SUBSTITUTE(BD365," "&amp;L_PendNeg&amp;" "," ")))/(LEN(L_PendNeg)+1)),1,0),1)</f>
        <v>0</v>
      </c>
      <c r="BJ365" s="61" t="n">
        <f aca="false">IFERROR(IF(SUMPRODUCT((LEN(BE365)-LEN(SUBSTITUTE(BE365," "&amp;L_Pending&amp;" "," ")))/(LEN(L_Pending)+1))&gt;SUMPRODUCT((LEN(BE365)-LEN(SUBSTITUTE(BE365," "&amp;L_PendNeg&amp;" "," ")))/(LEN(L_PendNeg)+1))+SUMPRODUCT((LEN(BE365)-LEN(SUBSTITUTE(BE365," "&amp;L_PendPrep&amp;" "," ")))/(LEN(L_PendPrep)+1)),1,0),1)</f>
        <v>0</v>
      </c>
      <c r="BK365" s="61" t="n">
        <f aca="false">IFERROR(IF(SUMPRODUCT((LEN(BF365)-LEN(SUBSTITUTE(BF365," "&amp;L_PendStrict&amp;" "," ")))/(LEN(L_PendStrict)+1))&gt;SUMPRODUCT((LEN(BF365)-LEN(SUBSTITUTE(BF365," "&amp;L_PendNeg&amp;" "," ")))/(LEN(L_PendNeg)+1)),1,0),1)</f>
        <v>0</v>
      </c>
      <c r="BL365" s="61" t="n">
        <f aca="false">IFERROR(IF(OR(SUMPRODUCT(--ISNUMBER(SEARCH({"aa000"," aa 000"," aaa 000"," aaaa 000"," a 0000"," a000 000"," aa 00 000"," aaa 00 000"},BN365)))&gt;0,SUMPRODUCT(--ISNUMBER(SEARCH({"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365)))&gt;0,SUMPRODUCT(--ISNUMBER(SEARCH({"http","www.","\",".pdf",".jpg",".jpeg",".png",".heic",".xls",".doc",".msg",".eml"},Z365)))&gt;0,AND(SUMPRODUCT(--ISNUMBER(SEARCH({"sharepoint","onedrive","teams","dms","q-pulse","qpulse"},Z365)))&gt;0,ISNUMBER(SEARCH("0",BM365)))),1,0),0)</f>
        <v>0</v>
      </c>
      <c r="BM365" s="61" t="str">
        <f aca="false">SUBSTITUTE(SUBSTITUTE(SUBSTITUTE(SUBSTITUTE(SUBSTITUTE(SUBSTITUTE(SUBSTITUTE(SUBSTITUTE(SUBSTITUTE(LOWER(BW365&amp;""),"1","0"),"2","0"),"3","0"),"4","0"),"5","0"),"6","0"),"7","0"),"8","0"),"9","0")</f>
        <v>  </v>
      </c>
      <c r="BN365" s="61" t="str">
        <f aca="false">SUBSTITUTE(SUBSTITUTE(SUBSTITUTE(SUBSTITUTE(SUBSTITUTE(SUBSTITUTE(SUBSTITUTE(SUBSTITUTE(SUBSTITUTE(SUBSTITUTE(SUBSTITUTE(SUBSTITUTE(SUBSTITUTE(SUBSTITUTE(SUBSTITUTE(SUBSTITUTE(SUBSTITUTE(SUBSTITUTE(SUBSTITUTE(SUBSTITUTE(SUBSTITUTE(SUBSTITUTE(SUBSTITUTE(SUBSTITUTE(SUBSTITUTE(BM365,"b","a"),"c","a"),"d","a"),"e","a"),"f","a"),"g","a"),"h","a"),"i","a"),"j","a"),"k","a"),"l","a"),"m","a"),"n","a"),"o","a"),"p","a"),"q","a"),"r","a"),"s","a"),"t","a"),"u","a"),"v","a"),"w","a"),"x","a"),"y","a"),"z","a")</f>
        <v>  </v>
      </c>
      <c r="BO365" s="61" t="str">
        <f aca="false">SUBSTITUTE(SUBSTITUTE(SUBSTITUTE(SUBSTITUTE(SUBSTITUTE(SUBSTITUTE(SUBSTITUTE(SUBSTITUTE(SUBSTITUTE(LOWER(BX365&amp;""),"1","0"),"2","0"),"3","0"),"4","0"),"5","0"),"6","0"),"7","0"),"8","0"),"9","0")</f>
        <v>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v>
      </c>
      <c r="BQ365" s="61" t="n">
        <f aca="false">IFERROR(IF(OR(SUMPRODUCT(--ISNUMBER(SEARCH({"aa000"," aa 000"," aaa 000"," aaaa 000"," a 0000"," a000 000"," aa 00 000"," aaa 00 000"},BP365)))&gt;0,SUMPRODUCT(--ISNUMBER(SEARCH({"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365)))&gt;0,SUMPRODUCT(--ISNUMBER(SEARCH({"http","www.","\",".pdf",".jpg",".jpeg",".png",".heic",".xls",".doc",".msg",".eml"},W365)))&gt;0,ISNUMBER(SEARCH("0000",BO365)),AND(SUMPRODUCT(--ISNUMBER(SEARCH({"sharepoint","onedrive","teams","dms","q-pulse","qpulse"},W365)))&gt;0,ISNUMBER(SEARCH("0",BO365)))),1,0),0)</f>
        <v>0</v>
      </c>
      <c r="BR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365," "&amp;LOWER(Flights!$F$15)&amp;" "," ~ ")," mh"," ~")," at "," ~ ")," by "," ~ ")," on "," ~ ")," to "," ~ ")," from "," ~ ")," until "," ~ ")," till "," ~ ")," before "," ~ ")," after "," ~ ")," around "," ~ ")," approx "," ~ ")," about "," ~ ")," since "," ~ ")," hrs "," ~ ")," hr "," ~ ")," hours "," ~ ")," time "," ~ ")," jan "," ~ ")," feb "," ~ ")," mar "," ~ ")," apr "," ~ ")," may "," ~ ")," jun "," ~ ")," jul "," ~ ")," aug "," ~ ")," sep "," ~ ")," sept "," ~ ")," oct "," ~ ")</f>
        <v>  </v>
      </c>
      <c r="BS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365," "&amp;LOWER(Flights!$F$15)&amp;" "," ~ ")," mh"," ~")," at "," ~ ")," by "," ~ ")," on "," ~ ")," to "," ~ ")," from "," ~ ")," until "," ~ ")," till "," ~ ")," before "," ~ ")," after "," ~ ")," around "," ~ ")," approx "," ~ ")," about "," ~ ")," since "," ~ ")," hrs "," ~ ")," hr "," ~ ")," hours "," ~ ")," time "," ~ ")," jan "," ~ ")," feb "," ~ ")," mar "," ~ ")," apr "," ~ ")," may "," ~ ")," jun "," ~ ")," jul "," ~ ")," aug "," ~ ")," sep "," ~ ")," sept "," ~ ")," oct "," ~ ")</f>
        <v>  </v>
      </c>
      <c r="BT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365,"jan","~"),"feb","~"),"mar","~"),"apr","~"),"may","~"),"jun","~"),"jul","~"),"aug","~"),"sep","~"),"oct","~"),"nov","~"),"dec","~")," nov "," ~ ")," dec "," ~ ")," mon "," ~ ")," tue "," ~ ")," wed "," ~ ")," thu "," ~ ")," fri "," ~ ")," sat "," ~ ")," sun "," ~ ")," gate "," ~ ")," bay "," ~ ")," stand "," ~ ")," position "," ~ ")," galley "," ~ ")," flight "," ~ ")," flt "," ~ ")," day "," ~ ")," date "," ~ ")," dated "," ~ ")," the "," ~ ")," and "," ~ ")," of "," ~ ")," in "," ~ ")," for "," ~ ")," with "," ~ ")</f>
        <v>  </v>
      </c>
      <c r="BU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365,"jan","~"),"feb","~"),"mar","~"),"apr","~"),"may","~"),"jun","~"),"jul","~"),"aug","~"),"sep","~"),"oct","~"),"nov","~"),"dec","~")," nov "," ~ ")," dec "," ~ ")," mon "," ~ ")," tue "," ~ ")," wed "," ~ ")," thu "," ~ ")," fri "," ~ ")," sat "," ~ ")," sun "," ~ ")," gate "," ~ ")," bay "," ~ ")," stand "," ~ ")," position "," ~ ")," galley "," ~ ")," flight "," ~ ")," flt "," ~ ")," day "," ~ ")," date "," ~ ")," dated "," ~ ")," the "," ~ ")," and "," ~ ")," of "," ~ ")," in "," ~ ")," for "," ~ ")," with "," ~ ")</f>
        <v>  </v>
      </c>
      <c r="BV365" s="61" t="n">
        <f aca="false">0</f>
        <v>0</v>
      </c>
      <c r="BW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365," pax "," ~ ")," etd "," ~ ")," eta "," ~ ")," std "," ~ ")," sta "," ~ ")," atd "," ~ ")," ata "," ~ ")," lt "," ~ ")," utc "," ~ ")," local "," ~ ")," ok "," ~ ")," done "," ~ ")," seen "," ~ ")," chk "," ~ ")," chkd "," ~ ")," checked "," ~ ")," rcvd "," ~ ")," recd "," ~ ")," dep "," ~ ")," arr "," ~ ")," qty "," ~ ")," all "," ~ ")," ttl "," ~ ")," total "," ~ ")," via "," ~ ")," per "," ~ ")," call "," ~ ")," inbound "," ~ ")," outbound "," ~ ")," approx "," ~ ")</f>
        <v>  </v>
      </c>
      <c r="BX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365," pax "," ~ ")," etd "," ~ ")," eta "," ~ ")," std "," ~ ")," sta "," ~ ")," atd "," ~ ")," ata "," ~ ")," lt "," ~ ")," utc "," ~ ")," local "," ~ ")," ok "," ~ ")," done "," ~ ")," seen "," ~ ")," chk "," ~ ")," chkd "," ~ ")," checked "," ~ ")," rcvd "," ~ ")," recd "," ~ ")," dep "," ~ ")," arr "," ~ ")," qty "," ~ ")," all "," ~ ")," ttl "," ~ ")," total "," ~ ")," via "," ~ ")," per "," ~ ")," call "," ~ ")," inbound "," ~ ")," outbound "," ~ ")," approx "," ~ ")</f>
        <v>  </v>
      </c>
    </row>
    <row r="366" customFormat="false" ht="78.75" hidden="false" customHeight="true" outlineLevel="0" collapsed="false">
      <c r="A366" s="57" t="s">
        <v>971</v>
      </c>
      <c r="B366" s="57" t="s">
        <v>258</v>
      </c>
      <c r="C366" s="57" t="str">
        <f aca="false">Flights!$F$15</f>
        <v>MH1149</v>
      </c>
      <c r="D366" s="58" t="n">
        <f aca="false">Flights!$D$15</f>
        <v>46307</v>
      </c>
      <c r="E366" s="57" t="str">
        <f aca="false">Flights!$G$15&amp;"-"&amp;Flights!$H$15</f>
        <v>PEN-KUL</v>
      </c>
      <c r="F366" s="57" t="str">
        <f aca="false">Flights!$K$15</f>
        <v>EY</v>
      </c>
      <c r="G366" s="57" t="s">
        <v>81</v>
      </c>
      <c r="H366" s="57" t="s">
        <v>381</v>
      </c>
      <c r="I366" s="57" t="s">
        <v>414</v>
      </c>
      <c r="J366" s="57" t="s">
        <v>972</v>
      </c>
      <c r="K366" s="67" t="s">
        <v>973</v>
      </c>
      <c r="L366" s="67" t="s">
        <v>926</v>
      </c>
      <c r="M366" s="67"/>
      <c r="N366" s="67" t="s">
        <v>447</v>
      </c>
      <c r="O366" s="67" t="s">
        <v>974</v>
      </c>
      <c r="P366" s="57" t="s">
        <v>187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open",IF(AND(NOT(OR(LEN(AZ366)&lt;15,ISNUMBER(MATCH(AZ366,L_Placeholder,0)))),BK366=0,NOT(OR(LEN(AU366)&lt;2,ISNUMBER(MATCH(AU366,L_Placeholder,0)))),NOT(OR(LEN(AX366)&lt;2,ISNUMBER(MATCH(AX366,L_Placeholder,0)))),TRIM(AE366)&lt;&gt;TRIM(T366)),"N/A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missing",IF(OR(LEN(AU366)&lt;2,ISNUMBER(MATCH(AU366,L_Placeholder,0))),"INVALID – PIC missing",IF(OR(LEN(AV366)&lt;2,ISNUMBER(MATCH(AV366,L_Placeholder,0))),"INVALID – result / assessment missing",IF(OR(OR(LEN(AW366)&lt;3,ISNUMBER(MATCH(AW366,L_Placeholder,0))),SUMPRODUCT(--ISNUMBER(SEARCH(" "&amp;L_EvidencePhrase&amp;" ",BD366)))&gt;0,BI366=1),"INVALID – evidence missing, placeholder or not yet on file",IF(BL366=0,"INVALID – evidence needs a traceable reference (number, file name or link)",IF(OR(LEN(AX366)&lt;2,ISNUMBER(MATCH(AX366,L_Placeholder,0))),"INVALID – verifier missing",IF(AX366=AU366,"INVALID – verifier must be someone other than the PIC",IF(BH366=1,"INVALID – result not yet available (awaiting / TBC)",IF(BV366=1,"INVALID – wording says not on board: an on-board confirmation needs the item loaded",IF(AND(AQ366=1,OR(OR(LEN(AY366)&lt;3,ISNUMBER(MATCH(AY366,L_Placeholder,0))),BJ366=1,BQ366=0)),"INVALID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LATE","COMPLETE")&amp;IF(BG366=1," – CHECK WORDING",""))))))))))))))))))))))),IF(TRIM(U366)="Fail","FAIL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t="str">
        <f aca="false">" "&amp;TRIM(SUBSTITUTE(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 "))&amp;" "</f>
        <v>  </v>
      </c>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IFERROR(IF(AND(TRIM(U366)="Pass",SUMPRODUCT((LEN(BC366)-LEN(SUBSTITUTE(BC366,"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")))/(LEN(L_PendNeg)+1))+SUMPRODUCT((LEN(BC366)-LEN(SUBSTITUTE(BC366," "&amp;L_PendPrep&amp;" "," ")))/(LEN(L_PendPrep)+1)),1,0),1)</f>
        <v>0</v>
      </c>
      <c r="BI366" s="61" t="n">
        <f aca="false">IFERROR(IF(SUMPRODUCT((LEN(BD366)-LEN(SUBSTITUTE(BD366," "&amp;L_PendStrict&amp;" "," ")))/(LEN(L_PendStrict)+1))&gt;SUMPRODUCT((LEN(BD366)-LEN(SUBSTITUTE(BD366," "&amp;L_PendNeg&amp;" "," ")))/(LEN(L_PendNeg)+1)),1,0),1)</f>
        <v>0</v>
      </c>
      <c r="BJ366" s="61" t="n">
        <f aca="false">IFERROR(IF(SUMPRODUCT((LEN(BE366)-LEN(SUBSTITUTE(BE366," "&amp;L_Pending&amp;" "," ")))/(LEN(L_Pending)+1))&gt;SUMPRODUCT((LEN(BE366)-LEN(SUBSTITUTE(BE366," "&amp;L_PendNeg&amp;" "," ")))/(LEN(L_PendNeg)+1))+SUMPRODUCT((LEN(BE366)-LEN(SUBSTITUTE(BE366," "&amp;L_PendPrep&amp;" "," ")))/(LEN(L_PendPrep)+1)),1,0),1)</f>
        <v>0</v>
      </c>
      <c r="BK366" s="61" t="n">
        <f aca="false">IFERROR(IF(SUMPRODUCT((LEN(BF366)-LEN(SUBSTITUTE(BF366," "&amp;L_PendStrict&amp;" "," ")))/(LEN(L_PendStrict)+1))&gt;SUMPRODUCT((LEN(BF366)-LEN(SUBSTITUTE(BF366," "&amp;L_PendNeg&amp;" "," ")))/(LEN(L_PendNeg)+1)),1,0),1)</f>
        <v>0</v>
      </c>
      <c r="BL366" s="61" t="n">
        <f aca="false">IFERROR(IF(OR(SUMPRODUCT(--ISNUMBER(SEARCH({"aa000"," aa 000"," aaa 000"," aaaa 000"," a 0000"," a000 000"," aa 00 000"," aaa 00 000"},BN366)))&gt;0,SUMPRODUCT(--ISNUMBER(SEARCH({"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366)))&gt;0,SUMPRODUCT(--ISNUMBER(SEARCH({"http","www.","\",".pdf",".jpg",".jpeg",".png",".heic",".xls",".doc",".msg",".eml"},Z366)))&gt;0,AND(SUMPRODUCT(--ISNUMBER(SEARCH({"sharepoint","onedrive","teams","dms","q-pulse","qpulse"},Z366)))&gt;0,ISNUMBER(SEARCH("0",BM366)))),1,0),0)</f>
        <v>0</v>
      </c>
      <c r="BM366" s="61" t="str">
        <f aca="false">SUBSTITUTE(SUBSTITUTE(SUBSTITUTE(SUBSTITUTE(SUBSTITUTE(SUBSTITUTE(SUBSTITUTE(SUBSTITUTE(SUBSTITUTE(LOWER(BW366&amp;""),"1","0"),"2","0"),"3","0"),"4","0"),"5","0"),"6","0"),"7","0"),"8","0"),"9","0")</f>
        <v>  </v>
      </c>
      <c r="BN366" s="61" t="str">
        <f aca="false">SUBSTITUTE(SUBSTITUTE(SUBSTITUTE(SUBSTITUTE(SUBSTITUTE(SUBSTITUTE(SUBSTITUTE(SUBSTITUTE(SUBSTITUTE(SUBSTITUTE(SUBSTITUTE(SUBSTITUTE(SUBSTITUTE(SUBSTITUTE(SUBSTITUTE(SUBSTITUTE(SUBSTITUTE(SUBSTITUTE(SUBSTITUTE(SUBSTITUTE(SUBSTITUTE(SUBSTITUTE(SUBSTITUTE(SUBSTITUTE(SUBSTITUTE(BM366,"b","a"),"c","a"),"d","a"),"e","a"),"f","a"),"g","a"),"h","a"),"i","a"),"j","a"),"k","a"),"l","a"),"m","a"),"n","a"),"o","a"),"p","a"),"q","a"),"r","a"),"s","a"),"t","a"),"u","a"),"v","a"),"w","a"),"x","a"),"y","a"),"z","a")</f>
        <v>  </v>
      </c>
      <c r="BO366" s="61" t="str">
        <f aca="false">SUBSTITUTE(SUBSTITUTE(SUBSTITUTE(SUBSTITUTE(SUBSTITUTE(SUBSTITUTE(SUBSTITUTE(SUBSTITUTE(SUBSTITUTE(LOWER(BX366&amp;""),"1","0"),"2","0"),"3","0"),"4","0"),"5","0"),"6","0"),"7","0"),"8","0"),"9","0")</f>
        <v>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v>
      </c>
      <c r="BQ366" s="61" t="n">
        <f aca="false">IFERROR(IF(OR(SUMPRODUCT(--ISNUMBER(SEARCH({"aa000"," aa 000"," aaa 000"," aaaa 000"," a 0000"," a000 000"," aa 00 000"," aaa 00 000"},BP366)))&gt;0,SUMPRODUCT(--ISNUMBER(SEARCH({"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366)))&gt;0,SUMPRODUCT(--ISNUMBER(SEARCH({"http","www.","\",".pdf",".jpg",".jpeg",".png",".heic",".xls",".doc",".msg",".eml"},W366)))&gt;0,ISNUMBER(SEARCH("0000",BO366)),AND(SUMPRODUCT(--ISNUMBER(SEARCH({"sharepoint","onedrive","teams","dms","q-pulse","qpulse"},W366)))&gt;0,ISNUMBER(SEARCH("0",BO366)))),1,0),0)</f>
        <v>0</v>
      </c>
      <c r="BR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366," "&amp;LOWER(Flights!$F$15)&amp;" "," ~ ")," mh"," ~")," at "," ~ ")," by "," ~ ")," on "," ~ ")," to "," ~ ")," from "," ~ ")," until "," ~ ")," till "," ~ ")," before "," ~ ")," after "," ~ ")," around "," ~ ")," approx "," ~ ")," about "," ~ ")," since "," ~ ")," hrs "," ~ ")," hr "," ~ ")," hours "," ~ ")," time "," ~ ")," jan "," ~ ")," feb "," ~ ")," mar "," ~ ")," apr "," ~ ")," may "," ~ ")," jun "," ~ ")," jul "," ~ ")," aug "," ~ ")," sep "," ~ ")," sept "," ~ ")," oct "," ~ ")</f>
        <v>  </v>
      </c>
      <c r="BS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366," "&amp;LOWER(Flights!$F$15)&amp;" "," ~ ")," mh"," ~")," at "," ~ ")," by "," ~ ")," on "," ~ ")," to "," ~ ")," from "," ~ ")," until "," ~ ")," till "," ~ ")," before "," ~ ")," after "," ~ ")," around "," ~ ")," approx "," ~ ")," about "," ~ ")," since "," ~ ")," hrs "," ~ ")," hr "," ~ ")," hours "," ~ ")," time "," ~ ")," jan "," ~ ")," feb "," ~ ")," mar "," ~ ")," apr "," ~ ")," may "," ~ ")," jun "," ~ ")," jul "," ~ ")," aug "," ~ ")," sep "," ~ ")," sept "," ~ ")," oct "," ~ ")</f>
        <v>  </v>
      </c>
      <c r="BT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366,"jan","~"),"feb","~"),"mar","~"),"apr","~"),"may","~"),"jun","~"),"jul","~"),"aug","~"),"sep","~"),"oct","~"),"nov","~"),"dec","~")," nov "," ~ ")," dec "," ~ ")," mon "," ~ ")," tue "," ~ ")," wed "," ~ ")," thu "," ~ ")," fri "," ~ ")," sat "," ~ ")," sun "," ~ ")," gate "," ~ ")," bay "," ~ ")," stand "," ~ ")," position "," ~ ")," galley "," ~ ")," flight "," ~ ")," flt "," ~ ")," day "," ~ ")," date "," ~ ")," dated "," ~ ")," the "," ~ ")," and "," ~ ")," of "," ~ ")," in "," ~ ")," for "," ~ ")," with "," ~ ")</f>
        <v>  </v>
      </c>
      <c r="BU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366,"jan","~"),"feb","~"),"mar","~"),"apr","~"),"may","~"),"jun","~"),"jul","~"),"aug","~"),"sep","~"),"oct","~"),"nov","~"),"dec","~")," nov "," ~ ")," dec "," ~ ")," mon "," ~ ")," tue "," ~ ")," wed "," ~ ")," thu "," ~ ")," fri "," ~ ")," sat "," ~ ")," sun "," ~ ")," gate "," ~ ")," bay "," ~ ")," stand "," ~ ")," position "," ~ ")," galley "," ~ ")," flight "," ~ ")," flt "," ~ ")," day "," ~ ")," date "," ~ ")," dated "," ~ ")," the "," ~ ")," and "," ~ ")," of "," ~ ")," in "," ~ ")," for "," ~ ")," with "," ~ ")</f>
        <v>  </v>
      </c>
      <c r="BV366" s="61" t="n">
        <f aca="false">0</f>
        <v>0</v>
      </c>
      <c r="BW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366," pax "," ~ ")," etd "," ~ ")," eta "," ~ ")," std "," ~ ")," sta "," ~ ")," atd "," ~ ")," ata "," ~ ")," lt "," ~ ")," utc "," ~ ")," local "," ~ ")," ok "," ~ ")," done "," ~ ")," seen "," ~ ")," chk "," ~ ")," chkd "," ~ ")," checked "," ~ ")," rcvd "," ~ ")," recd "," ~ ")," dep "," ~ ")," arr "," ~ ")," qty "," ~ ")," all "," ~ ")," ttl "," ~ ")," total "," ~ ")," via "," ~ ")," per "," ~ ")," call "," ~ ")," inbound "," ~ ")," outbound "," ~ ")," approx "," ~ ")</f>
        <v>  </v>
      </c>
      <c r="BX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366," pax "," ~ ")," etd "," ~ ")," eta "," ~ ")," std "," ~ ")," sta "," ~ ")," atd "," ~ ")," ata "," ~ ")," lt "," ~ ")," utc "," ~ ")," local "," ~ ")," ok "," ~ ")," done "," ~ ")," seen "," ~ ")," chk "," ~ ")," chkd "," ~ ")," checked "," ~ ")," rcvd "," ~ ")," recd "," ~ ")," dep "," ~ ")," arr "," ~ ")," qty "," ~ ")," all "," ~ ")," ttl "," ~ ")," total "," ~ ")," via "," ~ ")," per "," ~ ")," call "," ~ ")," inbound "," ~ ")," outbound "," ~ ")," approx "," ~ ")</f>
        <v>  </v>
      </c>
    </row>
    <row r="367" customFormat="false" ht="39.75" hidden="false" customHeight="true" outlineLevel="0" collapsed="false">
      <c r="A367" s="57" t="s">
        <v>975</v>
      </c>
      <c r="B367" s="57" t="s">
        <v>258</v>
      </c>
      <c r="C367" s="57" t="str">
        <f aca="false">Flights!$F$15</f>
        <v>MH1149</v>
      </c>
      <c r="D367" s="58" t="n">
        <f aca="false">Flights!$D$15</f>
        <v>46307</v>
      </c>
      <c r="E367" s="57" t="str">
        <f aca="false">Flights!$G$15&amp;"-"&amp;Flights!$H$15</f>
        <v>PEN-KUL</v>
      </c>
      <c r="F367" s="57" t="str">
        <f aca="false">Flights!$K$15</f>
        <v>EY</v>
      </c>
      <c r="G367" s="57" t="s">
        <v>83</v>
      </c>
      <c r="H367" s="57" t="s">
        <v>381</v>
      </c>
      <c r="I367" s="57" t="s">
        <v>382</v>
      </c>
      <c r="J367" s="57" t="s">
        <v>419</v>
      </c>
      <c r="K367" s="67" t="s">
        <v>420</v>
      </c>
      <c r="L367" s="67" t="s">
        <v>421</v>
      </c>
      <c r="M367" s="67"/>
      <c r="N367" s="67" t="s">
        <v>386</v>
      </c>
      <c r="O367" s="67" t="s">
        <v>976</v>
      </c>
      <c r="P367" s="57" t="s">
        <v>187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open",IF(AND(NOT(OR(LEN(AZ367)&lt;15,ISNUMBER(MATCH(AZ367,L_Placeholder,0)))),BK367=0,NOT(OR(LEN(AU367)&lt;2,ISNUMBER(MATCH(AU367,L_Placeholder,0)))),NOT(OR(LEN(AX367)&lt;2,ISNUMBER(MATCH(AX367,L_Placeholder,0)))),TRIM(AE367)&lt;&gt;TRIM(T367)),"N/A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missing",IF(OR(LEN(AU367)&lt;2,ISNUMBER(MATCH(AU367,L_Placeholder,0))),"INVALID – PIC missing",IF(OR(LEN(AV367)&lt;2,ISNUMBER(MATCH(AV367,L_Placeholder,0))),"INVALID – result / assessment missing",IF(OR(OR(LEN(AW367)&lt;3,ISNUMBER(MATCH(AW367,L_Placeholder,0))),SUMPRODUCT(--ISNUMBER(SEARCH(" "&amp;L_EvidencePhrase&amp;" ",BD367)))&gt;0,BI367=1),"INVALID – evidence missing, placeholder or not yet on file",IF(BL367=0,"INVALID – evidence needs a traceable reference (number, file name or link)",IF(OR(LEN(AX367)&lt;2,ISNUMBER(MATCH(AX367,L_Placeholder,0))),"INVALID – verifier missing",IF(AX367=AU367,"INVALID – verifier must be someone other than the PIC",IF(BH367=1,"INVALID – result not yet available (awaiting / TBC)",IF(BV367=1,"INVALID – wording says not on board: an on-board confirmation needs the item loaded",IF(AND(AQ367=1,OR(OR(LEN(AY367)&lt;3,ISNUMBER(MATCH(AY367,L_Placeholder,0))),BJ367=1,BQ367=0)),"INVALID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LATE","COMPLETE")&amp;IF(BG367=1," – CHECK WORDING",""))))))))))))))))))))))),IF(TRIM(U367)="Fail","FAIL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t="str">
        <f aca="false">" "&amp;TRIM(SUBSTITUTE(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 "))&amp;" "</f>
        <v>  </v>
      </c>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IFERROR(IF(AND(TRIM(U367)="Pass",SUMPRODUCT((LEN(BC367)-LEN(SUBSTITUTE(BC367,"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")))/(LEN(L_PendNeg)+1))+SUMPRODUCT((LEN(BC367)-LEN(SUBSTITUTE(BC367," "&amp;L_PendPrep&amp;" "," ")))/(LEN(L_PendPrep)+1)),1,0),1)</f>
        <v>0</v>
      </c>
      <c r="BI367" s="61" t="n">
        <f aca="false">IFERROR(IF(SUMPRODUCT((LEN(BD367)-LEN(SUBSTITUTE(BD367," "&amp;L_PendStrict&amp;" "," ")))/(LEN(L_PendStrict)+1))&gt;SUMPRODUCT((LEN(BD367)-LEN(SUBSTITUTE(BD367," "&amp;L_PendNeg&amp;" "," ")))/(LEN(L_PendNeg)+1)),1,0),1)</f>
        <v>0</v>
      </c>
      <c r="BJ367" s="61" t="n">
        <f aca="false">IFERROR(IF(SUMPRODUCT((LEN(BE367)-LEN(SUBSTITUTE(BE367," "&amp;L_Pending&amp;" "," ")))/(LEN(L_Pending)+1))&gt;SUMPRODUCT((LEN(BE367)-LEN(SUBSTITUTE(BE367," "&amp;L_PendNeg&amp;" "," ")))/(LEN(L_PendNeg)+1))+SUMPRODUCT((LEN(BE367)-LEN(SUBSTITUTE(BE367," "&amp;L_PendPrep&amp;" "," ")))/(LEN(L_PendPrep)+1)),1,0),1)</f>
        <v>0</v>
      </c>
      <c r="BK367" s="61" t="n">
        <f aca="false">IFERROR(IF(SUMPRODUCT((LEN(BF367)-LEN(SUBSTITUTE(BF367," "&amp;L_PendStrict&amp;" "," ")))/(LEN(L_PendStrict)+1))&gt;SUMPRODUCT((LEN(BF367)-LEN(SUBSTITUTE(BF367," "&amp;L_PendNeg&amp;" "," ")))/(LEN(L_PendNeg)+1)),1,0),1)</f>
        <v>0</v>
      </c>
      <c r="BL367" s="61" t="n">
        <f aca="false">IFERROR(IF(OR(SUMPRODUCT(--ISNUMBER(SEARCH({"aa000"," aa 000"," aaa 000"," aaaa 000"," a 0000"," a000 000"," aa 00 000"," aaa 00 000"},BN367)))&gt;0,SUMPRODUCT(--ISNUMBER(SEARCH({"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367)))&gt;0,SUMPRODUCT(--ISNUMBER(SEARCH({"http","www.","\",".pdf",".jpg",".jpeg",".png",".heic",".xls",".doc",".msg",".eml"},Z367)))&gt;0,AND(SUMPRODUCT(--ISNUMBER(SEARCH({"sharepoint","onedrive","teams","dms","q-pulse","qpulse"},Z367)))&gt;0,ISNUMBER(SEARCH("0",BM367)))),1,0),0)</f>
        <v>0</v>
      </c>
      <c r="BM367" s="61" t="str">
        <f aca="false">SUBSTITUTE(SUBSTITUTE(SUBSTITUTE(SUBSTITUTE(SUBSTITUTE(SUBSTITUTE(SUBSTITUTE(SUBSTITUTE(SUBSTITUTE(LOWER(BW367&amp;""),"1","0"),"2","0"),"3","0"),"4","0"),"5","0"),"6","0"),"7","0"),"8","0"),"9","0")</f>
        <v>  </v>
      </c>
      <c r="BN367" s="61" t="str">
        <f aca="false">SUBSTITUTE(SUBSTITUTE(SUBSTITUTE(SUBSTITUTE(SUBSTITUTE(SUBSTITUTE(SUBSTITUTE(SUBSTITUTE(SUBSTITUTE(SUBSTITUTE(SUBSTITUTE(SUBSTITUTE(SUBSTITUTE(SUBSTITUTE(SUBSTITUTE(SUBSTITUTE(SUBSTITUTE(SUBSTITUTE(SUBSTITUTE(SUBSTITUTE(SUBSTITUTE(SUBSTITUTE(SUBSTITUTE(SUBSTITUTE(SUBSTITUTE(BM367,"b","a"),"c","a"),"d","a"),"e","a"),"f","a"),"g","a"),"h","a"),"i","a"),"j","a"),"k","a"),"l","a"),"m","a"),"n","a"),"o","a"),"p","a"),"q","a"),"r","a"),"s","a"),"t","a"),"u","a"),"v","a"),"w","a"),"x","a"),"y","a"),"z","a")</f>
        <v>  </v>
      </c>
      <c r="BO367" s="61" t="str">
        <f aca="false">SUBSTITUTE(SUBSTITUTE(SUBSTITUTE(SUBSTITUTE(SUBSTITUTE(SUBSTITUTE(SUBSTITUTE(SUBSTITUTE(SUBSTITUTE(LOWER(BX367&amp;""),"1","0"),"2","0"),"3","0"),"4","0"),"5","0"),"6","0"),"7","0"),"8","0"),"9","0")</f>
        <v>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v>
      </c>
      <c r="BQ367" s="61" t="n">
        <f aca="false">IFERROR(IF(OR(SUMPRODUCT(--ISNUMBER(SEARCH({"aa000"," aa 000"," aaa 000"," aaaa 000"," a 0000"," a000 000"," aa 00 000"," aaa 00 000"},BP367)))&gt;0,SUMPRODUCT(--ISNUMBER(SEARCH({"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367)))&gt;0,SUMPRODUCT(--ISNUMBER(SEARCH({"http","www.","\",".pdf",".jpg",".jpeg",".png",".heic",".xls",".doc",".msg",".eml"},W367)))&gt;0,ISNUMBER(SEARCH("0000",BO367)),AND(SUMPRODUCT(--ISNUMBER(SEARCH({"sharepoint","onedrive","teams","dms","q-pulse","qpulse"},W367)))&gt;0,ISNUMBER(SEARCH("0",BO367)))),1,0),0)</f>
        <v>0</v>
      </c>
      <c r="BR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367," "&amp;LOWER(Flights!$F$15)&amp;" "," ~ ")," mh"," ~")," at "," ~ ")," by "," ~ ")," on "," ~ ")," to "," ~ ")," from "," ~ ")," until "," ~ ")," till "," ~ ")," before "," ~ ")," after "," ~ ")," around "," ~ ")," approx "," ~ ")," about "," ~ ")," since "," ~ ")," hrs "," ~ ")," hr "," ~ ")," hours "," ~ ")," time "," ~ ")," jan "," ~ ")," feb "," ~ ")," mar "," ~ ")," apr "," ~ ")," may "," ~ ")," jun "," ~ ")," jul "," ~ ")," aug "," ~ ")," sep "," ~ ")," sept "," ~ ")," oct "," ~ ")</f>
        <v>  </v>
      </c>
      <c r="BS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367," "&amp;LOWER(Flights!$F$15)&amp;" "," ~ ")," mh"," ~")," at "," ~ ")," by "," ~ ")," on "," ~ ")," to "," ~ ")," from "," ~ ")," until "," ~ ")," till "," ~ ")," before "," ~ ")," after "," ~ ")," around "," ~ ")," approx "," ~ ")," about "," ~ ")," since "," ~ ")," hrs "," ~ ")," hr "," ~ ")," hours "," ~ ")," time "," ~ ")," jan "," ~ ")," feb "," ~ ")," mar "," ~ ")," apr "," ~ ")," may "," ~ ")," jun "," ~ ")," jul "," ~ ")," aug "," ~ ")," sep "," ~ ")," sept "," ~ ")," oct "," ~ ")</f>
        <v>  </v>
      </c>
      <c r="BT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367,"jan","~"),"feb","~"),"mar","~"),"apr","~"),"may","~"),"jun","~"),"jul","~"),"aug","~"),"sep","~"),"oct","~"),"nov","~"),"dec","~")," nov "," ~ ")," dec "," ~ ")," mon "," ~ ")," tue "," ~ ")," wed "," ~ ")," thu "," ~ ")," fri "," ~ ")," sat "," ~ ")," sun "," ~ ")," gate "," ~ ")," bay "," ~ ")," stand "," ~ ")," position "," ~ ")," galley "," ~ ")," flight "," ~ ")," flt "," ~ ")," day "," ~ ")," date "," ~ ")," dated "," ~ ")," the "," ~ ")," and "," ~ ")," of "," ~ ")," in "," ~ ")," for "," ~ ")," with "," ~ ")</f>
        <v>  </v>
      </c>
      <c r="BU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367,"jan","~"),"feb","~"),"mar","~"),"apr","~"),"may","~"),"jun","~"),"jul","~"),"aug","~"),"sep","~"),"oct","~"),"nov","~"),"dec","~")," nov "," ~ ")," dec "," ~ ")," mon "," ~ ")," tue "," ~ ")," wed "," ~ ")," thu "," ~ ")," fri "," ~ ")," sat "," ~ ")," sun "," ~ ")," gate "," ~ ")," bay "," ~ ")," stand "," ~ ")," position "," ~ ")," galley "," ~ ")," flight "," ~ ")," flt "," ~ ")," day "," ~ ")," date "," ~ ")," dated "," ~ ")," the "," ~ ")," and "," ~ ")," of "," ~ ")," in "," ~ ")," for "," ~ ")," with "," ~ ")</f>
        <v>  </v>
      </c>
      <c r="BV367" s="61" t="n">
        <f aca="false">0</f>
        <v>0</v>
      </c>
      <c r="BW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367," pax "," ~ ")," etd "," ~ ")," eta "," ~ ")," std "," ~ ")," sta "," ~ ")," atd "," ~ ")," ata "," ~ ")," lt "," ~ ")," utc "," ~ ")," local "," ~ ")," ok "," ~ ")," done "," ~ ")," seen "," ~ ")," chk "," ~ ")," chkd "," ~ ")," checked "," ~ ")," rcvd "," ~ ")," recd "," ~ ")," dep "," ~ ")," arr "," ~ ")," qty "," ~ ")," all "," ~ ")," ttl "," ~ ")," total "," ~ ")," via "," ~ ")," per "," ~ ")," call "," ~ ")," inbound "," ~ ")," outbound "," ~ ")," approx "," ~ ")</f>
        <v>  </v>
      </c>
      <c r="BX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367," pax "," ~ ")," etd "," ~ ")," eta "," ~ ")," std "," ~ ")," sta "," ~ ")," atd "," ~ ")," ata "," ~ ")," lt "," ~ ")," utc "," ~ ")," local "," ~ ")," ok "," ~ ")," done "," ~ ")," seen "," ~ ")," chk "," ~ ")," chkd "," ~ ")," checked "," ~ ")," rcvd "," ~ ")," recd "," ~ ")," dep "," ~ ")," arr "," ~ ")," qty "," ~ ")," all "," ~ ")," ttl "," ~ ")," total "," ~ ")," via "," ~ ")," per "," ~ ")," call "," ~ ")," inbound "," ~ ")," outbound "," ~ ")," approx "," ~ ")</f>
        <v>  </v>
      </c>
    </row>
    <row r="368" customFormat="false" ht="41.25" hidden="false" customHeight="true" outlineLevel="0" collapsed="false">
      <c r="A368" s="57" t="s">
        <v>977</v>
      </c>
      <c r="B368" s="57" t="s">
        <v>258</v>
      </c>
      <c r="C368" s="57" t="str">
        <f aca="false">Flights!$F$15</f>
        <v>MH1149</v>
      </c>
      <c r="D368" s="58" t="n">
        <f aca="false">Flights!$D$15</f>
        <v>46307</v>
      </c>
      <c r="E368" s="57" t="str">
        <f aca="false">Flights!$G$15&amp;"-"&amp;Flights!$H$15</f>
        <v>PEN-KUL</v>
      </c>
      <c r="F368" s="57" t="str">
        <f aca="false">Flights!$K$15</f>
        <v>EY</v>
      </c>
      <c r="G368" s="57" t="s">
        <v>423</v>
      </c>
      <c r="H368" s="57" t="s">
        <v>381</v>
      </c>
      <c r="I368" s="57" t="s">
        <v>382</v>
      </c>
      <c r="J368" s="57" t="s">
        <v>424</v>
      </c>
      <c r="K368" s="67"/>
      <c r="L368" s="67" t="s">
        <v>425</v>
      </c>
      <c r="M368" s="67"/>
      <c r="N368" s="67" t="s">
        <v>386</v>
      </c>
      <c r="O368" s="67" t="s">
        <v>978</v>
      </c>
      <c r="P368" s="57" t="s">
        <v>187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open",IF(AND(NOT(OR(LEN(AZ368)&lt;15,ISNUMBER(MATCH(AZ368,L_Placeholder,0)))),BK368=0,NOT(OR(LEN(AU368)&lt;2,ISNUMBER(MATCH(AU368,L_Placeholder,0)))),NOT(OR(LEN(AX368)&lt;2,ISNUMBER(MATCH(AX368,L_Placeholder,0)))),TRIM(AE368)&lt;&gt;TRIM(T368)),"N/A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missing",IF(OR(LEN(AU368)&lt;2,ISNUMBER(MATCH(AU368,L_Placeholder,0))),"INVALID – PIC missing",IF(OR(LEN(AV368)&lt;2,ISNUMBER(MATCH(AV368,L_Placeholder,0))),"INVALID – result / assessment missing",IF(OR(OR(LEN(AW368)&lt;3,ISNUMBER(MATCH(AW368,L_Placeholder,0))),SUMPRODUCT(--ISNUMBER(SEARCH(" "&amp;L_EvidencePhrase&amp;" ",BD368)))&gt;0,BI368=1),"INVALID – evidence missing, placeholder or not yet on file",IF(BL368=0,"INVALID – evidence needs a traceable reference (number, file name or link)",IF(OR(LEN(AX368)&lt;2,ISNUMBER(MATCH(AX368,L_Placeholder,0))),"INVALID – verifier missing",IF(AX368=AU368,"INVALID – verifier must be someone other than the PIC",IF(BH368=1,"INVALID – result not yet available (awaiting / TBC)",IF(BV368=1,"INVALID – wording says not on board: an on-board confirmation needs the item loaded",IF(AND(AQ368=1,OR(OR(LEN(AY368)&lt;3,ISNUMBER(MATCH(AY368,L_Placeholder,0))),BJ368=1,BQ368=0)),"INVALID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LATE","COMPLETE")&amp;IF(BG368=1," – CHECK WORDING",""))))))))))))))))))))))),IF(TRIM(U368)="Fail","FAIL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t="str">
        <f aca="false">" "&amp;TRIM(SUBSTITUTE(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 "))&amp;" "</f>
        <v>  </v>
      </c>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IFERROR(IF(AND(TRIM(U368)="Pass",SUMPRODUCT((LEN(BC368)-LEN(SUBSTITUTE(BC368,"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")))/(LEN(L_PendNeg)+1))+SUMPRODUCT((LEN(BC368)-LEN(SUBSTITUTE(BC368," "&amp;L_PendPrep&amp;" "," ")))/(LEN(L_PendPrep)+1)),1,0),1)</f>
        <v>0</v>
      </c>
      <c r="BI368" s="61" t="n">
        <f aca="false">IFERROR(IF(SUMPRODUCT((LEN(BD368)-LEN(SUBSTITUTE(BD368," "&amp;L_PendStrict&amp;" "," ")))/(LEN(L_PendStrict)+1))&gt;SUMPRODUCT((LEN(BD368)-LEN(SUBSTITUTE(BD368," "&amp;L_PendNeg&amp;" "," ")))/(LEN(L_PendNeg)+1)),1,0),1)</f>
        <v>0</v>
      </c>
      <c r="BJ368" s="61" t="n">
        <f aca="false">IFERROR(IF(SUMPRODUCT((LEN(BE368)-LEN(SUBSTITUTE(BE368," "&amp;L_Pending&amp;" "," ")))/(LEN(L_Pending)+1))&gt;SUMPRODUCT((LEN(BE368)-LEN(SUBSTITUTE(BE368," "&amp;L_PendNeg&amp;" "," ")))/(LEN(L_PendNeg)+1))+SUMPRODUCT((LEN(BE368)-LEN(SUBSTITUTE(BE368," "&amp;L_PendPrep&amp;" "," ")))/(LEN(L_PendPrep)+1)),1,0),1)</f>
        <v>0</v>
      </c>
      <c r="BK368" s="61" t="n">
        <f aca="false">IFERROR(IF(SUMPRODUCT((LEN(BF368)-LEN(SUBSTITUTE(BF368," "&amp;L_PendStrict&amp;" "," ")))/(LEN(L_PendStrict)+1))&gt;SUMPRODUCT((LEN(BF368)-LEN(SUBSTITUTE(BF368," "&amp;L_PendNeg&amp;" "," ")))/(LEN(L_PendNeg)+1)),1,0),1)</f>
        <v>0</v>
      </c>
      <c r="BL368" s="61" t="n">
        <f aca="false">IFERROR(IF(OR(SUMPRODUCT(--ISNUMBER(SEARCH({"aa000"," aa 000"," aaa 000"," aaaa 000"," a 0000"," a000 000"," aa 00 000"," aaa 00 000"},BN368)))&gt;0,SUMPRODUCT(--ISNUMBER(SEARCH({"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368)))&gt;0,SUMPRODUCT(--ISNUMBER(SEARCH({"http","www.","\",".pdf",".jpg",".jpeg",".png",".heic",".xls",".doc",".msg",".eml"},Z368)))&gt;0,AND(SUMPRODUCT(--ISNUMBER(SEARCH({"sharepoint","onedrive","teams","dms","q-pulse","qpulse"},Z368)))&gt;0,ISNUMBER(SEARCH("0",BM368)))),1,0),0)</f>
        <v>0</v>
      </c>
      <c r="BM368" s="61" t="str">
        <f aca="false">SUBSTITUTE(SUBSTITUTE(SUBSTITUTE(SUBSTITUTE(SUBSTITUTE(SUBSTITUTE(SUBSTITUTE(SUBSTITUTE(SUBSTITUTE(LOWER(BW368&amp;""),"1","0"),"2","0"),"3","0"),"4","0"),"5","0"),"6","0"),"7","0"),"8","0"),"9","0")</f>
        <v>  </v>
      </c>
      <c r="BN368" s="61" t="str">
        <f aca="false">SUBSTITUTE(SUBSTITUTE(SUBSTITUTE(SUBSTITUTE(SUBSTITUTE(SUBSTITUTE(SUBSTITUTE(SUBSTITUTE(SUBSTITUTE(SUBSTITUTE(SUBSTITUTE(SUBSTITUTE(SUBSTITUTE(SUBSTITUTE(SUBSTITUTE(SUBSTITUTE(SUBSTITUTE(SUBSTITUTE(SUBSTITUTE(SUBSTITUTE(SUBSTITUTE(SUBSTITUTE(SUBSTITUTE(SUBSTITUTE(SUBSTITUTE(BM368,"b","a"),"c","a"),"d","a"),"e","a"),"f","a"),"g","a"),"h","a"),"i","a"),"j","a"),"k","a"),"l","a"),"m","a"),"n","a"),"o","a"),"p","a"),"q","a"),"r","a"),"s","a"),"t","a"),"u","a"),"v","a"),"w","a"),"x","a"),"y","a"),"z","a")</f>
        <v>  </v>
      </c>
      <c r="BO368" s="61" t="str">
        <f aca="false">SUBSTITUTE(SUBSTITUTE(SUBSTITUTE(SUBSTITUTE(SUBSTITUTE(SUBSTITUTE(SUBSTITUTE(SUBSTITUTE(SUBSTITUTE(LOWER(BX368&amp;""),"1","0"),"2","0"),"3","0"),"4","0"),"5","0"),"6","0"),"7","0"),"8","0"),"9","0")</f>
        <v>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v>
      </c>
      <c r="BQ368" s="61" t="n">
        <f aca="false">IFERROR(IF(OR(SUMPRODUCT(--ISNUMBER(SEARCH({"aa000"," aa 000"," aaa 000"," aaaa 000"," a 0000"," a000 000"," aa 00 000"," aaa 00 000"},BP368)))&gt;0,SUMPRODUCT(--ISNUMBER(SEARCH({"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368)))&gt;0,SUMPRODUCT(--ISNUMBER(SEARCH({"http","www.","\",".pdf",".jpg",".jpeg",".png",".heic",".xls",".doc",".msg",".eml"},W368)))&gt;0,ISNUMBER(SEARCH("0000",BO368)),AND(SUMPRODUCT(--ISNUMBER(SEARCH({"sharepoint","onedrive","teams","dms","q-pulse","qpulse"},W368)))&gt;0,ISNUMBER(SEARCH("0",BO368)))),1,0),0)</f>
        <v>0</v>
      </c>
      <c r="BR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368," "&amp;LOWER(Flights!$F$15)&amp;" "," ~ ")," mh"," ~")," at "," ~ ")," by "," ~ ")," on "," ~ ")," to "," ~ ")," from "," ~ ")," until "," ~ ")," till "," ~ ")," before "," ~ ")," after "," ~ ")," around "," ~ ")," approx "," ~ ")," about "," ~ ")," since "," ~ ")," hrs "," ~ ")," hr "," ~ ")," hours "," ~ ")," time "," ~ ")," jan "," ~ ")," feb "," ~ ")," mar "," ~ ")," apr "," ~ ")," may "," ~ ")," jun "," ~ ")," jul "," ~ ")," aug "," ~ ")," sep "," ~ ")," sept "," ~ ")," oct "," ~ ")</f>
        <v>  </v>
      </c>
      <c r="BS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368," "&amp;LOWER(Flights!$F$15)&amp;" "," ~ ")," mh"," ~")," at "," ~ ")," by "," ~ ")," on "," ~ ")," to "," ~ ")," from "," ~ ")," until "," ~ ")," till "," ~ ")," before "," ~ ")," after "," ~ ")," around "," ~ ")," approx "," ~ ")," about "," ~ ")," since "," ~ ")," hrs "," ~ ")," hr "," ~ ")," hours "," ~ ")," time "," ~ ")," jan "," ~ ")," feb "," ~ ")," mar "," ~ ")," apr "," ~ ")," may "," ~ ")," jun "," ~ ")," jul "," ~ ")," aug "," ~ ")," sep "," ~ ")," sept "," ~ ")," oct "," ~ ")</f>
        <v>  </v>
      </c>
      <c r="BT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368,"jan","~"),"feb","~"),"mar","~"),"apr","~"),"may","~"),"jun","~"),"jul","~"),"aug","~"),"sep","~"),"oct","~"),"nov","~"),"dec","~")," nov "," ~ ")," dec "," ~ ")," mon "," ~ ")," tue "," ~ ")," wed "," ~ ")," thu "," ~ ")," fri "," ~ ")," sat "," ~ ")," sun "," ~ ")," gate "," ~ ")," bay "," ~ ")," stand "," ~ ")," position "," ~ ")," galley "," ~ ")," flight "," ~ ")," flt "," ~ ")," day "," ~ ")," date "," ~ ")," dated "," ~ ")," the "," ~ ")," and "," ~ ")," of "," ~ ")," in "," ~ ")," for "," ~ ")," with "," ~ ")</f>
        <v>  </v>
      </c>
      <c r="BU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368,"jan","~"),"feb","~"),"mar","~"),"apr","~"),"may","~"),"jun","~"),"jul","~"),"aug","~"),"sep","~"),"oct","~"),"nov","~"),"dec","~")," nov "," ~ ")," dec "," ~ ")," mon "," ~ ")," tue "," ~ ")," wed "," ~ ")," thu "," ~ ")," fri "," ~ ")," sat "," ~ ")," sun "," ~ ")," gate "," ~ ")," bay "," ~ ")," stand "," ~ ")," position "," ~ ")," galley "," ~ ")," flight "," ~ ")," flt "," ~ ")," day "," ~ ")," date "," ~ ")," dated "," ~ ")," the "," ~ ")," and "," ~ ")," of "," ~ ")," in "," ~ ")," for "," ~ ")," with "," ~ ")</f>
        <v>  </v>
      </c>
      <c r="BV368" s="61" t="n">
        <f aca="false">0</f>
        <v>0</v>
      </c>
      <c r="BW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368," pax "," ~ ")," etd "," ~ ")," eta "," ~ ")," std "," ~ ")," sta "," ~ ")," atd "," ~ ")," ata "," ~ ")," lt "," ~ ")," utc "," ~ ")," local "," ~ ")," ok "," ~ ")," done "," ~ ")," seen "," ~ ")," chk "," ~ ")," chkd "," ~ ")," checked "," ~ ")," rcvd "," ~ ")," recd "," ~ ")," dep "," ~ ")," arr "," ~ ")," qty "," ~ ")," all "," ~ ")," ttl "," ~ ")," total "," ~ ")," via "," ~ ")," per "," ~ ")," call "," ~ ")," inbound "," ~ ")," outbound "," ~ ")," approx "," ~ ")</f>
        <v>  </v>
      </c>
      <c r="BX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368," pax "," ~ ")," etd "," ~ ")," eta "," ~ ")," std "," ~ ")," sta "," ~ ")," atd "," ~ ")," ata "," ~ ")," lt "," ~ ")," utc "," ~ ")," local "," ~ ")," ok "," ~ ")," done "," ~ ")," seen "," ~ ")," chk "," ~ ")," chkd "," ~ ")," checked "," ~ ")," rcvd "," ~ ")," recd "," ~ ")," dep "," ~ ")," arr "," ~ ")," qty "," ~ ")," all "," ~ ")," ttl "," ~ ")," total "," ~ ")," via "," ~ ")," per "," ~ ")," call "," ~ ")," inbound "," ~ ")," outbound "," ~ ")," approx "," ~ ")</f>
        <v>  </v>
      </c>
    </row>
    <row r="369" customFormat="false" ht="41.25" hidden="false" customHeight="true" outlineLevel="0" collapsed="false">
      <c r="A369" s="57" t="s">
        <v>979</v>
      </c>
      <c r="B369" s="57" t="s">
        <v>258</v>
      </c>
      <c r="C369" s="57" t="str">
        <f aca="false">Flights!$F$15</f>
        <v>MH1149</v>
      </c>
      <c r="D369" s="58" t="n">
        <f aca="false">Flights!$D$15</f>
        <v>46307</v>
      </c>
      <c r="E369" s="57" t="str">
        <f aca="false">Flights!$G$15&amp;"-"&amp;Flights!$H$15</f>
        <v>PEN-KUL</v>
      </c>
      <c r="F369" s="57" t="str">
        <f aca="false">Flights!$K$15</f>
        <v>EY</v>
      </c>
      <c r="G369" s="57" t="s">
        <v>423</v>
      </c>
      <c r="H369" s="57" t="s">
        <v>381</v>
      </c>
      <c r="I369" s="57" t="s">
        <v>382</v>
      </c>
      <c r="J369" s="57" t="s">
        <v>428</v>
      </c>
      <c r="K369" s="67" t="s">
        <v>429</v>
      </c>
      <c r="L369" s="67" t="s">
        <v>425</v>
      </c>
      <c r="M369" s="67"/>
      <c r="N369" s="67" t="s">
        <v>386</v>
      </c>
      <c r="O369" s="67" t="s">
        <v>978</v>
      </c>
      <c r="P369" s="57" t="s">
        <v>187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open",IF(AND(NOT(OR(LEN(AZ369)&lt;15,ISNUMBER(MATCH(AZ369,L_Placeholder,0)))),BK369=0,NOT(OR(LEN(AU369)&lt;2,ISNUMBER(MATCH(AU369,L_Placeholder,0)))),NOT(OR(LEN(AX369)&lt;2,ISNUMBER(MATCH(AX369,L_Placeholder,0)))),TRIM(AE369)&lt;&gt;TRIM(T369)),"N/A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missing",IF(OR(LEN(AU369)&lt;2,ISNUMBER(MATCH(AU369,L_Placeholder,0))),"INVALID – PIC missing",IF(OR(LEN(AV369)&lt;2,ISNUMBER(MATCH(AV369,L_Placeholder,0))),"INVALID – result / assessment missing",IF(OR(OR(LEN(AW369)&lt;3,ISNUMBER(MATCH(AW369,L_Placeholder,0))),SUMPRODUCT(--ISNUMBER(SEARCH(" "&amp;L_EvidencePhrase&amp;" ",BD369)))&gt;0,BI369=1),"INVALID – evidence missing, placeholder or not yet on file",IF(BL369=0,"INVALID – evidence needs a traceable reference (number, file name or link)",IF(OR(LEN(AX369)&lt;2,ISNUMBER(MATCH(AX369,L_Placeholder,0))),"INVALID – verifier missing",IF(AX369=AU369,"INVALID – verifier must be someone other than the PIC",IF(BH369=1,"INVALID – result not yet available (awaiting / TBC)",IF(BV369=1,"INVALID – wording says not on board: an on-board confirmation needs the item loaded",IF(AND(AQ369=1,OR(OR(LEN(AY369)&lt;3,ISNUMBER(MATCH(AY369,L_Placeholder,0))),BJ369=1,BQ369=0)),"INVALID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LATE","COMPLETE")&amp;IF(BG369=1," – CHECK WORDING",""))))))))))))))))))))))),IF(TRIM(U369)="Fail","FAIL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t="str">
        <f aca="false">" "&amp;TRIM(SUBSTITUTE(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 "))&amp;" "</f>
        <v>  </v>
      </c>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IFERROR(IF(AND(TRIM(U369)="Pass",SUMPRODUCT((LEN(BC369)-LEN(SUBSTITUTE(BC369,"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")))/(LEN(L_PendNeg)+1))+SUMPRODUCT((LEN(BC369)-LEN(SUBSTITUTE(BC369," "&amp;L_PendPrep&amp;" "," ")))/(LEN(L_PendPrep)+1)),1,0),1)</f>
        <v>0</v>
      </c>
      <c r="BI369" s="61" t="n">
        <f aca="false">IFERROR(IF(SUMPRODUCT((LEN(BD369)-LEN(SUBSTITUTE(BD369," "&amp;L_PendStrict&amp;" "," ")))/(LEN(L_PendStrict)+1))&gt;SUMPRODUCT((LEN(BD369)-LEN(SUBSTITUTE(BD369," "&amp;L_PendNeg&amp;" "," ")))/(LEN(L_PendNeg)+1)),1,0),1)</f>
        <v>0</v>
      </c>
      <c r="BJ369" s="61" t="n">
        <f aca="false">IFERROR(IF(SUMPRODUCT((LEN(BE369)-LEN(SUBSTITUTE(BE369," "&amp;L_Pending&amp;" "," ")))/(LEN(L_Pending)+1))&gt;SUMPRODUCT((LEN(BE369)-LEN(SUBSTITUTE(BE369," "&amp;L_PendNeg&amp;" "," ")))/(LEN(L_PendNeg)+1))+SUMPRODUCT((LEN(BE369)-LEN(SUBSTITUTE(BE369," "&amp;L_PendPrep&amp;" "," ")))/(LEN(L_PendPrep)+1)),1,0),1)</f>
        <v>0</v>
      </c>
      <c r="BK369" s="61" t="n">
        <f aca="false">IFERROR(IF(SUMPRODUCT((LEN(BF369)-LEN(SUBSTITUTE(BF369," "&amp;L_PendStrict&amp;" "," ")))/(LEN(L_PendStrict)+1))&gt;SUMPRODUCT((LEN(BF369)-LEN(SUBSTITUTE(BF369," "&amp;L_PendNeg&amp;" "," ")))/(LEN(L_PendNeg)+1)),1,0),1)</f>
        <v>0</v>
      </c>
      <c r="BL369" s="61" t="n">
        <f aca="false">IFERROR(IF(OR(SUMPRODUCT(--ISNUMBER(SEARCH({"aa000"," aa 000"," aaa 000"," aaaa 000"," a 0000"," a000 000"," aa 00 000"," aaa 00 000"},BN369)))&gt;0,SUMPRODUCT(--ISNUMBER(SEARCH({"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369)))&gt;0,SUMPRODUCT(--ISNUMBER(SEARCH({"http","www.","\",".pdf",".jpg",".jpeg",".png",".heic",".xls",".doc",".msg",".eml"},Z369)))&gt;0,AND(SUMPRODUCT(--ISNUMBER(SEARCH({"sharepoint","onedrive","teams","dms","q-pulse","qpulse"},Z369)))&gt;0,ISNUMBER(SEARCH("0",BM369)))),1,0),0)</f>
        <v>0</v>
      </c>
      <c r="BM369" s="61" t="str">
        <f aca="false">SUBSTITUTE(SUBSTITUTE(SUBSTITUTE(SUBSTITUTE(SUBSTITUTE(SUBSTITUTE(SUBSTITUTE(SUBSTITUTE(SUBSTITUTE(LOWER(BW369&amp;""),"1","0"),"2","0"),"3","0"),"4","0"),"5","0"),"6","0"),"7","0"),"8","0"),"9","0")</f>
        <v>  </v>
      </c>
      <c r="BN369" s="61" t="str">
        <f aca="false">SUBSTITUTE(SUBSTITUTE(SUBSTITUTE(SUBSTITUTE(SUBSTITUTE(SUBSTITUTE(SUBSTITUTE(SUBSTITUTE(SUBSTITUTE(SUBSTITUTE(SUBSTITUTE(SUBSTITUTE(SUBSTITUTE(SUBSTITUTE(SUBSTITUTE(SUBSTITUTE(SUBSTITUTE(SUBSTITUTE(SUBSTITUTE(SUBSTITUTE(SUBSTITUTE(SUBSTITUTE(SUBSTITUTE(SUBSTITUTE(SUBSTITUTE(BM369,"b","a"),"c","a"),"d","a"),"e","a"),"f","a"),"g","a"),"h","a"),"i","a"),"j","a"),"k","a"),"l","a"),"m","a"),"n","a"),"o","a"),"p","a"),"q","a"),"r","a"),"s","a"),"t","a"),"u","a"),"v","a"),"w","a"),"x","a"),"y","a"),"z","a")</f>
        <v>  </v>
      </c>
      <c r="BO369" s="61" t="str">
        <f aca="false">SUBSTITUTE(SUBSTITUTE(SUBSTITUTE(SUBSTITUTE(SUBSTITUTE(SUBSTITUTE(SUBSTITUTE(SUBSTITUTE(SUBSTITUTE(LOWER(BX369&amp;""),"1","0"),"2","0"),"3","0"),"4","0"),"5","0"),"6","0"),"7","0"),"8","0"),"9","0")</f>
        <v>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v>
      </c>
      <c r="BQ369" s="61" t="n">
        <f aca="false">IFERROR(IF(OR(SUMPRODUCT(--ISNUMBER(SEARCH({"aa000"," aa 000"," aaa 000"," aaaa 000"," a 0000"," a000 000"," aa 00 000"," aaa 00 000"},BP369)))&gt;0,SUMPRODUCT(--ISNUMBER(SEARCH({"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369)))&gt;0,SUMPRODUCT(--ISNUMBER(SEARCH({"http","www.","\",".pdf",".jpg",".jpeg",".png",".heic",".xls",".doc",".msg",".eml"},W369)))&gt;0,ISNUMBER(SEARCH("0000",BO369)),AND(SUMPRODUCT(--ISNUMBER(SEARCH({"sharepoint","onedrive","teams","dms","q-pulse","qpulse"},W369)))&gt;0,ISNUMBER(SEARCH("0",BO369)))),1,0),0)</f>
        <v>0</v>
      </c>
      <c r="BR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369," "&amp;LOWER(Flights!$F$15)&amp;" "," ~ ")," mh"," ~")," at "," ~ ")," by "," ~ ")," on "," ~ ")," to "," ~ ")," from "," ~ ")," until "," ~ ")," till "," ~ ")," before "," ~ ")," after "," ~ ")," around "," ~ ")," approx "," ~ ")," about "," ~ ")," since "," ~ ")," hrs "," ~ ")," hr "," ~ ")," hours "," ~ ")," time "," ~ ")," jan "," ~ ")," feb "," ~ ")," mar "," ~ ")," apr "," ~ ")," may "," ~ ")," jun "," ~ ")," jul "," ~ ")," aug "," ~ ")," sep "," ~ ")," sept "," ~ ")," oct "," ~ ")</f>
        <v>  </v>
      </c>
      <c r="BS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369," "&amp;LOWER(Flights!$F$15)&amp;" "," ~ ")," mh"," ~")," at "," ~ ")," by "," ~ ")," on "," ~ ")," to "," ~ ")," from "," ~ ")," until "," ~ ")," till "," ~ ")," before "," ~ ")," after "," ~ ")," around "," ~ ")," approx "," ~ ")," about "," ~ ")," since "," ~ ")," hrs "," ~ ")," hr "," ~ ")," hours "," ~ ")," time "," ~ ")," jan "," ~ ")," feb "," ~ ")," mar "," ~ ")," apr "," ~ ")," may "," ~ ")," jun "," ~ ")," jul "," ~ ")," aug "," ~ ")," sep "," ~ ")," sept "," ~ ")," oct "," ~ ")</f>
        <v>  </v>
      </c>
      <c r="BT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369,"jan","~"),"feb","~"),"mar","~"),"apr","~"),"may","~"),"jun","~"),"jul","~"),"aug","~"),"sep","~"),"oct","~"),"nov","~"),"dec","~")," nov "," ~ ")," dec "," ~ ")," mon "," ~ ")," tue "," ~ ")," wed "," ~ ")," thu "," ~ ")," fri "," ~ ")," sat "," ~ ")," sun "," ~ ")," gate "," ~ ")," bay "," ~ ")," stand "," ~ ")," position "," ~ ")," galley "," ~ ")," flight "," ~ ")," flt "," ~ ")," day "," ~ ")," date "," ~ ")," dated "," ~ ")," the "," ~ ")," and "," ~ ")," of "," ~ ")," in "," ~ ")," for "," ~ ")," with "," ~ ")</f>
        <v>  </v>
      </c>
      <c r="BU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369,"jan","~"),"feb","~"),"mar","~"),"apr","~"),"may","~"),"jun","~"),"jul","~"),"aug","~"),"sep","~"),"oct","~"),"nov","~"),"dec","~")," nov "," ~ ")," dec "," ~ ")," mon "," ~ ")," tue "," ~ ")," wed "," ~ ")," thu "," ~ ")," fri "," ~ ")," sat "," ~ ")," sun "," ~ ")," gate "," ~ ")," bay "," ~ ")," stand "," ~ ")," position "," ~ ")," galley "," ~ ")," flight "," ~ ")," flt "," ~ ")," day "," ~ ")," date "," ~ ")," dated "," ~ ")," the "," ~ ")," and "," ~ ")," of "," ~ ")," in "," ~ ")," for "," ~ ")," with "," ~ ")</f>
        <v>  </v>
      </c>
      <c r="BV369" s="61" t="n">
        <f aca="false">0</f>
        <v>0</v>
      </c>
      <c r="BW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369," pax "," ~ ")," etd "," ~ ")," eta "," ~ ")," std "," ~ ")," sta "," ~ ")," atd "," ~ ")," ata "," ~ ")," lt "," ~ ")," utc "," ~ ")," local "," ~ ")," ok "," ~ ")," done "," ~ ")," seen "," ~ ")," chk "," ~ ")," chkd "," ~ ")," checked "," ~ ")," rcvd "," ~ ")," recd "," ~ ")," dep "," ~ ")," arr "," ~ ")," qty "," ~ ")," all "," ~ ")," ttl "," ~ ")," total "," ~ ")," via "," ~ ")," per "," ~ ")," call "," ~ ")," inbound "," ~ ")," outbound "," ~ ")," approx "," ~ ")</f>
        <v>  </v>
      </c>
      <c r="BX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369," pax "," ~ ")," etd "," ~ ")," eta "," ~ ")," std "," ~ ")," sta "," ~ ")," atd "," ~ ")," ata "," ~ ")," lt "," ~ ")," utc "," ~ ")," local "," ~ ")," ok "," ~ ")," done "," ~ ")," seen "," ~ ")," chk "," ~ ")," chkd "," ~ ")," checked "," ~ ")," rcvd "," ~ ")," recd "," ~ ")," dep "," ~ ")," arr "," ~ ")," qty "," ~ ")," all "," ~ ")," ttl "," ~ ")," total "," ~ ")," via "," ~ ")," per "," ~ ")," call "," ~ ")," inbound "," ~ ")," outbound "," ~ ")," approx "," ~ ")</f>
        <v>  </v>
      </c>
    </row>
    <row r="370" customFormat="false" ht="41.25" hidden="false" customHeight="true" outlineLevel="0" collapsed="false">
      <c r="A370" s="57" t="s">
        <v>980</v>
      </c>
      <c r="B370" s="57" t="s">
        <v>258</v>
      </c>
      <c r="C370" s="57" t="str">
        <f aca="false">Flights!$F$15</f>
        <v>MH1149</v>
      </c>
      <c r="D370" s="58" t="n">
        <f aca="false">Flights!$D$15</f>
        <v>46307</v>
      </c>
      <c r="E370" s="57" t="str">
        <f aca="false">Flights!$G$15&amp;"-"&amp;Flights!$H$15</f>
        <v>PEN-KUL</v>
      </c>
      <c r="F370" s="57" t="str">
        <f aca="false">Flights!$K$15</f>
        <v>EY</v>
      </c>
      <c r="G370" s="57" t="s">
        <v>423</v>
      </c>
      <c r="H370" s="57" t="s">
        <v>381</v>
      </c>
      <c r="I370" s="57" t="s">
        <v>431</v>
      </c>
      <c r="J370" s="57" t="s">
        <v>432</v>
      </c>
      <c r="K370" s="67"/>
      <c r="L370" s="67" t="s">
        <v>425</v>
      </c>
      <c r="M370" s="67"/>
      <c r="N370" s="67" t="s">
        <v>386</v>
      </c>
      <c r="O370" s="67" t="s">
        <v>978</v>
      </c>
      <c r="P370" s="57" t="s">
        <v>187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open",IF(AND(NOT(OR(LEN(AZ370)&lt;15,ISNUMBER(MATCH(AZ370,L_Placeholder,0)))),BK370=0,NOT(OR(LEN(AU370)&lt;2,ISNUMBER(MATCH(AU370,L_Placeholder,0)))),NOT(OR(LEN(AX370)&lt;2,ISNUMBER(MATCH(AX370,L_Placeholder,0)))),TRIM(AE370)&lt;&gt;TRIM(T370)),"N/A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missing",IF(OR(LEN(AU370)&lt;2,ISNUMBER(MATCH(AU370,L_Placeholder,0))),"INVALID – PIC missing",IF(OR(LEN(AV370)&lt;2,ISNUMBER(MATCH(AV370,L_Placeholder,0))),"INVALID – result / assessment missing",IF(OR(OR(LEN(AW370)&lt;3,ISNUMBER(MATCH(AW370,L_Placeholder,0))),SUMPRODUCT(--ISNUMBER(SEARCH(" "&amp;L_EvidencePhrase&amp;" ",BD370)))&gt;0,BI370=1),"INVALID – evidence missing, placeholder or not yet on file",IF(BL370=0,"INVALID – evidence needs a traceable reference (number, file name or link)",IF(OR(LEN(AX370)&lt;2,ISNUMBER(MATCH(AX370,L_Placeholder,0))),"INVALID – verifier missing",IF(AX370=AU370,"INVALID – verifier must be someone other than the PIC",IF(BH370=1,"INVALID – result not yet available (awaiting / TBC)",IF(BV370=1,"INVALID – wording says not on board: an on-board confirmation needs the item loaded",IF(AND(AQ370=1,OR(OR(LEN(AY370)&lt;3,ISNUMBER(MATCH(AY370,L_Placeholder,0))),BJ370=1,BQ370=0)),"INVALID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LATE","COMPLETE")&amp;IF(BG370=1," – CHECK WORDING",""))))))))))))))))))))))),IF(TRIM(U370)="Fail","FAIL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t="str">
        <f aca="false">" "&amp;TRIM(SUBSTITUTE(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 "))&amp;" "</f>
        <v>  </v>
      </c>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IFERROR(IF(AND(TRIM(U370)="Pass",SUMPRODUCT((LEN(BC370)-LEN(SUBSTITUTE(BC370,"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")))/(LEN(L_PendNeg)+1))+SUMPRODUCT((LEN(BC370)-LEN(SUBSTITUTE(BC370," "&amp;L_PendPrep&amp;" "," ")))/(LEN(L_PendPrep)+1)),1,0),1)</f>
        <v>0</v>
      </c>
      <c r="BI370" s="61" t="n">
        <f aca="false">IFERROR(IF(SUMPRODUCT((LEN(BD370)-LEN(SUBSTITUTE(BD370," "&amp;L_PendStrict&amp;" "," ")))/(LEN(L_PendStrict)+1))&gt;SUMPRODUCT((LEN(BD370)-LEN(SUBSTITUTE(BD370," "&amp;L_PendNeg&amp;" "," ")))/(LEN(L_PendNeg)+1)),1,0),1)</f>
        <v>0</v>
      </c>
      <c r="BJ370" s="61" t="n">
        <f aca="false">IFERROR(IF(SUMPRODUCT((LEN(BE370)-LEN(SUBSTITUTE(BE370," "&amp;L_Pending&amp;" "," ")))/(LEN(L_Pending)+1))&gt;SUMPRODUCT((LEN(BE370)-LEN(SUBSTITUTE(BE370," "&amp;L_PendNeg&amp;" "," ")))/(LEN(L_PendNeg)+1))+SUMPRODUCT((LEN(BE370)-LEN(SUBSTITUTE(BE370," "&amp;L_PendPrep&amp;" "," ")))/(LEN(L_PendPrep)+1)),1,0),1)</f>
        <v>0</v>
      </c>
      <c r="BK370" s="61" t="n">
        <f aca="false">IFERROR(IF(SUMPRODUCT((LEN(BF370)-LEN(SUBSTITUTE(BF370," "&amp;L_PendStrict&amp;" "," ")))/(LEN(L_PendStrict)+1))&gt;SUMPRODUCT((LEN(BF370)-LEN(SUBSTITUTE(BF370," "&amp;L_PendNeg&amp;" "," ")))/(LEN(L_PendNeg)+1)),1,0),1)</f>
        <v>0</v>
      </c>
      <c r="BL370" s="61" t="n">
        <f aca="false">IFERROR(IF(OR(SUMPRODUCT(--ISNUMBER(SEARCH({"aa000"," aa 000"," aaa 000"," aaaa 000"," a 0000"," a000 000"," aa 00 000"," aaa 00 000"},BN370)))&gt;0,SUMPRODUCT(--ISNUMBER(SEARCH({"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370)))&gt;0,SUMPRODUCT(--ISNUMBER(SEARCH({"http","www.","\",".pdf",".jpg",".jpeg",".png",".heic",".xls",".doc",".msg",".eml"},Z370)))&gt;0,AND(SUMPRODUCT(--ISNUMBER(SEARCH({"sharepoint","onedrive","teams","dms","q-pulse","qpulse"},Z370)))&gt;0,ISNUMBER(SEARCH("0",BM370)))),1,0),0)</f>
        <v>0</v>
      </c>
      <c r="BM370" s="61" t="str">
        <f aca="false">SUBSTITUTE(SUBSTITUTE(SUBSTITUTE(SUBSTITUTE(SUBSTITUTE(SUBSTITUTE(SUBSTITUTE(SUBSTITUTE(SUBSTITUTE(LOWER(BW370&amp;""),"1","0"),"2","0"),"3","0"),"4","0"),"5","0"),"6","0"),"7","0"),"8","0"),"9","0")</f>
        <v>  </v>
      </c>
      <c r="BN370" s="61" t="str">
        <f aca="false">SUBSTITUTE(SUBSTITUTE(SUBSTITUTE(SUBSTITUTE(SUBSTITUTE(SUBSTITUTE(SUBSTITUTE(SUBSTITUTE(SUBSTITUTE(SUBSTITUTE(SUBSTITUTE(SUBSTITUTE(SUBSTITUTE(SUBSTITUTE(SUBSTITUTE(SUBSTITUTE(SUBSTITUTE(SUBSTITUTE(SUBSTITUTE(SUBSTITUTE(SUBSTITUTE(SUBSTITUTE(SUBSTITUTE(SUBSTITUTE(SUBSTITUTE(BM370,"b","a"),"c","a"),"d","a"),"e","a"),"f","a"),"g","a"),"h","a"),"i","a"),"j","a"),"k","a"),"l","a"),"m","a"),"n","a"),"o","a"),"p","a"),"q","a"),"r","a"),"s","a"),"t","a"),"u","a"),"v","a"),"w","a"),"x","a"),"y","a"),"z","a")</f>
        <v>  </v>
      </c>
      <c r="BO370" s="61" t="str">
        <f aca="false">SUBSTITUTE(SUBSTITUTE(SUBSTITUTE(SUBSTITUTE(SUBSTITUTE(SUBSTITUTE(SUBSTITUTE(SUBSTITUTE(SUBSTITUTE(LOWER(BX370&amp;""),"1","0"),"2","0"),"3","0"),"4","0"),"5","0"),"6","0"),"7","0"),"8","0"),"9","0")</f>
        <v>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v>
      </c>
      <c r="BQ370" s="61" t="n">
        <f aca="false">IFERROR(IF(OR(SUMPRODUCT(--ISNUMBER(SEARCH({"aa000"," aa 000"," aaa 000"," aaaa 000"," a 0000"," a000 000"," aa 00 000"," aaa 00 000"},BP370)))&gt;0,SUMPRODUCT(--ISNUMBER(SEARCH({"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370)))&gt;0,SUMPRODUCT(--ISNUMBER(SEARCH({"http","www.","\",".pdf",".jpg",".jpeg",".png",".heic",".xls",".doc",".msg",".eml"},W370)))&gt;0,ISNUMBER(SEARCH("0000",BO370)),AND(SUMPRODUCT(--ISNUMBER(SEARCH({"sharepoint","onedrive","teams","dms","q-pulse","qpulse"},W370)))&gt;0,ISNUMBER(SEARCH("0",BO370)))),1,0),0)</f>
        <v>0</v>
      </c>
      <c r="BR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370," "&amp;LOWER(Flights!$F$15)&amp;" "," ~ ")," mh"," ~")," at "," ~ ")," by "," ~ ")," on "," ~ ")," to "," ~ ")," from "," ~ ")," until "," ~ ")," till "," ~ ")," before "," ~ ")," after "," ~ ")," around "," ~ ")," approx "," ~ ")," about "," ~ ")," since "," ~ ")," hrs "," ~ ")," hr "," ~ ")," hours "," ~ ")," time "," ~ ")," jan "," ~ ")," feb "," ~ ")," mar "," ~ ")," apr "," ~ ")," may "," ~ ")," jun "," ~ ")," jul "," ~ ")," aug "," ~ ")," sep "," ~ ")," sept "," ~ ")," oct "," ~ ")</f>
        <v>  </v>
      </c>
      <c r="BS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370," "&amp;LOWER(Flights!$F$15)&amp;" "," ~ ")," mh"," ~")," at "," ~ ")," by "," ~ ")," on "," ~ ")," to "," ~ ")," from "," ~ ")," until "," ~ ")," till "," ~ ")," before "," ~ ")," after "," ~ ")," around "," ~ ")," approx "," ~ ")," about "," ~ ")," since "," ~ ")," hrs "," ~ ")," hr "," ~ ")," hours "," ~ ")," time "," ~ ")," jan "," ~ ")," feb "," ~ ")," mar "," ~ ")," apr "," ~ ")," may "," ~ ")," jun "," ~ ")," jul "," ~ ")," aug "," ~ ")," sep "," ~ ")," sept "," ~ ")," oct "," ~ ")</f>
        <v>  </v>
      </c>
      <c r="BT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370,"jan","~"),"feb","~"),"mar","~"),"apr","~"),"may","~"),"jun","~"),"jul","~"),"aug","~"),"sep","~"),"oct","~"),"nov","~"),"dec","~")," nov "," ~ ")," dec "," ~ ")," mon "," ~ ")," tue "," ~ ")," wed "," ~ ")," thu "," ~ ")," fri "," ~ ")," sat "," ~ ")," sun "," ~ ")," gate "," ~ ")," bay "," ~ ")," stand "," ~ ")," position "," ~ ")," galley "," ~ ")," flight "," ~ ")," flt "," ~ ")," day "," ~ ")," date "," ~ ")," dated "," ~ ")," the "," ~ ")," and "," ~ ")," of "," ~ ")," in "," ~ ")," for "," ~ ")," with "," ~ ")</f>
        <v>  </v>
      </c>
      <c r="BU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370,"jan","~"),"feb","~"),"mar","~"),"apr","~"),"may","~"),"jun","~"),"jul","~"),"aug","~"),"sep","~"),"oct","~"),"nov","~"),"dec","~")," nov "," ~ ")," dec "," ~ ")," mon "," ~ ")," tue "," ~ ")," wed "," ~ ")," thu "," ~ ")," fri "," ~ ")," sat "," ~ ")," sun "," ~ ")," gate "," ~ ")," bay "," ~ ")," stand "," ~ ")," position "," ~ ")," galley "," ~ ")," flight "," ~ ")," flt "," ~ ")," day "," ~ ")," date "," ~ ")," dated "," ~ ")," the "," ~ ")," and "," ~ ")," of "," ~ ")," in "," ~ ")," for "," ~ ")," with "," ~ ")</f>
        <v>  </v>
      </c>
      <c r="BV370" s="61" t="n">
        <f aca="false">0</f>
        <v>0</v>
      </c>
      <c r="BW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370," pax "," ~ ")," etd "," ~ ")," eta "," ~ ")," std "," ~ ")," sta "," ~ ")," atd "," ~ ")," ata "," ~ ")," lt "," ~ ")," utc "," ~ ")," local "," ~ ")," ok "," ~ ")," done "," ~ ")," seen "," ~ ")," chk "," ~ ")," chkd "," ~ ")," checked "," ~ ")," rcvd "," ~ ")," recd "," ~ ")," dep "," ~ ")," arr "," ~ ")," qty "," ~ ")," all "," ~ ")," ttl "," ~ ")," total "," ~ ")," via "," ~ ")," per "," ~ ")," call "," ~ ")," inbound "," ~ ")," outbound "," ~ ")," approx "," ~ ")</f>
        <v>  </v>
      </c>
      <c r="BX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370," pax "," ~ ")," etd "," ~ ")," eta "," ~ ")," std "," ~ ")," sta "," ~ ")," atd "," ~ ")," ata "," ~ ")," lt "," ~ ")," utc "," ~ ")," local "," ~ ")," ok "," ~ ")," done "," ~ ")," seen "," ~ ")," chk "," ~ ")," chkd "," ~ ")," checked "," ~ ")," rcvd "," ~ ")," recd "," ~ ")," dep "," ~ ")," arr "," ~ ")," qty "," ~ ")," all "," ~ ")," ttl "," ~ ")," total "," ~ ")," via "," ~ ")," per "," ~ ")," call "," ~ ")," inbound "," ~ ")," outbound "," ~ ")," approx "," ~ ")</f>
        <v>  </v>
      </c>
    </row>
    <row r="371" customFormat="false" ht="41.25" hidden="false" customHeight="true" outlineLevel="0" collapsed="false">
      <c r="A371" s="57" t="s">
        <v>981</v>
      </c>
      <c r="B371" s="57" t="s">
        <v>258</v>
      </c>
      <c r="C371" s="57" t="str">
        <f aca="false">Flights!$F$15</f>
        <v>MH1149</v>
      </c>
      <c r="D371" s="58" t="n">
        <f aca="false">Flights!$D$15</f>
        <v>46307</v>
      </c>
      <c r="E371" s="57" t="str">
        <f aca="false">Flights!$G$15&amp;"-"&amp;Flights!$H$15</f>
        <v>PEN-KUL</v>
      </c>
      <c r="F371" s="57" t="str">
        <f aca="false">Flights!$K$15</f>
        <v>EY</v>
      </c>
      <c r="G371" s="57" t="s">
        <v>423</v>
      </c>
      <c r="H371" s="57" t="s">
        <v>381</v>
      </c>
      <c r="I371" s="57" t="s">
        <v>431</v>
      </c>
      <c r="J371" s="57" t="s">
        <v>434</v>
      </c>
      <c r="K371" s="67"/>
      <c r="L371" s="67" t="s">
        <v>425</v>
      </c>
      <c r="M371" s="67"/>
      <c r="N371" s="67" t="s">
        <v>386</v>
      </c>
      <c r="O371" s="67" t="s">
        <v>978</v>
      </c>
      <c r="P371" s="57" t="s">
        <v>187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open",IF(AND(NOT(OR(LEN(AZ371)&lt;15,ISNUMBER(MATCH(AZ371,L_Placeholder,0)))),BK371=0,NOT(OR(LEN(AU371)&lt;2,ISNUMBER(MATCH(AU371,L_Placeholder,0)))),NOT(OR(LEN(AX371)&lt;2,ISNUMBER(MATCH(AX371,L_Placeholder,0)))),TRIM(AE371)&lt;&gt;TRIM(T371)),"N/A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missing",IF(OR(LEN(AU371)&lt;2,ISNUMBER(MATCH(AU371,L_Placeholder,0))),"INVALID – PIC missing",IF(OR(LEN(AV371)&lt;2,ISNUMBER(MATCH(AV371,L_Placeholder,0))),"INVALID – result / assessment missing",IF(OR(OR(LEN(AW371)&lt;3,ISNUMBER(MATCH(AW371,L_Placeholder,0))),SUMPRODUCT(--ISNUMBER(SEARCH(" "&amp;L_EvidencePhrase&amp;" ",BD371)))&gt;0,BI371=1),"INVALID – evidence missing, placeholder or not yet on file",IF(BL371=0,"INVALID – evidence needs a traceable reference (number, file name or link)",IF(OR(LEN(AX371)&lt;2,ISNUMBER(MATCH(AX371,L_Placeholder,0))),"INVALID – verifier missing",IF(AX371=AU371,"INVALID – verifier must be someone other than the PIC",IF(BH371=1,"INVALID – result not yet available (awaiting / TBC)",IF(BV371=1,"INVALID – wording says not on board: an on-board confirmation needs the item loaded",IF(AND(AQ371=1,OR(OR(LEN(AY371)&lt;3,ISNUMBER(MATCH(AY371,L_Placeholder,0))),BJ371=1,BQ371=0)),"INVALID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LATE","COMPLETE")&amp;IF(BG371=1," – CHECK WORDING",""))))))))))))))))))))))),IF(TRIM(U371)="Fail","FAIL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t="str">
        <f aca="false">" "&amp;TRIM(SUBSTITUTE(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 "))&amp;" "</f>
        <v>  </v>
      </c>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IFERROR(IF(AND(TRIM(U371)="Pass",SUMPRODUCT((LEN(BC371)-LEN(SUBSTITUTE(BC371,"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")))/(LEN(L_PendNeg)+1))+SUMPRODUCT((LEN(BC371)-LEN(SUBSTITUTE(BC371," "&amp;L_PendPrep&amp;" "," ")))/(LEN(L_PendPrep)+1)),1,0),1)</f>
        <v>0</v>
      </c>
      <c r="BI371" s="61" t="n">
        <f aca="false">IFERROR(IF(SUMPRODUCT((LEN(BD371)-LEN(SUBSTITUTE(BD371," "&amp;L_PendStrict&amp;" "," ")))/(LEN(L_PendStrict)+1))&gt;SUMPRODUCT((LEN(BD371)-LEN(SUBSTITUTE(BD371," "&amp;L_PendNeg&amp;" "," ")))/(LEN(L_PendNeg)+1)),1,0),1)</f>
        <v>0</v>
      </c>
      <c r="BJ371" s="61" t="n">
        <f aca="false">IFERROR(IF(SUMPRODUCT((LEN(BE371)-LEN(SUBSTITUTE(BE371," "&amp;L_Pending&amp;" "," ")))/(LEN(L_Pending)+1))&gt;SUMPRODUCT((LEN(BE371)-LEN(SUBSTITUTE(BE371," "&amp;L_PendNeg&amp;" "," ")))/(LEN(L_PendNeg)+1))+SUMPRODUCT((LEN(BE371)-LEN(SUBSTITUTE(BE371," "&amp;L_PendPrep&amp;" "," ")))/(LEN(L_PendPrep)+1)),1,0),1)</f>
        <v>0</v>
      </c>
      <c r="BK371" s="61" t="n">
        <f aca="false">IFERROR(IF(SUMPRODUCT((LEN(BF371)-LEN(SUBSTITUTE(BF371," "&amp;L_PendStrict&amp;" "," ")))/(LEN(L_PendStrict)+1))&gt;SUMPRODUCT((LEN(BF371)-LEN(SUBSTITUTE(BF371," "&amp;L_PendNeg&amp;" "," ")))/(LEN(L_PendNeg)+1)),1,0),1)</f>
        <v>0</v>
      </c>
      <c r="BL371" s="61" t="n">
        <f aca="false">IFERROR(IF(OR(SUMPRODUCT(--ISNUMBER(SEARCH({"aa000"," aa 000"," aaa 000"," aaaa 000"," a 0000"," a000 000"," aa 00 000"," aaa 00 000"},BN371)))&gt;0,SUMPRODUCT(--ISNUMBER(SEARCH({"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371)))&gt;0,SUMPRODUCT(--ISNUMBER(SEARCH({"http","www.","\",".pdf",".jpg",".jpeg",".png",".heic",".xls",".doc",".msg",".eml"},Z371)))&gt;0,AND(SUMPRODUCT(--ISNUMBER(SEARCH({"sharepoint","onedrive","teams","dms","q-pulse","qpulse"},Z371)))&gt;0,ISNUMBER(SEARCH("0",BM371)))),1,0),0)</f>
        <v>0</v>
      </c>
      <c r="BM371" s="61" t="str">
        <f aca="false">SUBSTITUTE(SUBSTITUTE(SUBSTITUTE(SUBSTITUTE(SUBSTITUTE(SUBSTITUTE(SUBSTITUTE(SUBSTITUTE(SUBSTITUTE(LOWER(BW371&amp;""),"1","0"),"2","0"),"3","0"),"4","0"),"5","0"),"6","0"),"7","0"),"8","0"),"9","0")</f>
        <v>  </v>
      </c>
      <c r="BN371" s="61" t="str">
        <f aca="false">SUBSTITUTE(SUBSTITUTE(SUBSTITUTE(SUBSTITUTE(SUBSTITUTE(SUBSTITUTE(SUBSTITUTE(SUBSTITUTE(SUBSTITUTE(SUBSTITUTE(SUBSTITUTE(SUBSTITUTE(SUBSTITUTE(SUBSTITUTE(SUBSTITUTE(SUBSTITUTE(SUBSTITUTE(SUBSTITUTE(SUBSTITUTE(SUBSTITUTE(SUBSTITUTE(SUBSTITUTE(SUBSTITUTE(SUBSTITUTE(SUBSTITUTE(BM371,"b","a"),"c","a"),"d","a"),"e","a"),"f","a"),"g","a"),"h","a"),"i","a"),"j","a"),"k","a"),"l","a"),"m","a"),"n","a"),"o","a"),"p","a"),"q","a"),"r","a"),"s","a"),"t","a"),"u","a"),"v","a"),"w","a"),"x","a"),"y","a"),"z","a")</f>
        <v>  </v>
      </c>
      <c r="BO371" s="61" t="str">
        <f aca="false">SUBSTITUTE(SUBSTITUTE(SUBSTITUTE(SUBSTITUTE(SUBSTITUTE(SUBSTITUTE(SUBSTITUTE(SUBSTITUTE(SUBSTITUTE(LOWER(BX371&amp;""),"1","0"),"2","0"),"3","0"),"4","0"),"5","0"),"6","0"),"7","0"),"8","0"),"9","0")</f>
        <v>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v>
      </c>
      <c r="BQ371" s="61" t="n">
        <f aca="false">IFERROR(IF(OR(SUMPRODUCT(--ISNUMBER(SEARCH({"aa000"," aa 000"," aaa 000"," aaaa 000"," a 0000"," a000 000"," aa 00 000"," aaa 00 000"},BP371)))&gt;0,SUMPRODUCT(--ISNUMBER(SEARCH({"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371)))&gt;0,SUMPRODUCT(--ISNUMBER(SEARCH({"http","www.","\",".pdf",".jpg",".jpeg",".png",".heic",".xls",".doc",".msg",".eml"},W371)))&gt;0,ISNUMBER(SEARCH("0000",BO371)),AND(SUMPRODUCT(--ISNUMBER(SEARCH({"sharepoint","onedrive","teams","dms","q-pulse","qpulse"},W371)))&gt;0,ISNUMBER(SEARCH("0",BO371)))),1,0),0)</f>
        <v>0</v>
      </c>
      <c r="BR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371," "&amp;LOWER(Flights!$F$15)&amp;" "," ~ ")," mh"," ~")," at "," ~ ")," by "," ~ ")," on "," ~ ")," to "," ~ ")," from "," ~ ")," until "," ~ ")," till "," ~ ")," before "," ~ ")," after "," ~ ")," around "," ~ ")," approx "," ~ ")," about "," ~ ")," since "," ~ ")," hrs "," ~ ")," hr "," ~ ")," hours "," ~ ")," time "," ~ ")," jan "," ~ ")," feb "," ~ ")," mar "," ~ ")," apr "," ~ ")," may "," ~ ")," jun "," ~ ")," jul "," ~ ")," aug "," ~ ")," sep "," ~ ")," sept "," ~ ")," oct "," ~ ")</f>
        <v>  </v>
      </c>
      <c r="BS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371," "&amp;LOWER(Flights!$F$15)&amp;" "," ~ ")," mh"," ~")," at "," ~ ")," by "," ~ ")," on "," ~ ")," to "," ~ ")," from "," ~ ")," until "," ~ ")," till "," ~ ")," before "," ~ ")," after "," ~ ")," around "," ~ ")," approx "," ~ ")," about "," ~ ")," since "," ~ ")," hrs "," ~ ")," hr "," ~ ")," hours "," ~ ")," time "," ~ ")," jan "," ~ ")," feb "," ~ ")," mar "," ~ ")," apr "," ~ ")," may "," ~ ")," jun "," ~ ")," jul "," ~ ")," aug "," ~ ")," sep "," ~ ")," sept "," ~ ")," oct "," ~ ")</f>
        <v>  </v>
      </c>
      <c r="BT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371,"jan","~"),"feb","~"),"mar","~"),"apr","~"),"may","~"),"jun","~"),"jul","~"),"aug","~"),"sep","~"),"oct","~"),"nov","~"),"dec","~")," nov "," ~ ")," dec "," ~ ")," mon "," ~ ")," tue "," ~ ")," wed "," ~ ")," thu "," ~ ")," fri "," ~ ")," sat "," ~ ")," sun "," ~ ")," gate "," ~ ")," bay "," ~ ")," stand "," ~ ")," position "," ~ ")," galley "," ~ ")," flight "," ~ ")," flt "," ~ ")," day "," ~ ")," date "," ~ ")," dated "," ~ ")," the "," ~ ")," and "," ~ ")," of "," ~ ")," in "," ~ ")," for "," ~ ")," with "," ~ ")</f>
        <v>  </v>
      </c>
      <c r="BU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371,"jan","~"),"feb","~"),"mar","~"),"apr","~"),"may","~"),"jun","~"),"jul","~"),"aug","~"),"sep","~"),"oct","~"),"nov","~"),"dec","~")," nov "," ~ ")," dec "," ~ ")," mon "," ~ ")," tue "," ~ ")," wed "," ~ ")," thu "," ~ ")," fri "," ~ ")," sat "," ~ ")," sun "," ~ ")," gate "," ~ ")," bay "," ~ ")," stand "," ~ ")," position "," ~ ")," galley "," ~ ")," flight "," ~ ")," flt "," ~ ")," day "," ~ ")," date "," ~ ")," dated "," ~ ")," the "," ~ ")," and "," ~ ")," of "," ~ ")," in "," ~ ")," for "," ~ ")," with "," ~ ")</f>
        <v>  </v>
      </c>
      <c r="BV371" s="61" t="n">
        <f aca="false">0</f>
        <v>0</v>
      </c>
      <c r="BW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371," pax "," ~ ")," etd "," ~ ")," eta "," ~ ")," std "," ~ ")," sta "," ~ ")," atd "," ~ ")," ata "," ~ ")," lt "," ~ ")," utc "," ~ ")," local "," ~ ")," ok "," ~ ")," done "," ~ ")," seen "," ~ ")," chk "," ~ ")," chkd "," ~ ")," checked "," ~ ")," rcvd "," ~ ")," recd "," ~ ")," dep "," ~ ")," arr "," ~ ")," qty "," ~ ")," all "," ~ ")," ttl "," ~ ")," total "," ~ ")," via "," ~ ")," per "," ~ ")," call "," ~ ")," inbound "," ~ ")," outbound "," ~ ")," approx "," ~ ")</f>
        <v>  </v>
      </c>
      <c r="BX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371," pax "," ~ ")," etd "," ~ ")," eta "," ~ ")," std "," ~ ")," sta "," ~ ")," atd "," ~ ")," ata "," ~ ")," lt "," ~ ")," utc "," ~ ")," local "," ~ ")," ok "," ~ ")," done "," ~ ")," seen "," ~ ")," chk "," ~ ")," chkd "," ~ ")," checked "," ~ ")," rcvd "," ~ ")," recd "," ~ ")," dep "," ~ ")," arr "," ~ ")," qty "," ~ ")," all "," ~ ")," ttl "," ~ ")," total "," ~ ")," via "," ~ ")," per "," ~ ")," call "," ~ ")," inbound "," ~ ")," outbound "," ~ ")," approx "," ~ ")</f>
        <v>  </v>
      </c>
    </row>
    <row r="372" customFormat="false" ht="41.25" hidden="false" customHeight="true" outlineLevel="0" collapsed="false">
      <c r="A372" s="57" t="s">
        <v>982</v>
      </c>
      <c r="B372" s="57" t="s">
        <v>258</v>
      </c>
      <c r="C372" s="57" t="str">
        <f aca="false">Flights!$F$15</f>
        <v>MH1149</v>
      </c>
      <c r="D372" s="58" t="n">
        <f aca="false">Flights!$D$15</f>
        <v>46307</v>
      </c>
      <c r="E372" s="57" t="str">
        <f aca="false">Flights!$G$15&amp;"-"&amp;Flights!$H$15</f>
        <v>PEN-KUL</v>
      </c>
      <c r="F372" s="57" t="str">
        <f aca="false">Flights!$K$15</f>
        <v>EY</v>
      </c>
      <c r="G372" s="57" t="s">
        <v>423</v>
      </c>
      <c r="H372" s="57" t="s">
        <v>381</v>
      </c>
      <c r="I372" s="57" t="s">
        <v>431</v>
      </c>
      <c r="J372" s="57" t="s">
        <v>436</v>
      </c>
      <c r="K372" s="67"/>
      <c r="L372" s="67" t="s">
        <v>425</v>
      </c>
      <c r="M372" s="67"/>
      <c r="N372" s="67" t="s">
        <v>386</v>
      </c>
      <c r="O372" s="67" t="s">
        <v>978</v>
      </c>
      <c r="P372" s="57" t="s">
        <v>187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open",IF(AND(NOT(OR(LEN(AZ372)&lt;15,ISNUMBER(MATCH(AZ372,L_Placeholder,0)))),BK372=0,NOT(OR(LEN(AU372)&lt;2,ISNUMBER(MATCH(AU372,L_Placeholder,0)))),NOT(OR(LEN(AX372)&lt;2,ISNUMBER(MATCH(AX372,L_Placeholder,0)))),TRIM(AE372)&lt;&gt;TRIM(T372)),"N/A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missing",IF(OR(LEN(AU372)&lt;2,ISNUMBER(MATCH(AU372,L_Placeholder,0))),"INVALID – PIC missing",IF(OR(LEN(AV372)&lt;2,ISNUMBER(MATCH(AV372,L_Placeholder,0))),"INVALID – result / assessment missing",IF(OR(OR(LEN(AW372)&lt;3,ISNUMBER(MATCH(AW372,L_Placeholder,0))),SUMPRODUCT(--ISNUMBER(SEARCH(" "&amp;L_EvidencePhrase&amp;" ",BD372)))&gt;0,BI372=1),"INVALID – evidence missing, placeholder or not yet on file",IF(BL372=0,"INVALID – evidence needs a traceable reference (number, file name or link)",IF(OR(LEN(AX372)&lt;2,ISNUMBER(MATCH(AX372,L_Placeholder,0))),"INVALID – verifier missing",IF(AX372=AU372,"INVALID – verifier must be someone other than the PIC",IF(BH372=1,"INVALID – result not yet available (awaiting / TBC)",IF(BV372=1,"INVALID – wording says not on board: an on-board confirmation needs the item loaded",IF(AND(AQ372=1,OR(OR(LEN(AY372)&lt;3,ISNUMBER(MATCH(AY372,L_Placeholder,0))),BJ372=1,BQ372=0)),"INVALID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LATE","COMPLETE")&amp;IF(BG372=1," – CHECK WORDING",""))))))))))))))))))))))),IF(TRIM(U372)="Fail","FAIL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t="str">
        <f aca="false">" "&amp;TRIM(SUBSTITUTE(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 "))&amp;" "</f>
        <v>  </v>
      </c>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IFERROR(IF(AND(TRIM(U372)="Pass",SUMPRODUCT((LEN(BC372)-LEN(SUBSTITUTE(BC372,"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")))/(LEN(L_PendNeg)+1))+SUMPRODUCT((LEN(BC372)-LEN(SUBSTITUTE(BC372," "&amp;L_PendPrep&amp;" "," ")))/(LEN(L_PendPrep)+1)),1,0),1)</f>
        <v>0</v>
      </c>
      <c r="BI372" s="61" t="n">
        <f aca="false">IFERROR(IF(SUMPRODUCT((LEN(BD372)-LEN(SUBSTITUTE(BD372," "&amp;L_PendStrict&amp;" "," ")))/(LEN(L_PendStrict)+1))&gt;SUMPRODUCT((LEN(BD372)-LEN(SUBSTITUTE(BD372," "&amp;L_PendNeg&amp;" "," ")))/(LEN(L_PendNeg)+1)),1,0),1)</f>
        <v>0</v>
      </c>
      <c r="BJ372" s="61" t="n">
        <f aca="false">IFERROR(IF(SUMPRODUCT((LEN(BE372)-LEN(SUBSTITUTE(BE372," "&amp;L_Pending&amp;" "," ")))/(LEN(L_Pending)+1))&gt;SUMPRODUCT((LEN(BE372)-LEN(SUBSTITUTE(BE372," "&amp;L_PendNeg&amp;" "," ")))/(LEN(L_PendNeg)+1))+SUMPRODUCT((LEN(BE372)-LEN(SUBSTITUTE(BE372," "&amp;L_PendPrep&amp;" "," ")))/(LEN(L_PendPrep)+1)),1,0),1)</f>
        <v>0</v>
      </c>
      <c r="BK372" s="61" t="n">
        <f aca="false">IFERROR(IF(SUMPRODUCT((LEN(BF372)-LEN(SUBSTITUTE(BF372," "&amp;L_PendStrict&amp;" "," ")))/(LEN(L_PendStrict)+1))&gt;SUMPRODUCT((LEN(BF372)-LEN(SUBSTITUTE(BF372," "&amp;L_PendNeg&amp;" "," ")))/(LEN(L_PendNeg)+1)),1,0),1)</f>
        <v>0</v>
      </c>
      <c r="BL372" s="61" t="n">
        <f aca="false">IFERROR(IF(OR(SUMPRODUCT(--ISNUMBER(SEARCH({"aa000"," aa 000"," aaa 000"," aaaa 000"," a 0000"," a000 000"," aa 00 000"," aaa 00 000"},BN372)))&gt;0,SUMPRODUCT(--ISNUMBER(SEARCH({"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372)))&gt;0,SUMPRODUCT(--ISNUMBER(SEARCH({"http","www.","\",".pdf",".jpg",".jpeg",".png",".heic",".xls",".doc",".msg",".eml"},Z372)))&gt;0,AND(SUMPRODUCT(--ISNUMBER(SEARCH({"sharepoint","onedrive","teams","dms","q-pulse","qpulse"},Z372)))&gt;0,ISNUMBER(SEARCH("0",BM372)))),1,0),0)</f>
        <v>0</v>
      </c>
      <c r="BM372" s="61" t="str">
        <f aca="false">SUBSTITUTE(SUBSTITUTE(SUBSTITUTE(SUBSTITUTE(SUBSTITUTE(SUBSTITUTE(SUBSTITUTE(SUBSTITUTE(SUBSTITUTE(LOWER(BW372&amp;""),"1","0"),"2","0"),"3","0"),"4","0"),"5","0"),"6","0"),"7","0"),"8","0"),"9","0")</f>
        <v>  </v>
      </c>
      <c r="BN372" s="61" t="str">
        <f aca="false">SUBSTITUTE(SUBSTITUTE(SUBSTITUTE(SUBSTITUTE(SUBSTITUTE(SUBSTITUTE(SUBSTITUTE(SUBSTITUTE(SUBSTITUTE(SUBSTITUTE(SUBSTITUTE(SUBSTITUTE(SUBSTITUTE(SUBSTITUTE(SUBSTITUTE(SUBSTITUTE(SUBSTITUTE(SUBSTITUTE(SUBSTITUTE(SUBSTITUTE(SUBSTITUTE(SUBSTITUTE(SUBSTITUTE(SUBSTITUTE(SUBSTITUTE(BM372,"b","a"),"c","a"),"d","a"),"e","a"),"f","a"),"g","a"),"h","a"),"i","a"),"j","a"),"k","a"),"l","a"),"m","a"),"n","a"),"o","a"),"p","a"),"q","a"),"r","a"),"s","a"),"t","a"),"u","a"),"v","a"),"w","a"),"x","a"),"y","a"),"z","a")</f>
        <v>  </v>
      </c>
      <c r="BO372" s="61" t="str">
        <f aca="false">SUBSTITUTE(SUBSTITUTE(SUBSTITUTE(SUBSTITUTE(SUBSTITUTE(SUBSTITUTE(SUBSTITUTE(SUBSTITUTE(SUBSTITUTE(LOWER(BX372&amp;""),"1","0"),"2","0"),"3","0"),"4","0"),"5","0"),"6","0"),"7","0"),"8","0"),"9","0")</f>
        <v>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v>
      </c>
      <c r="BQ372" s="61" t="n">
        <f aca="false">IFERROR(IF(OR(SUMPRODUCT(--ISNUMBER(SEARCH({"aa000"," aa 000"," aaa 000"," aaaa 000"," a 0000"," a000 000"," aa 00 000"," aaa 00 000"},BP372)))&gt;0,SUMPRODUCT(--ISNUMBER(SEARCH({"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372)))&gt;0,SUMPRODUCT(--ISNUMBER(SEARCH({"http","www.","\",".pdf",".jpg",".jpeg",".png",".heic",".xls",".doc",".msg",".eml"},W372)))&gt;0,ISNUMBER(SEARCH("0000",BO372)),AND(SUMPRODUCT(--ISNUMBER(SEARCH({"sharepoint","onedrive","teams","dms","q-pulse","qpulse"},W372)))&gt;0,ISNUMBER(SEARCH("0",BO372)))),1,0),0)</f>
        <v>0</v>
      </c>
      <c r="BR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372," "&amp;LOWER(Flights!$F$15)&amp;" "," ~ ")," mh"," ~")," at "," ~ ")," by "," ~ ")," on "," ~ ")," to "," ~ ")," from "," ~ ")," until "," ~ ")," till "," ~ ")," before "," ~ ")," after "," ~ ")," around "," ~ ")," approx "," ~ ")," about "," ~ ")," since "," ~ ")," hrs "," ~ ")," hr "," ~ ")," hours "," ~ ")," time "," ~ ")," jan "," ~ ")," feb "," ~ ")," mar "," ~ ")," apr "," ~ ")," may "," ~ ")," jun "," ~ ")," jul "," ~ ")," aug "," ~ ")," sep "," ~ ")," sept "," ~ ")," oct "," ~ ")</f>
        <v>  </v>
      </c>
      <c r="BS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372," "&amp;LOWER(Flights!$F$15)&amp;" "," ~ ")," mh"," ~")," at "," ~ ")," by "," ~ ")," on "," ~ ")," to "," ~ ")," from "," ~ ")," until "," ~ ")," till "," ~ ")," before "," ~ ")," after "," ~ ")," around "," ~ ")," approx "," ~ ")," about "," ~ ")," since "," ~ ")," hrs "," ~ ")," hr "," ~ ")," hours "," ~ ")," time "," ~ ")," jan "," ~ ")," feb "," ~ ")," mar "," ~ ")," apr "," ~ ")," may "," ~ ")," jun "," ~ ")," jul "," ~ ")," aug "," ~ ")," sep "," ~ ")," sept "," ~ ")," oct "," ~ ")</f>
        <v>  </v>
      </c>
      <c r="BT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372,"jan","~"),"feb","~"),"mar","~"),"apr","~"),"may","~"),"jun","~"),"jul","~"),"aug","~"),"sep","~"),"oct","~"),"nov","~"),"dec","~")," nov "," ~ ")," dec "," ~ ")," mon "," ~ ")," tue "," ~ ")," wed "," ~ ")," thu "," ~ ")," fri "," ~ ")," sat "," ~ ")," sun "," ~ ")," gate "," ~ ")," bay "," ~ ")," stand "," ~ ")," position "," ~ ")," galley "," ~ ")," flight "," ~ ")," flt "," ~ ")," day "," ~ ")," date "," ~ ")," dated "," ~ ")," the "," ~ ")," and "," ~ ")," of "," ~ ")," in "," ~ ")," for "," ~ ")," with "," ~ ")</f>
        <v>  </v>
      </c>
      <c r="BU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372,"jan","~"),"feb","~"),"mar","~"),"apr","~"),"may","~"),"jun","~"),"jul","~"),"aug","~"),"sep","~"),"oct","~"),"nov","~"),"dec","~")," nov "," ~ ")," dec "," ~ ")," mon "," ~ ")," tue "," ~ ")," wed "," ~ ")," thu "," ~ ")," fri "," ~ ")," sat "," ~ ")," sun "," ~ ")," gate "," ~ ")," bay "," ~ ")," stand "," ~ ")," position "," ~ ")," galley "," ~ ")," flight "," ~ ")," flt "," ~ ")," day "," ~ ")," date "," ~ ")," dated "," ~ ")," the "," ~ ")," and "," ~ ")," of "," ~ ")," in "," ~ ")," for "," ~ ")," with "," ~ ")</f>
        <v>  </v>
      </c>
      <c r="BV372" s="61" t="n">
        <f aca="false">0</f>
        <v>0</v>
      </c>
      <c r="BW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372," pax "," ~ ")," etd "," ~ ")," eta "," ~ ")," std "," ~ ")," sta "," ~ ")," atd "," ~ ")," ata "," ~ ")," lt "," ~ ")," utc "," ~ ")," local "," ~ ")," ok "," ~ ")," done "," ~ ")," seen "," ~ ")," chk "," ~ ")," chkd "," ~ ")," checked "," ~ ")," rcvd "," ~ ")," recd "," ~ ")," dep "," ~ ")," arr "," ~ ")," qty "," ~ ")," all "," ~ ")," ttl "," ~ ")," total "," ~ ")," via "," ~ ")," per "," ~ ")," call "," ~ ")," inbound "," ~ ")," outbound "," ~ ")," approx "," ~ ")</f>
        <v>  </v>
      </c>
      <c r="BX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372," pax "," ~ ")," etd "," ~ ")," eta "," ~ ")," std "," ~ ")," sta "," ~ ")," atd "," ~ ")," ata "," ~ ")," lt "," ~ ")," utc "," ~ ")," local "," ~ ")," ok "," ~ ")," done "," ~ ")," seen "," ~ ")," chk "," ~ ")," chkd "," ~ ")," checked "," ~ ")," rcvd "," ~ ")," recd "," ~ ")," dep "," ~ ")," arr "," ~ ")," qty "," ~ ")," all "," ~ ")," ttl "," ~ ")," total "," ~ ")," via "," ~ ")," per "," ~ ")," call "," ~ ")," inbound "," ~ ")," outbound "," ~ ")," approx "," ~ ")</f>
        <v>  </v>
      </c>
    </row>
    <row r="373" customFormat="false" ht="78.75" hidden="false" customHeight="true" outlineLevel="0" collapsed="false">
      <c r="A373" s="57" t="s">
        <v>983</v>
      </c>
      <c r="B373" s="57" t="s">
        <v>258</v>
      </c>
      <c r="C373" s="57" t="str">
        <f aca="false">Flights!$F$15</f>
        <v>MH1149</v>
      </c>
      <c r="D373" s="58" t="n">
        <f aca="false">Flights!$D$15</f>
        <v>46307</v>
      </c>
      <c r="E373" s="57" t="str">
        <f aca="false">Flights!$G$15&amp;"-"&amp;Flights!$H$15</f>
        <v>PEN-KUL</v>
      </c>
      <c r="F373" s="57" t="str">
        <f aca="false">Flights!$K$15</f>
        <v>EY</v>
      </c>
      <c r="G373" s="57" t="s">
        <v>423</v>
      </c>
      <c r="H373" s="57" t="s">
        <v>381</v>
      </c>
      <c r="I373" s="57" t="s">
        <v>431</v>
      </c>
      <c r="J373" s="57" t="s">
        <v>438</v>
      </c>
      <c r="K373" s="67" t="s">
        <v>494</v>
      </c>
      <c r="L373" s="67" t="s">
        <v>425</v>
      </c>
      <c r="M373" s="67"/>
      <c r="N373" s="67" t="s">
        <v>386</v>
      </c>
      <c r="O373" s="67" t="s">
        <v>978</v>
      </c>
      <c r="P373" s="57" t="s">
        <v>187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open",IF(AND(NOT(OR(LEN(AZ373)&lt;15,ISNUMBER(MATCH(AZ373,L_Placeholder,0)))),BK373=0,NOT(OR(LEN(AU373)&lt;2,ISNUMBER(MATCH(AU373,L_Placeholder,0)))),NOT(OR(LEN(AX373)&lt;2,ISNUMBER(MATCH(AX373,L_Placeholder,0)))),TRIM(AE373)&lt;&gt;TRIM(T373)),"N/A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missing",IF(OR(LEN(AU373)&lt;2,ISNUMBER(MATCH(AU373,L_Placeholder,0))),"INVALID – PIC missing",IF(OR(LEN(AV373)&lt;2,ISNUMBER(MATCH(AV373,L_Placeholder,0))),"INVALID – result / assessment missing",IF(OR(OR(LEN(AW373)&lt;3,ISNUMBER(MATCH(AW373,L_Placeholder,0))),SUMPRODUCT(--ISNUMBER(SEARCH(" "&amp;L_EvidencePhrase&amp;" ",BD373)))&gt;0,BI373=1),"INVALID – evidence missing, placeholder or not yet on file",IF(BL373=0,"INVALID – evidence needs a traceable reference (number, file name or link)",IF(OR(LEN(AX373)&lt;2,ISNUMBER(MATCH(AX373,L_Placeholder,0))),"INVALID – verifier missing",IF(AX373=AU373,"INVALID – verifier must be someone other than the PIC",IF(BH373=1,"INVALID – result not yet available (awaiting / TBC)",IF(BV373=1,"INVALID – wording says not on board: an on-board confirmation needs the item loaded",IF(AND(AQ373=1,OR(OR(LEN(AY373)&lt;3,ISNUMBER(MATCH(AY373,L_Placeholder,0))),BJ373=1,BQ373=0)),"INVALID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LATE","COMPLETE")&amp;IF(BG373=1," – CHECK WORDING",""))))))))))))))))))))))),IF(TRIM(U373)="Fail","FAIL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t="str">
        <f aca="false">" "&amp;TRIM(SUBSTITUTE(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 "))&amp;" "</f>
        <v>  </v>
      </c>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IFERROR(IF(AND(TRIM(U373)="Pass",SUMPRODUCT((LEN(BC373)-LEN(SUBSTITUTE(BC373,"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")))/(LEN(L_PendNeg)+1))+SUMPRODUCT((LEN(BC373)-LEN(SUBSTITUTE(BC373," "&amp;L_PendPrep&amp;" "," ")))/(LEN(L_PendPrep)+1)),1,0),1)</f>
        <v>0</v>
      </c>
      <c r="BI373" s="61" t="n">
        <f aca="false">IFERROR(IF(SUMPRODUCT((LEN(BD373)-LEN(SUBSTITUTE(BD373," "&amp;L_PendStrict&amp;" "," ")))/(LEN(L_PendStrict)+1))&gt;SUMPRODUCT((LEN(BD373)-LEN(SUBSTITUTE(BD373," "&amp;L_PendNeg&amp;" "," ")))/(LEN(L_PendNeg)+1)),1,0),1)</f>
        <v>0</v>
      </c>
      <c r="BJ373" s="61" t="n">
        <f aca="false">IFERROR(IF(SUMPRODUCT((LEN(BE373)-LEN(SUBSTITUTE(BE373," "&amp;L_Pending&amp;" "," ")))/(LEN(L_Pending)+1))&gt;SUMPRODUCT((LEN(BE373)-LEN(SUBSTITUTE(BE373," "&amp;L_PendNeg&amp;" "," ")))/(LEN(L_PendNeg)+1))+SUMPRODUCT((LEN(BE373)-LEN(SUBSTITUTE(BE373," "&amp;L_PendPrep&amp;" "," ")))/(LEN(L_PendPrep)+1)),1,0),1)</f>
        <v>0</v>
      </c>
      <c r="BK373" s="61" t="n">
        <f aca="false">IFERROR(IF(SUMPRODUCT((LEN(BF373)-LEN(SUBSTITUTE(BF373," "&amp;L_PendStrict&amp;" "," ")))/(LEN(L_PendStrict)+1))&gt;SUMPRODUCT((LEN(BF373)-LEN(SUBSTITUTE(BF373," "&amp;L_PendNeg&amp;" "," ")))/(LEN(L_PendNeg)+1)),1,0),1)</f>
        <v>0</v>
      </c>
      <c r="BL373" s="61" t="n">
        <f aca="false">IFERROR(IF(OR(SUMPRODUCT(--ISNUMBER(SEARCH({"aa000"," aa 000"," aaa 000"," aaaa 000"," a 0000"," a000 000"," aa 00 000"," aaa 00 000"},BN373)))&gt;0,SUMPRODUCT(--ISNUMBER(SEARCH({"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373)))&gt;0,SUMPRODUCT(--ISNUMBER(SEARCH({"http","www.","\",".pdf",".jpg",".jpeg",".png",".heic",".xls",".doc",".msg",".eml"},Z373)))&gt;0,AND(SUMPRODUCT(--ISNUMBER(SEARCH({"sharepoint","onedrive","teams","dms","q-pulse","qpulse"},Z373)))&gt;0,ISNUMBER(SEARCH("0",BM373)))),1,0),0)</f>
        <v>0</v>
      </c>
      <c r="BM373" s="61" t="str">
        <f aca="false">SUBSTITUTE(SUBSTITUTE(SUBSTITUTE(SUBSTITUTE(SUBSTITUTE(SUBSTITUTE(SUBSTITUTE(SUBSTITUTE(SUBSTITUTE(LOWER(BW373&amp;""),"1","0"),"2","0"),"3","0"),"4","0"),"5","0"),"6","0"),"7","0"),"8","0"),"9","0")</f>
        <v>  </v>
      </c>
      <c r="BN373" s="61" t="str">
        <f aca="false">SUBSTITUTE(SUBSTITUTE(SUBSTITUTE(SUBSTITUTE(SUBSTITUTE(SUBSTITUTE(SUBSTITUTE(SUBSTITUTE(SUBSTITUTE(SUBSTITUTE(SUBSTITUTE(SUBSTITUTE(SUBSTITUTE(SUBSTITUTE(SUBSTITUTE(SUBSTITUTE(SUBSTITUTE(SUBSTITUTE(SUBSTITUTE(SUBSTITUTE(SUBSTITUTE(SUBSTITUTE(SUBSTITUTE(SUBSTITUTE(SUBSTITUTE(BM373,"b","a"),"c","a"),"d","a"),"e","a"),"f","a"),"g","a"),"h","a"),"i","a"),"j","a"),"k","a"),"l","a"),"m","a"),"n","a"),"o","a"),"p","a"),"q","a"),"r","a"),"s","a"),"t","a"),"u","a"),"v","a"),"w","a"),"x","a"),"y","a"),"z","a")</f>
        <v>  </v>
      </c>
      <c r="BO373" s="61" t="str">
        <f aca="false">SUBSTITUTE(SUBSTITUTE(SUBSTITUTE(SUBSTITUTE(SUBSTITUTE(SUBSTITUTE(SUBSTITUTE(SUBSTITUTE(SUBSTITUTE(LOWER(BX373&amp;""),"1","0"),"2","0"),"3","0"),"4","0"),"5","0"),"6","0"),"7","0"),"8","0"),"9","0")</f>
        <v>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v>
      </c>
      <c r="BQ373" s="61" t="n">
        <f aca="false">IFERROR(IF(OR(SUMPRODUCT(--ISNUMBER(SEARCH({"aa000"," aa 000"," aaa 000"," aaaa 000"," a 0000"," a000 000"," aa 00 000"," aaa 00 000"},BP373)))&gt;0,SUMPRODUCT(--ISNUMBER(SEARCH({"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373)))&gt;0,SUMPRODUCT(--ISNUMBER(SEARCH({"http","www.","\",".pdf",".jpg",".jpeg",".png",".heic",".xls",".doc",".msg",".eml"},W373)))&gt;0,ISNUMBER(SEARCH("0000",BO373)),AND(SUMPRODUCT(--ISNUMBER(SEARCH({"sharepoint","onedrive","teams","dms","q-pulse","qpulse"},W373)))&gt;0,ISNUMBER(SEARCH("0",BO373)))),1,0),0)</f>
        <v>0</v>
      </c>
      <c r="BR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373," "&amp;LOWER(Flights!$F$15)&amp;" "," ~ ")," mh"," ~")," at "," ~ ")," by "," ~ ")," on "," ~ ")," to "," ~ ")," from "," ~ ")," until "," ~ ")," till "," ~ ")," before "," ~ ")," after "," ~ ")," around "," ~ ")," approx "," ~ ")," about "," ~ ")," since "," ~ ")," hrs "," ~ ")," hr "," ~ ")," hours "," ~ ")," time "," ~ ")," jan "," ~ ")," feb "," ~ ")," mar "," ~ ")," apr "," ~ ")," may "," ~ ")," jun "," ~ ")," jul "," ~ ")," aug "," ~ ")," sep "," ~ ")," sept "," ~ ")," oct "," ~ ")</f>
        <v>  </v>
      </c>
      <c r="BS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373," "&amp;LOWER(Flights!$F$15)&amp;" "," ~ ")," mh"," ~")," at "," ~ ")," by "," ~ ")," on "," ~ ")," to "," ~ ")," from "," ~ ")," until "," ~ ")," till "," ~ ")," before "," ~ ")," after "," ~ ")," around "," ~ ")," approx "," ~ ")," about "," ~ ")," since "," ~ ")," hrs "," ~ ")," hr "," ~ ")," hours "," ~ ")," time "," ~ ")," jan "," ~ ")," feb "," ~ ")," mar "," ~ ")," apr "," ~ ")," may "," ~ ")," jun "," ~ ")," jul "," ~ ")," aug "," ~ ")," sep "," ~ ")," sept "," ~ ")," oct "," ~ ")</f>
        <v>  </v>
      </c>
      <c r="BT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373,"jan","~"),"feb","~"),"mar","~"),"apr","~"),"may","~"),"jun","~"),"jul","~"),"aug","~"),"sep","~"),"oct","~"),"nov","~"),"dec","~")," nov "," ~ ")," dec "," ~ ")," mon "," ~ ")," tue "," ~ ")," wed "," ~ ")," thu "," ~ ")," fri "," ~ ")," sat "," ~ ")," sun "," ~ ")," gate "," ~ ")," bay "," ~ ")," stand "," ~ ")," position "," ~ ")," galley "," ~ ")," flight "," ~ ")," flt "," ~ ")," day "," ~ ")," date "," ~ ")," dated "," ~ ")," the "," ~ ")," and "," ~ ")," of "," ~ ")," in "," ~ ")," for "," ~ ")," with "," ~ ")</f>
        <v>  </v>
      </c>
      <c r="BU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373,"jan","~"),"feb","~"),"mar","~"),"apr","~"),"may","~"),"jun","~"),"jul","~"),"aug","~"),"sep","~"),"oct","~"),"nov","~"),"dec","~")," nov "," ~ ")," dec "," ~ ")," mon "," ~ ")," tue "," ~ ")," wed "," ~ ")," thu "," ~ ")," fri "," ~ ")," sat "," ~ ")," sun "," ~ ")," gate "," ~ ")," bay "," ~ ")," stand "," ~ ")," position "," ~ ")," galley "," ~ ")," flight "," ~ ")," flt "," ~ ")," day "," ~ ")," date "," ~ ")," dated "," ~ ")," the "," ~ ")," and "," ~ ")," of "," ~ ")," in "," ~ ")," for "," ~ ")," with "," ~ ")</f>
        <v>  </v>
      </c>
      <c r="BV373" s="61" t="n">
        <f aca="false">0</f>
        <v>0</v>
      </c>
      <c r="BW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373," pax "," ~ ")," etd "," ~ ")," eta "," ~ ")," std "," ~ ")," sta "," ~ ")," atd "," ~ ")," ata "," ~ ")," lt "," ~ ")," utc "," ~ ")," local "," ~ ")," ok "," ~ ")," done "," ~ ")," seen "," ~ ")," chk "," ~ ")," chkd "," ~ ")," checked "," ~ ")," rcvd "," ~ ")," recd "," ~ ")," dep "," ~ ")," arr "," ~ ")," qty "," ~ ")," all "," ~ ")," ttl "," ~ ")," total "," ~ ")," via "," ~ ")," per "," ~ ")," call "," ~ ")," inbound "," ~ ")," outbound "," ~ ")," approx "," ~ ")</f>
        <v>  </v>
      </c>
      <c r="BX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373," pax "," ~ ")," etd "," ~ ")," eta "," ~ ")," std "," ~ ")," sta "," ~ ")," atd "," ~ ")," ata "," ~ ")," lt "," ~ ")," utc "," ~ ")," local "," ~ ")," ok "," ~ ")," done "," ~ ")," seen "," ~ ")," chk "," ~ ")," chkd "," ~ ")," checked "," ~ ")," rcvd "," ~ ")," recd "," ~ ")," dep "," ~ ")," arr "," ~ ")," qty "," ~ ")," all "," ~ ")," ttl "," ~ ")," total "," ~ ")," via "," ~ ")," per "," ~ ")," call "," ~ ")," inbound "," ~ ")," outbound "," ~ ")," approx "," ~ ")</f>
        <v>  </v>
      </c>
    </row>
    <row r="374" customFormat="false" ht="41.25" hidden="false" customHeight="true" outlineLevel="0" collapsed="false">
      <c r="A374" s="57" t="s">
        <v>984</v>
      </c>
      <c r="B374" s="57" t="s">
        <v>258</v>
      </c>
      <c r="C374" s="57" t="str">
        <f aca="false">Flights!$F$15</f>
        <v>MH1149</v>
      </c>
      <c r="D374" s="58" t="n">
        <f aca="false">Flights!$D$15</f>
        <v>46307</v>
      </c>
      <c r="E374" s="57" t="str">
        <f aca="false">Flights!$G$15&amp;"-"&amp;Flights!$H$15</f>
        <v>PEN-KUL</v>
      </c>
      <c r="F374" s="57" t="str">
        <f aca="false">Flights!$K$15</f>
        <v>EY</v>
      </c>
      <c r="G374" s="57" t="s">
        <v>423</v>
      </c>
      <c r="H374" s="57" t="s">
        <v>381</v>
      </c>
      <c r="I374" s="57" t="s">
        <v>431</v>
      </c>
      <c r="J374" s="57" t="s">
        <v>441</v>
      </c>
      <c r="K374" s="67"/>
      <c r="L374" s="67" t="s">
        <v>425</v>
      </c>
      <c r="M374" s="67"/>
      <c r="N374" s="67" t="s">
        <v>386</v>
      </c>
      <c r="O374" s="67" t="s">
        <v>978</v>
      </c>
      <c r="P374" s="57" t="s">
        <v>187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open",IF(AND(NOT(OR(LEN(AZ374)&lt;15,ISNUMBER(MATCH(AZ374,L_Placeholder,0)))),BK374=0,NOT(OR(LEN(AU374)&lt;2,ISNUMBER(MATCH(AU374,L_Placeholder,0)))),NOT(OR(LEN(AX374)&lt;2,ISNUMBER(MATCH(AX374,L_Placeholder,0)))),TRIM(AE374)&lt;&gt;TRIM(T374)),"N/A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missing",IF(OR(LEN(AU374)&lt;2,ISNUMBER(MATCH(AU374,L_Placeholder,0))),"INVALID – PIC missing",IF(OR(LEN(AV374)&lt;2,ISNUMBER(MATCH(AV374,L_Placeholder,0))),"INVALID – result / assessment missing",IF(OR(OR(LEN(AW374)&lt;3,ISNUMBER(MATCH(AW374,L_Placeholder,0))),SUMPRODUCT(--ISNUMBER(SEARCH(" "&amp;L_EvidencePhrase&amp;" ",BD374)))&gt;0,BI374=1),"INVALID – evidence missing, placeholder or not yet on file",IF(BL374=0,"INVALID – evidence needs a traceable reference (number, file name or link)",IF(OR(LEN(AX374)&lt;2,ISNUMBER(MATCH(AX374,L_Placeholder,0))),"INVALID – verifier missing",IF(AX374=AU374,"INVALID – verifier must be someone other than the PIC",IF(BH374=1,"INVALID – result not yet available (awaiting / TBC)",IF(BV374=1,"INVALID – wording says not on board: an on-board confirmation needs the item loaded",IF(AND(AQ374=1,OR(OR(LEN(AY374)&lt;3,ISNUMBER(MATCH(AY374,L_Placeholder,0))),BJ374=1,BQ374=0)),"INVALID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LATE","COMPLETE")&amp;IF(BG374=1," – CHECK WORDING",""))))))))))))))))))))))),IF(TRIM(U374)="Fail","FAIL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t="str">
        <f aca="false">" "&amp;TRIM(SUBSTITUTE(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 "))&amp;" "</f>
        <v>  </v>
      </c>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IFERROR(IF(AND(TRIM(U374)="Pass",SUMPRODUCT((LEN(BC374)-LEN(SUBSTITUTE(BC374,"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")))/(LEN(L_PendNeg)+1))+SUMPRODUCT((LEN(BC374)-LEN(SUBSTITUTE(BC374," "&amp;L_PendPrep&amp;" "," ")))/(LEN(L_PendPrep)+1)),1,0),1)</f>
        <v>0</v>
      </c>
      <c r="BI374" s="61" t="n">
        <f aca="false">IFERROR(IF(SUMPRODUCT((LEN(BD374)-LEN(SUBSTITUTE(BD374," "&amp;L_PendStrict&amp;" "," ")))/(LEN(L_PendStrict)+1))&gt;SUMPRODUCT((LEN(BD374)-LEN(SUBSTITUTE(BD374," "&amp;L_PendNeg&amp;" "," ")))/(LEN(L_PendNeg)+1)),1,0),1)</f>
        <v>0</v>
      </c>
      <c r="BJ374" s="61" t="n">
        <f aca="false">IFERROR(IF(SUMPRODUCT((LEN(BE374)-LEN(SUBSTITUTE(BE374," "&amp;L_Pending&amp;" "," ")))/(LEN(L_Pending)+1))&gt;SUMPRODUCT((LEN(BE374)-LEN(SUBSTITUTE(BE374," "&amp;L_PendNeg&amp;" "," ")))/(LEN(L_PendNeg)+1))+SUMPRODUCT((LEN(BE374)-LEN(SUBSTITUTE(BE374," "&amp;L_PendPrep&amp;" "," ")))/(LEN(L_PendPrep)+1)),1,0),1)</f>
        <v>0</v>
      </c>
      <c r="BK374" s="61" t="n">
        <f aca="false">IFERROR(IF(SUMPRODUCT((LEN(BF374)-LEN(SUBSTITUTE(BF374," "&amp;L_PendStrict&amp;" "," ")))/(LEN(L_PendStrict)+1))&gt;SUMPRODUCT((LEN(BF374)-LEN(SUBSTITUTE(BF374," "&amp;L_PendNeg&amp;" "," ")))/(LEN(L_PendNeg)+1)),1,0),1)</f>
        <v>0</v>
      </c>
      <c r="BL374" s="61" t="n">
        <f aca="false">IFERROR(IF(OR(SUMPRODUCT(--ISNUMBER(SEARCH({"aa000"," aa 000"," aaa 000"," aaaa 000"," a 0000"," a000 000"," aa 00 000"," aaa 00 000"},BN374)))&gt;0,SUMPRODUCT(--ISNUMBER(SEARCH({"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374)))&gt;0,SUMPRODUCT(--ISNUMBER(SEARCH({"http","www.","\",".pdf",".jpg",".jpeg",".png",".heic",".xls",".doc",".msg",".eml"},Z374)))&gt;0,AND(SUMPRODUCT(--ISNUMBER(SEARCH({"sharepoint","onedrive","teams","dms","q-pulse","qpulse"},Z374)))&gt;0,ISNUMBER(SEARCH("0",BM374)))),1,0),0)</f>
        <v>0</v>
      </c>
      <c r="BM374" s="61" t="str">
        <f aca="false">SUBSTITUTE(SUBSTITUTE(SUBSTITUTE(SUBSTITUTE(SUBSTITUTE(SUBSTITUTE(SUBSTITUTE(SUBSTITUTE(SUBSTITUTE(LOWER(BW374&amp;""),"1","0"),"2","0"),"3","0"),"4","0"),"5","0"),"6","0"),"7","0"),"8","0"),"9","0")</f>
        <v>  </v>
      </c>
      <c r="BN374" s="61" t="str">
        <f aca="false">SUBSTITUTE(SUBSTITUTE(SUBSTITUTE(SUBSTITUTE(SUBSTITUTE(SUBSTITUTE(SUBSTITUTE(SUBSTITUTE(SUBSTITUTE(SUBSTITUTE(SUBSTITUTE(SUBSTITUTE(SUBSTITUTE(SUBSTITUTE(SUBSTITUTE(SUBSTITUTE(SUBSTITUTE(SUBSTITUTE(SUBSTITUTE(SUBSTITUTE(SUBSTITUTE(SUBSTITUTE(SUBSTITUTE(SUBSTITUTE(SUBSTITUTE(BM374,"b","a"),"c","a"),"d","a"),"e","a"),"f","a"),"g","a"),"h","a"),"i","a"),"j","a"),"k","a"),"l","a"),"m","a"),"n","a"),"o","a"),"p","a"),"q","a"),"r","a"),"s","a"),"t","a"),"u","a"),"v","a"),"w","a"),"x","a"),"y","a"),"z","a")</f>
        <v>  </v>
      </c>
      <c r="BO374" s="61" t="str">
        <f aca="false">SUBSTITUTE(SUBSTITUTE(SUBSTITUTE(SUBSTITUTE(SUBSTITUTE(SUBSTITUTE(SUBSTITUTE(SUBSTITUTE(SUBSTITUTE(LOWER(BX374&amp;""),"1","0"),"2","0"),"3","0"),"4","0"),"5","0"),"6","0"),"7","0"),"8","0"),"9","0")</f>
        <v>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v>
      </c>
      <c r="BQ374" s="61" t="n">
        <f aca="false">IFERROR(IF(OR(SUMPRODUCT(--ISNUMBER(SEARCH({"aa000"," aa 000"," aaa 000"," aaaa 000"," a 0000"," a000 000"," aa 00 000"," aaa 00 000"},BP374)))&gt;0,SUMPRODUCT(--ISNUMBER(SEARCH({"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374)))&gt;0,SUMPRODUCT(--ISNUMBER(SEARCH({"http","www.","\",".pdf",".jpg",".jpeg",".png",".heic",".xls",".doc",".msg",".eml"},W374)))&gt;0,ISNUMBER(SEARCH("0000",BO374)),AND(SUMPRODUCT(--ISNUMBER(SEARCH({"sharepoint","onedrive","teams","dms","q-pulse","qpulse"},W374)))&gt;0,ISNUMBER(SEARCH("0",BO374)))),1,0),0)</f>
        <v>0</v>
      </c>
      <c r="BR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374," "&amp;LOWER(Flights!$F$15)&amp;" "," ~ ")," mh"," ~")," at "," ~ ")," by "," ~ ")," on "," ~ ")," to "," ~ ")," from "," ~ ")," until "," ~ ")," till "," ~ ")," before "," ~ ")," after "," ~ ")," around "," ~ ")," approx "," ~ ")," about "," ~ ")," since "," ~ ")," hrs "," ~ ")," hr "," ~ ")," hours "," ~ ")," time "," ~ ")," jan "," ~ ")," feb "," ~ ")," mar "," ~ ")," apr "," ~ ")," may "," ~ ")," jun "," ~ ")," jul "," ~ ")," aug "," ~ ")," sep "," ~ ")," sept "," ~ ")," oct "," ~ ")</f>
        <v>  </v>
      </c>
      <c r="BS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374," "&amp;LOWER(Flights!$F$15)&amp;" "," ~ ")," mh"," ~")," at "," ~ ")," by "," ~ ")," on "," ~ ")," to "," ~ ")," from "," ~ ")," until "," ~ ")," till "," ~ ")," before "," ~ ")," after "," ~ ")," around "," ~ ")," approx "," ~ ")," about "," ~ ")," since "," ~ ")," hrs "," ~ ")," hr "," ~ ")," hours "," ~ ")," time "," ~ ")," jan "," ~ ")," feb "," ~ ")," mar "," ~ ")," apr "," ~ ")," may "," ~ ")," jun "," ~ ")," jul "," ~ ")," aug "," ~ ")," sep "," ~ ")," sept "," ~ ")," oct "," ~ ")</f>
        <v>  </v>
      </c>
      <c r="BT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374,"jan","~"),"feb","~"),"mar","~"),"apr","~"),"may","~"),"jun","~"),"jul","~"),"aug","~"),"sep","~"),"oct","~"),"nov","~"),"dec","~")," nov "," ~ ")," dec "," ~ ")," mon "," ~ ")," tue "," ~ ")," wed "," ~ ")," thu "," ~ ")," fri "," ~ ")," sat "," ~ ")," sun "," ~ ")," gate "," ~ ")," bay "," ~ ")," stand "," ~ ")," position "," ~ ")," galley "," ~ ")," flight "," ~ ")," flt "," ~ ")," day "," ~ ")," date "," ~ ")," dated "," ~ ")," the "," ~ ")," and "," ~ ")," of "," ~ ")," in "," ~ ")," for "," ~ ")," with "," ~ ")</f>
        <v>  </v>
      </c>
      <c r="BU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374,"jan","~"),"feb","~"),"mar","~"),"apr","~"),"may","~"),"jun","~"),"jul","~"),"aug","~"),"sep","~"),"oct","~"),"nov","~"),"dec","~")," nov "," ~ ")," dec "," ~ ")," mon "," ~ ")," tue "," ~ ")," wed "," ~ ")," thu "," ~ ")," fri "," ~ ")," sat "," ~ ")," sun "," ~ ")," gate "," ~ ")," bay "," ~ ")," stand "," ~ ")," position "," ~ ")," galley "," ~ ")," flight "," ~ ")," flt "," ~ ")," day "," ~ ")," date "," ~ ")," dated "," ~ ")," the "," ~ ")," and "," ~ ")," of "," ~ ")," in "," ~ ")," for "," ~ ")," with "," ~ ")</f>
        <v>  </v>
      </c>
      <c r="BV374" s="61" t="n">
        <f aca="false">0</f>
        <v>0</v>
      </c>
      <c r="BW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374," pax "," ~ ")," etd "," ~ ")," eta "," ~ ")," std "," ~ ")," sta "," ~ ")," atd "," ~ ")," ata "," ~ ")," lt "," ~ ")," utc "," ~ ")," local "," ~ ")," ok "," ~ ")," done "," ~ ")," seen "," ~ ")," chk "," ~ ")," chkd "," ~ ")," checked "," ~ ")," rcvd "," ~ ")," recd "," ~ ")," dep "," ~ ")," arr "," ~ ")," qty "," ~ ")," all "," ~ ")," ttl "," ~ ")," total "," ~ ")," via "," ~ ")," per "," ~ ")," call "," ~ ")," inbound "," ~ ")," outbound "," ~ ")," approx "," ~ ")</f>
        <v>  </v>
      </c>
      <c r="BX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374," pax "," ~ ")," etd "," ~ ")," eta "," ~ ")," std "," ~ ")," sta "," ~ ")," atd "," ~ ")," ata "," ~ ")," lt "," ~ ")," utc "," ~ ")," local "," ~ ")," ok "," ~ ")," done "," ~ ")," seen "," ~ ")," chk "," ~ ")," chkd "," ~ ")," checked "," ~ ")," rcvd "," ~ ")," recd "," ~ ")," dep "," ~ ")," arr "," ~ ")," qty "," ~ ")," all "," ~ ")," ttl "," ~ ")," total "," ~ ")," via "," ~ ")," per "," ~ ")," call "," ~ ")," inbound "," ~ ")," outbound "," ~ ")," approx "," ~ ")</f>
        <v>  </v>
      </c>
    </row>
    <row r="375" customFormat="false" ht="66" hidden="false" customHeight="true" outlineLevel="0" collapsed="false">
      <c r="A375" s="57" t="s">
        <v>985</v>
      </c>
      <c r="B375" s="57" t="s">
        <v>258</v>
      </c>
      <c r="C375" s="57" t="str">
        <f aca="false">Flights!$F$15</f>
        <v>MH1149</v>
      </c>
      <c r="D375" s="58" t="n">
        <f aca="false">Flights!$D$15</f>
        <v>46307</v>
      </c>
      <c r="E375" s="57" t="str">
        <f aca="false">Flights!$G$15&amp;"-"&amp;Flights!$H$15</f>
        <v>PEN-KUL</v>
      </c>
      <c r="F375" s="57" t="str">
        <f aca="false">Flights!$K$15</f>
        <v>EY</v>
      </c>
      <c r="G375" s="57" t="s">
        <v>423</v>
      </c>
      <c r="H375" s="57" t="s">
        <v>381</v>
      </c>
      <c r="I375" s="57" t="s">
        <v>450</v>
      </c>
      <c r="J375" s="57" t="s">
        <v>451</v>
      </c>
      <c r="K375" s="67" t="s">
        <v>452</v>
      </c>
      <c r="L375" s="67" t="s">
        <v>986</v>
      </c>
      <c r="M375" s="67" t="s">
        <v>454</v>
      </c>
      <c r="N375" s="67" t="s">
        <v>386</v>
      </c>
      <c r="O375" s="67" t="s">
        <v>987</v>
      </c>
      <c r="P375" s="57" t="s">
        <v>187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open",IF(AND(NOT(OR(LEN(AZ375)&lt;15,ISNUMBER(MATCH(AZ375,L_Placeholder,0)))),BK375=0,NOT(OR(LEN(AU375)&lt;2,ISNUMBER(MATCH(AU375,L_Placeholder,0)))),NOT(OR(LEN(AX375)&lt;2,ISNUMBER(MATCH(AX375,L_Placeholder,0)))),TRIM(AE375)&lt;&gt;TRIM(T375)),"N/A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missing",IF(OR(LEN(AU375)&lt;2,ISNUMBER(MATCH(AU375,L_Placeholder,0))),"INVALID – PIC missing",IF(OR(LEN(AV375)&lt;2,ISNUMBER(MATCH(AV375,L_Placeholder,0))),"INVALID – result / assessment missing",IF(OR(OR(LEN(AW375)&lt;3,ISNUMBER(MATCH(AW375,L_Placeholder,0))),SUMPRODUCT(--ISNUMBER(SEARCH(" "&amp;L_EvidencePhrase&amp;" ",BD375)))&gt;0,BI375=1),"INVALID – evidence missing, placeholder or not yet on file",IF(BL375=0,"INVALID – evidence needs a traceable reference (number, file name or link)",IF(OR(LEN(AX375)&lt;2,ISNUMBER(MATCH(AX375,L_Placeholder,0))),"INVALID – verifier missing",IF(AX375=AU375,"INVALID – verifier must be someone other than the PIC",IF(BH375=1,"INVALID – result not yet available (awaiting / TBC)",IF(BV375=1,"INVALID – wording says not on board: an on-board confirmation needs the item loaded",IF(AND(AQ375=1,OR(OR(LEN(AY375)&lt;3,ISNUMBER(MATCH(AY375,L_Placeholder,0))),BJ375=1,BQ375=0)),"INVALID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LATE","COMPLETE")&amp;IF(BG375=1," – CHECK WORDING",""))))))))))))))))))))))),IF(TRIM(U375)="Fail","FAIL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t="str">
        <f aca="false">" "&amp;TRIM(SUBSTITUTE(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 "))&amp;" "</f>
        <v>  </v>
      </c>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IFERROR(IF(AND(TRIM(U375)="Pass",SUMPRODUCT((LEN(BC375)-LEN(SUBSTITUTE(BC375,"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")))/(LEN(L_PendNeg)+1))+SUMPRODUCT((LEN(BC375)-LEN(SUBSTITUTE(BC375," "&amp;L_PendPrep&amp;" "," ")))/(LEN(L_PendPrep)+1)),1,0),1)</f>
        <v>0</v>
      </c>
      <c r="BI375" s="61" t="n">
        <f aca="false">IFERROR(IF(SUMPRODUCT((LEN(BD375)-LEN(SUBSTITUTE(BD375," "&amp;L_PendStrict&amp;" "," ")))/(LEN(L_PendStrict)+1))&gt;SUMPRODUCT((LEN(BD375)-LEN(SUBSTITUTE(BD375," "&amp;L_PendNeg&amp;" "," ")))/(LEN(L_PendNeg)+1)),1,0),1)</f>
        <v>0</v>
      </c>
      <c r="BJ375" s="61" t="n">
        <f aca="false">IFERROR(IF(SUMPRODUCT((LEN(BE375)-LEN(SUBSTITUTE(BE375," "&amp;L_Pending&amp;" "," ")))/(LEN(L_Pending)+1))&gt;SUMPRODUCT((LEN(BE375)-LEN(SUBSTITUTE(BE375," "&amp;L_PendNeg&amp;" "," ")))/(LEN(L_PendNeg)+1))+SUMPRODUCT((LEN(BE375)-LEN(SUBSTITUTE(BE375," "&amp;L_PendPrep&amp;" "," ")))/(LEN(L_PendPrep)+1)),1,0),1)</f>
        <v>0</v>
      </c>
      <c r="BK375" s="61" t="n">
        <f aca="false">IFERROR(IF(SUMPRODUCT((LEN(BF375)-LEN(SUBSTITUTE(BF375," "&amp;L_PendStrict&amp;" "," ")))/(LEN(L_PendStrict)+1))&gt;SUMPRODUCT((LEN(BF375)-LEN(SUBSTITUTE(BF375," "&amp;L_PendNeg&amp;" "," ")))/(LEN(L_PendNeg)+1)),1,0),1)</f>
        <v>0</v>
      </c>
      <c r="BL375" s="61" t="n">
        <f aca="false">IFERROR(IF(OR(SUMPRODUCT(--ISNUMBER(SEARCH({"aa000"," aa 000"," aaa 000"," aaaa 000"," a 0000"," a000 000"," aa 00 000"," aaa 00 000"},BN375)))&gt;0,SUMPRODUCT(--ISNUMBER(SEARCH({"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375)))&gt;0,SUMPRODUCT(--ISNUMBER(SEARCH({"http","www.","\",".pdf",".jpg",".jpeg",".png",".heic",".xls",".doc",".msg",".eml"},Z375)))&gt;0,AND(SUMPRODUCT(--ISNUMBER(SEARCH({"sharepoint","onedrive","teams","dms","q-pulse","qpulse"},Z375)))&gt;0,ISNUMBER(SEARCH("0",BM375)))),1,0),0)</f>
        <v>0</v>
      </c>
      <c r="BM375" s="61" t="str">
        <f aca="false">SUBSTITUTE(SUBSTITUTE(SUBSTITUTE(SUBSTITUTE(SUBSTITUTE(SUBSTITUTE(SUBSTITUTE(SUBSTITUTE(SUBSTITUTE(LOWER(BW375&amp;""),"1","0"),"2","0"),"3","0"),"4","0"),"5","0"),"6","0"),"7","0"),"8","0"),"9","0")</f>
        <v>  </v>
      </c>
      <c r="BN375" s="61" t="str">
        <f aca="false">SUBSTITUTE(SUBSTITUTE(SUBSTITUTE(SUBSTITUTE(SUBSTITUTE(SUBSTITUTE(SUBSTITUTE(SUBSTITUTE(SUBSTITUTE(SUBSTITUTE(SUBSTITUTE(SUBSTITUTE(SUBSTITUTE(SUBSTITUTE(SUBSTITUTE(SUBSTITUTE(SUBSTITUTE(SUBSTITUTE(SUBSTITUTE(SUBSTITUTE(SUBSTITUTE(SUBSTITUTE(SUBSTITUTE(SUBSTITUTE(SUBSTITUTE(BM375,"b","a"),"c","a"),"d","a"),"e","a"),"f","a"),"g","a"),"h","a"),"i","a"),"j","a"),"k","a"),"l","a"),"m","a"),"n","a"),"o","a"),"p","a"),"q","a"),"r","a"),"s","a"),"t","a"),"u","a"),"v","a"),"w","a"),"x","a"),"y","a"),"z","a")</f>
        <v>  </v>
      </c>
      <c r="BO375" s="61" t="str">
        <f aca="false">SUBSTITUTE(SUBSTITUTE(SUBSTITUTE(SUBSTITUTE(SUBSTITUTE(SUBSTITUTE(SUBSTITUTE(SUBSTITUTE(SUBSTITUTE(LOWER(BX375&amp;""),"1","0"),"2","0"),"3","0"),"4","0"),"5","0"),"6","0"),"7","0"),"8","0"),"9","0")</f>
        <v>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v>
      </c>
      <c r="BQ375" s="61" t="n">
        <f aca="false">IFERROR(IF(OR(SUMPRODUCT(--ISNUMBER(SEARCH({"aa000"," aa 000"," aaa 000"," aaaa 000"," a 0000"," a000 000"," aa 00 000"," aaa 00 000"},BP375)))&gt;0,SUMPRODUCT(--ISNUMBER(SEARCH({"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375)))&gt;0,SUMPRODUCT(--ISNUMBER(SEARCH({"http","www.","\",".pdf",".jpg",".jpeg",".png",".heic",".xls",".doc",".msg",".eml"},W375)))&gt;0,ISNUMBER(SEARCH("0000",BO375)),AND(SUMPRODUCT(--ISNUMBER(SEARCH({"sharepoint","onedrive","teams","dms","q-pulse","qpulse"},W375)))&gt;0,ISNUMBER(SEARCH("0",BO375)))),1,0),0)</f>
        <v>0</v>
      </c>
      <c r="BR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375," "&amp;LOWER(Flights!$F$15)&amp;" "," ~ ")," mh"," ~")," at "," ~ ")," by "," ~ ")," on "," ~ ")," to "," ~ ")," from "," ~ ")," until "," ~ ")," till "," ~ ")," before "," ~ ")," after "," ~ ")," around "," ~ ")," approx "," ~ ")," about "," ~ ")," since "," ~ ")," hrs "," ~ ")," hr "," ~ ")," hours "," ~ ")," time "," ~ ")," jan "," ~ ")," feb "," ~ ")," mar "," ~ ")," apr "," ~ ")," may "," ~ ")," jun "," ~ ")," jul "," ~ ")," aug "," ~ ")," sep "," ~ ")," sept "," ~ ")," oct "," ~ ")</f>
        <v>  </v>
      </c>
      <c r="BS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375," "&amp;LOWER(Flights!$F$15)&amp;" "," ~ ")," mh"," ~")," at "," ~ ")," by "," ~ ")," on "," ~ ")," to "," ~ ")," from "," ~ ")," until "," ~ ")," till "," ~ ")," before "," ~ ")," after "," ~ ")," around "," ~ ")," approx "," ~ ")," about "," ~ ")," since "," ~ ")," hrs "," ~ ")," hr "," ~ ")," hours "," ~ ")," time "," ~ ")," jan "," ~ ")," feb "," ~ ")," mar "," ~ ")," apr "," ~ ")," may "," ~ ")," jun "," ~ ")," jul "," ~ ")," aug "," ~ ")," sep "," ~ ")," sept "," ~ ")," oct "," ~ ")</f>
        <v>  </v>
      </c>
      <c r="BT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375,"jan","~"),"feb","~"),"mar","~"),"apr","~"),"may","~"),"jun","~"),"jul","~"),"aug","~"),"sep","~"),"oct","~"),"nov","~"),"dec","~")," nov "," ~ ")," dec "," ~ ")," mon "," ~ ")," tue "," ~ ")," wed "," ~ ")," thu "," ~ ")," fri "," ~ ")," sat "," ~ ")," sun "," ~ ")," gate "," ~ ")," bay "," ~ ")," stand "," ~ ")," position "," ~ ")," galley "," ~ ")," flight "," ~ ")," flt "," ~ ")," day "," ~ ")," date "," ~ ")," dated "," ~ ")," the "," ~ ")," and "," ~ ")," of "," ~ ")," in "," ~ ")," for "," ~ ")," with "," ~ ")</f>
        <v>  </v>
      </c>
      <c r="BU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375,"jan","~"),"feb","~"),"mar","~"),"apr","~"),"may","~"),"jun","~"),"jul","~"),"aug","~"),"sep","~"),"oct","~"),"nov","~"),"dec","~")," nov "," ~ ")," dec "," ~ ")," mon "," ~ ")," tue "," ~ ")," wed "," ~ ")," thu "," ~ ")," fri "," ~ ")," sat "," ~ ")," sun "," ~ ")," gate "," ~ ")," bay "," ~ ")," stand "," ~ ")," position "," ~ ")," galley "," ~ ")," flight "," ~ ")," flt "," ~ ")," day "," ~ ")," date "," ~ ")," dated "," ~ ")," the "," ~ ")," and "," ~ ")," of "," ~ ")," in "," ~ ")," for "," ~ ")," with "," ~ ")</f>
        <v>  </v>
      </c>
      <c r="BV375" s="61" t="n">
        <f aca="false">0</f>
        <v>0</v>
      </c>
      <c r="BW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375," pax "," ~ ")," etd "," ~ ")," eta "," ~ ")," std "," ~ ")," sta "," ~ ")," atd "," ~ ")," ata "," ~ ")," lt "," ~ ")," utc "," ~ ")," local "," ~ ")," ok "," ~ ")," done "," ~ ")," seen "," ~ ")," chk "," ~ ")," chkd "," ~ ")," checked "," ~ ")," rcvd "," ~ ")," recd "," ~ ")," dep "," ~ ")," arr "," ~ ")," qty "," ~ ")," all "," ~ ")," ttl "," ~ ")," total "," ~ ")," via "," ~ ")," per "," ~ ")," call "," ~ ")," inbound "," ~ ")," outbound "," ~ ")," approx "," ~ ")</f>
        <v>  </v>
      </c>
      <c r="BX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375," pax "," ~ ")," etd "," ~ ")," eta "," ~ ")," std "," ~ ")," sta "," ~ ")," atd "," ~ ")," ata "," ~ ")," lt "," ~ ")," utc "," ~ ")," local "," ~ ")," ok "," ~ ")," done "," ~ ")," seen "," ~ ")," chk "," ~ ")," chkd "," ~ ")," checked "," ~ ")," rcvd "," ~ ")," recd "," ~ ")," dep "," ~ ")," arr "," ~ ")," qty "," ~ ")," all "," ~ ")," ttl "," ~ ")," total "," ~ ")," via "," ~ ")," per "," ~ ")," call "," ~ ")," inbound "," ~ ")," outbound "," ~ ")," approx "," ~ ")</f>
        <v>  </v>
      </c>
    </row>
    <row r="376" customFormat="false" ht="39.75" hidden="false" customHeight="true" outlineLevel="0" collapsed="false">
      <c r="A376" s="57" t="s">
        <v>988</v>
      </c>
      <c r="B376" s="57" t="s">
        <v>258</v>
      </c>
      <c r="C376" s="57" t="str">
        <f aca="false">Flights!$F$15</f>
        <v>MH1149</v>
      </c>
      <c r="D376" s="58" t="n">
        <f aca="false">Flights!$D$15</f>
        <v>46307</v>
      </c>
      <c r="E376" s="57" t="str">
        <f aca="false">Flights!$G$15&amp;"-"&amp;Flights!$H$15</f>
        <v>PEN-KUL</v>
      </c>
      <c r="F376" s="57" t="str">
        <f aca="false">Flights!$K$15</f>
        <v>EY</v>
      </c>
      <c r="G376" s="57" t="s">
        <v>462</v>
      </c>
      <c r="H376" s="57" t="s">
        <v>463</v>
      </c>
      <c r="I376" s="57" t="s">
        <v>382</v>
      </c>
      <c r="J376" s="57" t="s">
        <v>464</v>
      </c>
      <c r="K376" s="67" t="s">
        <v>429</v>
      </c>
      <c r="L376" s="67" t="s">
        <v>465</v>
      </c>
      <c r="M376" s="67"/>
      <c r="N376" s="67" t="s">
        <v>386</v>
      </c>
      <c r="O376" s="67" t="s">
        <v>466</v>
      </c>
      <c r="P376" s="57" t="s">
        <v>254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open",IF(AND(NOT(OR(LEN(AZ376)&lt;15,ISNUMBER(MATCH(AZ376,L_Placeholder,0)))),BK376=0,NOT(OR(LEN(AU376)&lt;2,ISNUMBER(MATCH(AU376,L_Placeholder,0)))),NOT(OR(LEN(AX376)&lt;2,ISNUMBER(MATCH(AX376,L_Placeholder,0)))),TRIM(AE376)&lt;&gt;TRIM(T376)),"N/A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missing",IF(OR(LEN(AU376)&lt;2,ISNUMBER(MATCH(AU376,L_Placeholder,0))),"INVALID – PIC missing",IF(OR(LEN(AV376)&lt;2,ISNUMBER(MATCH(AV376,L_Placeholder,0))),"INVALID – result / assessment missing",IF(OR(OR(LEN(AW376)&lt;3,ISNUMBER(MATCH(AW376,L_Placeholder,0))),SUMPRODUCT(--ISNUMBER(SEARCH(" "&amp;L_EvidencePhrase&amp;" ",BD376)))&gt;0,BI376=1),"INVALID – evidence missing, placeholder or not yet on file",IF(BL376=0,"INVALID – evidence needs a traceable reference (number, file name or link)",IF(OR(LEN(AX376)&lt;2,ISNUMBER(MATCH(AX376,L_Placeholder,0))),"INVALID – verifier missing",IF(AX376=AU376,"INVALID – verifier must be someone other than the PIC",IF(BH376=1,"INVALID – result not yet available (awaiting / TBC)",IF(BV376=1,"INVALID – wording says not on board: an on-board confirmation needs the item loaded",IF(AND(AQ376=1,OR(OR(LEN(AY376)&lt;3,ISNUMBER(MATCH(AY376,L_Placeholder,0))),BJ376=1,BQ376=0)),"INVALID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LATE","COMPLETE")&amp;IF(BG376=1," – CHECK WORDING",""))))))))))))))))))))))))),IF(TRIM(U376)="Fail","FAIL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t="str">
        <f aca="false">" "&amp;TRIM(SUBSTITUTE(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 "))&amp;" "</f>
        <v>  </v>
      </c>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IFERROR(IF(AND(TRIM(U376)="Pass",SUMPRODUCT((LEN(BC376)-LEN(SUBSTITUTE(BC376,"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")))/(LEN(L_PendNeg)+1)),1,0),1)</f>
        <v>0</v>
      </c>
      <c r="BI376" s="61" t="n">
        <f aca="false">IFERROR(IF(SUMPRODUCT((LEN(BD376)-LEN(SUBSTITUTE(BD376," "&amp;L_PendStrict&amp;" "," ")))/(LEN(L_PendStrict)+1))&gt;SUMPRODUCT((LEN(BD376)-LEN(SUBSTITUTE(BD376," "&amp;L_PendNeg&amp;" "," ")))/(LEN(L_PendNeg)+1)),1,0),1)</f>
        <v>0</v>
      </c>
      <c r="BJ376" s="61" t="n">
        <f aca="false">IFERROR(IF(SUMPRODUCT((LEN(BE376)-LEN(SUBSTITUTE(BE376," "&amp;L_Pending&amp;" "," ")))/(LEN(L_Pending)+1))&gt;SUMPRODUCT((LEN(BE376)-LEN(SUBSTITUTE(BE376," "&amp;L_PendNeg&amp;" "," ")))/(LEN(L_PendNeg)+1)),1,0),1)</f>
        <v>0</v>
      </c>
      <c r="BK376" s="61" t="n">
        <f aca="false">IFERROR(IF(SUMPRODUCT((LEN(BF376)-LEN(SUBSTITUTE(BF376," "&amp;L_PendStrict&amp;" "," ")))/(LEN(L_PendStrict)+1))&gt;SUMPRODUCT((LEN(BF376)-LEN(SUBSTITUTE(BF376," "&amp;L_PendNeg&amp;" "," ")))/(LEN(L_PendNeg)+1)),1,0),1)</f>
        <v>0</v>
      </c>
      <c r="BL376" s="61" t="n">
        <f aca="false">IFERROR(IF(OR(SUMPRODUCT(--ISNUMBER(SEARCH({"aa000"," aa 000"," aaa 000"," aaaa 000"," a 0000"," a000 000"," aa 00 000"," aaa 00 000"},BN376)))&gt;0,SUMPRODUCT(--ISNUMBER(SEARCH({"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376)))&gt;0,SUMPRODUCT(--ISNUMBER(SEARCH({"http","www.","\",".pdf",".jpg",".jpeg",".png",".heic",".xls",".doc",".msg",".eml"},Z376)))&gt;0,AND(SUMPRODUCT(--ISNUMBER(SEARCH({"sharepoint","onedrive","teams","dms","q-pulse","qpulse"},Z376)))&gt;0,ISNUMBER(SEARCH("0",BM376)))),1,0),0)</f>
        <v>0</v>
      </c>
      <c r="BM376" s="61" t="str">
        <f aca="false">SUBSTITUTE(SUBSTITUTE(SUBSTITUTE(SUBSTITUTE(SUBSTITUTE(SUBSTITUTE(SUBSTITUTE(SUBSTITUTE(SUBSTITUTE(LOWER(BW376&amp;""),"1","0"),"2","0"),"3","0"),"4","0"),"5","0"),"6","0"),"7","0"),"8","0"),"9","0")</f>
        <v>  </v>
      </c>
      <c r="BN376" s="61" t="str">
        <f aca="false">SUBSTITUTE(SUBSTITUTE(SUBSTITUTE(SUBSTITUTE(SUBSTITUTE(SUBSTITUTE(SUBSTITUTE(SUBSTITUTE(SUBSTITUTE(SUBSTITUTE(SUBSTITUTE(SUBSTITUTE(SUBSTITUTE(SUBSTITUTE(SUBSTITUTE(SUBSTITUTE(SUBSTITUTE(SUBSTITUTE(SUBSTITUTE(SUBSTITUTE(SUBSTITUTE(SUBSTITUTE(SUBSTITUTE(SUBSTITUTE(SUBSTITUTE(BM376,"b","a"),"c","a"),"d","a"),"e","a"),"f","a"),"g","a"),"h","a"),"i","a"),"j","a"),"k","a"),"l","a"),"m","a"),"n","a"),"o","a"),"p","a"),"q","a"),"r","a"),"s","a"),"t","a"),"u","a"),"v","a"),"w","a"),"x","a"),"y","a"),"z","a")</f>
        <v>  </v>
      </c>
      <c r="BO376" s="61" t="str">
        <f aca="false">SUBSTITUTE(SUBSTITUTE(SUBSTITUTE(SUBSTITUTE(SUBSTITUTE(SUBSTITUTE(SUBSTITUTE(SUBSTITUTE(SUBSTITUTE(LOWER(BX376&amp;""),"1","0"),"2","0"),"3","0"),"4","0"),"5","0"),"6","0"),"7","0"),"8","0"),"9","0")</f>
        <v>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v>
      </c>
      <c r="BQ376" s="61" t="n">
        <f aca="false">IFERROR(IF(OR(SUMPRODUCT(--ISNUMBER(SEARCH({"aa000"," aa 000"," aaa 000"," aaaa 000"," a 0000"," a000 000"," aa 00 000"," aaa 00 000"},BP376)))&gt;0,SUMPRODUCT(--ISNUMBER(SEARCH({"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376)))&gt;0,SUMPRODUCT(--ISNUMBER(SEARCH({"http","www.","\",".pdf",".jpg",".jpeg",".png",".heic",".xls",".doc",".msg",".eml"},W376)))&gt;0,ISNUMBER(SEARCH("0000",BO376)),AND(SUMPRODUCT(--ISNUMBER(SEARCH({"sharepoint","onedrive","teams","dms","q-pulse","qpulse"},W376)))&gt;0,ISNUMBER(SEARCH("0",BO376)))),1,0),0)</f>
        <v>0</v>
      </c>
      <c r="BR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376," "&amp;LOWER(Flights!$F$15)&amp;" "," ~ ")," mh"," ~")," at "," ~ ")," by "," ~ ")," on "," ~ ")," to "," ~ ")," from "," ~ ")," until "," ~ ")," till "," ~ ")," before "," ~ ")," after "," ~ ")," around "," ~ ")," approx "," ~ ")," about "," ~ ")," since "," ~ ")," hrs "," ~ ")," hr "," ~ ")," hours "," ~ ")," time "," ~ ")," jan "," ~ ")," feb "," ~ ")," mar "," ~ ")," apr "," ~ ")," may "," ~ ")," jun "," ~ ")," jul "," ~ ")," aug "," ~ ")," sep "," ~ ")," sept "," ~ ")," oct "," ~ ")</f>
        <v>  </v>
      </c>
      <c r="BS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376," "&amp;LOWER(Flights!$F$15)&amp;" "," ~ ")," mh"," ~")," at "," ~ ")," by "," ~ ")," on "," ~ ")," to "," ~ ")," from "," ~ ")," until "," ~ ")," till "," ~ ")," before "," ~ ")," after "," ~ ")," around "," ~ ")," approx "," ~ ")," about "," ~ ")," since "," ~ ")," hrs "," ~ ")," hr "," ~ ")," hours "," ~ ")," time "," ~ ")," jan "," ~ ")," feb "," ~ ")," mar "," ~ ")," apr "," ~ ")," may "," ~ ")," jun "," ~ ")," jul "," ~ ")," aug "," ~ ")," sep "," ~ ")," sept "," ~ ")," oct "," ~ ")</f>
        <v>  </v>
      </c>
      <c r="BT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376,"jan","~"),"feb","~"),"mar","~"),"apr","~"),"may","~"),"jun","~"),"jul","~"),"aug","~"),"sep","~"),"oct","~"),"nov","~"),"dec","~")," nov "," ~ ")," dec "," ~ ")," mon "," ~ ")," tue "," ~ ")," wed "," ~ ")," thu "," ~ ")," fri "," ~ ")," sat "," ~ ")," sun "," ~ ")," gate "," ~ ")," bay "," ~ ")," stand "," ~ ")," position "," ~ ")," galley "," ~ ")," flight "," ~ ")," flt "," ~ ")," day "," ~ ")," date "," ~ ")," dated "," ~ ")," the "," ~ ")," and "," ~ ")," of "," ~ ")," in "," ~ ")," for "," ~ ")," with "," ~ ")</f>
        <v>  </v>
      </c>
      <c r="BU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376,"jan","~"),"feb","~"),"mar","~"),"apr","~"),"may","~"),"jun","~"),"jul","~"),"aug","~"),"sep","~"),"oct","~"),"nov","~"),"dec","~")," nov "," ~ ")," dec "," ~ ")," mon "," ~ ")," tue "," ~ ")," wed "," ~ ")," thu "," ~ ")," fri "," ~ ")," sat "," ~ ")," sun "," ~ ")," gate "," ~ ")," bay "," ~ ")," stand "," ~ ")," position "," ~ ")," galley "," ~ ")," flight "," ~ ")," flt "," ~ ")," day "," ~ ")," date "," ~ ")," dated "," ~ ")," the "," ~ ")," and "," ~ ")," of "," ~ ")," in "," ~ ")," for "," ~ ")," with "," ~ ")</f>
        <v>  </v>
      </c>
      <c r="BV376" s="61" t="n">
        <f aca="false">IFERROR(IF(OR(SUMPRODUCT((LEN(BC376)-LEN(SUBSTITUTE(BC376," "&amp;L_NotLoaded&amp;" "," ")))/(LEN(L_NotLoaded)+1))&gt;SUMPRODUCT((LEN(BC376)-LEN(SUBSTITUTE(BC376," "&amp;L_NotLoadedNeg&amp;" "," ")))/(LEN(L_NotLoadedNeg)+1)),SUMPRODUCT((LEN(BD376)-LEN(SUBSTITUTE(BD376," "&amp;L_NotLoaded&amp;" "," ")))/(LEN(L_NotLoaded)+1))&gt;SUMPRODUCT((LEN(BD376)-LEN(SUBSTITUTE(BD376," "&amp;L_NotLoadedNeg&amp;" "," ")))/(LEN(L_NotLoadedNeg)+1))),1,0),0)</f>
        <v>0</v>
      </c>
      <c r="BW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376," pax "," ~ ")," etd "," ~ ")," eta "," ~ ")," std "," ~ ")," sta "," ~ ")," atd "," ~ ")," ata "," ~ ")," lt "," ~ ")," utc "," ~ ")," local "," ~ ")," ok "," ~ ")," done "," ~ ")," seen "," ~ ")," chk "," ~ ")," chkd "," ~ ")," checked "," ~ ")," rcvd "," ~ ")," recd "," ~ ")," dep "," ~ ")," arr "," ~ ")," qty "," ~ ")," all "," ~ ")," ttl "," ~ ")," total "," ~ ")," via "," ~ ")," per "," ~ ")," call "," ~ ")," inbound "," ~ ")," outbound "," ~ ")," approx "," ~ ")</f>
        <v>  </v>
      </c>
      <c r="BX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376," pax "," ~ ")," etd "," ~ ")," eta "," ~ ")," std "," ~ ")," sta "," ~ ")," atd "," ~ ")," ata "," ~ ")," lt "," ~ ")," utc "," ~ ")," local "," ~ ")," ok "," ~ ")," done "," ~ ")," seen "," ~ ")," chk "," ~ ")," chkd "," ~ ")," checked "," ~ ")," rcvd "," ~ ")," recd "," ~ ")," dep "," ~ ")," arr "," ~ ")," qty "," ~ ")," all "," ~ ")," ttl "," ~ ")," total "," ~ ")," via "," ~ ")," per "," ~ ")," call "," ~ ")," inbound "," ~ ")," outbound "," ~ ")," approx "," ~ ")</f>
        <v>  </v>
      </c>
    </row>
    <row r="377" customFormat="false" ht="39.75" hidden="false" customHeight="true" outlineLevel="0" collapsed="false">
      <c r="A377" s="57" t="s">
        <v>989</v>
      </c>
      <c r="B377" s="57" t="s">
        <v>258</v>
      </c>
      <c r="C377" s="57" t="str">
        <f aca="false">Flights!$F$15</f>
        <v>MH1149</v>
      </c>
      <c r="D377" s="58" t="n">
        <f aca="false">Flights!$D$15</f>
        <v>46307</v>
      </c>
      <c r="E377" s="57" t="str">
        <f aca="false">Flights!$G$15&amp;"-"&amp;Flights!$H$15</f>
        <v>PEN-KUL</v>
      </c>
      <c r="F377" s="57" t="str">
        <f aca="false">Flights!$K$15</f>
        <v>EY</v>
      </c>
      <c r="G377" s="57" t="s">
        <v>462</v>
      </c>
      <c r="H377" s="57" t="s">
        <v>463</v>
      </c>
      <c r="I377" s="57" t="s">
        <v>431</v>
      </c>
      <c r="J377" s="57" t="s">
        <v>468</v>
      </c>
      <c r="K377" s="67" t="s">
        <v>429</v>
      </c>
      <c r="L377" s="67" t="s">
        <v>465</v>
      </c>
      <c r="M377" s="67"/>
      <c r="N377" s="67" t="s">
        <v>386</v>
      </c>
      <c r="O377" s="67" t="s">
        <v>466</v>
      </c>
      <c r="P377" s="57" t="s">
        <v>254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open",IF(AND(NOT(OR(LEN(AZ377)&lt;15,ISNUMBER(MATCH(AZ377,L_Placeholder,0)))),BK377=0,NOT(OR(LEN(AU377)&lt;2,ISNUMBER(MATCH(AU377,L_Placeholder,0)))),NOT(OR(LEN(AX377)&lt;2,ISNUMBER(MATCH(AX377,L_Placeholder,0)))),TRIM(AE377)&lt;&gt;TRIM(T377)),"N/A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missing",IF(OR(LEN(AU377)&lt;2,ISNUMBER(MATCH(AU377,L_Placeholder,0))),"INVALID – PIC missing",IF(OR(LEN(AV377)&lt;2,ISNUMBER(MATCH(AV377,L_Placeholder,0))),"INVALID – result / assessment missing",IF(OR(OR(LEN(AW377)&lt;3,ISNUMBER(MATCH(AW377,L_Placeholder,0))),SUMPRODUCT(--ISNUMBER(SEARCH(" "&amp;L_EvidencePhrase&amp;" ",BD377)))&gt;0,BI377=1),"INVALID – evidence missing, placeholder or not yet on file",IF(BL377=0,"INVALID – evidence needs a traceable reference (number, file name or link)",IF(OR(LEN(AX377)&lt;2,ISNUMBER(MATCH(AX377,L_Placeholder,0))),"INVALID – verifier missing",IF(AX377=AU377,"INVALID – verifier must be someone other than the PIC",IF(BH377=1,"INVALID – result not yet available (awaiting / TBC)",IF(BV377=1,"INVALID – wording says not on board: an on-board confirmation needs the item loaded",IF(AND(AQ377=1,OR(OR(LEN(AY377)&lt;3,ISNUMBER(MATCH(AY377,L_Placeholder,0))),BJ377=1,BQ377=0)),"INVALID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LATE","COMPLETE")&amp;IF(BG377=1," – CHECK WORDING",""))))))))))))))))))))))))),IF(TRIM(U377)="Fail","FAIL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t="str">
        <f aca="false">" "&amp;TRIM(SUBSTITUTE(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 "))&amp;" "</f>
        <v>  </v>
      </c>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IFERROR(IF(AND(TRIM(U377)="Pass",SUMPRODUCT((LEN(BC377)-LEN(SUBSTITUTE(BC377,"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")))/(LEN(L_PendNeg)+1)),1,0),1)</f>
        <v>0</v>
      </c>
      <c r="BI377" s="61" t="n">
        <f aca="false">IFERROR(IF(SUMPRODUCT((LEN(BD377)-LEN(SUBSTITUTE(BD377," "&amp;L_PendStrict&amp;" "," ")))/(LEN(L_PendStrict)+1))&gt;SUMPRODUCT((LEN(BD377)-LEN(SUBSTITUTE(BD377," "&amp;L_PendNeg&amp;" "," ")))/(LEN(L_PendNeg)+1)),1,0),1)</f>
        <v>0</v>
      </c>
      <c r="BJ377" s="61" t="n">
        <f aca="false">IFERROR(IF(SUMPRODUCT((LEN(BE377)-LEN(SUBSTITUTE(BE377," "&amp;L_Pending&amp;" "," ")))/(LEN(L_Pending)+1))&gt;SUMPRODUCT((LEN(BE377)-LEN(SUBSTITUTE(BE377," "&amp;L_PendNeg&amp;" "," ")))/(LEN(L_PendNeg)+1)),1,0),1)</f>
        <v>0</v>
      </c>
      <c r="BK377" s="61" t="n">
        <f aca="false">IFERROR(IF(SUMPRODUCT((LEN(BF377)-LEN(SUBSTITUTE(BF377," "&amp;L_PendStrict&amp;" "," ")))/(LEN(L_PendStrict)+1))&gt;SUMPRODUCT((LEN(BF377)-LEN(SUBSTITUTE(BF377," "&amp;L_PendNeg&amp;" "," ")))/(LEN(L_PendNeg)+1)),1,0),1)</f>
        <v>0</v>
      </c>
      <c r="BL377" s="61" t="n">
        <f aca="false">IFERROR(IF(OR(SUMPRODUCT(--ISNUMBER(SEARCH({"aa000"," aa 000"," aaa 000"," aaaa 000"," a 0000"," a000 000"," aa 00 000"," aaa 00 000"},BN377)))&gt;0,SUMPRODUCT(--ISNUMBER(SEARCH({"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377)))&gt;0,SUMPRODUCT(--ISNUMBER(SEARCH({"http","www.","\",".pdf",".jpg",".jpeg",".png",".heic",".xls",".doc",".msg",".eml"},Z377)))&gt;0,AND(SUMPRODUCT(--ISNUMBER(SEARCH({"sharepoint","onedrive","teams","dms","q-pulse","qpulse"},Z377)))&gt;0,ISNUMBER(SEARCH("0",BM377)))),1,0),0)</f>
        <v>0</v>
      </c>
      <c r="BM377" s="61" t="str">
        <f aca="false">SUBSTITUTE(SUBSTITUTE(SUBSTITUTE(SUBSTITUTE(SUBSTITUTE(SUBSTITUTE(SUBSTITUTE(SUBSTITUTE(SUBSTITUTE(LOWER(BW377&amp;""),"1","0"),"2","0"),"3","0"),"4","0"),"5","0"),"6","0"),"7","0"),"8","0"),"9","0")</f>
        <v>  </v>
      </c>
      <c r="BN377" s="61" t="str">
        <f aca="false">SUBSTITUTE(SUBSTITUTE(SUBSTITUTE(SUBSTITUTE(SUBSTITUTE(SUBSTITUTE(SUBSTITUTE(SUBSTITUTE(SUBSTITUTE(SUBSTITUTE(SUBSTITUTE(SUBSTITUTE(SUBSTITUTE(SUBSTITUTE(SUBSTITUTE(SUBSTITUTE(SUBSTITUTE(SUBSTITUTE(SUBSTITUTE(SUBSTITUTE(SUBSTITUTE(SUBSTITUTE(SUBSTITUTE(SUBSTITUTE(SUBSTITUTE(BM377,"b","a"),"c","a"),"d","a"),"e","a"),"f","a"),"g","a"),"h","a"),"i","a"),"j","a"),"k","a"),"l","a"),"m","a"),"n","a"),"o","a"),"p","a"),"q","a"),"r","a"),"s","a"),"t","a"),"u","a"),"v","a"),"w","a"),"x","a"),"y","a"),"z","a")</f>
        <v>  </v>
      </c>
      <c r="BO377" s="61" t="str">
        <f aca="false">SUBSTITUTE(SUBSTITUTE(SUBSTITUTE(SUBSTITUTE(SUBSTITUTE(SUBSTITUTE(SUBSTITUTE(SUBSTITUTE(SUBSTITUTE(LOWER(BX377&amp;""),"1","0"),"2","0"),"3","0"),"4","0"),"5","0"),"6","0"),"7","0"),"8","0"),"9","0")</f>
        <v>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v>
      </c>
      <c r="BQ377" s="61" t="n">
        <f aca="false">IFERROR(IF(OR(SUMPRODUCT(--ISNUMBER(SEARCH({"aa000"," aa 000"," aaa 000"," aaaa 000"," a 0000"," a000 000"," aa 00 000"," aaa 00 000"},BP377)))&gt;0,SUMPRODUCT(--ISNUMBER(SEARCH({"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377)))&gt;0,SUMPRODUCT(--ISNUMBER(SEARCH({"http","www.","\",".pdf",".jpg",".jpeg",".png",".heic",".xls",".doc",".msg",".eml"},W377)))&gt;0,ISNUMBER(SEARCH("0000",BO377)),AND(SUMPRODUCT(--ISNUMBER(SEARCH({"sharepoint","onedrive","teams","dms","q-pulse","qpulse"},W377)))&gt;0,ISNUMBER(SEARCH("0",BO377)))),1,0),0)</f>
        <v>0</v>
      </c>
      <c r="BR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377," "&amp;LOWER(Flights!$F$15)&amp;" "," ~ ")," mh"," ~")," at "," ~ ")," by "," ~ ")," on "," ~ ")," to "," ~ ")," from "," ~ ")," until "," ~ ")," till "," ~ ")," before "," ~ ")," after "," ~ ")," around "," ~ ")," approx "," ~ ")," about "," ~ ")," since "," ~ ")," hrs "," ~ ")," hr "," ~ ")," hours "," ~ ")," time "," ~ ")," jan "," ~ ")," feb "," ~ ")," mar "," ~ ")," apr "," ~ ")," may "," ~ ")," jun "," ~ ")," jul "," ~ ")," aug "," ~ ")," sep "," ~ ")," sept "," ~ ")," oct "," ~ ")</f>
        <v>  </v>
      </c>
      <c r="BS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377," "&amp;LOWER(Flights!$F$15)&amp;" "," ~ ")," mh"," ~")," at "," ~ ")," by "," ~ ")," on "," ~ ")," to "," ~ ")," from "," ~ ")," until "," ~ ")," till "," ~ ")," before "," ~ ")," after "," ~ ")," around "," ~ ")," approx "," ~ ")," about "," ~ ")," since "," ~ ")," hrs "," ~ ")," hr "," ~ ")," hours "," ~ ")," time "," ~ ")," jan "," ~ ")," feb "," ~ ")," mar "," ~ ")," apr "," ~ ")," may "," ~ ")," jun "," ~ ")," jul "," ~ ")," aug "," ~ ")," sep "," ~ ")," sept "," ~ ")," oct "," ~ ")</f>
        <v>  </v>
      </c>
      <c r="BT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377,"jan","~"),"feb","~"),"mar","~"),"apr","~"),"may","~"),"jun","~"),"jul","~"),"aug","~"),"sep","~"),"oct","~"),"nov","~"),"dec","~")," nov "," ~ ")," dec "," ~ ")," mon "," ~ ")," tue "," ~ ")," wed "," ~ ")," thu "," ~ ")," fri "," ~ ")," sat "," ~ ")," sun "," ~ ")," gate "," ~ ")," bay "," ~ ")," stand "," ~ ")," position "," ~ ")," galley "," ~ ")," flight "," ~ ")," flt "," ~ ")," day "," ~ ")," date "," ~ ")," dated "," ~ ")," the "," ~ ")," and "," ~ ")," of "," ~ ")," in "," ~ ")," for "," ~ ")," with "," ~ ")</f>
        <v>  </v>
      </c>
      <c r="BU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377,"jan","~"),"feb","~"),"mar","~"),"apr","~"),"may","~"),"jun","~"),"jul","~"),"aug","~"),"sep","~"),"oct","~"),"nov","~"),"dec","~")," nov "," ~ ")," dec "," ~ ")," mon "," ~ ")," tue "," ~ ")," wed "," ~ ")," thu "," ~ ")," fri "," ~ ")," sat "," ~ ")," sun "," ~ ")," gate "," ~ ")," bay "," ~ ")," stand "," ~ ")," position "," ~ ")," galley "," ~ ")," flight "," ~ ")," flt "," ~ ")," day "," ~ ")," date "," ~ ")," dated "," ~ ")," the "," ~ ")," and "," ~ ")," of "," ~ ")," in "," ~ ")," for "," ~ ")," with "," ~ ")</f>
        <v>  </v>
      </c>
      <c r="BV377" s="61" t="n">
        <f aca="false">IFERROR(IF(OR(SUMPRODUCT((LEN(BC377)-LEN(SUBSTITUTE(BC377," "&amp;L_NotLoaded&amp;" "," ")))/(LEN(L_NotLoaded)+1))&gt;SUMPRODUCT((LEN(BC377)-LEN(SUBSTITUTE(BC377," "&amp;L_NotLoadedNeg&amp;" "," ")))/(LEN(L_NotLoadedNeg)+1)),SUMPRODUCT((LEN(BD377)-LEN(SUBSTITUTE(BD377," "&amp;L_NotLoaded&amp;" "," ")))/(LEN(L_NotLoaded)+1))&gt;SUMPRODUCT((LEN(BD377)-LEN(SUBSTITUTE(BD377," "&amp;L_NotLoadedNeg&amp;" "," ")))/(LEN(L_NotLoadedNeg)+1))),1,0),0)</f>
        <v>0</v>
      </c>
      <c r="BW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377," pax "," ~ ")," etd "," ~ ")," eta "," ~ ")," std "," ~ ")," sta "," ~ ")," atd "," ~ ")," ata "," ~ ")," lt "," ~ ")," utc "," ~ ")," local "," ~ ")," ok "," ~ ")," done "," ~ ")," seen "," ~ ")," chk "," ~ ")," chkd "," ~ ")," checked "," ~ ")," rcvd "," ~ ")," recd "," ~ ")," dep "," ~ ")," arr "," ~ ")," qty "," ~ ")," all "," ~ ")," ttl "," ~ ")," total "," ~ ")," via "," ~ ")," per "," ~ ")," call "," ~ ")," inbound "," ~ ")," outbound "," ~ ")," approx "," ~ ")</f>
        <v>  </v>
      </c>
      <c r="BX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377," pax "," ~ ")," etd "," ~ ")," eta "," ~ ")," std "," ~ ")," sta "," ~ ")," atd "," ~ ")," ata "," ~ ")," lt "," ~ ")," utc "," ~ ")," local "," ~ ")," ok "," ~ ")," done "," ~ ")," seen "," ~ ")," chk "," ~ ")," chkd "," ~ ")," checked "," ~ ")," rcvd "," ~ ")," recd "," ~ ")," dep "," ~ ")," arr "," ~ ")," qty "," ~ ")," all "," ~ ")," ttl "," ~ ")," total "," ~ ")," via "," ~ ")," per "," ~ ")," call "," ~ ")," inbound "," ~ ")," outbound "," ~ ")," approx "," ~ ")</f>
        <v>  </v>
      </c>
    </row>
    <row r="378" customFormat="false" ht="66" hidden="false" customHeight="true" outlineLevel="0" collapsed="false">
      <c r="A378" s="57" t="s">
        <v>990</v>
      </c>
      <c r="B378" s="57" t="s">
        <v>258</v>
      </c>
      <c r="C378" s="57" t="str">
        <f aca="false">Flights!$F$15</f>
        <v>MH1149</v>
      </c>
      <c r="D378" s="58" t="n">
        <f aca="false">Flights!$D$15</f>
        <v>46307</v>
      </c>
      <c r="E378" s="57" t="str">
        <f aca="false">Flights!$G$15&amp;"-"&amp;Flights!$H$15</f>
        <v>PEN-KUL</v>
      </c>
      <c r="F378" s="57" t="str">
        <f aca="false">Flights!$K$15</f>
        <v>EY</v>
      </c>
      <c r="G378" s="57" t="s">
        <v>462</v>
      </c>
      <c r="H378" s="57" t="s">
        <v>463</v>
      </c>
      <c r="I378" s="57" t="s">
        <v>414</v>
      </c>
      <c r="J378" s="57" t="s">
        <v>991</v>
      </c>
      <c r="K378" s="67" t="s">
        <v>992</v>
      </c>
      <c r="L378" s="67" t="s">
        <v>993</v>
      </c>
      <c r="M378" s="67"/>
      <c r="N378" s="67" t="s">
        <v>386</v>
      </c>
      <c r="O378" s="67" t="s">
        <v>994</v>
      </c>
      <c r="P378" s="57" t="s">
        <v>187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open",IF(AND(NOT(OR(LEN(AZ378)&lt;15,ISNUMBER(MATCH(AZ378,L_Placeholder,0)))),BK378=0,NOT(OR(LEN(AU378)&lt;2,ISNUMBER(MATCH(AU378,L_Placeholder,0)))),NOT(OR(LEN(AX378)&lt;2,ISNUMBER(MATCH(AX378,L_Placeholder,0)))),TRIM(AE378)&lt;&gt;TRIM(T378)),"N/A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missing",IF(OR(LEN(AU378)&lt;2,ISNUMBER(MATCH(AU378,L_Placeholder,0))),"INVALID – PIC missing",IF(OR(LEN(AV378)&lt;2,ISNUMBER(MATCH(AV378,L_Placeholder,0))),"INVALID – result / assessment missing",IF(OR(OR(LEN(AW378)&lt;3,ISNUMBER(MATCH(AW378,L_Placeholder,0))),SUMPRODUCT(--ISNUMBER(SEARCH(" "&amp;L_EvidencePhrase&amp;" ",BD378)))&gt;0,BI378=1),"INVALID – evidence missing, placeholder or not yet on file",IF(BL378=0,"INVALID – evidence needs a traceable reference (number, file name or link)",IF(OR(LEN(AX378)&lt;2,ISNUMBER(MATCH(AX378,L_Placeholder,0))),"INVALID – verifier missing",IF(AX378=AU378,"INVALID – verifier must be someone other than the PIC",IF(BH378=1,"INVALID – result not yet available (awaiting / TBC)",IF(BV378=1,"INVALID – wording says not on board: an on-board confirmation needs the item loaded",IF(AND(AQ378=1,OR(OR(LEN(AY378)&lt;3,ISNUMBER(MATCH(AY378,L_Placeholder,0))),BJ378=1,BQ378=0)),"INVALID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LATE","COMPLETE")&amp;IF(BG378=1," – CHECK WORDING",""))))))))))))))))))))))),IF(TRIM(U378)="Fail","FAIL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t="str">
        <f aca="false">" "&amp;TRIM(SUBSTITUTE(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 "))&amp;" "</f>
        <v>  </v>
      </c>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IFERROR(IF(AND(TRIM(U378)="Pass",SUMPRODUCT((LEN(BC378)-LEN(SUBSTITUTE(BC378,"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")))/(LEN(L_PendNeg)+1)),1,0),1)</f>
        <v>0</v>
      </c>
      <c r="BI378" s="61" t="n">
        <f aca="false">IFERROR(IF(SUMPRODUCT((LEN(BD378)-LEN(SUBSTITUTE(BD378," "&amp;L_PendStrict&amp;" "," ")))/(LEN(L_PendStrict)+1))&gt;SUMPRODUCT((LEN(BD378)-LEN(SUBSTITUTE(BD378," "&amp;L_PendNeg&amp;" "," ")))/(LEN(L_PendNeg)+1)),1,0),1)</f>
        <v>0</v>
      </c>
      <c r="BJ378" s="61" t="n">
        <f aca="false">IFERROR(IF(SUMPRODUCT((LEN(BE378)-LEN(SUBSTITUTE(BE378," "&amp;L_Pending&amp;" "," ")))/(LEN(L_Pending)+1))&gt;SUMPRODUCT((LEN(BE378)-LEN(SUBSTITUTE(BE378," "&amp;L_PendNeg&amp;" "," ")))/(LEN(L_PendNeg)+1)),1,0),1)</f>
        <v>0</v>
      </c>
      <c r="BK378" s="61" t="n">
        <f aca="false">IFERROR(IF(SUMPRODUCT((LEN(BF378)-LEN(SUBSTITUTE(BF378," "&amp;L_PendStrict&amp;" "," ")))/(LEN(L_PendStrict)+1))&gt;SUMPRODUCT((LEN(BF378)-LEN(SUBSTITUTE(BF378," "&amp;L_PendNeg&amp;" "," ")))/(LEN(L_PendNeg)+1)),1,0),1)</f>
        <v>0</v>
      </c>
      <c r="BL378" s="61" t="n">
        <f aca="false">IFERROR(IF(OR(SUMPRODUCT(--ISNUMBER(SEARCH({"aa000"," aa 000"," aaa 000"," aaaa 000"," a 0000"," a000 000"," aa 00 000"," aaa 00 000"},BN378)))&gt;0,SUMPRODUCT(--ISNUMBER(SEARCH({"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378)))&gt;0,SUMPRODUCT(--ISNUMBER(SEARCH({"http","www.","\",".pdf",".jpg",".jpeg",".png",".heic",".xls",".doc",".msg",".eml"},Z378)))&gt;0,AND(SUMPRODUCT(--ISNUMBER(SEARCH({"sharepoint","onedrive","teams","dms","q-pulse","qpulse"},Z378)))&gt;0,ISNUMBER(SEARCH("0",BM378)))),1,0),0)</f>
        <v>0</v>
      </c>
      <c r="BM378" s="61" t="str">
        <f aca="false">SUBSTITUTE(SUBSTITUTE(SUBSTITUTE(SUBSTITUTE(SUBSTITUTE(SUBSTITUTE(SUBSTITUTE(SUBSTITUTE(SUBSTITUTE(LOWER(BW378&amp;""),"1","0"),"2","0"),"3","0"),"4","0"),"5","0"),"6","0"),"7","0"),"8","0"),"9","0")</f>
        <v>  </v>
      </c>
      <c r="BN378" s="61" t="str">
        <f aca="false">SUBSTITUTE(SUBSTITUTE(SUBSTITUTE(SUBSTITUTE(SUBSTITUTE(SUBSTITUTE(SUBSTITUTE(SUBSTITUTE(SUBSTITUTE(SUBSTITUTE(SUBSTITUTE(SUBSTITUTE(SUBSTITUTE(SUBSTITUTE(SUBSTITUTE(SUBSTITUTE(SUBSTITUTE(SUBSTITUTE(SUBSTITUTE(SUBSTITUTE(SUBSTITUTE(SUBSTITUTE(SUBSTITUTE(SUBSTITUTE(SUBSTITUTE(BM378,"b","a"),"c","a"),"d","a"),"e","a"),"f","a"),"g","a"),"h","a"),"i","a"),"j","a"),"k","a"),"l","a"),"m","a"),"n","a"),"o","a"),"p","a"),"q","a"),"r","a"),"s","a"),"t","a"),"u","a"),"v","a"),"w","a"),"x","a"),"y","a"),"z","a")</f>
        <v>  </v>
      </c>
      <c r="BO378" s="61" t="str">
        <f aca="false">SUBSTITUTE(SUBSTITUTE(SUBSTITUTE(SUBSTITUTE(SUBSTITUTE(SUBSTITUTE(SUBSTITUTE(SUBSTITUTE(SUBSTITUTE(LOWER(BX378&amp;""),"1","0"),"2","0"),"3","0"),"4","0"),"5","0"),"6","0"),"7","0"),"8","0"),"9","0")</f>
        <v>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v>
      </c>
      <c r="BQ378" s="61" t="n">
        <f aca="false">IFERROR(IF(OR(SUMPRODUCT(--ISNUMBER(SEARCH({"aa000"," aa 000"," aaa 000"," aaaa 000"," a 0000"," a000 000"," aa 00 000"," aaa 00 000"},BP378)))&gt;0,SUMPRODUCT(--ISNUMBER(SEARCH({"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378)))&gt;0,SUMPRODUCT(--ISNUMBER(SEARCH({"http","www.","\",".pdf",".jpg",".jpeg",".png",".heic",".xls",".doc",".msg",".eml"},W378)))&gt;0,ISNUMBER(SEARCH("0000",BO378)),AND(SUMPRODUCT(--ISNUMBER(SEARCH({"sharepoint","onedrive","teams","dms","q-pulse","qpulse"},W378)))&gt;0,ISNUMBER(SEARCH("0",BO378)))),1,0),0)</f>
        <v>0</v>
      </c>
      <c r="BR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378," "&amp;LOWER(Flights!$F$15)&amp;" "," ~ ")," mh"," ~")," at "," ~ ")," by "," ~ ")," on "," ~ ")," to "," ~ ")," from "," ~ ")," until "," ~ ")," till "," ~ ")," before "," ~ ")," after "," ~ ")," around "," ~ ")," approx "," ~ ")," about "," ~ ")," since "," ~ ")," hrs "," ~ ")," hr "," ~ ")," hours "," ~ ")," time "," ~ ")," jan "," ~ ")," feb "," ~ ")," mar "," ~ ")," apr "," ~ ")," may "," ~ ")," jun "," ~ ")," jul "," ~ ")," aug "," ~ ")," sep "," ~ ")," sept "," ~ ")," oct "," ~ ")</f>
        <v>  </v>
      </c>
      <c r="BS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378," "&amp;LOWER(Flights!$F$15)&amp;" "," ~ ")," mh"," ~")," at "," ~ ")," by "," ~ ")," on "," ~ ")," to "," ~ ")," from "," ~ ")," until "," ~ ")," till "," ~ ")," before "," ~ ")," after "," ~ ")," around "," ~ ")," approx "," ~ ")," about "," ~ ")," since "," ~ ")," hrs "," ~ ")," hr "," ~ ")," hours "," ~ ")," time "," ~ ")," jan "," ~ ")," feb "," ~ ")," mar "," ~ ")," apr "," ~ ")," may "," ~ ")," jun "," ~ ")," jul "," ~ ")," aug "," ~ ")," sep "," ~ ")," sept "," ~ ")," oct "," ~ ")</f>
        <v>  </v>
      </c>
      <c r="BT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378,"jan","~"),"feb","~"),"mar","~"),"apr","~"),"may","~"),"jun","~"),"jul","~"),"aug","~"),"sep","~"),"oct","~"),"nov","~"),"dec","~")," nov "," ~ ")," dec "," ~ ")," mon "," ~ ")," tue "," ~ ")," wed "," ~ ")," thu "," ~ ")," fri "," ~ ")," sat "," ~ ")," sun "," ~ ")," gate "," ~ ")," bay "," ~ ")," stand "," ~ ")," position "," ~ ")," galley "," ~ ")," flight "," ~ ")," flt "," ~ ")," day "," ~ ")," date "," ~ ")," dated "," ~ ")," the "," ~ ")," and "," ~ ")," of "," ~ ")," in "," ~ ")," for "," ~ ")," with "," ~ ")</f>
        <v>  </v>
      </c>
      <c r="BU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378,"jan","~"),"feb","~"),"mar","~"),"apr","~"),"may","~"),"jun","~"),"jul","~"),"aug","~"),"sep","~"),"oct","~"),"nov","~"),"dec","~")," nov "," ~ ")," dec "," ~ ")," mon "," ~ ")," tue "," ~ ")," wed "," ~ ")," thu "," ~ ")," fri "," ~ ")," sat "," ~ ")," sun "," ~ ")," gate "," ~ ")," bay "," ~ ")," stand "," ~ ")," position "," ~ ")," galley "," ~ ")," flight "," ~ ")," flt "," ~ ")," day "," ~ ")," date "," ~ ")," dated "," ~ ")," the "," ~ ")," and "," ~ ")," of "," ~ ")," in "," ~ ")," for "," ~ ")," with "," ~ ")</f>
        <v>  </v>
      </c>
      <c r="BV378" s="61" t="n">
        <f aca="false">IFERROR(IF(OR(SUMPRODUCT((LEN(BC378)-LEN(SUBSTITUTE(BC378," "&amp;L_NotLoaded&amp;" "," ")))/(LEN(L_NotLoaded)+1))&gt;SUMPRODUCT((LEN(BC378)-LEN(SUBSTITUTE(BC378," "&amp;L_NotLoadedNeg&amp;" "," ")))/(LEN(L_NotLoadedNeg)+1)),SUMPRODUCT((LEN(BD378)-LEN(SUBSTITUTE(BD378," "&amp;L_NotLoaded&amp;" "," ")))/(LEN(L_NotLoaded)+1))&gt;SUMPRODUCT((LEN(BD378)-LEN(SUBSTITUTE(BD378," "&amp;L_NotLoadedNeg&amp;" "," ")))/(LEN(L_NotLoadedNeg)+1))),1,0),0)</f>
        <v>0</v>
      </c>
      <c r="BW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378," pax "," ~ ")," etd "," ~ ")," eta "," ~ ")," std "," ~ ")," sta "," ~ ")," atd "," ~ ")," ata "," ~ ")," lt "," ~ ")," utc "," ~ ")," local "," ~ ")," ok "," ~ ")," done "," ~ ")," seen "," ~ ")," chk "," ~ ")," chkd "," ~ ")," checked "," ~ ")," rcvd "," ~ ")," recd "," ~ ")," dep "," ~ ")," arr "," ~ ")," qty "," ~ ")," all "," ~ ")," ttl "," ~ ")," total "," ~ ")," via "," ~ ")," per "," ~ ")," call "," ~ ")," inbound "," ~ ")," outbound "," ~ ")," approx "," ~ ")</f>
        <v>  </v>
      </c>
      <c r="BX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378," pax "," ~ ")," etd "," ~ ")," eta "," ~ ")," std "," ~ ")," sta "," ~ ")," atd "," ~ ")," ata "," ~ ")," lt "," ~ ")," utc "," ~ ")," local "," ~ ")," ok "," ~ ")," done "," ~ ")," seen "," ~ ")," chk "," ~ ")," chkd "," ~ ")," checked "," ~ ")," rcvd "," ~ ")," recd "," ~ ")," dep "," ~ ")," arr "," ~ ")," qty "," ~ ")," all "," ~ ")," ttl "," ~ ")," total "," ~ ")," via "," ~ ")," per "," ~ ")," call "," ~ ")," inbound "," ~ ")," outbound "," ~ ")," approx "," ~ ")</f>
        <v>  </v>
      </c>
    </row>
    <row r="379" customFormat="false" ht="39.75" hidden="false" customHeight="true" outlineLevel="0" collapsed="false">
      <c r="A379" s="57" t="s">
        <v>995</v>
      </c>
      <c r="B379" s="57" t="s">
        <v>258</v>
      </c>
      <c r="C379" s="57" t="str">
        <f aca="false">Flights!$F$15</f>
        <v>MH1149</v>
      </c>
      <c r="D379" s="58" t="n">
        <f aca="false">Flights!$D$15</f>
        <v>46307</v>
      </c>
      <c r="E379" s="57" t="str">
        <f aca="false">Flights!$G$15&amp;"-"&amp;Flights!$H$15</f>
        <v>PEN-KUL</v>
      </c>
      <c r="F379" s="57" t="str">
        <f aca="false">Flights!$K$15</f>
        <v>EY</v>
      </c>
      <c r="G379" s="57" t="s">
        <v>462</v>
      </c>
      <c r="H379" s="57" t="s">
        <v>463</v>
      </c>
      <c r="I379" s="57" t="s">
        <v>450</v>
      </c>
      <c r="J379" s="57" t="s">
        <v>472</v>
      </c>
      <c r="K379" s="67" t="s">
        <v>452</v>
      </c>
      <c r="L379" s="67" t="s">
        <v>986</v>
      </c>
      <c r="M379" s="67" t="s">
        <v>454</v>
      </c>
      <c r="N379" s="67" t="s">
        <v>386</v>
      </c>
      <c r="O379" s="67"/>
      <c r="P379" s="57" t="s">
        <v>254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open",IF(AND(NOT(OR(LEN(AZ379)&lt;15,ISNUMBER(MATCH(AZ379,L_Placeholder,0)))),BK379=0,NOT(OR(LEN(AU379)&lt;2,ISNUMBER(MATCH(AU379,L_Placeholder,0)))),NOT(OR(LEN(AX379)&lt;2,ISNUMBER(MATCH(AX379,L_Placeholder,0)))),TRIM(AE379)&lt;&gt;TRIM(T379)),"N/A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missing",IF(OR(LEN(AU379)&lt;2,ISNUMBER(MATCH(AU379,L_Placeholder,0))),"INVALID – PIC missing",IF(OR(LEN(AV379)&lt;2,ISNUMBER(MATCH(AV379,L_Placeholder,0))),"INVALID – result / assessment missing",IF(OR(OR(LEN(AW379)&lt;3,ISNUMBER(MATCH(AW379,L_Placeholder,0))),SUMPRODUCT(--ISNUMBER(SEARCH(" "&amp;L_EvidencePhrase&amp;" ",BD379)))&gt;0,BI379=1),"INVALID – evidence missing, placeholder or not yet on file",IF(BL379=0,"INVALID – evidence needs a traceable reference (number, file name or link)",IF(OR(LEN(AX379)&lt;2,ISNUMBER(MATCH(AX379,L_Placeholder,0))),"INVALID – verifier missing",IF(AX379=AU379,"INVALID – verifier must be someone other than the PIC",IF(BH379=1,"INVALID – result not yet available (awaiting / TBC)",IF(BV379=1,"INVALID – wording says not on board: an on-board confirmation needs the item loaded",IF(AND(AQ379=1,OR(OR(LEN(AY379)&lt;3,ISNUMBER(MATCH(AY379,L_Placeholder,0))),BJ379=1,BQ379=0)),"INVALID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LATE","COMPLETE")&amp;IF(BG379=1," – CHECK WORDING",""))))))))))))))))))))))))),IF(TRIM(U379)="Fail","FAIL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t="str">
        <f aca="false">" "&amp;TRIM(SUBSTITUTE(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 "))&amp;" "</f>
        <v>  </v>
      </c>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IFERROR(IF(AND(TRIM(U379)="Pass",SUMPRODUCT((LEN(BC379)-LEN(SUBSTITUTE(BC379,"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")))/(LEN(L_PendNeg)+1)),1,0),1)</f>
        <v>0</v>
      </c>
      <c r="BI379" s="61" t="n">
        <f aca="false">IFERROR(IF(SUMPRODUCT((LEN(BD379)-LEN(SUBSTITUTE(BD379," "&amp;L_PendStrict&amp;" "," ")))/(LEN(L_PendStrict)+1))&gt;SUMPRODUCT((LEN(BD379)-LEN(SUBSTITUTE(BD379," "&amp;L_PendNeg&amp;" "," ")))/(LEN(L_PendNeg)+1)),1,0),1)</f>
        <v>0</v>
      </c>
      <c r="BJ379" s="61" t="n">
        <f aca="false">IFERROR(IF(SUMPRODUCT((LEN(BE379)-LEN(SUBSTITUTE(BE379," "&amp;L_Pending&amp;" "," ")))/(LEN(L_Pending)+1))&gt;SUMPRODUCT((LEN(BE379)-LEN(SUBSTITUTE(BE379," "&amp;L_PendNeg&amp;" "," ")))/(LEN(L_PendNeg)+1)),1,0),1)</f>
        <v>0</v>
      </c>
      <c r="BK379" s="61" t="n">
        <f aca="false">IFERROR(IF(SUMPRODUCT((LEN(BF379)-LEN(SUBSTITUTE(BF379," "&amp;L_PendStrict&amp;" "," ")))/(LEN(L_PendStrict)+1))&gt;SUMPRODUCT((LEN(BF379)-LEN(SUBSTITUTE(BF379," "&amp;L_PendNeg&amp;" "," ")))/(LEN(L_PendNeg)+1)),1,0),1)</f>
        <v>0</v>
      </c>
      <c r="BL379" s="61" t="n">
        <f aca="false">IFERROR(IF(OR(SUMPRODUCT(--ISNUMBER(SEARCH({"aa000"," aa 000"," aaa 000"," aaaa 000"," a 0000"," a000 000"," aa 00 000"," aaa 00 000"},BN379)))&gt;0,SUMPRODUCT(--ISNUMBER(SEARCH({"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379)))&gt;0,SUMPRODUCT(--ISNUMBER(SEARCH({"http","www.","\",".pdf",".jpg",".jpeg",".png",".heic",".xls",".doc",".msg",".eml"},Z379)))&gt;0,AND(SUMPRODUCT(--ISNUMBER(SEARCH({"sharepoint","onedrive","teams","dms","q-pulse","qpulse"},Z379)))&gt;0,ISNUMBER(SEARCH("0",BM379)))),1,0),0)</f>
        <v>0</v>
      </c>
      <c r="BM379" s="61" t="str">
        <f aca="false">SUBSTITUTE(SUBSTITUTE(SUBSTITUTE(SUBSTITUTE(SUBSTITUTE(SUBSTITUTE(SUBSTITUTE(SUBSTITUTE(SUBSTITUTE(LOWER(BW379&amp;""),"1","0"),"2","0"),"3","0"),"4","0"),"5","0"),"6","0"),"7","0"),"8","0"),"9","0")</f>
        <v>  </v>
      </c>
      <c r="BN379" s="61" t="str">
        <f aca="false">SUBSTITUTE(SUBSTITUTE(SUBSTITUTE(SUBSTITUTE(SUBSTITUTE(SUBSTITUTE(SUBSTITUTE(SUBSTITUTE(SUBSTITUTE(SUBSTITUTE(SUBSTITUTE(SUBSTITUTE(SUBSTITUTE(SUBSTITUTE(SUBSTITUTE(SUBSTITUTE(SUBSTITUTE(SUBSTITUTE(SUBSTITUTE(SUBSTITUTE(SUBSTITUTE(SUBSTITUTE(SUBSTITUTE(SUBSTITUTE(SUBSTITUTE(BM379,"b","a"),"c","a"),"d","a"),"e","a"),"f","a"),"g","a"),"h","a"),"i","a"),"j","a"),"k","a"),"l","a"),"m","a"),"n","a"),"o","a"),"p","a"),"q","a"),"r","a"),"s","a"),"t","a"),"u","a"),"v","a"),"w","a"),"x","a"),"y","a"),"z","a")</f>
        <v>  </v>
      </c>
      <c r="BO379" s="61" t="str">
        <f aca="false">SUBSTITUTE(SUBSTITUTE(SUBSTITUTE(SUBSTITUTE(SUBSTITUTE(SUBSTITUTE(SUBSTITUTE(SUBSTITUTE(SUBSTITUTE(LOWER(BX379&amp;""),"1","0"),"2","0"),"3","0"),"4","0"),"5","0"),"6","0"),"7","0"),"8","0"),"9","0")</f>
        <v>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v>
      </c>
      <c r="BQ379" s="61" t="n">
        <f aca="false">IFERROR(IF(OR(SUMPRODUCT(--ISNUMBER(SEARCH({"aa000"," aa 000"," aaa 000"," aaaa 000"," a 0000"," a000 000"," aa 00 000"," aaa 00 000"},BP379)))&gt;0,SUMPRODUCT(--ISNUMBER(SEARCH({"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379)))&gt;0,SUMPRODUCT(--ISNUMBER(SEARCH({"http","www.","\",".pdf",".jpg",".jpeg",".png",".heic",".xls",".doc",".msg",".eml"},W379)))&gt;0,ISNUMBER(SEARCH("0000",BO379)),AND(SUMPRODUCT(--ISNUMBER(SEARCH({"sharepoint","onedrive","teams","dms","q-pulse","qpulse"},W379)))&gt;0,ISNUMBER(SEARCH("0",BO379)))),1,0),0)</f>
        <v>0</v>
      </c>
      <c r="BR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379," "&amp;LOWER(Flights!$F$15)&amp;" "," ~ ")," mh"," ~")," at "," ~ ")," by "," ~ ")," on "," ~ ")," to "," ~ ")," from "," ~ ")," until "," ~ ")," till "," ~ ")," before "," ~ ")," after "," ~ ")," around "," ~ ")," approx "," ~ ")," about "," ~ ")," since "," ~ ")," hrs "," ~ ")," hr "," ~ ")," hours "," ~ ")," time "," ~ ")," jan "," ~ ")," feb "," ~ ")," mar "," ~ ")," apr "," ~ ")," may "," ~ ")," jun "," ~ ")," jul "," ~ ")," aug "," ~ ")," sep "," ~ ")," sept "," ~ ")," oct "," ~ ")</f>
        <v>  </v>
      </c>
      <c r="BS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379," "&amp;LOWER(Flights!$F$15)&amp;" "," ~ ")," mh"," ~")," at "," ~ ")," by "," ~ ")," on "," ~ ")," to "," ~ ")," from "," ~ ")," until "," ~ ")," till "," ~ ")," before "," ~ ")," after "," ~ ")," around "," ~ ")," approx "," ~ ")," about "," ~ ")," since "," ~ ")," hrs "," ~ ")," hr "," ~ ")," hours "," ~ ")," time "," ~ ")," jan "," ~ ")," feb "," ~ ")," mar "," ~ ")," apr "," ~ ")," may "," ~ ")," jun "," ~ ")," jul "," ~ ")," aug "," ~ ")," sep "," ~ ")," sept "," ~ ")," oct "," ~ ")</f>
        <v>  </v>
      </c>
      <c r="BT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379,"jan","~"),"feb","~"),"mar","~"),"apr","~"),"may","~"),"jun","~"),"jul","~"),"aug","~"),"sep","~"),"oct","~"),"nov","~"),"dec","~")," nov "," ~ ")," dec "," ~ ")," mon "," ~ ")," tue "," ~ ")," wed "," ~ ")," thu "," ~ ")," fri "," ~ ")," sat "," ~ ")," sun "," ~ ")," gate "," ~ ")," bay "," ~ ")," stand "," ~ ")," position "," ~ ")," galley "," ~ ")," flight "," ~ ")," flt "," ~ ")," day "," ~ ")," date "," ~ ")," dated "," ~ ")," the "," ~ ")," and "," ~ ")," of "," ~ ")," in "," ~ ")," for "," ~ ")," with "," ~ ")</f>
        <v>  </v>
      </c>
      <c r="BU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379,"jan","~"),"feb","~"),"mar","~"),"apr","~"),"may","~"),"jun","~"),"jul","~"),"aug","~"),"sep","~"),"oct","~"),"nov","~"),"dec","~")," nov "," ~ ")," dec "," ~ ")," mon "," ~ ")," tue "," ~ ")," wed "," ~ ")," thu "," ~ ")," fri "," ~ ")," sat "," ~ ")," sun "," ~ ")," gate "," ~ ")," bay "," ~ ")," stand "," ~ ")," position "," ~ ")," galley "," ~ ")," flight "," ~ ")," flt "," ~ ")," day "," ~ ")," date "," ~ ")," dated "," ~ ")," the "," ~ ")," and "," ~ ")," of "," ~ ")," in "," ~ ")," for "," ~ ")," with "," ~ ")</f>
        <v>  </v>
      </c>
      <c r="BV379" s="61" t="n">
        <f aca="false">IFERROR(IF(OR(SUMPRODUCT((LEN(BC379)-LEN(SUBSTITUTE(BC379," "&amp;L_NotLoaded&amp;" "," ")))/(LEN(L_NotLoaded)+1))&gt;SUMPRODUCT((LEN(BC379)-LEN(SUBSTITUTE(BC379," "&amp;L_NotLoadedNeg&amp;" "," ")))/(LEN(L_NotLoadedNeg)+1)),SUMPRODUCT((LEN(BD379)-LEN(SUBSTITUTE(BD379," "&amp;L_NotLoaded&amp;" "," ")))/(LEN(L_NotLoaded)+1))&gt;SUMPRODUCT((LEN(BD379)-LEN(SUBSTITUTE(BD379," "&amp;L_NotLoadedNeg&amp;" "," ")))/(LEN(L_NotLoadedNeg)+1))),1,0),0)</f>
        <v>0</v>
      </c>
      <c r="BW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379," pax "," ~ ")," etd "," ~ ")," eta "," ~ ")," std "," ~ ")," sta "," ~ ")," atd "," ~ ")," ata "," ~ ")," lt "," ~ ")," utc "," ~ ")," local "," ~ ")," ok "," ~ ")," done "," ~ ")," seen "," ~ ")," chk "," ~ ")," chkd "," ~ ")," checked "," ~ ")," rcvd "," ~ ")," recd "," ~ ")," dep "," ~ ")," arr "," ~ ")," qty "," ~ ")," all "," ~ ")," ttl "," ~ ")," total "," ~ ")," via "," ~ ")," per "," ~ ")," call "," ~ ")," inbound "," ~ ")," outbound "," ~ ")," approx "," ~ ")</f>
        <v>  </v>
      </c>
      <c r="BX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379," pax "," ~ ")," etd "," ~ ")," eta "," ~ ")," std "," ~ ")," sta "," ~ ")," atd "," ~ ")," ata "," ~ ")," lt "," ~ ")," utc "," ~ ")," local "," ~ ")," ok "," ~ ")," done "," ~ ")," seen "," ~ ")," chk "," ~ ")," chkd "," ~ ")," checked "," ~ ")," rcvd "," ~ ")," recd "," ~ ")," dep "," ~ ")," arr "," ~ ")," qty "," ~ ")," all "," ~ ")," ttl "," ~ ")," total "," ~ ")," via "," ~ ")," per "," ~ ")," call "," ~ ")," inbound "," ~ ")," outbound "," ~ ")," approx "," ~ ")</f>
        <v>  </v>
      </c>
    </row>
    <row r="380" customFormat="false" ht="39.75" hidden="false" customHeight="true" outlineLevel="0" collapsed="false">
      <c r="A380" s="57" t="s">
        <v>996</v>
      </c>
      <c r="B380" s="57" t="s">
        <v>261</v>
      </c>
      <c r="C380" s="57" t="str">
        <f aca="false">Flights!$F$16</f>
        <v>MH0139</v>
      </c>
      <c r="D380" s="58" t="n">
        <f aca="false">Flights!$D$16</f>
        <v>46307</v>
      </c>
      <c r="E380" s="57" t="str">
        <f aca="false">Flights!$G$16&amp;"-"&amp;Flights!$H$16</f>
        <v>KUL-ADL</v>
      </c>
      <c r="F380" s="57" t="str">
        <f aca="false">Flights!$K$16</f>
        <v>BC</v>
      </c>
      <c r="G380" s="57" t="s">
        <v>81</v>
      </c>
      <c r="H380" s="57" t="s">
        <v>381</v>
      </c>
      <c r="I380" s="57" t="s">
        <v>382</v>
      </c>
      <c r="J380" s="57" t="s">
        <v>383</v>
      </c>
      <c r="K380" s="67" t="s">
        <v>384</v>
      </c>
      <c r="L380" s="67" t="s">
        <v>385</v>
      </c>
      <c r="M380" s="67"/>
      <c r="N380" s="67" t="s">
        <v>386</v>
      </c>
      <c r="O380" s="67"/>
      <c r="P380" s="57" t="s">
        <v>187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open",IF(AND(NOT(OR(LEN(AZ380)&lt;15,ISNUMBER(MATCH(AZ380,L_Placeholder,0)))),BK380=0,NOT(OR(LEN(AU380)&lt;2,ISNUMBER(MATCH(AU380,L_Placeholder,0)))),NOT(OR(LEN(AX380)&lt;2,ISNUMBER(MATCH(AX380,L_Placeholder,0)))),TRIM(AE380)&lt;&gt;TRIM(T380)),"N/A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missing",IF(OR(LEN(AU380)&lt;2,ISNUMBER(MATCH(AU380,L_Placeholder,0))),"INVALID – PIC missing",IF(OR(LEN(AV380)&lt;2,ISNUMBER(MATCH(AV380,L_Placeholder,0))),"INVALID – result / assessment missing",IF(OR(OR(LEN(AW380)&lt;3,ISNUMBER(MATCH(AW380,L_Placeholder,0))),SUMPRODUCT(--ISNUMBER(SEARCH(" "&amp;L_EvidencePhrase&amp;" ",BD380)))&gt;0,BI380=1),"INVALID – evidence missing, placeholder or not yet on file",IF(BL380=0,"INVALID – evidence needs a traceable reference (number, file name or link)",IF(OR(LEN(AX380)&lt;2,ISNUMBER(MATCH(AX380,L_Placeholder,0))),"INVALID – verifier missing",IF(AX380=AU380,"INVALID – verifier must be someone other than the PIC",IF(BH380=1,"INVALID – result not yet available (awaiting / TBC)",IF(BV380=1,"INVALID – wording says not on board: an on-board confirmation needs the item loaded",IF(AND(AQ380=1,OR(OR(LEN(AY380)&lt;3,ISNUMBER(MATCH(AY380,L_Placeholder,0))),BJ380=1,BQ380=0)),"INVALID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LATE","COMPLETE")&amp;IF(BG380=1," – CHECK WORDING",""))))))))))))))))))))))),IF(TRIM(U380)="Fail","FAIL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t="str">
        <f aca="false">" "&amp;TRIM(SUBSTITUTE(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 "))&amp;" "</f>
        <v>  </v>
      </c>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IFERROR(IF(AND(TRIM(U380)="Pass",SUMPRODUCT((LEN(BC380)-LEN(SUBSTITUTE(BC380,"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")))/(LEN(L_PendNeg)+1))+SUMPRODUCT((LEN(BC380)-LEN(SUBSTITUTE(BC380," "&amp;L_PendPrep&amp;" "," ")))/(LEN(L_PendPrep)+1)),1,0),1)</f>
        <v>0</v>
      </c>
      <c r="BI380" s="61" t="n">
        <f aca="false">IFERROR(IF(SUMPRODUCT((LEN(BD380)-LEN(SUBSTITUTE(BD380," "&amp;L_PendStrict&amp;" "," ")))/(LEN(L_PendStrict)+1))&gt;SUMPRODUCT((LEN(BD380)-LEN(SUBSTITUTE(BD380," "&amp;L_PendNeg&amp;" "," ")))/(LEN(L_PendNeg)+1)),1,0),1)</f>
        <v>0</v>
      </c>
      <c r="BJ380" s="61" t="n">
        <f aca="false">IFERROR(IF(SUMPRODUCT((LEN(BE380)-LEN(SUBSTITUTE(BE380," "&amp;L_Pending&amp;" "," ")))/(LEN(L_Pending)+1))&gt;SUMPRODUCT((LEN(BE380)-LEN(SUBSTITUTE(BE380," "&amp;L_PendNeg&amp;" "," ")))/(LEN(L_PendNeg)+1))+SUMPRODUCT((LEN(BE380)-LEN(SUBSTITUTE(BE380," "&amp;L_PendPrep&amp;" "," ")))/(LEN(L_PendPrep)+1)),1,0),1)</f>
        <v>0</v>
      </c>
      <c r="BK380" s="61" t="n">
        <f aca="false">IFERROR(IF(SUMPRODUCT((LEN(BF380)-LEN(SUBSTITUTE(BF380," "&amp;L_PendStrict&amp;" "," ")))/(LEN(L_PendStrict)+1))&gt;SUMPRODUCT((LEN(BF380)-LEN(SUBSTITUTE(BF380," "&amp;L_PendNeg&amp;" "," ")))/(LEN(L_PendNeg)+1)),1,0),1)</f>
        <v>0</v>
      </c>
      <c r="BL380" s="61" t="n">
        <f aca="false">IFERROR(IF(OR(SUMPRODUCT(--ISNUMBER(SEARCH({"aa000"," aa 000"," aaa 000"," aaaa 000"," a 0000"," a000 000"," aa 00 000"," aaa 00 000"},BN380)))&gt;0,SUMPRODUCT(--ISNUMBER(SEARCH({"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380)))&gt;0,SUMPRODUCT(--ISNUMBER(SEARCH({"http","www.","\",".pdf",".jpg",".jpeg",".png",".heic",".xls",".doc",".msg",".eml"},Z380)))&gt;0,AND(SUMPRODUCT(--ISNUMBER(SEARCH({"sharepoint","onedrive","teams","dms","q-pulse","qpulse"},Z380)))&gt;0,ISNUMBER(SEARCH("0",BM380)))),1,0),0)</f>
        <v>0</v>
      </c>
      <c r="BM380" s="61" t="str">
        <f aca="false">SUBSTITUTE(SUBSTITUTE(SUBSTITUTE(SUBSTITUTE(SUBSTITUTE(SUBSTITUTE(SUBSTITUTE(SUBSTITUTE(SUBSTITUTE(LOWER(BW380&amp;""),"1","0"),"2","0"),"3","0"),"4","0"),"5","0"),"6","0"),"7","0"),"8","0"),"9","0")</f>
        <v>  </v>
      </c>
      <c r="BN380" s="61" t="str">
        <f aca="false">SUBSTITUTE(SUBSTITUTE(SUBSTITUTE(SUBSTITUTE(SUBSTITUTE(SUBSTITUTE(SUBSTITUTE(SUBSTITUTE(SUBSTITUTE(SUBSTITUTE(SUBSTITUTE(SUBSTITUTE(SUBSTITUTE(SUBSTITUTE(SUBSTITUTE(SUBSTITUTE(SUBSTITUTE(SUBSTITUTE(SUBSTITUTE(SUBSTITUTE(SUBSTITUTE(SUBSTITUTE(SUBSTITUTE(SUBSTITUTE(SUBSTITUTE(BM380,"b","a"),"c","a"),"d","a"),"e","a"),"f","a"),"g","a"),"h","a"),"i","a"),"j","a"),"k","a"),"l","a"),"m","a"),"n","a"),"o","a"),"p","a"),"q","a"),"r","a"),"s","a"),"t","a"),"u","a"),"v","a"),"w","a"),"x","a"),"y","a"),"z","a")</f>
        <v>  </v>
      </c>
      <c r="BO380" s="61" t="str">
        <f aca="false">SUBSTITUTE(SUBSTITUTE(SUBSTITUTE(SUBSTITUTE(SUBSTITUTE(SUBSTITUTE(SUBSTITUTE(SUBSTITUTE(SUBSTITUTE(LOWER(BX380&amp;""),"1","0"),"2","0"),"3","0"),"4","0"),"5","0"),"6","0"),"7","0"),"8","0"),"9","0")</f>
        <v>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v>
      </c>
      <c r="BQ380" s="61" t="n">
        <f aca="false">IFERROR(IF(OR(SUMPRODUCT(--ISNUMBER(SEARCH({"aa000"," aa 000"," aaa 000"," aaaa 000"," a 0000"," a000 000"," aa 00 000"," aaa 00 000"},BP380)))&gt;0,SUMPRODUCT(--ISNUMBER(SEARCH({"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380)))&gt;0,SUMPRODUCT(--ISNUMBER(SEARCH({"http","www.","\",".pdf",".jpg",".jpeg",".png",".heic",".xls",".doc",".msg",".eml"},W380)))&gt;0,ISNUMBER(SEARCH("0000",BO380)),AND(SUMPRODUCT(--ISNUMBER(SEARCH({"sharepoint","onedrive","teams","dms","q-pulse","qpulse"},W380)))&gt;0,ISNUMBER(SEARCH("0",BO380)))),1,0),0)</f>
        <v>0</v>
      </c>
      <c r="BR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380," "&amp;LOWER(Flights!$F$16)&amp;" "," ~ ")," mh"," ~")," at "," ~ ")," by "," ~ ")," on "," ~ ")," to "," ~ ")," from "," ~ ")," until "," ~ ")," till "," ~ ")," before "," ~ ")," after "," ~ ")," around "," ~ ")," approx "," ~ ")," about "," ~ ")," since "," ~ ")," hrs "," ~ ")," hr "," ~ ")," hours "," ~ ")," time "," ~ ")," jan "," ~ ")," feb "," ~ ")," mar "," ~ ")," apr "," ~ ")," may "," ~ ")," jun "," ~ ")," jul "," ~ ")," aug "," ~ ")," sep "," ~ ")," sept "," ~ ")," oct "," ~ ")</f>
        <v>  </v>
      </c>
      <c r="BS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380," "&amp;LOWER(Flights!$F$16)&amp;" "," ~ ")," mh"," ~")," at "," ~ ")," by "," ~ ")," on "," ~ ")," to "," ~ ")," from "," ~ ")," until "," ~ ")," till "," ~ ")," before "," ~ ")," after "," ~ ")," around "," ~ ")," approx "," ~ ")," about "," ~ ")," since "," ~ ")," hrs "," ~ ")," hr "," ~ ")," hours "," ~ ")," time "," ~ ")," jan "," ~ ")," feb "," ~ ")," mar "," ~ ")," apr "," ~ ")," may "," ~ ")," jun "," ~ ")," jul "," ~ ")," aug "," ~ ")," sep "," ~ ")," sept "," ~ ")," oct "," ~ ")</f>
        <v>  </v>
      </c>
      <c r="BT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380,"jan","~"),"feb","~"),"mar","~"),"apr","~"),"may","~"),"jun","~"),"jul","~"),"aug","~"),"sep","~"),"oct","~"),"nov","~"),"dec","~")," nov "," ~ ")," dec "," ~ ")," mon "," ~ ")," tue "," ~ ")," wed "," ~ ")," thu "," ~ ")," fri "," ~ ")," sat "," ~ ")," sun "," ~ ")," gate "," ~ ")," bay "," ~ ")," stand "," ~ ")," position "," ~ ")," galley "," ~ ")," flight "," ~ ")," flt "," ~ ")," day "," ~ ")," date "," ~ ")," dated "," ~ ")," the "," ~ ")," and "," ~ ")," of "," ~ ")," in "," ~ ")," for "," ~ ")," with "," ~ ")</f>
        <v>  </v>
      </c>
      <c r="BU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380,"jan","~"),"feb","~"),"mar","~"),"apr","~"),"may","~"),"jun","~"),"jul","~"),"aug","~"),"sep","~"),"oct","~"),"nov","~"),"dec","~")," nov "," ~ ")," dec "," ~ ")," mon "," ~ ")," tue "," ~ ")," wed "," ~ ")," thu "," ~ ")," fri "," ~ ")," sat "," ~ ")," sun "," ~ ")," gate "," ~ ")," bay "," ~ ")," stand "," ~ ")," position "," ~ ")," galley "," ~ ")," flight "," ~ ")," flt "," ~ ")," day "," ~ ")," date "," ~ ")," dated "," ~ ")," the "," ~ ")," and "," ~ ")," of "," ~ ")," in "," ~ ")," for "," ~ ")," with "," ~ ")</f>
        <v>  </v>
      </c>
      <c r="BV380" s="61" t="n">
        <f aca="false">0</f>
        <v>0</v>
      </c>
      <c r="BW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380," pax "," ~ ")," etd "," ~ ")," eta "," ~ ")," std "," ~ ")," sta "," ~ ")," atd "," ~ ")," ata "," ~ ")," lt "," ~ ")," utc "," ~ ")," local "," ~ ")," ok "," ~ ")," done "," ~ ")," seen "," ~ ")," chk "," ~ ")," chkd "," ~ ")," checked "," ~ ")," rcvd "," ~ ")," recd "," ~ ")," dep "," ~ ")," arr "," ~ ")," qty "," ~ ")," all "," ~ ")," ttl "," ~ ")," total "," ~ ")," via "," ~ ")," per "," ~ ")," call "," ~ ")," inbound "," ~ ")," outbound "," ~ ")," approx "," ~ ")</f>
        <v>  </v>
      </c>
      <c r="BX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380," pax "," ~ ")," etd "," ~ ")," eta "," ~ ")," std "," ~ ")," sta "," ~ ")," atd "," ~ ")," ata "," ~ ")," lt "," ~ ")," utc "," ~ ")," local "," ~ ")," ok "," ~ ")," done "," ~ ")," seen "," ~ ")," chk "," ~ ")," chkd "," ~ ")," checked "," ~ ")," rcvd "," ~ ")," recd "," ~ ")," dep "," ~ ")," arr "," ~ ")," qty "," ~ ")," all "," ~ ")," ttl "," ~ ")," total "," ~ ")," via "," ~ ")," per "," ~ ")," call "," ~ ")," inbound "," ~ ")," outbound "," ~ ")," approx "," ~ ")</f>
        <v>  </v>
      </c>
    </row>
    <row r="381" customFormat="false" ht="39.75" hidden="false" customHeight="true" outlineLevel="0" collapsed="false">
      <c r="A381" s="57" t="s">
        <v>997</v>
      </c>
      <c r="B381" s="57" t="s">
        <v>261</v>
      </c>
      <c r="C381" s="57" t="str">
        <f aca="false">Flights!$F$16</f>
        <v>MH0139</v>
      </c>
      <c r="D381" s="58" t="n">
        <f aca="false">Flights!$D$16</f>
        <v>46307</v>
      </c>
      <c r="E381" s="57" t="str">
        <f aca="false">Flights!$G$16&amp;"-"&amp;Flights!$H$16</f>
        <v>KUL-ADL</v>
      </c>
      <c r="F381" s="57" t="str">
        <f aca="false">Flights!$K$16</f>
        <v>BC</v>
      </c>
      <c r="G381" s="57" t="s">
        <v>81</v>
      </c>
      <c r="H381" s="57" t="s">
        <v>381</v>
      </c>
      <c r="I381" s="57" t="s">
        <v>388</v>
      </c>
      <c r="J381" s="57" t="s">
        <v>389</v>
      </c>
      <c r="K381" s="67" t="s">
        <v>390</v>
      </c>
      <c r="L381" s="67" t="s">
        <v>385</v>
      </c>
      <c r="M381" s="67"/>
      <c r="N381" s="67" t="s">
        <v>386</v>
      </c>
      <c r="O381" s="67"/>
      <c r="P381" s="57" t="s">
        <v>187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open",IF(AND(NOT(OR(LEN(AZ381)&lt;15,ISNUMBER(MATCH(AZ381,L_Placeholder,0)))),BK381=0,NOT(OR(LEN(AU381)&lt;2,ISNUMBER(MATCH(AU381,L_Placeholder,0)))),NOT(OR(LEN(AX381)&lt;2,ISNUMBER(MATCH(AX381,L_Placeholder,0)))),TRIM(AE381)&lt;&gt;TRIM(T381)),"N/A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missing",IF(OR(LEN(AU381)&lt;2,ISNUMBER(MATCH(AU381,L_Placeholder,0))),"INVALID – PIC missing",IF(OR(LEN(AV381)&lt;2,ISNUMBER(MATCH(AV381,L_Placeholder,0))),"INVALID – result / assessment missing",IF(OR(OR(LEN(AW381)&lt;3,ISNUMBER(MATCH(AW381,L_Placeholder,0))),SUMPRODUCT(--ISNUMBER(SEARCH(" "&amp;L_EvidencePhrase&amp;" ",BD381)))&gt;0,BI381=1),"INVALID – evidence missing, placeholder or not yet on file",IF(BL381=0,"INVALID – evidence needs a traceable reference (number, file name or link)",IF(OR(LEN(AX381)&lt;2,ISNUMBER(MATCH(AX381,L_Placeholder,0))),"INVALID – verifier missing",IF(AX381=AU381,"INVALID – verifier must be someone other than the PIC",IF(BH381=1,"INVALID – result not yet available (awaiting / TBC)",IF(BV381=1,"INVALID – wording says not on board: an on-board confirmation needs the item loaded",IF(AND(AQ381=1,OR(OR(LEN(AY381)&lt;3,ISNUMBER(MATCH(AY381,L_Placeholder,0))),BJ381=1,BQ381=0)),"INVALID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LATE","COMPLETE")&amp;IF(BG381=1," – CHECK WORDING",""))))))))))))))))))))))),IF(TRIM(U381)="Fail","FAIL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t="str">
        <f aca="false">" "&amp;TRIM(SUBSTITUTE(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 "))&amp;" "</f>
        <v>  </v>
      </c>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IFERROR(IF(AND(TRIM(U381)="Pass",SUMPRODUCT((LEN(BC381)-LEN(SUBSTITUTE(BC381,"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")))/(LEN(L_PendNeg)+1))+SUMPRODUCT((LEN(BC381)-LEN(SUBSTITUTE(BC381," "&amp;L_PendPrep&amp;" "," ")))/(LEN(L_PendPrep)+1)),1,0),1)</f>
        <v>0</v>
      </c>
      <c r="BI381" s="61" t="n">
        <f aca="false">IFERROR(IF(SUMPRODUCT((LEN(BD381)-LEN(SUBSTITUTE(BD381," "&amp;L_PendStrict&amp;" "," ")))/(LEN(L_PendStrict)+1))&gt;SUMPRODUCT((LEN(BD381)-LEN(SUBSTITUTE(BD381," "&amp;L_PendNeg&amp;" "," ")))/(LEN(L_PendNeg)+1)),1,0),1)</f>
        <v>0</v>
      </c>
      <c r="BJ381" s="61" t="n">
        <f aca="false">IFERROR(IF(SUMPRODUCT((LEN(BE381)-LEN(SUBSTITUTE(BE381," "&amp;L_Pending&amp;" "," ")))/(LEN(L_Pending)+1))&gt;SUMPRODUCT((LEN(BE381)-LEN(SUBSTITUTE(BE381," "&amp;L_PendNeg&amp;" "," ")))/(LEN(L_PendNeg)+1))+SUMPRODUCT((LEN(BE381)-LEN(SUBSTITUTE(BE381," "&amp;L_PendPrep&amp;" "," ")))/(LEN(L_PendPrep)+1)),1,0),1)</f>
        <v>0</v>
      </c>
      <c r="BK381" s="61" t="n">
        <f aca="false">IFERROR(IF(SUMPRODUCT((LEN(BF381)-LEN(SUBSTITUTE(BF381," "&amp;L_PendStrict&amp;" "," ")))/(LEN(L_PendStrict)+1))&gt;SUMPRODUCT((LEN(BF381)-LEN(SUBSTITUTE(BF381," "&amp;L_PendNeg&amp;" "," ")))/(LEN(L_PendNeg)+1)),1,0),1)</f>
        <v>0</v>
      </c>
      <c r="BL381" s="61" t="n">
        <f aca="false">IFERROR(IF(OR(SUMPRODUCT(--ISNUMBER(SEARCH({"aa000"," aa 000"," aaa 000"," aaaa 000"," a 0000"," a000 000"," aa 00 000"," aaa 00 000"},BN381)))&gt;0,SUMPRODUCT(--ISNUMBER(SEARCH({"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381)))&gt;0,SUMPRODUCT(--ISNUMBER(SEARCH({"http","www.","\",".pdf",".jpg",".jpeg",".png",".heic",".xls",".doc",".msg",".eml"},Z381)))&gt;0,AND(SUMPRODUCT(--ISNUMBER(SEARCH({"sharepoint","onedrive","teams","dms","q-pulse","qpulse"},Z381)))&gt;0,ISNUMBER(SEARCH("0",BM381)))),1,0),0)</f>
        <v>0</v>
      </c>
      <c r="BM381" s="61" t="str">
        <f aca="false">SUBSTITUTE(SUBSTITUTE(SUBSTITUTE(SUBSTITUTE(SUBSTITUTE(SUBSTITUTE(SUBSTITUTE(SUBSTITUTE(SUBSTITUTE(LOWER(BW381&amp;""),"1","0"),"2","0"),"3","0"),"4","0"),"5","0"),"6","0"),"7","0"),"8","0"),"9","0")</f>
        <v>  </v>
      </c>
      <c r="BN381" s="61" t="str">
        <f aca="false">SUBSTITUTE(SUBSTITUTE(SUBSTITUTE(SUBSTITUTE(SUBSTITUTE(SUBSTITUTE(SUBSTITUTE(SUBSTITUTE(SUBSTITUTE(SUBSTITUTE(SUBSTITUTE(SUBSTITUTE(SUBSTITUTE(SUBSTITUTE(SUBSTITUTE(SUBSTITUTE(SUBSTITUTE(SUBSTITUTE(SUBSTITUTE(SUBSTITUTE(SUBSTITUTE(SUBSTITUTE(SUBSTITUTE(SUBSTITUTE(SUBSTITUTE(BM381,"b","a"),"c","a"),"d","a"),"e","a"),"f","a"),"g","a"),"h","a"),"i","a"),"j","a"),"k","a"),"l","a"),"m","a"),"n","a"),"o","a"),"p","a"),"q","a"),"r","a"),"s","a"),"t","a"),"u","a"),"v","a"),"w","a"),"x","a"),"y","a"),"z","a")</f>
        <v>  </v>
      </c>
      <c r="BO381" s="61" t="str">
        <f aca="false">SUBSTITUTE(SUBSTITUTE(SUBSTITUTE(SUBSTITUTE(SUBSTITUTE(SUBSTITUTE(SUBSTITUTE(SUBSTITUTE(SUBSTITUTE(LOWER(BX381&amp;""),"1","0"),"2","0"),"3","0"),"4","0"),"5","0"),"6","0"),"7","0"),"8","0"),"9","0")</f>
        <v>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v>
      </c>
      <c r="BQ381" s="61" t="n">
        <f aca="false">IFERROR(IF(OR(SUMPRODUCT(--ISNUMBER(SEARCH({"aa000"," aa 000"," aaa 000"," aaaa 000"," a 0000"," a000 000"," aa 00 000"," aaa 00 000"},BP381)))&gt;0,SUMPRODUCT(--ISNUMBER(SEARCH({"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381)))&gt;0,SUMPRODUCT(--ISNUMBER(SEARCH({"http","www.","\",".pdf",".jpg",".jpeg",".png",".heic",".xls",".doc",".msg",".eml"},W381)))&gt;0,ISNUMBER(SEARCH("0000",BO381)),AND(SUMPRODUCT(--ISNUMBER(SEARCH({"sharepoint","onedrive","teams","dms","q-pulse","qpulse"},W381)))&gt;0,ISNUMBER(SEARCH("0",BO381)))),1,0),0)</f>
        <v>0</v>
      </c>
      <c r="BR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381," "&amp;LOWER(Flights!$F$16)&amp;" "," ~ ")," mh"," ~")," at "," ~ ")," by "," ~ ")," on "," ~ ")," to "," ~ ")," from "," ~ ")," until "," ~ ")," till "," ~ ")," before "," ~ ")," after "," ~ ")," around "," ~ ")," approx "," ~ ")," about "," ~ ")," since "," ~ ")," hrs "," ~ ")," hr "," ~ ")," hours "," ~ ")," time "," ~ ")," jan "," ~ ")," feb "," ~ ")," mar "," ~ ")," apr "," ~ ")," may "," ~ ")," jun "," ~ ")," jul "," ~ ")," aug "," ~ ")," sep "," ~ ")," sept "," ~ ")," oct "," ~ ")</f>
        <v>  </v>
      </c>
      <c r="BS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381," "&amp;LOWER(Flights!$F$16)&amp;" "," ~ ")," mh"," ~")," at "," ~ ")," by "," ~ ")," on "," ~ ")," to "," ~ ")," from "," ~ ")," until "," ~ ")," till "," ~ ")," before "," ~ ")," after "," ~ ")," around "," ~ ")," approx "," ~ ")," about "," ~ ")," since "," ~ ")," hrs "," ~ ")," hr "," ~ ")," hours "," ~ ")," time "," ~ ")," jan "," ~ ")," feb "," ~ ")," mar "," ~ ")," apr "," ~ ")," may "," ~ ")," jun "," ~ ")," jul "," ~ ")," aug "," ~ ")," sep "," ~ ")," sept "," ~ ")," oct "," ~ ")</f>
        <v>  </v>
      </c>
      <c r="BT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381,"jan","~"),"feb","~"),"mar","~"),"apr","~"),"may","~"),"jun","~"),"jul","~"),"aug","~"),"sep","~"),"oct","~"),"nov","~"),"dec","~")," nov "," ~ ")," dec "," ~ ")," mon "," ~ ")," tue "," ~ ")," wed "," ~ ")," thu "," ~ ")," fri "," ~ ")," sat "," ~ ")," sun "," ~ ")," gate "," ~ ")," bay "," ~ ")," stand "," ~ ")," position "," ~ ")," galley "," ~ ")," flight "," ~ ")," flt "," ~ ")," day "," ~ ")," date "," ~ ")," dated "," ~ ")," the "," ~ ")," and "," ~ ")," of "," ~ ")," in "," ~ ")," for "," ~ ")," with "," ~ ")</f>
        <v>  </v>
      </c>
      <c r="BU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381,"jan","~"),"feb","~"),"mar","~"),"apr","~"),"may","~"),"jun","~"),"jul","~"),"aug","~"),"sep","~"),"oct","~"),"nov","~"),"dec","~")," nov "," ~ ")," dec "," ~ ")," mon "," ~ ")," tue "," ~ ")," wed "," ~ ")," thu "," ~ ")," fri "," ~ ")," sat "," ~ ")," sun "," ~ ")," gate "," ~ ")," bay "," ~ ")," stand "," ~ ")," position "," ~ ")," galley "," ~ ")," flight "," ~ ")," flt "," ~ ")," day "," ~ ")," date "," ~ ")," dated "," ~ ")," the "," ~ ")," and "," ~ ")," of "," ~ ")," in "," ~ ")," for "," ~ ")," with "," ~ ")</f>
        <v>  </v>
      </c>
      <c r="BV381" s="61" t="n">
        <f aca="false">0</f>
        <v>0</v>
      </c>
      <c r="BW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381," pax "," ~ ")," etd "," ~ ")," eta "," ~ ")," std "," ~ ")," sta "," ~ ")," atd "," ~ ")," ata "," ~ ")," lt "," ~ ")," utc "," ~ ")," local "," ~ ")," ok "," ~ ")," done "," ~ ")," seen "," ~ ")," chk "," ~ ")," chkd "," ~ ")," checked "," ~ ")," rcvd "," ~ ")," recd "," ~ ")," dep "," ~ ")," arr "," ~ ")," qty "," ~ ")," all "," ~ ")," ttl "," ~ ")," total "," ~ ")," via "," ~ ")," per "," ~ ")," call "," ~ ")," inbound "," ~ ")," outbound "," ~ ")," approx "," ~ ")</f>
        <v>  </v>
      </c>
      <c r="BX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381," pax "," ~ ")," etd "," ~ ")," eta "," ~ ")," std "," ~ ")," sta "," ~ ")," atd "," ~ ")," ata "," ~ ")," lt "," ~ ")," utc "," ~ ")," local "," ~ ")," ok "," ~ ")," done "," ~ ")," seen "," ~ ")," chk "," ~ ")," chkd "," ~ ")," checked "," ~ ")," rcvd "," ~ ")," recd "," ~ ")," dep "," ~ ")," arr "," ~ ")," qty "," ~ ")," all "," ~ ")," ttl "," ~ ")," total "," ~ ")," via "," ~ ")," per "," ~ ")," call "," ~ ")," inbound "," ~ ")," outbound "," ~ ")," approx "," ~ ")</f>
        <v>  </v>
      </c>
    </row>
    <row r="382" customFormat="false" ht="41.25" hidden="false" customHeight="true" outlineLevel="0" collapsed="false">
      <c r="A382" s="57" t="s">
        <v>998</v>
      </c>
      <c r="B382" s="57" t="s">
        <v>261</v>
      </c>
      <c r="C382" s="57" t="str">
        <f aca="false">Flights!$F$16</f>
        <v>MH0139</v>
      </c>
      <c r="D382" s="58" t="n">
        <f aca="false">Flights!$D$16</f>
        <v>46307</v>
      </c>
      <c r="E382" s="57" t="str">
        <f aca="false">Flights!$G$16&amp;"-"&amp;Flights!$H$16</f>
        <v>KUL-ADL</v>
      </c>
      <c r="F382" s="57" t="str">
        <f aca="false">Flights!$K$16</f>
        <v>BC</v>
      </c>
      <c r="G382" s="57" t="s">
        <v>81</v>
      </c>
      <c r="H382" s="57" t="s">
        <v>381</v>
      </c>
      <c r="I382" s="57" t="s">
        <v>392</v>
      </c>
      <c r="J382" s="57" t="s">
        <v>393</v>
      </c>
      <c r="K382" s="67" t="s">
        <v>394</v>
      </c>
      <c r="L382" s="67" t="s">
        <v>385</v>
      </c>
      <c r="M382" s="67"/>
      <c r="N382" s="67" t="str">
        <f aca="false">IF(TRIM(Flights!$L$16)="A339","Required","N/A – rule")</f>
        <v>Required</v>
      </c>
      <c r="O382" s="67" t="s">
        <v>395</v>
      </c>
      <c r="P382" s="57" t="s">
        <v>187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open",IF(AND(NOT(OR(LEN(AZ382)&lt;15,ISNUMBER(MATCH(AZ382,L_Placeholder,0)))),BK382=0,NOT(OR(LEN(AU382)&lt;2,ISNUMBER(MATCH(AU382,L_Placeholder,0)))),NOT(OR(LEN(AX382)&lt;2,ISNUMBER(MATCH(AX382,L_Placeholder,0)))),TRIM(AE382)&lt;&gt;TRIM(T382)),"N/A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missing",IF(OR(LEN(AU382)&lt;2,ISNUMBER(MATCH(AU382,L_Placeholder,0))),"INVALID – PIC missing",IF(OR(LEN(AV382)&lt;2,ISNUMBER(MATCH(AV382,L_Placeholder,0))),"INVALID – result / assessment missing",IF(OR(OR(LEN(AW382)&lt;3,ISNUMBER(MATCH(AW382,L_Placeholder,0))),SUMPRODUCT(--ISNUMBER(SEARCH(" "&amp;L_EvidencePhrase&amp;" ",BD382)))&gt;0,BI382=1),"INVALID – evidence missing, placeholder or not yet on file",IF(BL382=0,"INVALID – evidence needs a traceable reference (number, file name or link)",IF(OR(LEN(AX382)&lt;2,ISNUMBER(MATCH(AX382,L_Placeholder,0))),"INVALID – verifier missing",IF(AX382=AU382,"INVALID – verifier must be someone other than the PIC",IF(BH382=1,"INVALID – result not yet available (awaiting / TBC)",IF(BV382=1,"INVALID – wording says not on board: an on-board confirmation needs the item loaded",IF(AND(AQ382=1,OR(OR(LEN(AY382)&lt;3,ISNUMBER(MATCH(AY382,L_Placeholder,0))),BJ382=1,BQ382=0)),"INVALID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LATE","COMPLETE")&amp;IF(BG382=1," – CHECK WORDING",""))))))))))))))))))))))),IF(TRIM(U382)="Fail","FAIL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t="str">
        <f aca="false">" "&amp;TRIM(SUBSTITUTE(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 "))&amp;" "</f>
        <v>  </v>
      </c>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IFERROR(IF(AND(TRIM(U382)="Pass",SUMPRODUCT((LEN(BC382)-LEN(SUBSTITUTE(BC382,"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")))/(LEN(L_PendNeg)+1))+SUMPRODUCT((LEN(BC382)-LEN(SUBSTITUTE(BC382," "&amp;L_PendPrep&amp;" "," ")))/(LEN(L_PendPrep)+1)),1,0),1)</f>
        <v>0</v>
      </c>
      <c r="BI382" s="61" t="n">
        <f aca="false">IFERROR(IF(SUMPRODUCT((LEN(BD382)-LEN(SUBSTITUTE(BD382," "&amp;L_PendStrict&amp;" "," ")))/(LEN(L_PendStrict)+1))&gt;SUMPRODUCT((LEN(BD382)-LEN(SUBSTITUTE(BD382," "&amp;L_PendNeg&amp;" "," ")))/(LEN(L_PendNeg)+1)),1,0),1)</f>
        <v>0</v>
      </c>
      <c r="BJ382" s="61" t="n">
        <f aca="false">IFERROR(IF(SUMPRODUCT((LEN(BE382)-LEN(SUBSTITUTE(BE382," "&amp;L_Pending&amp;" "," ")))/(LEN(L_Pending)+1))&gt;SUMPRODUCT((LEN(BE382)-LEN(SUBSTITUTE(BE382," "&amp;L_PendNeg&amp;" "," ")))/(LEN(L_PendNeg)+1))+SUMPRODUCT((LEN(BE382)-LEN(SUBSTITUTE(BE382," "&amp;L_PendPrep&amp;" "," ")))/(LEN(L_PendPrep)+1)),1,0),1)</f>
        <v>0</v>
      </c>
      <c r="BK382" s="61" t="n">
        <f aca="false">IFERROR(IF(SUMPRODUCT((LEN(BF382)-LEN(SUBSTITUTE(BF382," "&amp;L_PendStrict&amp;" "," ")))/(LEN(L_PendStrict)+1))&gt;SUMPRODUCT((LEN(BF382)-LEN(SUBSTITUTE(BF382," "&amp;L_PendNeg&amp;" "," ")))/(LEN(L_PendNeg)+1)),1,0),1)</f>
        <v>0</v>
      </c>
      <c r="BL382" s="61" t="n">
        <f aca="false">IFERROR(IF(OR(SUMPRODUCT(--ISNUMBER(SEARCH({"aa000"," aa 000"," aaa 000"," aaaa 000"," a 0000"," a000 000"," aa 00 000"," aaa 00 000"},BN382)))&gt;0,SUMPRODUCT(--ISNUMBER(SEARCH({"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382)))&gt;0,SUMPRODUCT(--ISNUMBER(SEARCH({"http","www.","\",".pdf",".jpg",".jpeg",".png",".heic",".xls",".doc",".msg",".eml"},Z382)))&gt;0,AND(SUMPRODUCT(--ISNUMBER(SEARCH({"sharepoint","onedrive","teams","dms","q-pulse","qpulse"},Z382)))&gt;0,ISNUMBER(SEARCH("0",BM382)))),1,0),0)</f>
        <v>0</v>
      </c>
      <c r="BM382" s="61" t="str">
        <f aca="false">SUBSTITUTE(SUBSTITUTE(SUBSTITUTE(SUBSTITUTE(SUBSTITUTE(SUBSTITUTE(SUBSTITUTE(SUBSTITUTE(SUBSTITUTE(LOWER(BW382&amp;""),"1","0"),"2","0"),"3","0"),"4","0"),"5","0"),"6","0"),"7","0"),"8","0"),"9","0")</f>
        <v>  </v>
      </c>
      <c r="BN382" s="61" t="str">
        <f aca="false">SUBSTITUTE(SUBSTITUTE(SUBSTITUTE(SUBSTITUTE(SUBSTITUTE(SUBSTITUTE(SUBSTITUTE(SUBSTITUTE(SUBSTITUTE(SUBSTITUTE(SUBSTITUTE(SUBSTITUTE(SUBSTITUTE(SUBSTITUTE(SUBSTITUTE(SUBSTITUTE(SUBSTITUTE(SUBSTITUTE(SUBSTITUTE(SUBSTITUTE(SUBSTITUTE(SUBSTITUTE(SUBSTITUTE(SUBSTITUTE(SUBSTITUTE(BM382,"b","a"),"c","a"),"d","a"),"e","a"),"f","a"),"g","a"),"h","a"),"i","a"),"j","a"),"k","a"),"l","a"),"m","a"),"n","a"),"o","a"),"p","a"),"q","a"),"r","a"),"s","a"),"t","a"),"u","a"),"v","a"),"w","a"),"x","a"),"y","a"),"z","a")</f>
        <v>  </v>
      </c>
      <c r="BO382" s="61" t="str">
        <f aca="false">SUBSTITUTE(SUBSTITUTE(SUBSTITUTE(SUBSTITUTE(SUBSTITUTE(SUBSTITUTE(SUBSTITUTE(SUBSTITUTE(SUBSTITUTE(LOWER(BX382&amp;""),"1","0"),"2","0"),"3","0"),"4","0"),"5","0"),"6","0"),"7","0"),"8","0"),"9","0")</f>
        <v>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v>
      </c>
      <c r="BQ382" s="61" t="n">
        <f aca="false">IFERROR(IF(OR(SUMPRODUCT(--ISNUMBER(SEARCH({"aa000"," aa 000"," aaa 000"," aaaa 000"," a 0000"," a000 000"," aa 00 000"," aaa 00 000"},BP382)))&gt;0,SUMPRODUCT(--ISNUMBER(SEARCH({"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382)))&gt;0,SUMPRODUCT(--ISNUMBER(SEARCH({"http","www.","\",".pdf",".jpg",".jpeg",".png",".heic",".xls",".doc",".msg",".eml"},W382)))&gt;0,ISNUMBER(SEARCH("0000",BO382)),AND(SUMPRODUCT(--ISNUMBER(SEARCH({"sharepoint","onedrive","teams","dms","q-pulse","qpulse"},W382)))&gt;0,ISNUMBER(SEARCH("0",BO382)))),1,0),0)</f>
        <v>0</v>
      </c>
      <c r="BR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382," "&amp;LOWER(Flights!$F$16)&amp;" "," ~ ")," mh"," ~")," at "," ~ ")," by "," ~ ")," on "," ~ ")," to "," ~ ")," from "," ~ ")," until "," ~ ")," till "," ~ ")," before "," ~ ")," after "," ~ ")," around "," ~ ")," approx "," ~ ")," about "," ~ ")," since "," ~ ")," hrs "," ~ ")," hr "," ~ ")," hours "," ~ ")," time "," ~ ")," jan "," ~ ")," feb "," ~ ")," mar "," ~ ")," apr "," ~ ")," may "," ~ ")," jun "," ~ ")," jul "," ~ ")," aug "," ~ ")," sep "," ~ ")," sept "," ~ ")," oct "," ~ ")</f>
        <v>  </v>
      </c>
      <c r="BS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382," "&amp;LOWER(Flights!$F$16)&amp;" "," ~ ")," mh"," ~")," at "," ~ ")," by "," ~ ")," on "," ~ ")," to "," ~ ")," from "," ~ ")," until "," ~ ")," till "," ~ ")," before "," ~ ")," after "," ~ ")," around "," ~ ")," approx "," ~ ")," about "," ~ ")," since "," ~ ")," hrs "," ~ ")," hr "," ~ ")," hours "," ~ ")," time "," ~ ")," jan "," ~ ")," feb "," ~ ")," mar "," ~ ")," apr "," ~ ")," may "," ~ ")," jun "," ~ ")," jul "," ~ ")," aug "," ~ ")," sep "," ~ ")," sept "," ~ ")," oct "," ~ ")</f>
        <v>  </v>
      </c>
      <c r="BT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382,"jan","~"),"feb","~"),"mar","~"),"apr","~"),"may","~"),"jun","~"),"jul","~"),"aug","~"),"sep","~"),"oct","~"),"nov","~"),"dec","~")," nov "," ~ ")," dec "," ~ ")," mon "," ~ ")," tue "," ~ ")," wed "," ~ ")," thu "," ~ ")," fri "," ~ ")," sat "," ~ ")," sun "," ~ ")," gate "," ~ ")," bay "," ~ ")," stand "," ~ ")," position "," ~ ")," galley "," ~ ")," flight "," ~ ")," flt "," ~ ")," day "," ~ ")," date "," ~ ")," dated "," ~ ")," the "," ~ ")," and "," ~ ")," of "," ~ ")," in "," ~ ")," for "," ~ ")," with "," ~ ")</f>
        <v>  </v>
      </c>
      <c r="BU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382,"jan","~"),"feb","~"),"mar","~"),"apr","~"),"may","~"),"jun","~"),"jul","~"),"aug","~"),"sep","~"),"oct","~"),"nov","~"),"dec","~")," nov "," ~ ")," dec "," ~ ")," mon "," ~ ")," tue "," ~ ")," wed "," ~ ")," thu "," ~ ")," fri "," ~ ")," sat "," ~ ")," sun "," ~ ")," gate "," ~ ")," bay "," ~ ")," stand "," ~ ")," position "," ~ ")," galley "," ~ ")," flight "," ~ ")," flt "," ~ ")," day "," ~ ")," date "," ~ ")," dated "," ~ ")," the "," ~ ")," and "," ~ ")," of "," ~ ")," in "," ~ ")," for "," ~ ")," with "," ~ ")</f>
        <v>  </v>
      </c>
      <c r="BV382" s="61" t="n">
        <f aca="false">0</f>
        <v>0</v>
      </c>
      <c r="BW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382," pax "," ~ ")," etd "," ~ ")," eta "," ~ ")," std "," ~ ")," sta "," ~ ")," atd "," ~ ")," ata "," ~ ")," lt "," ~ ")," utc "," ~ ")," local "," ~ ")," ok "," ~ ")," done "," ~ ")," seen "," ~ ")," chk "," ~ ")," chkd "," ~ ")," checked "," ~ ")," rcvd "," ~ ")," recd "," ~ ")," dep "," ~ ")," arr "," ~ ")," qty "," ~ ")," all "," ~ ")," ttl "," ~ ")," total "," ~ ")," via "," ~ ")," per "," ~ ")," call "," ~ ")," inbound "," ~ ")," outbound "," ~ ")," approx "," ~ ")</f>
        <v>  </v>
      </c>
      <c r="BX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382," pax "," ~ ")," etd "," ~ ")," eta "," ~ ")," std "," ~ ")," sta "," ~ ")," atd "," ~ ")," ata "," ~ ")," lt "," ~ ")," utc "," ~ ")," local "," ~ ")," ok "," ~ ")," done "," ~ ")," seen "," ~ ")," chk "," ~ ")," chkd "," ~ ")," checked "," ~ ")," rcvd "," ~ ")," recd "," ~ ")," dep "," ~ ")," arr "," ~ ")," qty "," ~ ")," all "," ~ ")," ttl "," ~ ")," total "," ~ ")," via "," ~ ")," per "," ~ ")," call "," ~ ")," inbound "," ~ ")," outbound "," ~ ")," approx "," ~ ")</f>
        <v>  </v>
      </c>
    </row>
    <row r="383" customFormat="false" ht="39.75" hidden="false" customHeight="true" outlineLevel="0" collapsed="false">
      <c r="A383" s="57" t="s">
        <v>999</v>
      </c>
      <c r="B383" s="57" t="s">
        <v>261</v>
      </c>
      <c r="C383" s="57" t="str">
        <f aca="false">Flights!$F$16</f>
        <v>MH0139</v>
      </c>
      <c r="D383" s="58" t="n">
        <f aca="false">Flights!$D$16</f>
        <v>46307</v>
      </c>
      <c r="E383" s="57" t="str">
        <f aca="false">Flights!$G$16&amp;"-"&amp;Flights!$H$16</f>
        <v>KUL-ADL</v>
      </c>
      <c r="F383" s="57" t="str">
        <f aca="false">Flights!$K$16</f>
        <v>BC</v>
      </c>
      <c r="G383" s="57" t="s">
        <v>81</v>
      </c>
      <c r="H383" s="57" t="s">
        <v>381</v>
      </c>
      <c r="I383" s="57" t="s">
        <v>397</v>
      </c>
      <c r="J383" s="57" t="s">
        <v>398</v>
      </c>
      <c r="K383" s="67" t="s">
        <v>399</v>
      </c>
      <c r="L383" s="67" t="s">
        <v>385</v>
      </c>
      <c r="M383" s="67"/>
      <c r="N383" s="67" t="s">
        <v>386</v>
      </c>
      <c r="O383" s="67"/>
      <c r="P383" s="57" t="s">
        <v>187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open",IF(AND(NOT(OR(LEN(AZ383)&lt;15,ISNUMBER(MATCH(AZ383,L_Placeholder,0)))),BK383=0,NOT(OR(LEN(AU383)&lt;2,ISNUMBER(MATCH(AU383,L_Placeholder,0)))),NOT(OR(LEN(AX383)&lt;2,ISNUMBER(MATCH(AX383,L_Placeholder,0)))),TRIM(AE383)&lt;&gt;TRIM(T383)),"N/A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missing",IF(OR(LEN(AU383)&lt;2,ISNUMBER(MATCH(AU383,L_Placeholder,0))),"INVALID – PIC missing",IF(OR(LEN(AV383)&lt;2,ISNUMBER(MATCH(AV383,L_Placeholder,0))),"INVALID – result / assessment missing",IF(OR(OR(LEN(AW383)&lt;3,ISNUMBER(MATCH(AW383,L_Placeholder,0))),SUMPRODUCT(--ISNUMBER(SEARCH(" "&amp;L_EvidencePhrase&amp;" ",BD383)))&gt;0,BI383=1),"INVALID – evidence missing, placeholder or not yet on file",IF(BL383=0,"INVALID – evidence needs a traceable reference (number, file name or link)",IF(OR(LEN(AX383)&lt;2,ISNUMBER(MATCH(AX383,L_Placeholder,0))),"INVALID – verifier missing",IF(AX383=AU383,"INVALID – verifier must be someone other than the PIC",IF(BH383=1,"INVALID – result not yet available (awaiting / TBC)",IF(BV383=1,"INVALID – wording says not on board: an on-board confirmation needs the item loaded",IF(AND(AQ383=1,OR(OR(LEN(AY383)&lt;3,ISNUMBER(MATCH(AY383,L_Placeholder,0))),BJ383=1,BQ383=0)),"INVALID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LATE","COMPLETE")&amp;IF(BG383=1," – CHECK WORDING",""))))))))))))))))))))))),IF(TRIM(U383)="Fail","FAIL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t="str">
        <f aca="false">" "&amp;TRIM(SUBSTITUTE(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 "))&amp;" "</f>
        <v>  </v>
      </c>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IFERROR(IF(AND(TRIM(U383)="Pass",SUMPRODUCT((LEN(BC383)-LEN(SUBSTITUTE(BC383,"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")))/(LEN(L_PendNeg)+1))+SUMPRODUCT((LEN(BC383)-LEN(SUBSTITUTE(BC383," "&amp;L_PendPrep&amp;" "," ")))/(LEN(L_PendPrep)+1)),1,0),1)</f>
        <v>0</v>
      </c>
      <c r="BI383" s="61" t="n">
        <f aca="false">IFERROR(IF(SUMPRODUCT((LEN(BD383)-LEN(SUBSTITUTE(BD383," "&amp;L_PendStrict&amp;" "," ")))/(LEN(L_PendStrict)+1))&gt;SUMPRODUCT((LEN(BD383)-LEN(SUBSTITUTE(BD383," "&amp;L_PendNeg&amp;" "," ")))/(LEN(L_PendNeg)+1)),1,0),1)</f>
        <v>0</v>
      </c>
      <c r="BJ383" s="61" t="n">
        <f aca="false">IFERROR(IF(SUMPRODUCT((LEN(BE383)-LEN(SUBSTITUTE(BE383," "&amp;L_Pending&amp;" "," ")))/(LEN(L_Pending)+1))&gt;SUMPRODUCT((LEN(BE383)-LEN(SUBSTITUTE(BE383," "&amp;L_PendNeg&amp;" "," ")))/(LEN(L_PendNeg)+1))+SUMPRODUCT((LEN(BE383)-LEN(SUBSTITUTE(BE383," "&amp;L_PendPrep&amp;" "," ")))/(LEN(L_PendPrep)+1)),1,0),1)</f>
        <v>0</v>
      </c>
      <c r="BK383" s="61" t="n">
        <f aca="false">IFERROR(IF(SUMPRODUCT((LEN(BF383)-LEN(SUBSTITUTE(BF383," "&amp;L_PendStrict&amp;" "," ")))/(LEN(L_PendStrict)+1))&gt;SUMPRODUCT((LEN(BF383)-LEN(SUBSTITUTE(BF383," "&amp;L_PendNeg&amp;" "," ")))/(LEN(L_PendNeg)+1)),1,0),1)</f>
        <v>0</v>
      </c>
      <c r="BL383" s="61" t="n">
        <f aca="false">IFERROR(IF(OR(SUMPRODUCT(--ISNUMBER(SEARCH({"aa000"," aa 000"," aaa 000"," aaaa 000"," a 0000"," a000 000"," aa 00 000"," aaa 00 000"},BN383)))&gt;0,SUMPRODUCT(--ISNUMBER(SEARCH({"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383)))&gt;0,SUMPRODUCT(--ISNUMBER(SEARCH({"http","www.","\",".pdf",".jpg",".jpeg",".png",".heic",".xls",".doc",".msg",".eml"},Z383)))&gt;0,AND(SUMPRODUCT(--ISNUMBER(SEARCH({"sharepoint","onedrive","teams","dms","q-pulse","qpulse"},Z383)))&gt;0,ISNUMBER(SEARCH("0",BM383)))),1,0),0)</f>
        <v>0</v>
      </c>
      <c r="BM383" s="61" t="str">
        <f aca="false">SUBSTITUTE(SUBSTITUTE(SUBSTITUTE(SUBSTITUTE(SUBSTITUTE(SUBSTITUTE(SUBSTITUTE(SUBSTITUTE(SUBSTITUTE(LOWER(BW383&amp;""),"1","0"),"2","0"),"3","0"),"4","0"),"5","0"),"6","0"),"7","0"),"8","0"),"9","0")</f>
        <v>  </v>
      </c>
      <c r="BN383" s="61" t="str">
        <f aca="false">SUBSTITUTE(SUBSTITUTE(SUBSTITUTE(SUBSTITUTE(SUBSTITUTE(SUBSTITUTE(SUBSTITUTE(SUBSTITUTE(SUBSTITUTE(SUBSTITUTE(SUBSTITUTE(SUBSTITUTE(SUBSTITUTE(SUBSTITUTE(SUBSTITUTE(SUBSTITUTE(SUBSTITUTE(SUBSTITUTE(SUBSTITUTE(SUBSTITUTE(SUBSTITUTE(SUBSTITUTE(SUBSTITUTE(SUBSTITUTE(SUBSTITUTE(BM383,"b","a"),"c","a"),"d","a"),"e","a"),"f","a"),"g","a"),"h","a"),"i","a"),"j","a"),"k","a"),"l","a"),"m","a"),"n","a"),"o","a"),"p","a"),"q","a"),"r","a"),"s","a"),"t","a"),"u","a"),"v","a"),"w","a"),"x","a"),"y","a"),"z","a")</f>
        <v>  </v>
      </c>
      <c r="BO383" s="61" t="str">
        <f aca="false">SUBSTITUTE(SUBSTITUTE(SUBSTITUTE(SUBSTITUTE(SUBSTITUTE(SUBSTITUTE(SUBSTITUTE(SUBSTITUTE(SUBSTITUTE(LOWER(BX383&amp;""),"1","0"),"2","0"),"3","0"),"4","0"),"5","0"),"6","0"),"7","0"),"8","0"),"9","0")</f>
        <v>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v>
      </c>
      <c r="BQ383" s="61" t="n">
        <f aca="false">IFERROR(IF(OR(SUMPRODUCT(--ISNUMBER(SEARCH({"aa000"," aa 000"," aaa 000"," aaaa 000"," a 0000"," a000 000"," aa 00 000"," aaa 00 000"},BP383)))&gt;0,SUMPRODUCT(--ISNUMBER(SEARCH({"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383)))&gt;0,SUMPRODUCT(--ISNUMBER(SEARCH({"http","www.","\",".pdf",".jpg",".jpeg",".png",".heic",".xls",".doc",".msg",".eml"},W383)))&gt;0,ISNUMBER(SEARCH("0000",BO383)),AND(SUMPRODUCT(--ISNUMBER(SEARCH({"sharepoint","onedrive","teams","dms","q-pulse","qpulse"},W383)))&gt;0,ISNUMBER(SEARCH("0",BO383)))),1,0),0)</f>
        <v>0</v>
      </c>
      <c r="BR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383," "&amp;LOWER(Flights!$F$16)&amp;" "," ~ ")," mh"," ~")," at "," ~ ")," by "," ~ ")," on "," ~ ")," to "," ~ ")," from "," ~ ")," until "," ~ ")," till "," ~ ")," before "," ~ ")," after "," ~ ")," around "," ~ ")," approx "," ~ ")," about "," ~ ")," since "," ~ ")," hrs "," ~ ")," hr "," ~ ")," hours "," ~ ")," time "," ~ ")," jan "," ~ ")," feb "," ~ ")," mar "," ~ ")," apr "," ~ ")," may "," ~ ")," jun "," ~ ")," jul "," ~ ")," aug "," ~ ")," sep "," ~ ")," sept "," ~ ")," oct "," ~ ")</f>
        <v>  </v>
      </c>
      <c r="BS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383," "&amp;LOWER(Flights!$F$16)&amp;" "," ~ ")," mh"," ~")," at "," ~ ")," by "," ~ ")," on "," ~ ")," to "," ~ ")," from "," ~ ")," until "," ~ ")," till "," ~ ")," before "," ~ ")," after "," ~ ")," around "," ~ ")," approx "," ~ ")," about "," ~ ")," since "," ~ ")," hrs "," ~ ")," hr "," ~ ")," hours "," ~ ")," time "," ~ ")," jan "," ~ ")," feb "," ~ ")," mar "," ~ ")," apr "," ~ ")," may "," ~ ")," jun "," ~ ")," jul "," ~ ")," aug "," ~ ")," sep "," ~ ")," sept "," ~ ")," oct "," ~ ")</f>
        <v>  </v>
      </c>
      <c r="BT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383,"jan","~"),"feb","~"),"mar","~"),"apr","~"),"may","~"),"jun","~"),"jul","~"),"aug","~"),"sep","~"),"oct","~"),"nov","~"),"dec","~")," nov "," ~ ")," dec "," ~ ")," mon "," ~ ")," tue "," ~ ")," wed "," ~ ")," thu "," ~ ")," fri "," ~ ")," sat "," ~ ")," sun "," ~ ")," gate "," ~ ")," bay "," ~ ")," stand "," ~ ")," position "," ~ ")," galley "," ~ ")," flight "," ~ ")," flt "," ~ ")," day "," ~ ")," date "," ~ ")," dated "," ~ ")," the "," ~ ")," and "," ~ ")," of "," ~ ")," in "," ~ ")," for "," ~ ")," with "," ~ ")</f>
        <v>  </v>
      </c>
      <c r="BU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383,"jan","~"),"feb","~"),"mar","~"),"apr","~"),"may","~"),"jun","~"),"jul","~"),"aug","~"),"sep","~"),"oct","~"),"nov","~"),"dec","~")," nov "," ~ ")," dec "," ~ ")," mon "," ~ ")," tue "," ~ ")," wed "," ~ ")," thu "," ~ ")," fri "," ~ ")," sat "," ~ ")," sun "," ~ ")," gate "," ~ ")," bay "," ~ ")," stand "," ~ ")," position "," ~ ")," galley "," ~ ")," flight "," ~ ")," flt "," ~ ")," day "," ~ ")," date "," ~ ")," dated "," ~ ")," the "," ~ ")," and "," ~ ")," of "," ~ ")," in "," ~ ")," for "," ~ ")," with "," ~ ")</f>
        <v>  </v>
      </c>
      <c r="BV383" s="61" t="n">
        <f aca="false">0</f>
        <v>0</v>
      </c>
      <c r="BW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383," pax "," ~ ")," etd "," ~ ")," eta "," ~ ")," std "," ~ ")," sta "," ~ ")," atd "," ~ ")," ata "," ~ ")," lt "," ~ ")," utc "," ~ ")," local "," ~ ")," ok "," ~ ")," done "," ~ ")," seen "," ~ ")," chk "," ~ ")," chkd "," ~ ")," checked "," ~ ")," rcvd "," ~ ")," recd "," ~ ")," dep "," ~ ")," arr "," ~ ")," qty "," ~ ")," all "," ~ ")," ttl "," ~ ")," total "," ~ ")," via "," ~ ")," per "," ~ ")," call "," ~ ")," inbound "," ~ ")," outbound "," ~ ")," approx "," ~ ")</f>
        <v>  </v>
      </c>
      <c r="BX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383," pax "," ~ ")," etd "," ~ ")," eta "," ~ ")," std "," ~ ")," sta "," ~ ")," atd "," ~ ")," ata "," ~ ")," lt "," ~ ")," utc "," ~ ")," local "," ~ ")," ok "," ~ ")," done "," ~ ")," seen "," ~ ")," chk "," ~ ")," chkd "," ~ ")," checked "," ~ ")," rcvd "," ~ ")," recd "," ~ ")," dep "," ~ ")," arr "," ~ ")," qty "," ~ ")," all "," ~ ")," ttl "," ~ ")," total "," ~ ")," via "," ~ ")," per "," ~ ")," call "," ~ ")," inbound "," ~ ")," outbound "," ~ ")," approx "," ~ ")</f>
        <v>  </v>
      </c>
    </row>
    <row r="384" customFormat="false" ht="39.75" hidden="false" customHeight="true" outlineLevel="0" collapsed="false">
      <c r="A384" s="57" t="s">
        <v>1000</v>
      </c>
      <c r="B384" s="57" t="s">
        <v>261</v>
      </c>
      <c r="C384" s="57" t="str">
        <f aca="false">Flights!$F$16</f>
        <v>MH0139</v>
      </c>
      <c r="D384" s="58" t="n">
        <f aca="false">Flights!$D$16</f>
        <v>46307</v>
      </c>
      <c r="E384" s="57" t="str">
        <f aca="false">Flights!$G$16&amp;"-"&amp;Flights!$H$16</f>
        <v>KUL-ADL</v>
      </c>
      <c r="F384" s="57" t="str">
        <f aca="false">Flights!$K$16</f>
        <v>BC</v>
      </c>
      <c r="G384" s="57" t="s">
        <v>81</v>
      </c>
      <c r="H384" s="57" t="s">
        <v>381</v>
      </c>
      <c r="I384" s="57" t="s">
        <v>401</v>
      </c>
      <c r="J384" s="57" t="s">
        <v>402</v>
      </c>
      <c r="K384" s="67" t="s">
        <v>403</v>
      </c>
      <c r="L384" s="67" t="s">
        <v>385</v>
      </c>
      <c r="M384" s="67"/>
      <c r="N384" s="67" t="s">
        <v>386</v>
      </c>
      <c r="O384" s="67"/>
      <c r="P384" s="57" t="s">
        <v>187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open",IF(AND(NOT(OR(LEN(AZ384)&lt;15,ISNUMBER(MATCH(AZ384,L_Placeholder,0)))),BK384=0,NOT(OR(LEN(AU384)&lt;2,ISNUMBER(MATCH(AU384,L_Placeholder,0)))),NOT(OR(LEN(AX384)&lt;2,ISNUMBER(MATCH(AX384,L_Placeholder,0)))),TRIM(AE384)&lt;&gt;TRIM(T384)),"N/A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missing",IF(OR(LEN(AU384)&lt;2,ISNUMBER(MATCH(AU384,L_Placeholder,0))),"INVALID – PIC missing",IF(OR(LEN(AV384)&lt;2,ISNUMBER(MATCH(AV384,L_Placeholder,0))),"INVALID – result / assessment missing",IF(OR(OR(LEN(AW384)&lt;3,ISNUMBER(MATCH(AW384,L_Placeholder,0))),SUMPRODUCT(--ISNUMBER(SEARCH(" "&amp;L_EvidencePhrase&amp;" ",BD384)))&gt;0,BI384=1),"INVALID – evidence missing, placeholder or not yet on file",IF(BL384=0,"INVALID – evidence needs a traceable reference (number, file name or link)",IF(OR(LEN(AX384)&lt;2,ISNUMBER(MATCH(AX384,L_Placeholder,0))),"INVALID – verifier missing",IF(AX384=AU384,"INVALID – verifier must be someone other than the PIC",IF(BH384=1,"INVALID – result not yet available (awaiting / TBC)",IF(BV384=1,"INVALID – wording says not on board: an on-board confirmation needs the item loaded",IF(AND(AQ384=1,OR(OR(LEN(AY384)&lt;3,ISNUMBER(MATCH(AY384,L_Placeholder,0))),BJ384=1,BQ384=0)),"INVALID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LATE","COMPLETE")&amp;IF(BG384=1," – CHECK WORDING",""))))))))))))))))))))))),IF(TRIM(U384)="Fail","FAIL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t="str">
        <f aca="false">" "&amp;TRIM(SUBSTITUTE(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 "))&amp;" "</f>
        <v>  </v>
      </c>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IFERROR(IF(AND(TRIM(U384)="Pass",SUMPRODUCT((LEN(BC384)-LEN(SUBSTITUTE(BC384,"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")))/(LEN(L_PendNeg)+1))+SUMPRODUCT((LEN(BC384)-LEN(SUBSTITUTE(BC384," "&amp;L_PendPrep&amp;" "," ")))/(LEN(L_PendPrep)+1)),1,0),1)</f>
        <v>0</v>
      </c>
      <c r="BI384" s="61" t="n">
        <f aca="false">IFERROR(IF(SUMPRODUCT((LEN(BD384)-LEN(SUBSTITUTE(BD384," "&amp;L_PendStrict&amp;" "," ")))/(LEN(L_PendStrict)+1))&gt;SUMPRODUCT((LEN(BD384)-LEN(SUBSTITUTE(BD384," "&amp;L_PendNeg&amp;" "," ")))/(LEN(L_PendNeg)+1)),1,0),1)</f>
        <v>0</v>
      </c>
      <c r="BJ384" s="61" t="n">
        <f aca="false">IFERROR(IF(SUMPRODUCT((LEN(BE384)-LEN(SUBSTITUTE(BE384," "&amp;L_Pending&amp;" "," ")))/(LEN(L_Pending)+1))&gt;SUMPRODUCT((LEN(BE384)-LEN(SUBSTITUTE(BE384," "&amp;L_PendNeg&amp;" "," ")))/(LEN(L_PendNeg)+1))+SUMPRODUCT((LEN(BE384)-LEN(SUBSTITUTE(BE384," "&amp;L_PendPrep&amp;" "," ")))/(LEN(L_PendPrep)+1)),1,0),1)</f>
        <v>0</v>
      </c>
      <c r="BK384" s="61" t="n">
        <f aca="false">IFERROR(IF(SUMPRODUCT((LEN(BF384)-LEN(SUBSTITUTE(BF384," "&amp;L_PendStrict&amp;" "," ")))/(LEN(L_PendStrict)+1))&gt;SUMPRODUCT((LEN(BF384)-LEN(SUBSTITUTE(BF384," "&amp;L_PendNeg&amp;" "," ")))/(LEN(L_PendNeg)+1)),1,0),1)</f>
        <v>0</v>
      </c>
      <c r="BL384" s="61" t="n">
        <f aca="false">IFERROR(IF(OR(SUMPRODUCT(--ISNUMBER(SEARCH({"aa000"," aa 000"," aaa 000"," aaaa 000"," a 0000"," a000 000"," aa 00 000"," aaa 00 000"},BN384)))&gt;0,SUMPRODUCT(--ISNUMBER(SEARCH({"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384)))&gt;0,SUMPRODUCT(--ISNUMBER(SEARCH({"http","www.","\",".pdf",".jpg",".jpeg",".png",".heic",".xls",".doc",".msg",".eml"},Z384)))&gt;0,AND(SUMPRODUCT(--ISNUMBER(SEARCH({"sharepoint","onedrive","teams","dms","q-pulse","qpulse"},Z384)))&gt;0,ISNUMBER(SEARCH("0",BM384)))),1,0),0)</f>
        <v>0</v>
      </c>
      <c r="BM384" s="61" t="str">
        <f aca="false">SUBSTITUTE(SUBSTITUTE(SUBSTITUTE(SUBSTITUTE(SUBSTITUTE(SUBSTITUTE(SUBSTITUTE(SUBSTITUTE(SUBSTITUTE(LOWER(BW384&amp;""),"1","0"),"2","0"),"3","0"),"4","0"),"5","0"),"6","0"),"7","0"),"8","0"),"9","0")</f>
        <v>  </v>
      </c>
      <c r="BN384" s="61" t="str">
        <f aca="false">SUBSTITUTE(SUBSTITUTE(SUBSTITUTE(SUBSTITUTE(SUBSTITUTE(SUBSTITUTE(SUBSTITUTE(SUBSTITUTE(SUBSTITUTE(SUBSTITUTE(SUBSTITUTE(SUBSTITUTE(SUBSTITUTE(SUBSTITUTE(SUBSTITUTE(SUBSTITUTE(SUBSTITUTE(SUBSTITUTE(SUBSTITUTE(SUBSTITUTE(SUBSTITUTE(SUBSTITUTE(SUBSTITUTE(SUBSTITUTE(SUBSTITUTE(BM384,"b","a"),"c","a"),"d","a"),"e","a"),"f","a"),"g","a"),"h","a"),"i","a"),"j","a"),"k","a"),"l","a"),"m","a"),"n","a"),"o","a"),"p","a"),"q","a"),"r","a"),"s","a"),"t","a"),"u","a"),"v","a"),"w","a"),"x","a"),"y","a"),"z","a")</f>
        <v>  </v>
      </c>
      <c r="BO384" s="61" t="str">
        <f aca="false">SUBSTITUTE(SUBSTITUTE(SUBSTITUTE(SUBSTITUTE(SUBSTITUTE(SUBSTITUTE(SUBSTITUTE(SUBSTITUTE(SUBSTITUTE(LOWER(BX384&amp;""),"1","0"),"2","0"),"3","0"),"4","0"),"5","0"),"6","0"),"7","0"),"8","0"),"9","0")</f>
        <v>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v>
      </c>
      <c r="BQ384" s="61" t="n">
        <f aca="false">IFERROR(IF(OR(SUMPRODUCT(--ISNUMBER(SEARCH({"aa000"," aa 000"," aaa 000"," aaaa 000"," a 0000"," a000 000"," aa 00 000"," aaa 00 000"},BP384)))&gt;0,SUMPRODUCT(--ISNUMBER(SEARCH({"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384)))&gt;0,SUMPRODUCT(--ISNUMBER(SEARCH({"http","www.","\",".pdf",".jpg",".jpeg",".png",".heic",".xls",".doc",".msg",".eml"},W384)))&gt;0,ISNUMBER(SEARCH("0000",BO384)),AND(SUMPRODUCT(--ISNUMBER(SEARCH({"sharepoint","onedrive","teams","dms","q-pulse","qpulse"},W384)))&gt;0,ISNUMBER(SEARCH("0",BO384)))),1,0),0)</f>
        <v>0</v>
      </c>
      <c r="BR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384," "&amp;LOWER(Flights!$F$16)&amp;" "," ~ ")," mh"," ~")," at "," ~ ")," by "," ~ ")," on "," ~ ")," to "," ~ ")," from "," ~ ")," until "," ~ ")," till "," ~ ")," before "," ~ ")," after "," ~ ")," around "," ~ ")," approx "," ~ ")," about "," ~ ")," since "," ~ ")," hrs "," ~ ")," hr "," ~ ")," hours "," ~ ")," time "," ~ ")," jan "," ~ ")," feb "," ~ ")," mar "," ~ ")," apr "," ~ ")," may "," ~ ")," jun "," ~ ")," jul "," ~ ")," aug "," ~ ")," sep "," ~ ")," sept "," ~ ")," oct "," ~ ")</f>
        <v>  </v>
      </c>
      <c r="BS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384," "&amp;LOWER(Flights!$F$16)&amp;" "," ~ ")," mh"," ~")," at "," ~ ")," by "," ~ ")," on "," ~ ")," to "," ~ ")," from "," ~ ")," until "," ~ ")," till "," ~ ")," before "," ~ ")," after "," ~ ")," around "," ~ ")," approx "," ~ ")," about "," ~ ")," since "," ~ ")," hrs "," ~ ")," hr "," ~ ")," hours "," ~ ")," time "," ~ ")," jan "," ~ ")," feb "," ~ ")," mar "," ~ ")," apr "," ~ ")," may "," ~ ")," jun "," ~ ")," jul "," ~ ")," aug "," ~ ")," sep "," ~ ")," sept "," ~ ")," oct "," ~ ")</f>
        <v>  </v>
      </c>
      <c r="BT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384,"jan","~"),"feb","~"),"mar","~"),"apr","~"),"may","~"),"jun","~"),"jul","~"),"aug","~"),"sep","~"),"oct","~"),"nov","~"),"dec","~")," nov "," ~ ")," dec "," ~ ")," mon "," ~ ")," tue "," ~ ")," wed "," ~ ")," thu "," ~ ")," fri "," ~ ")," sat "," ~ ")," sun "," ~ ")," gate "," ~ ")," bay "," ~ ")," stand "," ~ ")," position "," ~ ")," galley "," ~ ")," flight "," ~ ")," flt "," ~ ")," day "," ~ ")," date "," ~ ")," dated "," ~ ")," the "," ~ ")," and "," ~ ")," of "," ~ ")," in "," ~ ")," for "," ~ ")," with "," ~ ")</f>
        <v>  </v>
      </c>
      <c r="BU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384,"jan","~"),"feb","~"),"mar","~"),"apr","~"),"may","~"),"jun","~"),"jul","~"),"aug","~"),"sep","~"),"oct","~"),"nov","~"),"dec","~")," nov "," ~ ")," dec "," ~ ")," mon "," ~ ")," tue "," ~ ")," wed "," ~ ")," thu "," ~ ")," fri "," ~ ")," sat "," ~ ")," sun "," ~ ")," gate "," ~ ")," bay "," ~ ")," stand "," ~ ")," position "," ~ ")," galley "," ~ ")," flight "," ~ ")," flt "," ~ ")," day "," ~ ")," date "," ~ ")," dated "," ~ ")," the "," ~ ")," and "," ~ ")," of "," ~ ")," in "," ~ ")," for "," ~ ")," with "," ~ ")</f>
        <v>  </v>
      </c>
      <c r="BV384" s="61" t="n">
        <f aca="false">0</f>
        <v>0</v>
      </c>
      <c r="BW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384," pax "," ~ ")," etd "," ~ ")," eta "," ~ ")," std "," ~ ")," sta "," ~ ")," atd "," ~ ")," ata "," ~ ")," lt "," ~ ")," utc "," ~ ")," local "," ~ ")," ok "," ~ ")," done "," ~ ")," seen "," ~ ")," chk "," ~ ")," chkd "," ~ ")," checked "," ~ ")," rcvd "," ~ ")," recd "," ~ ")," dep "," ~ ")," arr "," ~ ")," qty "," ~ ")," all "," ~ ")," ttl "," ~ ")," total "," ~ ")," via "," ~ ")," per "," ~ ")," call "," ~ ")," inbound "," ~ ")," outbound "," ~ ")," approx "," ~ ")</f>
        <v>  </v>
      </c>
      <c r="BX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384," pax "," ~ ")," etd "," ~ ")," eta "," ~ ")," std "," ~ ")," sta "," ~ ")," atd "," ~ ")," ata "," ~ ")," lt "," ~ ")," utc "," ~ ")," local "," ~ ")," ok "," ~ ")," done "," ~ ")," seen "," ~ ")," chk "," ~ ")," chkd "," ~ ")," checked "," ~ ")," rcvd "," ~ ")," recd "," ~ ")," dep "," ~ ")," arr "," ~ ")," qty "," ~ ")," all "," ~ ")," ttl "," ~ ")," total "," ~ ")," via "," ~ ")," per "," ~ ")," call "," ~ ")," inbound "," ~ ")," outbound "," ~ ")," approx "," ~ ")</f>
        <v>  </v>
      </c>
    </row>
    <row r="385" customFormat="false" ht="39.75" hidden="false" customHeight="true" outlineLevel="0" collapsed="false">
      <c r="A385" s="57" t="s">
        <v>1001</v>
      </c>
      <c r="B385" s="57" t="s">
        <v>261</v>
      </c>
      <c r="C385" s="57" t="str">
        <f aca="false">Flights!$F$16</f>
        <v>MH0139</v>
      </c>
      <c r="D385" s="58" t="n">
        <f aca="false">Flights!$D$16</f>
        <v>46307</v>
      </c>
      <c r="E385" s="57" t="str">
        <f aca="false">Flights!$G$16&amp;"-"&amp;Flights!$H$16</f>
        <v>KUL-ADL</v>
      </c>
      <c r="F385" s="57" t="str">
        <f aca="false">Flights!$K$16</f>
        <v>BC</v>
      </c>
      <c r="G385" s="57" t="s">
        <v>81</v>
      </c>
      <c r="H385" s="57" t="s">
        <v>381</v>
      </c>
      <c r="I385" s="57" t="s">
        <v>401</v>
      </c>
      <c r="J385" s="57" t="s">
        <v>405</v>
      </c>
      <c r="K385" s="67" t="s">
        <v>406</v>
      </c>
      <c r="L385" s="67" t="s">
        <v>385</v>
      </c>
      <c r="M385" s="67"/>
      <c r="N385" s="67" t="s">
        <v>386</v>
      </c>
      <c r="O385" s="67"/>
      <c r="P385" s="57" t="s">
        <v>187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open",IF(AND(NOT(OR(LEN(AZ385)&lt;15,ISNUMBER(MATCH(AZ385,L_Placeholder,0)))),BK385=0,NOT(OR(LEN(AU385)&lt;2,ISNUMBER(MATCH(AU385,L_Placeholder,0)))),NOT(OR(LEN(AX385)&lt;2,ISNUMBER(MATCH(AX385,L_Placeholder,0)))),TRIM(AE385)&lt;&gt;TRIM(T385)),"N/A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missing",IF(OR(LEN(AU385)&lt;2,ISNUMBER(MATCH(AU385,L_Placeholder,0))),"INVALID – PIC missing",IF(OR(LEN(AV385)&lt;2,ISNUMBER(MATCH(AV385,L_Placeholder,0))),"INVALID – result / assessment missing",IF(OR(OR(LEN(AW385)&lt;3,ISNUMBER(MATCH(AW385,L_Placeholder,0))),SUMPRODUCT(--ISNUMBER(SEARCH(" "&amp;L_EvidencePhrase&amp;" ",BD385)))&gt;0,BI385=1),"INVALID – evidence missing, placeholder or not yet on file",IF(BL385=0,"INVALID – evidence needs a traceable reference (number, file name or link)",IF(OR(LEN(AX385)&lt;2,ISNUMBER(MATCH(AX385,L_Placeholder,0))),"INVALID – verifier missing",IF(AX385=AU385,"INVALID – verifier must be someone other than the PIC",IF(BH385=1,"INVALID – result not yet available (awaiting / TBC)",IF(BV385=1,"INVALID – wording says not on board: an on-board confirmation needs the item loaded",IF(AND(AQ385=1,OR(OR(LEN(AY385)&lt;3,ISNUMBER(MATCH(AY385,L_Placeholder,0))),BJ385=1,BQ385=0)),"INVALID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LATE","COMPLETE")&amp;IF(BG385=1," – CHECK WORDING",""))))))))))))))))))))))),IF(TRIM(U385)="Fail","FAIL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t="str">
        <f aca="false">" "&amp;TRIM(SUBSTITUTE(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 "))&amp;" "</f>
        <v>  </v>
      </c>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IFERROR(IF(AND(TRIM(U385)="Pass",SUMPRODUCT((LEN(BC385)-LEN(SUBSTITUTE(BC385,"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")))/(LEN(L_PendNeg)+1))+SUMPRODUCT((LEN(BC385)-LEN(SUBSTITUTE(BC385," "&amp;L_PendPrep&amp;" "," ")))/(LEN(L_PendPrep)+1)),1,0),1)</f>
        <v>0</v>
      </c>
      <c r="BI385" s="61" t="n">
        <f aca="false">IFERROR(IF(SUMPRODUCT((LEN(BD385)-LEN(SUBSTITUTE(BD385," "&amp;L_PendStrict&amp;" "," ")))/(LEN(L_PendStrict)+1))&gt;SUMPRODUCT((LEN(BD385)-LEN(SUBSTITUTE(BD385," "&amp;L_PendNeg&amp;" "," ")))/(LEN(L_PendNeg)+1)),1,0),1)</f>
        <v>0</v>
      </c>
      <c r="BJ385" s="61" t="n">
        <f aca="false">IFERROR(IF(SUMPRODUCT((LEN(BE385)-LEN(SUBSTITUTE(BE385," "&amp;L_Pending&amp;" "," ")))/(LEN(L_Pending)+1))&gt;SUMPRODUCT((LEN(BE385)-LEN(SUBSTITUTE(BE385," "&amp;L_PendNeg&amp;" "," ")))/(LEN(L_PendNeg)+1))+SUMPRODUCT((LEN(BE385)-LEN(SUBSTITUTE(BE385," "&amp;L_PendPrep&amp;" "," ")))/(LEN(L_PendPrep)+1)),1,0),1)</f>
        <v>0</v>
      </c>
      <c r="BK385" s="61" t="n">
        <f aca="false">IFERROR(IF(SUMPRODUCT((LEN(BF385)-LEN(SUBSTITUTE(BF385," "&amp;L_PendStrict&amp;" "," ")))/(LEN(L_PendStrict)+1))&gt;SUMPRODUCT((LEN(BF385)-LEN(SUBSTITUTE(BF385," "&amp;L_PendNeg&amp;" "," ")))/(LEN(L_PendNeg)+1)),1,0),1)</f>
        <v>0</v>
      </c>
      <c r="BL385" s="61" t="n">
        <f aca="false">IFERROR(IF(OR(SUMPRODUCT(--ISNUMBER(SEARCH({"aa000"," aa 000"," aaa 000"," aaaa 000"," a 0000"," a000 000"," aa 00 000"," aaa 00 000"},BN385)))&gt;0,SUMPRODUCT(--ISNUMBER(SEARCH({"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385)))&gt;0,SUMPRODUCT(--ISNUMBER(SEARCH({"http","www.","\",".pdf",".jpg",".jpeg",".png",".heic",".xls",".doc",".msg",".eml"},Z385)))&gt;0,AND(SUMPRODUCT(--ISNUMBER(SEARCH({"sharepoint","onedrive","teams","dms","q-pulse","qpulse"},Z385)))&gt;0,ISNUMBER(SEARCH("0",BM385)))),1,0),0)</f>
        <v>0</v>
      </c>
      <c r="BM385" s="61" t="str">
        <f aca="false">SUBSTITUTE(SUBSTITUTE(SUBSTITUTE(SUBSTITUTE(SUBSTITUTE(SUBSTITUTE(SUBSTITUTE(SUBSTITUTE(SUBSTITUTE(LOWER(BW385&amp;""),"1","0"),"2","0"),"3","0"),"4","0"),"5","0"),"6","0"),"7","0"),"8","0"),"9","0")</f>
        <v>  </v>
      </c>
      <c r="BN385" s="61" t="str">
        <f aca="false">SUBSTITUTE(SUBSTITUTE(SUBSTITUTE(SUBSTITUTE(SUBSTITUTE(SUBSTITUTE(SUBSTITUTE(SUBSTITUTE(SUBSTITUTE(SUBSTITUTE(SUBSTITUTE(SUBSTITUTE(SUBSTITUTE(SUBSTITUTE(SUBSTITUTE(SUBSTITUTE(SUBSTITUTE(SUBSTITUTE(SUBSTITUTE(SUBSTITUTE(SUBSTITUTE(SUBSTITUTE(SUBSTITUTE(SUBSTITUTE(SUBSTITUTE(BM385,"b","a"),"c","a"),"d","a"),"e","a"),"f","a"),"g","a"),"h","a"),"i","a"),"j","a"),"k","a"),"l","a"),"m","a"),"n","a"),"o","a"),"p","a"),"q","a"),"r","a"),"s","a"),"t","a"),"u","a"),"v","a"),"w","a"),"x","a"),"y","a"),"z","a")</f>
        <v>  </v>
      </c>
      <c r="BO385" s="61" t="str">
        <f aca="false">SUBSTITUTE(SUBSTITUTE(SUBSTITUTE(SUBSTITUTE(SUBSTITUTE(SUBSTITUTE(SUBSTITUTE(SUBSTITUTE(SUBSTITUTE(LOWER(BX385&amp;""),"1","0"),"2","0"),"3","0"),"4","0"),"5","0"),"6","0"),"7","0"),"8","0"),"9","0")</f>
        <v>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v>
      </c>
      <c r="BQ385" s="61" t="n">
        <f aca="false">IFERROR(IF(OR(SUMPRODUCT(--ISNUMBER(SEARCH({"aa000"," aa 000"," aaa 000"," aaaa 000"," a 0000"," a000 000"," aa 00 000"," aaa 00 000"},BP385)))&gt;0,SUMPRODUCT(--ISNUMBER(SEARCH({"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385)))&gt;0,SUMPRODUCT(--ISNUMBER(SEARCH({"http","www.","\",".pdf",".jpg",".jpeg",".png",".heic",".xls",".doc",".msg",".eml"},W385)))&gt;0,ISNUMBER(SEARCH("0000",BO385)),AND(SUMPRODUCT(--ISNUMBER(SEARCH({"sharepoint","onedrive","teams","dms","q-pulse","qpulse"},W385)))&gt;0,ISNUMBER(SEARCH("0",BO385)))),1,0),0)</f>
        <v>0</v>
      </c>
      <c r="BR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385," "&amp;LOWER(Flights!$F$16)&amp;" "," ~ ")," mh"," ~")," at "," ~ ")," by "," ~ ")," on "," ~ ")," to "," ~ ")," from "," ~ ")," until "," ~ ")," till "," ~ ")," before "," ~ ")," after "," ~ ")," around "," ~ ")," approx "," ~ ")," about "," ~ ")," since "," ~ ")," hrs "," ~ ")," hr "," ~ ")," hours "," ~ ")," time "," ~ ")," jan "," ~ ")," feb "," ~ ")," mar "," ~ ")," apr "," ~ ")," may "," ~ ")," jun "," ~ ")," jul "," ~ ")," aug "," ~ ")," sep "," ~ ")," sept "," ~ ")," oct "," ~ ")</f>
        <v>  </v>
      </c>
      <c r="BS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385," "&amp;LOWER(Flights!$F$16)&amp;" "," ~ ")," mh"," ~")," at "," ~ ")," by "," ~ ")," on "," ~ ")," to "," ~ ")," from "," ~ ")," until "," ~ ")," till "," ~ ")," before "," ~ ")," after "," ~ ")," around "," ~ ")," approx "," ~ ")," about "," ~ ")," since "," ~ ")," hrs "," ~ ")," hr "," ~ ")," hours "," ~ ")," time "," ~ ")," jan "," ~ ")," feb "," ~ ")," mar "," ~ ")," apr "," ~ ")," may "," ~ ")," jun "," ~ ")," jul "," ~ ")," aug "," ~ ")," sep "," ~ ")," sept "," ~ ")," oct "," ~ ")</f>
        <v>  </v>
      </c>
      <c r="BT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385,"jan","~"),"feb","~"),"mar","~"),"apr","~"),"may","~"),"jun","~"),"jul","~"),"aug","~"),"sep","~"),"oct","~"),"nov","~"),"dec","~")," nov "," ~ ")," dec "," ~ ")," mon "," ~ ")," tue "," ~ ")," wed "," ~ ")," thu "," ~ ")," fri "," ~ ")," sat "," ~ ")," sun "," ~ ")," gate "," ~ ")," bay "," ~ ")," stand "," ~ ")," position "," ~ ")," galley "," ~ ")," flight "," ~ ")," flt "," ~ ")," day "," ~ ")," date "," ~ ")," dated "," ~ ")," the "," ~ ")," and "," ~ ")," of "," ~ ")," in "," ~ ")," for "," ~ ")," with "," ~ ")</f>
        <v>  </v>
      </c>
      <c r="BU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385,"jan","~"),"feb","~"),"mar","~"),"apr","~"),"may","~"),"jun","~"),"jul","~"),"aug","~"),"sep","~"),"oct","~"),"nov","~"),"dec","~")," nov "," ~ ")," dec "," ~ ")," mon "," ~ ")," tue "," ~ ")," wed "," ~ ")," thu "," ~ ")," fri "," ~ ")," sat "," ~ ")," sun "," ~ ")," gate "," ~ ")," bay "," ~ ")," stand "," ~ ")," position "," ~ ")," galley "," ~ ")," flight "," ~ ")," flt "," ~ ")," day "," ~ ")," date "," ~ ")," dated "," ~ ")," the "," ~ ")," and "," ~ ")," of "," ~ ")," in "," ~ ")," for "," ~ ")," with "," ~ ")</f>
        <v>  </v>
      </c>
      <c r="BV385" s="61" t="n">
        <f aca="false">0</f>
        <v>0</v>
      </c>
      <c r="BW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385," pax "," ~ ")," etd "," ~ ")," eta "," ~ ")," std "," ~ ")," sta "," ~ ")," atd "," ~ ")," ata "," ~ ")," lt "," ~ ")," utc "," ~ ")," local "," ~ ")," ok "," ~ ")," done "," ~ ")," seen "," ~ ")," chk "," ~ ")," chkd "," ~ ")," checked "," ~ ")," rcvd "," ~ ")," recd "," ~ ")," dep "," ~ ")," arr "," ~ ")," qty "," ~ ")," all "," ~ ")," ttl "," ~ ")," total "," ~ ")," via "," ~ ")," per "," ~ ")," call "," ~ ")," inbound "," ~ ")," outbound "," ~ ")," approx "," ~ ")</f>
        <v>  </v>
      </c>
      <c r="BX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385," pax "," ~ ")," etd "," ~ ")," eta "," ~ ")," std "," ~ ")," sta "," ~ ")," atd "," ~ ")," ata "," ~ ")," lt "," ~ ")," utc "," ~ ")," local "," ~ ")," ok "," ~ ")," done "," ~ ")," seen "," ~ ")," chk "," ~ ")," chkd "," ~ ")," checked "," ~ ")," rcvd "," ~ ")," recd "," ~ ")," dep "," ~ ")," arr "," ~ ")," qty "," ~ ")," all "," ~ ")," ttl "," ~ ")," total "," ~ ")," via "," ~ ")," per "," ~ ")," call "," ~ ")," inbound "," ~ ")," outbound "," ~ ")," approx "," ~ ")</f>
        <v>  </v>
      </c>
    </row>
    <row r="386" customFormat="false" ht="39.75" hidden="false" customHeight="true" outlineLevel="0" collapsed="false">
      <c r="A386" s="57" t="s">
        <v>1002</v>
      </c>
      <c r="B386" s="57" t="s">
        <v>261</v>
      </c>
      <c r="C386" s="57" t="str">
        <f aca="false">Flights!$F$16</f>
        <v>MH0139</v>
      </c>
      <c r="D386" s="58" t="n">
        <f aca="false">Flights!$D$16</f>
        <v>46307</v>
      </c>
      <c r="E386" s="57" t="str">
        <f aca="false">Flights!$G$16&amp;"-"&amp;Flights!$H$16</f>
        <v>KUL-ADL</v>
      </c>
      <c r="F386" s="57" t="str">
        <f aca="false">Flights!$K$16</f>
        <v>BC</v>
      </c>
      <c r="G386" s="57" t="s">
        <v>81</v>
      </c>
      <c r="H386" s="57" t="s">
        <v>381</v>
      </c>
      <c r="I386" s="57" t="s">
        <v>408</v>
      </c>
      <c r="J386" s="57" t="s">
        <v>409</v>
      </c>
      <c r="K386" s="67" t="s">
        <v>410</v>
      </c>
      <c r="L386" s="67" t="s">
        <v>385</v>
      </c>
      <c r="M386" s="67"/>
      <c r="N386" s="67" t="s">
        <v>386</v>
      </c>
      <c r="O386" s="67"/>
      <c r="P386" s="57" t="s">
        <v>187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open",IF(AND(NOT(OR(LEN(AZ386)&lt;15,ISNUMBER(MATCH(AZ386,L_Placeholder,0)))),BK386=0,NOT(OR(LEN(AU386)&lt;2,ISNUMBER(MATCH(AU386,L_Placeholder,0)))),NOT(OR(LEN(AX386)&lt;2,ISNUMBER(MATCH(AX386,L_Placeholder,0)))),TRIM(AE386)&lt;&gt;TRIM(T386)),"N/A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missing",IF(OR(LEN(AU386)&lt;2,ISNUMBER(MATCH(AU386,L_Placeholder,0))),"INVALID – PIC missing",IF(OR(LEN(AV386)&lt;2,ISNUMBER(MATCH(AV386,L_Placeholder,0))),"INVALID – result / assessment missing",IF(OR(OR(LEN(AW386)&lt;3,ISNUMBER(MATCH(AW386,L_Placeholder,0))),SUMPRODUCT(--ISNUMBER(SEARCH(" "&amp;L_EvidencePhrase&amp;" ",BD386)))&gt;0,BI386=1),"INVALID – evidence missing, placeholder or not yet on file",IF(BL386=0,"INVALID – evidence needs a traceable reference (number, file name or link)",IF(OR(LEN(AX386)&lt;2,ISNUMBER(MATCH(AX386,L_Placeholder,0))),"INVALID – verifier missing",IF(AX386=AU386,"INVALID – verifier must be someone other than the PIC",IF(BH386=1,"INVALID – result not yet available (awaiting / TBC)",IF(BV386=1,"INVALID – wording says not on board: an on-board confirmation needs the item loaded",IF(AND(AQ386=1,OR(OR(LEN(AY386)&lt;3,ISNUMBER(MATCH(AY386,L_Placeholder,0))),BJ386=1,BQ386=0)),"INVALID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LATE","COMPLETE")&amp;IF(BG386=1," – CHECK WORDING",""))))))))))))))))))))))),IF(TRIM(U386)="Fail","FAIL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t="str">
        <f aca="false">" "&amp;TRIM(SUBSTITUTE(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 "))&amp;" "</f>
        <v>  </v>
      </c>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IFERROR(IF(AND(TRIM(U386)="Pass",SUMPRODUCT((LEN(BC386)-LEN(SUBSTITUTE(BC386,"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")))/(LEN(L_PendNeg)+1))+SUMPRODUCT((LEN(BC386)-LEN(SUBSTITUTE(BC386," "&amp;L_PendPrep&amp;" "," ")))/(LEN(L_PendPrep)+1)),1,0),1)</f>
        <v>0</v>
      </c>
      <c r="BI386" s="61" t="n">
        <f aca="false">IFERROR(IF(SUMPRODUCT((LEN(BD386)-LEN(SUBSTITUTE(BD386," "&amp;L_PendStrict&amp;" "," ")))/(LEN(L_PendStrict)+1))&gt;SUMPRODUCT((LEN(BD386)-LEN(SUBSTITUTE(BD386," "&amp;L_PendNeg&amp;" "," ")))/(LEN(L_PendNeg)+1)),1,0),1)</f>
        <v>0</v>
      </c>
      <c r="BJ386" s="61" t="n">
        <f aca="false">IFERROR(IF(SUMPRODUCT((LEN(BE386)-LEN(SUBSTITUTE(BE386," "&amp;L_Pending&amp;" "," ")))/(LEN(L_Pending)+1))&gt;SUMPRODUCT((LEN(BE386)-LEN(SUBSTITUTE(BE386," "&amp;L_PendNeg&amp;" "," ")))/(LEN(L_PendNeg)+1))+SUMPRODUCT((LEN(BE386)-LEN(SUBSTITUTE(BE386," "&amp;L_PendPrep&amp;" "," ")))/(LEN(L_PendPrep)+1)),1,0),1)</f>
        <v>0</v>
      </c>
      <c r="BK386" s="61" t="n">
        <f aca="false">IFERROR(IF(SUMPRODUCT((LEN(BF386)-LEN(SUBSTITUTE(BF386," "&amp;L_PendStrict&amp;" "," ")))/(LEN(L_PendStrict)+1))&gt;SUMPRODUCT((LEN(BF386)-LEN(SUBSTITUTE(BF386," "&amp;L_PendNeg&amp;" "," ")))/(LEN(L_PendNeg)+1)),1,0),1)</f>
        <v>0</v>
      </c>
      <c r="BL386" s="61" t="n">
        <f aca="false">IFERROR(IF(OR(SUMPRODUCT(--ISNUMBER(SEARCH({"aa000"," aa 000"," aaa 000"," aaaa 000"," a 0000"," a000 000"," aa 00 000"," aaa 00 000"},BN386)))&gt;0,SUMPRODUCT(--ISNUMBER(SEARCH({"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386)))&gt;0,SUMPRODUCT(--ISNUMBER(SEARCH({"http","www.","\",".pdf",".jpg",".jpeg",".png",".heic",".xls",".doc",".msg",".eml"},Z386)))&gt;0,AND(SUMPRODUCT(--ISNUMBER(SEARCH({"sharepoint","onedrive","teams","dms","q-pulse","qpulse"},Z386)))&gt;0,ISNUMBER(SEARCH("0",BM386)))),1,0),0)</f>
        <v>0</v>
      </c>
      <c r="BM386" s="61" t="str">
        <f aca="false">SUBSTITUTE(SUBSTITUTE(SUBSTITUTE(SUBSTITUTE(SUBSTITUTE(SUBSTITUTE(SUBSTITUTE(SUBSTITUTE(SUBSTITUTE(LOWER(BW386&amp;""),"1","0"),"2","0"),"3","0"),"4","0"),"5","0"),"6","0"),"7","0"),"8","0"),"9","0")</f>
        <v>  </v>
      </c>
      <c r="BN386" s="61" t="str">
        <f aca="false">SUBSTITUTE(SUBSTITUTE(SUBSTITUTE(SUBSTITUTE(SUBSTITUTE(SUBSTITUTE(SUBSTITUTE(SUBSTITUTE(SUBSTITUTE(SUBSTITUTE(SUBSTITUTE(SUBSTITUTE(SUBSTITUTE(SUBSTITUTE(SUBSTITUTE(SUBSTITUTE(SUBSTITUTE(SUBSTITUTE(SUBSTITUTE(SUBSTITUTE(SUBSTITUTE(SUBSTITUTE(SUBSTITUTE(SUBSTITUTE(SUBSTITUTE(BM386,"b","a"),"c","a"),"d","a"),"e","a"),"f","a"),"g","a"),"h","a"),"i","a"),"j","a"),"k","a"),"l","a"),"m","a"),"n","a"),"o","a"),"p","a"),"q","a"),"r","a"),"s","a"),"t","a"),"u","a"),"v","a"),"w","a"),"x","a"),"y","a"),"z","a")</f>
        <v>  </v>
      </c>
      <c r="BO386" s="61" t="str">
        <f aca="false">SUBSTITUTE(SUBSTITUTE(SUBSTITUTE(SUBSTITUTE(SUBSTITUTE(SUBSTITUTE(SUBSTITUTE(SUBSTITUTE(SUBSTITUTE(LOWER(BX386&amp;""),"1","0"),"2","0"),"3","0"),"4","0"),"5","0"),"6","0"),"7","0"),"8","0"),"9","0")</f>
        <v>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v>
      </c>
      <c r="BQ386" s="61" t="n">
        <f aca="false">IFERROR(IF(OR(SUMPRODUCT(--ISNUMBER(SEARCH({"aa000"," aa 000"," aaa 000"," aaaa 000"," a 0000"," a000 000"," aa 00 000"," aaa 00 000"},BP386)))&gt;0,SUMPRODUCT(--ISNUMBER(SEARCH({"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386)))&gt;0,SUMPRODUCT(--ISNUMBER(SEARCH({"http","www.","\",".pdf",".jpg",".jpeg",".png",".heic",".xls",".doc",".msg",".eml"},W386)))&gt;0,ISNUMBER(SEARCH("0000",BO386)),AND(SUMPRODUCT(--ISNUMBER(SEARCH({"sharepoint","onedrive","teams","dms","q-pulse","qpulse"},W386)))&gt;0,ISNUMBER(SEARCH("0",BO386)))),1,0),0)</f>
        <v>0</v>
      </c>
      <c r="BR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386," "&amp;LOWER(Flights!$F$16)&amp;" "," ~ ")," mh"," ~")," at "," ~ ")," by "," ~ ")," on "," ~ ")," to "," ~ ")," from "," ~ ")," until "," ~ ")," till "," ~ ")," before "," ~ ")," after "," ~ ")," around "," ~ ")," approx "," ~ ")," about "," ~ ")," since "," ~ ")," hrs "," ~ ")," hr "," ~ ")," hours "," ~ ")," time "," ~ ")," jan "," ~ ")," feb "," ~ ")," mar "," ~ ")," apr "," ~ ")," may "," ~ ")," jun "," ~ ")," jul "," ~ ")," aug "," ~ ")," sep "," ~ ")," sept "," ~ ")," oct "," ~ ")</f>
        <v>  </v>
      </c>
      <c r="BS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386," "&amp;LOWER(Flights!$F$16)&amp;" "," ~ ")," mh"," ~")," at "," ~ ")," by "," ~ ")," on "," ~ ")," to "," ~ ")," from "," ~ ")," until "," ~ ")," till "," ~ ")," before "," ~ ")," after "," ~ ")," around "," ~ ")," approx "," ~ ")," about "," ~ ")," since "," ~ ")," hrs "," ~ ")," hr "," ~ ")," hours "," ~ ")," time "," ~ ")," jan "," ~ ")," feb "," ~ ")," mar "," ~ ")," apr "," ~ ")," may "," ~ ")," jun "," ~ ")," jul "," ~ ")," aug "," ~ ")," sep "," ~ ")," sept "," ~ ")," oct "," ~ ")</f>
        <v>  </v>
      </c>
      <c r="BT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386,"jan","~"),"feb","~"),"mar","~"),"apr","~"),"may","~"),"jun","~"),"jul","~"),"aug","~"),"sep","~"),"oct","~"),"nov","~"),"dec","~")," nov "," ~ ")," dec "," ~ ")," mon "," ~ ")," tue "," ~ ")," wed "," ~ ")," thu "," ~ ")," fri "," ~ ")," sat "," ~ ")," sun "," ~ ")," gate "," ~ ")," bay "," ~ ")," stand "," ~ ")," position "," ~ ")," galley "," ~ ")," flight "," ~ ")," flt "," ~ ")," day "," ~ ")," date "," ~ ")," dated "," ~ ")," the "," ~ ")," and "," ~ ")," of "," ~ ")," in "," ~ ")," for "," ~ ")," with "," ~ ")</f>
        <v>  </v>
      </c>
      <c r="BU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386,"jan","~"),"feb","~"),"mar","~"),"apr","~"),"may","~"),"jun","~"),"jul","~"),"aug","~"),"sep","~"),"oct","~"),"nov","~"),"dec","~")," nov "," ~ ")," dec "," ~ ")," mon "," ~ ")," tue "," ~ ")," wed "," ~ ")," thu "," ~ ")," fri "," ~ ")," sat "," ~ ")," sun "," ~ ")," gate "," ~ ")," bay "," ~ ")," stand "," ~ ")," position "," ~ ")," galley "," ~ ")," flight "," ~ ")," flt "," ~ ")," day "," ~ ")," date "," ~ ")," dated "," ~ ")," the "," ~ ")," and "," ~ ")," of "," ~ ")," in "," ~ ")," for "," ~ ")," with "," ~ ")</f>
        <v>  </v>
      </c>
      <c r="BV386" s="61" t="n">
        <f aca="false">0</f>
        <v>0</v>
      </c>
      <c r="BW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386," pax "," ~ ")," etd "," ~ ")," eta "," ~ ")," std "," ~ ")," sta "," ~ ")," atd "," ~ ")," ata "," ~ ")," lt "," ~ ")," utc "," ~ ")," local "," ~ ")," ok "," ~ ")," done "," ~ ")," seen "," ~ ")," chk "," ~ ")," chkd "," ~ ")," checked "," ~ ")," rcvd "," ~ ")," recd "," ~ ")," dep "," ~ ")," arr "," ~ ")," qty "," ~ ")," all "," ~ ")," ttl "," ~ ")," total "," ~ ")," via "," ~ ")," per "," ~ ")," call "," ~ ")," inbound "," ~ ")," outbound "," ~ ")," approx "," ~ ")</f>
        <v>  </v>
      </c>
      <c r="BX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386," pax "," ~ ")," etd "," ~ ")," eta "," ~ ")," std "," ~ ")," sta "," ~ ")," atd "," ~ ")," ata "," ~ ")," lt "," ~ ")," utc "," ~ ")," local "," ~ ")," ok "," ~ ")," done "," ~ ")," seen "," ~ ")," chk "," ~ ")," chkd "," ~ ")," checked "," ~ ")," rcvd "," ~ ")," recd "," ~ ")," dep "," ~ ")," arr "," ~ ")," qty "," ~ ")," all "," ~ ")," ttl "," ~ ")," total "," ~ ")," via "," ~ ")," per "," ~ ")," call "," ~ ")," inbound "," ~ ")," outbound "," ~ ")," approx "," ~ ")</f>
        <v>  </v>
      </c>
    </row>
    <row r="387" customFormat="false" ht="39.75" hidden="false" customHeight="true" outlineLevel="0" collapsed="false">
      <c r="A387" s="57" t="s">
        <v>1003</v>
      </c>
      <c r="B387" s="57" t="s">
        <v>261</v>
      </c>
      <c r="C387" s="57" t="str">
        <f aca="false">Flights!$F$16</f>
        <v>MH0139</v>
      </c>
      <c r="D387" s="58" t="n">
        <f aca="false">Flights!$D$16</f>
        <v>46307</v>
      </c>
      <c r="E387" s="57" t="str">
        <f aca="false">Flights!$G$16&amp;"-"&amp;Flights!$H$16</f>
        <v>KUL-ADL</v>
      </c>
      <c r="F387" s="57" t="str">
        <f aca="false">Flights!$K$16</f>
        <v>BC</v>
      </c>
      <c r="G387" s="57" t="s">
        <v>81</v>
      </c>
      <c r="H387" s="57" t="s">
        <v>381</v>
      </c>
      <c r="I387" s="57" t="s">
        <v>408</v>
      </c>
      <c r="J387" s="57" t="s">
        <v>412</v>
      </c>
      <c r="K387" s="67" t="s">
        <v>410</v>
      </c>
      <c r="L387" s="67" t="s">
        <v>385</v>
      </c>
      <c r="M387" s="67"/>
      <c r="N387" s="67" t="s">
        <v>386</v>
      </c>
      <c r="O387" s="67"/>
      <c r="P387" s="57" t="s">
        <v>187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open",IF(AND(NOT(OR(LEN(AZ387)&lt;15,ISNUMBER(MATCH(AZ387,L_Placeholder,0)))),BK387=0,NOT(OR(LEN(AU387)&lt;2,ISNUMBER(MATCH(AU387,L_Placeholder,0)))),NOT(OR(LEN(AX387)&lt;2,ISNUMBER(MATCH(AX387,L_Placeholder,0)))),TRIM(AE387)&lt;&gt;TRIM(T387)),"N/A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missing",IF(OR(LEN(AU387)&lt;2,ISNUMBER(MATCH(AU387,L_Placeholder,0))),"INVALID – PIC missing",IF(OR(LEN(AV387)&lt;2,ISNUMBER(MATCH(AV387,L_Placeholder,0))),"INVALID – result / assessment missing",IF(OR(OR(LEN(AW387)&lt;3,ISNUMBER(MATCH(AW387,L_Placeholder,0))),SUMPRODUCT(--ISNUMBER(SEARCH(" "&amp;L_EvidencePhrase&amp;" ",BD387)))&gt;0,BI387=1),"INVALID – evidence missing, placeholder or not yet on file",IF(BL387=0,"INVALID – evidence needs a traceable reference (number, file name or link)",IF(OR(LEN(AX387)&lt;2,ISNUMBER(MATCH(AX387,L_Placeholder,0))),"INVALID – verifier missing",IF(AX387=AU387,"INVALID – verifier must be someone other than the PIC",IF(BH387=1,"INVALID – result not yet available (awaiting / TBC)",IF(BV387=1,"INVALID – wording says not on board: an on-board confirmation needs the item loaded",IF(AND(AQ387=1,OR(OR(LEN(AY387)&lt;3,ISNUMBER(MATCH(AY387,L_Placeholder,0))),BJ387=1,BQ387=0)),"INVALID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LATE","COMPLETE")&amp;IF(BG387=1," – CHECK WORDING",""))))))))))))))))))))))),IF(TRIM(U387)="Fail","FAIL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t="str">
        <f aca="false">" "&amp;TRIM(SUBSTITUTE(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 "))&amp;" "</f>
        <v>  </v>
      </c>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IFERROR(IF(AND(TRIM(U387)="Pass",SUMPRODUCT((LEN(BC387)-LEN(SUBSTITUTE(BC387,"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")))/(LEN(L_PendNeg)+1))+SUMPRODUCT((LEN(BC387)-LEN(SUBSTITUTE(BC387," "&amp;L_PendPrep&amp;" "," ")))/(LEN(L_PendPrep)+1)),1,0),1)</f>
        <v>0</v>
      </c>
      <c r="BI387" s="61" t="n">
        <f aca="false">IFERROR(IF(SUMPRODUCT((LEN(BD387)-LEN(SUBSTITUTE(BD387," "&amp;L_PendStrict&amp;" "," ")))/(LEN(L_PendStrict)+1))&gt;SUMPRODUCT((LEN(BD387)-LEN(SUBSTITUTE(BD387," "&amp;L_PendNeg&amp;" "," ")))/(LEN(L_PendNeg)+1)),1,0),1)</f>
        <v>0</v>
      </c>
      <c r="BJ387" s="61" t="n">
        <f aca="false">IFERROR(IF(SUMPRODUCT((LEN(BE387)-LEN(SUBSTITUTE(BE387," "&amp;L_Pending&amp;" "," ")))/(LEN(L_Pending)+1))&gt;SUMPRODUCT((LEN(BE387)-LEN(SUBSTITUTE(BE387," "&amp;L_PendNeg&amp;" "," ")))/(LEN(L_PendNeg)+1))+SUMPRODUCT((LEN(BE387)-LEN(SUBSTITUTE(BE387," "&amp;L_PendPrep&amp;" "," ")))/(LEN(L_PendPrep)+1)),1,0),1)</f>
        <v>0</v>
      </c>
      <c r="BK387" s="61" t="n">
        <f aca="false">IFERROR(IF(SUMPRODUCT((LEN(BF387)-LEN(SUBSTITUTE(BF387," "&amp;L_PendStrict&amp;" "," ")))/(LEN(L_PendStrict)+1))&gt;SUMPRODUCT((LEN(BF387)-LEN(SUBSTITUTE(BF387," "&amp;L_PendNeg&amp;" "," ")))/(LEN(L_PendNeg)+1)),1,0),1)</f>
        <v>0</v>
      </c>
      <c r="BL387" s="61" t="n">
        <f aca="false">IFERROR(IF(OR(SUMPRODUCT(--ISNUMBER(SEARCH({"aa000"," aa 000"," aaa 000"," aaaa 000"," a 0000"," a000 000"," aa 00 000"," aaa 00 000"},BN387)))&gt;0,SUMPRODUCT(--ISNUMBER(SEARCH({"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387)))&gt;0,SUMPRODUCT(--ISNUMBER(SEARCH({"http","www.","\",".pdf",".jpg",".jpeg",".png",".heic",".xls",".doc",".msg",".eml"},Z387)))&gt;0,AND(SUMPRODUCT(--ISNUMBER(SEARCH({"sharepoint","onedrive","teams","dms","q-pulse","qpulse"},Z387)))&gt;0,ISNUMBER(SEARCH("0",BM387)))),1,0),0)</f>
        <v>0</v>
      </c>
      <c r="BM387" s="61" t="str">
        <f aca="false">SUBSTITUTE(SUBSTITUTE(SUBSTITUTE(SUBSTITUTE(SUBSTITUTE(SUBSTITUTE(SUBSTITUTE(SUBSTITUTE(SUBSTITUTE(LOWER(BW387&amp;""),"1","0"),"2","0"),"3","0"),"4","0"),"5","0"),"6","0"),"7","0"),"8","0"),"9","0")</f>
        <v>  </v>
      </c>
      <c r="BN387" s="61" t="str">
        <f aca="false">SUBSTITUTE(SUBSTITUTE(SUBSTITUTE(SUBSTITUTE(SUBSTITUTE(SUBSTITUTE(SUBSTITUTE(SUBSTITUTE(SUBSTITUTE(SUBSTITUTE(SUBSTITUTE(SUBSTITUTE(SUBSTITUTE(SUBSTITUTE(SUBSTITUTE(SUBSTITUTE(SUBSTITUTE(SUBSTITUTE(SUBSTITUTE(SUBSTITUTE(SUBSTITUTE(SUBSTITUTE(SUBSTITUTE(SUBSTITUTE(SUBSTITUTE(BM387,"b","a"),"c","a"),"d","a"),"e","a"),"f","a"),"g","a"),"h","a"),"i","a"),"j","a"),"k","a"),"l","a"),"m","a"),"n","a"),"o","a"),"p","a"),"q","a"),"r","a"),"s","a"),"t","a"),"u","a"),"v","a"),"w","a"),"x","a"),"y","a"),"z","a")</f>
        <v>  </v>
      </c>
      <c r="BO387" s="61" t="str">
        <f aca="false">SUBSTITUTE(SUBSTITUTE(SUBSTITUTE(SUBSTITUTE(SUBSTITUTE(SUBSTITUTE(SUBSTITUTE(SUBSTITUTE(SUBSTITUTE(LOWER(BX387&amp;""),"1","0"),"2","0"),"3","0"),"4","0"),"5","0"),"6","0"),"7","0"),"8","0"),"9","0")</f>
        <v>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v>
      </c>
      <c r="BQ387" s="61" t="n">
        <f aca="false">IFERROR(IF(OR(SUMPRODUCT(--ISNUMBER(SEARCH({"aa000"," aa 000"," aaa 000"," aaaa 000"," a 0000"," a000 000"," aa 00 000"," aaa 00 000"},BP387)))&gt;0,SUMPRODUCT(--ISNUMBER(SEARCH({"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387)))&gt;0,SUMPRODUCT(--ISNUMBER(SEARCH({"http","www.","\",".pdf",".jpg",".jpeg",".png",".heic",".xls",".doc",".msg",".eml"},W387)))&gt;0,ISNUMBER(SEARCH("0000",BO387)),AND(SUMPRODUCT(--ISNUMBER(SEARCH({"sharepoint","onedrive","teams","dms","q-pulse","qpulse"},W387)))&gt;0,ISNUMBER(SEARCH("0",BO387)))),1,0),0)</f>
        <v>0</v>
      </c>
      <c r="BR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387," "&amp;LOWER(Flights!$F$16)&amp;" "," ~ ")," mh"," ~")," at "," ~ ")," by "," ~ ")," on "," ~ ")," to "," ~ ")," from "," ~ ")," until "," ~ ")," till "," ~ ")," before "," ~ ")," after "," ~ ")," around "," ~ ")," approx "," ~ ")," about "," ~ ")," since "," ~ ")," hrs "," ~ ")," hr "," ~ ")," hours "," ~ ")," time "," ~ ")," jan "," ~ ")," feb "," ~ ")," mar "," ~ ")," apr "," ~ ")," may "," ~ ")," jun "," ~ ")," jul "," ~ ")," aug "," ~ ")," sep "," ~ ")," sept "," ~ ")," oct "," ~ ")</f>
        <v>  </v>
      </c>
      <c r="BS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387," "&amp;LOWER(Flights!$F$16)&amp;" "," ~ ")," mh"," ~")," at "," ~ ")," by "," ~ ")," on "," ~ ")," to "," ~ ")," from "," ~ ")," until "," ~ ")," till "," ~ ")," before "," ~ ")," after "," ~ ")," around "," ~ ")," approx "," ~ ")," about "," ~ ")," since "," ~ ")," hrs "," ~ ")," hr "," ~ ")," hours "," ~ ")," time "," ~ ")," jan "," ~ ")," feb "," ~ ")," mar "," ~ ")," apr "," ~ ")," may "," ~ ")," jun "," ~ ")," jul "," ~ ")," aug "," ~ ")," sep "," ~ ")," sept "," ~ ")," oct "," ~ ")</f>
        <v>  </v>
      </c>
      <c r="BT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387,"jan","~"),"feb","~"),"mar","~"),"apr","~"),"may","~"),"jun","~"),"jul","~"),"aug","~"),"sep","~"),"oct","~"),"nov","~"),"dec","~")," nov "," ~ ")," dec "," ~ ")," mon "," ~ ")," tue "," ~ ")," wed "," ~ ")," thu "," ~ ")," fri "," ~ ")," sat "," ~ ")," sun "," ~ ")," gate "," ~ ")," bay "," ~ ")," stand "," ~ ")," position "," ~ ")," galley "," ~ ")," flight "," ~ ")," flt "," ~ ")," day "," ~ ")," date "," ~ ")," dated "," ~ ")," the "," ~ ")," and "," ~ ")," of "," ~ ")," in "," ~ ")," for "," ~ ")," with "," ~ ")</f>
        <v>  </v>
      </c>
      <c r="BU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387,"jan","~"),"feb","~"),"mar","~"),"apr","~"),"may","~"),"jun","~"),"jul","~"),"aug","~"),"sep","~"),"oct","~"),"nov","~"),"dec","~")," nov "," ~ ")," dec "," ~ ")," mon "," ~ ")," tue "," ~ ")," wed "," ~ ")," thu "," ~ ")," fri "," ~ ")," sat "," ~ ")," sun "," ~ ")," gate "," ~ ")," bay "," ~ ")," stand "," ~ ")," position "," ~ ")," galley "," ~ ")," flight "," ~ ")," flt "," ~ ")," day "," ~ ")," date "," ~ ")," dated "," ~ ")," the "," ~ ")," and "," ~ ")," of "," ~ ")," in "," ~ ")," for "," ~ ")," with "," ~ ")</f>
        <v>  </v>
      </c>
      <c r="BV387" s="61" t="n">
        <f aca="false">0</f>
        <v>0</v>
      </c>
      <c r="BW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387," pax "," ~ ")," etd "," ~ ")," eta "," ~ ")," std "," ~ ")," sta "," ~ ")," atd "," ~ ")," ata "," ~ ")," lt "," ~ ")," utc "," ~ ")," local "," ~ ")," ok "," ~ ")," done "," ~ ")," seen "," ~ ")," chk "," ~ ")," chkd "," ~ ")," checked "," ~ ")," rcvd "," ~ ")," recd "," ~ ")," dep "," ~ ")," arr "," ~ ")," qty "," ~ ")," all "," ~ ")," ttl "," ~ ")," total "," ~ ")," via "," ~ ")," per "," ~ ")," call "," ~ ")," inbound "," ~ ")," outbound "," ~ ")," approx "," ~ ")</f>
        <v>  </v>
      </c>
      <c r="BX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387," pax "," ~ ")," etd "," ~ ")," eta "," ~ ")," std "," ~ ")," sta "," ~ ")," atd "," ~ ")," ata "," ~ ")," lt "," ~ ")," utc "," ~ ")," local "," ~ ")," ok "," ~ ")," done "," ~ ")," seen "," ~ ")," chk "," ~ ")," chkd "," ~ ")," checked "," ~ ")," rcvd "," ~ ")," recd "," ~ ")," dep "," ~ ")," arr "," ~ ")," qty "," ~ ")," all "," ~ ")," ttl "," ~ ")," total "," ~ ")," via "," ~ ")," per "," ~ ")," call "," ~ ")," inbound "," ~ ")," outbound "," ~ ")," approx "," ~ ")</f>
        <v>  </v>
      </c>
    </row>
    <row r="388" customFormat="false" ht="39.75" hidden="false" customHeight="true" outlineLevel="0" collapsed="false">
      <c r="A388" s="57" t="s">
        <v>1004</v>
      </c>
      <c r="B388" s="57" t="s">
        <v>261</v>
      </c>
      <c r="C388" s="57" t="str">
        <f aca="false">Flights!$F$16</f>
        <v>MH0139</v>
      </c>
      <c r="D388" s="58" t="n">
        <f aca="false">Flights!$D$16</f>
        <v>46307</v>
      </c>
      <c r="E388" s="57" t="str">
        <f aca="false">Flights!$G$16&amp;"-"&amp;Flights!$H$16</f>
        <v>KUL-ADL</v>
      </c>
      <c r="F388" s="57" t="str">
        <f aca="false">Flights!$K$16</f>
        <v>BC</v>
      </c>
      <c r="G388" s="57" t="s">
        <v>81</v>
      </c>
      <c r="H388" s="57" t="s">
        <v>381</v>
      </c>
      <c r="I388" s="57" t="s">
        <v>414</v>
      </c>
      <c r="J388" s="57" t="s">
        <v>415</v>
      </c>
      <c r="K388" s="67" t="s">
        <v>1005</v>
      </c>
      <c r="L388" s="67" t="s">
        <v>1006</v>
      </c>
      <c r="M388" s="67"/>
      <c r="N388" s="67" t="s">
        <v>386</v>
      </c>
      <c r="O388" s="67"/>
      <c r="P388" s="57" t="s">
        <v>187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open",IF(AND(NOT(OR(LEN(AZ388)&lt;15,ISNUMBER(MATCH(AZ388,L_Placeholder,0)))),BK388=0,NOT(OR(LEN(AU388)&lt;2,ISNUMBER(MATCH(AU388,L_Placeholder,0)))),NOT(OR(LEN(AX388)&lt;2,ISNUMBER(MATCH(AX388,L_Placeholder,0)))),TRIM(AE388)&lt;&gt;TRIM(T388)),"N/A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missing",IF(OR(LEN(AU388)&lt;2,ISNUMBER(MATCH(AU388,L_Placeholder,0))),"INVALID – PIC missing",IF(OR(LEN(AV388)&lt;2,ISNUMBER(MATCH(AV388,L_Placeholder,0))),"INVALID – result / assessment missing",IF(OR(OR(LEN(AW388)&lt;3,ISNUMBER(MATCH(AW388,L_Placeholder,0))),SUMPRODUCT(--ISNUMBER(SEARCH(" "&amp;L_EvidencePhrase&amp;" ",BD388)))&gt;0,BI388=1),"INVALID – evidence missing, placeholder or not yet on file",IF(BL388=0,"INVALID – evidence needs a traceable reference (number, file name or link)",IF(OR(LEN(AX388)&lt;2,ISNUMBER(MATCH(AX388,L_Placeholder,0))),"INVALID – verifier missing",IF(AX388=AU388,"INVALID – verifier must be someone other than the PIC",IF(BH388=1,"INVALID – result not yet available (awaiting / TBC)",IF(BV388=1,"INVALID – wording says not on board: an on-board confirmation needs the item loaded",IF(AND(AQ388=1,OR(OR(LEN(AY388)&lt;3,ISNUMBER(MATCH(AY388,L_Placeholder,0))),BJ388=1,BQ388=0)),"INVALID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LATE","COMPLETE")&amp;IF(BG388=1," – CHECK WORDING",""))))))))))))))))))))))),IF(TRIM(U388)="Fail","FAIL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t="str">
        <f aca="false">" "&amp;TRIM(SUBSTITUTE(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 "))&amp;" "</f>
        <v>  </v>
      </c>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IFERROR(IF(AND(TRIM(U388)="Pass",SUMPRODUCT((LEN(BC388)-LEN(SUBSTITUTE(BC388,"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")))/(LEN(L_PendNeg)+1))+SUMPRODUCT((LEN(BC388)-LEN(SUBSTITUTE(BC388," "&amp;L_PendPrep&amp;" "," ")))/(LEN(L_PendPrep)+1)),1,0),1)</f>
        <v>0</v>
      </c>
      <c r="BI388" s="61" t="n">
        <f aca="false">IFERROR(IF(SUMPRODUCT((LEN(BD388)-LEN(SUBSTITUTE(BD388," "&amp;L_PendStrict&amp;" "," ")))/(LEN(L_PendStrict)+1))&gt;SUMPRODUCT((LEN(BD388)-LEN(SUBSTITUTE(BD388," "&amp;L_PendNeg&amp;" "," ")))/(LEN(L_PendNeg)+1)),1,0),1)</f>
        <v>0</v>
      </c>
      <c r="BJ388" s="61" t="n">
        <f aca="false">IFERROR(IF(SUMPRODUCT((LEN(BE388)-LEN(SUBSTITUTE(BE388," "&amp;L_Pending&amp;" "," ")))/(LEN(L_Pending)+1))&gt;SUMPRODUCT((LEN(BE388)-LEN(SUBSTITUTE(BE388," "&amp;L_PendNeg&amp;" "," ")))/(LEN(L_PendNeg)+1))+SUMPRODUCT((LEN(BE388)-LEN(SUBSTITUTE(BE388," "&amp;L_PendPrep&amp;" "," ")))/(LEN(L_PendPrep)+1)),1,0),1)</f>
        <v>0</v>
      </c>
      <c r="BK388" s="61" t="n">
        <f aca="false">IFERROR(IF(SUMPRODUCT((LEN(BF388)-LEN(SUBSTITUTE(BF388," "&amp;L_PendStrict&amp;" "," ")))/(LEN(L_PendStrict)+1))&gt;SUMPRODUCT((LEN(BF388)-LEN(SUBSTITUTE(BF388," "&amp;L_PendNeg&amp;" "," ")))/(LEN(L_PendNeg)+1)),1,0),1)</f>
        <v>0</v>
      </c>
      <c r="BL388" s="61" t="n">
        <f aca="false">IFERROR(IF(OR(SUMPRODUCT(--ISNUMBER(SEARCH({"aa000"," aa 000"," aaa 000"," aaaa 000"," a 0000"," a000 000"," aa 00 000"," aaa 00 000"},BN388)))&gt;0,SUMPRODUCT(--ISNUMBER(SEARCH({"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388)))&gt;0,SUMPRODUCT(--ISNUMBER(SEARCH({"http","www.","\",".pdf",".jpg",".jpeg",".png",".heic",".xls",".doc",".msg",".eml"},Z388)))&gt;0,AND(SUMPRODUCT(--ISNUMBER(SEARCH({"sharepoint","onedrive","teams","dms","q-pulse","qpulse"},Z388)))&gt;0,ISNUMBER(SEARCH("0",BM388)))),1,0),0)</f>
        <v>0</v>
      </c>
      <c r="BM388" s="61" t="str">
        <f aca="false">SUBSTITUTE(SUBSTITUTE(SUBSTITUTE(SUBSTITUTE(SUBSTITUTE(SUBSTITUTE(SUBSTITUTE(SUBSTITUTE(SUBSTITUTE(LOWER(BW388&amp;""),"1","0"),"2","0"),"3","0"),"4","0"),"5","0"),"6","0"),"7","0"),"8","0"),"9","0")</f>
        <v>  </v>
      </c>
      <c r="BN388" s="61" t="str">
        <f aca="false">SUBSTITUTE(SUBSTITUTE(SUBSTITUTE(SUBSTITUTE(SUBSTITUTE(SUBSTITUTE(SUBSTITUTE(SUBSTITUTE(SUBSTITUTE(SUBSTITUTE(SUBSTITUTE(SUBSTITUTE(SUBSTITUTE(SUBSTITUTE(SUBSTITUTE(SUBSTITUTE(SUBSTITUTE(SUBSTITUTE(SUBSTITUTE(SUBSTITUTE(SUBSTITUTE(SUBSTITUTE(SUBSTITUTE(SUBSTITUTE(SUBSTITUTE(BM388,"b","a"),"c","a"),"d","a"),"e","a"),"f","a"),"g","a"),"h","a"),"i","a"),"j","a"),"k","a"),"l","a"),"m","a"),"n","a"),"o","a"),"p","a"),"q","a"),"r","a"),"s","a"),"t","a"),"u","a"),"v","a"),"w","a"),"x","a"),"y","a"),"z","a")</f>
        <v>  </v>
      </c>
      <c r="BO388" s="61" t="str">
        <f aca="false">SUBSTITUTE(SUBSTITUTE(SUBSTITUTE(SUBSTITUTE(SUBSTITUTE(SUBSTITUTE(SUBSTITUTE(SUBSTITUTE(SUBSTITUTE(LOWER(BX388&amp;""),"1","0"),"2","0"),"3","0"),"4","0"),"5","0"),"6","0"),"7","0"),"8","0"),"9","0")</f>
        <v>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v>
      </c>
      <c r="BQ388" s="61" t="n">
        <f aca="false">IFERROR(IF(OR(SUMPRODUCT(--ISNUMBER(SEARCH({"aa000"," aa 000"," aaa 000"," aaaa 000"," a 0000"," a000 000"," aa 00 000"," aaa 00 000"},BP388)))&gt;0,SUMPRODUCT(--ISNUMBER(SEARCH({"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388)))&gt;0,SUMPRODUCT(--ISNUMBER(SEARCH({"http","www.","\",".pdf",".jpg",".jpeg",".png",".heic",".xls",".doc",".msg",".eml"},W388)))&gt;0,ISNUMBER(SEARCH("0000",BO388)),AND(SUMPRODUCT(--ISNUMBER(SEARCH({"sharepoint","onedrive","teams","dms","q-pulse","qpulse"},W388)))&gt;0,ISNUMBER(SEARCH("0",BO388)))),1,0),0)</f>
        <v>0</v>
      </c>
      <c r="BR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388," "&amp;LOWER(Flights!$F$16)&amp;" "," ~ ")," mh"," ~")," at "," ~ ")," by "," ~ ")," on "," ~ ")," to "," ~ ")," from "," ~ ")," until "," ~ ")," till "," ~ ")," before "," ~ ")," after "," ~ ")," around "," ~ ")," approx "," ~ ")," about "," ~ ")," since "," ~ ")," hrs "," ~ ")," hr "," ~ ")," hours "," ~ ")," time "," ~ ")," jan "," ~ ")," feb "," ~ ")," mar "," ~ ")," apr "," ~ ")," may "," ~ ")," jun "," ~ ")," jul "," ~ ")," aug "," ~ ")," sep "," ~ ")," sept "," ~ ")," oct "," ~ ")</f>
        <v>  </v>
      </c>
      <c r="BS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388," "&amp;LOWER(Flights!$F$16)&amp;" "," ~ ")," mh"," ~")," at "," ~ ")," by "," ~ ")," on "," ~ ")," to "," ~ ")," from "," ~ ")," until "," ~ ")," till "," ~ ")," before "," ~ ")," after "," ~ ")," around "," ~ ")," approx "," ~ ")," about "," ~ ")," since "," ~ ")," hrs "," ~ ")," hr "," ~ ")," hours "," ~ ")," time "," ~ ")," jan "," ~ ")," feb "," ~ ")," mar "," ~ ")," apr "," ~ ")," may "," ~ ")," jun "," ~ ")," jul "," ~ ")," aug "," ~ ")," sep "," ~ ")," sept "," ~ ")," oct "," ~ ")</f>
        <v>  </v>
      </c>
      <c r="BT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388,"jan","~"),"feb","~"),"mar","~"),"apr","~"),"may","~"),"jun","~"),"jul","~"),"aug","~"),"sep","~"),"oct","~"),"nov","~"),"dec","~")," nov "," ~ ")," dec "," ~ ")," mon "," ~ ")," tue "," ~ ")," wed "," ~ ")," thu "," ~ ")," fri "," ~ ")," sat "," ~ ")," sun "," ~ ")," gate "," ~ ")," bay "," ~ ")," stand "," ~ ")," position "," ~ ")," galley "," ~ ")," flight "," ~ ")," flt "," ~ ")," day "," ~ ")," date "," ~ ")," dated "," ~ ")," the "," ~ ")," and "," ~ ")," of "," ~ ")," in "," ~ ")," for "," ~ ")," with "," ~ ")</f>
        <v>  </v>
      </c>
      <c r="BU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388,"jan","~"),"feb","~"),"mar","~"),"apr","~"),"may","~"),"jun","~"),"jul","~"),"aug","~"),"sep","~"),"oct","~"),"nov","~"),"dec","~")," nov "," ~ ")," dec "," ~ ")," mon "," ~ ")," tue "," ~ ")," wed "," ~ ")," thu "," ~ ")," fri "," ~ ")," sat "," ~ ")," sun "," ~ ")," gate "," ~ ")," bay "," ~ ")," stand "," ~ ")," position "," ~ ")," galley "," ~ ")," flight "," ~ ")," flt "," ~ ")," day "," ~ ")," date "," ~ ")," dated "," ~ ")," the "," ~ ")," and "," ~ ")," of "," ~ ")," in "," ~ ")," for "," ~ ")," with "," ~ ")</f>
        <v>  </v>
      </c>
      <c r="BV388" s="61" t="n">
        <f aca="false">0</f>
        <v>0</v>
      </c>
      <c r="BW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388," pax "," ~ ")," etd "," ~ ")," eta "," ~ ")," std "," ~ ")," sta "," ~ ")," atd "," ~ ")," ata "," ~ ")," lt "," ~ ")," utc "," ~ ")," local "," ~ ")," ok "," ~ ")," done "," ~ ")," seen "," ~ ")," chk "," ~ ")," chkd "," ~ ")," checked "," ~ ")," rcvd "," ~ ")," recd "," ~ ")," dep "," ~ ")," arr "," ~ ")," qty "," ~ ")," all "," ~ ")," ttl "," ~ ")," total "," ~ ")," via "," ~ ")," per "," ~ ")," call "," ~ ")," inbound "," ~ ")," outbound "," ~ ")," approx "," ~ ")</f>
        <v>  </v>
      </c>
      <c r="BX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388," pax "," ~ ")," etd "," ~ ")," eta "," ~ ")," std "," ~ ")," sta "," ~ ")," atd "," ~ ")," ata "," ~ ")," lt "," ~ ")," utc "," ~ ")," local "," ~ ")," ok "," ~ ")," done "," ~ ")," seen "," ~ ")," chk "," ~ ")," chkd "," ~ ")," checked "," ~ ")," rcvd "," ~ ")," recd "," ~ ")," dep "," ~ ")," arr "," ~ ")," qty "," ~ ")," all "," ~ ")," ttl "," ~ ")," total "," ~ ")," via "," ~ ")," per "," ~ ")," call "," ~ ")," inbound "," ~ ")," outbound "," ~ ")," approx "," ~ ")</f>
        <v>  </v>
      </c>
    </row>
    <row r="389" customFormat="false" ht="39.75" hidden="false" customHeight="true" outlineLevel="0" collapsed="false">
      <c r="A389" s="57" t="s">
        <v>1007</v>
      </c>
      <c r="B389" s="57" t="s">
        <v>261</v>
      </c>
      <c r="C389" s="57" t="str">
        <f aca="false">Flights!$F$16</f>
        <v>MH0139</v>
      </c>
      <c r="D389" s="58" t="n">
        <f aca="false">Flights!$D$16</f>
        <v>46307</v>
      </c>
      <c r="E389" s="57" t="str">
        <f aca="false">Flights!$G$16&amp;"-"&amp;Flights!$H$16</f>
        <v>KUL-ADL</v>
      </c>
      <c r="F389" s="57" t="str">
        <f aca="false">Flights!$K$16</f>
        <v>BC</v>
      </c>
      <c r="G389" s="57" t="s">
        <v>83</v>
      </c>
      <c r="H389" s="57" t="s">
        <v>381</v>
      </c>
      <c r="I389" s="57" t="s">
        <v>382</v>
      </c>
      <c r="J389" s="57" t="s">
        <v>419</v>
      </c>
      <c r="K389" s="67" t="s">
        <v>420</v>
      </c>
      <c r="L389" s="67" t="s">
        <v>421</v>
      </c>
      <c r="M389" s="67"/>
      <c r="N389" s="67" t="s">
        <v>386</v>
      </c>
      <c r="O389" s="67"/>
      <c r="P389" s="57" t="s">
        <v>187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open",IF(AND(NOT(OR(LEN(AZ389)&lt;15,ISNUMBER(MATCH(AZ389,L_Placeholder,0)))),BK389=0,NOT(OR(LEN(AU389)&lt;2,ISNUMBER(MATCH(AU389,L_Placeholder,0)))),NOT(OR(LEN(AX389)&lt;2,ISNUMBER(MATCH(AX389,L_Placeholder,0)))),TRIM(AE389)&lt;&gt;TRIM(T389)),"N/A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missing",IF(OR(LEN(AU389)&lt;2,ISNUMBER(MATCH(AU389,L_Placeholder,0))),"INVALID – PIC missing",IF(OR(LEN(AV389)&lt;2,ISNUMBER(MATCH(AV389,L_Placeholder,0))),"INVALID – result / assessment missing",IF(OR(OR(LEN(AW389)&lt;3,ISNUMBER(MATCH(AW389,L_Placeholder,0))),SUMPRODUCT(--ISNUMBER(SEARCH(" "&amp;L_EvidencePhrase&amp;" ",BD389)))&gt;0,BI389=1),"INVALID – evidence missing, placeholder or not yet on file",IF(BL389=0,"INVALID – evidence needs a traceable reference (number, file name or link)",IF(OR(LEN(AX389)&lt;2,ISNUMBER(MATCH(AX389,L_Placeholder,0))),"INVALID – verifier missing",IF(AX389=AU389,"INVALID – verifier must be someone other than the PIC",IF(BH389=1,"INVALID – result not yet available (awaiting / TBC)",IF(BV389=1,"INVALID – wording says not on board: an on-board confirmation needs the item loaded",IF(AND(AQ389=1,OR(OR(LEN(AY389)&lt;3,ISNUMBER(MATCH(AY389,L_Placeholder,0))),BJ389=1,BQ389=0)),"INVALID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LATE","COMPLETE")&amp;IF(BG389=1," – CHECK WORDING",""))))))))))))))))))))))),IF(TRIM(U389)="Fail","FAIL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t="str">
        <f aca="false">" "&amp;TRIM(SUBSTITUTE(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 "))&amp;" "</f>
        <v>  </v>
      </c>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IFERROR(IF(AND(TRIM(U389)="Pass",SUMPRODUCT((LEN(BC389)-LEN(SUBSTITUTE(BC389,"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")))/(LEN(L_PendNeg)+1))+SUMPRODUCT((LEN(BC389)-LEN(SUBSTITUTE(BC389," "&amp;L_PendPrep&amp;" "," ")))/(LEN(L_PendPrep)+1)),1,0),1)</f>
        <v>0</v>
      </c>
      <c r="BI389" s="61" t="n">
        <f aca="false">IFERROR(IF(SUMPRODUCT((LEN(BD389)-LEN(SUBSTITUTE(BD389," "&amp;L_PendStrict&amp;" "," ")))/(LEN(L_PendStrict)+1))&gt;SUMPRODUCT((LEN(BD389)-LEN(SUBSTITUTE(BD389," "&amp;L_PendNeg&amp;" "," ")))/(LEN(L_PendNeg)+1)),1,0),1)</f>
        <v>0</v>
      </c>
      <c r="BJ389" s="61" t="n">
        <f aca="false">IFERROR(IF(SUMPRODUCT((LEN(BE389)-LEN(SUBSTITUTE(BE389," "&amp;L_Pending&amp;" "," ")))/(LEN(L_Pending)+1))&gt;SUMPRODUCT((LEN(BE389)-LEN(SUBSTITUTE(BE389," "&amp;L_PendNeg&amp;" "," ")))/(LEN(L_PendNeg)+1))+SUMPRODUCT((LEN(BE389)-LEN(SUBSTITUTE(BE389," "&amp;L_PendPrep&amp;" "," ")))/(LEN(L_PendPrep)+1)),1,0),1)</f>
        <v>0</v>
      </c>
      <c r="BK389" s="61" t="n">
        <f aca="false">IFERROR(IF(SUMPRODUCT((LEN(BF389)-LEN(SUBSTITUTE(BF389," "&amp;L_PendStrict&amp;" "," ")))/(LEN(L_PendStrict)+1))&gt;SUMPRODUCT((LEN(BF389)-LEN(SUBSTITUTE(BF389," "&amp;L_PendNeg&amp;" "," ")))/(LEN(L_PendNeg)+1)),1,0),1)</f>
        <v>0</v>
      </c>
      <c r="BL389" s="61" t="n">
        <f aca="false">IFERROR(IF(OR(SUMPRODUCT(--ISNUMBER(SEARCH({"aa000"," aa 000"," aaa 000"," aaaa 000"," a 0000"," a000 000"," aa 00 000"," aaa 00 000"},BN389)))&gt;0,SUMPRODUCT(--ISNUMBER(SEARCH({"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389)))&gt;0,SUMPRODUCT(--ISNUMBER(SEARCH({"http","www.","\",".pdf",".jpg",".jpeg",".png",".heic",".xls",".doc",".msg",".eml"},Z389)))&gt;0,AND(SUMPRODUCT(--ISNUMBER(SEARCH({"sharepoint","onedrive","teams","dms","q-pulse","qpulse"},Z389)))&gt;0,ISNUMBER(SEARCH("0",BM389)))),1,0),0)</f>
        <v>0</v>
      </c>
      <c r="BM389" s="61" t="str">
        <f aca="false">SUBSTITUTE(SUBSTITUTE(SUBSTITUTE(SUBSTITUTE(SUBSTITUTE(SUBSTITUTE(SUBSTITUTE(SUBSTITUTE(SUBSTITUTE(LOWER(BW389&amp;""),"1","0"),"2","0"),"3","0"),"4","0"),"5","0"),"6","0"),"7","0"),"8","0"),"9","0")</f>
        <v>  </v>
      </c>
      <c r="BN389" s="61" t="str">
        <f aca="false">SUBSTITUTE(SUBSTITUTE(SUBSTITUTE(SUBSTITUTE(SUBSTITUTE(SUBSTITUTE(SUBSTITUTE(SUBSTITUTE(SUBSTITUTE(SUBSTITUTE(SUBSTITUTE(SUBSTITUTE(SUBSTITUTE(SUBSTITUTE(SUBSTITUTE(SUBSTITUTE(SUBSTITUTE(SUBSTITUTE(SUBSTITUTE(SUBSTITUTE(SUBSTITUTE(SUBSTITUTE(SUBSTITUTE(SUBSTITUTE(SUBSTITUTE(BM389,"b","a"),"c","a"),"d","a"),"e","a"),"f","a"),"g","a"),"h","a"),"i","a"),"j","a"),"k","a"),"l","a"),"m","a"),"n","a"),"o","a"),"p","a"),"q","a"),"r","a"),"s","a"),"t","a"),"u","a"),"v","a"),"w","a"),"x","a"),"y","a"),"z","a")</f>
        <v>  </v>
      </c>
      <c r="BO389" s="61" t="str">
        <f aca="false">SUBSTITUTE(SUBSTITUTE(SUBSTITUTE(SUBSTITUTE(SUBSTITUTE(SUBSTITUTE(SUBSTITUTE(SUBSTITUTE(SUBSTITUTE(LOWER(BX389&amp;""),"1","0"),"2","0"),"3","0"),"4","0"),"5","0"),"6","0"),"7","0"),"8","0"),"9","0")</f>
        <v>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v>
      </c>
      <c r="BQ389" s="61" t="n">
        <f aca="false">IFERROR(IF(OR(SUMPRODUCT(--ISNUMBER(SEARCH({"aa000"," aa 000"," aaa 000"," aaaa 000"," a 0000"," a000 000"," aa 00 000"," aaa 00 000"},BP389)))&gt;0,SUMPRODUCT(--ISNUMBER(SEARCH({"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389)))&gt;0,SUMPRODUCT(--ISNUMBER(SEARCH({"http","www.","\",".pdf",".jpg",".jpeg",".png",".heic",".xls",".doc",".msg",".eml"},W389)))&gt;0,ISNUMBER(SEARCH("0000",BO389)),AND(SUMPRODUCT(--ISNUMBER(SEARCH({"sharepoint","onedrive","teams","dms","q-pulse","qpulse"},W389)))&gt;0,ISNUMBER(SEARCH("0",BO389)))),1,0),0)</f>
        <v>0</v>
      </c>
      <c r="BR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389," "&amp;LOWER(Flights!$F$16)&amp;" "," ~ ")," mh"," ~")," at "," ~ ")," by "," ~ ")," on "," ~ ")," to "," ~ ")," from "," ~ ")," until "," ~ ")," till "," ~ ")," before "," ~ ")," after "," ~ ")," around "," ~ ")," approx "," ~ ")," about "," ~ ")," since "," ~ ")," hrs "," ~ ")," hr "," ~ ")," hours "," ~ ")," time "," ~ ")," jan "," ~ ")," feb "," ~ ")," mar "," ~ ")," apr "," ~ ")," may "," ~ ")," jun "," ~ ")," jul "," ~ ")," aug "," ~ ")," sep "," ~ ")," sept "," ~ ")," oct "," ~ ")</f>
        <v>  </v>
      </c>
      <c r="BS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389," "&amp;LOWER(Flights!$F$16)&amp;" "," ~ ")," mh"," ~")," at "," ~ ")," by "," ~ ")," on "," ~ ")," to "," ~ ")," from "," ~ ")," until "," ~ ")," till "," ~ ")," before "," ~ ")," after "," ~ ")," around "," ~ ")," approx "," ~ ")," about "," ~ ")," since "," ~ ")," hrs "," ~ ")," hr "," ~ ")," hours "," ~ ")," time "," ~ ")," jan "," ~ ")," feb "," ~ ")," mar "," ~ ")," apr "," ~ ")," may "," ~ ")," jun "," ~ ")," jul "," ~ ")," aug "," ~ ")," sep "," ~ ")," sept "," ~ ")," oct "," ~ ")</f>
        <v>  </v>
      </c>
      <c r="BT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389,"jan","~"),"feb","~"),"mar","~"),"apr","~"),"may","~"),"jun","~"),"jul","~"),"aug","~"),"sep","~"),"oct","~"),"nov","~"),"dec","~")," nov "," ~ ")," dec "," ~ ")," mon "," ~ ")," tue "," ~ ")," wed "," ~ ")," thu "," ~ ")," fri "," ~ ")," sat "," ~ ")," sun "," ~ ")," gate "," ~ ")," bay "," ~ ")," stand "," ~ ")," position "," ~ ")," galley "," ~ ")," flight "," ~ ")," flt "," ~ ")," day "," ~ ")," date "," ~ ")," dated "," ~ ")," the "," ~ ")," and "," ~ ")," of "," ~ ")," in "," ~ ")," for "," ~ ")," with "," ~ ")</f>
        <v>  </v>
      </c>
      <c r="BU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389,"jan","~"),"feb","~"),"mar","~"),"apr","~"),"may","~"),"jun","~"),"jul","~"),"aug","~"),"sep","~"),"oct","~"),"nov","~"),"dec","~")," nov "," ~ ")," dec "," ~ ")," mon "," ~ ")," tue "," ~ ")," wed "," ~ ")," thu "," ~ ")," fri "," ~ ")," sat "," ~ ")," sun "," ~ ")," gate "," ~ ")," bay "," ~ ")," stand "," ~ ")," position "," ~ ")," galley "," ~ ")," flight "," ~ ")," flt "," ~ ")," day "," ~ ")," date "," ~ ")," dated "," ~ ")," the "," ~ ")," and "," ~ ")," of "," ~ ")," in "," ~ ")," for "," ~ ")," with "," ~ ")</f>
        <v>  </v>
      </c>
      <c r="BV389" s="61" t="n">
        <f aca="false">0</f>
        <v>0</v>
      </c>
      <c r="BW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389," pax "," ~ ")," etd "," ~ ")," eta "," ~ ")," std "," ~ ")," sta "," ~ ")," atd "," ~ ")," ata "," ~ ")," lt "," ~ ")," utc "," ~ ")," local "," ~ ")," ok "," ~ ")," done "," ~ ")," seen "," ~ ")," chk "," ~ ")," chkd "," ~ ")," checked "," ~ ")," rcvd "," ~ ")," recd "," ~ ")," dep "," ~ ")," arr "," ~ ")," qty "," ~ ")," all "," ~ ")," ttl "," ~ ")," total "," ~ ")," via "," ~ ")," per "," ~ ")," call "," ~ ")," inbound "," ~ ")," outbound "," ~ ")," approx "," ~ ")</f>
        <v>  </v>
      </c>
      <c r="BX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389," pax "," ~ ")," etd "," ~ ")," eta "," ~ ")," std "," ~ ")," sta "," ~ ")," atd "," ~ ")," ata "," ~ ")," lt "," ~ ")," utc "," ~ ")," local "," ~ ")," ok "," ~ ")," done "," ~ ")," seen "," ~ ")," chk "," ~ ")," chkd "," ~ ")," checked "," ~ ")," rcvd "," ~ ")," recd "," ~ ")," dep "," ~ ")," arr "," ~ ")," qty "," ~ ")," all "," ~ ")," ttl "," ~ ")," total "," ~ ")," via "," ~ ")," per "," ~ ")," call "," ~ ")," inbound "," ~ ")," outbound "," ~ ")," approx "," ~ ")</f>
        <v>  </v>
      </c>
    </row>
    <row r="390" customFormat="false" ht="39.75" hidden="false" customHeight="true" outlineLevel="0" collapsed="false">
      <c r="A390" s="57" t="s">
        <v>1008</v>
      </c>
      <c r="B390" s="57" t="s">
        <v>261</v>
      </c>
      <c r="C390" s="57" t="str">
        <f aca="false">Flights!$F$16</f>
        <v>MH0139</v>
      </c>
      <c r="D390" s="58" t="n">
        <f aca="false">Flights!$D$16</f>
        <v>46307</v>
      </c>
      <c r="E390" s="57" t="str">
        <f aca="false">Flights!$G$16&amp;"-"&amp;Flights!$H$16</f>
        <v>KUL-ADL</v>
      </c>
      <c r="F390" s="57" t="str">
        <f aca="false">Flights!$K$16</f>
        <v>BC</v>
      </c>
      <c r="G390" s="57" t="s">
        <v>423</v>
      </c>
      <c r="H390" s="57" t="s">
        <v>381</v>
      </c>
      <c r="I390" s="57" t="s">
        <v>382</v>
      </c>
      <c r="J390" s="57" t="s">
        <v>424</v>
      </c>
      <c r="K390" s="67"/>
      <c r="L390" s="67" t="s">
        <v>425</v>
      </c>
      <c r="M390" s="67"/>
      <c r="N390" s="67" t="s">
        <v>386</v>
      </c>
      <c r="O390" s="67" t="s">
        <v>426</v>
      </c>
      <c r="P390" s="57" t="s">
        <v>187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open",IF(AND(NOT(OR(LEN(AZ390)&lt;15,ISNUMBER(MATCH(AZ390,L_Placeholder,0)))),BK390=0,NOT(OR(LEN(AU390)&lt;2,ISNUMBER(MATCH(AU390,L_Placeholder,0)))),NOT(OR(LEN(AX390)&lt;2,ISNUMBER(MATCH(AX390,L_Placeholder,0)))),TRIM(AE390)&lt;&gt;TRIM(T390)),"N/A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missing",IF(OR(LEN(AU390)&lt;2,ISNUMBER(MATCH(AU390,L_Placeholder,0))),"INVALID – PIC missing",IF(OR(LEN(AV390)&lt;2,ISNUMBER(MATCH(AV390,L_Placeholder,0))),"INVALID – result / assessment missing",IF(OR(OR(LEN(AW390)&lt;3,ISNUMBER(MATCH(AW390,L_Placeholder,0))),SUMPRODUCT(--ISNUMBER(SEARCH(" "&amp;L_EvidencePhrase&amp;" ",BD390)))&gt;0,BI390=1),"INVALID – evidence missing, placeholder or not yet on file",IF(BL390=0,"INVALID – evidence needs a traceable reference (number, file name or link)",IF(OR(LEN(AX390)&lt;2,ISNUMBER(MATCH(AX390,L_Placeholder,0))),"INVALID – verifier missing",IF(AX390=AU390,"INVALID – verifier must be someone other than the PIC",IF(BH390=1,"INVALID – result not yet available (awaiting / TBC)",IF(BV390=1,"INVALID – wording says not on board: an on-board confirmation needs the item loaded",IF(AND(AQ390=1,OR(OR(LEN(AY390)&lt;3,ISNUMBER(MATCH(AY390,L_Placeholder,0))),BJ390=1,BQ390=0)),"INVALID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LATE","COMPLETE")&amp;IF(BG390=1," – CHECK WORDING",""))))))))))))))))))))))),IF(TRIM(U390)="Fail","FAIL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t="str">
        <f aca="false">" "&amp;TRIM(SUBSTITUTE(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 "))&amp;" "</f>
        <v>  </v>
      </c>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IFERROR(IF(AND(TRIM(U390)="Pass",SUMPRODUCT((LEN(BC390)-LEN(SUBSTITUTE(BC390,"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")))/(LEN(L_PendNeg)+1))+SUMPRODUCT((LEN(BC390)-LEN(SUBSTITUTE(BC390," "&amp;L_PendPrep&amp;" "," ")))/(LEN(L_PendPrep)+1)),1,0),1)</f>
        <v>0</v>
      </c>
      <c r="BI390" s="61" t="n">
        <f aca="false">IFERROR(IF(SUMPRODUCT((LEN(BD390)-LEN(SUBSTITUTE(BD390," "&amp;L_PendStrict&amp;" "," ")))/(LEN(L_PendStrict)+1))&gt;SUMPRODUCT((LEN(BD390)-LEN(SUBSTITUTE(BD390," "&amp;L_PendNeg&amp;" "," ")))/(LEN(L_PendNeg)+1)),1,0),1)</f>
        <v>0</v>
      </c>
      <c r="BJ390" s="61" t="n">
        <f aca="false">IFERROR(IF(SUMPRODUCT((LEN(BE390)-LEN(SUBSTITUTE(BE390," "&amp;L_Pending&amp;" "," ")))/(LEN(L_Pending)+1))&gt;SUMPRODUCT((LEN(BE390)-LEN(SUBSTITUTE(BE390," "&amp;L_PendNeg&amp;" "," ")))/(LEN(L_PendNeg)+1))+SUMPRODUCT((LEN(BE390)-LEN(SUBSTITUTE(BE390," "&amp;L_PendPrep&amp;" "," ")))/(LEN(L_PendPrep)+1)),1,0),1)</f>
        <v>0</v>
      </c>
      <c r="BK390" s="61" t="n">
        <f aca="false">IFERROR(IF(SUMPRODUCT((LEN(BF390)-LEN(SUBSTITUTE(BF390," "&amp;L_PendStrict&amp;" "," ")))/(LEN(L_PendStrict)+1))&gt;SUMPRODUCT((LEN(BF390)-LEN(SUBSTITUTE(BF390," "&amp;L_PendNeg&amp;" "," ")))/(LEN(L_PendNeg)+1)),1,0),1)</f>
        <v>0</v>
      </c>
      <c r="BL390" s="61" t="n">
        <f aca="false">IFERROR(IF(OR(SUMPRODUCT(--ISNUMBER(SEARCH({"aa000"," aa 000"," aaa 000"," aaaa 000"," a 0000"," a000 000"," aa 00 000"," aaa 00 000"},BN390)))&gt;0,SUMPRODUCT(--ISNUMBER(SEARCH({"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390)))&gt;0,SUMPRODUCT(--ISNUMBER(SEARCH({"http","www.","\",".pdf",".jpg",".jpeg",".png",".heic",".xls",".doc",".msg",".eml"},Z390)))&gt;0,AND(SUMPRODUCT(--ISNUMBER(SEARCH({"sharepoint","onedrive","teams","dms","q-pulse","qpulse"},Z390)))&gt;0,ISNUMBER(SEARCH("0",BM390)))),1,0),0)</f>
        <v>0</v>
      </c>
      <c r="BM390" s="61" t="str">
        <f aca="false">SUBSTITUTE(SUBSTITUTE(SUBSTITUTE(SUBSTITUTE(SUBSTITUTE(SUBSTITUTE(SUBSTITUTE(SUBSTITUTE(SUBSTITUTE(LOWER(BW390&amp;""),"1","0"),"2","0"),"3","0"),"4","0"),"5","0"),"6","0"),"7","0"),"8","0"),"9","0")</f>
        <v>  </v>
      </c>
      <c r="BN390" s="61" t="str">
        <f aca="false">SUBSTITUTE(SUBSTITUTE(SUBSTITUTE(SUBSTITUTE(SUBSTITUTE(SUBSTITUTE(SUBSTITUTE(SUBSTITUTE(SUBSTITUTE(SUBSTITUTE(SUBSTITUTE(SUBSTITUTE(SUBSTITUTE(SUBSTITUTE(SUBSTITUTE(SUBSTITUTE(SUBSTITUTE(SUBSTITUTE(SUBSTITUTE(SUBSTITUTE(SUBSTITUTE(SUBSTITUTE(SUBSTITUTE(SUBSTITUTE(SUBSTITUTE(BM390,"b","a"),"c","a"),"d","a"),"e","a"),"f","a"),"g","a"),"h","a"),"i","a"),"j","a"),"k","a"),"l","a"),"m","a"),"n","a"),"o","a"),"p","a"),"q","a"),"r","a"),"s","a"),"t","a"),"u","a"),"v","a"),"w","a"),"x","a"),"y","a"),"z","a")</f>
        <v>  </v>
      </c>
      <c r="BO390" s="61" t="str">
        <f aca="false">SUBSTITUTE(SUBSTITUTE(SUBSTITUTE(SUBSTITUTE(SUBSTITUTE(SUBSTITUTE(SUBSTITUTE(SUBSTITUTE(SUBSTITUTE(LOWER(BX390&amp;""),"1","0"),"2","0"),"3","0"),"4","0"),"5","0"),"6","0"),"7","0"),"8","0"),"9","0")</f>
        <v>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v>
      </c>
      <c r="BQ390" s="61" t="n">
        <f aca="false">IFERROR(IF(OR(SUMPRODUCT(--ISNUMBER(SEARCH({"aa000"," aa 000"," aaa 000"," aaaa 000"," a 0000"," a000 000"," aa 00 000"," aaa 00 000"},BP390)))&gt;0,SUMPRODUCT(--ISNUMBER(SEARCH({"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390)))&gt;0,SUMPRODUCT(--ISNUMBER(SEARCH({"http","www.","\",".pdf",".jpg",".jpeg",".png",".heic",".xls",".doc",".msg",".eml"},W390)))&gt;0,ISNUMBER(SEARCH("0000",BO390)),AND(SUMPRODUCT(--ISNUMBER(SEARCH({"sharepoint","onedrive","teams","dms","q-pulse","qpulse"},W390)))&gt;0,ISNUMBER(SEARCH("0",BO390)))),1,0),0)</f>
        <v>0</v>
      </c>
      <c r="BR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390," "&amp;LOWER(Flights!$F$16)&amp;" "," ~ ")," mh"," ~")," at "," ~ ")," by "," ~ ")," on "," ~ ")," to "," ~ ")," from "," ~ ")," until "," ~ ")," till "," ~ ")," before "," ~ ")," after "," ~ ")," around "," ~ ")," approx "," ~ ")," about "," ~ ")," since "," ~ ")," hrs "," ~ ")," hr "," ~ ")," hours "," ~ ")," time "," ~ ")," jan "," ~ ")," feb "," ~ ")," mar "," ~ ")," apr "," ~ ")," may "," ~ ")," jun "," ~ ")," jul "," ~ ")," aug "," ~ ")," sep "," ~ ")," sept "," ~ ")," oct "," ~ ")</f>
        <v>  </v>
      </c>
      <c r="BS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390," "&amp;LOWER(Flights!$F$16)&amp;" "," ~ ")," mh"," ~")," at "," ~ ")," by "," ~ ")," on "," ~ ")," to "," ~ ")," from "," ~ ")," until "," ~ ")," till "," ~ ")," before "," ~ ")," after "," ~ ")," around "," ~ ")," approx "," ~ ")," about "," ~ ")," since "," ~ ")," hrs "," ~ ")," hr "," ~ ")," hours "," ~ ")," time "," ~ ")," jan "," ~ ")," feb "," ~ ")," mar "," ~ ")," apr "," ~ ")," may "," ~ ")," jun "," ~ ")," jul "," ~ ")," aug "," ~ ")," sep "," ~ ")," sept "," ~ ")," oct "," ~ ")</f>
        <v>  </v>
      </c>
      <c r="BT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390,"jan","~"),"feb","~"),"mar","~"),"apr","~"),"may","~"),"jun","~"),"jul","~"),"aug","~"),"sep","~"),"oct","~"),"nov","~"),"dec","~")," nov "," ~ ")," dec "," ~ ")," mon "," ~ ")," tue "," ~ ")," wed "," ~ ")," thu "," ~ ")," fri "," ~ ")," sat "," ~ ")," sun "," ~ ")," gate "," ~ ")," bay "," ~ ")," stand "," ~ ")," position "," ~ ")," galley "," ~ ")," flight "," ~ ")," flt "," ~ ")," day "," ~ ")," date "," ~ ")," dated "," ~ ")," the "," ~ ")," and "," ~ ")," of "," ~ ")," in "," ~ ")," for "," ~ ")," with "," ~ ")</f>
        <v>  </v>
      </c>
      <c r="BU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390,"jan","~"),"feb","~"),"mar","~"),"apr","~"),"may","~"),"jun","~"),"jul","~"),"aug","~"),"sep","~"),"oct","~"),"nov","~"),"dec","~")," nov "," ~ ")," dec "," ~ ")," mon "," ~ ")," tue "," ~ ")," wed "," ~ ")," thu "," ~ ")," fri "," ~ ")," sat "," ~ ")," sun "," ~ ")," gate "," ~ ")," bay "," ~ ")," stand "," ~ ")," position "," ~ ")," galley "," ~ ")," flight "," ~ ")," flt "," ~ ")," day "," ~ ")," date "," ~ ")," dated "," ~ ")," the "," ~ ")," and "," ~ ")," of "," ~ ")," in "," ~ ")," for "," ~ ")," with "," ~ ")</f>
        <v>  </v>
      </c>
      <c r="BV390" s="61" t="n">
        <f aca="false">0</f>
        <v>0</v>
      </c>
      <c r="BW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390," pax "," ~ ")," etd "," ~ ")," eta "," ~ ")," std "," ~ ")," sta "," ~ ")," atd "," ~ ")," ata "," ~ ")," lt "," ~ ")," utc "," ~ ")," local "," ~ ")," ok "," ~ ")," done "," ~ ")," seen "," ~ ")," chk "," ~ ")," chkd "," ~ ")," checked "," ~ ")," rcvd "," ~ ")," recd "," ~ ")," dep "," ~ ")," arr "," ~ ")," qty "," ~ ")," all "," ~ ")," ttl "," ~ ")," total "," ~ ")," via "," ~ ")," per "," ~ ")," call "," ~ ")," inbound "," ~ ")," outbound "," ~ ")," approx "," ~ ")</f>
        <v>  </v>
      </c>
      <c r="BX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390," pax "," ~ ")," etd "," ~ ")," eta "," ~ ")," std "," ~ ")," sta "," ~ ")," atd "," ~ ")," ata "," ~ ")," lt "," ~ ")," utc "," ~ ")," local "," ~ ")," ok "," ~ ")," done "," ~ ")," seen "," ~ ")," chk "," ~ ")," chkd "," ~ ")," checked "," ~ ")," rcvd "," ~ ")," recd "," ~ ")," dep "," ~ ")," arr "," ~ ")," qty "," ~ ")," all "," ~ ")," ttl "," ~ ")," total "," ~ ")," via "," ~ ")," per "," ~ ")," call "," ~ ")," inbound "," ~ ")," outbound "," ~ ")," approx "," ~ ")</f>
        <v>  </v>
      </c>
    </row>
    <row r="391" customFormat="false" ht="39.75" hidden="false" customHeight="true" outlineLevel="0" collapsed="false">
      <c r="A391" s="57" t="s">
        <v>1009</v>
      </c>
      <c r="B391" s="57" t="s">
        <v>261</v>
      </c>
      <c r="C391" s="57" t="str">
        <f aca="false">Flights!$F$16</f>
        <v>MH0139</v>
      </c>
      <c r="D391" s="58" t="n">
        <f aca="false">Flights!$D$16</f>
        <v>46307</v>
      </c>
      <c r="E391" s="57" t="str">
        <f aca="false">Flights!$G$16&amp;"-"&amp;Flights!$H$16</f>
        <v>KUL-ADL</v>
      </c>
      <c r="F391" s="57" t="str">
        <f aca="false">Flights!$K$16</f>
        <v>BC</v>
      </c>
      <c r="G391" s="57" t="s">
        <v>423</v>
      </c>
      <c r="H391" s="57" t="s">
        <v>381</v>
      </c>
      <c r="I391" s="57" t="s">
        <v>382</v>
      </c>
      <c r="J391" s="57" t="s">
        <v>428</v>
      </c>
      <c r="K391" s="67" t="s">
        <v>429</v>
      </c>
      <c r="L391" s="67" t="s">
        <v>425</v>
      </c>
      <c r="M391" s="67"/>
      <c r="N391" s="67" t="s">
        <v>386</v>
      </c>
      <c r="O391" s="67" t="s">
        <v>426</v>
      </c>
      <c r="P391" s="57" t="s">
        <v>187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open",IF(AND(NOT(OR(LEN(AZ391)&lt;15,ISNUMBER(MATCH(AZ391,L_Placeholder,0)))),BK391=0,NOT(OR(LEN(AU391)&lt;2,ISNUMBER(MATCH(AU391,L_Placeholder,0)))),NOT(OR(LEN(AX391)&lt;2,ISNUMBER(MATCH(AX391,L_Placeholder,0)))),TRIM(AE391)&lt;&gt;TRIM(T391)),"N/A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missing",IF(OR(LEN(AU391)&lt;2,ISNUMBER(MATCH(AU391,L_Placeholder,0))),"INVALID – PIC missing",IF(OR(LEN(AV391)&lt;2,ISNUMBER(MATCH(AV391,L_Placeholder,0))),"INVALID – result / assessment missing",IF(OR(OR(LEN(AW391)&lt;3,ISNUMBER(MATCH(AW391,L_Placeholder,0))),SUMPRODUCT(--ISNUMBER(SEARCH(" "&amp;L_EvidencePhrase&amp;" ",BD391)))&gt;0,BI391=1),"INVALID – evidence missing, placeholder or not yet on file",IF(BL391=0,"INVALID – evidence needs a traceable reference (number, file name or link)",IF(OR(LEN(AX391)&lt;2,ISNUMBER(MATCH(AX391,L_Placeholder,0))),"INVALID – verifier missing",IF(AX391=AU391,"INVALID – verifier must be someone other than the PIC",IF(BH391=1,"INVALID – result not yet available (awaiting / TBC)",IF(BV391=1,"INVALID – wording says not on board: an on-board confirmation needs the item loaded",IF(AND(AQ391=1,OR(OR(LEN(AY391)&lt;3,ISNUMBER(MATCH(AY391,L_Placeholder,0))),BJ391=1,BQ391=0)),"INVALID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LATE","COMPLETE")&amp;IF(BG391=1," – CHECK WORDING",""))))))))))))))))))))))),IF(TRIM(U391)="Fail","FAIL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t="str">
        <f aca="false">" "&amp;TRIM(SUBSTITUTE(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 "))&amp;" "</f>
        <v>  </v>
      </c>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IFERROR(IF(AND(TRIM(U391)="Pass",SUMPRODUCT((LEN(BC391)-LEN(SUBSTITUTE(BC391,"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")))/(LEN(L_PendNeg)+1))+SUMPRODUCT((LEN(BC391)-LEN(SUBSTITUTE(BC391," "&amp;L_PendPrep&amp;" "," ")))/(LEN(L_PendPrep)+1)),1,0),1)</f>
        <v>0</v>
      </c>
      <c r="BI391" s="61" t="n">
        <f aca="false">IFERROR(IF(SUMPRODUCT((LEN(BD391)-LEN(SUBSTITUTE(BD391," "&amp;L_PendStrict&amp;" "," ")))/(LEN(L_PendStrict)+1))&gt;SUMPRODUCT((LEN(BD391)-LEN(SUBSTITUTE(BD391," "&amp;L_PendNeg&amp;" "," ")))/(LEN(L_PendNeg)+1)),1,0),1)</f>
        <v>0</v>
      </c>
      <c r="BJ391" s="61" t="n">
        <f aca="false">IFERROR(IF(SUMPRODUCT((LEN(BE391)-LEN(SUBSTITUTE(BE391," "&amp;L_Pending&amp;" "," ")))/(LEN(L_Pending)+1))&gt;SUMPRODUCT((LEN(BE391)-LEN(SUBSTITUTE(BE391," "&amp;L_PendNeg&amp;" "," ")))/(LEN(L_PendNeg)+1))+SUMPRODUCT((LEN(BE391)-LEN(SUBSTITUTE(BE391," "&amp;L_PendPrep&amp;" "," ")))/(LEN(L_PendPrep)+1)),1,0),1)</f>
        <v>0</v>
      </c>
      <c r="BK391" s="61" t="n">
        <f aca="false">IFERROR(IF(SUMPRODUCT((LEN(BF391)-LEN(SUBSTITUTE(BF391," "&amp;L_PendStrict&amp;" "," ")))/(LEN(L_PendStrict)+1))&gt;SUMPRODUCT((LEN(BF391)-LEN(SUBSTITUTE(BF391," "&amp;L_PendNeg&amp;" "," ")))/(LEN(L_PendNeg)+1)),1,0),1)</f>
        <v>0</v>
      </c>
      <c r="BL391" s="61" t="n">
        <f aca="false">IFERROR(IF(OR(SUMPRODUCT(--ISNUMBER(SEARCH({"aa000"," aa 000"," aaa 000"," aaaa 000"," a 0000"," a000 000"," aa 00 000"," aaa 00 000"},BN391)))&gt;0,SUMPRODUCT(--ISNUMBER(SEARCH({"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391)))&gt;0,SUMPRODUCT(--ISNUMBER(SEARCH({"http","www.","\",".pdf",".jpg",".jpeg",".png",".heic",".xls",".doc",".msg",".eml"},Z391)))&gt;0,AND(SUMPRODUCT(--ISNUMBER(SEARCH({"sharepoint","onedrive","teams","dms","q-pulse","qpulse"},Z391)))&gt;0,ISNUMBER(SEARCH("0",BM391)))),1,0),0)</f>
        <v>0</v>
      </c>
      <c r="BM391" s="61" t="str">
        <f aca="false">SUBSTITUTE(SUBSTITUTE(SUBSTITUTE(SUBSTITUTE(SUBSTITUTE(SUBSTITUTE(SUBSTITUTE(SUBSTITUTE(SUBSTITUTE(LOWER(BW391&amp;""),"1","0"),"2","0"),"3","0"),"4","0"),"5","0"),"6","0"),"7","0"),"8","0"),"9","0")</f>
        <v>  </v>
      </c>
      <c r="BN391" s="61" t="str">
        <f aca="false">SUBSTITUTE(SUBSTITUTE(SUBSTITUTE(SUBSTITUTE(SUBSTITUTE(SUBSTITUTE(SUBSTITUTE(SUBSTITUTE(SUBSTITUTE(SUBSTITUTE(SUBSTITUTE(SUBSTITUTE(SUBSTITUTE(SUBSTITUTE(SUBSTITUTE(SUBSTITUTE(SUBSTITUTE(SUBSTITUTE(SUBSTITUTE(SUBSTITUTE(SUBSTITUTE(SUBSTITUTE(SUBSTITUTE(SUBSTITUTE(SUBSTITUTE(BM391,"b","a"),"c","a"),"d","a"),"e","a"),"f","a"),"g","a"),"h","a"),"i","a"),"j","a"),"k","a"),"l","a"),"m","a"),"n","a"),"o","a"),"p","a"),"q","a"),"r","a"),"s","a"),"t","a"),"u","a"),"v","a"),"w","a"),"x","a"),"y","a"),"z","a")</f>
        <v>  </v>
      </c>
      <c r="BO391" s="61" t="str">
        <f aca="false">SUBSTITUTE(SUBSTITUTE(SUBSTITUTE(SUBSTITUTE(SUBSTITUTE(SUBSTITUTE(SUBSTITUTE(SUBSTITUTE(SUBSTITUTE(LOWER(BX391&amp;""),"1","0"),"2","0"),"3","0"),"4","0"),"5","0"),"6","0"),"7","0"),"8","0"),"9","0")</f>
        <v>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v>
      </c>
      <c r="BQ391" s="61" t="n">
        <f aca="false">IFERROR(IF(OR(SUMPRODUCT(--ISNUMBER(SEARCH({"aa000"," aa 000"," aaa 000"," aaaa 000"," a 0000"," a000 000"," aa 00 000"," aaa 00 000"},BP391)))&gt;0,SUMPRODUCT(--ISNUMBER(SEARCH({"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391)))&gt;0,SUMPRODUCT(--ISNUMBER(SEARCH({"http","www.","\",".pdf",".jpg",".jpeg",".png",".heic",".xls",".doc",".msg",".eml"},W391)))&gt;0,ISNUMBER(SEARCH("0000",BO391)),AND(SUMPRODUCT(--ISNUMBER(SEARCH({"sharepoint","onedrive","teams","dms","q-pulse","qpulse"},W391)))&gt;0,ISNUMBER(SEARCH("0",BO391)))),1,0),0)</f>
        <v>0</v>
      </c>
      <c r="BR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391," "&amp;LOWER(Flights!$F$16)&amp;" "," ~ ")," mh"," ~")," at "," ~ ")," by "," ~ ")," on "," ~ ")," to "," ~ ")," from "," ~ ")," until "," ~ ")," till "," ~ ")," before "," ~ ")," after "," ~ ")," around "," ~ ")," approx "," ~ ")," about "," ~ ")," since "," ~ ")," hrs "," ~ ")," hr "," ~ ")," hours "," ~ ")," time "," ~ ")," jan "," ~ ")," feb "," ~ ")," mar "," ~ ")," apr "," ~ ")," may "," ~ ")," jun "," ~ ")," jul "," ~ ")," aug "," ~ ")," sep "," ~ ")," sept "," ~ ")," oct "," ~ ")</f>
        <v>  </v>
      </c>
      <c r="BS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391," "&amp;LOWER(Flights!$F$16)&amp;" "," ~ ")," mh"," ~")," at "," ~ ")," by "," ~ ")," on "," ~ ")," to "," ~ ")," from "," ~ ")," until "," ~ ")," till "," ~ ")," before "," ~ ")," after "," ~ ")," around "," ~ ")," approx "," ~ ")," about "," ~ ")," since "," ~ ")," hrs "," ~ ")," hr "," ~ ")," hours "," ~ ")," time "," ~ ")," jan "," ~ ")," feb "," ~ ")," mar "," ~ ")," apr "," ~ ")," may "," ~ ")," jun "," ~ ")," jul "," ~ ")," aug "," ~ ")," sep "," ~ ")," sept "," ~ ")," oct "," ~ ")</f>
        <v>  </v>
      </c>
      <c r="BT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391,"jan","~"),"feb","~"),"mar","~"),"apr","~"),"may","~"),"jun","~"),"jul","~"),"aug","~"),"sep","~"),"oct","~"),"nov","~"),"dec","~")," nov "," ~ ")," dec "," ~ ")," mon "," ~ ")," tue "," ~ ")," wed "," ~ ")," thu "," ~ ")," fri "," ~ ")," sat "," ~ ")," sun "," ~ ")," gate "," ~ ")," bay "," ~ ")," stand "," ~ ")," position "," ~ ")," galley "," ~ ")," flight "," ~ ")," flt "," ~ ")," day "," ~ ")," date "," ~ ")," dated "," ~ ")," the "," ~ ")," and "," ~ ")," of "," ~ ")," in "," ~ ")," for "," ~ ")," with "," ~ ")</f>
        <v>  </v>
      </c>
      <c r="BU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391,"jan","~"),"feb","~"),"mar","~"),"apr","~"),"may","~"),"jun","~"),"jul","~"),"aug","~"),"sep","~"),"oct","~"),"nov","~"),"dec","~")," nov "," ~ ")," dec "," ~ ")," mon "," ~ ")," tue "," ~ ")," wed "," ~ ")," thu "," ~ ")," fri "," ~ ")," sat "," ~ ")," sun "," ~ ")," gate "," ~ ")," bay "," ~ ")," stand "," ~ ")," position "," ~ ")," galley "," ~ ")," flight "," ~ ")," flt "," ~ ")," day "," ~ ")," date "," ~ ")," dated "," ~ ")," the "," ~ ")," and "," ~ ")," of "," ~ ")," in "," ~ ")," for "," ~ ")," with "," ~ ")</f>
        <v>  </v>
      </c>
      <c r="BV391" s="61" t="n">
        <f aca="false">0</f>
        <v>0</v>
      </c>
      <c r="BW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391," pax "," ~ ")," etd "," ~ ")," eta "," ~ ")," std "," ~ ")," sta "," ~ ")," atd "," ~ ")," ata "," ~ ")," lt "," ~ ")," utc "," ~ ")," local "," ~ ")," ok "," ~ ")," done "," ~ ")," seen "," ~ ")," chk "," ~ ")," chkd "," ~ ")," checked "," ~ ")," rcvd "," ~ ")," recd "," ~ ")," dep "," ~ ")," arr "," ~ ")," qty "," ~ ")," all "," ~ ")," ttl "," ~ ")," total "," ~ ")," via "," ~ ")," per "," ~ ")," call "," ~ ")," inbound "," ~ ")," outbound "," ~ ")," approx "," ~ ")</f>
        <v>  </v>
      </c>
      <c r="BX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391," pax "," ~ ")," etd "," ~ ")," eta "," ~ ")," std "," ~ ")," sta "," ~ ")," atd "," ~ ")," ata "," ~ ")," lt "," ~ ")," utc "," ~ ")," local "," ~ ")," ok "," ~ ")," done "," ~ ")," seen "," ~ ")," chk "," ~ ")," chkd "," ~ ")," checked "," ~ ")," rcvd "," ~ ")," recd "," ~ ")," dep "," ~ ")," arr "," ~ ")," qty "," ~ ")," all "," ~ ")," ttl "," ~ ")," total "," ~ ")," via "," ~ ")," per "," ~ ")," call "," ~ ")," inbound "," ~ ")," outbound "," ~ ")," approx "," ~ ")</f>
        <v>  </v>
      </c>
    </row>
    <row r="392" customFormat="false" ht="39.75" hidden="false" customHeight="true" outlineLevel="0" collapsed="false">
      <c r="A392" s="57" t="s">
        <v>1010</v>
      </c>
      <c r="B392" s="57" t="s">
        <v>261</v>
      </c>
      <c r="C392" s="57" t="str">
        <f aca="false">Flights!$F$16</f>
        <v>MH0139</v>
      </c>
      <c r="D392" s="58" t="n">
        <f aca="false">Flights!$D$16</f>
        <v>46307</v>
      </c>
      <c r="E392" s="57" t="str">
        <f aca="false">Flights!$G$16&amp;"-"&amp;Flights!$H$16</f>
        <v>KUL-ADL</v>
      </c>
      <c r="F392" s="57" t="str">
        <f aca="false">Flights!$K$16</f>
        <v>BC</v>
      </c>
      <c r="G392" s="57" t="s">
        <v>423</v>
      </c>
      <c r="H392" s="57" t="s">
        <v>381</v>
      </c>
      <c r="I392" s="57" t="s">
        <v>431</v>
      </c>
      <c r="J392" s="57" t="s">
        <v>432</v>
      </c>
      <c r="K392" s="67"/>
      <c r="L392" s="67" t="s">
        <v>425</v>
      </c>
      <c r="M392" s="67"/>
      <c r="N392" s="67" t="s">
        <v>386</v>
      </c>
      <c r="O392" s="67" t="s">
        <v>426</v>
      </c>
      <c r="P392" s="57" t="s">
        <v>187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open",IF(AND(NOT(OR(LEN(AZ392)&lt;15,ISNUMBER(MATCH(AZ392,L_Placeholder,0)))),BK392=0,NOT(OR(LEN(AU392)&lt;2,ISNUMBER(MATCH(AU392,L_Placeholder,0)))),NOT(OR(LEN(AX392)&lt;2,ISNUMBER(MATCH(AX392,L_Placeholder,0)))),TRIM(AE392)&lt;&gt;TRIM(T392)),"N/A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missing",IF(OR(LEN(AU392)&lt;2,ISNUMBER(MATCH(AU392,L_Placeholder,0))),"INVALID – PIC missing",IF(OR(LEN(AV392)&lt;2,ISNUMBER(MATCH(AV392,L_Placeholder,0))),"INVALID – result / assessment missing",IF(OR(OR(LEN(AW392)&lt;3,ISNUMBER(MATCH(AW392,L_Placeholder,0))),SUMPRODUCT(--ISNUMBER(SEARCH(" "&amp;L_EvidencePhrase&amp;" ",BD392)))&gt;0,BI392=1),"INVALID – evidence missing, placeholder or not yet on file",IF(BL392=0,"INVALID – evidence needs a traceable reference (number, file name or link)",IF(OR(LEN(AX392)&lt;2,ISNUMBER(MATCH(AX392,L_Placeholder,0))),"INVALID – verifier missing",IF(AX392=AU392,"INVALID – verifier must be someone other than the PIC",IF(BH392=1,"INVALID – result not yet available (awaiting / TBC)",IF(BV392=1,"INVALID – wording says not on board: an on-board confirmation needs the item loaded",IF(AND(AQ392=1,OR(OR(LEN(AY392)&lt;3,ISNUMBER(MATCH(AY392,L_Placeholder,0))),BJ392=1,BQ392=0)),"INVALID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LATE","COMPLETE")&amp;IF(BG392=1," – CHECK WORDING",""))))))))))))))))))))))),IF(TRIM(U392)="Fail","FAIL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t="str">
        <f aca="false">" "&amp;TRIM(SUBSTITUTE(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 "))&amp;" "</f>
        <v>  </v>
      </c>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IFERROR(IF(AND(TRIM(U392)="Pass",SUMPRODUCT((LEN(BC392)-LEN(SUBSTITUTE(BC392,"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")))/(LEN(L_PendNeg)+1))+SUMPRODUCT((LEN(BC392)-LEN(SUBSTITUTE(BC392," "&amp;L_PendPrep&amp;" "," ")))/(LEN(L_PendPrep)+1)),1,0),1)</f>
        <v>0</v>
      </c>
      <c r="BI392" s="61" t="n">
        <f aca="false">IFERROR(IF(SUMPRODUCT((LEN(BD392)-LEN(SUBSTITUTE(BD392," "&amp;L_PendStrict&amp;" "," ")))/(LEN(L_PendStrict)+1))&gt;SUMPRODUCT((LEN(BD392)-LEN(SUBSTITUTE(BD392," "&amp;L_PendNeg&amp;" "," ")))/(LEN(L_PendNeg)+1)),1,0),1)</f>
        <v>0</v>
      </c>
      <c r="BJ392" s="61" t="n">
        <f aca="false">IFERROR(IF(SUMPRODUCT((LEN(BE392)-LEN(SUBSTITUTE(BE392," "&amp;L_Pending&amp;" "," ")))/(LEN(L_Pending)+1))&gt;SUMPRODUCT((LEN(BE392)-LEN(SUBSTITUTE(BE392," "&amp;L_PendNeg&amp;" "," ")))/(LEN(L_PendNeg)+1))+SUMPRODUCT((LEN(BE392)-LEN(SUBSTITUTE(BE392," "&amp;L_PendPrep&amp;" "," ")))/(LEN(L_PendPrep)+1)),1,0),1)</f>
        <v>0</v>
      </c>
      <c r="BK392" s="61" t="n">
        <f aca="false">IFERROR(IF(SUMPRODUCT((LEN(BF392)-LEN(SUBSTITUTE(BF392," "&amp;L_PendStrict&amp;" "," ")))/(LEN(L_PendStrict)+1))&gt;SUMPRODUCT((LEN(BF392)-LEN(SUBSTITUTE(BF392," "&amp;L_PendNeg&amp;" "," ")))/(LEN(L_PendNeg)+1)),1,0),1)</f>
        <v>0</v>
      </c>
      <c r="BL392" s="61" t="n">
        <f aca="false">IFERROR(IF(OR(SUMPRODUCT(--ISNUMBER(SEARCH({"aa000"," aa 000"," aaa 000"," aaaa 000"," a 0000"," a000 000"," aa 00 000"," aaa 00 000"},BN392)))&gt;0,SUMPRODUCT(--ISNUMBER(SEARCH({"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392)))&gt;0,SUMPRODUCT(--ISNUMBER(SEARCH({"http","www.","\",".pdf",".jpg",".jpeg",".png",".heic",".xls",".doc",".msg",".eml"},Z392)))&gt;0,AND(SUMPRODUCT(--ISNUMBER(SEARCH({"sharepoint","onedrive","teams","dms","q-pulse","qpulse"},Z392)))&gt;0,ISNUMBER(SEARCH("0",BM392)))),1,0),0)</f>
        <v>0</v>
      </c>
      <c r="BM392" s="61" t="str">
        <f aca="false">SUBSTITUTE(SUBSTITUTE(SUBSTITUTE(SUBSTITUTE(SUBSTITUTE(SUBSTITUTE(SUBSTITUTE(SUBSTITUTE(SUBSTITUTE(LOWER(BW392&amp;""),"1","0"),"2","0"),"3","0"),"4","0"),"5","0"),"6","0"),"7","0"),"8","0"),"9","0")</f>
        <v>  </v>
      </c>
      <c r="BN392" s="61" t="str">
        <f aca="false">SUBSTITUTE(SUBSTITUTE(SUBSTITUTE(SUBSTITUTE(SUBSTITUTE(SUBSTITUTE(SUBSTITUTE(SUBSTITUTE(SUBSTITUTE(SUBSTITUTE(SUBSTITUTE(SUBSTITUTE(SUBSTITUTE(SUBSTITUTE(SUBSTITUTE(SUBSTITUTE(SUBSTITUTE(SUBSTITUTE(SUBSTITUTE(SUBSTITUTE(SUBSTITUTE(SUBSTITUTE(SUBSTITUTE(SUBSTITUTE(SUBSTITUTE(BM392,"b","a"),"c","a"),"d","a"),"e","a"),"f","a"),"g","a"),"h","a"),"i","a"),"j","a"),"k","a"),"l","a"),"m","a"),"n","a"),"o","a"),"p","a"),"q","a"),"r","a"),"s","a"),"t","a"),"u","a"),"v","a"),"w","a"),"x","a"),"y","a"),"z","a")</f>
        <v>  </v>
      </c>
      <c r="BO392" s="61" t="str">
        <f aca="false">SUBSTITUTE(SUBSTITUTE(SUBSTITUTE(SUBSTITUTE(SUBSTITUTE(SUBSTITUTE(SUBSTITUTE(SUBSTITUTE(SUBSTITUTE(LOWER(BX392&amp;""),"1","0"),"2","0"),"3","0"),"4","0"),"5","0"),"6","0"),"7","0"),"8","0"),"9","0")</f>
        <v>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v>
      </c>
      <c r="BQ392" s="61" t="n">
        <f aca="false">IFERROR(IF(OR(SUMPRODUCT(--ISNUMBER(SEARCH({"aa000"," aa 000"," aaa 000"," aaaa 000"," a 0000"," a000 000"," aa 00 000"," aaa 00 000"},BP392)))&gt;0,SUMPRODUCT(--ISNUMBER(SEARCH({"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392)))&gt;0,SUMPRODUCT(--ISNUMBER(SEARCH({"http","www.","\",".pdf",".jpg",".jpeg",".png",".heic",".xls",".doc",".msg",".eml"},W392)))&gt;0,ISNUMBER(SEARCH("0000",BO392)),AND(SUMPRODUCT(--ISNUMBER(SEARCH({"sharepoint","onedrive","teams","dms","q-pulse","qpulse"},W392)))&gt;0,ISNUMBER(SEARCH("0",BO392)))),1,0),0)</f>
        <v>0</v>
      </c>
      <c r="BR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392," "&amp;LOWER(Flights!$F$16)&amp;" "," ~ ")," mh"," ~")," at "," ~ ")," by "," ~ ")," on "," ~ ")," to "," ~ ")," from "," ~ ")," until "," ~ ")," till "," ~ ")," before "," ~ ")," after "," ~ ")," around "," ~ ")," approx "," ~ ")," about "," ~ ")," since "," ~ ")," hrs "," ~ ")," hr "," ~ ")," hours "," ~ ")," time "," ~ ")," jan "," ~ ")," feb "," ~ ")," mar "," ~ ")," apr "," ~ ")," may "," ~ ")," jun "," ~ ")," jul "," ~ ")," aug "," ~ ")," sep "," ~ ")," sept "," ~ ")," oct "," ~ ")</f>
        <v>  </v>
      </c>
      <c r="BS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392," "&amp;LOWER(Flights!$F$16)&amp;" "," ~ ")," mh"," ~")," at "," ~ ")," by "," ~ ")," on "," ~ ")," to "," ~ ")," from "," ~ ")," until "," ~ ")," till "," ~ ")," before "," ~ ")," after "," ~ ")," around "," ~ ")," approx "," ~ ")," about "," ~ ")," since "," ~ ")," hrs "," ~ ")," hr "," ~ ")," hours "," ~ ")," time "," ~ ")," jan "," ~ ")," feb "," ~ ")," mar "," ~ ")," apr "," ~ ")," may "," ~ ")," jun "," ~ ")," jul "," ~ ")," aug "," ~ ")," sep "," ~ ")," sept "," ~ ")," oct "," ~ ")</f>
        <v>  </v>
      </c>
      <c r="BT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392,"jan","~"),"feb","~"),"mar","~"),"apr","~"),"may","~"),"jun","~"),"jul","~"),"aug","~"),"sep","~"),"oct","~"),"nov","~"),"dec","~")," nov "," ~ ")," dec "," ~ ")," mon "," ~ ")," tue "," ~ ")," wed "," ~ ")," thu "," ~ ")," fri "," ~ ")," sat "," ~ ")," sun "," ~ ")," gate "," ~ ")," bay "," ~ ")," stand "," ~ ")," position "," ~ ")," galley "," ~ ")," flight "," ~ ")," flt "," ~ ")," day "," ~ ")," date "," ~ ")," dated "," ~ ")," the "," ~ ")," and "," ~ ")," of "," ~ ")," in "," ~ ")," for "," ~ ")," with "," ~ ")</f>
        <v>  </v>
      </c>
      <c r="BU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392,"jan","~"),"feb","~"),"mar","~"),"apr","~"),"may","~"),"jun","~"),"jul","~"),"aug","~"),"sep","~"),"oct","~"),"nov","~"),"dec","~")," nov "," ~ ")," dec "," ~ ")," mon "," ~ ")," tue "," ~ ")," wed "," ~ ")," thu "," ~ ")," fri "," ~ ")," sat "," ~ ")," sun "," ~ ")," gate "," ~ ")," bay "," ~ ")," stand "," ~ ")," position "," ~ ")," galley "," ~ ")," flight "," ~ ")," flt "," ~ ")," day "," ~ ")," date "," ~ ")," dated "," ~ ")," the "," ~ ")," and "," ~ ")," of "," ~ ")," in "," ~ ")," for "," ~ ")," with "," ~ ")</f>
        <v>  </v>
      </c>
      <c r="BV392" s="61" t="n">
        <f aca="false">0</f>
        <v>0</v>
      </c>
      <c r="BW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392," pax "," ~ ")," etd "," ~ ")," eta "," ~ ")," std "," ~ ")," sta "," ~ ")," atd "," ~ ")," ata "," ~ ")," lt "," ~ ")," utc "," ~ ")," local "," ~ ")," ok "," ~ ")," done "," ~ ")," seen "," ~ ")," chk "," ~ ")," chkd "," ~ ")," checked "," ~ ")," rcvd "," ~ ")," recd "," ~ ")," dep "," ~ ")," arr "," ~ ")," qty "," ~ ")," all "," ~ ")," ttl "," ~ ")," total "," ~ ")," via "," ~ ")," per "," ~ ")," call "," ~ ")," inbound "," ~ ")," outbound "," ~ ")," approx "," ~ ")</f>
        <v>  </v>
      </c>
      <c r="BX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392," pax "," ~ ")," etd "," ~ ")," eta "," ~ ")," std "," ~ ")," sta "," ~ ")," atd "," ~ ")," ata "," ~ ")," lt "," ~ ")," utc "," ~ ")," local "," ~ ")," ok "," ~ ")," done "," ~ ")," seen "," ~ ")," chk "," ~ ")," chkd "," ~ ")," checked "," ~ ")," rcvd "," ~ ")," recd "," ~ ")," dep "," ~ ")," arr "," ~ ")," qty "," ~ ")," all "," ~ ")," ttl "," ~ ")," total "," ~ ")," via "," ~ ")," per "," ~ ")," call "," ~ ")," inbound "," ~ ")," outbound "," ~ ")," approx "," ~ ")</f>
        <v>  </v>
      </c>
    </row>
    <row r="393" customFormat="false" ht="39.75" hidden="false" customHeight="true" outlineLevel="0" collapsed="false">
      <c r="A393" s="57" t="s">
        <v>1011</v>
      </c>
      <c r="B393" s="57" t="s">
        <v>261</v>
      </c>
      <c r="C393" s="57" t="str">
        <f aca="false">Flights!$F$16</f>
        <v>MH0139</v>
      </c>
      <c r="D393" s="58" t="n">
        <f aca="false">Flights!$D$16</f>
        <v>46307</v>
      </c>
      <c r="E393" s="57" t="str">
        <f aca="false">Flights!$G$16&amp;"-"&amp;Flights!$H$16</f>
        <v>KUL-ADL</v>
      </c>
      <c r="F393" s="57" t="str">
        <f aca="false">Flights!$K$16</f>
        <v>BC</v>
      </c>
      <c r="G393" s="57" t="s">
        <v>423</v>
      </c>
      <c r="H393" s="57" t="s">
        <v>381</v>
      </c>
      <c r="I393" s="57" t="s">
        <v>431</v>
      </c>
      <c r="J393" s="57" t="s">
        <v>434</v>
      </c>
      <c r="K393" s="67"/>
      <c r="L393" s="67" t="s">
        <v>425</v>
      </c>
      <c r="M393" s="67"/>
      <c r="N393" s="67" t="s">
        <v>386</v>
      </c>
      <c r="O393" s="67" t="s">
        <v>426</v>
      </c>
      <c r="P393" s="57" t="s">
        <v>187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open",IF(AND(NOT(OR(LEN(AZ393)&lt;15,ISNUMBER(MATCH(AZ393,L_Placeholder,0)))),BK393=0,NOT(OR(LEN(AU393)&lt;2,ISNUMBER(MATCH(AU393,L_Placeholder,0)))),NOT(OR(LEN(AX393)&lt;2,ISNUMBER(MATCH(AX393,L_Placeholder,0)))),TRIM(AE393)&lt;&gt;TRIM(T393)),"N/A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missing",IF(OR(LEN(AU393)&lt;2,ISNUMBER(MATCH(AU393,L_Placeholder,0))),"INVALID – PIC missing",IF(OR(LEN(AV393)&lt;2,ISNUMBER(MATCH(AV393,L_Placeholder,0))),"INVALID – result / assessment missing",IF(OR(OR(LEN(AW393)&lt;3,ISNUMBER(MATCH(AW393,L_Placeholder,0))),SUMPRODUCT(--ISNUMBER(SEARCH(" "&amp;L_EvidencePhrase&amp;" ",BD393)))&gt;0,BI393=1),"INVALID – evidence missing, placeholder or not yet on file",IF(BL393=0,"INVALID – evidence needs a traceable reference (number, file name or link)",IF(OR(LEN(AX393)&lt;2,ISNUMBER(MATCH(AX393,L_Placeholder,0))),"INVALID – verifier missing",IF(AX393=AU393,"INVALID – verifier must be someone other than the PIC",IF(BH393=1,"INVALID – result not yet available (awaiting / TBC)",IF(BV393=1,"INVALID – wording says not on board: an on-board confirmation needs the item loaded",IF(AND(AQ393=1,OR(OR(LEN(AY393)&lt;3,ISNUMBER(MATCH(AY393,L_Placeholder,0))),BJ393=1,BQ393=0)),"INVALID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LATE","COMPLETE")&amp;IF(BG393=1," – CHECK WORDING",""))))))))))))))))))))))),IF(TRIM(U393)="Fail","FAIL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t="str">
        <f aca="false">" "&amp;TRIM(SUBSTITUTE(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 "))&amp;" "</f>
        <v>  </v>
      </c>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IFERROR(IF(AND(TRIM(U393)="Pass",SUMPRODUCT((LEN(BC393)-LEN(SUBSTITUTE(BC393,"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")))/(LEN(L_PendNeg)+1))+SUMPRODUCT((LEN(BC393)-LEN(SUBSTITUTE(BC393," "&amp;L_PendPrep&amp;" "," ")))/(LEN(L_PendPrep)+1)),1,0),1)</f>
        <v>0</v>
      </c>
      <c r="BI393" s="61" t="n">
        <f aca="false">IFERROR(IF(SUMPRODUCT((LEN(BD393)-LEN(SUBSTITUTE(BD393," "&amp;L_PendStrict&amp;" "," ")))/(LEN(L_PendStrict)+1))&gt;SUMPRODUCT((LEN(BD393)-LEN(SUBSTITUTE(BD393," "&amp;L_PendNeg&amp;" "," ")))/(LEN(L_PendNeg)+1)),1,0),1)</f>
        <v>0</v>
      </c>
      <c r="BJ393" s="61" t="n">
        <f aca="false">IFERROR(IF(SUMPRODUCT((LEN(BE393)-LEN(SUBSTITUTE(BE393," "&amp;L_Pending&amp;" "," ")))/(LEN(L_Pending)+1))&gt;SUMPRODUCT((LEN(BE393)-LEN(SUBSTITUTE(BE393," "&amp;L_PendNeg&amp;" "," ")))/(LEN(L_PendNeg)+1))+SUMPRODUCT((LEN(BE393)-LEN(SUBSTITUTE(BE393," "&amp;L_PendPrep&amp;" "," ")))/(LEN(L_PendPrep)+1)),1,0),1)</f>
        <v>0</v>
      </c>
      <c r="BK393" s="61" t="n">
        <f aca="false">IFERROR(IF(SUMPRODUCT((LEN(BF393)-LEN(SUBSTITUTE(BF393," "&amp;L_PendStrict&amp;" "," ")))/(LEN(L_PendStrict)+1))&gt;SUMPRODUCT((LEN(BF393)-LEN(SUBSTITUTE(BF393," "&amp;L_PendNeg&amp;" "," ")))/(LEN(L_PendNeg)+1)),1,0),1)</f>
        <v>0</v>
      </c>
      <c r="BL393" s="61" t="n">
        <f aca="false">IFERROR(IF(OR(SUMPRODUCT(--ISNUMBER(SEARCH({"aa000"," aa 000"," aaa 000"," aaaa 000"," a 0000"," a000 000"," aa 00 000"," aaa 00 000"},BN393)))&gt;0,SUMPRODUCT(--ISNUMBER(SEARCH({"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393)))&gt;0,SUMPRODUCT(--ISNUMBER(SEARCH({"http","www.","\",".pdf",".jpg",".jpeg",".png",".heic",".xls",".doc",".msg",".eml"},Z393)))&gt;0,AND(SUMPRODUCT(--ISNUMBER(SEARCH({"sharepoint","onedrive","teams","dms","q-pulse","qpulse"},Z393)))&gt;0,ISNUMBER(SEARCH("0",BM393)))),1,0),0)</f>
        <v>0</v>
      </c>
      <c r="BM393" s="61" t="str">
        <f aca="false">SUBSTITUTE(SUBSTITUTE(SUBSTITUTE(SUBSTITUTE(SUBSTITUTE(SUBSTITUTE(SUBSTITUTE(SUBSTITUTE(SUBSTITUTE(LOWER(BW393&amp;""),"1","0"),"2","0"),"3","0"),"4","0"),"5","0"),"6","0"),"7","0"),"8","0"),"9","0")</f>
        <v>  </v>
      </c>
      <c r="BN393" s="61" t="str">
        <f aca="false">SUBSTITUTE(SUBSTITUTE(SUBSTITUTE(SUBSTITUTE(SUBSTITUTE(SUBSTITUTE(SUBSTITUTE(SUBSTITUTE(SUBSTITUTE(SUBSTITUTE(SUBSTITUTE(SUBSTITUTE(SUBSTITUTE(SUBSTITUTE(SUBSTITUTE(SUBSTITUTE(SUBSTITUTE(SUBSTITUTE(SUBSTITUTE(SUBSTITUTE(SUBSTITUTE(SUBSTITUTE(SUBSTITUTE(SUBSTITUTE(SUBSTITUTE(BM393,"b","a"),"c","a"),"d","a"),"e","a"),"f","a"),"g","a"),"h","a"),"i","a"),"j","a"),"k","a"),"l","a"),"m","a"),"n","a"),"o","a"),"p","a"),"q","a"),"r","a"),"s","a"),"t","a"),"u","a"),"v","a"),"w","a"),"x","a"),"y","a"),"z","a")</f>
        <v>  </v>
      </c>
      <c r="BO393" s="61" t="str">
        <f aca="false">SUBSTITUTE(SUBSTITUTE(SUBSTITUTE(SUBSTITUTE(SUBSTITUTE(SUBSTITUTE(SUBSTITUTE(SUBSTITUTE(SUBSTITUTE(LOWER(BX393&amp;""),"1","0"),"2","0"),"3","0"),"4","0"),"5","0"),"6","0"),"7","0"),"8","0"),"9","0")</f>
        <v>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v>
      </c>
      <c r="BQ393" s="61" t="n">
        <f aca="false">IFERROR(IF(OR(SUMPRODUCT(--ISNUMBER(SEARCH({"aa000"," aa 000"," aaa 000"," aaaa 000"," a 0000"," a000 000"," aa 00 000"," aaa 00 000"},BP393)))&gt;0,SUMPRODUCT(--ISNUMBER(SEARCH({"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393)))&gt;0,SUMPRODUCT(--ISNUMBER(SEARCH({"http","www.","\",".pdf",".jpg",".jpeg",".png",".heic",".xls",".doc",".msg",".eml"},W393)))&gt;0,ISNUMBER(SEARCH("0000",BO393)),AND(SUMPRODUCT(--ISNUMBER(SEARCH({"sharepoint","onedrive","teams","dms","q-pulse","qpulse"},W393)))&gt;0,ISNUMBER(SEARCH("0",BO393)))),1,0),0)</f>
        <v>0</v>
      </c>
      <c r="BR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393," "&amp;LOWER(Flights!$F$16)&amp;" "," ~ ")," mh"," ~")," at "," ~ ")," by "," ~ ")," on "," ~ ")," to "," ~ ")," from "," ~ ")," until "," ~ ")," till "," ~ ")," before "," ~ ")," after "," ~ ")," around "," ~ ")," approx "," ~ ")," about "," ~ ")," since "," ~ ")," hrs "," ~ ")," hr "," ~ ")," hours "," ~ ")," time "," ~ ")," jan "," ~ ")," feb "," ~ ")," mar "," ~ ")," apr "," ~ ")," may "," ~ ")," jun "," ~ ")," jul "," ~ ")," aug "," ~ ")," sep "," ~ ")," sept "," ~ ")," oct "," ~ ")</f>
        <v>  </v>
      </c>
      <c r="BS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393," "&amp;LOWER(Flights!$F$16)&amp;" "," ~ ")," mh"," ~")," at "," ~ ")," by "," ~ ")," on "," ~ ")," to "," ~ ")," from "," ~ ")," until "," ~ ")," till "," ~ ")," before "," ~ ")," after "," ~ ")," around "," ~ ")," approx "," ~ ")," about "," ~ ")," since "," ~ ")," hrs "," ~ ")," hr "," ~ ")," hours "," ~ ")," time "," ~ ")," jan "," ~ ")," feb "," ~ ")," mar "," ~ ")," apr "," ~ ")," may "," ~ ")," jun "," ~ ")," jul "," ~ ")," aug "," ~ ")," sep "," ~ ")," sept "," ~ ")," oct "," ~ ")</f>
        <v>  </v>
      </c>
      <c r="BT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393,"jan","~"),"feb","~"),"mar","~"),"apr","~"),"may","~"),"jun","~"),"jul","~"),"aug","~"),"sep","~"),"oct","~"),"nov","~"),"dec","~")," nov "," ~ ")," dec "," ~ ")," mon "," ~ ")," tue "," ~ ")," wed "," ~ ")," thu "," ~ ")," fri "," ~ ")," sat "," ~ ")," sun "," ~ ")," gate "," ~ ")," bay "," ~ ")," stand "," ~ ")," position "," ~ ")," galley "," ~ ")," flight "," ~ ")," flt "," ~ ")," day "," ~ ")," date "," ~ ")," dated "," ~ ")," the "," ~ ")," and "," ~ ")," of "," ~ ")," in "," ~ ")," for "," ~ ")," with "," ~ ")</f>
        <v>  </v>
      </c>
      <c r="BU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393,"jan","~"),"feb","~"),"mar","~"),"apr","~"),"may","~"),"jun","~"),"jul","~"),"aug","~"),"sep","~"),"oct","~"),"nov","~"),"dec","~")," nov "," ~ ")," dec "," ~ ")," mon "," ~ ")," tue "," ~ ")," wed "," ~ ")," thu "," ~ ")," fri "," ~ ")," sat "," ~ ")," sun "," ~ ")," gate "," ~ ")," bay "," ~ ")," stand "," ~ ")," position "," ~ ")," galley "," ~ ")," flight "," ~ ")," flt "," ~ ")," day "," ~ ")," date "," ~ ")," dated "," ~ ")," the "," ~ ")," and "," ~ ")," of "," ~ ")," in "," ~ ")," for "," ~ ")," with "," ~ ")</f>
        <v>  </v>
      </c>
      <c r="BV393" s="61" t="n">
        <f aca="false">0</f>
        <v>0</v>
      </c>
      <c r="BW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393," pax "," ~ ")," etd "," ~ ")," eta "," ~ ")," std "," ~ ")," sta "," ~ ")," atd "," ~ ")," ata "," ~ ")," lt "," ~ ")," utc "," ~ ")," local "," ~ ")," ok "," ~ ")," done "," ~ ")," seen "," ~ ")," chk "," ~ ")," chkd "," ~ ")," checked "," ~ ")," rcvd "," ~ ")," recd "," ~ ")," dep "," ~ ")," arr "," ~ ")," qty "," ~ ")," all "," ~ ")," ttl "," ~ ")," total "," ~ ")," via "," ~ ")," per "," ~ ")," call "," ~ ")," inbound "," ~ ")," outbound "," ~ ")," approx "," ~ ")</f>
        <v>  </v>
      </c>
      <c r="BX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393," pax "," ~ ")," etd "," ~ ")," eta "," ~ ")," std "," ~ ")," sta "," ~ ")," atd "," ~ ")," ata "," ~ ")," lt "," ~ ")," utc "," ~ ")," local "," ~ ")," ok "," ~ ")," done "," ~ ")," seen "," ~ ")," chk "," ~ ")," chkd "," ~ ")," checked "," ~ ")," rcvd "," ~ ")," recd "," ~ ")," dep "," ~ ")," arr "," ~ ")," qty "," ~ ")," all "," ~ ")," ttl "," ~ ")," total "," ~ ")," via "," ~ ")," per "," ~ ")," call "," ~ ")," inbound "," ~ ")," outbound "," ~ ")," approx "," ~ ")</f>
        <v>  </v>
      </c>
    </row>
    <row r="394" customFormat="false" ht="39.75" hidden="false" customHeight="true" outlineLevel="0" collapsed="false">
      <c r="A394" s="57" t="s">
        <v>1012</v>
      </c>
      <c r="B394" s="57" t="s">
        <v>261</v>
      </c>
      <c r="C394" s="57" t="str">
        <f aca="false">Flights!$F$16</f>
        <v>MH0139</v>
      </c>
      <c r="D394" s="58" t="n">
        <f aca="false">Flights!$D$16</f>
        <v>46307</v>
      </c>
      <c r="E394" s="57" t="str">
        <f aca="false">Flights!$G$16&amp;"-"&amp;Flights!$H$16</f>
        <v>KUL-ADL</v>
      </c>
      <c r="F394" s="57" t="str">
        <f aca="false">Flights!$K$16</f>
        <v>BC</v>
      </c>
      <c r="G394" s="57" t="s">
        <v>423</v>
      </c>
      <c r="H394" s="57" t="s">
        <v>381</v>
      </c>
      <c r="I394" s="57" t="s">
        <v>431</v>
      </c>
      <c r="J394" s="57" t="s">
        <v>436</v>
      </c>
      <c r="K394" s="67"/>
      <c r="L394" s="67" t="s">
        <v>425</v>
      </c>
      <c r="M394" s="67"/>
      <c r="N394" s="67" t="s">
        <v>386</v>
      </c>
      <c r="O394" s="67" t="s">
        <v>426</v>
      </c>
      <c r="P394" s="57" t="s">
        <v>187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open",IF(AND(NOT(OR(LEN(AZ394)&lt;15,ISNUMBER(MATCH(AZ394,L_Placeholder,0)))),BK394=0,NOT(OR(LEN(AU394)&lt;2,ISNUMBER(MATCH(AU394,L_Placeholder,0)))),NOT(OR(LEN(AX394)&lt;2,ISNUMBER(MATCH(AX394,L_Placeholder,0)))),TRIM(AE394)&lt;&gt;TRIM(T394)),"N/A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missing",IF(OR(LEN(AU394)&lt;2,ISNUMBER(MATCH(AU394,L_Placeholder,0))),"INVALID – PIC missing",IF(OR(LEN(AV394)&lt;2,ISNUMBER(MATCH(AV394,L_Placeholder,0))),"INVALID – result / assessment missing",IF(OR(OR(LEN(AW394)&lt;3,ISNUMBER(MATCH(AW394,L_Placeholder,0))),SUMPRODUCT(--ISNUMBER(SEARCH(" "&amp;L_EvidencePhrase&amp;" ",BD394)))&gt;0,BI394=1),"INVALID – evidence missing, placeholder or not yet on file",IF(BL394=0,"INVALID – evidence needs a traceable reference (number, file name or link)",IF(OR(LEN(AX394)&lt;2,ISNUMBER(MATCH(AX394,L_Placeholder,0))),"INVALID – verifier missing",IF(AX394=AU394,"INVALID – verifier must be someone other than the PIC",IF(BH394=1,"INVALID – result not yet available (awaiting / TBC)",IF(BV394=1,"INVALID – wording says not on board: an on-board confirmation needs the item loaded",IF(AND(AQ394=1,OR(OR(LEN(AY394)&lt;3,ISNUMBER(MATCH(AY394,L_Placeholder,0))),BJ394=1,BQ394=0)),"INVALID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LATE","COMPLETE")&amp;IF(BG394=1," – CHECK WORDING",""))))))))))))))))))))))),IF(TRIM(U394)="Fail","FAIL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t="str">
        <f aca="false">" "&amp;TRIM(SUBSTITUTE(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 "))&amp;" "</f>
        <v>  </v>
      </c>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IFERROR(IF(AND(TRIM(U394)="Pass",SUMPRODUCT((LEN(BC394)-LEN(SUBSTITUTE(BC394,"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")))/(LEN(L_PendNeg)+1))+SUMPRODUCT((LEN(BC394)-LEN(SUBSTITUTE(BC394," "&amp;L_PendPrep&amp;" "," ")))/(LEN(L_PendPrep)+1)),1,0),1)</f>
        <v>0</v>
      </c>
      <c r="BI394" s="61" t="n">
        <f aca="false">IFERROR(IF(SUMPRODUCT((LEN(BD394)-LEN(SUBSTITUTE(BD394," "&amp;L_PendStrict&amp;" "," ")))/(LEN(L_PendStrict)+1))&gt;SUMPRODUCT((LEN(BD394)-LEN(SUBSTITUTE(BD394," "&amp;L_PendNeg&amp;" "," ")))/(LEN(L_PendNeg)+1)),1,0),1)</f>
        <v>0</v>
      </c>
      <c r="BJ394" s="61" t="n">
        <f aca="false">IFERROR(IF(SUMPRODUCT((LEN(BE394)-LEN(SUBSTITUTE(BE394," "&amp;L_Pending&amp;" "," ")))/(LEN(L_Pending)+1))&gt;SUMPRODUCT((LEN(BE394)-LEN(SUBSTITUTE(BE394," "&amp;L_PendNeg&amp;" "," ")))/(LEN(L_PendNeg)+1))+SUMPRODUCT((LEN(BE394)-LEN(SUBSTITUTE(BE394," "&amp;L_PendPrep&amp;" "," ")))/(LEN(L_PendPrep)+1)),1,0),1)</f>
        <v>0</v>
      </c>
      <c r="BK394" s="61" t="n">
        <f aca="false">IFERROR(IF(SUMPRODUCT((LEN(BF394)-LEN(SUBSTITUTE(BF394," "&amp;L_PendStrict&amp;" "," ")))/(LEN(L_PendStrict)+1))&gt;SUMPRODUCT((LEN(BF394)-LEN(SUBSTITUTE(BF394," "&amp;L_PendNeg&amp;" "," ")))/(LEN(L_PendNeg)+1)),1,0),1)</f>
        <v>0</v>
      </c>
      <c r="BL394" s="61" t="n">
        <f aca="false">IFERROR(IF(OR(SUMPRODUCT(--ISNUMBER(SEARCH({"aa000"," aa 000"," aaa 000"," aaaa 000"," a 0000"," a000 000"," aa 00 000"," aaa 00 000"},BN394)))&gt;0,SUMPRODUCT(--ISNUMBER(SEARCH({"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394)))&gt;0,SUMPRODUCT(--ISNUMBER(SEARCH({"http","www.","\",".pdf",".jpg",".jpeg",".png",".heic",".xls",".doc",".msg",".eml"},Z394)))&gt;0,AND(SUMPRODUCT(--ISNUMBER(SEARCH({"sharepoint","onedrive","teams","dms","q-pulse","qpulse"},Z394)))&gt;0,ISNUMBER(SEARCH("0",BM394)))),1,0),0)</f>
        <v>0</v>
      </c>
      <c r="BM394" s="61" t="str">
        <f aca="false">SUBSTITUTE(SUBSTITUTE(SUBSTITUTE(SUBSTITUTE(SUBSTITUTE(SUBSTITUTE(SUBSTITUTE(SUBSTITUTE(SUBSTITUTE(LOWER(BW394&amp;""),"1","0"),"2","0"),"3","0"),"4","0"),"5","0"),"6","0"),"7","0"),"8","0"),"9","0")</f>
        <v>  </v>
      </c>
      <c r="BN394" s="61" t="str">
        <f aca="false">SUBSTITUTE(SUBSTITUTE(SUBSTITUTE(SUBSTITUTE(SUBSTITUTE(SUBSTITUTE(SUBSTITUTE(SUBSTITUTE(SUBSTITUTE(SUBSTITUTE(SUBSTITUTE(SUBSTITUTE(SUBSTITUTE(SUBSTITUTE(SUBSTITUTE(SUBSTITUTE(SUBSTITUTE(SUBSTITUTE(SUBSTITUTE(SUBSTITUTE(SUBSTITUTE(SUBSTITUTE(SUBSTITUTE(SUBSTITUTE(SUBSTITUTE(BM394,"b","a"),"c","a"),"d","a"),"e","a"),"f","a"),"g","a"),"h","a"),"i","a"),"j","a"),"k","a"),"l","a"),"m","a"),"n","a"),"o","a"),"p","a"),"q","a"),"r","a"),"s","a"),"t","a"),"u","a"),"v","a"),"w","a"),"x","a"),"y","a"),"z","a")</f>
        <v>  </v>
      </c>
      <c r="BO394" s="61" t="str">
        <f aca="false">SUBSTITUTE(SUBSTITUTE(SUBSTITUTE(SUBSTITUTE(SUBSTITUTE(SUBSTITUTE(SUBSTITUTE(SUBSTITUTE(SUBSTITUTE(LOWER(BX394&amp;""),"1","0"),"2","0"),"3","0"),"4","0"),"5","0"),"6","0"),"7","0"),"8","0"),"9","0")</f>
        <v>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v>
      </c>
      <c r="BQ394" s="61" t="n">
        <f aca="false">IFERROR(IF(OR(SUMPRODUCT(--ISNUMBER(SEARCH({"aa000"," aa 000"," aaa 000"," aaaa 000"," a 0000"," a000 000"," aa 00 000"," aaa 00 000"},BP394)))&gt;0,SUMPRODUCT(--ISNUMBER(SEARCH({"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394)))&gt;0,SUMPRODUCT(--ISNUMBER(SEARCH({"http","www.","\",".pdf",".jpg",".jpeg",".png",".heic",".xls",".doc",".msg",".eml"},W394)))&gt;0,ISNUMBER(SEARCH("0000",BO394)),AND(SUMPRODUCT(--ISNUMBER(SEARCH({"sharepoint","onedrive","teams","dms","q-pulse","qpulse"},W394)))&gt;0,ISNUMBER(SEARCH("0",BO394)))),1,0),0)</f>
        <v>0</v>
      </c>
      <c r="BR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394," "&amp;LOWER(Flights!$F$16)&amp;" "," ~ ")," mh"," ~")," at "," ~ ")," by "," ~ ")," on "," ~ ")," to "," ~ ")," from "," ~ ")," until "," ~ ")," till "," ~ ")," before "," ~ ")," after "," ~ ")," around "," ~ ")," approx "," ~ ")," about "," ~ ")," since "," ~ ")," hrs "," ~ ")," hr "," ~ ")," hours "," ~ ")," time "," ~ ")," jan "," ~ ")," feb "," ~ ")," mar "," ~ ")," apr "," ~ ")," may "," ~ ")," jun "," ~ ")," jul "," ~ ")," aug "," ~ ")," sep "," ~ ")," sept "," ~ ")," oct "," ~ ")</f>
        <v>  </v>
      </c>
      <c r="BS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394," "&amp;LOWER(Flights!$F$16)&amp;" "," ~ ")," mh"," ~")," at "," ~ ")," by "," ~ ")," on "," ~ ")," to "," ~ ")," from "," ~ ")," until "," ~ ")," till "," ~ ")," before "," ~ ")," after "," ~ ")," around "," ~ ")," approx "," ~ ")," about "," ~ ")," since "," ~ ")," hrs "," ~ ")," hr "," ~ ")," hours "," ~ ")," time "," ~ ")," jan "," ~ ")," feb "," ~ ")," mar "," ~ ")," apr "," ~ ")," may "," ~ ")," jun "," ~ ")," jul "," ~ ")," aug "," ~ ")," sep "," ~ ")," sept "," ~ ")," oct "," ~ ")</f>
        <v>  </v>
      </c>
      <c r="BT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394,"jan","~"),"feb","~"),"mar","~"),"apr","~"),"may","~"),"jun","~"),"jul","~"),"aug","~"),"sep","~"),"oct","~"),"nov","~"),"dec","~")," nov "," ~ ")," dec "," ~ ")," mon "," ~ ")," tue "," ~ ")," wed "," ~ ")," thu "," ~ ")," fri "," ~ ")," sat "," ~ ")," sun "," ~ ")," gate "," ~ ")," bay "," ~ ")," stand "," ~ ")," position "," ~ ")," galley "," ~ ")," flight "," ~ ")," flt "," ~ ")," day "," ~ ")," date "," ~ ")," dated "," ~ ")," the "," ~ ")," and "," ~ ")," of "," ~ ")," in "," ~ ")," for "," ~ ")," with "," ~ ")</f>
        <v>  </v>
      </c>
      <c r="BU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394,"jan","~"),"feb","~"),"mar","~"),"apr","~"),"may","~"),"jun","~"),"jul","~"),"aug","~"),"sep","~"),"oct","~"),"nov","~"),"dec","~")," nov "," ~ ")," dec "," ~ ")," mon "," ~ ")," tue "," ~ ")," wed "," ~ ")," thu "," ~ ")," fri "," ~ ")," sat "," ~ ")," sun "," ~ ")," gate "," ~ ")," bay "," ~ ")," stand "," ~ ")," position "," ~ ")," galley "," ~ ")," flight "," ~ ")," flt "," ~ ")," day "," ~ ")," date "," ~ ")," dated "," ~ ")," the "," ~ ")," and "," ~ ")," of "," ~ ")," in "," ~ ")," for "," ~ ")," with "," ~ ")</f>
        <v>  </v>
      </c>
      <c r="BV394" s="61" t="n">
        <f aca="false">0</f>
        <v>0</v>
      </c>
      <c r="BW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394," pax "," ~ ")," etd "," ~ ")," eta "," ~ ")," std "," ~ ")," sta "," ~ ")," atd "," ~ ")," ata "," ~ ")," lt "," ~ ")," utc "," ~ ")," local "," ~ ")," ok "," ~ ")," done "," ~ ")," seen "," ~ ")," chk "," ~ ")," chkd "," ~ ")," checked "," ~ ")," rcvd "," ~ ")," recd "," ~ ")," dep "," ~ ")," arr "," ~ ")," qty "," ~ ")," all "," ~ ")," ttl "," ~ ")," total "," ~ ")," via "," ~ ")," per "," ~ ")," call "," ~ ")," inbound "," ~ ")," outbound "," ~ ")," approx "," ~ ")</f>
        <v>  </v>
      </c>
      <c r="BX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394," pax "," ~ ")," etd "," ~ ")," eta "," ~ ")," std "," ~ ")," sta "," ~ ")," atd "," ~ ")," ata "," ~ ")," lt "," ~ ")," utc "," ~ ")," local "," ~ ")," ok "," ~ ")," done "," ~ ")," seen "," ~ ")," chk "," ~ ")," chkd "," ~ ")," checked "," ~ ")," rcvd "," ~ ")," recd "," ~ ")," dep "," ~ ")," arr "," ~ ")," qty "," ~ ")," all "," ~ ")," ttl "," ~ ")," total "," ~ ")," via "," ~ ")," per "," ~ ")," call "," ~ ")," inbound "," ~ ")," outbound "," ~ ")," approx "," ~ ")</f>
        <v>  </v>
      </c>
    </row>
    <row r="395" customFormat="false" ht="78.75" hidden="false" customHeight="true" outlineLevel="0" collapsed="false">
      <c r="A395" s="57" t="s">
        <v>1013</v>
      </c>
      <c r="B395" s="57" t="s">
        <v>261</v>
      </c>
      <c r="C395" s="57" t="str">
        <f aca="false">Flights!$F$16</f>
        <v>MH0139</v>
      </c>
      <c r="D395" s="58" t="n">
        <f aca="false">Flights!$D$16</f>
        <v>46307</v>
      </c>
      <c r="E395" s="57" t="str">
        <f aca="false">Flights!$G$16&amp;"-"&amp;Flights!$H$16</f>
        <v>KUL-ADL</v>
      </c>
      <c r="F395" s="57" t="str">
        <f aca="false">Flights!$K$16</f>
        <v>BC</v>
      </c>
      <c r="G395" s="57" t="s">
        <v>423</v>
      </c>
      <c r="H395" s="57" t="s">
        <v>381</v>
      </c>
      <c r="I395" s="57" t="s">
        <v>431</v>
      </c>
      <c r="J395" s="57" t="s">
        <v>438</v>
      </c>
      <c r="K395" s="67" t="s">
        <v>1014</v>
      </c>
      <c r="L395" s="67" t="s">
        <v>425</v>
      </c>
      <c r="M395" s="67"/>
      <c r="N395" s="67" t="s">
        <v>386</v>
      </c>
      <c r="O395" s="67" t="s">
        <v>426</v>
      </c>
      <c r="P395" s="57" t="s">
        <v>187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open",IF(AND(NOT(OR(LEN(AZ395)&lt;15,ISNUMBER(MATCH(AZ395,L_Placeholder,0)))),BK395=0,NOT(OR(LEN(AU395)&lt;2,ISNUMBER(MATCH(AU395,L_Placeholder,0)))),NOT(OR(LEN(AX395)&lt;2,ISNUMBER(MATCH(AX395,L_Placeholder,0)))),TRIM(AE395)&lt;&gt;TRIM(T395)),"N/A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missing",IF(OR(LEN(AU395)&lt;2,ISNUMBER(MATCH(AU395,L_Placeholder,0))),"INVALID – PIC missing",IF(OR(LEN(AV395)&lt;2,ISNUMBER(MATCH(AV395,L_Placeholder,0))),"INVALID – result / assessment missing",IF(OR(OR(LEN(AW395)&lt;3,ISNUMBER(MATCH(AW395,L_Placeholder,0))),SUMPRODUCT(--ISNUMBER(SEARCH(" "&amp;L_EvidencePhrase&amp;" ",BD395)))&gt;0,BI395=1),"INVALID – evidence missing, placeholder or not yet on file",IF(BL395=0,"INVALID – evidence needs a traceable reference (number, file name or link)",IF(OR(LEN(AX395)&lt;2,ISNUMBER(MATCH(AX395,L_Placeholder,0))),"INVALID – verifier missing",IF(AX395=AU395,"INVALID – verifier must be someone other than the PIC",IF(BH395=1,"INVALID – result not yet available (awaiting / TBC)",IF(BV395=1,"INVALID – wording says not on board: an on-board confirmation needs the item loaded",IF(AND(AQ395=1,OR(OR(LEN(AY395)&lt;3,ISNUMBER(MATCH(AY395,L_Placeholder,0))),BJ395=1,BQ395=0)),"INVALID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LATE","COMPLETE")&amp;IF(BG395=1," – CHECK WORDING",""))))))))))))))))))))))),IF(TRIM(U395)="Fail","FAIL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t="str">
        <f aca="false">" "&amp;TRIM(SUBSTITUTE(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 "))&amp;" "</f>
        <v>  </v>
      </c>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IFERROR(IF(AND(TRIM(U395)="Pass",SUMPRODUCT((LEN(BC395)-LEN(SUBSTITUTE(BC395,"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")))/(LEN(L_PendNeg)+1))+SUMPRODUCT((LEN(BC395)-LEN(SUBSTITUTE(BC395," "&amp;L_PendPrep&amp;" "," ")))/(LEN(L_PendPrep)+1)),1,0),1)</f>
        <v>0</v>
      </c>
      <c r="BI395" s="61" t="n">
        <f aca="false">IFERROR(IF(SUMPRODUCT((LEN(BD395)-LEN(SUBSTITUTE(BD395," "&amp;L_PendStrict&amp;" "," ")))/(LEN(L_PendStrict)+1))&gt;SUMPRODUCT((LEN(BD395)-LEN(SUBSTITUTE(BD395," "&amp;L_PendNeg&amp;" "," ")))/(LEN(L_PendNeg)+1)),1,0),1)</f>
        <v>0</v>
      </c>
      <c r="BJ395" s="61" t="n">
        <f aca="false">IFERROR(IF(SUMPRODUCT((LEN(BE395)-LEN(SUBSTITUTE(BE395," "&amp;L_Pending&amp;" "," ")))/(LEN(L_Pending)+1))&gt;SUMPRODUCT((LEN(BE395)-LEN(SUBSTITUTE(BE395," "&amp;L_PendNeg&amp;" "," ")))/(LEN(L_PendNeg)+1))+SUMPRODUCT((LEN(BE395)-LEN(SUBSTITUTE(BE395," "&amp;L_PendPrep&amp;" "," ")))/(LEN(L_PendPrep)+1)),1,0),1)</f>
        <v>0</v>
      </c>
      <c r="BK395" s="61" t="n">
        <f aca="false">IFERROR(IF(SUMPRODUCT((LEN(BF395)-LEN(SUBSTITUTE(BF395," "&amp;L_PendStrict&amp;" "," ")))/(LEN(L_PendStrict)+1))&gt;SUMPRODUCT((LEN(BF395)-LEN(SUBSTITUTE(BF395," "&amp;L_PendNeg&amp;" "," ")))/(LEN(L_PendNeg)+1)),1,0),1)</f>
        <v>0</v>
      </c>
      <c r="BL395" s="61" t="n">
        <f aca="false">IFERROR(IF(OR(SUMPRODUCT(--ISNUMBER(SEARCH({"aa000"," aa 000"," aaa 000"," aaaa 000"," a 0000"," a000 000"," aa 00 000"," aaa 00 000"},BN395)))&gt;0,SUMPRODUCT(--ISNUMBER(SEARCH({"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395)))&gt;0,SUMPRODUCT(--ISNUMBER(SEARCH({"http","www.","\",".pdf",".jpg",".jpeg",".png",".heic",".xls",".doc",".msg",".eml"},Z395)))&gt;0,AND(SUMPRODUCT(--ISNUMBER(SEARCH({"sharepoint","onedrive","teams","dms","q-pulse","qpulse"},Z395)))&gt;0,ISNUMBER(SEARCH("0",BM395)))),1,0),0)</f>
        <v>0</v>
      </c>
      <c r="BM395" s="61" t="str">
        <f aca="false">SUBSTITUTE(SUBSTITUTE(SUBSTITUTE(SUBSTITUTE(SUBSTITUTE(SUBSTITUTE(SUBSTITUTE(SUBSTITUTE(SUBSTITUTE(LOWER(BW395&amp;""),"1","0"),"2","0"),"3","0"),"4","0"),"5","0"),"6","0"),"7","0"),"8","0"),"9","0")</f>
        <v>  </v>
      </c>
      <c r="BN395" s="61" t="str">
        <f aca="false">SUBSTITUTE(SUBSTITUTE(SUBSTITUTE(SUBSTITUTE(SUBSTITUTE(SUBSTITUTE(SUBSTITUTE(SUBSTITUTE(SUBSTITUTE(SUBSTITUTE(SUBSTITUTE(SUBSTITUTE(SUBSTITUTE(SUBSTITUTE(SUBSTITUTE(SUBSTITUTE(SUBSTITUTE(SUBSTITUTE(SUBSTITUTE(SUBSTITUTE(SUBSTITUTE(SUBSTITUTE(SUBSTITUTE(SUBSTITUTE(SUBSTITUTE(BM395,"b","a"),"c","a"),"d","a"),"e","a"),"f","a"),"g","a"),"h","a"),"i","a"),"j","a"),"k","a"),"l","a"),"m","a"),"n","a"),"o","a"),"p","a"),"q","a"),"r","a"),"s","a"),"t","a"),"u","a"),"v","a"),"w","a"),"x","a"),"y","a"),"z","a")</f>
        <v>  </v>
      </c>
      <c r="BO395" s="61" t="str">
        <f aca="false">SUBSTITUTE(SUBSTITUTE(SUBSTITUTE(SUBSTITUTE(SUBSTITUTE(SUBSTITUTE(SUBSTITUTE(SUBSTITUTE(SUBSTITUTE(LOWER(BX395&amp;""),"1","0"),"2","0"),"3","0"),"4","0"),"5","0"),"6","0"),"7","0"),"8","0"),"9","0")</f>
        <v>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v>
      </c>
      <c r="BQ395" s="61" t="n">
        <f aca="false">IFERROR(IF(OR(SUMPRODUCT(--ISNUMBER(SEARCH({"aa000"," aa 000"," aaa 000"," aaaa 000"," a 0000"," a000 000"," aa 00 000"," aaa 00 000"},BP395)))&gt;0,SUMPRODUCT(--ISNUMBER(SEARCH({"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395)))&gt;0,SUMPRODUCT(--ISNUMBER(SEARCH({"http","www.","\",".pdf",".jpg",".jpeg",".png",".heic",".xls",".doc",".msg",".eml"},W395)))&gt;0,ISNUMBER(SEARCH("0000",BO395)),AND(SUMPRODUCT(--ISNUMBER(SEARCH({"sharepoint","onedrive","teams","dms","q-pulse","qpulse"},W395)))&gt;0,ISNUMBER(SEARCH("0",BO395)))),1,0),0)</f>
        <v>0</v>
      </c>
      <c r="BR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395," "&amp;LOWER(Flights!$F$16)&amp;" "," ~ ")," mh"," ~")," at "," ~ ")," by "," ~ ")," on "," ~ ")," to "," ~ ")," from "," ~ ")," until "," ~ ")," till "," ~ ")," before "," ~ ")," after "," ~ ")," around "," ~ ")," approx "," ~ ")," about "," ~ ")," since "," ~ ")," hrs "," ~ ")," hr "," ~ ")," hours "," ~ ")," time "," ~ ")," jan "," ~ ")," feb "," ~ ")," mar "," ~ ")," apr "," ~ ")," may "," ~ ")," jun "," ~ ")," jul "," ~ ")," aug "," ~ ")," sep "," ~ ")," sept "," ~ ")," oct "," ~ ")</f>
        <v>  </v>
      </c>
      <c r="BS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395," "&amp;LOWER(Flights!$F$16)&amp;" "," ~ ")," mh"," ~")," at "," ~ ")," by "," ~ ")," on "," ~ ")," to "," ~ ")," from "," ~ ")," until "," ~ ")," till "," ~ ")," before "," ~ ")," after "," ~ ")," around "," ~ ")," approx "," ~ ")," about "," ~ ")," since "," ~ ")," hrs "," ~ ")," hr "," ~ ")," hours "," ~ ")," time "," ~ ")," jan "," ~ ")," feb "," ~ ")," mar "," ~ ")," apr "," ~ ")," may "," ~ ")," jun "," ~ ")," jul "," ~ ")," aug "," ~ ")," sep "," ~ ")," sept "," ~ ")," oct "," ~ ")</f>
        <v>  </v>
      </c>
      <c r="BT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395,"jan","~"),"feb","~"),"mar","~"),"apr","~"),"may","~"),"jun","~"),"jul","~"),"aug","~"),"sep","~"),"oct","~"),"nov","~"),"dec","~")," nov "," ~ ")," dec "," ~ ")," mon "," ~ ")," tue "," ~ ")," wed "," ~ ")," thu "," ~ ")," fri "," ~ ")," sat "," ~ ")," sun "," ~ ")," gate "," ~ ")," bay "," ~ ")," stand "," ~ ")," position "," ~ ")," galley "," ~ ")," flight "," ~ ")," flt "," ~ ")," day "," ~ ")," date "," ~ ")," dated "," ~ ")," the "," ~ ")," and "," ~ ")," of "," ~ ")," in "," ~ ")," for "," ~ ")," with "," ~ ")</f>
        <v>  </v>
      </c>
      <c r="BU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395,"jan","~"),"feb","~"),"mar","~"),"apr","~"),"may","~"),"jun","~"),"jul","~"),"aug","~"),"sep","~"),"oct","~"),"nov","~"),"dec","~")," nov "," ~ ")," dec "," ~ ")," mon "," ~ ")," tue "," ~ ")," wed "," ~ ")," thu "," ~ ")," fri "," ~ ")," sat "," ~ ")," sun "," ~ ")," gate "," ~ ")," bay "," ~ ")," stand "," ~ ")," position "," ~ ")," galley "," ~ ")," flight "," ~ ")," flt "," ~ ")," day "," ~ ")," date "," ~ ")," dated "," ~ ")," the "," ~ ")," and "," ~ ")," of "," ~ ")," in "," ~ ")," for "," ~ ")," with "," ~ ")</f>
        <v>  </v>
      </c>
      <c r="BV395" s="61" t="n">
        <f aca="false">0</f>
        <v>0</v>
      </c>
      <c r="BW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395," pax "," ~ ")," etd "," ~ ")," eta "," ~ ")," std "," ~ ")," sta "," ~ ")," atd "," ~ ")," ata "," ~ ")," lt "," ~ ")," utc "," ~ ")," local "," ~ ")," ok "," ~ ")," done "," ~ ")," seen "," ~ ")," chk "," ~ ")," chkd "," ~ ")," checked "," ~ ")," rcvd "," ~ ")," recd "," ~ ")," dep "," ~ ")," arr "," ~ ")," qty "," ~ ")," all "," ~ ")," ttl "," ~ ")," total "," ~ ")," via "," ~ ")," per "," ~ ")," call "," ~ ")," inbound "," ~ ")," outbound "," ~ ")," approx "," ~ ")</f>
        <v>  </v>
      </c>
      <c r="BX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395," pax "," ~ ")," etd "," ~ ")," eta "," ~ ")," std "," ~ ")," sta "," ~ ")," atd "," ~ ")," ata "," ~ ")," lt "," ~ ")," utc "," ~ ")," local "," ~ ")," ok "," ~ ")," done "," ~ ")," seen "," ~ ")," chk "," ~ ")," chkd "," ~ ")," checked "," ~ ")," rcvd "," ~ ")," recd "," ~ ")," dep "," ~ ")," arr "," ~ ")," qty "," ~ ")," all "," ~ ")," ttl "," ~ ")," total "," ~ ")," via "," ~ ")," per "," ~ ")," call "," ~ ")," inbound "," ~ ")," outbound "," ~ ")," approx "," ~ ")</f>
        <v>  </v>
      </c>
    </row>
    <row r="396" customFormat="false" ht="39.75" hidden="false" customHeight="true" outlineLevel="0" collapsed="false">
      <c r="A396" s="57" t="s">
        <v>1015</v>
      </c>
      <c r="B396" s="57" t="s">
        <v>261</v>
      </c>
      <c r="C396" s="57" t="str">
        <f aca="false">Flights!$F$16</f>
        <v>MH0139</v>
      </c>
      <c r="D396" s="58" t="n">
        <f aca="false">Flights!$D$16</f>
        <v>46307</v>
      </c>
      <c r="E396" s="57" t="str">
        <f aca="false">Flights!$G$16&amp;"-"&amp;Flights!$H$16</f>
        <v>KUL-ADL</v>
      </c>
      <c r="F396" s="57" t="str">
        <f aca="false">Flights!$K$16</f>
        <v>BC</v>
      </c>
      <c r="G396" s="57" t="s">
        <v>423</v>
      </c>
      <c r="H396" s="57" t="s">
        <v>381</v>
      </c>
      <c r="I396" s="57" t="s">
        <v>431</v>
      </c>
      <c r="J396" s="57" t="s">
        <v>441</v>
      </c>
      <c r="K396" s="67"/>
      <c r="L396" s="67" t="s">
        <v>425</v>
      </c>
      <c r="M396" s="67"/>
      <c r="N396" s="67" t="s">
        <v>386</v>
      </c>
      <c r="O396" s="67" t="s">
        <v>426</v>
      </c>
      <c r="P396" s="57" t="s">
        <v>187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open",IF(AND(NOT(OR(LEN(AZ396)&lt;15,ISNUMBER(MATCH(AZ396,L_Placeholder,0)))),BK396=0,NOT(OR(LEN(AU396)&lt;2,ISNUMBER(MATCH(AU396,L_Placeholder,0)))),NOT(OR(LEN(AX396)&lt;2,ISNUMBER(MATCH(AX396,L_Placeholder,0)))),TRIM(AE396)&lt;&gt;TRIM(T396)),"N/A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missing",IF(OR(LEN(AU396)&lt;2,ISNUMBER(MATCH(AU396,L_Placeholder,0))),"INVALID – PIC missing",IF(OR(LEN(AV396)&lt;2,ISNUMBER(MATCH(AV396,L_Placeholder,0))),"INVALID – result / assessment missing",IF(OR(OR(LEN(AW396)&lt;3,ISNUMBER(MATCH(AW396,L_Placeholder,0))),SUMPRODUCT(--ISNUMBER(SEARCH(" "&amp;L_EvidencePhrase&amp;" ",BD396)))&gt;0,BI396=1),"INVALID – evidence missing, placeholder or not yet on file",IF(BL396=0,"INVALID – evidence needs a traceable reference (number, file name or link)",IF(OR(LEN(AX396)&lt;2,ISNUMBER(MATCH(AX396,L_Placeholder,0))),"INVALID – verifier missing",IF(AX396=AU396,"INVALID – verifier must be someone other than the PIC",IF(BH396=1,"INVALID – result not yet available (awaiting / TBC)",IF(BV396=1,"INVALID – wording says not on board: an on-board confirmation needs the item loaded",IF(AND(AQ396=1,OR(OR(LEN(AY396)&lt;3,ISNUMBER(MATCH(AY396,L_Placeholder,0))),BJ396=1,BQ396=0)),"INVALID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LATE","COMPLETE")&amp;IF(BG396=1," – CHECK WORDING",""))))))))))))))))))))))),IF(TRIM(U396)="Fail","FAIL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t="str">
        <f aca="false">" "&amp;TRIM(SUBSTITUTE(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 "))&amp;" "</f>
        <v>  </v>
      </c>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IFERROR(IF(AND(TRIM(U396)="Pass",SUMPRODUCT((LEN(BC396)-LEN(SUBSTITUTE(BC396,"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")))/(LEN(L_PendNeg)+1))+SUMPRODUCT((LEN(BC396)-LEN(SUBSTITUTE(BC396," "&amp;L_PendPrep&amp;" "," ")))/(LEN(L_PendPrep)+1)),1,0),1)</f>
        <v>0</v>
      </c>
      <c r="BI396" s="61" t="n">
        <f aca="false">IFERROR(IF(SUMPRODUCT((LEN(BD396)-LEN(SUBSTITUTE(BD396," "&amp;L_PendStrict&amp;" "," ")))/(LEN(L_PendStrict)+1))&gt;SUMPRODUCT((LEN(BD396)-LEN(SUBSTITUTE(BD396," "&amp;L_PendNeg&amp;" "," ")))/(LEN(L_PendNeg)+1)),1,0),1)</f>
        <v>0</v>
      </c>
      <c r="BJ396" s="61" t="n">
        <f aca="false">IFERROR(IF(SUMPRODUCT((LEN(BE396)-LEN(SUBSTITUTE(BE396," "&amp;L_Pending&amp;" "," ")))/(LEN(L_Pending)+1))&gt;SUMPRODUCT((LEN(BE396)-LEN(SUBSTITUTE(BE396," "&amp;L_PendNeg&amp;" "," ")))/(LEN(L_PendNeg)+1))+SUMPRODUCT((LEN(BE396)-LEN(SUBSTITUTE(BE396," "&amp;L_PendPrep&amp;" "," ")))/(LEN(L_PendPrep)+1)),1,0),1)</f>
        <v>0</v>
      </c>
      <c r="BK396" s="61" t="n">
        <f aca="false">IFERROR(IF(SUMPRODUCT((LEN(BF396)-LEN(SUBSTITUTE(BF396," "&amp;L_PendStrict&amp;" "," ")))/(LEN(L_PendStrict)+1))&gt;SUMPRODUCT((LEN(BF396)-LEN(SUBSTITUTE(BF396," "&amp;L_PendNeg&amp;" "," ")))/(LEN(L_PendNeg)+1)),1,0),1)</f>
        <v>0</v>
      </c>
      <c r="BL396" s="61" t="n">
        <f aca="false">IFERROR(IF(OR(SUMPRODUCT(--ISNUMBER(SEARCH({"aa000"," aa 000"," aaa 000"," aaaa 000"," a 0000"," a000 000"," aa 00 000"," aaa 00 000"},BN396)))&gt;0,SUMPRODUCT(--ISNUMBER(SEARCH({"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396)))&gt;0,SUMPRODUCT(--ISNUMBER(SEARCH({"http","www.","\",".pdf",".jpg",".jpeg",".png",".heic",".xls",".doc",".msg",".eml"},Z396)))&gt;0,AND(SUMPRODUCT(--ISNUMBER(SEARCH({"sharepoint","onedrive","teams","dms","q-pulse","qpulse"},Z396)))&gt;0,ISNUMBER(SEARCH("0",BM396)))),1,0),0)</f>
        <v>0</v>
      </c>
      <c r="BM396" s="61" t="str">
        <f aca="false">SUBSTITUTE(SUBSTITUTE(SUBSTITUTE(SUBSTITUTE(SUBSTITUTE(SUBSTITUTE(SUBSTITUTE(SUBSTITUTE(SUBSTITUTE(LOWER(BW396&amp;""),"1","0"),"2","0"),"3","0"),"4","0"),"5","0"),"6","0"),"7","0"),"8","0"),"9","0")</f>
        <v>  </v>
      </c>
      <c r="BN396" s="61" t="str">
        <f aca="false">SUBSTITUTE(SUBSTITUTE(SUBSTITUTE(SUBSTITUTE(SUBSTITUTE(SUBSTITUTE(SUBSTITUTE(SUBSTITUTE(SUBSTITUTE(SUBSTITUTE(SUBSTITUTE(SUBSTITUTE(SUBSTITUTE(SUBSTITUTE(SUBSTITUTE(SUBSTITUTE(SUBSTITUTE(SUBSTITUTE(SUBSTITUTE(SUBSTITUTE(SUBSTITUTE(SUBSTITUTE(SUBSTITUTE(SUBSTITUTE(SUBSTITUTE(BM396,"b","a"),"c","a"),"d","a"),"e","a"),"f","a"),"g","a"),"h","a"),"i","a"),"j","a"),"k","a"),"l","a"),"m","a"),"n","a"),"o","a"),"p","a"),"q","a"),"r","a"),"s","a"),"t","a"),"u","a"),"v","a"),"w","a"),"x","a"),"y","a"),"z","a")</f>
        <v>  </v>
      </c>
      <c r="BO396" s="61" t="str">
        <f aca="false">SUBSTITUTE(SUBSTITUTE(SUBSTITUTE(SUBSTITUTE(SUBSTITUTE(SUBSTITUTE(SUBSTITUTE(SUBSTITUTE(SUBSTITUTE(LOWER(BX396&amp;""),"1","0"),"2","0"),"3","0"),"4","0"),"5","0"),"6","0"),"7","0"),"8","0"),"9","0")</f>
        <v>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v>
      </c>
      <c r="BQ396" s="61" t="n">
        <f aca="false">IFERROR(IF(OR(SUMPRODUCT(--ISNUMBER(SEARCH({"aa000"," aa 000"," aaa 000"," aaaa 000"," a 0000"," a000 000"," aa 00 000"," aaa 00 000"},BP396)))&gt;0,SUMPRODUCT(--ISNUMBER(SEARCH({"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396)))&gt;0,SUMPRODUCT(--ISNUMBER(SEARCH({"http","www.","\",".pdf",".jpg",".jpeg",".png",".heic",".xls",".doc",".msg",".eml"},W396)))&gt;0,ISNUMBER(SEARCH("0000",BO396)),AND(SUMPRODUCT(--ISNUMBER(SEARCH({"sharepoint","onedrive","teams","dms","q-pulse","qpulse"},W396)))&gt;0,ISNUMBER(SEARCH("0",BO396)))),1,0),0)</f>
        <v>0</v>
      </c>
      <c r="BR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396," "&amp;LOWER(Flights!$F$16)&amp;" "," ~ ")," mh"," ~")," at "," ~ ")," by "," ~ ")," on "," ~ ")," to "," ~ ")," from "," ~ ")," until "," ~ ")," till "," ~ ")," before "," ~ ")," after "," ~ ")," around "," ~ ")," approx "," ~ ")," about "," ~ ")," since "," ~ ")," hrs "," ~ ")," hr "," ~ ")," hours "," ~ ")," time "," ~ ")," jan "," ~ ")," feb "," ~ ")," mar "," ~ ")," apr "," ~ ")," may "," ~ ")," jun "," ~ ")," jul "," ~ ")," aug "," ~ ")," sep "," ~ ")," sept "," ~ ")," oct "," ~ ")</f>
        <v>  </v>
      </c>
      <c r="BS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396," "&amp;LOWER(Flights!$F$16)&amp;" "," ~ ")," mh"," ~")," at "," ~ ")," by "," ~ ")," on "," ~ ")," to "," ~ ")," from "," ~ ")," until "," ~ ")," till "," ~ ")," before "," ~ ")," after "," ~ ")," around "," ~ ")," approx "," ~ ")," about "," ~ ")," since "," ~ ")," hrs "," ~ ")," hr "," ~ ")," hours "," ~ ")," time "," ~ ")," jan "," ~ ")," feb "," ~ ")," mar "," ~ ")," apr "," ~ ")," may "," ~ ")," jun "," ~ ")," jul "," ~ ")," aug "," ~ ")," sep "," ~ ")," sept "," ~ ")," oct "," ~ ")</f>
        <v>  </v>
      </c>
      <c r="BT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396,"jan","~"),"feb","~"),"mar","~"),"apr","~"),"may","~"),"jun","~"),"jul","~"),"aug","~"),"sep","~"),"oct","~"),"nov","~"),"dec","~")," nov "," ~ ")," dec "," ~ ")," mon "," ~ ")," tue "," ~ ")," wed "," ~ ")," thu "," ~ ")," fri "," ~ ")," sat "," ~ ")," sun "," ~ ")," gate "," ~ ")," bay "," ~ ")," stand "," ~ ")," position "," ~ ")," galley "," ~ ")," flight "," ~ ")," flt "," ~ ")," day "," ~ ")," date "," ~ ")," dated "," ~ ")," the "," ~ ")," and "," ~ ")," of "," ~ ")," in "," ~ ")," for "," ~ ")," with "," ~ ")</f>
        <v>  </v>
      </c>
      <c r="BU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396,"jan","~"),"feb","~"),"mar","~"),"apr","~"),"may","~"),"jun","~"),"jul","~"),"aug","~"),"sep","~"),"oct","~"),"nov","~"),"dec","~")," nov "," ~ ")," dec "," ~ ")," mon "," ~ ")," tue "," ~ ")," wed "," ~ ")," thu "," ~ ")," fri "," ~ ")," sat "," ~ ")," sun "," ~ ")," gate "," ~ ")," bay "," ~ ")," stand "," ~ ")," position "," ~ ")," galley "," ~ ")," flight "," ~ ")," flt "," ~ ")," day "," ~ ")," date "," ~ ")," dated "," ~ ")," the "," ~ ")," and "," ~ ")," of "," ~ ")," in "," ~ ")," for "," ~ ")," with "," ~ ")</f>
        <v>  </v>
      </c>
      <c r="BV396" s="61" t="n">
        <f aca="false">0</f>
        <v>0</v>
      </c>
      <c r="BW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396," pax "," ~ ")," etd "," ~ ")," eta "," ~ ")," std "," ~ ")," sta "," ~ ")," atd "," ~ ")," ata "," ~ ")," lt "," ~ ")," utc "," ~ ")," local "," ~ ")," ok "," ~ ")," done "," ~ ")," seen "," ~ ")," chk "," ~ ")," chkd "," ~ ")," checked "," ~ ")," rcvd "," ~ ")," recd "," ~ ")," dep "," ~ ")," arr "," ~ ")," qty "," ~ ")," all "," ~ ")," ttl "," ~ ")," total "," ~ ")," via "," ~ ")," per "," ~ ")," call "," ~ ")," inbound "," ~ ")," outbound "," ~ ")," approx "," ~ ")</f>
        <v>  </v>
      </c>
      <c r="BX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396," pax "," ~ ")," etd "," ~ ")," eta "," ~ ")," std "," ~ ")," sta "," ~ ")," atd "," ~ ")," ata "," ~ ")," lt "," ~ ")," utc "," ~ ")," local "," ~ ")," ok "," ~ ")," done "," ~ ")," seen "," ~ ")," chk "," ~ ")," chkd "," ~ ")," checked "," ~ ")," rcvd "," ~ ")," recd "," ~ ")," dep "," ~ ")," arr "," ~ ")," qty "," ~ ")," all "," ~ ")," ttl "," ~ ")," total "," ~ ")," via "," ~ ")," per "," ~ ")," call "," ~ ")," inbound "," ~ ")," outbound "," ~ ")," approx "," ~ ")</f>
        <v>  </v>
      </c>
    </row>
    <row r="397" customFormat="false" ht="39.75" hidden="false" customHeight="true" outlineLevel="0" collapsed="false">
      <c r="A397" s="57" t="s">
        <v>1016</v>
      </c>
      <c r="B397" s="57" t="s">
        <v>261</v>
      </c>
      <c r="C397" s="57" t="str">
        <f aca="false">Flights!$F$16</f>
        <v>MH0139</v>
      </c>
      <c r="D397" s="58" t="n">
        <f aca="false">Flights!$D$16</f>
        <v>46307</v>
      </c>
      <c r="E397" s="57" t="str">
        <f aca="false">Flights!$G$16&amp;"-"&amp;Flights!$H$16</f>
        <v>KUL-ADL</v>
      </c>
      <c r="F397" s="57" t="str">
        <f aca="false">Flights!$K$16</f>
        <v>BC</v>
      </c>
      <c r="G397" s="57" t="s">
        <v>423</v>
      </c>
      <c r="H397" s="57" t="s">
        <v>381</v>
      </c>
      <c r="I397" s="57" t="s">
        <v>443</v>
      </c>
      <c r="J397" s="57" t="s">
        <v>444</v>
      </c>
      <c r="K397" s="67" t="s">
        <v>504</v>
      </c>
      <c r="L397" s="67" t="s">
        <v>1017</v>
      </c>
      <c r="M397" s="67" t="s">
        <v>187</v>
      </c>
      <c r="N397" s="67" t="s">
        <v>386</v>
      </c>
      <c r="O397" s="67"/>
      <c r="P397" s="57" t="s">
        <v>187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open",IF(AND(NOT(OR(LEN(AZ397)&lt;15,ISNUMBER(MATCH(AZ397,L_Placeholder,0)))),BK397=0,NOT(OR(LEN(AU397)&lt;2,ISNUMBER(MATCH(AU397,L_Placeholder,0)))),NOT(OR(LEN(AX397)&lt;2,ISNUMBER(MATCH(AX397,L_Placeholder,0)))),TRIM(AE397)&lt;&gt;TRIM(T397)),"N/A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missing",IF(OR(LEN(AU397)&lt;2,ISNUMBER(MATCH(AU397,L_Placeholder,0))),"INVALID – PIC missing",IF(OR(LEN(AV397)&lt;2,ISNUMBER(MATCH(AV397,L_Placeholder,0))),"INVALID – result / assessment missing",IF(OR(OR(LEN(AW397)&lt;3,ISNUMBER(MATCH(AW397,L_Placeholder,0))),SUMPRODUCT(--ISNUMBER(SEARCH(" "&amp;L_EvidencePhrase&amp;" ",BD397)))&gt;0,BI397=1),"INVALID – evidence missing, placeholder or not yet on file",IF(BL397=0,"INVALID – evidence needs a traceable reference (number, file name or link)",IF(OR(LEN(AX397)&lt;2,ISNUMBER(MATCH(AX397,L_Placeholder,0))),"INVALID – verifier missing",IF(AX397=AU397,"INVALID – verifier must be someone other than the PIC",IF(BH397=1,"INVALID – result not yet available (awaiting / TBC)",IF(BV397=1,"INVALID – wording says not on board: an on-board confirmation needs the item loaded",IF(AND(AQ397=1,OR(OR(LEN(AY397)&lt;3,ISNUMBER(MATCH(AY397,L_Placeholder,0))),BJ397=1,BQ397=0)),"INVALID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LATE","COMPLETE")&amp;IF(BG397=1," – CHECK WORDING",""))))))))))))))))))))))),IF(TRIM(U397)="Fail","FAIL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t="str">
        <f aca="false">" "&amp;TRIM(SUBSTITUTE(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 "))&amp;" "</f>
        <v>  </v>
      </c>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IFERROR(IF(AND(TRIM(U397)="Pass",SUMPRODUCT((LEN(BC397)-LEN(SUBSTITUTE(BC397,"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")))/(LEN(L_PendNeg)+1))+SUMPRODUCT((LEN(BC397)-LEN(SUBSTITUTE(BC397," "&amp;L_PendPrep&amp;" "," ")))/(LEN(L_PendPrep)+1)),1,0),1)</f>
        <v>0</v>
      </c>
      <c r="BI397" s="61" t="n">
        <f aca="false">IFERROR(IF(SUMPRODUCT((LEN(BD397)-LEN(SUBSTITUTE(BD397," "&amp;L_PendStrict&amp;" "," ")))/(LEN(L_PendStrict)+1))&gt;SUMPRODUCT((LEN(BD397)-LEN(SUBSTITUTE(BD397," "&amp;L_PendNeg&amp;" "," ")))/(LEN(L_PendNeg)+1)),1,0),1)</f>
        <v>0</v>
      </c>
      <c r="BJ397" s="61" t="n">
        <f aca="false">IFERROR(IF(SUMPRODUCT((LEN(BE397)-LEN(SUBSTITUTE(BE397," "&amp;L_Pending&amp;" "," ")))/(LEN(L_Pending)+1))&gt;SUMPRODUCT((LEN(BE397)-LEN(SUBSTITUTE(BE397," "&amp;L_PendNeg&amp;" "," ")))/(LEN(L_PendNeg)+1))+SUMPRODUCT((LEN(BE397)-LEN(SUBSTITUTE(BE397," "&amp;L_PendPrep&amp;" "," ")))/(LEN(L_PendPrep)+1)),1,0),1)</f>
        <v>0</v>
      </c>
      <c r="BK397" s="61" t="n">
        <f aca="false">IFERROR(IF(SUMPRODUCT((LEN(BF397)-LEN(SUBSTITUTE(BF397," "&amp;L_PendStrict&amp;" "," ")))/(LEN(L_PendStrict)+1))&gt;SUMPRODUCT((LEN(BF397)-LEN(SUBSTITUTE(BF397," "&amp;L_PendNeg&amp;" "," ")))/(LEN(L_PendNeg)+1)),1,0),1)</f>
        <v>0</v>
      </c>
      <c r="BL397" s="61" t="n">
        <f aca="false">IFERROR(IF(OR(SUMPRODUCT(--ISNUMBER(SEARCH({"aa000"," aa 000"," aaa 000"," aaaa 000"," a 0000"," a000 000"," aa 00 000"," aaa 00 000"},BN397)))&gt;0,SUMPRODUCT(--ISNUMBER(SEARCH({"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397)))&gt;0,SUMPRODUCT(--ISNUMBER(SEARCH({"http","www.","\",".pdf",".jpg",".jpeg",".png",".heic",".xls",".doc",".msg",".eml"},Z397)))&gt;0,AND(SUMPRODUCT(--ISNUMBER(SEARCH({"sharepoint","onedrive","teams","dms","q-pulse","qpulse"},Z397)))&gt;0,ISNUMBER(SEARCH("0",BM397)))),1,0),0)</f>
        <v>0</v>
      </c>
      <c r="BM397" s="61" t="str">
        <f aca="false">SUBSTITUTE(SUBSTITUTE(SUBSTITUTE(SUBSTITUTE(SUBSTITUTE(SUBSTITUTE(SUBSTITUTE(SUBSTITUTE(SUBSTITUTE(LOWER(BW397&amp;""),"1","0"),"2","0"),"3","0"),"4","0"),"5","0"),"6","0"),"7","0"),"8","0"),"9","0")</f>
        <v>  </v>
      </c>
      <c r="BN397" s="61" t="str">
        <f aca="false">SUBSTITUTE(SUBSTITUTE(SUBSTITUTE(SUBSTITUTE(SUBSTITUTE(SUBSTITUTE(SUBSTITUTE(SUBSTITUTE(SUBSTITUTE(SUBSTITUTE(SUBSTITUTE(SUBSTITUTE(SUBSTITUTE(SUBSTITUTE(SUBSTITUTE(SUBSTITUTE(SUBSTITUTE(SUBSTITUTE(SUBSTITUTE(SUBSTITUTE(SUBSTITUTE(SUBSTITUTE(SUBSTITUTE(SUBSTITUTE(SUBSTITUTE(BM397,"b","a"),"c","a"),"d","a"),"e","a"),"f","a"),"g","a"),"h","a"),"i","a"),"j","a"),"k","a"),"l","a"),"m","a"),"n","a"),"o","a"),"p","a"),"q","a"),"r","a"),"s","a"),"t","a"),"u","a"),"v","a"),"w","a"),"x","a"),"y","a"),"z","a")</f>
        <v>  </v>
      </c>
      <c r="BO397" s="61" t="str">
        <f aca="false">SUBSTITUTE(SUBSTITUTE(SUBSTITUTE(SUBSTITUTE(SUBSTITUTE(SUBSTITUTE(SUBSTITUTE(SUBSTITUTE(SUBSTITUTE(LOWER(BX397&amp;""),"1","0"),"2","0"),"3","0"),"4","0"),"5","0"),"6","0"),"7","0"),"8","0"),"9","0")</f>
        <v>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v>
      </c>
      <c r="BQ397" s="61" t="n">
        <f aca="false">IFERROR(IF(OR(SUMPRODUCT(--ISNUMBER(SEARCH({"aa000"," aa 000"," aaa 000"," aaaa 000"," a 0000"," a000 000"," aa 00 000"," aaa 00 000"},BP397)))&gt;0,SUMPRODUCT(--ISNUMBER(SEARCH({"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397)))&gt;0,SUMPRODUCT(--ISNUMBER(SEARCH({"http","www.","\",".pdf",".jpg",".jpeg",".png",".heic",".xls",".doc",".msg",".eml"},W397)))&gt;0,ISNUMBER(SEARCH("0000",BO397)),AND(SUMPRODUCT(--ISNUMBER(SEARCH({"sharepoint","onedrive","teams","dms","q-pulse","qpulse"},W397)))&gt;0,ISNUMBER(SEARCH("0",BO397)))),1,0),0)</f>
        <v>0</v>
      </c>
      <c r="BR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397," "&amp;LOWER(Flights!$F$16)&amp;" "," ~ ")," mh"," ~")," at "," ~ ")," by "," ~ ")," on "," ~ ")," to "," ~ ")," from "," ~ ")," until "," ~ ")," till "," ~ ")," before "," ~ ")," after "," ~ ")," around "," ~ ")," approx "," ~ ")," about "," ~ ")," since "," ~ ")," hrs "," ~ ")," hr "," ~ ")," hours "," ~ ")," time "," ~ ")," jan "," ~ ")," feb "," ~ ")," mar "," ~ ")," apr "," ~ ")," may "," ~ ")," jun "," ~ ")," jul "," ~ ")," aug "," ~ ")," sep "," ~ ")," sept "," ~ ")," oct "," ~ ")</f>
        <v>  </v>
      </c>
      <c r="BS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397," "&amp;LOWER(Flights!$F$16)&amp;" "," ~ ")," mh"," ~")," at "," ~ ")," by "," ~ ")," on "," ~ ")," to "," ~ ")," from "," ~ ")," until "," ~ ")," till "," ~ ")," before "," ~ ")," after "," ~ ")," around "," ~ ")," approx "," ~ ")," about "," ~ ")," since "," ~ ")," hrs "," ~ ")," hr "," ~ ")," hours "," ~ ")," time "," ~ ")," jan "," ~ ")," feb "," ~ ")," mar "," ~ ")," apr "," ~ ")," may "," ~ ")," jun "," ~ ")," jul "," ~ ")," aug "," ~ ")," sep "," ~ ")," sept "," ~ ")," oct "," ~ ")</f>
        <v>  </v>
      </c>
      <c r="BT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397,"jan","~"),"feb","~"),"mar","~"),"apr","~"),"may","~"),"jun","~"),"jul","~"),"aug","~"),"sep","~"),"oct","~"),"nov","~"),"dec","~")," nov "," ~ ")," dec "," ~ ")," mon "," ~ ")," tue "," ~ ")," wed "," ~ ")," thu "," ~ ")," fri "," ~ ")," sat "," ~ ")," sun "," ~ ")," gate "," ~ ")," bay "," ~ ")," stand "," ~ ")," position "," ~ ")," galley "," ~ ")," flight "," ~ ")," flt "," ~ ")," day "," ~ ")," date "," ~ ")," dated "," ~ ")," the "," ~ ")," and "," ~ ")," of "," ~ ")," in "," ~ ")," for "," ~ ")," with "," ~ ")</f>
        <v>  </v>
      </c>
      <c r="BU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397,"jan","~"),"feb","~"),"mar","~"),"apr","~"),"may","~"),"jun","~"),"jul","~"),"aug","~"),"sep","~"),"oct","~"),"nov","~"),"dec","~")," nov "," ~ ")," dec "," ~ ")," mon "," ~ ")," tue "," ~ ")," wed "," ~ ")," thu "," ~ ")," fri "," ~ ")," sat "," ~ ")," sun "," ~ ")," gate "," ~ ")," bay "," ~ ")," stand "," ~ ")," position "," ~ ")," galley "," ~ ")," flight "," ~ ")," flt "," ~ ")," day "," ~ ")," date "," ~ ")," dated "," ~ ")," the "," ~ ")," and "," ~ ")," of "," ~ ")," in "," ~ ")," for "," ~ ")," with "," ~ ")</f>
        <v>  </v>
      </c>
      <c r="BV397" s="61" t="n">
        <f aca="false">0</f>
        <v>0</v>
      </c>
      <c r="BW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397," pax "," ~ ")," etd "," ~ ")," eta "," ~ ")," std "," ~ ")," sta "," ~ ")," atd "," ~ ")," ata "," ~ ")," lt "," ~ ")," utc "," ~ ")," local "," ~ ")," ok "," ~ ")," done "," ~ ")," seen "," ~ ")," chk "," ~ ")," chkd "," ~ ")," checked "," ~ ")," rcvd "," ~ ")," recd "," ~ ")," dep "," ~ ")," arr "," ~ ")," qty "," ~ ")," all "," ~ ")," ttl "," ~ ")," total "," ~ ")," via "," ~ ")," per "," ~ ")," call "," ~ ")," inbound "," ~ ")," outbound "," ~ ")," approx "," ~ ")</f>
        <v>  </v>
      </c>
      <c r="BX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397," pax "," ~ ")," etd "," ~ ")," eta "," ~ ")," std "," ~ ")," sta "," ~ ")," atd "," ~ ")," ata "," ~ ")," lt "," ~ ")," utc "," ~ ")," local "," ~ ")," ok "," ~ ")," done "," ~ ")," seen "," ~ ")," chk "," ~ ")," chkd "," ~ ")," checked "," ~ ")," rcvd "," ~ ")," recd "," ~ ")," dep "," ~ ")," arr "," ~ ")," qty "," ~ ")," all "," ~ ")," ttl "," ~ ")," total "," ~ ")," via "," ~ ")," per "," ~ ")," call "," ~ ")," inbound "," ~ ")," outbound "," ~ ")," approx "," ~ ")</f>
        <v>  </v>
      </c>
    </row>
    <row r="398" customFormat="false" ht="39.75" hidden="false" customHeight="true" outlineLevel="0" collapsed="false">
      <c r="A398" s="57" t="s">
        <v>1018</v>
      </c>
      <c r="B398" s="57" t="s">
        <v>261</v>
      </c>
      <c r="C398" s="57" t="str">
        <f aca="false">Flights!$F$16</f>
        <v>MH0139</v>
      </c>
      <c r="D398" s="58" t="n">
        <f aca="false">Flights!$D$16</f>
        <v>46307</v>
      </c>
      <c r="E398" s="57" t="str">
        <f aca="false">Flights!$G$16&amp;"-"&amp;Flights!$H$16</f>
        <v>KUL-ADL</v>
      </c>
      <c r="F398" s="57" t="str">
        <f aca="false">Flights!$K$16</f>
        <v>BC</v>
      </c>
      <c r="G398" s="57" t="s">
        <v>423</v>
      </c>
      <c r="H398" s="57" t="s">
        <v>381</v>
      </c>
      <c r="I398" s="57" t="s">
        <v>443</v>
      </c>
      <c r="J398" s="57" t="s">
        <v>606</v>
      </c>
      <c r="K398" s="67" t="s">
        <v>504</v>
      </c>
      <c r="L398" s="67" t="s">
        <v>1019</v>
      </c>
      <c r="M398" s="67" t="s">
        <v>187</v>
      </c>
      <c r="N398" s="67" t="s">
        <v>386</v>
      </c>
      <c r="O398" s="67"/>
      <c r="P398" s="57" t="s">
        <v>187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open",IF(AND(NOT(OR(LEN(AZ398)&lt;15,ISNUMBER(MATCH(AZ398,L_Placeholder,0)))),BK398=0,NOT(OR(LEN(AU398)&lt;2,ISNUMBER(MATCH(AU398,L_Placeholder,0)))),NOT(OR(LEN(AX398)&lt;2,ISNUMBER(MATCH(AX398,L_Placeholder,0)))),TRIM(AE398)&lt;&gt;TRIM(T398)),"N/A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missing",IF(OR(LEN(AU398)&lt;2,ISNUMBER(MATCH(AU398,L_Placeholder,0))),"INVALID – PIC missing",IF(OR(LEN(AV398)&lt;2,ISNUMBER(MATCH(AV398,L_Placeholder,0))),"INVALID – result / assessment missing",IF(OR(OR(LEN(AW398)&lt;3,ISNUMBER(MATCH(AW398,L_Placeholder,0))),SUMPRODUCT(--ISNUMBER(SEARCH(" "&amp;L_EvidencePhrase&amp;" ",BD398)))&gt;0,BI398=1),"INVALID – evidence missing, placeholder or not yet on file",IF(BL398=0,"INVALID – evidence needs a traceable reference (number, file name or link)",IF(OR(LEN(AX398)&lt;2,ISNUMBER(MATCH(AX398,L_Placeholder,0))),"INVALID – verifier missing",IF(AX398=AU398,"INVALID – verifier must be someone other than the PIC",IF(BH398=1,"INVALID – result not yet available (awaiting / TBC)",IF(BV398=1,"INVALID – wording says not on board: an on-board confirmation needs the item loaded",IF(AND(AQ398=1,OR(OR(LEN(AY398)&lt;3,ISNUMBER(MATCH(AY398,L_Placeholder,0))),BJ398=1,BQ398=0)),"INVALID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LATE","COMPLETE")&amp;IF(BG398=1," – CHECK WORDING",""))))))))))))))))))))))),IF(TRIM(U398)="Fail","FAIL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t="str">
        <f aca="false">" "&amp;TRIM(SUBSTITUTE(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 "))&amp;" "</f>
        <v>  </v>
      </c>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IFERROR(IF(AND(TRIM(U398)="Pass",SUMPRODUCT((LEN(BC398)-LEN(SUBSTITUTE(BC398,"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")))/(LEN(L_PendNeg)+1))+SUMPRODUCT((LEN(BC398)-LEN(SUBSTITUTE(BC398," "&amp;L_PendPrep&amp;" "," ")))/(LEN(L_PendPrep)+1)),1,0),1)</f>
        <v>0</v>
      </c>
      <c r="BI398" s="61" t="n">
        <f aca="false">IFERROR(IF(SUMPRODUCT((LEN(BD398)-LEN(SUBSTITUTE(BD398," "&amp;L_PendStrict&amp;" "," ")))/(LEN(L_PendStrict)+1))&gt;SUMPRODUCT((LEN(BD398)-LEN(SUBSTITUTE(BD398," "&amp;L_PendNeg&amp;" "," ")))/(LEN(L_PendNeg)+1)),1,0),1)</f>
        <v>0</v>
      </c>
      <c r="BJ398" s="61" t="n">
        <f aca="false">IFERROR(IF(SUMPRODUCT((LEN(BE398)-LEN(SUBSTITUTE(BE398," "&amp;L_Pending&amp;" "," ")))/(LEN(L_Pending)+1))&gt;SUMPRODUCT((LEN(BE398)-LEN(SUBSTITUTE(BE398," "&amp;L_PendNeg&amp;" "," ")))/(LEN(L_PendNeg)+1))+SUMPRODUCT((LEN(BE398)-LEN(SUBSTITUTE(BE398," "&amp;L_PendPrep&amp;" "," ")))/(LEN(L_PendPrep)+1)),1,0),1)</f>
        <v>0</v>
      </c>
      <c r="BK398" s="61" t="n">
        <f aca="false">IFERROR(IF(SUMPRODUCT((LEN(BF398)-LEN(SUBSTITUTE(BF398," "&amp;L_PendStrict&amp;" "," ")))/(LEN(L_PendStrict)+1))&gt;SUMPRODUCT((LEN(BF398)-LEN(SUBSTITUTE(BF398," "&amp;L_PendNeg&amp;" "," ")))/(LEN(L_PendNeg)+1)),1,0),1)</f>
        <v>0</v>
      </c>
      <c r="BL398" s="61" t="n">
        <f aca="false">IFERROR(IF(OR(SUMPRODUCT(--ISNUMBER(SEARCH({"aa000"," aa 000"," aaa 000"," aaaa 000"," a 0000"," a000 000"," aa 00 000"," aaa 00 000"},BN398)))&gt;0,SUMPRODUCT(--ISNUMBER(SEARCH({"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398)))&gt;0,SUMPRODUCT(--ISNUMBER(SEARCH({"http","www.","\",".pdf",".jpg",".jpeg",".png",".heic",".xls",".doc",".msg",".eml"},Z398)))&gt;0,AND(SUMPRODUCT(--ISNUMBER(SEARCH({"sharepoint","onedrive","teams","dms","q-pulse","qpulse"},Z398)))&gt;0,ISNUMBER(SEARCH("0",BM398)))),1,0),0)</f>
        <v>0</v>
      </c>
      <c r="BM398" s="61" t="str">
        <f aca="false">SUBSTITUTE(SUBSTITUTE(SUBSTITUTE(SUBSTITUTE(SUBSTITUTE(SUBSTITUTE(SUBSTITUTE(SUBSTITUTE(SUBSTITUTE(LOWER(BW398&amp;""),"1","0"),"2","0"),"3","0"),"4","0"),"5","0"),"6","0"),"7","0"),"8","0"),"9","0")</f>
        <v>  </v>
      </c>
      <c r="BN398" s="61" t="str">
        <f aca="false">SUBSTITUTE(SUBSTITUTE(SUBSTITUTE(SUBSTITUTE(SUBSTITUTE(SUBSTITUTE(SUBSTITUTE(SUBSTITUTE(SUBSTITUTE(SUBSTITUTE(SUBSTITUTE(SUBSTITUTE(SUBSTITUTE(SUBSTITUTE(SUBSTITUTE(SUBSTITUTE(SUBSTITUTE(SUBSTITUTE(SUBSTITUTE(SUBSTITUTE(SUBSTITUTE(SUBSTITUTE(SUBSTITUTE(SUBSTITUTE(SUBSTITUTE(BM398,"b","a"),"c","a"),"d","a"),"e","a"),"f","a"),"g","a"),"h","a"),"i","a"),"j","a"),"k","a"),"l","a"),"m","a"),"n","a"),"o","a"),"p","a"),"q","a"),"r","a"),"s","a"),"t","a"),"u","a"),"v","a"),"w","a"),"x","a"),"y","a"),"z","a")</f>
        <v>  </v>
      </c>
      <c r="BO398" s="61" t="str">
        <f aca="false">SUBSTITUTE(SUBSTITUTE(SUBSTITUTE(SUBSTITUTE(SUBSTITUTE(SUBSTITUTE(SUBSTITUTE(SUBSTITUTE(SUBSTITUTE(LOWER(BX398&amp;""),"1","0"),"2","0"),"3","0"),"4","0"),"5","0"),"6","0"),"7","0"),"8","0"),"9","0")</f>
        <v>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v>
      </c>
      <c r="BQ398" s="61" t="n">
        <f aca="false">IFERROR(IF(OR(SUMPRODUCT(--ISNUMBER(SEARCH({"aa000"," aa 000"," aaa 000"," aaaa 000"," a 0000"," a000 000"," aa 00 000"," aaa 00 000"},BP398)))&gt;0,SUMPRODUCT(--ISNUMBER(SEARCH({"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398)))&gt;0,SUMPRODUCT(--ISNUMBER(SEARCH({"http","www.","\",".pdf",".jpg",".jpeg",".png",".heic",".xls",".doc",".msg",".eml"},W398)))&gt;0,ISNUMBER(SEARCH("0000",BO398)),AND(SUMPRODUCT(--ISNUMBER(SEARCH({"sharepoint","onedrive","teams","dms","q-pulse","qpulse"},W398)))&gt;0,ISNUMBER(SEARCH("0",BO398)))),1,0),0)</f>
        <v>0</v>
      </c>
      <c r="BR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398," "&amp;LOWER(Flights!$F$16)&amp;" "," ~ ")," mh"," ~")," at "," ~ ")," by "," ~ ")," on "," ~ ")," to "," ~ ")," from "," ~ ")," until "," ~ ")," till "," ~ ")," before "," ~ ")," after "," ~ ")," around "," ~ ")," approx "," ~ ")," about "," ~ ")," since "," ~ ")," hrs "," ~ ")," hr "," ~ ")," hours "," ~ ")," time "," ~ ")," jan "," ~ ")," feb "," ~ ")," mar "," ~ ")," apr "," ~ ")," may "," ~ ")," jun "," ~ ")," jul "," ~ ")," aug "," ~ ")," sep "," ~ ")," sept "," ~ ")," oct "," ~ ")</f>
        <v>  </v>
      </c>
      <c r="BS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398," "&amp;LOWER(Flights!$F$16)&amp;" "," ~ ")," mh"," ~")," at "," ~ ")," by "," ~ ")," on "," ~ ")," to "," ~ ")," from "," ~ ")," until "," ~ ")," till "," ~ ")," before "," ~ ")," after "," ~ ")," around "," ~ ")," approx "," ~ ")," about "," ~ ")," since "," ~ ")," hrs "," ~ ")," hr "," ~ ")," hours "," ~ ")," time "," ~ ")," jan "," ~ ")," feb "," ~ ")," mar "," ~ ")," apr "," ~ ")," may "," ~ ")," jun "," ~ ")," jul "," ~ ")," aug "," ~ ")," sep "," ~ ")," sept "," ~ ")," oct "," ~ ")</f>
        <v>  </v>
      </c>
      <c r="BT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398,"jan","~"),"feb","~"),"mar","~"),"apr","~"),"may","~"),"jun","~"),"jul","~"),"aug","~"),"sep","~"),"oct","~"),"nov","~"),"dec","~")," nov "," ~ ")," dec "," ~ ")," mon "," ~ ")," tue "," ~ ")," wed "," ~ ")," thu "," ~ ")," fri "," ~ ")," sat "," ~ ")," sun "," ~ ")," gate "," ~ ")," bay "," ~ ")," stand "," ~ ")," position "," ~ ")," galley "," ~ ")," flight "," ~ ")," flt "," ~ ")," day "," ~ ")," date "," ~ ")," dated "," ~ ")," the "," ~ ")," and "," ~ ")," of "," ~ ")," in "," ~ ")," for "," ~ ")," with "," ~ ")</f>
        <v>  </v>
      </c>
      <c r="BU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398,"jan","~"),"feb","~"),"mar","~"),"apr","~"),"may","~"),"jun","~"),"jul","~"),"aug","~"),"sep","~"),"oct","~"),"nov","~"),"dec","~")," nov "," ~ ")," dec "," ~ ")," mon "," ~ ")," tue "," ~ ")," wed "," ~ ")," thu "," ~ ")," fri "," ~ ")," sat "," ~ ")," sun "," ~ ")," gate "," ~ ")," bay "," ~ ")," stand "," ~ ")," position "," ~ ")," galley "," ~ ")," flight "," ~ ")," flt "," ~ ")," day "," ~ ")," date "," ~ ")," dated "," ~ ")," the "," ~ ")," and "," ~ ")," of "," ~ ")," in "," ~ ")," for "," ~ ")," with "," ~ ")</f>
        <v>  </v>
      </c>
      <c r="BV398" s="61" t="n">
        <f aca="false">0</f>
        <v>0</v>
      </c>
      <c r="BW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398," pax "," ~ ")," etd "," ~ ")," eta "," ~ ")," std "," ~ ")," sta "," ~ ")," atd "," ~ ")," ata "," ~ ")," lt "," ~ ")," utc "," ~ ")," local "," ~ ")," ok "," ~ ")," done "," ~ ")," seen "," ~ ")," chk "," ~ ")," chkd "," ~ ")," checked "," ~ ")," rcvd "," ~ ")," recd "," ~ ")," dep "," ~ ")," arr "," ~ ")," qty "," ~ ")," all "," ~ ")," ttl "," ~ ")," total "," ~ ")," via "," ~ ")," per "," ~ ")," call "," ~ ")," inbound "," ~ ")," outbound "," ~ ")," approx "," ~ ")</f>
        <v>  </v>
      </c>
      <c r="BX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398," pax "," ~ ")," etd "," ~ ")," eta "," ~ ")," std "," ~ ")," sta "," ~ ")," atd "," ~ ")," ata "," ~ ")," lt "," ~ ")," utc "," ~ ")," local "," ~ ")," ok "," ~ ")," done "," ~ ")," seen "," ~ ")," chk "," ~ ")," chkd "," ~ ")," checked "," ~ ")," rcvd "," ~ ")," recd "," ~ ")," dep "," ~ ")," arr "," ~ ")," qty "," ~ ")," all "," ~ ")," ttl "," ~ ")," total "," ~ ")," via "," ~ ")," per "," ~ ")," call "," ~ ")," inbound "," ~ ")," outbound "," ~ ")," approx "," ~ ")</f>
        <v>  </v>
      </c>
    </row>
    <row r="399" customFormat="false" ht="41.25" hidden="false" customHeight="true" outlineLevel="0" collapsed="false">
      <c r="A399" s="57" t="s">
        <v>1020</v>
      </c>
      <c r="B399" s="57" t="s">
        <v>261</v>
      </c>
      <c r="C399" s="57" t="str">
        <f aca="false">Flights!$F$16</f>
        <v>MH0139</v>
      </c>
      <c r="D399" s="58" t="n">
        <f aca="false">Flights!$D$16</f>
        <v>46307</v>
      </c>
      <c r="E399" s="57" t="str">
        <f aca="false">Flights!$G$16&amp;"-"&amp;Flights!$H$16</f>
        <v>KUL-ADL</v>
      </c>
      <c r="F399" s="57" t="str">
        <f aca="false">Flights!$K$16</f>
        <v>BC</v>
      </c>
      <c r="G399" s="57" t="s">
        <v>423</v>
      </c>
      <c r="H399" s="57" t="s">
        <v>381</v>
      </c>
      <c r="I399" s="57" t="s">
        <v>502</v>
      </c>
      <c r="J399" s="57" t="s">
        <v>503</v>
      </c>
      <c r="K399" s="67" t="s">
        <v>504</v>
      </c>
      <c r="L399" s="67" t="s">
        <v>1021</v>
      </c>
      <c r="M399" s="67" t="s">
        <v>454</v>
      </c>
      <c r="N399" s="67" t="s">
        <v>386</v>
      </c>
      <c r="O399" s="67" t="s">
        <v>506</v>
      </c>
      <c r="P399" s="57" t="s">
        <v>187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open",IF(AND(NOT(OR(LEN(AZ399)&lt;15,ISNUMBER(MATCH(AZ399,L_Placeholder,0)))),BK399=0,NOT(OR(LEN(AU399)&lt;2,ISNUMBER(MATCH(AU399,L_Placeholder,0)))),NOT(OR(LEN(AX399)&lt;2,ISNUMBER(MATCH(AX399,L_Placeholder,0)))),TRIM(AE399)&lt;&gt;TRIM(T399)),"N/A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missing",IF(OR(LEN(AU399)&lt;2,ISNUMBER(MATCH(AU399,L_Placeholder,0))),"INVALID – PIC missing",IF(OR(LEN(AV399)&lt;2,ISNUMBER(MATCH(AV399,L_Placeholder,0))),"INVALID – result / assessment missing",IF(OR(OR(LEN(AW399)&lt;3,ISNUMBER(MATCH(AW399,L_Placeholder,0))),SUMPRODUCT(--ISNUMBER(SEARCH(" "&amp;L_EvidencePhrase&amp;" ",BD399)))&gt;0,BI399=1),"INVALID – evidence missing, placeholder or not yet on file",IF(BL399=0,"INVALID – evidence needs a traceable reference (number, file name or link)",IF(OR(LEN(AX399)&lt;2,ISNUMBER(MATCH(AX399,L_Placeholder,0))),"INVALID – verifier missing",IF(AX399=AU399,"INVALID – verifier must be someone other than the PIC",IF(BH399=1,"INVALID – result not yet available (awaiting / TBC)",IF(BV399=1,"INVALID – wording says not on board: an on-board confirmation needs the item loaded",IF(AND(AQ399=1,OR(OR(LEN(AY399)&lt;3,ISNUMBER(MATCH(AY399,L_Placeholder,0))),BJ399=1,BQ399=0)),"INVALID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LATE","COMPLETE")&amp;IF(BG399=1," – CHECK WORDING",""))))))))))))))))))))))),IF(TRIM(U399)="Fail","FAIL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t="str">
        <f aca="false">" "&amp;TRIM(SUBSTITUTE(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 "))&amp;" "</f>
        <v>  </v>
      </c>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IFERROR(IF(AND(TRIM(U399)="Pass",SUMPRODUCT((LEN(BC399)-LEN(SUBSTITUTE(BC399,"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")))/(LEN(L_PendNeg)+1))+SUMPRODUCT((LEN(BC399)-LEN(SUBSTITUTE(BC399," "&amp;L_PendPrep&amp;" "," ")))/(LEN(L_PendPrep)+1)),1,0),1)</f>
        <v>0</v>
      </c>
      <c r="BI399" s="61" t="n">
        <f aca="false">IFERROR(IF(SUMPRODUCT((LEN(BD399)-LEN(SUBSTITUTE(BD399," "&amp;L_PendStrict&amp;" "," ")))/(LEN(L_PendStrict)+1))&gt;SUMPRODUCT((LEN(BD399)-LEN(SUBSTITUTE(BD399," "&amp;L_PendNeg&amp;" "," ")))/(LEN(L_PendNeg)+1)),1,0),1)</f>
        <v>0</v>
      </c>
      <c r="BJ399" s="61" t="n">
        <f aca="false">IFERROR(IF(SUMPRODUCT((LEN(BE399)-LEN(SUBSTITUTE(BE399," "&amp;L_Pending&amp;" "," ")))/(LEN(L_Pending)+1))&gt;SUMPRODUCT((LEN(BE399)-LEN(SUBSTITUTE(BE399," "&amp;L_PendNeg&amp;" "," ")))/(LEN(L_PendNeg)+1))+SUMPRODUCT((LEN(BE399)-LEN(SUBSTITUTE(BE399," "&amp;L_PendPrep&amp;" "," ")))/(LEN(L_PendPrep)+1)),1,0),1)</f>
        <v>0</v>
      </c>
      <c r="BK399" s="61" t="n">
        <f aca="false">IFERROR(IF(SUMPRODUCT((LEN(BF399)-LEN(SUBSTITUTE(BF399," "&amp;L_PendStrict&amp;" "," ")))/(LEN(L_PendStrict)+1))&gt;SUMPRODUCT((LEN(BF399)-LEN(SUBSTITUTE(BF399," "&amp;L_PendNeg&amp;" "," ")))/(LEN(L_PendNeg)+1)),1,0),1)</f>
        <v>0</v>
      </c>
      <c r="BL399" s="61" t="n">
        <f aca="false">IFERROR(IF(OR(SUMPRODUCT(--ISNUMBER(SEARCH({"aa000"," aa 000"," aaa 000"," aaaa 000"," a 0000"," a000 000"," aa 00 000"," aaa 00 000"},BN399)))&gt;0,SUMPRODUCT(--ISNUMBER(SEARCH({"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399)))&gt;0,SUMPRODUCT(--ISNUMBER(SEARCH({"http","www.","\",".pdf",".jpg",".jpeg",".png",".heic",".xls",".doc",".msg",".eml"},Z399)))&gt;0,AND(SUMPRODUCT(--ISNUMBER(SEARCH({"sharepoint","onedrive","teams","dms","q-pulse","qpulse"},Z399)))&gt;0,ISNUMBER(SEARCH("0",BM399)))),1,0),0)</f>
        <v>0</v>
      </c>
      <c r="BM399" s="61" t="str">
        <f aca="false">SUBSTITUTE(SUBSTITUTE(SUBSTITUTE(SUBSTITUTE(SUBSTITUTE(SUBSTITUTE(SUBSTITUTE(SUBSTITUTE(SUBSTITUTE(LOWER(BW399&amp;""),"1","0"),"2","0"),"3","0"),"4","0"),"5","0"),"6","0"),"7","0"),"8","0"),"9","0")</f>
        <v>  </v>
      </c>
      <c r="BN399" s="61" t="str">
        <f aca="false">SUBSTITUTE(SUBSTITUTE(SUBSTITUTE(SUBSTITUTE(SUBSTITUTE(SUBSTITUTE(SUBSTITUTE(SUBSTITUTE(SUBSTITUTE(SUBSTITUTE(SUBSTITUTE(SUBSTITUTE(SUBSTITUTE(SUBSTITUTE(SUBSTITUTE(SUBSTITUTE(SUBSTITUTE(SUBSTITUTE(SUBSTITUTE(SUBSTITUTE(SUBSTITUTE(SUBSTITUTE(SUBSTITUTE(SUBSTITUTE(SUBSTITUTE(BM399,"b","a"),"c","a"),"d","a"),"e","a"),"f","a"),"g","a"),"h","a"),"i","a"),"j","a"),"k","a"),"l","a"),"m","a"),"n","a"),"o","a"),"p","a"),"q","a"),"r","a"),"s","a"),"t","a"),"u","a"),"v","a"),"w","a"),"x","a"),"y","a"),"z","a")</f>
        <v>  </v>
      </c>
      <c r="BO399" s="61" t="str">
        <f aca="false">SUBSTITUTE(SUBSTITUTE(SUBSTITUTE(SUBSTITUTE(SUBSTITUTE(SUBSTITUTE(SUBSTITUTE(SUBSTITUTE(SUBSTITUTE(LOWER(BX399&amp;""),"1","0"),"2","0"),"3","0"),"4","0"),"5","0"),"6","0"),"7","0"),"8","0"),"9","0")</f>
        <v>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v>
      </c>
      <c r="BQ399" s="61" t="n">
        <f aca="false">IFERROR(IF(OR(SUMPRODUCT(--ISNUMBER(SEARCH({"aa000"," aa 000"," aaa 000"," aaaa 000"," a 0000"," a000 000"," aa 00 000"," aaa 00 000"},BP399)))&gt;0,SUMPRODUCT(--ISNUMBER(SEARCH({"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399)))&gt;0,SUMPRODUCT(--ISNUMBER(SEARCH({"http","www.","\",".pdf",".jpg",".jpeg",".png",".heic",".xls",".doc",".msg",".eml"},W399)))&gt;0,ISNUMBER(SEARCH("0000",BO399)),AND(SUMPRODUCT(--ISNUMBER(SEARCH({"sharepoint","onedrive","teams","dms","q-pulse","qpulse"},W399)))&gt;0,ISNUMBER(SEARCH("0",BO399)))),1,0),0)</f>
        <v>0</v>
      </c>
      <c r="BR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399," "&amp;LOWER(Flights!$F$16)&amp;" "," ~ ")," mh"," ~")," at "," ~ ")," by "," ~ ")," on "," ~ ")," to "," ~ ")," from "," ~ ")," until "," ~ ")," till "," ~ ")," before "," ~ ")," after "," ~ ")," around "," ~ ")," approx "," ~ ")," about "," ~ ")," since "," ~ ")," hrs "," ~ ")," hr "," ~ ")," hours "," ~ ")," time "," ~ ")," jan "," ~ ")," feb "," ~ ")," mar "," ~ ")," apr "," ~ ")," may "," ~ ")," jun "," ~ ")," jul "," ~ ")," aug "," ~ ")," sep "," ~ ")," sept "," ~ ")," oct "," ~ ")</f>
        <v>  </v>
      </c>
      <c r="BS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399," "&amp;LOWER(Flights!$F$16)&amp;" "," ~ ")," mh"," ~")," at "," ~ ")," by "," ~ ")," on "," ~ ")," to "," ~ ")," from "," ~ ")," until "," ~ ")," till "," ~ ")," before "," ~ ")," after "," ~ ")," around "," ~ ")," approx "," ~ ")," about "," ~ ")," since "," ~ ")," hrs "," ~ ")," hr "," ~ ")," hours "," ~ ")," time "," ~ ")," jan "," ~ ")," feb "," ~ ")," mar "," ~ ")," apr "," ~ ")," may "," ~ ")," jun "," ~ ")," jul "," ~ ")," aug "," ~ ")," sep "," ~ ")," sept "," ~ ")," oct "," ~ ")</f>
        <v>  </v>
      </c>
      <c r="BT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399,"jan","~"),"feb","~"),"mar","~"),"apr","~"),"may","~"),"jun","~"),"jul","~"),"aug","~"),"sep","~"),"oct","~"),"nov","~"),"dec","~")," nov "," ~ ")," dec "," ~ ")," mon "," ~ ")," tue "," ~ ")," wed "," ~ ")," thu "," ~ ")," fri "," ~ ")," sat "," ~ ")," sun "," ~ ")," gate "," ~ ")," bay "," ~ ")," stand "," ~ ")," position "," ~ ")," galley "," ~ ")," flight "," ~ ")," flt "," ~ ")," day "," ~ ")," date "," ~ ")," dated "," ~ ")," the "," ~ ")," and "," ~ ")," of "," ~ ")," in "," ~ ")," for "," ~ ")," with "," ~ ")</f>
        <v>  </v>
      </c>
      <c r="BU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399,"jan","~"),"feb","~"),"mar","~"),"apr","~"),"may","~"),"jun","~"),"jul","~"),"aug","~"),"sep","~"),"oct","~"),"nov","~"),"dec","~")," nov "," ~ ")," dec "," ~ ")," mon "," ~ ")," tue "," ~ ")," wed "," ~ ")," thu "," ~ ")," fri "," ~ ")," sat "," ~ ")," sun "," ~ ")," gate "," ~ ")," bay "," ~ ")," stand "," ~ ")," position "," ~ ")," galley "," ~ ")," flight "," ~ ")," flt "," ~ ")," day "," ~ ")," date "," ~ ")," dated "," ~ ")," the "," ~ ")," and "," ~ ")," of "," ~ ")," in "," ~ ")," for "," ~ ")," with "," ~ ")</f>
        <v>  </v>
      </c>
      <c r="BV399" s="61" t="n">
        <f aca="false">0</f>
        <v>0</v>
      </c>
      <c r="BW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399," pax "," ~ ")," etd "," ~ ")," eta "," ~ ")," std "," ~ ")," sta "," ~ ")," atd "," ~ ")," ata "," ~ ")," lt "," ~ ")," utc "," ~ ")," local "," ~ ")," ok "," ~ ")," done "," ~ ")," seen "," ~ ")," chk "," ~ ")," chkd "," ~ ")," checked "," ~ ")," rcvd "," ~ ")," recd "," ~ ")," dep "," ~ ")," arr "," ~ ")," qty "," ~ ")," all "," ~ ")," ttl "," ~ ")," total "," ~ ")," via "," ~ ")," per "," ~ ")," call "," ~ ")," inbound "," ~ ")," outbound "," ~ ")," approx "," ~ ")</f>
        <v>  </v>
      </c>
      <c r="BX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399," pax "," ~ ")," etd "," ~ ")," eta "," ~ ")," std "," ~ ")," sta "," ~ ")," atd "," ~ ")," ata "," ~ ")," lt "," ~ ")," utc "," ~ ")," local "," ~ ")," ok "," ~ ")," done "," ~ ")," seen "," ~ ")," chk "," ~ ")," chkd "," ~ ")," checked "," ~ ")," rcvd "," ~ ")," recd "," ~ ")," dep "," ~ ")," arr "," ~ ")," qty "," ~ ")," all "," ~ ")," ttl "," ~ ")," total "," ~ ")," via "," ~ ")," per "," ~ ")," call "," ~ ")," inbound "," ~ ")," outbound "," ~ ")," approx "," ~ ")</f>
        <v>  </v>
      </c>
    </row>
    <row r="400" customFormat="false" ht="41.25" hidden="false" customHeight="true" outlineLevel="0" collapsed="false">
      <c r="A400" s="57" t="s">
        <v>1022</v>
      </c>
      <c r="B400" s="57" t="s">
        <v>261</v>
      </c>
      <c r="C400" s="57" t="str">
        <f aca="false">Flights!$F$16</f>
        <v>MH0139</v>
      </c>
      <c r="D400" s="58" t="n">
        <f aca="false">Flights!$D$16</f>
        <v>46307</v>
      </c>
      <c r="E400" s="57" t="str">
        <f aca="false">Flights!$G$16&amp;"-"&amp;Flights!$H$16</f>
        <v>KUL-ADL</v>
      </c>
      <c r="F400" s="57" t="str">
        <f aca="false">Flights!$K$16</f>
        <v>BC</v>
      </c>
      <c r="G400" s="57" t="s">
        <v>423</v>
      </c>
      <c r="H400" s="57" t="s">
        <v>381</v>
      </c>
      <c r="I400" s="57" t="s">
        <v>502</v>
      </c>
      <c r="J400" s="57" t="s">
        <v>508</v>
      </c>
      <c r="K400" s="67" t="s">
        <v>504</v>
      </c>
      <c r="L400" s="67" t="s">
        <v>1023</v>
      </c>
      <c r="M400" s="67" t="s">
        <v>454</v>
      </c>
      <c r="N400" s="67" t="s">
        <v>386</v>
      </c>
      <c r="O400" s="67" t="s">
        <v>506</v>
      </c>
      <c r="P400" s="57" t="s">
        <v>187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open",IF(AND(NOT(OR(LEN(AZ400)&lt;15,ISNUMBER(MATCH(AZ400,L_Placeholder,0)))),BK400=0,NOT(OR(LEN(AU400)&lt;2,ISNUMBER(MATCH(AU400,L_Placeholder,0)))),NOT(OR(LEN(AX400)&lt;2,ISNUMBER(MATCH(AX400,L_Placeholder,0)))),TRIM(AE400)&lt;&gt;TRIM(T400)),"N/A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missing",IF(OR(LEN(AU400)&lt;2,ISNUMBER(MATCH(AU400,L_Placeholder,0))),"INVALID – PIC missing",IF(OR(LEN(AV400)&lt;2,ISNUMBER(MATCH(AV400,L_Placeholder,0))),"INVALID – result / assessment missing",IF(OR(OR(LEN(AW400)&lt;3,ISNUMBER(MATCH(AW400,L_Placeholder,0))),SUMPRODUCT(--ISNUMBER(SEARCH(" "&amp;L_EvidencePhrase&amp;" ",BD400)))&gt;0,BI400=1),"INVALID – evidence missing, placeholder or not yet on file",IF(BL400=0,"INVALID – evidence needs a traceable reference (number, file name or link)",IF(OR(LEN(AX400)&lt;2,ISNUMBER(MATCH(AX400,L_Placeholder,0))),"INVALID – verifier missing",IF(AX400=AU400,"INVALID – verifier must be someone other than the PIC",IF(BH400=1,"INVALID – result not yet available (awaiting / TBC)",IF(BV400=1,"INVALID – wording says not on board: an on-board confirmation needs the item loaded",IF(AND(AQ400=1,OR(OR(LEN(AY400)&lt;3,ISNUMBER(MATCH(AY400,L_Placeholder,0))),BJ400=1,BQ400=0)),"INVALID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LATE","COMPLETE")&amp;IF(BG400=1," – CHECK WORDING",""))))))))))))))))))))))),IF(TRIM(U400)="Fail","FAIL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t="str">
        <f aca="false">" "&amp;TRIM(SUBSTITUTE(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 "))&amp;" "</f>
        <v>  </v>
      </c>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IFERROR(IF(AND(TRIM(U400)="Pass",SUMPRODUCT((LEN(BC400)-LEN(SUBSTITUTE(BC400,"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")))/(LEN(L_PendNeg)+1))+SUMPRODUCT((LEN(BC400)-LEN(SUBSTITUTE(BC400," "&amp;L_PendPrep&amp;" "," ")))/(LEN(L_PendPrep)+1)),1,0),1)</f>
        <v>0</v>
      </c>
      <c r="BI400" s="61" t="n">
        <f aca="false">IFERROR(IF(SUMPRODUCT((LEN(BD400)-LEN(SUBSTITUTE(BD400," "&amp;L_PendStrict&amp;" "," ")))/(LEN(L_PendStrict)+1))&gt;SUMPRODUCT((LEN(BD400)-LEN(SUBSTITUTE(BD400," "&amp;L_PendNeg&amp;" "," ")))/(LEN(L_PendNeg)+1)),1,0),1)</f>
        <v>0</v>
      </c>
      <c r="BJ400" s="61" t="n">
        <f aca="false">IFERROR(IF(SUMPRODUCT((LEN(BE400)-LEN(SUBSTITUTE(BE400," "&amp;L_Pending&amp;" "," ")))/(LEN(L_Pending)+1))&gt;SUMPRODUCT((LEN(BE400)-LEN(SUBSTITUTE(BE400," "&amp;L_PendNeg&amp;" "," ")))/(LEN(L_PendNeg)+1))+SUMPRODUCT((LEN(BE400)-LEN(SUBSTITUTE(BE400," "&amp;L_PendPrep&amp;" "," ")))/(LEN(L_PendPrep)+1)),1,0),1)</f>
        <v>0</v>
      </c>
      <c r="BK400" s="61" t="n">
        <f aca="false">IFERROR(IF(SUMPRODUCT((LEN(BF400)-LEN(SUBSTITUTE(BF400," "&amp;L_PendStrict&amp;" "," ")))/(LEN(L_PendStrict)+1))&gt;SUMPRODUCT((LEN(BF400)-LEN(SUBSTITUTE(BF400," "&amp;L_PendNeg&amp;" "," ")))/(LEN(L_PendNeg)+1)),1,0),1)</f>
        <v>0</v>
      </c>
      <c r="BL400" s="61" t="n">
        <f aca="false">IFERROR(IF(OR(SUMPRODUCT(--ISNUMBER(SEARCH({"aa000"," aa 000"," aaa 000"," aaaa 000"," a 0000"," a000 000"," aa 00 000"," aaa 00 000"},BN400)))&gt;0,SUMPRODUCT(--ISNUMBER(SEARCH({"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400)))&gt;0,SUMPRODUCT(--ISNUMBER(SEARCH({"http","www.","\",".pdf",".jpg",".jpeg",".png",".heic",".xls",".doc",".msg",".eml"},Z400)))&gt;0,AND(SUMPRODUCT(--ISNUMBER(SEARCH({"sharepoint","onedrive","teams","dms","q-pulse","qpulse"},Z400)))&gt;0,ISNUMBER(SEARCH("0",BM400)))),1,0),0)</f>
        <v>0</v>
      </c>
      <c r="BM400" s="61" t="str">
        <f aca="false">SUBSTITUTE(SUBSTITUTE(SUBSTITUTE(SUBSTITUTE(SUBSTITUTE(SUBSTITUTE(SUBSTITUTE(SUBSTITUTE(SUBSTITUTE(LOWER(BW400&amp;""),"1","0"),"2","0"),"3","0"),"4","0"),"5","0"),"6","0"),"7","0"),"8","0"),"9","0")</f>
        <v>  </v>
      </c>
      <c r="BN400" s="61" t="str">
        <f aca="false">SUBSTITUTE(SUBSTITUTE(SUBSTITUTE(SUBSTITUTE(SUBSTITUTE(SUBSTITUTE(SUBSTITUTE(SUBSTITUTE(SUBSTITUTE(SUBSTITUTE(SUBSTITUTE(SUBSTITUTE(SUBSTITUTE(SUBSTITUTE(SUBSTITUTE(SUBSTITUTE(SUBSTITUTE(SUBSTITUTE(SUBSTITUTE(SUBSTITUTE(SUBSTITUTE(SUBSTITUTE(SUBSTITUTE(SUBSTITUTE(SUBSTITUTE(BM400,"b","a"),"c","a"),"d","a"),"e","a"),"f","a"),"g","a"),"h","a"),"i","a"),"j","a"),"k","a"),"l","a"),"m","a"),"n","a"),"o","a"),"p","a"),"q","a"),"r","a"),"s","a"),"t","a"),"u","a"),"v","a"),"w","a"),"x","a"),"y","a"),"z","a")</f>
        <v>  </v>
      </c>
      <c r="BO400" s="61" t="str">
        <f aca="false">SUBSTITUTE(SUBSTITUTE(SUBSTITUTE(SUBSTITUTE(SUBSTITUTE(SUBSTITUTE(SUBSTITUTE(SUBSTITUTE(SUBSTITUTE(LOWER(BX400&amp;""),"1","0"),"2","0"),"3","0"),"4","0"),"5","0"),"6","0"),"7","0"),"8","0"),"9","0")</f>
        <v>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v>
      </c>
      <c r="BQ400" s="61" t="n">
        <f aca="false">IFERROR(IF(OR(SUMPRODUCT(--ISNUMBER(SEARCH({"aa000"," aa 000"," aaa 000"," aaaa 000"," a 0000"," a000 000"," aa 00 000"," aaa 00 000"},BP400)))&gt;0,SUMPRODUCT(--ISNUMBER(SEARCH({"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400)))&gt;0,SUMPRODUCT(--ISNUMBER(SEARCH({"http","www.","\",".pdf",".jpg",".jpeg",".png",".heic",".xls",".doc",".msg",".eml"},W400)))&gt;0,ISNUMBER(SEARCH("0000",BO400)),AND(SUMPRODUCT(--ISNUMBER(SEARCH({"sharepoint","onedrive","teams","dms","q-pulse","qpulse"},W400)))&gt;0,ISNUMBER(SEARCH("0",BO400)))),1,0),0)</f>
        <v>0</v>
      </c>
      <c r="BR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400," "&amp;LOWER(Flights!$F$16)&amp;" "," ~ ")," mh"," ~")," at "," ~ ")," by "," ~ ")," on "," ~ ")," to "," ~ ")," from "," ~ ")," until "," ~ ")," till "," ~ ")," before "," ~ ")," after "," ~ ")," around "," ~ ")," approx "," ~ ")," about "," ~ ")," since "," ~ ")," hrs "," ~ ")," hr "," ~ ")," hours "," ~ ")," time "," ~ ")," jan "," ~ ")," feb "," ~ ")," mar "," ~ ")," apr "," ~ ")," may "," ~ ")," jun "," ~ ")," jul "," ~ ")," aug "," ~ ")," sep "," ~ ")," sept "," ~ ")," oct "," ~ ")</f>
        <v>  </v>
      </c>
      <c r="BS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400," "&amp;LOWER(Flights!$F$16)&amp;" "," ~ ")," mh"," ~")," at "," ~ ")," by "," ~ ")," on "," ~ ")," to "," ~ ")," from "," ~ ")," until "," ~ ")," till "," ~ ")," before "," ~ ")," after "," ~ ")," around "," ~ ")," approx "," ~ ")," about "," ~ ")," since "," ~ ")," hrs "," ~ ")," hr "," ~ ")," hours "," ~ ")," time "," ~ ")," jan "," ~ ")," feb "," ~ ")," mar "," ~ ")," apr "," ~ ")," may "," ~ ")," jun "," ~ ")," jul "," ~ ")," aug "," ~ ")," sep "," ~ ")," sept "," ~ ")," oct "," ~ ")</f>
        <v>  </v>
      </c>
      <c r="BT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400,"jan","~"),"feb","~"),"mar","~"),"apr","~"),"may","~"),"jun","~"),"jul","~"),"aug","~"),"sep","~"),"oct","~"),"nov","~"),"dec","~")," nov "," ~ ")," dec "," ~ ")," mon "," ~ ")," tue "," ~ ")," wed "," ~ ")," thu "," ~ ")," fri "," ~ ")," sat "," ~ ")," sun "," ~ ")," gate "," ~ ")," bay "," ~ ")," stand "," ~ ")," position "," ~ ")," galley "," ~ ")," flight "," ~ ")," flt "," ~ ")," day "," ~ ")," date "," ~ ")," dated "," ~ ")," the "," ~ ")," and "," ~ ")," of "," ~ ")," in "," ~ ")," for "," ~ ")," with "," ~ ")</f>
        <v>  </v>
      </c>
      <c r="BU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400,"jan","~"),"feb","~"),"mar","~"),"apr","~"),"may","~"),"jun","~"),"jul","~"),"aug","~"),"sep","~"),"oct","~"),"nov","~"),"dec","~")," nov "," ~ ")," dec "," ~ ")," mon "," ~ ")," tue "," ~ ")," wed "," ~ ")," thu "," ~ ")," fri "," ~ ")," sat "," ~ ")," sun "," ~ ")," gate "," ~ ")," bay "," ~ ")," stand "," ~ ")," position "," ~ ")," galley "," ~ ")," flight "," ~ ")," flt "," ~ ")," day "," ~ ")," date "," ~ ")," dated "," ~ ")," the "," ~ ")," and "," ~ ")," of "," ~ ")," in "," ~ ")," for "," ~ ")," with "," ~ ")</f>
        <v>  </v>
      </c>
      <c r="BV400" s="61" t="n">
        <f aca="false">0</f>
        <v>0</v>
      </c>
      <c r="BW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400," pax "," ~ ")," etd "," ~ ")," eta "," ~ ")," std "," ~ ")," sta "," ~ ")," atd "," ~ ")," ata "," ~ ")," lt "," ~ ")," utc "," ~ ")," local "," ~ ")," ok "," ~ ")," done "," ~ ")," seen "," ~ ")," chk "," ~ ")," chkd "," ~ ")," checked "," ~ ")," rcvd "," ~ ")," recd "," ~ ")," dep "," ~ ")," arr "," ~ ")," qty "," ~ ")," all "," ~ ")," ttl "," ~ ")," total "," ~ ")," via "," ~ ")," per "," ~ ")," call "," ~ ")," inbound "," ~ ")," outbound "," ~ ")," approx "," ~ ")</f>
        <v>  </v>
      </c>
      <c r="BX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400," pax "," ~ ")," etd "," ~ ")," eta "," ~ ")," std "," ~ ")," sta "," ~ ")," atd "," ~ ")," ata "," ~ ")," lt "," ~ ")," utc "," ~ ")," local "," ~ ")," ok "," ~ ")," done "," ~ ")," seen "," ~ ")," chk "," ~ ")," chkd "," ~ ")," checked "," ~ ")," rcvd "," ~ ")," recd "," ~ ")," dep "," ~ ")," arr "," ~ ")," qty "," ~ ")," all "," ~ ")," ttl "," ~ ")," total "," ~ ")," via "," ~ ")," per "," ~ ")," call "," ~ ")," inbound "," ~ ")," outbound "," ~ ")," approx "," ~ ")</f>
        <v>  </v>
      </c>
    </row>
    <row r="401" customFormat="false" ht="41.25" hidden="false" customHeight="true" outlineLevel="0" collapsed="false">
      <c r="A401" s="57" t="s">
        <v>1024</v>
      </c>
      <c r="B401" s="57" t="s">
        <v>261</v>
      </c>
      <c r="C401" s="57" t="str">
        <f aca="false">Flights!$F$16</f>
        <v>MH0139</v>
      </c>
      <c r="D401" s="58" t="n">
        <f aca="false">Flights!$D$16</f>
        <v>46307</v>
      </c>
      <c r="E401" s="57" t="str">
        <f aca="false">Flights!$G$16&amp;"-"&amp;Flights!$H$16</f>
        <v>KUL-ADL</v>
      </c>
      <c r="F401" s="57" t="str">
        <f aca="false">Flights!$K$16</f>
        <v>BC</v>
      </c>
      <c r="G401" s="57" t="s">
        <v>423</v>
      </c>
      <c r="H401" s="57" t="s">
        <v>381</v>
      </c>
      <c r="I401" s="57" t="s">
        <v>502</v>
      </c>
      <c r="J401" s="57" t="s">
        <v>511</v>
      </c>
      <c r="K401" s="67" t="s">
        <v>504</v>
      </c>
      <c r="L401" s="67" t="s">
        <v>1025</v>
      </c>
      <c r="M401" s="67" t="s">
        <v>454</v>
      </c>
      <c r="N401" s="67" t="s">
        <v>386</v>
      </c>
      <c r="O401" s="67" t="s">
        <v>506</v>
      </c>
      <c r="P401" s="57" t="s">
        <v>187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open",IF(AND(NOT(OR(LEN(AZ401)&lt;15,ISNUMBER(MATCH(AZ401,L_Placeholder,0)))),BK401=0,NOT(OR(LEN(AU401)&lt;2,ISNUMBER(MATCH(AU401,L_Placeholder,0)))),NOT(OR(LEN(AX401)&lt;2,ISNUMBER(MATCH(AX401,L_Placeholder,0)))),TRIM(AE401)&lt;&gt;TRIM(T401)),"N/A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missing",IF(OR(LEN(AU401)&lt;2,ISNUMBER(MATCH(AU401,L_Placeholder,0))),"INVALID – PIC missing",IF(OR(LEN(AV401)&lt;2,ISNUMBER(MATCH(AV401,L_Placeholder,0))),"INVALID – result / assessment missing",IF(OR(OR(LEN(AW401)&lt;3,ISNUMBER(MATCH(AW401,L_Placeholder,0))),SUMPRODUCT(--ISNUMBER(SEARCH(" "&amp;L_EvidencePhrase&amp;" ",BD401)))&gt;0,BI401=1),"INVALID – evidence missing, placeholder or not yet on file",IF(BL401=0,"INVALID – evidence needs a traceable reference (number, file name or link)",IF(OR(LEN(AX401)&lt;2,ISNUMBER(MATCH(AX401,L_Placeholder,0))),"INVALID – verifier missing",IF(AX401=AU401,"INVALID – verifier must be someone other than the PIC",IF(BH401=1,"INVALID – result not yet available (awaiting / TBC)",IF(BV401=1,"INVALID – wording says not on board: an on-board confirmation needs the item loaded",IF(AND(AQ401=1,OR(OR(LEN(AY401)&lt;3,ISNUMBER(MATCH(AY401,L_Placeholder,0))),BJ401=1,BQ401=0)),"INVALID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LATE","COMPLETE")&amp;IF(BG401=1," – CHECK WORDING",""))))))))))))))))))))))),IF(TRIM(U401)="Fail","FAIL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t="str">
        <f aca="false">" "&amp;TRIM(SUBSTITUTE(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 "))&amp;" "</f>
        <v>  </v>
      </c>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IFERROR(IF(AND(TRIM(U401)="Pass",SUMPRODUCT((LEN(BC401)-LEN(SUBSTITUTE(BC401,"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")))/(LEN(L_PendNeg)+1))+SUMPRODUCT((LEN(BC401)-LEN(SUBSTITUTE(BC401," "&amp;L_PendPrep&amp;" "," ")))/(LEN(L_PendPrep)+1)),1,0),1)</f>
        <v>0</v>
      </c>
      <c r="BI401" s="61" t="n">
        <f aca="false">IFERROR(IF(SUMPRODUCT((LEN(BD401)-LEN(SUBSTITUTE(BD401," "&amp;L_PendStrict&amp;" "," ")))/(LEN(L_PendStrict)+1))&gt;SUMPRODUCT((LEN(BD401)-LEN(SUBSTITUTE(BD401," "&amp;L_PendNeg&amp;" "," ")))/(LEN(L_PendNeg)+1)),1,0),1)</f>
        <v>0</v>
      </c>
      <c r="BJ401" s="61" t="n">
        <f aca="false">IFERROR(IF(SUMPRODUCT((LEN(BE401)-LEN(SUBSTITUTE(BE401," "&amp;L_Pending&amp;" "," ")))/(LEN(L_Pending)+1))&gt;SUMPRODUCT((LEN(BE401)-LEN(SUBSTITUTE(BE401," "&amp;L_PendNeg&amp;" "," ")))/(LEN(L_PendNeg)+1))+SUMPRODUCT((LEN(BE401)-LEN(SUBSTITUTE(BE401," "&amp;L_PendPrep&amp;" "," ")))/(LEN(L_PendPrep)+1)),1,0),1)</f>
        <v>0</v>
      </c>
      <c r="BK401" s="61" t="n">
        <f aca="false">IFERROR(IF(SUMPRODUCT((LEN(BF401)-LEN(SUBSTITUTE(BF401," "&amp;L_PendStrict&amp;" "," ")))/(LEN(L_PendStrict)+1))&gt;SUMPRODUCT((LEN(BF401)-LEN(SUBSTITUTE(BF401," "&amp;L_PendNeg&amp;" "," ")))/(LEN(L_PendNeg)+1)),1,0),1)</f>
        <v>0</v>
      </c>
      <c r="BL401" s="61" t="n">
        <f aca="false">IFERROR(IF(OR(SUMPRODUCT(--ISNUMBER(SEARCH({"aa000"," aa 000"," aaa 000"," aaaa 000"," a 0000"," a000 000"," aa 00 000"," aaa 00 000"},BN401)))&gt;0,SUMPRODUCT(--ISNUMBER(SEARCH({"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401)))&gt;0,SUMPRODUCT(--ISNUMBER(SEARCH({"http","www.","\",".pdf",".jpg",".jpeg",".png",".heic",".xls",".doc",".msg",".eml"},Z401)))&gt;0,AND(SUMPRODUCT(--ISNUMBER(SEARCH({"sharepoint","onedrive","teams","dms","q-pulse","qpulse"},Z401)))&gt;0,ISNUMBER(SEARCH("0",BM401)))),1,0),0)</f>
        <v>0</v>
      </c>
      <c r="BM401" s="61" t="str">
        <f aca="false">SUBSTITUTE(SUBSTITUTE(SUBSTITUTE(SUBSTITUTE(SUBSTITUTE(SUBSTITUTE(SUBSTITUTE(SUBSTITUTE(SUBSTITUTE(LOWER(BW401&amp;""),"1","0"),"2","0"),"3","0"),"4","0"),"5","0"),"6","0"),"7","0"),"8","0"),"9","0")</f>
        <v>  </v>
      </c>
      <c r="BN401" s="61" t="str">
        <f aca="false">SUBSTITUTE(SUBSTITUTE(SUBSTITUTE(SUBSTITUTE(SUBSTITUTE(SUBSTITUTE(SUBSTITUTE(SUBSTITUTE(SUBSTITUTE(SUBSTITUTE(SUBSTITUTE(SUBSTITUTE(SUBSTITUTE(SUBSTITUTE(SUBSTITUTE(SUBSTITUTE(SUBSTITUTE(SUBSTITUTE(SUBSTITUTE(SUBSTITUTE(SUBSTITUTE(SUBSTITUTE(SUBSTITUTE(SUBSTITUTE(SUBSTITUTE(BM401,"b","a"),"c","a"),"d","a"),"e","a"),"f","a"),"g","a"),"h","a"),"i","a"),"j","a"),"k","a"),"l","a"),"m","a"),"n","a"),"o","a"),"p","a"),"q","a"),"r","a"),"s","a"),"t","a"),"u","a"),"v","a"),"w","a"),"x","a"),"y","a"),"z","a")</f>
        <v>  </v>
      </c>
      <c r="BO401" s="61" t="str">
        <f aca="false">SUBSTITUTE(SUBSTITUTE(SUBSTITUTE(SUBSTITUTE(SUBSTITUTE(SUBSTITUTE(SUBSTITUTE(SUBSTITUTE(SUBSTITUTE(LOWER(BX401&amp;""),"1","0"),"2","0"),"3","0"),"4","0"),"5","0"),"6","0"),"7","0"),"8","0"),"9","0")</f>
        <v>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v>
      </c>
      <c r="BQ401" s="61" t="n">
        <f aca="false">IFERROR(IF(OR(SUMPRODUCT(--ISNUMBER(SEARCH({"aa000"," aa 000"," aaa 000"," aaaa 000"," a 0000"," a000 000"," aa 00 000"," aaa 00 000"},BP401)))&gt;0,SUMPRODUCT(--ISNUMBER(SEARCH({"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401)))&gt;0,SUMPRODUCT(--ISNUMBER(SEARCH({"http","www.","\",".pdf",".jpg",".jpeg",".png",".heic",".xls",".doc",".msg",".eml"},W401)))&gt;0,ISNUMBER(SEARCH("0000",BO401)),AND(SUMPRODUCT(--ISNUMBER(SEARCH({"sharepoint","onedrive","teams","dms","q-pulse","qpulse"},W401)))&gt;0,ISNUMBER(SEARCH("0",BO401)))),1,0),0)</f>
        <v>0</v>
      </c>
      <c r="BR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401," "&amp;LOWER(Flights!$F$16)&amp;" "," ~ ")," mh"," ~")," at "," ~ ")," by "," ~ ")," on "," ~ ")," to "," ~ ")," from "," ~ ")," until "," ~ ")," till "," ~ ")," before "," ~ ")," after "," ~ ")," around "," ~ ")," approx "," ~ ")," about "," ~ ")," since "," ~ ")," hrs "," ~ ")," hr "," ~ ")," hours "," ~ ")," time "," ~ ")," jan "," ~ ")," feb "," ~ ")," mar "," ~ ")," apr "," ~ ")," may "," ~ ")," jun "," ~ ")," jul "," ~ ")," aug "," ~ ")," sep "," ~ ")," sept "," ~ ")," oct "," ~ ")</f>
        <v>  </v>
      </c>
      <c r="BS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401," "&amp;LOWER(Flights!$F$16)&amp;" "," ~ ")," mh"," ~")," at "," ~ ")," by "," ~ ")," on "," ~ ")," to "," ~ ")," from "," ~ ")," until "," ~ ")," till "," ~ ")," before "," ~ ")," after "," ~ ")," around "," ~ ")," approx "," ~ ")," about "," ~ ")," since "," ~ ")," hrs "," ~ ")," hr "," ~ ")," hours "," ~ ")," time "," ~ ")," jan "," ~ ")," feb "," ~ ")," mar "," ~ ")," apr "," ~ ")," may "," ~ ")," jun "," ~ ")," jul "," ~ ")," aug "," ~ ")," sep "," ~ ")," sept "," ~ ")," oct "," ~ ")</f>
        <v>  </v>
      </c>
      <c r="BT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401,"jan","~"),"feb","~"),"mar","~"),"apr","~"),"may","~"),"jun","~"),"jul","~"),"aug","~"),"sep","~"),"oct","~"),"nov","~"),"dec","~")," nov "," ~ ")," dec "," ~ ")," mon "," ~ ")," tue "," ~ ")," wed "," ~ ")," thu "," ~ ")," fri "," ~ ")," sat "," ~ ")," sun "," ~ ")," gate "," ~ ")," bay "," ~ ")," stand "," ~ ")," position "," ~ ")," galley "," ~ ")," flight "," ~ ")," flt "," ~ ")," day "," ~ ")," date "," ~ ")," dated "," ~ ")," the "," ~ ")," and "," ~ ")," of "," ~ ")," in "," ~ ")," for "," ~ ")," with "," ~ ")</f>
        <v>  </v>
      </c>
      <c r="BU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401,"jan","~"),"feb","~"),"mar","~"),"apr","~"),"may","~"),"jun","~"),"jul","~"),"aug","~"),"sep","~"),"oct","~"),"nov","~"),"dec","~")," nov "," ~ ")," dec "," ~ ")," mon "," ~ ")," tue "," ~ ")," wed "," ~ ")," thu "," ~ ")," fri "," ~ ")," sat "," ~ ")," sun "," ~ ")," gate "," ~ ")," bay "," ~ ")," stand "," ~ ")," position "," ~ ")," galley "," ~ ")," flight "," ~ ")," flt "," ~ ")," day "," ~ ")," date "," ~ ")," dated "," ~ ")," the "," ~ ")," and "," ~ ")," of "," ~ ")," in "," ~ ")," for "," ~ ")," with "," ~ ")</f>
        <v>  </v>
      </c>
      <c r="BV401" s="61" t="n">
        <f aca="false">0</f>
        <v>0</v>
      </c>
      <c r="BW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401," pax "," ~ ")," etd "," ~ ")," eta "," ~ ")," std "," ~ ")," sta "," ~ ")," atd "," ~ ")," ata "," ~ ")," lt "," ~ ")," utc "," ~ ")," local "," ~ ")," ok "," ~ ")," done "," ~ ")," seen "," ~ ")," chk "," ~ ")," chkd "," ~ ")," checked "," ~ ")," rcvd "," ~ ")," recd "," ~ ")," dep "," ~ ")," arr "," ~ ")," qty "," ~ ")," all "," ~ ")," ttl "," ~ ")," total "," ~ ")," via "," ~ ")," per "," ~ ")," call "," ~ ")," inbound "," ~ ")," outbound "," ~ ")," approx "," ~ ")</f>
        <v>  </v>
      </c>
      <c r="BX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401," pax "," ~ ")," etd "," ~ ")," eta "," ~ ")," std "," ~ ")," sta "," ~ ")," atd "," ~ ")," ata "," ~ ")," lt "," ~ ")," utc "," ~ ")," local "," ~ ")," ok "," ~ ")," done "," ~ ")," seen "," ~ ")," chk "," ~ ")," chkd "," ~ ")," checked "," ~ ")," rcvd "," ~ ")," recd "," ~ ")," dep "," ~ ")," arr "," ~ ")," qty "," ~ ")," all "," ~ ")," ttl "," ~ ")," total "," ~ ")," via "," ~ ")," per "," ~ ")," call "," ~ ")," inbound "," ~ ")," outbound "," ~ ")," approx "," ~ ")</f>
        <v>  </v>
      </c>
    </row>
    <row r="402" customFormat="false" ht="41.25" hidden="false" customHeight="true" outlineLevel="0" collapsed="false">
      <c r="A402" s="57" t="s">
        <v>1026</v>
      </c>
      <c r="B402" s="57" t="s">
        <v>261</v>
      </c>
      <c r="C402" s="57" t="str">
        <f aca="false">Flights!$F$16</f>
        <v>MH0139</v>
      </c>
      <c r="D402" s="58" t="n">
        <f aca="false">Flights!$D$16</f>
        <v>46307</v>
      </c>
      <c r="E402" s="57" t="str">
        <f aca="false">Flights!$G$16&amp;"-"&amp;Flights!$H$16</f>
        <v>KUL-ADL</v>
      </c>
      <c r="F402" s="57" t="str">
        <f aca="false">Flights!$K$16</f>
        <v>BC</v>
      </c>
      <c r="G402" s="57" t="s">
        <v>423</v>
      </c>
      <c r="H402" s="57" t="s">
        <v>381</v>
      </c>
      <c r="I402" s="57" t="s">
        <v>502</v>
      </c>
      <c r="J402" s="57" t="s">
        <v>514</v>
      </c>
      <c r="K402" s="67" t="s">
        <v>504</v>
      </c>
      <c r="L402" s="67" t="s">
        <v>1027</v>
      </c>
      <c r="M402" s="67" t="s">
        <v>454</v>
      </c>
      <c r="N402" s="67" t="s">
        <v>386</v>
      </c>
      <c r="O402" s="67" t="s">
        <v>506</v>
      </c>
      <c r="P402" s="57" t="s">
        <v>187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open",IF(AND(NOT(OR(LEN(AZ402)&lt;15,ISNUMBER(MATCH(AZ402,L_Placeholder,0)))),BK402=0,NOT(OR(LEN(AU402)&lt;2,ISNUMBER(MATCH(AU402,L_Placeholder,0)))),NOT(OR(LEN(AX402)&lt;2,ISNUMBER(MATCH(AX402,L_Placeholder,0)))),TRIM(AE402)&lt;&gt;TRIM(T402)),"N/A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missing",IF(OR(LEN(AU402)&lt;2,ISNUMBER(MATCH(AU402,L_Placeholder,0))),"INVALID – PIC missing",IF(OR(LEN(AV402)&lt;2,ISNUMBER(MATCH(AV402,L_Placeholder,0))),"INVALID – result / assessment missing",IF(OR(OR(LEN(AW402)&lt;3,ISNUMBER(MATCH(AW402,L_Placeholder,0))),SUMPRODUCT(--ISNUMBER(SEARCH(" "&amp;L_EvidencePhrase&amp;" ",BD402)))&gt;0,BI402=1),"INVALID – evidence missing, placeholder or not yet on file",IF(BL402=0,"INVALID – evidence needs a traceable reference (number, file name or link)",IF(OR(LEN(AX402)&lt;2,ISNUMBER(MATCH(AX402,L_Placeholder,0))),"INVALID – verifier missing",IF(AX402=AU402,"INVALID – verifier must be someone other than the PIC",IF(BH402=1,"INVALID – result not yet available (awaiting / TBC)",IF(BV402=1,"INVALID – wording says not on board: an on-board confirmation needs the item loaded",IF(AND(AQ402=1,OR(OR(LEN(AY402)&lt;3,ISNUMBER(MATCH(AY402,L_Placeholder,0))),BJ402=1,BQ402=0)),"INVALID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LATE","COMPLETE")&amp;IF(BG402=1," – CHECK WORDING",""))))))))))))))))))))))),IF(TRIM(U402)="Fail","FAIL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t="str">
        <f aca="false">" "&amp;TRIM(SUBSTITUTE(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 "))&amp;" "</f>
        <v>  </v>
      </c>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IFERROR(IF(AND(TRIM(U402)="Pass",SUMPRODUCT((LEN(BC402)-LEN(SUBSTITUTE(BC402,"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")))/(LEN(L_PendNeg)+1))+SUMPRODUCT((LEN(BC402)-LEN(SUBSTITUTE(BC402," "&amp;L_PendPrep&amp;" "," ")))/(LEN(L_PendPrep)+1)),1,0),1)</f>
        <v>0</v>
      </c>
      <c r="BI402" s="61" t="n">
        <f aca="false">IFERROR(IF(SUMPRODUCT((LEN(BD402)-LEN(SUBSTITUTE(BD402," "&amp;L_PendStrict&amp;" "," ")))/(LEN(L_PendStrict)+1))&gt;SUMPRODUCT((LEN(BD402)-LEN(SUBSTITUTE(BD402," "&amp;L_PendNeg&amp;" "," ")))/(LEN(L_PendNeg)+1)),1,0),1)</f>
        <v>0</v>
      </c>
      <c r="BJ402" s="61" t="n">
        <f aca="false">IFERROR(IF(SUMPRODUCT((LEN(BE402)-LEN(SUBSTITUTE(BE402," "&amp;L_Pending&amp;" "," ")))/(LEN(L_Pending)+1))&gt;SUMPRODUCT((LEN(BE402)-LEN(SUBSTITUTE(BE402," "&amp;L_PendNeg&amp;" "," ")))/(LEN(L_PendNeg)+1))+SUMPRODUCT((LEN(BE402)-LEN(SUBSTITUTE(BE402," "&amp;L_PendPrep&amp;" "," ")))/(LEN(L_PendPrep)+1)),1,0),1)</f>
        <v>0</v>
      </c>
      <c r="BK402" s="61" t="n">
        <f aca="false">IFERROR(IF(SUMPRODUCT((LEN(BF402)-LEN(SUBSTITUTE(BF402," "&amp;L_PendStrict&amp;" "," ")))/(LEN(L_PendStrict)+1))&gt;SUMPRODUCT((LEN(BF402)-LEN(SUBSTITUTE(BF402," "&amp;L_PendNeg&amp;" "," ")))/(LEN(L_PendNeg)+1)),1,0),1)</f>
        <v>0</v>
      </c>
      <c r="BL402" s="61" t="n">
        <f aca="false">IFERROR(IF(OR(SUMPRODUCT(--ISNUMBER(SEARCH({"aa000"," aa 000"," aaa 000"," aaaa 000"," a 0000"," a000 000"," aa 00 000"," aaa 00 000"},BN402)))&gt;0,SUMPRODUCT(--ISNUMBER(SEARCH({"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402)))&gt;0,SUMPRODUCT(--ISNUMBER(SEARCH({"http","www.","\",".pdf",".jpg",".jpeg",".png",".heic",".xls",".doc",".msg",".eml"},Z402)))&gt;0,AND(SUMPRODUCT(--ISNUMBER(SEARCH({"sharepoint","onedrive","teams","dms","q-pulse","qpulse"},Z402)))&gt;0,ISNUMBER(SEARCH("0",BM402)))),1,0),0)</f>
        <v>0</v>
      </c>
      <c r="BM402" s="61" t="str">
        <f aca="false">SUBSTITUTE(SUBSTITUTE(SUBSTITUTE(SUBSTITUTE(SUBSTITUTE(SUBSTITUTE(SUBSTITUTE(SUBSTITUTE(SUBSTITUTE(LOWER(BW402&amp;""),"1","0"),"2","0"),"3","0"),"4","0"),"5","0"),"6","0"),"7","0"),"8","0"),"9","0")</f>
        <v>  </v>
      </c>
      <c r="BN402" s="61" t="str">
        <f aca="false">SUBSTITUTE(SUBSTITUTE(SUBSTITUTE(SUBSTITUTE(SUBSTITUTE(SUBSTITUTE(SUBSTITUTE(SUBSTITUTE(SUBSTITUTE(SUBSTITUTE(SUBSTITUTE(SUBSTITUTE(SUBSTITUTE(SUBSTITUTE(SUBSTITUTE(SUBSTITUTE(SUBSTITUTE(SUBSTITUTE(SUBSTITUTE(SUBSTITUTE(SUBSTITUTE(SUBSTITUTE(SUBSTITUTE(SUBSTITUTE(SUBSTITUTE(BM402,"b","a"),"c","a"),"d","a"),"e","a"),"f","a"),"g","a"),"h","a"),"i","a"),"j","a"),"k","a"),"l","a"),"m","a"),"n","a"),"o","a"),"p","a"),"q","a"),"r","a"),"s","a"),"t","a"),"u","a"),"v","a"),"w","a"),"x","a"),"y","a"),"z","a")</f>
        <v>  </v>
      </c>
      <c r="BO402" s="61" t="str">
        <f aca="false">SUBSTITUTE(SUBSTITUTE(SUBSTITUTE(SUBSTITUTE(SUBSTITUTE(SUBSTITUTE(SUBSTITUTE(SUBSTITUTE(SUBSTITUTE(LOWER(BX402&amp;""),"1","0"),"2","0"),"3","0"),"4","0"),"5","0"),"6","0"),"7","0"),"8","0"),"9","0")</f>
        <v>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v>
      </c>
      <c r="BQ402" s="61" t="n">
        <f aca="false">IFERROR(IF(OR(SUMPRODUCT(--ISNUMBER(SEARCH({"aa000"," aa 000"," aaa 000"," aaaa 000"," a 0000"," a000 000"," aa 00 000"," aaa 00 000"},BP402)))&gt;0,SUMPRODUCT(--ISNUMBER(SEARCH({"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402)))&gt;0,SUMPRODUCT(--ISNUMBER(SEARCH({"http","www.","\",".pdf",".jpg",".jpeg",".png",".heic",".xls",".doc",".msg",".eml"},W402)))&gt;0,ISNUMBER(SEARCH("0000",BO402)),AND(SUMPRODUCT(--ISNUMBER(SEARCH({"sharepoint","onedrive","teams","dms","q-pulse","qpulse"},W402)))&gt;0,ISNUMBER(SEARCH("0",BO402)))),1,0),0)</f>
        <v>0</v>
      </c>
      <c r="BR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402," "&amp;LOWER(Flights!$F$16)&amp;" "," ~ ")," mh"," ~")," at "," ~ ")," by "," ~ ")," on "," ~ ")," to "," ~ ")," from "," ~ ")," until "," ~ ")," till "," ~ ")," before "," ~ ")," after "," ~ ")," around "," ~ ")," approx "," ~ ")," about "," ~ ")," since "," ~ ")," hrs "," ~ ")," hr "," ~ ")," hours "," ~ ")," time "," ~ ")," jan "," ~ ")," feb "," ~ ")," mar "," ~ ")," apr "," ~ ")," may "," ~ ")," jun "," ~ ")," jul "," ~ ")," aug "," ~ ")," sep "," ~ ")," sept "," ~ ")," oct "," ~ ")</f>
        <v>  </v>
      </c>
      <c r="BS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402," "&amp;LOWER(Flights!$F$16)&amp;" "," ~ ")," mh"," ~")," at "," ~ ")," by "," ~ ")," on "," ~ ")," to "," ~ ")," from "," ~ ")," until "," ~ ")," till "," ~ ")," before "," ~ ")," after "," ~ ")," around "," ~ ")," approx "," ~ ")," about "," ~ ")," since "," ~ ")," hrs "," ~ ")," hr "," ~ ")," hours "," ~ ")," time "," ~ ")," jan "," ~ ")," feb "," ~ ")," mar "," ~ ")," apr "," ~ ")," may "," ~ ")," jun "," ~ ")," jul "," ~ ")," aug "," ~ ")," sep "," ~ ")," sept "," ~ ")," oct "," ~ ")</f>
        <v>  </v>
      </c>
      <c r="BT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402,"jan","~"),"feb","~"),"mar","~"),"apr","~"),"may","~"),"jun","~"),"jul","~"),"aug","~"),"sep","~"),"oct","~"),"nov","~"),"dec","~")," nov "," ~ ")," dec "," ~ ")," mon "," ~ ")," tue "," ~ ")," wed "," ~ ")," thu "," ~ ")," fri "," ~ ")," sat "," ~ ")," sun "," ~ ")," gate "," ~ ")," bay "," ~ ")," stand "," ~ ")," position "," ~ ")," galley "," ~ ")," flight "," ~ ")," flt "," ~ ")," day "," ~ ")," date "," ~ ")," dated "," ~ ")," the "," ~ ")," and "," ~ ")," of "," ~ ")," in "," ~ ")," for "," ~ ")," with "," ~ ")</f>
        <v>  </v>
      </c>
      <c r="BU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402,"jan","~"),"feb","~"),"mar","~"),"apr","~"),"may","~"),"jun","~"),"jul","~"),"aug","~"),"sep","~"),"oct","~"),"nov","~"),"dec","~")," nov "," ~ ")," dec "," ~ ")," mon "," ~ ")," tue "," ~ ")," wed "," ~ ")," thu "," ~ ")," fri "," ~ ")," sat "," ~ ")," sun "," ~ ")," gate "," ~ ")," bay "," ~ ")," stand "," ~ ")," position "," ~ ")," galley "," ~ ")," flight "," ~ ")," flt "," ~ ")," day "," ~ ")," date "," ~ ")," dated "," ~ ")," the "," ~ ")," and "," ~ ")," of "," ~ ")," in "," ~ ")," for "," ~ ")," with "," ~ ")</f>
        <v>  </v>
      </c>
      <c r="BV402" s="61" t="n">
        <f aca="false">0</f>
        <v>0</v>
      </c>
      <c r="BW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402," pax "," ~ ")," etd "," ~ ")," eta "," ~ ")," std "," ~ ")," sta "," ~ ")," atd "," ~ ")," ata "," ~ ")," lt "," ~ ")," utc "," ~ ")," local "," ~ ")," ok "," ~ ")," done "," ~ ")," seen "," ~ ")," chk "," ~ ")," chkd "," ~ ")," checked "," ~ ")," rcvd "," ~ ")," recd "," ~ ")," dep "," ~ ")," arr "," ~ ")," qty "," ~ ")," all "," ~ ")," ttl "," ~ ")," total "," ~ ")," via "," ~ ")," per "," ~ ")," call "," ~ ")," inbound "," ~ ")," outbound "," ~ ")," approx "," ~ ")</f>
        <v>  </v>
      </c>
      <c r="BX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402," pax "," ~ ")," etd "," ~ ")," eta "," ~ ")," std "," ~ ")," sta "," ~ ")," atd "," ~ ")," ata "," ~ ")," lt "," ~ ")," utc "," ~ ")," local "," ~ ")," ok "," ~ ")," done "," ~ ")," seen "," ~ ")," chk "," ~ ")," chkd "," ~ ")," checked "," ~ ")," rcvd "," ~ ")," recd "," ~ ")," dep "," ~ ")," arr "," ~ ")," qty "," ~ ")," all "," ~ ")," ttl "," ~ ")," total "," ~ ")," via "," ~ ")," per "," ~ ")," call "," ~ ")," inbound "," ~ ")," outbound "," ~ ")," approx "," ~ ")</f>
        <v>  </v>
      </c>
    </row>
    <row r="403" customFormat="false" ht="41.25" hidden="false" customHeight="true" outlineLevel="0" collapsed="false">
      <c r="A403" s="57" t="s">
        <v>1028</v>
      </c>
      <c r="B403" s="57" t="s">
        <v>261</v>
      </c>
      <c r="C403" s="57" t="str">
        <f aca="false">Flights!$F$16</f>
        <v>MH0139</v>
      </c>
      <c r="D403" s="58" t="n">
        <f aca="false">Flights!$D$16</f>
        <v>46307</v>
      </c>
      <c r="E403" s="57" t="str">
        <f aca="false">Flights!$G$16&amp;"-"&amp;Flights!$H$16</f>
        <v>KUL-ADL</v>
      </c>
      <c r="F403" s="57" t="str">
        <f aca="false">Flights!$K$16</f>
        <v>BC</v>
      </c>
      <c r="G403" s="57" t="s">
        <v>423</v>
      </c>
      <c r="H403" s="57" t="s">
        <v>381</v>
      </c>
      <c r="I403" s="57" t="s">
        <v>502</v>
      </c>
      <c r="J403" s="57" t="s">
        <v>518</v>
      </c>
      <c r="K403" s="67" t="s">
        <v>504</v>
      </c>
      <c r="L403" s="67" t="s">
        <v>1029</v>
      </c>
      <c r="M403" s="67" t="s">
        <v>454</v>
      </c>
      <c r="N403" s="67" t="s">
        <v>386</v>
      </c>
      <c r="O403" s="67" t="s">
        <v>506</v>
      </c>
      <c r="P403" s="57" t="s">
        <v>187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open",IF(AND(NOT(OR(LEN(AZ403)&lt;15,ISNUMBER(MATCH(AZ403,L_Placeholder,0)))),BK403=0,NOT(OR(LEN(AU403)&lt;2,ISNUMBER(MATCH(AU403,L_Placeholder,0)))),NOT(OR(LEN(AX403)&lt;2,ISNUMBER(MATCH(AX403,L_Placeholder,0)))),TRIM(AE403)&lt;&gt;TRIM(T403)),"N/A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missing",IF(OR(LEN(AU403)&lt;2,ISNUMBER(MATCH(AU403,L_Placeholder,0))),"INVALID – PIC missing",IF(OR(LEN(AV403)&lt;2,ISNUMBER(MATCH(AV403,L_Placeholder,0))),"INVALID – result / assessment missing",IF(OR(OR(LEN(AW403)&lt;3,ISNUMBER(MATCH(AW403,L_Placeholder,0))),SUMPRODUCT(--ISNUMBER(SEARCH(" "&amp;L_EvidencePhrase&amp;" ",BD403)))&gt;0,BI403=1),"INVALID – evidence missing, placeholder or not yet on file",IF(BL403=0,"INVALID – evidence needs a traceable reference (number, file name or link)",IF(OR(LEN(AX403)&lt;2,ISNUMBER(MATCH(AX403,L_Placeholder,0))),"INVALID – verifier missing",IF(AX403=AU403,"INVALID – verifier must be someone other than the PIC",IF(BH403=1,"INVALID – result not yet available (awaiting / TBC)",IF(BV403=1,"INVALID – wording says not on board: an on-board confirmation needs the item loaded",IF(AND(AQ403=1,OR(OR(LEN(AY403)&lt;3,ISNUMBER(MATCH(AY403,L_Placeholder,0))),BJ403=1,BQ403=0)),"INVALID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LATE","COMPLETE")&amp;IF(BG403=1," – CHECK WORDING",""))))))))))))))))))))))),IF(TRIM(U403)="Fail","FAIL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t="str">
        <f aca="false">" "&amp;TRIM(SUBSTITUTE(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 "))&amp;" "</f>
        <v>  </v>
      </c>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IFERROR(IF(AND(TRIM(U403)="Pass",SUMPRODUCT((LEN(BC403)-LEN(SUBSTITUTE(BC403,"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")))/(LEN(L_PendNeg)+1))+SUMPRODUCT((LEN(BC403)-LEN(SUBSTITUTE(BC403," "&amp;L_PendPrep&amp;" "," ")))/(LEN(L_PendPrep)+1)),1,0),1)</f>
        <v>0</v>
      </c>
      <c r="BI403" s="61" t="n">
        <f aca="false">IFERROR(IF(SUMPRODUCT((LEN(BD403)-LEN(SUBSTITUTE(BD403," "&amp;L_PendStrict&amp;" "," ")))/(LEN(L_PendStrict)+1))&gt;SUMPRODUCT((LEN(BD403)-LEN(SUBSTITUTE(BD403," "&amp;L_PendNeg&amp;" "," ")))/(LEN(L_PendNeg)+1)),1,0),1)</f>
        <v>0</v>
      </c>
      <c r="BJ403" s="61" t="n">
        <f aca="false">IFERROR(IF(SUMPRODUCT((LEN(BE403)-LEN(SUBSTITUTE(BE403," "&amp;L_Pending&amp;" "," ")))/(LEN(L_Pending)+1))&gt;SUMPRODUCT((LEN(BE403)-LEN(SUBSTITUTE(BE403," "&amp;L_PendNeg&amp;" "," ")))/(LEN(L_PendNeg)+1))+SUMPRODUCT((LEN(BE403)-LEN(SUBSTITUTE(BE403," "&amp;L_PendPrep&amp;" "," ")))/(LEN(L_PendPrep)+1)),1,0),1)</f>
        <v>0</v>
      </c>
      <c r="BK403" s="61" t="n">
        <f aca="false">IFERROR(IF(SUMPRODUCT((LEN(BF403)-LEN(SUBSTITUTE(BF403," "&amp;L_PendStrict&amp;" "," ")))/(LEN(L_PendStrict)+1))&gt;SUMPRODUCT((LEN(BF403)-LEN(SUBSTITUTE(BF403," "&amp;L_PendNeg&amp;" "," ")))/(LEN(L_PendNeg)+1)),1,0),1)</f>
        <v>0</v>
      </c>
      <c r="BL403" s="61" t="n">
        <f aca="false">IFERROR(IF(OR(SUMPRODUCT(--ISNUMBER(SEARCH({"aa000"," aa 000"," aaa 000"," aaaa 000"," a 0000"," a000 000"," aa 00 000"," aaa 00 000"},BN403)))&gt;0,SUMPRODUCT(--ISNUMBER(SEARCH({"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403)))&gt;0,SUMPRODUCT(--ISNUMBER(SEARCH({"http","www.","\",".pdf",".jpg",".jpeg",".png",".heic",".xls",".doc",".msg",".eml"},Z403)))&gt;0,AND(SUMPRODUCT(--ISNUMBER(SEARCH({"sharepoint","onedrive","teams","dms","q-pulse","qpulse"},Z403)))&gt;0,ISNUMBER(SEARCH("0",BM403)))),1,0),0)</f>
        <v>0</v>
      </c>
      <c r="BM403" s="61" t="str">
        <f aca="false">SUBSTITUTE(SUBSTITUTE(SUBSTITUTE(SUBSTITUTE(SUBSTITUTE(SUBSTITUTE(SUBSTITUTE(SUBSTITUTE(SUBSTITUTE(LOWER(BW403&amp;""),"1","0"),"2","0"),"3","0"),"4","0"),"5","0"),"6","0"),"7","0"),"8","0"),"9","0")</f>
        <v>  </v>
      </c>
      <c r="BN403" s="61" t="str">
        <f aca="false">SUBSTITUTE(SUBSTITUTE(SUBSTITUTE(SUBSTITUTE(SUBSTITUTE(SUBSTITUTE(SUBSTITUTE(SUBSTITUTE(SUBSTITUTE(SUBSTITUTE(SUBSTITUTE(SUBSTITUTE(SUBSTITUTE(SUBSTITUTE(SUBSTITUTE(SUBSTITUTE(SUBSTITUTE(SUBSTITUTE(SUBSTITUTE(SUBSTITUTE(SUBSTITUTE(SUBSTITUTE(SUBSTITUTE(SUBSTITUTE(SUBSTITUTE(BM403,"b","a"),"c","a"),"d","a"),"e","a"),"f","a"),"g","a"),"h","a"),"i","a"),"j","a"),"k","a"),"l","a"),"m","a"),"n","a"),"o","a"),"p","a"),"q","a"),"r","a"),"s","a"),"t","a"),"u","a"),"v","a"),"w","a"),"x","a"),"y","a"),"z","a")</f>
        <v>  </v>
      </c>
      <c r="BO403" s="61" t="str">
        <f aca="false">SUBSTITUTE(SUBSTITUTE(SUBSTITUTE(SUBSTITUTE(SUBSTITUTE(SUBSTITUTE(SUBSTITUTE(SUBSTITUTE(SUBSTITUTE(LOWER(BX403&amp;""),"1","0"),"2","0"),"3","0"),"4","0"),"5","0"),"6","0"),"7","0"),"8","0"),"9","0")</f>
        <v>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v>
      </c>
      <c r="BQ403" s="61" t="n">
        <f aca="false">IFERROR(IF(OR(SUMPRODUCT(--ISNUMBER(SEARCH({"aa000"," aa 000"," aaa 000"," aaaa 000"," a 0000"," a000 000"," aa 00 000"," aaa 00 000"},BP403)))&gt;0,SUMPRODUCT(--ISNUMBER(SEARCH({"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403)))&gt;0,SUMPRODUCT(--ISNUMBER(SEARCH({"http","www.","\",".pdf",".jpg",".jpeg",".png",".heic",".xls",".doc",".msg",".eml"},W403)))&gt;0,ISNUMBER(SEARCH("0000",BO403)),AND(SUMPRODUCT(--ISNUMBER(SEARCH({"sharepoint","onedrive","teams","dms","q-pulse","qpulse"},W403)))&gt;0,ISNUMBER(SEARCH("0",BO403)))),1,0),0)</f>
        <v>0</v>
      </c>
      <c r="BR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403," "&amp;LOWER(Flights!$F$16)&amp;" "," ~ ")," mh"," ~")," at "," ~ ")," by "," ~ ")," on "," ~ ")," to "," ~ ")," from "," ~ ")," until "," ~ ")," till "," ~ ")," before "," ~ ")," after "," ~ ")," around "," ~ ")," approx "," ~ ")," about "," ~ ")," since "," ~ ")," hrs "," ~ ")," hr "," ~ ")," hours "," ~ ")," time "," ~ ")," jan "," ~ ")," feb "," ~ ")," mar "," ~ ")," apr "," ~ ")," may "," ~ ")," jun "," ~ ")," jul "," ~ ")," aug "," ~ ")," sep "," ~ ")," sept "," ~ ")," oct "," ~ ")</f>
        <v>  </v>
      </c>
      <c r="BS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403," "&amp;LOWER(Flights!$F$16)&amp;" "," ~ ")," mh"," ~")," at "," ~ ")," by "," ~ ")," on "," ~ ")," to "," ~ ")," from "," ~ ")," until "," ~ ")," till "," ~ ")," before "," ~ ")," after "," ~ ")," around "," ~ ")," approx "," ~ ")," about "," ~ ")," since "," ~ ")," hrs "," ~ ")," hr "," ~ ")," hours "," ~ ")," time "," ~ ")," jan "," ~ ")," feb "," ~ ")," mar "," ~ ")," apr "," ~ ")," may "," ~ ")," jun "," ~ ")," jul "," ~ ")," aug "," ~ ")," sep "," ~ ")," sept "," ~ ")," oct "," ~ ")</f>
        <v>  </v>
      </c>
      <c r="BT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403,"jan","~"),"feb","~"),"mar","~"),"apr","~"),"may","~"),"jun","~"),"jul","~"),"aug","~"),"sep","~"),"oct","~"),"nov","~"),"dec","~")," nov "," ~ ")," dec "," ~ ")," mon "," ~ ")," tue "," ~ ")," wed "," ~ ")," thu "," ~ ")," fri "," ~ ")," sat "," ~ ")," sun "," ~ ")," gate "," ~ ")," bay "," ~ ")," stand "," ~ ")," position "," ~ ")," galley "," ~ ")," flight "," ~ ")," flt "," ~ ")," day "," ~ ")," date "," ~ ")," dated "," ~ ")," the "," ~ ")," and "," ~ ")," of "," ~ ")," in "," ~ ")," for "," ~ ")," with "," ~ ")</f>
        <v>  </v>
      </c>
      <c r="BU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403,"jan","~"),"feb","~"),"mar","~"),"apr","~"),"may","~"),"jun","~"),"jul","~"),"aug","~"),"sep","~"),"oct","~"),"nov","~"),"dec","~")," nov "," ~ ")," dec "," ~ ")," mon "," ~ ")," tue "," ~ ")," wed "," ~ ")," thu "," ~ ")," fri "," ~ ")," sat "," ~ ")," sun "," ~ ")," gate "," ~ ")," bay "," ~ ")," stand "," ~ ")," position "," ~ ")," galley "," ~ ")," flight "," ~ ")," flt "," ~ ")," day "," ~ ")," date "," ~ ")," dated "," ~ ")," the "," ~ ")," and "," ~ ")," of "," ~ ")," in "," ~ ")," for "," ~ ")," with "," ~ ")</f>
        <v>  </v>
      </c>
      <c r="BV403" s="61" t="n">
        <f aca="false">0</f>
        <v>0</v>
      </c>
      <c r="BW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403," pax "," ~ ")," etd "," ~ ")," eta "," ~ ")," std "," ~ ")," sta "," ~ ")," atd "," ~ ")," ata "," ~ ")," lt "," ~ ")," utc "," ~ ")," local "," ~ ")," ok "," ~ ")," done "," ~ ")," seen "," ~ ")," chk "," ~ ")," chkd "," ~ ")," checked "," ~ ")," rcvd "," ~ ")," recd "," ~ ")," dep "," ~ ")," arr "," ~ ")," qty "," ~ ")," all "," ~ ")," ttl "," ~ ")," total "," ~ ")," via "," ~ ")," per "," ~ ")," call "," ~ ")," inbound "," ~ ")," outbound "," ~ ")," approx "," ~ ")</f>
        <v>  </v>
      </c>
      <c r="BX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403," pax "," ~ ")," etd "," ~ ")," eta "," ~ ")," std "," ~ ")," sta "," ~ ")," atd "," ~ ")," ata "," ~ ")," lt "," ~ ")," utc "," ~ ")," local "," ~ ")," ok "," ~ ")," done "," ~ ")," seen "," ~ ")," chk "," ~ ")," chkd "," ~ ")," checked "," ~ ")," rcvd "," ~ ")," recd "," ~ ")," dep "," ~ ")," arr "," ~ ")," qty "," ~ ")," all "," ~ ")," ttl "," ~ ")," total "," ~ ")," via "," ~ ")," per "," ~ ")," call "," ~ ")," inbound "," ~ ")," outbound "," ~ ")," approx "," ~ ")</f>
        <v>  </v>
      </c>
    </row>
    <row r="404" customFormat="false" ht="54" hidden="false" customHeight="true" outlineLevel="0" collapsed="false">
      <c r="A404" s="57" t="s">
        <v>1030</v>
      </c>
      <c r="B404" s="57" t="s">
        <v>261</v>
      </c>
      <c r="C404" s="57" t="str">
        <f aca="false">Flights!$F$16</f>
        <v>MH0139</v>
      </c>
      <c r="D404" s="58" t="n">
        <f aca="false">Flights!$D$16</f>
        <v>46307</v>
      </c>
      <c r="E404" s="57" t="str">
        <f aca="false">Flights!$G$16&amp;"-"&amp;Flights!$H$16</f>
        <v>KUL-ADL</v>
      </c>
      <c r="F404" s="57" t="str">
        <f aca="false">Flights!$K$16</f>
        <v>BC</v>
      </c>
      <c r="G404" s="57" t="s">
        <v>423</v>
      </c>
      <c r="H404" s="57" t="s">
        <v>381</v>
      </c>
      <c r="I404" s="57" t="s">
        <v>502</v>
      </c>
      <c r="J404" s="57" t="s">
        <v>521</v>
      </c>
      <c r="K404" s="67" t="s">
        <v>619</v>
      </c>
      <c r="L404" s="67" t="s">
        <v>1031</v>
      </c>
      <c r="M404" s="67" t="s">
        <v>454</v>
      </c>
      <c r="N404" s="67" t="s">
        <v>386</v>
      </c>
      <c r="O404" s="67" t="s">
        <v>524</v>
      </c>
      <c r="P404" s="57" t="s">
        <v>187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open",IF(AND(NOT(OR(LEN(AZ404)&lt;15,ISNUMBER(MATCH(AZ404,L_Placeholder,0)))),BK404=0,NOT(OR(LEN(AU404)&lt;2,ISNUMBER(MATCH(AU404,L_Placeholder,0)))),NOT(OR(LEN(AX404)&lt;2,ISNUMBER(MATCH(AX404,L_Placeholder,0)))),TRIM(AE404)&lt;&gt;TRIM(T404)),"N/A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missing",IF(OR(LEN(AU404)&lt;2,ISNUMBER(MATCH(AU404,L_Placeholder,0))),"INVALID – PIC missing",IF(OR(LEN(AV404)&lt;2,ISNUMBER(MATCH(AV404,L_Placeholder,0))),"INVALID – result / assessment missing",IF(OR(OR(LEN(AW404)&lt;3,ISNUMBER(MATCH(AW404,L_Placeholder,0))),SUMPRODUCT(--ISNUMBER(SEARCH(" "&amp;L_EvidencePhrase&amp;" ",BD404)))&gt;0,BI404=1),"INVALID – evidence missing, placeholder or not yet on file",IF(BL404=0,"INVALID – evidence needs a traceable reference (number, file name or link)",IF(OR(LEN(AX404)&lt;2,ISNUMBER(MATCH(AX404,L_Placeholder,0))),"INVALID – verifier missing",IF(AX404=AU404,"INVALID – verifier must be someone other than the PIC",IF(BH404=1,"INVALID – result not yet available (awaiting / TBC)",IF(BV404=1,"INVALID – wording says not on board: an on-board confirmation needs the item loaded",IF(AND(AQ404=1,OR(OR(LEN(AY404)&lt;3,ISNUMBER(MATCH(AY404,L_Placeholder,0))),BJ404=1,BQ404=0)),"INVALID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LATE","COMPLETE")&amp;IF(BG404=1," – CHECK WORDING",""))))))))))))))))))))))),IF(TRIM(U404)="Fail","FAIL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t="str">
        <f aca="false">" "&amp;TRIM(SUBSTITUTE(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 "))&amp;" "</f>
        <v>  </v>
      </c>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IFERROR(IF(AND(TRIM(U404)="Pass",SUMPRODUCT((LEN(BC404)-LEN(SUBSTITUTE(BC404,"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")))/(LEN(L_PendNeg)+1))+SUMPRODUCT((LEN(BC404)-LEN(SUBSTITUTE(BC404," "&amp;L_PendPrep&amp;" "," ")))/(LEN(L_PendPrep)+1)),1,0),1)</f>
        <v>0</v>
      </c>
      <c r="BI404" s="61" t="n">
        <f aca="false">IFERROR(IF(SUMPRODUCT((LEN(BD404)-LEN(SUBSTITUTE(BD404," "&amp;L_PendStrict&amp;" "," ")))/(LEN(L_PendStrict)+1))&gt;SUMPRODUCT((LEN(BD404)-LEN(SUBSTITUTE(BD404," "&amp;L_PendNeg&amp;" "," ")))/(LEN(L_PendNeg)+1)),1,0),1)</f>
        <v>0</v>
      </c>
      <c r="BJ404" s="61" t="n">
        <f aca="false">IFERROR(IF(SUMPRODUCT((LEN(BE404)-LEN(SUBSTITUTE(BE404," "&amp;L_Pending&amp;" "," ")))/(LEN(L_Pending)+1))&gt;SUMPRODUCT((LEN(BE404)-LEN(SUBSTITUTE(BE404," "&amp;L_PendNeg&amp;" "," ")))/(LEN(L_PendNeg)+1))+SUMPRODUCT((LEN(BE404)-LEN(SUBSTITUTE(BE404," "&amp;L_PendPrep&amp;" "," ")))/(LEN(L_PendPrep)+1)),1,0),1)</f>
        <v>0</v>
      </c>
      <c r="BK404" s="61" t="n">
        <f aca="false">IFERROR(IF(SUMPRODUCT((LEN(BF404)-LEN(SUBSTITUTE(BF404," "&amp;L_PendStrict&amp;" "," ")))/(LEN(L_PendStrict)+1))&gt;SUMPRODUCT((LEN(BF404)-LEN(SUBSTITUTE(BF404," "&amp;L_PendNeg&amp;" "," ")))/(LEN(L_PendNeg)+1)),1,0),1)</f>
        <v>0</v>
      </c>
      <c r="BL404" s="61" t="n">
        <f aca="false">IFERROR(IF(OR(SUMPRODUCT(--ISNUMBER(SEARCH({"aa000"," aa 000"," aaa 000"," aaaa 000"," a 0000"," a000 000"," aa 00 000"," aaa 00 000"},BN404)))&gt;0,SUMPRODUCT(--ISNUMBER(SEARCH({"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404)))&gt;0,SUMPRODUCT(--ISNUMBER(SEARCH({"http","www.","\",".pdf",".jpg",".jpeg",".png",".heic",".xls",".doc",".msg",".eml"},Z404)))&gt;0,AND(SUMPRODUCT(--ISNUMBER(SEARCH({"sharepoint","onedrive","teams","dms","q-pulse","qpulse"},Z404)))&gt;0,ISNUMBER(SEARCH("0",BM404)))),1,0),0)</f>
        <v>0</v>
      </c>
      <c r="BM404" s="61" t="str">
        <f aca="false">SUBSTITUTE(SUBSTITUTE(SUBSTITUTE(SUBSTITUTE(SUBSTITUTE(SUBSTITUTE(SUBSTITUTE(SUBSTITUTE(SUBSTITUTE(LOWER(BW404&amp;""),"1","0"),"2","0"),"3","0"),"4","0"),"5","0"),"6","0"),"7","0"),"8","0"),"9","0")</f>
        <v>  </v>
      </c>
      <c r="BN404" s="61" t="str">
        <f aca="false">SUBSTITUTE(SUBSTITUTE(SUBSTITUTE(SUBSTITUTE(SUBSTITUTE(SUBSTITUTE(SUBSTITUTE(SUBSTITUTE(SUBSTITUTE(SUBSTITUTE(SUBSTITUTE(SUBSTITUTE(SUBSTITUTE(SUBSTITUTE(SUBSTITUTE(SUBSTITUTE(SUBSTITUTE(SUBSTITUTE(SUBSTITUTE(SUBSTITUTE(SUBSTITUTE(SUBSTITUTE(SUBSTITUTE(SUBSTITUTE(SUBSTITUTE(BM404,"b","a"),"c","a"),"d","a"),"e","a"),"f","a"),"g","a"),"h","a"),"i","a"),"j","a"),"k","a"),"l","a"),"m","a"),"n","a"),"o","a"),"p","a"),"q","a"),"r","a"),"s","a"),"t","a"),"u","a"),"v","a"),"w","a"),"x","a"),"y","a"),"z","a")</f>
        <v>  </v>
      </c>
      <c r="BO404" s="61" t="str">
        <f aca="false">SUBSTITUTE(SUBSTITUTE(SUBSTITUTE(SUBSTITUTE(SUBSTITUTE(SUBSTITUTE(SUBSTITUTE(SUBSTITUTE(SUBSTITUTE(LOWER(BX404&amp;""),"1","0"),"2","0"),"3","0"),"4","0"),"5","0"),"6","0"),"7","0"),"8","0"),"9","0")</f>
        <v>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v>
      </c>
      <c r="BQ404" s="61" t="n">
        <f aca="false">IFERROR(IF(OR(SUMPRODUCT(--ISNUMBER(SEARCH({"aa000"," aa 000"," aaa 000"," aaaa 000"," a 0000"," a000 000"," aa 00 000"," aaa 00 000"},BP404)))&gt;0,SUMPRODUCT(--ISNUMBER(SEARCH({"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404)))&gt;0,SUMPRODUCT(--ISNUMBER(SEARCH({"http","www.","\",".pdf",".jpg",".jpeg",".png",".heic",".xls",".doc",".msg",".eml"},W404)))&gt;0,ISNUMBER(SEARCH("0000",BO404)),AND(SUMPRODUCT(--ISNUMBER(SEARCH({"sharepoint","onedrive","teams","dms","q-pulse","qpulse"},W404)))&gt;0,ISNUMBER(SEARCH("0",BO404)))),1,0),0)</f>
        <v>0</v>
      </c>
      <c r="BR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404," "&amp;LOWER(Flights!$F$16)&amp;" "," ~ ")," mh"," ~")," at "," ~ ")," by "," ~ ")," on "," ~ ")," to "," ~ ")," from "," ~ ")," until "," ~ ")," till "," ~ ")," before "," ~ ")," after "," ~ ")," around "," ~ ")," approx "," ~ ")," about "," ~ ")," since "," ~ ")," hrs "," ~ ")," hr "," ~ ")," hours "," ~ ")," time "," ~ ")," jan "," ~ ")," feb "," ~ ")," mar "," ~ ")," apr "," ~ ")," may "," ~ ")," jun "," ~ ")," jul "," ~ ")," aug "," ~ ")," sep "," ~ ")," sept "," ~ ")," oct "," ~ ")</f>
        <v>  </v>
      </c>
      <c r="BS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404," "&amp;LOWER(Flights!$F$16)&amp;" "," ~ ")," mh"," ~")," at "," ~ ")," by "," ~ ")," on "," ~ ")," to "," ~ ")," from "," ~ ")," until "," ~ ")," till "," ~ ")," before "," ~ ")," after "," ~ ")," around "," ~ ")," approx "," ~ ")," about "," ~ ")," since "," ~ ")," hrs "," ~ ")," hr "," ~ ")," hours "," ~ ")," time "," ~ ")," jan "," ~ ")," feb "," ~ ")," mar "," ~ ")," apr "," ~ ")," may "," ~ ")," jun "," ~ ")," jul "," ~ ")," aug "," ~ ")," sep "," ~ ")," sept "," ~ ")," oct "," ~ ")</f>
        <v>  </v>
      </c>
      <c r="BT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404,"jan","~"),"feb","~"),"mar","~"),"apr","~"),"may","~"),"jun","~"),"jul","~"),"aug","~"),"sep","~"),"oct","~"),"nov","~"),"dec","~")," nov "," ~ ")," dec "," ~ ")," mon "," ~ ")," tue "," ~ ")," wed "," ~ ")," thu "," ~ ")," fri "," ~ ")," sat "," ~ ")," sun "," ~ ")," gate "," ~ ")," bay "," ~ ")," stand "," ~ ")," position "," ~ ")," galley "," ~ ")," flight "," ~ ")," flt "," ~ ")," day "," ~ ")," date "," ~ ")," dated "," ~ ")," the "," ~ ")," and "," ~ ")," of "," ~ ")," in "," ~ ")," for "," ~ ")," with "," ~ ")</f>
        <v>  </v>
      </c>
      <c r="BU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404,"jan","~"),"feb","~"),"mar","~"),"apr","~"),"may","~"),"jun","~"),"jul","~"),"aug","~"),"sep","~"),"oct","~"),"nov","~"),"dec","~")," nov "," ~ ")," dec "," ~ ")," mon "," ~ ")," tue "," ~ ")," wed "," ~ ")," thu "," ~ ")," fri "," ~ ")," sat "," ~ ")," sun "," ~ ")," gate "," ~ ")," bay "," ~ ")," stand "," ~ ")," position "," ~ ")," galley "," ~ ")," flight "," ~ ")," flt "," ~ ")," day "," ~ ")," date "," ~ ")," dated "," ~ ")," the "," ~ ")," and "," ~ ")," of "," ~ ")," in "," ~ ")," for "," ~ ")," with "," ~ ")</f>
        <v>  </v>
      </c>
      <c r="BV404" s="61" t="n">
        <f aca="false">0</f>
        <v>0</v>
      </c>
      <c r="BW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404," pax "," ~ ")," etd "," ~ ")," eta "," ~ ")," std "," ~ ")," sta "," ~ ")," atd "," ~ ")," ata "," ~ ")," lt "," ~ ")," utc "," ~ ")," local "," ~ ")," ok "," ~ ")," done "," ~ ")," seen "," ~ ")," chk "," ~ ")," chkd "," ~ ")," checked "," ~ ")," rcvd "," ~ ")," recd "," ~ ")," dep "," ~ ")," arr "," ~ ")," qty "," ~ ")," all "," ~ ")," ttl "," ~ ")," total "," ~ ")," via "," ~ ")," per "," ~ ")," call "," ~ ")," inbound "," ~ ")," outbound "," ~ ")," approx "," ~ ")</f>
        <v>  </v>
      </c>
      <c r="BX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404," pax "," ~ ")," etd "," ~ ")," eta "," ~ ")," std "," ~ ")," sta "," ~ ")," atd "," ~ ")," ata "," ~ ")," lt "," ~ ")," utc "," ~ ")," local "," ~ ")," ok "," ~ ")," done "," ~ ")," seen "," ~ ")," chk "," ~ ")," chkd "," ~ ")," checked "," ~ ")," rcvd "," ~ ")," recd "," ~ ")," dep "," ~ ")," arr "," ~ ")," qty "," ~ ")," all "," ~ ")," ttl "," ~ ")," total "," ~ ")," via "," ~ ")," per "," ~ ")," call "," ~ ")," inbound "," ~ ")," outbound "," ~ ")," approx "," ~ ")</f>
        <v>  </v>
      </c>
    </row>
    <row r="405" customFormat="false" ht="41.25" hidden="false" customHeight="true" outlineLevel="0" collapsed="false">
      <c r="A405" s="57" t="s">
        <v>1032</v>
      </c>
      <c r="B405" s="57" t="s">
        <v>261</v>
      </c>
      <c r="C405" s="57" t="str">
        <f aca="false">Flights!$F$16</f>
        <v>MH0139</v>
      </c>
      <c r="D405" s="58" t="n">
        <f aca="false">Flights!$D$16</f>
        <v>46307</v>
      </c>
      <c r="E405" s="57" t="str">
        <f aca="false">Flights!$G$16&amp;"-"&amp;Flights!$H$16</f>
        <v>KUL-ADL</v>
      </c>
      <c r="F405" s="57" t="str">
        <f aca="false">Flights!$K$16</f>
        <v>BC</v>
      </c>
      <c r="G405" s="57" t="s">
        <v>423</v>
      </c>
      <c r="H405" s="57" t="s">
        <v>381</v>
      </c>
      <c r="I405" s="57" t="s">
        <v>502</v>
      </c>
      <c r="J405" s="57" t="s">
        <v>526</v>
      </c>
      <c r="K405" s="67" t="s">
        <v>504</v>
      </c>
      <c r="L405" s="67" t="s">
        <v>1033</v>
      </c>
      <c r="M405" s="67" t="s">
        <v>454</v>
      </c>
      <c r="N405" s="67" t="s">
        <v>386</v>
      </c>
      <c r="O405" s="67" t="s">
        <v>506</v>
      </c>
      <c r="P405" s="57" t="s">
        <v>187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open",IF(AND(NOT(OR(LEN(AZ405)&lt;15,ISNUMBER(MATCH(AZ405,L_Placeholder,0)))),BK405=0,NOT(OR(LEN(AU405)&lt;2,ISNUMBER(MATCH(AU405,L_Placeholder,0)))),NOT(OR(LEN(AX405)&lt;2,ISNUMBER(MATCH(AX405,L_Placeholder,0)))),TRIM(AE405)&lt;&gt;TRIM(T405)),"N/A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missing",IF(OR(LEN(AU405)&lt;2,ISNUMBER(MATCH(AU405,L_Placeholder,0))),"INVALID – PIC missing",IF(OR(LEN(AV405)&lt;2,ISNUMBER(MATCH(AV405,L_Placeholder,0))),"INVALID – result / assessment missing",IF(OR(OR(LEN(AW405)&lt;3,ISNUMBER(MATCH(AW405,L_Placeholder,0))),SUMPRODUCT(--ISNUMBER(SEARCH(" "&amp;L_EvidencePhrase&amp;" ",BD405)))&gt;0,BI405=1),"INVALID – evidence missing, placeholder or not yet on file",IF(BL405=0,"INVALID – evidence needs a traceable reference (number, file name or link)",IF(OR(LEN(AX405)&lt;2,ISNUMBER(MATCH(AX405,L_Placeholder,0))),"INVALID – verifier missing",IF(AX405=AU405,"INVALID – verifier must be someone other than the PIC",IF(BH405=1,"INVALID – result not yet available (awaiting / TBC)",IF(BV405=1,"INVALID – wording says not on board: an on-board confirmation needs the item loaded",IF(AND(AQ405=1,OR(OR(LEN(AY405)&lt;3,ISNUMBER(MATCH(AY405,L_Placeholder,0))),BJ405=1,BQ405=0)),"INVALID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LATE","COMPLETE")&amp;IF(BG405=1," – CHECK WORDING",""))))))))))))))))))))))),IF(TRIM(U405)="Fail","FAIL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t="str">
        <f aca="false">" "&amp;TRIM(SUBSTITUTE(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 "))&amp;" "</f>
        <v>  </v>
      </c>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IFERROR(IF(AND(TRIM(U405)="Pass",SUMPRODUCT((LEN(BC405)-LEN(SUBSTITUTE(BC405,"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")))/(LEN(L_PendNeg)+1))+SUMPRODUCT((LEN(BC405)-LEN(SUBSTITUTE(BC405," "&amp;L_PendPrep&amp;" "," ")))/(LEN(L_PendPrep)+1)),1,0),1)</f>
        <v>0</v>
      </c>
      <c r="BI405" s="61" t="n">
        <f aca="false">IFERROR(IF(SUMPRODUCT((LEN(BD405)-LEN(SUBSTITUTE(BD405," "&amp;L_PendStrict&amp;" "," ")))/(LEN(L_PendStrict)+1))&gt;SUMPRODUCT((LEN(BD405)-LEN(SUBSTITUTE(BD405," "&amp;L_PendNeg&amp;" "," ")))/(LEN(L_PendNeg)+1)),1,0),1)</f>
        <v>0</v>
      </c>
      <c r="BJ405" s="61" t="n">
        <f aca="false">IFERROR(IF(SUMPRODUCT((LEN(BE405)-LEN(SUBSTITUTE(BE405," "&amp;L_Pending&amp;" "," ")))/(LEN(L_Pending)+1))&gt;SUMPRODUCT((LEN(BE405)-LEN(SUBSTITUTE(BE405," "&amp;L_PendNeg&amp;" "," ")))/(LEN(L_PendNeg)+1))+SUMPRODUCT((LEN(BE405)-LEN(SUBSTITUTE(BE405," "&amp;L_PendPrep&amp;" "," ")))/(LEN(L_PendPrep)+1)),1,0),1)</f>
        <v>0</v>
      </c>
      <c r="BK405" s="61" t="n">
        <f aca="false">IFERROR(IF(SUMPRODUCT((LEN(BF405)-LEN(SUBSTITUTE(BF405," "&amp;L_PendStrict&amp;" "," ")))/(LEN(L_PendStrict)+1))&gt;SUMPRODUCT((LEN(BF405)-LEN(SUBSTITUTE(BF405," "&amp;L_PendNeg&amp;" "," ")))/(LEN(L_PendNeg)+1)),1,0),1)</f>
        <v>0</v>
      </c>
      <c r="BL405" s="61" t="n">
        <f aca="false">IFERROR(IF(OR(SUMPRODUCT(--ISNUMBER(SEARCH({"aa000"," aa 000"," aaa 000"," aaaa 000"," a 0000"," a000 000"," aa 00 000"," aaa 00 000"},BN405)))&gt;0,SUMPRODUCT(--ISNUMBER(SEARCH({"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405)))&gt;0,SUMPRODUCT(--ISNUMBER(SEARCH({"http","www.","\",".pdf",".jpg",".jpeg",".png",".heic",".xls",".doc",".msg",".eml"},Z405)))&gt;0,AND(SUMPRODUCT(--ISNUMBER(SEARCH({"sharepoint","onedrive","teams","dms","q-pulse","qpulse"},Z405)))&gt;0,ISNUMBER(SEARCH("0",BM405)))),1,0),0)</f>
        <v>0</v>
      </c>
      <c r="BM405" s="61" t="str">
        <f aca="false">SUBSTITUTE(SUBSTITUTE(SUBSTITUTE(SUBSTITUTE(SUBSTITUTE(SUBSTITUTE(SUBSTITUTE(SUBSTITUTE(SUBSTITUTE(LOWER(BW405&amp;""),"1","0"),"2","0"),"3","0"),"4","0"),"5","0"),"6","0"),"7","0"),"8","0"),"9","0")</f>
        <v>  </v>
      </c>
      <c r="BN405" s="61" t="str">
        <f aca="false">SUBSTITUTE(SUBSTITUTE(SUBSTITUTE(SUBSTITUTE(SUBSTITUTE(SUBSTITUTE(SUBSTITUTE(SUBSTITUTE(SUBSTITUTE(SUBSTITUTE(SUBSTITUTE(SUBSTITUTE(SUBSTITUTE(SUBSTITUTE(SUBSTITUTE(SUBSTITUTE(SUBSTITUTE(SUBSTITUTE(SUBSTITUTE(SUBSTITUTE(SUBSTITUTE(SUBSTITUTE(SUBSTITUTE(SUBSTITUTE(SUBSTITUTE(BM405,"b","a"),"c","a"),"d","a"),"e","a"),"f","a"),"g","a"),"h","a"),"i","a"),"j","a"),"k","a"),"l","a"),"m","a"),"n","a"),"o","a"),"p","a"),"q","a"),"r","a"),"s","a"),"t","a"),"u","a"),"v","a"),"w","a"),"x","a"),"y","a"),"z","a")</f>
        <v>  </v>
      </c>
      <c r="BO405" s="61" t="str">
        <f aca="false">SUBSTITUTE(SUBSTITUTE(SUBSTITUTE(SUBSTITUTE(SUBSTITUTE(SUBSTITUTE(SUBSTITUTE(SUBSTITUTE(SUBSTITUTE(LOWER(BX405&amp;""),"1","0"),"2","0"),"3","0"),"4","0"),"5","0"),"6","0"),"7","0"),"8","0"),"9","0")</f>
        <v>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v>
      </c>
      <c r="BQ405" s="61" t="n">
        <f aca="false">IFERROR(IF(OR(SUMPRODUCT(--ISNUMBER(SEARCH({"aa000"," aa 000"," aaa 000"," aaaa 000"," a 0000"," a000 000"," aa 00 000"," aaa 00 000"},BP405)))&gt;0,SUMPRODUCT(--ISNUMBER(SEARCH({"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405)))&gt;0,SUMPRODUCT(--ISNUMBER(SEARCH({"http","www.","\",".pdf",".jpg",".jpeg",".png",".heic",".xls",".doc",".msg",".eml"},W405)))&gt;0,ISNUMBER(SEARCH("0000",BO405)),AND(SUMPRODUCT(--ISNUMBER(SEARCH({"sharepoint","onedrive","teams","dms","q-pulse","qpulse"},W405)))&gt;0,ISNUMBER(SEARCH("0",BO405)))),1,0),0)</f>
        <v>0</v>
      </c>
      <c r="BR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405," "&amp;LOWER(Flights!$F$16)&amp;" "," ~ ")," mh"," ~")," at "," ~ ")," by "," ~ ")," on "," ~ ")," to "," ~ ")," from "," ~ ")," until "," ~ ")," till "," ~ ")," before "," ~ ")," after "," ~ ")," around "," ~ ")," approx "," ~ ")," about "," ~ ")," since "," ~ ")," hrs "," ~ ")," hr "," ~ ")," hours "," ~ ")," time "," ~ ")," jan "," ~ ")," feb "," ~ ")," mar "," ~ ")," apr "," ~ ")," may "," ~ ")," jun "," ~ ")," jul "," ~ ")," aug "," ~ ")," sep "," ~ ")," sept "," ~ ")," oct "," ~ ")</f>
        <v>  </v>
      </c>
      <c r="BS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405," "&amp;LOWER(Flights!$F$16)&amp;" "," ~ ")," mh"," ~")," at "," ~ ")," by "," ~ ")," on "," ~ ")," to "," ~ ")," from "," ~ ")," until "," ~ ")," till "," ~ ")," before "," ~ ")," after "," ~ ")," around "," ~ ")," approx "," ~ ")," about "," ~ ")," since "," ~ ")," hrs "," ~ ")," hr "," ~ ")," hours "," ~ ")," time "," ~ ")," jan "," ~ ")," feb "," ~ ")," mar "," ~ ")," apr "," ~ ")," may "," ~ ")," jun "," ~ ")," jul "," ~ ")," aug "," ~ ")," sep "," ~ ")," sept "," ~ ")," oct "," ~ ")</f>
        <v>  </v>
      </c>
      <c r="BT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405,"jan","~"),"feb","~"),"mar","~"),"apr","~"),"may","~"),"jun","~"),"jul","~"),"aug","~"),"sep","~"),"oct","~"),"nov","~"),"dec","~")," nov "," ~ ")," dec "," ~ ")," mon "," ~ ")," tue "," ~ ")," wed "," ~ ")," thu "," ~ ")," fri "," ~ ")," sat "," ~ ")," sun "," ~ ")," gate "," ~ ")," bay "," ~ ")," stand "," ~ ")," position "," ~ ")," galley "," ~ ")," flight "," ~ ")," flt "," ~ ")," day "," ~ ")," date "," ~ ")," dated "," ~ ")," the "," ~ ")," and "," ~ ")," of "," ~ ")," in "," ~ ")," for "," ~ ")," with "," ~ ")</f>
        <v>  </v>
      </c>
      <c r="BU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405,"jan","~"),"feb","~"),"mar","~"),"apr","~"),"may","~"),"jun","~"),"jul","~"),"aug","~"),"sep","~"),"oct","~"),"nov","~"),"dec","~")," nov "," ~ ")," dec "," ~ ")," mon "," ~ ")," tue "," ~ ")," wed "," ~ ")," thu "," ~ ")," fri "," ~ ")," sat "," ~ ")," sun "," ~ ")," gate "," ~ ")," bay "," ~ ")," stand "," ~ ")," position "," ~ ")," galley "," ~ ")," flight "," ~ ")," flt "," ~ ")," day "," ~ ")," date "," ~ ")," dated "," ~ ")," the "," ~ ")," and "," ~ ")," of "," ~ ")," in "," ~ ")," for "," ~ ")," with "," ~ ")</f>
        <v>  </v>
      </c>
      <c r="BV405" s="61" t="n">
        <f aca="false">0</f>
        <v>0</v>
      </c>
      <c r="BW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405," pax "," ~ ")," etd "," ~ ")," eta "," ~ ")," std "," ~ ")," sta "," ~ ")," atd "," ~ ")," ata "," ~ ")," lt "," ~ ")," utc "," ~ ")," local "," ~ ")," ok "," ~ ")," done "," ~ ")," seen "," ~ ")," chk "," ~ ")," chkd "," ~ ")," checked "," ~ ")," rcvd "," ~ ")," recd "," ~ ")," dep "," ~ ")," arr "," ~ ")," qty "," ~ ")," all "," ~ ")," ttl "," ~ ")," total "," ~ ")," via "," ~ ")," per "," ~ ")," call "," ~ ")," inbound "," ~ ")," outbound "," ~ ")," approx "," ~ ")</f>
        <v>  </v>
      </c>
      <c r="BX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405," pax "," ~ ")," etd "," ~ ")," eta "," ~ ")," std "," ~ ")," sta "," ~ ")," atd "," ~ ")," ata "," ~ ")," lt "," ~ ")," utc "," ~ ")," local "," ~ ")," ok "," ~ ")," done "," ~ ")," seen "," ~ ")," chk "," ~ ")," chkd "," ~ ")," checked "," ~ ")," rcvd "," ~ ")," recd "," ~ ")," dep "," ~ ")," arr "," ~ ")," qty "," ~ ")," all "," ~ ")," ttl "," ~ ")," total "," ~ ")," via "," ~ ")," per "," ~ ")," call "," ~ ")," inbound "," ~ ")," outbound "," ~ ")," approx "," ~ ")</f>
        <v>  </v>
      </c>
    </row>
    <row r="406" customFormat="false" ht="41.25" hidden="false" customHeight="true" outlineLevel="0" collapsed="false">
      <c r="A406" s="57" t="s">
        <v>1034</v>
      </c>
      <c r="B406" s="57" t="s">
        <v>261</v>
      </c>
      <c r="C406" s="57" t="str">
        <f aca="false">Flights!$F$16</f>
        <v>MH0139</v>
      </c>
      <c r="D406" s="58" t="n">
        <f aca="false">Flights!$D$16</f>
        <v>46307</v>
      </c>
      <c r="E406" s="57" t="str">
        <f aca="false">Flights!$G$16&amp;"-"&amp;Flights!$H$16</f>
        <v>KUL-ADL</v>
      </c>
      <c r="F406" s="57" t="str">
        <f aca="false">Flights!$K$16</f>
        <v>BC</v>
      </c>
      <c r="G406" s="57" t="s">
        <v>423</v>
      </c>
      <c r="H406" s="57" t="s">
        <v>381</v>
      </c>
      <c r="I406" s="57" t="s">
        <v>450</v>
      </c>
      <c r="J406" s="57" t="s">
        <v>529</v>
      </c>
      <c r="K406" s="67" t="s">
        <v>452</v>
      </c>
      <c r="L406" s="67" t="s">
        <v>1035</v>
      </c>
      <c r="M406" s="67" t="s">
        <v>454</v>
      </c>
      <c r="N406" s="67" t="s">
        <v>386</v>
      </c>
      <c r="O406" s="67" t="s">
        <v>506</v>
      </c>
      <c r="P406" s="57" t="s">
        <v>187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open",IF(AND(NOT(OR(LEN(AZ406)&lt;15,ISNUMBER(MATCH(AZ406,L_Placeholder,0)))),BK406=0,NOT(OR(LEN(AU406)&lt;2,ISNUMBER(MATCH(AU406,L_Placeholder,0)))),NOT(OR(LEN(AX406)&lt;2,ISNUMBER(MATCH(AX406,L_Placeholder,0)))),TRIM(AE406)&lt;&gt;TRIM(T406)),"N/A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missing",IF(OR(LEN(AU406)&lt;2,ISNUMBER(MATCH(AU406,L_Placeholder,0))),"INVALID – PIC missing",IF(OR(LEN(AV406)&lt;2,ISNUMBER(MATCH(AV406,L_Placeholder,0))),"INVALID – result / assessment missing",IF(OR(OR(LEN(AW406)&lt;3,ISNUMBER(MATCH(AW406,L_Placeholder,0))),SUMPRODUCT(--ISNUMBER(SEARCH(" "&amp;L_EvidencePhrase&amp;" ",BD406)))&gt;0,BI406=1),"INVALID – evidence missing, placeholder or not yet on file",IF(BL406=0,"INVALID – evidence needs a traceable reference (number, file name or link)",IF(OR(LEN(AX406)&lt;2,ISNUMBER(MATCH(AX406,L_Placeholder,0))),"INVALID – verifier missing",IF(AX406=AU406,"INVALID – verifier must be someone other than the PIC",IF(BH406=1,"INVALID – result not yet available (awaiting / TBC)",IF(BV406=1,"INVALID – wording says not on board: an on-board confirmation needs the item loaded",IF(AND(AQ406=1,OR(OR(LEN(AY406)&lt;3,ISNUMBER(MATCH(AY406,L_Placeholder,0))),BJ406=1,BQ406=0)),"INVALID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LATE","COMPLETE")&amp;IF(BG406=1," – CHECK WORDING",""))))))))))))))))))))))),IF(TRIM(U406)="Fail","FAIL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t="str">
        <f aca="false">" "&amp;TRIM(SUBSTITUTE(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 "))&amp;" "</f>
        <v>  </v>
      </c>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IFERROR(IF(AND(TRIM(U406)="Pass",SUMPRODUCT((LEN(BC406)-LEN(SUBSTITUTE(BC406,"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")))/(LEN(L_PendNeg)+1))+SUMPRODUCT((LEN(BC406)-LEN(SUBSTITUTE(BC406," "&amp;L_PendPrep&amp;" "," ")))/(LEN(L_PendPrep)+1)),1,0),1)</f>
        <v>0</v>
      </c>
      <c r="BI406" s="61" t="n">
        <f aca="false">IFERROR(IF(SUMPRODUCT((LEN(BD406)-LEN(SUBSTITUTE(BD406," "&amp;L_PendStrict&amp;" "," ")))/(LEN(L_PendStrict)+1))&gt;SUMPRODUCT((LEN(BD406)-LEN(SUBSTITUTE(BD406," "&amp;L_PendNeg&amp;" "," ")))/(LEN(L_PendNeg)+1)),1,0),1)</f>
        <v>0</v>
      </c>
      <c r="BJ406" s="61" t="n">
        <f aca="false">IFERROR(IF(SUMPRODUCT((LEN(BE406)-LEN(SUBSTITUTE(BE406," "&amp;L_Pending&amp;" "," ")))/(LEN(L_Pending)+1))&gt;SUMPRODUCT((LEN(BE406)-LEN(SUBSTITUTE(BE406," "&amp;L_PendNeg&amp;" "," ")))/(LEN(L_PendNeg)+1))+SUMPRODUCT((LEN(BE406)-LEN(SUBSTITUTE(BE406," "&amp;L_PendPrep&amp;" "," ")))/(LEN(L_PendPrep)+1)),1,0),1)</f>
        <v>0</v>
      </c>
      <c r="BK406" s="61" t="n">
        <f aca="false">IFERROR(IF(SUMPRODUCT((LEN(BF406)-LEN(SUBSTITUTE(BF406," "&amp;L_PendStrict&amp;" "," ")))/(LEN(L_PendStrict)+1))&gt;SUMPRODUCT((LEN(BF406)-LEN(SUBSTITUTE(BF406," "&amp;L_PendNeg&amp;" "," ")))/(LEN(L_PendNeg)+1)),1,0),1)</f>
        <v>0</v>
      </c>
      <c r="BL406" s="61" t="n">
        <f aca="false">IFERROR(IF(OR(SUMPRODUCT(--ISNUMBER(SEARCH({"aa000"," aa 000"," aaa 000"," aaaa 000"," a 0000"," a000 000"," aa 00 000"," aaa 00 000"},BN406)))&gt;0,SUMPRODUCT(--ISNUMBER(SEARCH({"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406)))&gt;0,SUMPRODUCT(--ISNUMBER(SEARCH({"http","www.","\",".pdf",".jpg",".jpeg",".png",".heic",".xls",".doc",".msg",".eml"},Z406)))&gt;0,AND(SUMPRODUCT(--ISNUMBER(SEARCH({"sharepoint","onedrive","teams","dms","q-pulse","qpulse"},Z406)))&gt;0,ISNUMBER(SEARCH("0",BM406)))),1,0),0)</f>
        <v>0</v>
      </c>
      <c r="BM406" s="61" t="str">
        <f aca="false">SUBSTITUTE(SUBSTITUTE(SUBSTITUTE(SUBSTITUTE(SUBSTITUTE(SUBSTITUTE(SUBSTITUTE(SUBSTITUTE(SUBSTITUTE(LOWER(BW406&amp;""),"1","0"),"2","0"),"3","0"),"4","0"),"5","0"),"6","0"),"7","0"),"8","0"),"9","0")</f>
        <v>  </v>
      </c>
      <c r="BN406" s="61" t="str">
        <f aca="false">SUBSTITUTE(SUBSTITUTE(SUBSTITUTE(SUBSTITUTE(SUBSTITUTE(SUBSTITUTE(SUBSTITUTE(SUBSTITUTE(SUBSTITUTE(SUBSTITUTE(SUBSTITUTE(SUBSTITUTE(SUBSTITUTE(SUBSTITUTE(SUBSTITUTE(SUBSTITUTE(SUBSTITUTE(SUBSTITUTE(SUBSTITUTE(SUBSTITUTE(SUBSTITUTE(SUBSTITUTE(SUBSTITUTE(SUBSTITUTE(SUBSTITUTE(BM406,"b","a"),"c","a"),"d","a"),"e","a"),"f","a"),"g","a"),"h","a"),"i","a"),"j","a"),"k","a"),"l","a"),"m","a"),"n","a"),"o","a"),"p","a"),"q","a"),"r","a"),"s","a"),"t","a"),"u","a"),"v","a"),"w","a"),"x","a"),"y","a"),"z","a")</f>
        <v>  </v>
      </c>
      <c r="BO406" s="61" t="str">
        <f aca="false">SUBSTITUTE(SUBSTITUTE(SUBSTITUTE(SUBSTITUTE(SUBSTITUTE(SUBSTITUTE(SUBSTITUTE(SUBSTITUTE(SUBSTITUTE(LOWER(BX406&amp;""),"1","0"),"2","0"),"3","0"),"4","0"),"5","0"),"6","0"),"7","0"),"8","0"),"9","0")</f>
        <v>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v>
      </c>
      <c r="BQ406" s="61" t="n">
        <f aca="false">IFERROR(IF(OR(SUMPRODUCT(--ISNUMBER(SEARCH({"aa000"," aa 000"," aaa 000"," aaaa 000"," a 0000"," a000 000"," aa 00 000"," aaa 00 000"},BP406)))&gt;0,SUMPRODUCT(--ISNUMBER(SEARCH({"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406)))&gt;0,SUMPRODUCT(--ISNUMBER(SEARCH({"http","www.","\",".pdf",".jpg",".jpeg",".png",".heic",".xls",".doc",".msg",".eml"},W406)))&gt;0,ISNUMBER(SEARCH("0000",BO406)),AND(SUMPRODUCT(--ISNUMBER(SEARCH({"sharepoint","onedrive","teams","dms","q-pulse","qpulse"},W406)))&gt;0,ISNUMBER(SEARCH("0",BO406)))),1,0),0)</f>
        <v>0</v>
      </c>
      <c r="BR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406," "&amp;LOWER(Flights!$F$16)&amp;" "," ~ ")," mh"," ~")," at "," ~ ")," by "," ~ ")," on "," ~ ")," to "," ~ ")," from "," ~ ")," until "," ~ ")," till "," ~ ")," before "," ~ ")," after "," ~ ")," around "," ~ ")," approx "," ~ ")," about "," ~ ")," since "," ~ ")," hrs "," ~ ")," hr "," ~ ")," hours "," ~ ")," time "," ~ ")," jan "," ~ ")," feb "," ~ ")," mar "," ~ ")," apr "," ~ ")," may "," ~ ")," jun "," ~ ")," jul "," ~ ")," aug "," ~ ")," sep "," ~ ")," sept "," ~ ")," oct "," ~ ")</f>
        <v>  </v>
      </c>
      <c r="BS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406," "&amp;LOWER(Flights!$F$16)&amp;" "," ~ ")," mh"," ~")," at "," ~ ")," by "," ~ ")," on "," ~ ")," to "," ~ ")," from "," ~ ")," until "," ~ ")," till "," ~ ")," before "," ~ ")," after "," ~ ")," around "," ~ ")," approx "," ~ ")," about "," ~ ")," since "," ~ ")," hrs "," ~ ")," hr "," ~ ")," hours "," ~ ")," time "," ~ ")," jan "," ~ ")," feb "," ~ ")," mar "," ~ ")," apr "," ~ ")," may "," ~ ")," jun "," ~ ")," jul "," ~ ")," aug "," ~ ")," sep "," ~ ")," sept "," ~ ")," oct "," ~ ")</f>
        <v>  </v>
      </c>
      <c r="BT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406,"jan","~"),"feb","~"),"mar","~"),"apr","~"),"may","~"),"jun","~"),"jul","~"),"aug","~"),"sep","~"),"oct","~"),"nov","~"),"dec","~")," nov "," ~ ")," dec "," ~ ")," mon "," ~ ")," tue "," ~ ")," wed "," ~ ")," thu "," ~ ")," fri "," ~ ")," sat "," ~ ")," sun "," ~ ")," gate "," ~ ")," bay "," ~ ")," stand "," ~ ")," position "," ~ ")," galley "," ~ ")," flight "," ~ ")," flt "," ~ ")," day "," ~ ")," date "," ~ ")," dated "," ~ ")," the "," ~ ")," and "," ~ ")," of "," ~ ")," in "," ~ ")," for "," ~ ")," with "," ~ ")</f>
        <v>  </v>
      </c>
      <c r="BU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406,"jan","~"),"feb","~"),"mar","~"),"apr","~"),"may","~"),"jun","~"),"jul","~"),"aug","~"),"sep","~"),"oct","~"),"nov","~"),"dec","~")," nov "," ~ ")," dec "," ~ ")," mon "," ~ ")," tue "," ~ ")," wed "," ~ ")," thu "," ~ ")," fri "," ~ ")," sat "," ~ ")," sun "," ~ ")," gate "," ~ ")," bay "," ~ ")," stand "," ~ ")," position "," ~ ")," galley "," ~ ")," flight "," ~ ")," flt "," ~ ")," day "," ~ ")," date "," ~ ")," dated "," ~ ")," the "," ~ ")," and "," ~ ")," of "," ~ ")," in "," ~ ")," for "," ~ ")," with "," ~ ")</f>
        <v>  </v>
      </c>
      <c r="BV406" s="61" t="n">
        <f aca="false">0</f>
        <v>0</v>
      </c>
      <c r="BW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406," pax "," ~ ")," etd "," ~ ")," eta "," ~ ")," std "," ~ ")," sta "," ~ ")," atd "," ~ ")," ata "," ~ ")," lt "," ~ ")," utc "," ~ ")," local "," ~ ")," ok "," ~ ")," done "," ~ ")," seen "," ~ ")," chk "," ~ ")," chkd "," ~ ")," checked "," ~ ")," rcvd "," ~ ")," recd "," ~ ")," dep "," ~ ")," arr "," ~ ")," qty "," ~ ")," all "," ~ ")," ttl "," ~ ")," total "," ~ ")," via "," ~ ")," per "," ~ ")," call "," ~ ")," inbound "," ~ ")," outbound "," ~ ")," approx "," ~ ")</f>
        <v>  </v>
      </c>
      <c r="BX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406," pax "," ~ ")," etd "," ~ ")," eta "," ~ ")," std "," ~ ")," sta "," ~ ")," atd "," ~ ")," ata "," ~ ")," lt "," ~ ")," utc "," ~ ")," local "," ~ ")," ok "," ~ ")," done "," ~ ")," seen "," ~ ")," chk "," ~ ")," chkd "," ~ ")," checked "," ~ ")," rcvd "," ~ ")," recd "," ~ ")," dep "," ~ ")," arr "," ~ ")," qty "," ~ ")," all "," ~ ")," ttl "," ~ ")," total "," ~ ")," via "," ~ ")," per "," ~ ")," call "," ~ ")," inbound "," ~ ")," outbound "," ~ ")," approx "," ~ ")</f>
        <v>  </v>
      </c>
    </row>
    <row r="407" customFormat="false" ht="41.25" hidden="false" customHeight="true" outlineLevel="0" collapsed="false">
      <c r="A407" s="57" t="s">
        <v>1036</v>
      </c>
      <c r="B407" s="57" t="s">
        <v>261</v>
      </c>
      <c r="C407" s="57" t="str">
        <f aca="false">Flights!$F$16</f>
        <v>MH0139</v>
      </c>
      <c r="D407" s="58" t="n">
        <f aca="false">Flights!$D$16</f>
        <v>46307</v>
      </c>
      <c r="E407" s="57" t="str">
        <f aca="false">Flights!$G$16&amp;"-"&amp;Flights!$H$16</f>
        <v>KUL-ADL</v>
      </c>
      <c r="F407" s="57" t="str">
        <f aca="false">Flights!$K$16</f>
        <v>BC</v>
      </c>
      <c r="G407" s="57" t="s">
        <v>423</v>
      </c>
      <c r="H407" s="57" t="s">
        <v>381</v>
      </c>
      <c r="I407" s="57" t="s">
        <v>450</v>
      </c>
      <c r="J407" s="57" t="s">
        <v>626</v>
      </c>
      <c r="K407" s="67" t="s">
        <v>452</v>
      </c>
      <c r="L407" s="67" t="s">
        <v>1037</v>
      </c>
      <c r="M407" s="67" t="s">
        <v>454</v>
      </c>
      <c r="N407" s="67" t="s">
        <v>386</v>
      </c>
      <c r="O407" s="67" t="s">
        <v>506</v>
      </c>
      <c r="P407" s="57" t="s">
        <v>187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open",IF(AND(NOT(OR(LEN(AZ407)&lt;15,ISNUMBER(MATCH(AZ407,L_Placeholder,0)))),BK407=0,NOT(OR(LEN(AU407)&lt;2,ISNUMBER(MATCH(AU407,L_Placeholder,0)))),NOT(OR(LEN(AX407)&lt;2,ISNUMBER(MATCH(AX407,L_Placeholder,0)))),TRIM(AE407)&lt;&gt;TRIM(T407)),"N/A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missing",IF(OR(LEN(AU407)&lt;2,ISNUMBER(MATCH(AU407,L_Placeholder,0))),"INVALID – PIC missing",IF(OR(LEN(AV407)&lt;2,ISNUMBER(MATCH(AV407,L_Placeholder,0))),"INVALID – result / assessment missing",IF(OR(OR(LEN(AW407)&lt;3,ISNUMBER(MATCH(AW407,L_Placeholder,0))),SUMPRODUCT(--ISNUMBER(SEARCH(" "&amp;L_EvidencePhrase&amp;" ",BD407)))&gt;0,BI407=1),"INVALID – evidence missing, placeholder or not yet on file",IF(BL407=0,"INVALID – evidence needs a traceable reference (number, file name or link)",IF(OR(LEN(AX407)&lt;2,ISNUMBER(MATCH(AX407,L_Placeholder,0))),"INVALID – verifier missing",IF(AX407=AU407,"INVALID – verifier must be someone other than the PIC",IF(BH407=1,"INVALID – result not yet available (awaiting / TBC)",IF(BV407=1,"INVALID – wording says not on board: an on-board confirmation needs the item loaded",IF(AND(AQ407=1,OR(OR(LEN(AY407)&lt;3,ISNUMBER(MATCH(AY407,L_Placeholder,0))),BJ407=1,BQ407=0)),"INVALID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LATE","COMPLETE")&amp;IF(BG407=1," – CHECK WORDING",""))))))))))))))))))))))),IF(TRIM(U407)="Fail","FAIL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t="str">
        <f aca="false">" "&amp;TRIM(SUBSTITUTE(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 "))&amp;" "</f>
        <v>  </v>
      </c>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IFERROR(IF(AND(TRIM(U407)="Pass",SUMPRODUCT((LEN(BC407)-LEN(SUBSTITUTE(BC407,"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")))/(LEN(L_PendNeg)+1))+SUMPRODUCT((LEN(BC407)-LEN(SUBSTITUTE(BC407," "&amp;L_PendPrep&amp;" "," ")))/(LEN(L_PendPrep)+1)),1,0),1)</f>
        <v>0</v>
      </c>
      <c r="BI407" s="61" t="n">
        <f aca="false">IFERROR(IF(SUMPRODUCT((LEN(BD407)-LEN(SUBSTITUTE(BD407," "&amp;L_PendStrict&amp;" "," ")))/(LEN(L_PendStrict)+1))&gt;SUMPRODUCT((LEN(BD407)-LEN(SUBSTITUTE(BD407," "&amp;L_PendNeg&amp;" "," ")))/(LEN(L_PendNeg)+1)),1,0),1)</f>
        <v>0</v>
      </c>
      <c r="BJ407" s="61" t="n">
        <f aca="false">IFERROR(IF(SUMPRODUCT((LEN(BE407)-LEN(SUBSTITUTE(BE407," "&amp;L_Pending&amp;" "," ")))/(LEN(L_Pending)+1))&gt;SUMPRODUCT((LEN(BE407)-LEN(SUBSTITUTE(BE407," "&amp;L_PendNeg&amp;" "," ")))/(LEN(L_PendNeg)+1))+SUMPRODUCT((LEN(BE407)-LEN(SUBSTITUTE(BE407," "&amp;L_PendPrep&amp;" "," ")))/(LEN(L_PendPrep)+1)),1,0),1)</f>
        <v>0</v>
      </c>
      <c r="BK407" s="61" t="n">
        <f aca="false">IFERROR(IF(SUMPRODUCT((LEN(BF407)-LEN(SUBSTITUTE(BF407," "&amp;L_PendStrict&amp;" "," ")))/(LEN(L_PendStrict)+1))&gt;SUMPRODUCT((LEN(BF407)-LEN(SUBSTITUTE(BF407," "&amp;L_PendNeg&amp;" "," ")))/(LEN(L_PendNeg)+1)),1,0),1)</f>
        <v>0</v>
      </c>
      <c r="BL407" s="61" t="n">
        <f aca="false">IFERROR(IF(OR(SUMPRODUCT(--ISNUMBER(SEARCH({"aa000"," aa 000"," aaa 000"," aaaa 000"," a 0000"," a000 000"," aa 00 000"," aaa 00 000"},BN407)))&gt;0,SUMPRODUCT(--ISNUMBER(SEARCH({"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407)))&gt;0,SUMPRODUCT(--ISNUMBER(SEARCH({"http","www.","\",".pdf",".jpg",".jpeg",".png",".heic",".xls",".doc",".msg",".eml"},Z407)))&gt;0,AND(SUMPRODUCT(--ISNUMBER(SEARCH({"sharepoint","onedrive","teams","dms","q-pulse","qpulse"},Z407)))&gt;0,ISNUMBER(SEARCH("0",BM407)))),1,0),0)</f>
        <v>0</v>
      </c>
      <c r="BM407" s="61" t="str">
        <f aca="false">SUBSTITUTE(SUBSTITUTE(SUBSTITUTE(SUBSTITUTE(SUBSTITUTE(SUBSTITUTE(SUBSTITUTE(SUBSTITUTE(SUBSTITUTE(LOWER(BW407&amp;""),"1","0"),"2","0"),"3","0"),"4","0"),"5","0"),"6","0"),"7","0"),"8","0"),"9","0")</f>
        <v>  </v>
      </c>
      <c r="BN407" s="61" t="str">
        <f aca="false">SUBSTITUTE(SUBSTITUTE(SUBSTITUTE(SUBSTITUTE(SUBSTITUTE(SUBSTITUTE(SUBSTITUTE(SUBSTITUTE(SUBSTITUTE(SUBSTITUTE(SUBSTITUTE(SUBSTITUTE(SUBSTITUTE(SUBSTITUTE(SUBSTITUTE(SUBSTITUTE(SUBSTITUTE(SUBSTITUTE(SUBSTITUTE(SUBSTITUTE(SUBSTITUTE(SUBSTITUTE(SUBSTITUTE(SUBSTITUTE(SUBSTITUTE(BM407,"b","a"),"c","a"),"d","a"),"e","a"),"f","a"),"g","a"),"h","a"),"i","a"),"j","a"),"k","a"),"l","a"),"m","a"),"n","a"),"o","a"),"p","a"),"q","a"),"r","a"),"s","a"),"t","a"),"u","a"),"v","a"),"w","a"),"x","a"),"y","a"),"z","a")</f>
        <v>  </v>
      </c>
      <c r="BO407" s="61" t="str">
        <f aca="false">SUBSTITUTE(SUBSTITUTE(SUBSTITUTE(SUBSTITUTE(SUBSTITUTE(SUBSTITUTE(SUBSTITUTE(SUBSTITUTE(SUBSTITUTE(LOWER(BX407&amp;""),"1","0"),"2","0"),"3","0"),"4","0"),"5","0"),"6","0"),"7","0"),"8","0"),"9","0")</f>
        <v>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v>
      </c>
      <c r="BQ407" s="61" t="n">
        <f aca="false">IFERROR(IF(OR(SUMPRODUCT(--ISNUMBER(SEARCH({"aa000"," aa 000"," aaa 000"," aaaa 000"," a 0000"," a000 000"," aa 00 000"," aaa 00 000"},BP407)))&gt;0,SUMPRODUCT(--ISNUMBER(SEARCH({"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407)))&gt;0,SUMPRODUCT(--ISNUMBER(SEARCH({"http","www.","\",".pdf",".jpg",".jpeg",".png",".heic",".xls",".doc",".msg",".eml"},W407)))&gt;0,ISNUMBER(SEARCH("0000",BO407)),AND(SUMPRODUCT(--ISNUMBER(SEARCH({"sharepoint","onedrive","teams","dms","q-pulse","qpulse"},W407)))&gt;0,ISNUMBER(SEARCH("0",BO407)))),1,0),0)</f>
        <v>0</v>
      </c>
      <c r="BR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407," "&amp;LOWER(Flights!$F$16)&amp;" "," ~ ")," mh"," ~")," at "," ~ ")," by "," ~ ")," on "," ~ ")," to "," ~ ")," from "," ~ ")," until "," ~ ")," till "," ~ ")," before "," ~ ")," after "," ~ ")," around "," ~ ")," approx "," ~ ")," about "," ~ ")," since "," ~ ")," hrs "," ~ ")," hr "," ~ ")," hours "," ~ ")," time "," ~ ")," jan "," ~ ")," feb "," ~ ")," mar "," ~ ")," apr "," ~ ")," may "," ~ ")," jun "," ~ ")," jul "," ~ ")," aug "," ~ ")," sep "," ~ ")," sept "," ~ ")," oct "," ~ ")</f>
        <v>  </v>
      </c>
      <c r="BS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407," "&amp;LOWER(Flights!$F$16)&amp;" "," ~ ")," mh"," ~")," at "," ~ ")," by "," ~ ")," on "," ~ ")," to "," ~ ")," from "," ~ ")," until "," ~ ")," till "," ~ ")," before "," ~ ")," after "," ~ ")," around "," ~ ")," approx "," ~ ")," about "," ~ ")," since "," ~ ")," hrs "," ~ ")," hr "," ~ ")," hours "," ~ ")," time "," ~ ")," jan "," ~ ")," feb "," ~ ")," mar "," ~ ")," apr "," ~ ")," may "," ~ ")," jun "," ~ ")," jul "," ~ ")," aug "," ~ ")," sep "," ~ ")," sept "," ~ ")," oct "," ~ ")</f>
        <v>  </v>
      </c>
      <c r="BT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407,"jan","~"),"feb","~"),"mar","~"),"apr","~"),"may","~"),"jun","~"),"jul","~"),"aug","~"),"sep","~"),"oct","~"),"nov","~"),"dec","~")," nov "," ~ ")," dec "," ~ ")," mon "," ~ ")," tue "," ~ ")," wed "," ~ ")," thu "," ~ ")," fri "," ~ ")," sat "," ~ ")," sun "," ~ ")," gate "," ~ ")," bay "," ~ ")," stand "," ~ ")," position "," ~ ")," galley "," ~ ")," flight "," ~ ")," flt "," ~ ")," day "," ~ ")," date "," ~ ")," dated "," ~ ")," the "," ~ ")," and "," ~ ")," of "," ~ ")," in "," ~ ")," for "," ~ ")," with "," ~ ")</f>
        <v>  </v>
      </c>
      <c r="BU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407,"jan","~"),"feb","~"),"mar","~"),"apr","~"),"may","~"),"jun","~"),"jul","~"),"aug","~"),"sep","~"),"oct","~"),"nov","~"),"dec","~")," nov "," ~ ")," dec "," ~ ")," mon "," ~ ")," tue "," ~ ")," wed "," ~ ")," thu "," ~ ")," fri "," ~ ")," sat "," ~ ")," sun "," ~ ")," gate "," ~ ")," bay "," ~ ")," stand "," ~ ")," position "," ~ ")," galley "," ~ ")," flight "," ~ ")," flt "," ~ ")," day "," ~ ")," date "," ~ ")," dated "," ~ ")," the "," ~ ")," and "," ~ ")," of "," ~ ")," in "," ~ ")," for "," ~ ")," with "," ~ ")</f>
        <v>  </v>
      </c>
      <c r="BV407" s="61" t="n">
        <f aca="false">0</f>
        <v>0</v>
      </c>
      <c r="BW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407," pax "," ~ ")," etd "," ~ ")," eta "," ~ ")," std "," ~ ")," sta "," ~ ")," atd "," ~ ")," ata "," ~ ")," lt "," ~ ")," utc "," ~ ")," local "," ~ ")," ok "," ~ ")," done "," ~ ")," seen "," ~ ")," chk "," ~ ")," chkd "," ~ ")," checked "," ~ ")," rcvd "," ~ ")," recd "," ~ ")," dep "," ~ ")," arr "," ~ ")," qty "," ~ ")," all "," ~ ")," ttl "," ~ ")," total "," ~ ")," via "," ~ ")," per "," ~ ")," call "," ~ ")," inbound "," ~ ")," outbound "," ~ ")," approx "," ~ ")</f>
        <v>  </v>
      </c>
      <c r="BX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407," pax "," ~ ")," etd "," ~ ")," eta "," ~ ")," std "," ~ ")," sta "," ~ ")," atd "," ~ ")," ata "," ~ ")," lt "," ~ ")," utc "," ~ ")," local "," ~ ")," ok "," ~ ")," done "," ~ ")," seen "," ~ ")," chk "," ~ ")," chkd "," ~ ")," checked "," ~ ")," rcvd "," ~ ")," recd "," ~ ")," dep "," ~ ")," arr "," ~ ")," qty "," ~ ")," all "," ~ ")," ttl "," ~ ")," total "," ~ ")," via "," ~ ")," per "," ~ ")," call "," ~ ")," inbound "," ~ ")," outbound "," ~ ")," approx "," ~ ")</f>
        <v>  </v>
      </c>
    </row>
    <row r="408" customFormat="false" ht="41.25" hidden="false" customHeight="true" outlineLevel="0" collapsed="false">
      <c r="A408" s="57" t="s">
        <v>1038</v>
      </c>
      <c r="B408" s="57" t="s">
        <v>261</v>
      </c>
      <c r="C408" s="57" t="str">
        <f aca="false">Flights!$F$16</f>
        <v>MH0139</v>
      </c>
      <c r="D408" s="58" t="n">
        <f aca="false">Flights!$D$16</f>
        <v>46307</v>
      </c>
      <c r="E408" s="57" t="str">
        <f aca="false">Flights!$G$16&amp;"-"&amp;Flights!$H$16</f>
        <v>KUL-ADL</v>
      </c>
      <c r="F408" s="57" t="str">
        <f aca="false">Flights!$K$16</f>
        <v>BC</v>
      </c>
      <c r="G408" s="57" t="s">
        <v>423</v>
      </c>
      <c r="H408" s="57" t="s">
        <v>381</v>
      </c>
      <c r="I408" s="57" t="s">
        <v>450</v>
      </c>
      <c r="J408" s="57" t="s">
        <v>629</v>
      </c>
      <c r="K408" s="67" t="s">
        <v>452</v>
      </c>
      <c r="L408" s="67" t="s">
        <v>1039</v>
      </c>
      <c r="M408" s="67" t="s">
        <v>454</v>
      </c>
      <c r="N408" s="67" t="s">
        <v>386</v>
      </c>
      <c r="O408" s="67" t="s">
        <v>506</v>
      </c>
      <c r="P408" s="57" t="s">
        <v>187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open",IF(AND(NOT(OR(LEN(AZ408)&lt;15,ISNUMBER(MATCH(AZ408,L_Placeholder,0)))),BK408=0,NOT(OR(LEN(AU408)&lt;2,ISNUMBER(MATCH(AU408,L_Placeholder,0)))),NOT(OR(LEN(AX408)&lt;2,ISNUMBER(MATCH(AX408,L_Placeholder,0)))),TRIM(AE408)&lt;&gt;TRIM(T408)),"N/A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missing",IF(OR(LEN(AU408)&lt;2,ISNUMBER(MATCH(AU408,L_Placeholder,0))),"INVALID – PIC missing",IF(OR(LEN(AV408)&lt;2,ISNUMBER(MATCH(AV408,L_Placeholder,0))),"INVALID – result / assessment missing",IF(OR(OR(LEN(AW408)&lt;3,ISNUMBER(MATCH(AW408,L_Placeholder,0))),SUMPRODUCT(--ISNUMBER(SEARCH(" "&amp;L_EvidencePhrase&amp;" ",BD408)))&gt;0,BI408=1),"INVALID – evidence missing, placeholder or not yet on file",IF(BL408=0,"INVALID – evidence needs a traceable reference (number, file name or link)",IF(OR(LEN(AX408)&lt;2,ISNUMBER(MATCH(AX408,L_Placeholder,0))),"INVALID – verifier missing",IF(AX408=AU408,"INVALID – verifier must be someone other than the PIC",IF(BH408=1,"INVALID – result not yet available (awaiting / TBC)",IF(BV408=1,"INVALID – wording says not on board: an on-board confirmation needs the item loaded",IF(AND(AQ408=1,OR(OR(LEN(AY408)&lt;3,ISNUMBER(MATCH(AY408,L_Placeholder,0))),BJ408=1,BQ408=0)),"INVALID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LATE","COMPLETE")&amp;IF(BG408=1," – CHECK WORDING",""))))))))))))))))))))))),IF(TRIM(U408)="Fail","FAIL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t="str">
        <f aca="false">" "&amp;TRIM(SUBSTITUTE(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 "))&amp;" "</f>
        <v>  </v>
      </c>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IFERROR(IF(AND(TRIM(U408)="Pass",SUMPRODUCT((LEN(BC408)-LEN(SUBSTITUTE(BC408,"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")))/(LEN(L_PendNeg)+1))+SUMPRODUCT((LEN(BC408)-LEN(SUBSTITUTE(BC408," "&amp;L_PendPrep&amp;" "," ")))/(LEN(L_PendPrep)+1)),1,0),1)</f>
        <v>0</v>
      </c>
      <c r="BI408" s="61" t="n">
        <f aca="false">IFERROR(IF(SUMPRODUCT((LEN(BD408)-LEN(SUBSTITUTE(BD408," "&amp;L_PendStrict&amp;" "," ")))/(LEN(L_PendStrict)+1))&gt;SUMPRODUCT((LEN(BD408)-LEN(SUBSTITUTE(BD408," "&amp;L_PendNeg&amp;" "," ")))/(LEN(L_PendNeg)+1)),1,0),1)</f>
        <v>0</v>
      </c>
      <c r="BJ408" s="61" t="n">
        <f aca="false">IFERROR(IF(SUMPRODUCT((LEN(BE408)-LEN(SUBSTITUTE(BE408," "&amp;L_Pending&amp;" "," ")))/(LEN(L_Pending)+1))&gt;SUMPRODUCT((LEN(BE408)-LEN(SUBSTITUTE(BE408," "&amp;L_PendNeg&amp;" "," ")))/(LEN(L_PendNeg)+1))+SUMPRODUCT((LEN(BE408)-LEN(SUBSTITUTE(BE408," "&amp;L_PendPrep&amp;" "," ")))/(LEN(L_PendPrep)+1)),1,0),1)</f>
        <v>0</v>
      </c>
      <c r="BK408" s="61" t="n">
        <f aca="false">IFERROR(IF(SUMPRODUCT((LEN(BF408)-LEN(SUBSTITUTE(BF408," "&amp;L_PendStrict&amp;" "," ")))/(LEN(L_PendStrict)+1))&gt;SUMPRODUCT((LEN(BF408)-LEN(SUBSTITUTE(BF408," "&amp;L_PendNeg&amp;" "," ")))/(LEN(L_PendNeg)+1)),1,0),1)</f>
        <v>0</v>
      </c>
      <c r="BL408" s="61" t="n">
        <f aca="false">IFERROR(IF(OR(SUMPRODUCT(--ISNUMBER(SEARCH({"aa000"," aa 000"," aaa 000"," aaaa 000"," a 0000"," a000 000"," aa 00 000"," aaa 00 000"},BN408)))&gt;0,SUMPRODUCT(--ISNUMBER(SEARCH({"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408)))&gt;0,SUMPRODUCT(--ISNUMBER(SEARCH({"http","www.","\",".pdf",".jpg",".jpeg",".png",".heic",".xls",".doc",".msg",".eml"},Z408)))&gt;0,AND(SUMPRODUCT(--ISNUMBER(SEARCH({"sharepoint","onedrive","teams","dms","q-pulse","qpulse"},Z408)))&gt;0,ISNUMBER(SEARCH("0",BM408)))),1,0),0)</f>
        <v>0</v>
      </c>
      <c r="BM408" s="61" t="str">
        <f aca="false">SUBSTITUTE(SUBSTITUTE(SUBSTITUTE(SUBSTITUTE(SUBSTITUTE(SUBSTITUTE(SUBSTITUTE(SUBSTITUTE(SUBSTITUTE(LOWER(BW408&amp;""),"1","0"),"2","0"),"3","0"),"4","0"),"5","0"),"6","0"),"7","0"),"8","0"),"9","0")</f>
        <v>  </v>
      </c>
      <c r="BN408" s="61" t="str">
        <f aca="false">SUBSTITUTE(SUBSTITUTE(SUBSTITUTE(SUBSTITUTE(SUBSTITUTE(SUBSTITUTE(SUBSTITUTE(SUBSTITUTE(SUBSTITUTE(SUBSTITUTE(SUBSTITUTE(SUBSTITUTE(SUBSTITUTE(SUBSTITUTE(SUBSTITUTE(SUBSTITUTE(SUBSTITUTE(SUBSTITUTE(SUBSTITUTE(SUBSTITUTE(SUBSTITUTE(SUBSTITUTE(SUBSTITUTE(SUBSTITUTE(SUBSTITUTE(BM408,"b","a"),"c","a"),"d","a"),"e","a"),"f","a"),"g","a"),"h","a"),"i","a"),"j","a"),"k","a"),"l","a"),"m","a"),"n","a"),"o","a"),"p","a"),"q","a"),"r","a"),"s","a"),"t","a"),"u","a"),"v","a"),"w","a"),"x","a"),"y","a"),"z","a")</f>
        <v>  </v>
      </c>
      <c r="BO408" s="61" t="str">
        <f aca="false">SUBSTITUTE(SUBSTITUTE(SUBSTITUTE(SUBSTITUTE(SUBSTITUTE(SUBSTITUTE(SUBSTITUTE(SUBSTITUTE(SUBSTITUTE(LOWER(BX408&amp;""),"1","0"),"2","0"),"3","0"),"4","0"),"5","0"),"6","0"),"7","0"),"8","0"),"9","0")</f>
        <v>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v>
      </c>
      <c r="BQ408" s="61" t="n">
        <f aca="false">IFERROR(IF(OR(SUMPRODUCT(--ISNUMBER(SEARCH({"aa000"," aa 000"," aaa 000"," aaaa 000"," a 0000"," a000 000"," aa 00 000"," aaa 00 000"},BP408)))&gt;0,SUMPRODUCT(--ISNUMBER(SEARCH({"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408)))&gt;0,SUMPRODUCT(--ISNUMBER(SEARCH({"http","www.","\",".pdf",".jpg",".jpeg",".png",".heic",".xls",".doc",".msg",".eml"},W408)))&gt;0,ISNUMBER(SEARCH("0000",BO408)),AND(SUMPRODUCT(--ISNUMBER(SEARCH({"sharepoint","onedrive","teams","dms","q-pulse","qpulse"},W408)))&gt;0,ISNUMBER(SEARCH("0",BO408)))),1,0),0)</f>
        <v>0</v>
      </c>
      <c r="BR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408," "&amp;LOWER(Flights!$F$16)&amp;" "," ~ ")," mh"," ~")," at "," ~ ")," by "," ~ ")," on "," ~ ")," to "," ~ ")," from "," ~ ")," until "," ~ ")," till "," ~ ")," before "," ~ ")," after "," ~ ")," around "," ~ ")," approx "," ~ ")," about "," ~ ")," since "," ~ ")," hrs "," ~ ")," hr "," ~ ")," hours "," ~ ")," time "," ~ ")," jan "," ~ ")," feb "," ~ ")," mar "," ~ ")," apr "," ~ ")," may "," ~ ")," jun "," ~ ")," jul "," ~ ")," aug "," ~ ")," sep "," ~ ")," sept "," ~ ")," oct "," ~ ")</f>
        <v>  </v>
      </c>
      <c r="BS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408," "&amp;LOWER(Flights!$F$16)&amp;" "," ~ ")," mh"," ~")," at "," ~ ")," by "," ~ ")," on "," ~ ")," to "," ~ ")," from "," ~ ")," until "," ~ ")," till "," ~ ")," before "," ~ ")," after "," ~ ")," around "," ~ ")," approx "," ~ ")," about "," ~ ")," since "," ~ ")," hrs "," ~ ")," hr "," ~ ")," hours "," ~ ")," time "," ~ ")," jan "," ~ ")," feb "," ~ ")," mar "," ~ ")," apr "," ~ ")," may "," ~ ")," jun "," ~ ")," jul "," ~ ")," aug "," ~ ")," sep "," ~ ")," sept "," ~ ")," oct "," ~ ")</f>
        <v>  </v>
      </c>
      <c r="BT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408,"jan","~"),"feb","~"),"mar","~"),"apr","~"),"may","~"),"jun","~"),"jul","~"),"aug","~"),"sep","~"),"oct","~"),"nov","~"),"dec","~")," nov "," ~ ")," dec "," ~ ")," mon "," ~ ")," tue "," ~ ")," wed "," ~ ")," thu "," ~ ")," fri "," ~ ")," sat "," ~ ")," sun "," ~ ")," gate "," ~ ")," bay "," ~ ")," stand "," ~ ")," position "," ~ ")," galley "," ~ ")," flight "," ~ ")," flt "," ~ ")," day "," ~ ")," date "," ~ ")," dated "," ~ ")," the "," ~ ")," and "," ~ ")," of "," ~ ")," in "," ~ ")," for "," ~ ")," with "," ~ ")</f>
        <v>  </v>
      </c>
      <c r="BU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408,"jan","~"),"feb","~"),"mar","~"),"apr","~"),"may","~"),"jun","~"),"jul","~"),"aug","~"),"sep","~"),"oct","~"),"nov","~"),"dec","~")," nov "," ~ ")," dec "," ~ ")," mon "," ~ ")," tue "," ~ ")," wed "," ~ ")," thu "," ~ ")," fri "," ~ ")," sat "," ~ ")," sun "," ~ ")," gate "," ~ ")," bay "," ~ ")," stand "," ~ ")," position "," ~ ")," galley "," ~ ")," flight "," ~ ")," flt "," ~ ")," day "," ~ ")," date "," ~ ")," dated "," ~ ")," the "," ~ ")," and "," ~ ")," of "," ~ ")," in "," ~ ")," for "," ~ ")," with "," ~ ")</f>
        <v>  </v>
      </c>
      <c r="BV408" s="61" t="n">
        <f aca="false">0</f>
        <v>0</v>
      </c>
      <c r="BW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408," pax "," ~ ")," etd "," ~ ")," eta "," ~ ")," std "," ~ ")," sta "," ~ ")," atd "," ~ ")," ata "," ~ ")," lt "," ~ ")," utc "," ~ ")," local "," ~ ")," ok "," ~ ")," done "," ~ ")," seen "," ~ ")," chk "," ~ ")," chkd "," ~ ")," checked "," ~ ")," rcvd "," ~ ")," recd "," ~ ")," dep "," ~ ")," arr "," ~ ")," qty "," ~ ")," all "," ~ ")," ttl "," ~ ")," total "," ~ ")," via "," ~ ")," per "," ~ ")," call "," ~ ")," inbound "," ~ ")," outbound "," ~ ")," approx "," ~ ")</f>
        <v>  </v>
      </c>
      <c r="BX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408," pax "," ~ ")," etd "," ~ ")," eta "," ~ ")," std "," ~ ")," sta "," ~ ")," atd "," ~ ")," ata "," ~ ")," lt "," ~ ")," utc "," ~ ")," local "," ~ ")," ok "," ~ ")," done "," ~ ")," seen "," ~ ")," chk "," ~ ")," chkd "," ~ ")," checked "," ~ ")," rcvd "," ~ ")," recd "," ~ ")," dep "," ~ ")," arr "," ~ ")," qty "," ~ ")," all "," ~ ")," ttl "," ~ ")," total "," ~ ")," via "," ~ ")," per "," ~ ")," call "," ~ ")," inbound "," ~ ")," outbound "," ~ ")," approx "," ~ ")</f>
        <v>  </v>
      </c>
    </row>
    <row r="409" customFormat="false" ht="39.75" hidden="false" customHeight="true" outlineLevel="0" collapsed="false">
      <c r="A409" s="57" t="s">
        <v>1040</v>
      </c>
      <c r="B409" s="57" t="s">
        <v>261</v>
      </c>
      <c r="C409" s="57" t="str">
        <f aca="false">Flights!$F$16</f>
        <v>MH0139</v>
      </c>
      <c r="D409" s="58" t="n">
        <f aca="false">Flights!$D$16</f>
        <v>46307</v>
      </c>
      <c r="E409" s="57" t="str">
        <f aca="false">Flights!$G$16&amp;"-"&amp;Flights!$H$16</f>
        <v>KUL-ADL</v>
      </c>
      <c r="F409" s="57" t="str">
        <f aca="false">Flights!$K$16</f>
        <v>BC</v>
      </c>
      <c r="G409" s="57" t="s">
        <v>423</v>
      </c>
      <c r="H409" s="57" t="s">
        <v>381</v>
      </c>
      <c r="I409" s="57" t="s">
        <v>632</v>
      </c>
      <c r="J409" s="57" t="s">
        <v>633</v>
      </c>
      <c r="K409" s="67" t="s">
        <v>504</v>
      </c>
      <c r="L409" s="67" t="s">
        <v>1041</v>
      </c>
      <c r="M409" s="67" t="s">
        <v>187</v>
      </c>
      <c r="N409" s="67" t="s">
        <v>386</v>
      </c>
      <c r="O409" s="67" t="s">
        <v>635</v>
      </c>
      <c r="P409" s="57" t="s">
        <v>187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open",IF(AND(NOT(OR(LEN(AZ409)&lt;15,ISNUMBER(MATCH(AZ409,L_Placeholder,0)))),BK409=0,NOT(OR(LEN(AU409)&lt;2,ISNUMBER(MATCH(AU409,L_Placeholder,0)))),NOT(OR(LEN(AX409)&lt;2,ISNUMBER(MATCH(AX409,L_Placeholder,0)))),TRIM(AE409)&lt;&gt;TRIM(T409)),"N/A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missing",IF(OR(LEN(AU409)&lt;2,ISNUMBER(MATCH(AU409,L_Placeholder,0))),"INVALID – PIC missing",IF(OR(LEN(AV409)&lt;2,ISNUMBER(MATCH(AV409,L_Placeholder,0))),"INVALID – result / assessment missing",IF(OR(OR(LEN(AW409)&lt;3,ISNUMBER(MATCH(AW409,L_Placeholder,0))),SUMPRODUCT(--ISNUMBER(SEARCH(" "&amp;L_EvidencePhrase&amp;" ",BD409)))&gt;0,BI409=1),"INVALID – evidence missing, placeholder or not yet on file",IF(BL409=0,"INVALID – evidence needs a traceable reference (number, file name or link)",IF(OR(LEN(AX409)&lt;2,ISNUMBER(MATCH(AX409,L_Placeholder,0))),"INVALID – verifier missing",IF(AX409=AU409,"INVALID – verifier must be someone other than the PIC",IF(BH409=1,"INVALID – result not yet available (awaiting / TBC)",IF(BV409=1,"INVALID – wording says not on board: an on-board confirmation needs the item loaded",IF(AND(AQ409=1,OR(OR(LEN(AY409)&lt;3,ISNUMBER(MATCH(AY409,L_Placeholder,0))),BJ409=1,BQ409=0)),"INVALID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LATE","COMPLETE")&amp;IF(BG409=1," – CHECK WORDING",""))))))))))))))))))))))),IF(TRIM(U409)="Fail","FAIL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t="str">
        <f aca="false">" "&amp;TRIM(SUBSTITUTE(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 "))&amp;" "</f>
        <v>  </v>
      </c>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IFERROR(IF(AND(TRIM(U409)="Pass",SUMPRODUCT((LEN(BC409)-LEN(SUBSTITUTE(BC409,"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")))/(LEN(L_PendNeg)+1))+SUMPRODUCT((LEN(BC409)-LEN(SUBSTITUTE(BC409," "&amp;L_PendPrep&amp;" "," ")))/(LEN(L_PendPrep)+1)),1,0),1)</f>
        <v>0</v>
      </c>
      <c r="BI409" s="61" t="n">
        <f aca="false">IFERROR(IF(SUMPRODUCT((LEN(BD409)-LEN(SUBSTITUTE(BD409," "&amp;L_PendStrict&amp;" "," ")))/(LEN(L_PendStrict)+1))&gt;SUMPRODUCT((LEN(BD409)-LEN(SUBSTITUTE(BD409," "&amp;L_PendNeg&amp;" "," ")))/(LEN(L_PendNeg)+1)),1,0),1)</f>
        <v>0</v>
      </c>
      <c r="BJ409" s="61" t="n">
        <f aca="false">IFERROR(IF(SUMPRODUCT((LEN(BE409)-LEN(SUBSTITUTE(BE409," "&amp;L_Pending&amp;" "," ")))/(LEN(L_Pending)+1))&gt;SUMPRODUCT((LEN(BE409)-LEN(SUBSTITUTE(BE409," "&amp;L_PendNeg&amp;" "," ")))/(LEN(L_PendNeg)+1))+SUMPRODUCT((LEN(BE409)-LEN(SUBSTITUTE(BE409," "&amp;L_PendPrep&amp;" "," ")))/(LEN(L_PendPrep)+1)),1,0),1)</f>
        <v>0</v>
      </c>
      <c r="BK409" s="61" t="n">
        <f aca="false">IFERROR(IF(SUMPRODUCT((LEN(BF409)-LEN(SUBSTITUTE(BF409," "&amp;L_PendStrict&amp;" "," ")))/(LEN(L_PendStrict)+1))&gt;SUMPRODUCT((LEN(BF409)-LEN(SUBSTITUTE(BF409," "&amp;L_PendNeg&amp;" "," ")))/(LEN(L_PendNeg)+1)),1,0),1)</f>
        <v>0</v>
      </c>
      <c r="BL409" s="61" t="n">
        <f aca="false">IFERROR(IF(OR(SUMPRODUCT(--ISNUMBER(SEARCH({"aa000"," aa 000"," aaa 000"," aaaa 000"," a 0000"," a000 000"," aa 00 000"," aaa 00 000"},BN409)))&gt;0,SUMPRODUCT(--ISNUMBER(SEARCH({"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409)))&gt;0,SUMPRODUCT(--ISNUMBER(SEARCH({"http","www.","\",".pdf",".jpg",".jpeg",".png",".heic",".xls",".doc",".msg",".eml"},Z409)))&gt;0,AND(SUMPRODUCT(--ISNUMBER(SEARCH({"sharepoint","onedrive","teams","dms","q-pulse","qpulse"},Z409)))&gt;0,ISNUMBER(SEARCH("0",BM409)))),1,0),0)</f>
        <v>0</v>
      </c>
      <c r="BM409" s="61" t="str">
        <f aca="false">SUBSTITUTE(SUBSTITUTE(SUBSTITUTE(SUBSTITUTE(SUBSTITUTE(SUBSTITUTE(SUBSTITUTE(SUBSTITUTE(SUBSTITUTE(LOWER(BW409&amp;""),"1","0"),"2","0"),"3","0"),"4","0"),"5","0"),"6","0"),"7","0"),"8","0"),"9","0")</f>
        <v>  </v>
      </c>
      <c r="BN409" s="61" t="str">
        <f aca="false">SUBSTITUTE(SUBSTITUTE(SUBSTITUTE(SUBSTITUTE(SUBSTITUTE(SUBSTITUTE(SUBSTITUTE(SUBSTITUTE(SUBSTITUTE(SUBSTITUTE(SUBSTITUTE(SUBSTITUTE(SUBSTITUTE(SUBSTITUTE(SUBSTITUTE(SUBSTITUTE(SUBSTITUTE(SUBSTITUTE(SUBSTITUTE(SUBSTITUTE(SUBSTITUTE(SUBSTITUTE(SUBSTITUTE(SUBSTITUTE(SUBSTITUTE(BM409,"b","a"),"c","a"),"d","a"),"e","a"),"f","a"),"g","a"),"h","a"),"i","a"),"j","a"),"k","a"),"l","a"),"m","a"),"n","a"),"o","a"),"p","a"),"q","a"),"r","a"),"s","a"),"t","a"),"u","a"),"v","a"),"w","a"),"x","a"),"y","a"),"z","a")</f>
        <v>  </v>
      </c>
      <c r="BO409" s="61" t="str">
        <f aca="false">SUBSTITUTE(SUBSTITUTE(SUBSTITUTE(SUBSTITUTE(SUBSTITUTE(SUBSTITUTE(SUBSTITUTE(SUBSTITUTE(SUBSTITUTE(LOWER(BX409&amp;""),"1","0"),"2","0"),"3","0"),"4","0"),"5","0"),"6","0"),"7","0"),"8","0"),"9","0")</f>
        <v>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v>
      </c>
      <c r="BQ409" s="61" t="n">
        <f aca="false">IFERROR(IF(OR(SUMPRODUCT(--ISNUMBER(SEARCH({"aa000"," aa 000"," aaa 000"," aaaa 000"," a 0000"," a000 000"," aa 00 000"," aaa 00 000"},BP409)))&gt;0,SUMPRODUCT(--ISNUMBER(SEARCH({"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409)))&gt;0,SUMPRODUCT(--ISNUMBER(SEARCH({"http","www.","\",".pdf",".jpg",".jpeg",".png",".heic",".xls",".doc",".msg",".eml"},W409)))&gt;0,ISNUMBER(SEARCH("0000",BO409)),AND(SUMPRODUCT(--ISNUMBER(SEARCH({"sharepoint","onedrive","teams","dms","q-pulse","qpulse"},W409)))&gt;0,ISNUMBER(SEARCH("0",BO409)))),1,0),0)</f>
        <v>0</v>
      </c>
      <c r="BR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409," "&amp;LOWER(Flights!$F$16)&amp;" "," ~ ")," mh"," ~")," at "," ~ ")," by "," ~ ")," on "," ~ ")," to "," ~ ")," from "," ~ ")," until "," ~ ")," till "," ~ ")," before "," ~ ")," after "," ~ ")," around "," ~ ")," approx "," ~ ")," about "," ~ ")," since "," ~ ")," hrs "," ~ ")," hr "," ~ ")," hours "," ~ ")," time "," ~ ")," jan "," ~ ")," feb "," ~ ")," mar "," ~ ")," apr "," ~ ")," may "," ~ ")," jun "," ~ ")," jul "," ~ ")," aug "," ~ ")," sep "," ~ ")," sept "," ~ ")," oct "," ~ ")</f>
        <v>  </v>
      </c>
      <c r="BS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409," "&amp;LOWER(Flights!$F$16)&amp;" "," ~ ")," mh"," ~")," at "," ~ ")," by "," ~ ")," on "," ~ ")," to "," ~ ")," from "," ~ ")," until "," ~ ")," till "," ~ ")," before "," ~ ")," after "," ~ ")," around "," ~ ")," approx "," ~ ")," about "," ~ ")," since "," ~ ")," hrs "," ~ ")," hr "," ~ ")," hours "," ~ ")," time "," ~ ")," jan "," ~ ")," feb "," ~ ")," mar "," ~ ")," apr "," ~ ")," may "," ~ ")," jun "," ~ ")," jul "," ~ ")," aug "," ~ ")," sep "," ~ ")," sept "," ~ ")," oct "," ~ ")</f>
        <v>  </v>
      </c>
      <c r="BT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409,"jan","~"),"feb","~"),"mar","~"),"apr","~"),"may","~"),"jun","~"),"jul","~"),"aug","~"),"sep","~"),"oct","~"),"nov","~"),"dec","~")," nov "," ~ ")," dec "," ~ ")," mon "," ~ ")," tue "," ~ ")," wed "," ~ ")," thu "," ~ ")," fri "," ~ ")," sat "," ~ ")," sun "," ~ ")," gate "," ~ ")," bay "," ~ ")," stand "," ~ ")," position "," ~ ")," galley "," ~ ")," flight "," ~ ")," flt "," ~ ")," day "," ~ ")," date "," ~ ")," dated "," ~ ")," the "," ~ ")," and "," ~ ")," of "," ~ ")," in "," ~ ")," for "," ~ ")," with "," ~ ")</f>
        <v>  </v>
      </c>
      <c r="BU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409,"jan","~"),"feb","~"),"mar","~"),"apr","~"),"may","~"),"jun","~"),"jul","~"),"aug","~"),"sep","~"),"oct","~"),"nov","~"),"dec","~")," nov "," ~ ")," dec "," ~ ")," mon "," ~ ")," tue "," ~ ")," wed "," ~ ")," thu "," ~ ")," fri "," ~ ")," sat "," ~ ")," sun "," ~ ")," gate "," ~ ")," bay "," ~ ")," stand "," ~ ")," position "," ~ ")," galley "," ~ ")," flight "," ~ ")," flt "," ~ ")," day "," ~ ")," date "," ~ ")," dated "," ~ ")," the "," ~ ")," and "," ~ ")," of "," ~ ")," in "," ~ ")," for "," ~ ")," with "," ~ ")</f>
        <v>  </v>
      </c>
      <c r="BV409" s="61" t="n">
        <f aca="false">0</f>
        <v>0</v>
      </c>
      <c r="BW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409," pax "," ~ ")," etd "," ~ ")," eta "," ~ ")," std "," ~ ")," sta "," ~ ")," atd "," ~ ")," ata "," ~ ")," lt "," ~ ")," utc "," ~ ")," local "," ~ ")," ok "," ~ ")," done "," ~ ")," seen "," ~ ")," chk "," ~ ")," chkd "," ~ ")," checked "," ~ ")," rcvd "," ~ ")," recd "," ~ ")," dep "," ~ ")," arr "," ~ ")," qty "," ~ ")," all "," ~ ")," ttl "," ~ ")," total "," ~ ")," via "," ~ ")," per "," ~ ")," call "," ~ ")," inbound "," ~ ")," outbound "," ~ ")," approx "," ~ ")</f>
        <v>  </v>
      </c>
      <c r="BX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409," pax "," ~ ")," etd "," ~ ")," eta "," ~ ")," std "," ~ ")," sta "," ~ ")," atd "," ~ ")," ata "," ~ ")," lt "," ~ ")," utc "," ~ ")," local "," ~ ")," ok "," ~ ")," done "," ~ ")," seen "," ~ ")," chk "," ~ ")," chkd "," ~ ")," checked "," ~ ")," rcvd "," ~ ")," recd "," ~ ")," dep "," ~ ")," arr "," ~ ")," qty "," ~ ")," all "," ~ ")," ttl "," ~ ")," total "," ~ ")," via "," ~ ")," per "," ~ ")," call "," ~ ")," inbound "," ~ ")," outbound "," ~ ")," approx "," ~ ")</f>
        <v>  </v>
      </c>
    </row>
    <row r="410" customFormat="false" ht="41.25" hidden="false" customHeight="true" outlineLevel="0" collapsed="false">
      <c r="A410" s="57" t="s">
        <v>1042</v>
      </c>
      <c r="B410" s="57" t="s">
        <v>261</v>
      </c>
      <c r="C410" s="57" t="str">
        <f aca="false">Flights!$F$16</f>
        <v>MH0139</v>
      </c>
      <c r="D410" s="58" t="n">
        <f aca="false">Flights!$D$16</f>
        <v>46307</v>
      </c>
      <c r="E410" s="57" t="str">
        <f aca="false">Flights!$G$16&amp;"-"&amp;Flights!$H$16</f>
        <v>KUL-ADL</v>
      </c>
      <c r="F410" s="57" t="str">
        <f aca="false">Flights!$K$16</f>
        <v>BC</v>
      </c>
      <c r="G410" s="57" t="s">
        <v>423</v>
      </c>
      <c r="H410" s="57" t="s">
        <v>381</v>
      </c>
      <c r="I410" s="57" t="s">
        <v>637</v>
      </c>
      <c r="J410" s="57" t="s">
        <v>638</v>
      </c>
      <c r="K410" s="67" t="s">
        <v>1043</v>
      </c>
      <c r="L410" s="67" t="s">
        <v>1044</v>
      </c>
      <c r="M410" s="67" t="s">
        <v>454</v>
      </c>
      <c r="N410" s="67" t="s">
        <v>386</v>
      </c>
      <c r="O410" s="67" t="s">
        <v>1045</v>
      </c>
      <c r="P410" s="57" t="s">
        <v>187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open",IF(AND(NOT(OR(LEN(AZ410)&lt;15,ISNUMBER(MATCH(AZ410,L_Placeholder,0)))),BK410=0,NOT(OR(LEN(AU410)&lt;2,ISNUMBER(MATCH(AU410,L_Placeholder,0)))),NOT(OR(LEN(AX410)&lt;2,ISNUMBER(MATCH(AX410,L_Placeholder,0)))),TRIM(AE410)&lt;&gt;TRIM(T410)),"N/A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missing",IF(OR(LEN(AU410)&lt;2,ISNUMBER(MATCH(AU410,L_Placeholder,0))),"INVALID – PIC missing",IF(OR(LEN(AV410)&lt;2,ISNUMBER(MATCH(AV410,L_Placeholder,0))),"INVALID – result / assessment missing",IF(OR(OR(LEN(AW410)&lt;3,ISNUMBER(MATCH(AW410,L_Placeholder,0))),SUMPRODUCT(--ISNUMBER(SEARCH(" "&amp;L_EvidencePhrase&amp;" ",BD410)))&gt;0,BI410=1),"INVALID – evidence missing, placeholder or not yet on file",IF(BL410=0,"INVALID – evidence needs a traceable reference (number, file name or link)",IF(OR(LEN(AX410)&lt;2,ISNUMBER(MATCH(AX410,L_Placeholder,0))),"INVALID – verifier missing",IF(AX410=AU410,"INVALID – verifier must be someone other than the PIC",IF(BH410=1,"INVALID – result not yet available (awaiting / TBC)",IF(BV410=1,"INVALID – wording says not on board: an on-board confirmation needs the item loaded",IF(AND(AQ410=1,OR(OR(LEN(AY410)&lt;3,ISNUMBER(MATCH(AY410,L_Placeholder,0))),BJ410=1,BQ410=0)),"INVALID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LATE","COMPLETE")&amp;IF(BG410=1," – CHECK WORDING",""))))))))))))))))))))))),IF(TRIM(U410)="Fail","FAIL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t="str">
        <f aca="false">" "&amp;TRIM(SUBSTITUTE(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 "))&amp;" "</f>
        <v>  </v>
      </c>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IFERROR(IF(AND(TRIM(U410)="Pass",SUMPRODUCT((LEN(BC410)-LEN(SUBSTITUTE(BC410,"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")))/(LEN(L_PendNeg)+1))+SUMPRODUCT((LEN(BC410)-LEN(SUBSTITUTE(BC410," "&amp;L_PendPrep&amp;" "," ")))/(LEN(L_PendPrep)+1)),1,0),1)</f>
        <v>0</v>
      </c>
      <c r="BI410" s="61" t="n">
        <f aca="false">IFERROR(IF(SUMPRODUCT((LEN(BD410)-LEN(SUBSTITUTE(BD410," "&amp;L_PendStrict&amp;" "," ")))/(LEN(L_PendStrict)+1))&gt;SUMPRODUCT((LEN(BD410)-LEN(SUBSTITUTE(BD410," "&amp;L_PendNeg&amp;" "," ")))/(LEN(L_PendNeg)+1)),1,0),1)</f>
        <v>0</v>
      </c>
      <c r="BJ410" s="61" t="n">
        <f aca="false">IFERROR(IF(SUMPRODUCT((LEN(BE410)-LEN(SUBSTITUTE(BE410," "&amp;L_Pending&amp;" "," ")))/(LEN(L_Pending)+1))&gt;SUMPRODUCT((LEN(BE410)-LEN(SUBSTITUTE(BE410," "&amp;L_PendNeg&amp;" "," ")))/(LEN(L_PendNeg)+1))+SUMPRODUCT((LEN(BE410)-LEN(SUBSTITUTE(BE410," "&amp;L_PendPrep&amp;" "," ")))/(LEN(L_PendPrep)+1)),1,0),1)</f>
        <v>0</v>
      </c>
      <c r="BK410" s="61" t="n">
        <f aca="false">IFERROR(IF(SUMPRODUCT((LEN(BF410)-LEN(SUBSTITUTE(BF410," "&amp;L_PendStrict&amp;" "," ")))/(LEN(L_PendStrict)+1))&gt;SUMPRODUCT((LEN(BF410)-LEN(SUBSTITUTE(BF410," "&amp;L_PendNeg&amp;" "," ")))/(LEN(L_PendNeg)+1)),1,0),1)</f>
        <v>0</v>
      </c>
      <c r="BL410" s="61" t="n">
        <f aca="false">IFERROR(IF(OR(SUMPRODUCT(--ISNUMBER(SEARCH({"aa000"," aa 000"," aaa 000"," aaaa 000"," a 0000"," a000 000"," aa 00 000"," aaa 00 000"},BN410)))&gt;0,SUMPRODUCT(--ISNUMBER(SEARCH({"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410)))&gt;0,SUMPRODUCT(--ISNUMBER(SEARCH({"http","www.","\",".pdf",".jpg",".jpeg",".png",".heic",".xls",".doc",".msg",".eml"},Z410)))&gt;0,AND(SUMPRODUCT(--ISNUMBER(SEARCH({"sharepoint","onedrive","teams","dms","q-pulse","qpulse"},Z410)))&gt;0,ISNUMBER(SEARCH("0",BM410)))),1,0),0)</f>
        <v>0</v>
      </c>
      <c r="BM410" s="61" t="str">
        <f aca="false">SUBSTITUTE(SUBSTITUTE(SUBSTITUTE(SUBSTITUTE(SUBSTITUTE(SUBSTITUTE(SUBSTITUTE(SUBSTITUTE(SUBSTITUTE(LOWER(BW410&amp;""),"1","0"),"2","0"),"3","0"),"4","0"),"5","0"),"6","0"),"7","0"),"8","0"),"9","0")</f>
        <v>  </v>
      </c>
      <c r="BN410" s="61" t="str">
        <f aca="false">SUBSTITUTE(SUBSTITUTE(SUBSTITUTE(SUBSTITUTE(SUBSTITUTE(SUBSTITUTE(SUBSTITUTE(SUBSTITUTE(SUBSTITUTE(SUBSTITUTE(SUBSTITUTE(SUBSTITUTE(SUBSTITUTE(SUBSTITUTE(SUBSTITUTE(SUBSTITUTE(SUBSTITUTE(SUBSTITUTE(SUBSTITUTE(SUBSTITUTE(SUBSTITUTE(SUBSTITUTE(SUBSTITUTE(SUBSTITUTE(SUBSTITUTE(BM410,"b","a"),"c","a"),"d","a"),"e","a"),"f","a"),"g","a"),"h","a"),"i","a"),"j","a"),"k","a"),"l","a"),"m","a"),"n","a"),"o","a"),"p","a"),"q","a"),"r","a"),"s","a"),"t","a"),"u","a"),"v","a"),"w","a"),"x","a"),"y","a"),"z","a")</f>
        <v>  </v>
      </c>
      <c r="BO410" s="61" t="str">
        <f aca="false">SUBSTITUTE(SUBSTITUTE(SUBSTITUTE(SUBSTITUTE(SUBSTITUTE(SUBSTITUTE(SUBSTITUTE(SUBSTITUTE(SUBSTITUTE(LOWER(BX410&amp;""),"1","0"),"2","0"),"3","0"),"4","0"),"5","0"),"6","0"),"7","0"),"8","0"),"9","0")</f>
        <v>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v>
      </c>
      <c r="BQ410" s="61" t="n">
        <f aca="false">IFERROR(IF(OR(SUMPRODUCT(--ISNUMBER(SEARCH({"aa000"," aa 000"," aaa 000"," aaaa 000"," a 0000"," a000 000"," aa 00 000"," aaa 00 000"},BP410)))&gt;0,SUMPRODUCT(--ISNUMBER(SEARCH({"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410)))&gt;0,SUMPRODUCT(--ISNUMBER(SEARCH({"http","www.","\",".pdf",".jpg",".jpeg",".png",".heic",".xls",".doc",".msg",".eml"},W410)))&gt;0,ISNUMBER(SEARCH("0000",BO410)),AND(SUMPRODUCT(--ISNUMBER(SEARCH({"sharepoint","onedrive","teams","dms","q-pulse","qpulse"},W410)))&gt;0,ISNUMBER(SEARCH("0",BO410)))),1,0),0)</f>
        <v>0</v>
      </c>
      <c r="BR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410," "&amp;LOWER(Flights!$F$16)&amp;" "," ~ ")," mh"," ~")," at "," ~ ")," by "," ~ ")," on "," ~ ")," to "," ~ ")," from "," ~ ")," until "," ~ ")," till "," ~ ")," before "," ~ ")," after "," ~ ")," around "," ~ ")," approx "," ~ ")," about "," ~ ")," since "," ~ ")," hrs "," ~ ")," hr "," ~ ")," hours "," ~ ")," time "," ~ ")," jan "," ~ ")," feb "," ~ ")," mar "," ~ ")," apr "," ~ ")," may "," ~ ")," jun "," ~ ")," jul "," ~ ")," aug "," ~ ")," sep "," ~ ")," sept "," ~ ")," oct "," ~ ")</f>
        <v>  </v>
      </c>
      <c r="BS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410," "&amp;LOWER(Flights!$F$16)&amp;" "," ~ ")," mh"," ~")," at "," ~ ")," by "," ~ ")," on "," ~ ")," to "," ~ ")," from "," ~ ")," until "," ~ ")," till "," ~ ")," before "," ~ ")," after "," ~ ")," around "," ~ ")," approx "," ~ ")," about "," ~ ")," since "," ~ ")," hrs "," ~ ")," hr "," ~ ")," hours "," ~ ")," time "," ~ ")," jan "," ~ ")," feb "," ~ ")," mar "," ~ ")," apr "," ~ ")," may "," ~ ")," jun "," ~ ")," jul "," ~ ")," aug "," ~ ")," sep "," ~ ")," sept "," ~ ")," oct "," ~ ")</f>
        <v>  </v>
      </c>
      <c r="BT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410,"jan","~"),"feb","~"),"mar","~"),"apr","~"),"may","~"),"jun","~"),"jul","~"),"aug","~"),"sep","~"),"oct","~"),"nov","~"),"dec","~")," nov "," ~ ")," dec "," ~ ")," mon "," ~ ")," tue "," ~ ")," wed "," ~ ")," thu "," ~ ")," fri "," ~ ")," sat "," ~ ")," sun "," ~ ")," gate "," ~ ")," bay "," ~ ")," stand "," ~ ")," position "," ~ ")," galley "," ~ ")," flight "," ~ ")," flt "," ~ ")," day "," ~ ")," date "," ~ ")," dated "," ~ ")," the "," ~ ")," and "," ~ ")," of "," ~ ")," in "," ~ ")," for "," ~ ")," with "," ~ ")</f>
        <v>  </v>
      </c>
      <c r="BU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410,"jan","~"),"feb","~"),"mar","~"),"apr","~"),"may","~"),"jun","~"),"jul","~"),"aug","~"),"sep","~"),"oct","~"),"nov","~"),"dec","~")," nov "," ~ ")," dec "," ~ ")," mon "," ~ ")," tue "," ~ ")," wed "," ~ ")," thu "," ~ ")," fri "," ~ ")," sat "," ~ ")," sun "," ~ ")," gate "," ~ ")," bay "," ~ ")," stand "," ~ ")," position "," ~ ")," galley "," ~ ")," flight "," ~ ")," flt "," ~ ")," day "," ~ ")," date "," ~ ")," dated "," ~ ")," the "," ~ ")," and "," ~ ")," of "," ~ ")," in "," ~ ")," for "," ~ ")," with "," ~ ")</f>
        <v>  </v>
      </c>
      <c r="BV410" s="61" t="n">
        <f aca="false">0</f>
        <v>0</v>
      </c>
      <c r="BW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410," pax "," ~ ")," etd "," ~ ")," eta "," ~ ")," std "," ~ ")," sta "," ~ ")," atd "," ~ ")," ata "," ~ ")," lt "," ~ ")," utc "," ~ ")," local "," ~ ")," ok "," ~ ")," done "," ~ ")," seen "," ~ ")," chk "," ~ ")," chkd "," ~ ")," checked "," ~ ")," rcvd "," ~ ")," recd "," ~ ")," dep "," ~ ")," arr "," ~ ")," qty "," ~ ")," all "," ~ ")," ttl "," ~ ")," total "," ~ ")," via "," ~ ")," per "," ~ ")," call "," ~ ")," inbound "," ~ ")," outbound "," ~ ")," approx "," ~ ")</f>
        <v>  </v>
      </c>
      <c r="BX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410," pax "," ~ ")," etd "," ~ ")," eta "," ~ ")," std "," ~ ")," sta "," ~ ")," atd "," ~ ")," ata "," ~ ")," lt "," ~ ")," utc "," ~ ")," local "," ~ ")," ok "," ~ ")," done "," ~ ")," seen "," ~ ")," chk "," ~ ")," chkd "," ~ ")," checked "," ~ ")," rcvd "," ~ ")," recd "," ~ ")," dep "," ~ ")," arr "," ~ ")," qty "," ~ ")," all "," ~ ")," ttl "," ~ ")," total "," ~ ")," via "," ~ ")," per "," ~ ")," call "," ~ ")," inbound "," ~ ")," outbound "," ~ ")," approx "," ~ ")</f>
        <v>  </v>
      </c>
    </row>
    <row r="411" customFormat="false" ht="39.75" hidden="false" customHeight="true" outlineLevel="0" collapsed="false">
      <c r="A411" s="57" t="s">
        <v>1046</v>
      </c>
      <c r="B411" s="57" t="s">
        <v>261</v>
      </c>
      <c r="C411" s="57" t="str">
        <f aca="false">Flights!$F$16</f>
        <v>MH0139</v>
      </c>
      <c r="D411" s="58" t="n">
        <f aca="false">Flights!$D$16</f>
        <v>46307</v>
      </c>
      <c r="E411" s="57" t="str">
        <f aca="false">Flights!$G$16&amp;"-"&amp;Flights!$H$16</f>
        <v>KUL-ADL</v>
      </c>
      <c r="F411" s="57" t="str">
        <f aca="false">Flights!$K$16</f>
        <v>BC</v>
      </c>
      <c r="G411" s="57" t="s">
        <v>462</v>
      </c>
      <c r="H411" s="57" t="s">
        <v>463</v>
      </c>
      <c r="I411" s="57" t="s">
        <v>382</v>
      </c>
      <c r="J411" s="57" t="s">
        <v>464</v>
      </c>
      <c r="K411" s="67" t="s">
        <v>429</v>
      </c>
      <c r="L411" s="67" t="s">
        <v>465</v>
      </c>
      <c r="M411" s="67"/>
      <c r="N411" s="67" t="s">
        <v>386</v>
      </c>
      <c r="O411" s="67" t="s">
        <v>466</v>
      </c>
      <c r="P411" s="57" t="s">
        <v>187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open",IF(AND(NOT(OR(LEN(AZ411)&lt;15,ISNUMBER(MATCH(AZ411,L_Placeholder,0)))),BK411=0,NOT(OR(LEN(AU411)&lt;2,ISNUMBER(MATCH(AU411,L_Placeholder,0)))),NOT(OR(LEN(AX411)&lt;2,ISNUMBER(MATCH(AX411,L_Placeholder,0)))),TRIM(AE411)&lt;&gt;TRIM(T411)),"N/A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missing",IF(OR(LEN(AU411)&lt;2,ISNUMBER(MATCH(AU411,L_Placeholder,0))),"INVALID – PIC missing",IF(OR(LEN(AV411)&lt;2,ISNUMBER(MATCH(AV411,L_Placeholder,0))),"INVALID – result / assessment missing",IF(OR(OR(LEN(AW411)&lt;3,ISNUMBER(MATCH(AW411,L_Placeholder,0))),SUMPRODUCT(--ISNUMBER(SEARCH(" "&amp;L_EvidencePhrase&amp;" ",BD411)))&gt;0,BI411=1),"INVALID – evidence missing, placeholder or not yet on file",IF(BL411=0,"INVALID – evidence needs a traceable reference (number, file name or link)",IF(OR(LEN(AX411)&lt;2,ISNUMBER(MATCH(AX411,L_Placeholder,0))),"INVALID – verifier missing",IF(AX411=AU411,"INVALID – verifier must be someone other than the PIC",IF(BH411=1,"INVALID – result not yet available (awaiting / TBC)",IF(BV411=1,"INVALID – wording says not on board: an on-board confirmation needs the item loaded",IF(AND(AQ411=1,OR(OR(LEN(AY411)&lt;3,ISNUMBER(MATCH(AY411,L_Placeholder,0))),BJ411=1,BQ411=0)),"INVALID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LATE","COMPLETE")&amp;IF(BG411=1," – CHECK WORDING",""))))))))))))))))))))))))),IF(TRIM(U411)="Fail","FAIL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t="str">
        <f aca="false">" "&amp;TRIM(SUBSTITUTE(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 "))&amp;" "</f>
        <v>  </v>
      </c>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IFERROR(IF(AND(TRIM(U411)="Pass",SUMPRODUCT((LEN(BC411)-LEN(SUBSTITUTE(BC411,"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")))/(LEN(L_PendNeg)+1)),1,0),1)</f>
        <v>0</v>
      </c>
      <c r="BI411" s="61" t="n">
        <f aca="false">IFERROR(IF(SUMPRODUCT((LEN(BD411)-LEN(SUBSTITUTE(BD411," "&amp;L_PendStrict&amp;" "," ")))/(LEN(L_PendStrict)+1))&gt;SUMPRODUCT((LEN(BD411)-LEN(SUBSTITUTE(BD411," "&amp;L_PendNeg&amp;" "," ")))/(LEN(L_PendNeg)+1)),1,0),1)</f>
        <v>0</v>
      </c>
      <c r="BJ411" s="61" t="n">
        <f aca="false">IFERROR(IF(SUMPRODUCT((LEN(BE411)-LEN(SUBSTITUTE(BE411," "&amp;L_Pending&amp;" "," ")))/(LEN(L_Pending)+1))&gt;SUMPRODUCT((LEN(BE411)-LEN(SUBSTITUTE(BE411," "&amp;L_PendNeg&amp;" "," ")))/(LEN(L_PendNeg)+1)),1,0),1)</f>
        <v>0</v>
      </c>
      <c r="BK411" s="61" t="n">
        <f aca="false">IFERROR(IF(SUMPRODUCT((LEN(BF411)-LEN(SUBSTITUTE(BF411," "&amp;L_PendStrict&amp;" "," ")))/(LEN(L_PendStrict)+1))&gt;SUMPRODUCT((LEN(BF411)-LEN(SUBSTITUTE(BF411," "&amp;L_PendNeg&amp;" "," ")))/(LEN(L_PendNeg)+1)),1,0),1)</f>
        <v>0</v>
      </c>
      <c r="BL411" s="61" t="n">
        <f aca="false">IFERROR(IF(OR(SUMPRODUCT(--ISNUMBER(SEARCH({"aa000"," aa 000"," aaa 000"," aaaa 000"," a 0000"," a000 000"," aa 00 000"," aaa 00 000"},BN411)))&gt;0,SUMPRODUCT(--ISNUMBER(SEARCH({"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411)))&gt;0,SUMPRODUCT(--ISNUMBER(SEARCH({"http","www.","\",".pdf",".jpg",".jpeg",".png",".heic",".xls",".doc",".msg",".eml"},Z411)))&gt;0,AND(SUMPRODUCT(--ISNUMBER(SEARCH({"sharepoint","onedrive","teams","dms","q-pulse","qpulse"},Z411)))&gt;0,ISNUMBER(SEARCH("0",BM411)))),1,0),0)</f>
        <v>0</v>
      </c>
      <c r="BM411" s="61" t="str">
        <f aca="false">SUBSTITUTE(SUBSTITUTE(SUBSTITUTE(SUBSTITUTE(SUBSTITUTE(SUBSTITUTE(SUBSTITUTE(SUBSTITUTE(SUBSTITUTE(LOWER(BW411&amp;""),"1","0"),"2","0"),"3","0"),"4","0"),"5","0"),"6","0"),"7","0"),"8","0"),"9","0")</f>
        <v>  </v>
      </c>
      <c r="BN411" s="61" t="str">
        <f aca="false">SUBSTITUTE(SUBSTITUTE(SUBSTITUTE(SUBSTITUTE(SUBSTITUTE(SUBSTITUTE(SUBSTITUTE(SUBSTITUTE(SUBSTITUTE(SUBSTITUTE(SUBSTITUTE(SUBSTITUTE(SUBSTITUTE(SUBSTITUTE(SUBSTITUTE(SUBSTITUTE(SUBSTITUTE(SUBSTITUTE(SUBSTITUTE(SUBSTITUTE(SUBSTITUTE(SUBSTITUTE(SUBSTITUTE(SUBSTITUTE(SUBSTITUTE(BM411,"b","a"),"c","a"),"d","a"),"e","a"),"f","a"),"g","a"),"h","a"),"i","a"),"j","a"),"k","a"),"l","a"),"m","a"),"n","a"),"o","a"),"p","a"),"q","a"),"r","a"),"s","a"),"t","a"),"u","a"),"v","a"),"w","a"),"x","a"),"y","a"),"z","a")</f>
        <v>  </v>
      </c>
      <c r="BO411" s="61" t="str">
        <f aca="false">SUBSTITUTE(SUBSTITUTE(SUBSTITUTE(SUBSTITUTE(SUBSTITUTE(SUBSTITUTE(SUBSTITUTE(SUBSTITUTE(SUBSTITUTE(LOWER(BX411&amp;""),"1","0"),"2","0"),"3","0"),"4","0"),"5","0"),"6","0"),"7","0"),"8","0"),"9","0")</f>
        <v>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v>
      </c>
      <c r="BQ411" s="61" t="n">
        <f aca="false">IFERROR(IF(OR(SUMPRODUCT(--ISNUMBER(SEARCH({"aa000"," aa 000"," aaa 000"," aaaa 000"," a 0000"," a000 000"," aa 00 000"," aaa 00 000"},BP411)))&gt;0,SUMPRODUCT(--ISNUMBER(SEARCH({"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411)))&gt;0,SUMPRODUCT(--ISNUMBER(SEARCH({"http","www.","\",".pdf",".jpg",".jpeg",".png",".heic",".xls",".doc",".msg",".eml"},W411)))&gt;0,ISNUMBER(SEARCH("0000",BO411)),AND(SUMPRODUCT(--ISNUMBER(SEARCH({"sharepoint","onedrive","teams","dms","q-pulse","qpulse"},W411)))&gt;0,ISNUMBER(SEARCH("0",BO411)))),1,0),0)</f>
        <v>0</v>
      </c>
      <c r="BR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411," "&amp;LOWER(Flights!$F$16)&amp;" "," ~ ")," mh"," ~")," at "," ~ ")," by "," ~ ")," on "," ~ ")," to "," ~ ")," from "," ~ ")," until "," ~ ")," till "," ~ ")," before "," ~ ")," after "," ~ ")," around "," ~ ")," approx "," ~ ")," about "," ~ ")," since "," ~ ")," hrs "," ~ ")," hr "," ~ ")," hours "," ~ ")," time "," ~ ")," jan "," ~ ")," feb "," ~ ")," mar "," ~ ")," apr "," ~ ")," may "," ~ ")," jun "," ~ ")," jul "," ~ ")," aug "," ~ ")," sep "," ~ ")," sept "," ~ ")," oct "," ~ ")</f>
        <v>  </v>
      </c>
      <c r="BS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411," "&amp;LOWER(Flights!$F$16)&amp;" "," ~ ")," mh"," ~")," at "," ~ ")," by "," ~ ")," on "," ~ ")," to "," ~ ")," from "," ~ ")," until "," ~ ")," till "," ~ ")," before "," ~ ")," after "," ~ ")," around "," ~ ")," approx "," ~ ")," about "," ~ ")," since "," ~ ")," hrs "," ~ ")," hr "," ~ ")," hours "," ~ ")," time "," ~ ")," jan "," ~ ")," feb "," ~ ")," mar "," ~ ")," apr "," ~ ")," may "," ~ ")," jun "," ~ ")," jul "," ~ ")," aug "," ~ ")," sep "," ~ ")," sept "," ~ ")," oct "," ~ ")</f>
        <v>  </v>
      </c>
      <c r="BT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411,"jan","~"),"feb","~"),"mar","~"),"apr","~"),"may","~"),"jun","~"),"jul","~"),"aug","~"),"sep","~"),"oct","~"),"nov","~"),"dec","~")," nov "," ~ ")," dec "," ~ ")," mon "," ~ ")," tue "," ~ ")," wed "," ~ ")," thu "," ~ ")," fri "," ~ ")," sat "," ~ ")," sun "," ~ ")," gate "," ~ ")," bay "," ~ ")," stand "," ~ ")," position "," ~ ")," galley "," ~ ")," flight "," ~ ")," flt "," ~ ")," day "," ~ ")," date "," ~ ")," dated "," ~ ")," the "," ~ ")," and "," ~ ")," of "," ~ ")," in "," ~ ")," for "," ~ ")," with "," ~ ")</f>
        <v>  </v>
      </c>
      <c r="BU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411,"jan","~"),"feb","~"),"mar","~"),"apr","~"),"may","~"),"jun","~"),"jul","~"),"aug","~"),"sep","~"),"oct","~"),"nov","~"),"dec","~")," nov "," ~ ")," dec "," ~ ")," mon "," ~ ")," tue "," ~ ")," wed "," ~ ")," thu "," ~ ")," fri "," ~ ")," sat "," ~ ")," sun "," ~ ")," gate "," ~ ")," bay "," ~ ")," stand "," ~ ")," position "," ~ ")," galley "," ~ ")," flight "," ~ ")," flt "," ~ ")," day "," ~ ")," date "," ~ ")," dated "," ~ ")," the "," ~ ")," and "," ~ ")," of "," ~ ")," in "," ~ ")," for "," ~ ")," with "," ~ ")</f>
        <v>  </v>
      </c>
      <c r="BV411" s="61" t="n">
        <f aca="false">IFERROR(IF(OR(SUMPRODUCT((LEN(BC411)-LEN(SUBSTITUTE(BC411," "&amp;L_NotLoaded&amp;" "," ")))/(LEN(L_NotLoaded)+1))&gt;SUMPRODUCT((LEN(BC411)-LEN(SUBSTITUTE(BC411," "&amp;L_NotLoadedNeg&amp;" "," ")))/(LEN(L_NotLoadedNeg)+1)),SUMPRODUCT((LEN(BD411)-LEN(SUBSTITUTE(BD411," "&amp;L_NotLoaded&amp;" "," ")))/(LEN(L_NotLoaded)+1))&gt;SUMPRODUCT((LEN(BD411)-LEN(SUBSTITUTE(BD411," "&amp;L_NotLoadedNeg&amp;" "," ")))/(LEN(L_NotLoadedNeg)+1))),1,0),0)</f>
        <v>0</v>
      </c>
      <c r="BW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411," pax "," ~ ")," etd "," ~ ")," eta "," ~ ")," std "," ~ ")," sta "," ~ ")," atd "," ~ ")," ata "," ~ ")," lt "," ~ ")," utc "," ~ ")," local "," ~ ")," ok "," ~ ")," done "," ~ ")," seen "," ~ ")," chk "," ~ ")," chkd "," ~ ")," checked "," ~ ")," rcvd "," ~ ")," recd "," ~ ")," dep "," ~ ")," arr "," ~ ")," qty "," ~ ")," all "," ~ ")," ttl "," ~ ")," total "," ~ ")," via "," ~ ")," per "," ~ ")," call "," ~ ")," inbound "," ~ ")," outbound "," ~ ")," approx "," ~ ")</f>
        <v>  </v>
      </c>
      <c r="BX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411," pax "," ~ ")," etd "," ~ ")," eta "," ~ ")," std "," ~ ")," sta "," ~ ")," atd "," ~ ")," ata "," ~ ")," lt "," ~ ")," utc "," ~ ")," local "," ~ ")," ok "," ~ ")," done "," ~ ")," seen "," ~ ")," chk "," ~ ")," chkd "," ~ ")," checked "," ~ ")," rcvd "," ~ ")," recd "," ~ ")," dep "," ~ ")," arr "," ~ ")," qty "," ~ ")," all "," ~ ")," ttl "," ~ ")," total "," ~ ")," via "," ~ ")," per "," ~ ")," call "," ~ ")," inbound "," ~ ")," outbound "," ~ ")," approx "," ~ ")</f>
        <v>  </v>
      </c>
    </row>
    <row r="412" customFormat="false" ht="39.75" hidden="false" customHeight="true" outlineLevel="0" collapsed="false">
      <c r="A412" s="57" t="s">
        <v>1047</v>
      </c>
      <c r="B412" s="57" t="s">
        <v>261</v>
      </c>
      <c r="C412" s="57" t="str">
        <f aca="false">Flights!$F$16</f>
        <v>MH0139</v>
      </c>
      <c r="D412" s="58" t="n">
        <f aca="false">Flights!$D$16</f>
        <v>46307</v>
      </c>
      <c r="E412" s="57" t="str">
        <f aca="false">Flights!$G$16&amp;"-"&amp;Flights!$H$16</f>
        <v>KUL-ADL</v>
      </c>
      <c r="F412" s="57" t="str">
        <f aca="false">Flights!$K$16</f>
        <v>BC</v>
      </c>
      <c r="G412" s="57" t="s">
        <v>462</v>
      </c>
      <c r="H412" s="57" t="s">
        <v>463</v>
      </c>
      <c r="I412" s="57" t="s">
        <v>431</v>
      </c>
      <c r="J412" s="57" t="s">
        <v>468</v>
      </c>
      <c r="K412" s="67" t="s">
        <v>429</v>
      </c>
      <c r="L412" s="67" t="s">
        <v>465</v>
      </c>
      <c r="M412" s="67"/>
      <c r="N412" s="67" t="s">
        <v>386</v>
      </c>
      <c r="O412" s="67" t="s">
        <v>466</v>
      </c>
      <c r="P412" s="57" t="s">
        <v>187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open",IF(AND(NOT(OR(LEN(AZ412)&lt;15,ISNUMBER(MATCH(AZ412,L_Placeholder,0)))),BK412=0,NOT(OR(LEN(AU412)&lt;2,ISNUMBER(MATCH(AU412,L_Placeholder,0)))),NOT(OR(LEN(AX412)&lt;2,ISNUMBER(MATCH(AX412,L_Placeholder,0)))),TRIM(AE412)&lt;&gt;TRIM(T412)),"N/A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missing",IF(OR(LEN(AU412)&lt;2,ISNUMBER(MATCH(AU412,L_Placeholder,0))),"INVALID – PIC missing",IF(OR(LEN(AV412)&lt;2,ISNUMBER(MATCH(AV412,L_Placeholder,0))),"INVALID – result / assessment missing",IF(OR(OR(LEN(AW412)&lt;3,ISNUMBER(MATCH(AW412,L_Placeholder,0))),SUMPRODUCT(--ISNUMBER(SEARCH(" "&amp;L_EvidencePhrase&amp;" ",BD412)))&gt;0,BI412=1),"INVALID – evidence missing, placeholder or not yet on file",IF(BL412=0,"INVALID – evidence needs a traceable reference (number, file name or link)",IF(OR(LEN(AX412)&lt;2,ISNUMBER(MATCH(AX412,L_Placeholder,0))),"INVALID – verifier missing",IF(AX412=AU412,"INVALID – verifier must be someone other than the PIC",IF(BH412=1,"INVALID – result not yet available (awaiting / TBC)",IF(BV412=1,"INVALID – wording says not on board: an on-board confirmation needs the item loaded",IF(AND(AQ412=1,OR(OR(LEN(AY412)&lt;3,ISNUMBER(MATCH(AY412,L_Placeholder,0))),BJ412=1,BQ412=0)),"INVALID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LATE","COMPLETE")&amp;IF(BG412=1," – CHECK WORDING",""))))))))))))))))))))))))),IF(TRIM(U412)="Fail","FAIL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t="str">
        <f aca="false">" "&amp;TRIM(SUBSTITUTE(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 "))&amp;" "</f>
        <v>  </v>
      </c>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IFERROR(IF(AND(TRIM(U412)="Pass",SUMPRODUCT((LEN(BC412)-LEN(SUBSTITUTE(BC412,"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")))/(LEN(L_PendNeg)+1)),1,0),1)</f>
        <v>0</v>
      </c>
      <c r="BI412" s="61" t="n">
        <f aca="false">IFERROR(IF(SUMPRODUCT((LEN(BD412)-LEN(SUBSTITUTE(BD412," "&amp;L_PendStrict&amp;" "," ")))/(LEN(L_PendStrict)+1))&gt;SUMPRODUCT((LEN(BD412)-LEN(SUBSTITUTE(BD412," "&amp;L_PendNeg&amp;" "," ")))/(LEN(L_PendNeg)+1)),1,0),1)</f>
        <v>0</v>
      </c>
      <c r="BJ412" s="61" t="n">
        <f aca="false">IFERROR(IF(SUMPRODUCT((LEN(BE412)-LEN(SUBSTITUTE(BE412," "&amp;L_Pending&amp;" "," ")))/(LEN(L_Pending)+1))&gt;SUMPRODUCT((LEN(BE412)-LEN(SUBSTITUTE(BE412," "&amp;L_PendNeg&amp;" "," ")))/(LEN(L_PendNeg)+1)),1,0),1)</f>
        <v>0</v>
      </c>
      <c r="BK412" s="61" t="n">
        <f aca="false">IFERROR(IF(SUMPRODUCT((LEN(BF412)-LEN(SUBSTITUTE(BF412," "&amp;L_PendStrict&amp;" "," ")))/(LEN(L_PendStrict)+1))&gt;SUMPRODUCT((LEN(BF412)-LEN(SUBSTITUTE(BF412," "&amp;L_PendNeg&amp;" "," ")))/(LEN(L_PendNeg)+1)),1,0),1)</f>
        <v>0</v>
      </c>
      <c r="BL412" s="61" t="n">
        <f aca="false">IFERROR(IF(OR(SUMPRODUCT(--ISNUMBER(SEARCH({"aa000"," aa 000"," aaa 000"," aaaa 000"," a 0000"," a000 000"," aa 00 000"," aaa 00 000"},BN412)))&gt;0,SUMPRODUCT(--ISNUMBER(SEARCH({"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412)))&gt;0,SUMPRODUCT(--ISNUMBER(SEARCH({"http","www.","\",".pdf",".jpg",".jpeg",".png",".heic",".xls",".doc",".msg",".eml"},Z412)))&gt;0,AND(SUMPRODUCT(--ISNUMBER(SEARCH({"sharepoint","onedrive","teams","dms","q-pulse","qpulse"},Z412)))&gt;0,ISNUMBER(SEARCH("0",BM412)))),1,0),0)</f>
        <v>0</v>
      </c>
      <c r="BM412" s="61" t="str">
        <f aca="false">SUBSTITUTE(SUBSTITUTE(SUBSTITUTE(SUBSTITUTE(SUBSTITUTE(SUBSTITUTE(SUBSTITUTE(SUBSTITUTE(SUBSTITUTE(LOWER(BW412&amp;""),"1","0"),"2","0"),"3","0"),"4","0"),"5","0"),"6","0"),"7","0"),"8","0"),"9","0")</f>
        <v>  </v>
      </c>
      <c r="BN412" s="61" t="str">
        <f aca="false">SUBSTITUTE(SUBSTITUTE(SUBSTITUTE(SUBSTITUTE(SUBSTITUTE(SUBSTITUTE(SUBSTITUTE(SUBSTITUTE(SUBSTITUTE(SUBSTITUTE(SUBSTITUTE(SUBSTITUTE(SUBSTITUTE(SUBSTITUTE(SUBSTITUTE(SUBSTITUTE(SUBSTITUTE(SUBSTITUTE(SUBSTITUTE(SUBSTITUTE(SUBSTITUTE(SUBSTITUTE(SUBSTITUTE(SUBSTITUTE(SUBSTITUTE(BM412,"b","a"),"c","a"),"d","a"),"e","a"),"f","a"),"g","a"),"h","a"),"i","a"),"j","a"),"k","a"),"l","a"),"m","a"),"n","a"),"o","a"),"p","a"),"q","a"),"r","a"),"s","a"),"t","a"),"u","a"),"v","a"),"w","a"),"x","a"),"y","a"),"z","a")</f>
        <v>  </v>
      </c>
      <c r="BO412" s="61" t="str">
        <f aca="false">SUBSTITUTE(SUBSTITUTE(SUBSTITUTE(SUBSTITUTE(SUBSTITUTE(SUBSTITUTE(SUBSTITUTE(SUBSTITUTE(SUBSTITUTE(LOWER(BX412&amp;""),"1","0"),"2","0"),"3","0"),"4","0"),"5","0"),"6","0"),"7","0"),"8","0"),"9","0")</f>
        <v>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v>
      </c>
      <c r="BQ412" s="61" t="n">
        <f aca="false">IFERROR(IF(OR(SUMPRODUCT(--ISNUMBER(SEARCH({"aa000"," aa 000"," aaa 000"," aaaa 000"," a 0000"," a000 000"," aa 00 000"," aaa 00 000"},BP412)))&gt;0,SUMPRODUCT(--ISNUMBER(SEARCH({"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412)))&gt;0,SUMPRODUCT(--ISNUMBER(SEARCH({"http","www.","\",".pdf",".jpg",".jpeg",".png",".heic",".xls",".doc",".msg",".eml"},W412)))&gt;0,ISNUMBER(SEARCH("0000",BO412)),AND(SUMPRODUCT(--ISNUMBER(SEARCH({"sharepoint","onedrive","teams","dms","q-pulse","qpulse"},W412)))&gt;0,ISNUMBER(SEARCH("0",BO412)))),1,0),0)</f>
        <v>0</v>
      </c>
      <c r="BR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412," "&amp;LOWER(Flights!$F$16)&amp;" "," ~ ")," mh"," ~")," at "," ~ ")," by "," ~ ")," on "," ~ ")," to "," ~ ")," from "," ~ ")," until "," ~ ")," till "," ~ ")," before "," ~ ")," after "," ~ ")," around "," ~ ")," approx "," ~ ")," about "," ~ ")," since "," ~ ")," hrs "," ~ ")," hr "," ~ ")," hours "," ~ ")," time "," ~ ")," jan "," ~ ")," feb "," ~ ")," mar "," ~ ")," apr "," ~ ")," may "," ~ ")," jun "," ~ ")," jul "," ~ ")," aug "," ~ ")," sep "," ~ ")," sept "," ~ ")," oct "," ~ ")</f>
        <v>  </v>
      </c>
      <c r="BS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412," "&amp;LOWER(Flights!$F$16)&amp;" "," ~ ")," mh"," ~")," at "," ~ ")," by "," ~ ")," on "," ~ ")," to "," ~ ")," from "," ~ ")," until "," ~ ")," till "," ~ ")," before "," ~ ")," after "," ~ ")," around "," ~ ")," approx "," ~ ")," about "," ~ ")," since "," ~ ")," hrs "," ~ ")," hr "," ~ ")," hours "," ~ ")," time "," ~ ")," jan "," ~ ")," feb "," ~ ")," mar "," ~ ")," apr "," ~ ")," may "," ~ ")," jun "," ~ ")," jul "," ~ ")," aug "," ~ ")," sep "," ~ ")," sept "," ~ ")," oct "," ~ ")</f>
        <v>  </v>
      </c>
      <c r="BT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412,"jan","~"),"feb","~"),"mar","~"),"apr","~"),"may","~"),"jun","~"),"jul","~"),"aug","~"),"sep","~"),"oct","~"),"nov","~"),"dec","~")," nov "," ~ ")," dec "," ~ ")," mon "," ~ ")," tue "," ~ ")," wed "," ~ ")," thu "," ~ ")," fri "," ~ ")," sat "," ~ ")," sun "," ~ ")," gate "," ~ ")," bay "," ~ ")," stand "," ~ ")," position "," ~ ")," galley "," ~ ")," flight "," ~ ")," flt "," ~ ")," day "," ~ ")," date "," ~ ")," dated "," ~ ")," the "," ~ ")," and "," ~ ")," of "," ~ ")," in "," ~ ")," for "," ~ ")," with "," ~ ")</f>
        <v>  </v>
      </c>
      <c r="BU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412,"jan","~"),"feb","~"),"mar","~"),"apr","~"),"may","~"),"jun","~"),"jul","~"),"aug","~"),"sep","~"),"oct","~"),"nov","~"),"dec","~")," nov "," ~ ")," dec "," ~ ")," mon "," ~ ")," tue "," ~ ")," wed "," ~ ")," thu "," ~ ")," fri "," ~ ")," sat "," ~ ")," sun "," ~ ")," gate "," ~ ")," bay "," ~ ")," stand "," ~ ")," position "," ~ ")," galley "," ~ ")," flight "," ~ ")," flt "," ~ ")," day "," ~ ")," date "," ~ ")," dated "," ~ ")," the "," ~ ")," and "," ~ ")," of "," ~ ")," in "," ~ ")," for "," ~ ")," with "," ~ ")</f>
        <v>  </v>
      </c>
      <c r="BV412" s="61" t="n">
        <f aca="false">IFERROR(IF(OR(SUMPRODUCT((LEN(BC412)-LEN(SUBSTITUTE(BC412," "&amp;L_NotLoaded&amp;" "," ")))/(LEN(L_NotLoaded)+1))&gt;SUMPRODUCT((LEN(BC412)-LEN(SUBSTITUTE(BC412," "&amp;L_NotLoadedNeg&amp;" "," ")))/(LEN(L_NotLoadedNeg)+1)),SUMPRODUCT((LEN(BD412)-LEN(SUBSTITUTE(BD412," "&amp;L_NotLoaded&amp;" "," ")))/(LEN(L_NotLoaded)+1))&gt;SUMPRODUCT((LEN(BD412)-LEN(SUBSTITUTE(BD412," "&amp;L_NotLoadedNeg&amp;" "," ")))/(LEN(L_NotLoadedNeg)+1))),1,0),0)</f>
        <v>0</v>
      </c>
      <c r="BW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412," pax "," ~ ")," etd "," ~ ")," eta "," ~ ")," std "," ~ ")," sta "," ~ ")," atd "," ~ ")," ata "," ~ ")," lt "," ~ ")," utc "," ~ ")," local "," ~ ")," ok "," ~ ")," done "," ~ ")," seen "," ~ ")," chk "," ~ ")," chkd "," ~ ")," checked "," ~ ")," rcvd "," ~ ")," recd "," ~ ")," dep "," ~ ")," arr "," ~ ")," qty "," ~ ")," all "," ~ ")," ttl "," ~ ")," total "," ~ ")," via "," ~ ")," per "," ~ ")," call "," ~ ")," inbound "," ~ ")," outbound "," ~ ")," approx "," ~ ")</f>
        <v>  </v>
      </c>
      <c r="BX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412," pax "," ~ ")," etd "," ~ ")," eta "," ~ ")," std "," ~ ")," sta "," ~ ")," atd "," ~ ")," ata "," ~ ")," lt "," ~ ")," utc "," ~ ")," local "," ~ ")," ok "," ~ ")," done "," ~ ")," seen "," ~ ")," chk "," ~ ")," chkd "," ~ ")," checked "," ~ ")," rcvd "," ~ ")," recd "," ~ ")," dep "," ~ ")," arr "," ~ ")," qty "," ~ ")," all "," ~ ")," ttl "," ~ ")," total "," ~ ")," via "," ~ ")," per "," ~ ")," call "," ~ ")," inbound "," ~ ")," outbound "," ~ ")," approx "," ~ ")</f>
        <v>  </v>
      </c>
    </row>
    <row r="413" customFormat="false" ht="39.75" hidden="false" customHeight="true" outlineLevel="0" collapsed="false">
      <c r="A413" s="57" t="s">
        <v>1048</v>
      </c>
      <c r="B413" s="57" t="s">
        <v>261</v>
      </c>
      <c r="C413" s="57" t="str">
        <f aca="false">Flights!$F$16</f>
        <v>MH0139</v>
      </c>
      <c r="D413" s="58" t="n">
        <f aca="false">Flights!$D$16</f>
        <v>46307</v>
      </c>
      <c r="E413" s="57" t="str">
        <f aca="false">Flights!$G$16&amp;"-"&amp;Flights!$H$16</f>
        <v>KUL-ADL</v>
      </c>
      <c r="F413" s="57" t="str">
        <f aca="false">Flights!$K$16</f>
        <v>BC</v>
      </c>
      <c r="G413" s="57" t="s">
        <v>462</v>
      </c>
      <c r="H413" s="57" t="s">
        <v>463</v>
      </c>
      <c r="I413" s="57" t="s">
        <v>443</v>
      </c>
      <c r="J413" s="57" t="s">
        <v>470</v>
      </c>
      <c r="K413" s="67" t="s">
        <v>504</v>
      </c>
      <c r="L413" s="67" t="s">
        <v>1017</v>
      </c>
      <c r="M413" s="67" t="s">
        <v>187</v>
      </c>
      <c r="N413" s="67" t="s">
        <v>386</v>
      </c>
      <c r="O413" s="67"/>
      <c r="P413" s="57" t="s">
        <v>187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open",IF(AND(NOT(OR(LEN(AZ413)&lt;15,ISNUMBER(MATCH(AZ413,L_Placeholder,0)))),BK413=0,NOT(OR(LEN(AU413)&lt;2,ISNUMBER(MATCH(AU413,L_Placeholder,0)))),NOT(OR(LEN(AX413)&lt;2,ISNUMBER(MATCH(AX413,L_Placeholder,0)))),TRIM(AE413)&lt;&gt;TRIM(T413)),"N/A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missing",IF(OR(LEN(AU413)&lt;2,ISNUMBER(MATCH(AU413,L_Placeholder,0))),"INVALID – PIC missing",IF(OR(LEN(AV413)&lt;2,ISNUMBER(MATCH(AV413,L_Placeholder,0))),"INVALID – result / assessment missing",IF(OR(OR(LEN(AW413)&lt;3,ISNUMBER(MATCH(AW413,L_Placeholder,0))),SUMPRODUCT(--ISNUMBER(SEARCH(" "&amp;L_EvidencePhrase&amp;" ",BD413)))&gt;0,BI413=1),"INVALID – evidence missing, placeholder or not yet on file",IF(BL413=0,"INVALID – evidence needs a traceable reference (number, file name or link)",IF(OR(LEN(AX413)&lt;2,ISNUMBER(MATCH(AX413,L_Placeholder,0))),"INVALID – verifier missing",IF(AX413=AU413,"INVALID – verifier must be someone other than the PIC",IF(BH413=1,"INVALID – result not yet available (awaiting / TBC)",IF(BV413=1,"INVALID – wording says not on board: an on-board confirmation needs the item loaded",IF(AND(AQ413=1,OR(OR(LEN(AY413)&lt;3,ISNUMBER(MATCH(AY413,L_Placeholder,0))),BJ413=1,BQ413=0)),"INVALID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LATE","COMPLETE")&amp;IF(BG413=1," – CHECK WORDING",""))))))))))))))))))))))))),IF(TRIM(U413)="Fail","FAIL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t="str">
        <f aca="false">" "&amp;TRIM(SUBSTITUTE(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 "))&amp;" "</f>
        <v>  </v>
      </c>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IFERROR(IF(AND(TRIM(U413)="Pass",SUMPRODUCT((LEN(BC413)-LEN(SUBSTITUTE(BC413,"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")))/(LEN(L_PendNeg)+1)),1,0),1)</f>
        <v>0</v>
      </c>
      <c r="BI413" s="61" t="n">
        <f aca="false">IFERROR(IF(SUMPRODUCT((LEN(BD413)-LEN(SUBSTITUTE(BD413," "&amp;L_PendStrict&amp;" "," ")))/(LEN(L_PendStrict)+1))&gt;SUMPRODUCT((LEN(BD413)-LEN(SUBSTITUTE(BD413," "&amp;L_PendNeg&amp;" "," ")))/(LEN(L_PendNeg)+1)),1,0),1)</f>
        <v>0</v>
      </c>
      <c r="BJ413" s="61" t="n">
        <f aca="false">IFERROR(IF(SUMPRODUCT((LEN(BE413)-LEN(SUBSTITUTE(BE413," "&amp;L_Pending&amp;" "," ")))/(LEN(L_Pending)+1))&gt;SUMPRODUCT((LEN(BE413)-LEN(SUBSTITUTE(BE413," "&amp;L_PendNeg&amp;" "," ")))/(LEN(L_PendNeg)+1)),1,0),1)</f>
        <v>0</v>
      </c>
      <c r="BK413" s="61" t="n">
        <f aca="false">IFERROR(IF(SUMPRODUCT((LEN(BF413)-LEN(SUBSTITUTE(BF413," "&amp;L_PendStrict&amp;" "," ")))/(LEN(L_PendStrict)+1))&gt;SUMPRODUCT((LEN(BF413)-LEN(SUBSTITUTE(BF413," "&amp;L_PendNeg&amp;" "," ")))/(LEN(L_PendNeg)+1)),1,0),1)</f>
        <v>0</v>
      </c>
      <c r="BL413" s="61" t="n">
        <f aca="false">IFERROR(IF(OR(SUMPRODUCT(--ISNUMBER(SEARCH({"aa000"," aa 000"," aaa 000"," aaaa 000"," a 0000"," a000 000"," aa 00 000"," aaa 00 000"},BN413)))&gt;0,SUMPRODUCT(--ISNUMBER(SEARCH({"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413)))&gt;0,SUMPRODUCT(--ISNUMBER(SEARCH({"http","www.","\",".pdf",".jpg",".jpeg",".png",".heic",".xls",".doc",".msg",".eml"},Z413)))&gt;0,AND(SUMPRODUCT(--ISNUMBER(SEARCH({"sharepoint","onedrive","teams","dms","q-pulse","qpulse"},Z413)))&gt;0,ISNUMBER(SEARCH("0",BM413)))),1,0),0)</f>
        <v>0</v>
      </c>
      <c r="BM413" s="61" t="str">
        <f aca="false">SUBSTITUTE(SUBSTITUTE(SUBSTITUTE(SUBSTITUTE(SUBSTITUTE(SUBSTITUTE(SUBSTITUTE(SUBSTITUTE(SUBSTITUTE(LOWER(BW413&amp;""),"1","0"),"2","0"),"3","0"),"4","0"),"5","0"),"6","0"),"7","0"),"8","0"),"9","0")</f>
        <v>  </v>
      </c>
      <c r="BN413" s="61" t="str">
        <f aca="false">SUBSTITUTE(SUBSTITUTE(SUBSTITUTE(SUBSTITUTE(SUBSTITUTE(SUBSTITUTE(SUBSTITUTE(SUBSTITUTE(SUBSTITUTE(SUBSTITUTE(SUBSTITUTE(SUBSTITUTE(SUBSTITUTE(SUBSTITUTE(SUBSTITUTE(SUBSTITUTE(SUBSTITUTE(SUBSTITUTE(SUBSTITUTE(SUBSTITUTE(SUBSTITUTE(SUBSTITUTE(SUBSTITUTE(SUBSTITUTE(SUBSTITUTE(BM413,"b","a"),"c","a"),"d","a"),"e","a"),"f","a"),"g","a"),"h","a"),"i","a"),"j","a"),"k","a"),"l","a"),"m","a"),"n","a"),"o","a"),"p","a"),"q","a"),"r","a"),"s","a"),"t","a"),"u","a"),"v","a"),"w","a"),"x","a"),"y","a"),"z","a")</f>
        <v>  </v>
      </c>
      <c r="BO413" s="61" t="str">
        <f aca="false">SUBSTITUTE(SUBSTITUTE(SUBSTITUTE(SUBSTITUTE(SUBSTITUTE(SUBSTITUTE(SUBSTITUTE(SUBSTITUTE(SUBSTITUTE(LOWER(BX413&amp;""),"1","0"),"2","0"),"3","0"),"4","0"),"5","0"),"6","0"),"7","0"),"8","0"),"9","0")</f>
        <v>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v>
      </c>
      <c r="BQ413" s="61" t="n">
        <f aca="false">IFERROR(IF(OR(SUMPRODUCT(--ISNUMBER(SEARCH({"aa000"," aa 000"," aaa 000"," aaaa 000"," a 0000"," a000 000"," aa 00 000"," aaa 00 000"},BP413)))&gt;0,SUMPRODUCT(--ISNUMBER(SEARCH({"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413)))&gt;0,SUMPRODUCT(--ISNUMBER(SEARCH({"http","www.","\",".pdf",".jpg",".jpeg",".png",".heic",".xls",".doc",".msg",".eml"},W413)))&gt;0,ISNUMBER(SEARCH("0000",BO413)),AND(SUMPRODUCT(--ISNUMBER(SEARCH({"sharepoint","onedrive","teams","dms","q-pulse","qpulse"},W413)))&gt;0,ISNUMBER(SEARCH("0",BO413)))),1,0),0)</f>
        <v>0</v>
      </c>
      <c r="BR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413," "&amp;LOWER(Flights!$F$16)&amp;" "," ~ ")," mh"," ~")," at "," ~ ")," by "," ~ ")," on "," ~ ")," to "," ~ ")," from "," ~ ")," until "," ~ ")," till "," ~ ")," before "," ~ ")," after "," ~ ")," around "," ~ ")," approx "," ~ ")," about "," ~ ")," since "," ~ ")," hrs "," ~ ")," hr "," ~ ")," hours "," ~ ")," time "," ~ ")," jan "," ~ ")," feb "," ~ ")," mar "," ~ ")," apr "," ~ ")," may "," ~ ")," jun "," ~ ")," jul "," ~ ")," aug "," ~ ")," sep "," ~ ")," sept "," ~ ")," oct "," ~ ")</f>
        <v>  </v>
      </c>
      <c r="BS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413," "&amp;LOWER(Flights!$F$16)&amp;" "," ~ ")," mh"," ~")," at "," ~ ")," by "," ~ ")," on "," ~ ")," to "," ~ ")," from "," ~ ")," until "," ~ ")," till "," ~ ")," before "," ~ ")," after "," ~ ")," around "," ~ ")," approx "," ~ ")," about "," ~ ")," since "," ~ ")," hrs "," ~ ")," hr "," ~ ")," hours "," ~ ")," time "," ~ ")," jan "," ~ ")," feb "," ~ ")," mar "," ~ ")," apr "," ~ ")," may "," ~ ")," jun "," ~ ")," jul "," ~ ")," aug "," ~ ")," sep "," ~ ")," sept "," ~ ")," oct "," ~ ")</f>
        <v>  </v>
      </c>
      <c r="BT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413,"jan","~"),"feb","~"),"mar","~"),"apr","~"),"may","~"),"jun","~"),"jul","~"),"aug","~"),"sep","~"),"oct","~"),"nov","~"),"dec","~")," nov "," ~ ")," dec "," ~ ")," mon "," ~ ")," tue "," ~ ")," wed "," ~ ")," thu "," ~ ")," fri "," ~ ")," sat "," ~ ")," sun "," ~ ")," gate "," ~ ")," bay "," ~ ")," stand "," ~ ")," position "," ~ ")," galley "," ~ ")," flight "," ~ ")," flt "," ~ ")," day "," ~ ")," date "," ~ ")," dated "," ~ ")," the "," ~ ")," and "," ~ ")," of "," ~ ")," in "," ~ ")," for "," ~ ")," with "," ~ ")</f>
        <v>  </v>
      </c>
      <c r="BU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413,"jan","~"),"feb","~"),"mar","~"),"apr","~"),"may","~"),"jun","~"),"jul","~"),"aug","~"),"sep","~"),"oct","~"),"nov","~"),"dec","~")," nov "," ~ ")," dec "," ~ ")," mon "," ~ ")," tue "," ~ ")," wed "," ~ ")," thu "," ~ ")," fri "," ~ ")," sat "," ~ ")," sun "," ~ ")," gate "," ~ ")," bay "," ~ ")," stand "," ~ ")," position "," ~ ")," galley "," ~ ")," flight "," ~ ")," flt "," ~ ")," day "," ~ ")," date "," ~ ")," dated "," ~ ")," the "," ~ ")," and "," ~ ")," of "," ~ ")," in "," ~ ")," for "," ~ ")," with "," ~ ")</f>
        <v>  </v>
      </c>
      <c r="BV413" s="61" t="n">
        <f aca="false">IFERROR(IF(OR(SUMPRODUCT((LEN(BC413)-LEN(SUBSTITUTE(BC413," "&amp;L_NotLoaded&amp;" "," ")))/(LEN(L_NotLoaded)+1))&gt;SUMPRODUCT((LEN(BC413)-LEN(SUBSTITUTE(BC413," "&amp;L_NotLoadedNeg&amp;" "," ")))/(LEN(L_NotLoadedNeg)+1)),SUMPRODUCT((LEN(BD413)-LEN(SUBSTITUTE(BD413," "&amp;L_NotLoaded&amp;" "," ")))/(LEN(L_NotLoaded)+1))&gt;SUMPRODUCT((LEN(BD413)-LEN(SUBSTITUTE(BD413," "&amp;L_NotLoadedNeg&amp;" "," ")))/(LEN(L_NotLoadedNeg)+1))),1,0),0)</f>
        <v>0</v>
      </c>
      <c r="BW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413," pax "," ~ ")," etd "," ~ ")," eta "," ~ ")," std "," ~ ")," sta "," ~ ")," atd "," ~ ")," ata "," ~ ")," lt "," ~ ")," utc "," ~ ")," local "," ~ ")," ok "," ~ ")," done "," ~ ")," seen "," ~ ")," chk "," ~ ")," chkd "," ~ ")," checked "," ~ ")," rcvd "," ~ ")," recd "," ~ ")," dep "," ~ ")," arr "," ~ ")," qty "," ~ ")," all "," ~ ")," ttl "," ~ ")," total "," ~ ")," via "," ~ ")," per "," ~ ")," call "," ~ ")," inbound "," ~ ")," outbound "," ~ ")," approx "," ~ ")</f>
        <v>  </v>
      </c>
      <c r="BX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413," pax "," ~ ")," etd "," ~ ")," eta "," ~ ")," std "," ~ ")," sta "," ~ ")," atd "," ~ ")," ata "," ~ ")," lt "," ~ ")," utc "," ~ ")," local "," ~ ")," ok "," ~ ")," done "," ~ ")," seen "," ~ ")," chk "," ~ ")," chkd "," ~ ")," checked "," ~ ")," rcvd "," ~ ")," recd "," ~ ")," dep "," ~ ")," arr "," ~ ")," qty "," ~ ")," all "," ~ ")," ttl "," ~ ")," total "," ~ ")," via "," ~ ")," per "," ~ ")," call "," ~ ")," inbound "," ~ ")," outbound "," ~ ")," approx "," ~ ")</f>
        <v>  </v>
      </c>
    </row>
    <row r="414" customFormat="false" ht="39.75" hidden="false" customHeight="true" outlineLevel="0" collapsed="false">
      <c r="A414" s="57" t="s">
        <v>1049</v>
      </c>
      <c r="B414" s="57" t="s">
        <v>261</v>
      </c>
      <c r="C414" s="57" t="str">
        <f aca="false">Flights!$F$16</f>
        <v>MH0139</v>
      </c>
      <c r="D414" s="58" t="n">
        <f aca="false">Flights!$D$16</f>
        <v>46307</v>
      </c>
      <c r="E414" s="57" t="str">
        <f aca="false">Flights!$G$16&amp;"-"&amp;Flights!$H$16</f>
        <v>KUL-ADL</v>
      </c>
      <c r="F414" s="57" t="str">
        <f aca="false">Flights!$K$16</f>
        <v>BC</v>
      </c>
      <c r="G414" s="57" t="s">
        <v>462</v>
      </c>
      <c r="H414" s="57" t="s">
        <v>463</v>
      </c>
      <c r="I414" s="57" t="s">
        <v>443</v>
      </c>
      <c r="J414" s="57" t="s">
        <v>646</v>
      </c>
      <c r="K414" s="67" t="s">
        <v>504</v>
      </c>
      <c r="L414" s="67" t="s">
        <v>1019</v>
      </c>
      <c r="M414" s="67" t="s">
        <v>187</v>
      </c>
      <c r="N414" s="67" t="s">
        <v>386</v>
      </c>
      <c r="O414" s="67"/>
      <c r="P414" s="57" t="s">
        <v>187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open",IF(AND(NOT(OR(LEN(AZ414)&lt;15,ISNUMBER(MATCH(AZ414,L_Placeholder,0)))),BK414=0,NOT(OR(LEN(AU414)&lt;2,ISNUMBER(MATCH(AU414,L_Placeholder,0)))),NOT(OR(LEN(AX414)&lt;2,ISNUMBER(MATCH(AX414,L_Placeholder,0)))),TRIM(AE414)&lt;&gt;TRIM(T414)),"N/A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missing",IF(OR(LEN(AU414)&lt;2,ISNUMBER(MATCH(AU414,L_Placeholder,0))),"INVALID – PIC missing",IF(OR(LEN(AV414)&lt;2,ISNUMBER(MATCH(AV414,L_Placeholder,0))),"INVALID – result / assessment missing",IF(OR(OR(LEN(AW414)&lt;3,ISNUMBER(MATCH(AW414,L_Placeholder,0))),SUMPRODUCT(--ISNUMBER(SEARCH(" "&amp;L_EvidencePhrase&amp;" ",BD414)))&gt;0,BI414=1),"INVALID – evidence missing, placeholder or not yet on file",IF(BL414=0,"INVALID – evidence needs a traceable reference (number, file name or link)",IF(OR(LEN(AX414)&lt;2,ISNUMBER(MATCH(AX414,L_Placeholder,0))),"INVALID – verifier missing",IF(AX414=AU414,"INVALID – verifier must be someone other than the PIC",IF(BH414=1,"INVALID – result not yet available (awaiting / TBC)",IF(BV414=1,"INVALID – wording says not on board: an on-board confirmation needs the item loaded",IF(AND(AQ414=1,OR(OR(LEN(AY414)&lt;3,ISNUMBER(MATCH(AY414,L_Placeholder,0))),BJ414=1,BQ414=0)),"INVALID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LATE","COMPLETE")&amp;IF(BG414=1," – CHECK WORDING",""))))))))))))))))))))))))),IF(TRIM(U414)="Fail","FAIL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t="str">
        <f aca="false">" "&amp;TRIM(SUBSTITUTE(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 "))&amp;" "</f>
        <v>  </v>
      </c>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IFERROR(IF(AND(TRIM(U414)="Pass",SUMPRODUCT((LEN(BC414)-LEN(SUBSTITUTE(BC414,"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")))/(LEN(L_PendNeg)+1)),1,0),1)</f>
        <v>0</v>
      </c>
      <c r="BI414" s="61" t="n">
        <f aca="false">IFERROR(IF(SUMPRODUCT((LEN(BD414)-LEN(SUBSTITUTE(BD414," "&amp;L_PendStrict&amp;" "," ")))/(LEN(L_PendStrict)+1))&gt;SUMPRODUCT((LEN(BD414)-LEN(SUBSTITUTE(BD414," "&amp;L_PendNeg&amp;" "," ")))/(LEN(L_PendNeg)+1)),1,0),1)</f>
        <v>0</v>
      </c>
      <c r="BJ414" s="61" t="n">
        <f aca="false">IFERROR(IF(SUMPRODUCT((LEN(BE414)-LEN(SUBSTITUTE(BE414," "&amp;L_Pending&amp;" "," ")))/(LEN(L_Pending)+1))&gt;SUMPRODUCT((LEN(BE414)-LEN(SUBSTITUTE(BE414," "&amp;L_PendNeg&amp;" "," ")))/(LEN(L_PendNeg)+1)),1,0),1)</f>
        <v>0</v>
      </c>
      <c r="BK414" s="61" t="n">
        <f aca="false">IFERROR(IF(SUMPRODUCT((LEN(BF414)-LEN(SUBSTITUTE(BF414," "&amp;L_PendStrict&amp;" "," ")))/(LEN(L_PendStrict)+1))&gt;SUMPRODUCT((LEN(BF414)-LEN(SUBSTITUTE(BF414," "&amp;L_PendNeg&amp;" "," ")))/(LEN(L_PendNeg)+1)),1,0),1)</f>
        <v>0</v>
      </c>
      <c r="BL414" s="61" t="n">
        <f aca="false">IFERROR(IF(OR(SUMPRODUCT(--ISNUMBER(SEARCH({"aa000"," aa 000"," aaa 000"," aaaa 000"," a 0000"," a000 000"," aa 00 000"," aaa 00 000"},BN414)))&gt;0,SUMPRODUCT(--ISNUMBER(SEARCH({"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414)))&gt;0,SUMPRODUCT(--ISNUMBER(SEARCH({"http","www.","\",".pdf",".jpg",".jpeg",".png",".heic",".xls",".doc",".msg",".eml"},Z414)))&gt;0,AND(SUMPRODUCT(--ISNUMBER(SEARCH({"sharepoint","onedrive","teams","dms","q-pulse","qpulse"},Z414)))&gt;0,ISNUMBER(SEARCH("0",BM414)))),1,0),0)</f>
        <v>0</v>
      </c>
      <c r="BM414" s="61" t="str">
        <f aca="false">SUBSTITUTE(SUBSTITUTE(SUBSTITUTE(SUBSTITUTE(SUBSTITUTE(SUBSTITUTE(SUBSTITUTE(SUBSTITUTE(SUBSTITUTE(LOWER(BW414&amp;""),"1","0"),"2","0"),"3","0"),"4","0"),"5","0"),"6","0"),"7","0"),"8","0"),"9","0")</f>
        <v>  </v>
      </c>
      <c r="BN414" s="61" t="str">
        <f aca="false">SUBSTITUTE(SUBSTITUTE(SUBSTITUTE(SUBSTITUTE(SUBSTITUTE(SUBSTITUTE(SUBSTITUTE(SUBSTITUTE(SUBSTITUTE(SUBSTITUTE(SUBSTITUTE(SUBSTITUTE(SUBSTITUTE(SUBSTITUTE(SUBSTITUTE(SUBSTITUTE(SUBSTITUTE(SUBSTITUTE(SUBSTITUTE(SUBSTITUTE(SUBSTITUTE(SUBSTITUTE(SUBSTITUTE(SUBSTITUTE(SUBSTITUTE(BM414,"b","a"),"c","a"),"d","a"),"e","a"),"f","a"),"g","a"),"h","a"),"i","a"),"j","a"),"k","a"),"l","a"),"m","a"),"n","a"),"o","a"),"p","a"),"q","a"),"r","a"),"s","a"),"t","a"),"u","a"),"v","a"),"w","a"),"x","a"),"y","a"),"z","a")</f>
        <v>  </v>
      </c>
      <c r="BO414" s="61" t="str">
        <f aca="false">SUBSTITUTE(SUBSTITUTE(SUBSTITUTE(SUBSTITUTE(SUBSTITUTE(SUBSTITUTE(SUBSTITUTE(SUBSTITUTE(SUBSTITUTE(LOWER(BX414&amp;""),"1","0"),"2","0"),"3","0"),"4","0"),"5","0"),"6","0"),"7","0"),"8","0"),"9","0")</f>
        <v>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v>
      </c>
      <c r="BQ414" s="61" t="n">
        <f aca="false">IFERROR(IF(OR(SUMPRODUCT(--ISNUMBER(SEARCH({"aa000"," aa 000"," aaa 000"," aaaa 000"," a 0000"," a000 000"," aa 00 000"," aaa 00 000"},BP414)))&gt;0,SUMPRODUCT(--ISNUMBER(SEARCH({"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414)))&gt;0,SUMPRODUCT(--ISNUMBER(SEARCH({"http","www.","\",".pdf",".jpg",".jpeg",".png",".heic",".xls",".doc",".msg",".eml"},W414)))&gt;0,ISNUMBER(SEARCH("0000",BO414)),AND(SUMPRODUCT(--ISNUMBER(SEARCH({"sharepoint","onedrive","teams","dms","q-pulse","qpulse"},W414)))&gt;0,ISNUMBER(SEARCH("0",BO414)))),1,0),0)</f>
        <v>0</v>
      </c>
      <c r="BR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414," "&amp;LOWER(Flights!$F$16)&amp;" "," ~ ")," mh"," ~")," at "," ~ ")," by "," ~ ")," on "," ~ ")," to "," ~ ")," from "," ~ ")," until "," ~ ")," till "," ~ ")," before "," ~ ")," after "," ~ ")," around "," ~ ")," approx "," ~ ")," about "," ~ ")," since "," ~ ")," hrs "," ~ ")," hr "," ~ ")," hours "," ~ ")," time "," ~ ")," jan "," ~ ")," feb "," ~ ")," mar "," ~ ")," apr "," ~ ")," may "," ~ ")," jun "," ~ ")," jul "," ~ ")," aug "," ~ ")," sep "," ~ ")," sept "," ~ ")," oct "," ~ ")</f>
        <v>  </v>
      </c>
      <c r="BS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414," "&amp;LOWER(Flights!$F$16)&amp;" "," ~ ")," mh"," ~")," at "," ~ ")," by "," ~ ")," on "," ~ ")," to "," ~ ")," from "," ~ ")," until "," ~ ")," till "," ~ ")," before "," ~ ")," after "," ~ ")," around "," ~ ")," approx "," ~ ")," about "," ~ ")," since "," ~ ")," hrs "," ~ ")," hr "," ~ ")," hours "," ~ ")," time "," ~ ")," jan "," ~ ")," feb "," ~ ")," mar "," ~ ")," apr "," ~ ")," may "," ~ ")," jun "," ~ ")," jul "," ~ ")," aug "," ~ ")," sep "," ~ ")," sept "," ~ ")," oct "," ~ ")</f>
        <v>  </v>
      </c>
      <c r="BT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414,"jan","~"),"feb","~"),"mar","~"),"apr","~"),"may","~"),"jun","~"),"jul","~"),"aug","~"),"sep","~"),"oct","~"),"nov","~"),"dec","~")," nov "," ~ ")," dec "," ~ ")," mon "," ~ ")," tue "," ~ ")," wed "," ~ ")," thu "," ~ ")," fri "," ~ ")," sat "," ~ ")," sun "," ~ ")," gate "," ~ ")," bay "," ~ ")," stand "," ~ ")," position "," ~ ")," galley "," ~ ")," flight "," ~ ")," flt "," ~ ")," day "," ~ ")," date "," ~ ")," dated "," ~ ")," the "," ~ ")," and "," ~ ")," of "," ~ ")," in "," ~ ")," for "," ~ ")," with "," ~ ")</f>
        <v>  </v>
      </c>
      <c r="BU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414,"jan","~"),"feb","~"),"mar","~"),"apr","~"),"may","~"),"jun","~"),"jul","~"),"aug","~"),"sep","~"),"oct","~"),"nov","~"),"dec","~")," nov "," ~ ")," dec "," ~ ")," mon "," ~ ")," tue "," ~ ")," wed "," ~ ")," thu "," ~ ")," fri "," ~ ")," sat "," ~ ")," sun "," ~ ")," gate "," ~ ")," bay "," ~ ")," stand "," ~ ")," position "," ~ ")," galley "," ~ ")," flight "," ~ ")," flt "," ~ ")," day "," ~ ")," date "," ~ ")," dated "," ~ ")," the "," ~ ")," and "," ~ ")," of "," ~ ")," in "," ~ ")," for "," ~ ")," with "," ~ ")</f>
        <v>  </v>
      </c>
      <c r="BV414" s="61" t="n">
        <f aca="false">IFERROR(IF(OR(SUMPRODUCT((LEN(BC414)-LEN(SUBSTITUTE(BC414," "&amp;L_NotLoaded&amp;" "," ")))/(LEN(L_NotLoaded)+1))&gt;SUMPRODUCT((LEN(BC414)-LEN(SUBSTITUTE(BC414," "&amp;L_NotLoadedNeg&amp;" "," ")))/(LEN(L_NotLoadedNeg)+1)),SUMPRODUCT((LEN(BD414)-LEN(SUBSTITUTE(BD414," "&amp;L_NotLoaded&amp;" "," ")))/(LEN(L_NotLoaded)+1))&gt;SUMPRODUCT((LEN(BD414)-LEN(SUBSTITUTE(BD414," "&amp;L_NotLoadedNeg&amp;" "," ")))/(LEN(L_NotLoadedNeg)+1))),1,0),0)</f>
        <v>0</v>
      </c>
      <c r="BW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414," pax "," ~ ")," etd "," ~ ")," eta "," ~ ")," std "," ~ ")," sta "," ~ ")," atd "," ~ ")," ata "," ~ ")," lt "," ~ ")," utc "," ~ ")," local "," ~ ")," ok "," ~ ")," done "," ~ ")," seen "," ~ ")," chk "," ~ ")," chkd "," ~ ")," checked "," ~ ")," rcvd "," ~ ")," recd "," ~ ")," dep "," ~ ")," arr "," ~ ")," qty "," ~ ")," all "," ~ ")," ttl "," ~ ")," total "," ~ ")," via "," ~ ")," per "," ~ ")," call "," ~ ")," inbound "," ~ ")," outbound "," ~ ")," approx "," ~ ")</f>
        <v>  </v>
      </c>
      <c r="BX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414," pax "," ~ ")," etd "," ~ ")," eta "," ~ ")," std "," ~ ")," sta "," ~ ")," atd "," ~ ")," ata "," ~ ")," lt "," ~ ")," utc "," ~ ")," local "," ~ ")," ok "," ~ ")," done "," ~ ")," seen "," ~ ")," chk "," ~ ")," chkd "," ~ ")," checked "," ~ ")," rcvd "," ~ ")," recd "," ~ ")," dep "," ~ ")," arr "," ~ ")," qty "," ~ ")," all "," ~ ")," ttl "," ~ ")," total "," ~ ")," via "," ~ ")," per "," ~ ")," call "," ~ ")," inbound "," ~ ")," outbound "," ~ ")," approx "," ~ ")</f>
        <v>  </v>
      </c>
    </row>
    <row r="415" customFormat="false" ht="39.75" hidden="false" customHeight="true" outlineLevel="0" collapsed="false">
      <c r="A415" s="57" t="s">
        <v>1050</v>
      </c>
      <c r="B415" s="57" t="s">
        <v>261</v>
      </c>
      <c r="C415" s="57" t="str">
        <f aca="false">Flights!$F$16</f>
        <v>MH0139</v>
      </c>
      <c r="D415" s="58" t="n">
        <f aca="false">Flights!$D$16</f>
        <v>46307</v>
      </c>
      <c r="E415" s="57" t="str">
        <f aca="false">Flights!$G$16&amp;"-"&amp;Flights!$H$16</f>
        <v>KUL-ADL</v>
      </c>
      <c r="F415" s="57" t="str">
        <f aca="false">Flights!$K$16</f>
        <v>BC</v>
      </c>
      <c r="G415" s="57" t="s">
        <v>462</v>
      </c>
      <c r="H415" s="57" t="s">
        <v>463</v>
      </c>
      <c r="I415" s="57" t="s">
        <v>502</v>
      </c>
      <c r="J415" s="57" t="s">
        <v>540</v>
      </c>
      <c r="K415" s="67" t="s">
        <v>504</v>
      </c>
      <c r="L415" s="67" t="s">
        <v>1021</v>
      </c>
      <c r="M415" s="67" t="s">
        <v>454</v>
      </c>
      <c r="N415" s="67" t="s">
        <v>386</v>
      </c>
      <c r="O415" s="67"/>
      <c r="P415" s="57" t="s">
        <v>187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open",IF(AND(NOT(OR(LEN(AZ415)&lt;15,ISNUMBER(MATCH(AZ415,L_Placeholder,0)))),BK415=0,NOT(OR(LEN(AU415)&lt;2,ISNUMBER(MATCH(AU415,L_Placeholder,0)))),NOT(OR(LEN(AX415)&lt;2,ISNUMBER(MATCH(AX415,L_Placeholder,0)))),TRIM(AE415)&lt;&gt;TRIM(T415)),"N/A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missing",IF(OR(LEN(AU415)&lt;2,ISNUMBER(MATCH(AU415,L_Placeholder,0))),"INVALID – PIC missing",IF(OR(LEN(AV415)&lt;2,ISNUMBER(MATCH(AV415,L_Placeholder,0))),"INVALID – result / assessment missing",IF(OR(OR(LEN(AW415)&lt;3,ISNUMBER(MATCH(AW415,L_Placeholder,0))),SUMPRODUCT(--ISNUMBER(SEARCH(" "&amp;L_EvidencePhrase&amp;" ",BD415)))&gt;0,BI415=1),"INVALID – evidence missing, placeholder or not yet on file",IF(BL415=0,"INVALID – evidence needs a traceable reference (number, file name or link)",IF(OR(LEN(AX415)&lt;2,ISNUMBER(MATCH(AX415,L_Placeholder,0))),"INVALID – verifier missing",IF(AX415=AU415,"INVALID – verifier must be someone other than the PIC",IF(BH415=1,"INVALID – result not yet available (awaiting / TBC)",IF(BV415=1,"INVALID – wording says not on board: an on-board confirmation needs the item loaded",IF(AND(AQ415=1,OR(OR(LEN(AY415)&lt;3,ISNUMBER(MATCH(AY415,L_Placeholder,0))),BJ415=1,BQ415=0)),"INVALID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LATE","COMPLETE")&amp;IF(BG415=1," – CHECK WORDING",""))))))))))))))))))))))))),IF(TRIM(U415)="Fail","FAIL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t="str">
        <f aca="false">" "&amp;TRIM(SUBSTITUTE(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 "))&amp;" "</f>
        <v>  </v>
      </c>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IFERROR(IF(AND(TRIM(U415)="Pass",SUMPRODUCT((LEN(BC415)-LEN(SUBSTITUTE(BC415,"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")))/(LEN(L_PendNeg)+1)),1,0),1)</f>
        <v>0</v>
      </c>
      <c r="BI415" s="61" t="n">
        <f aca="false">IFERROR(IF(SUMPRODUCT((LEN(BD415)-LEN(SUBSTITUTE(BD415," "&amp;L_PendStrict&amp;" "," ")))/(LEN(L_PendStrict)+1))&gt;SUMPRODUCT((LEN(BD415)-LEN(SUBSTITUTE(BD415," "&amp;L_PendNeg&amp;" "," ")))/(LEN(L_PendNeg)+1)),1,0),1)</f>
        <v>0</v>
      </c>
      <c r="BJ415" s="61" t="n">
        <f aca="false">IFERROR(IF(SUMPRODUCT((LEN(BE415)-LEN(SUBSTITUTE(BE415," "&amp;L_Pending&amp;" "," ")))/(LEN(L_Pending)+1))&gt;SUMPRODUCT((LEN(BE415)-LEN(SUBSTITUTE(BE415," "&amp;L_PendNeg&amp;" "," ")))/(LEN(L_PendNeg)+1)),1,0),1)</f>
        <v>0</v>
      </c>
      <c r="BK415" s="61" t="n">
        <f aca="false">IFERROR(IF(SUMPRODUCT((LEN(BF415)-LEN(SUBSTITUTE(BF415," "&amp;L_PendStrict&amp;" "," ")))/(LEN(L_PendStrict)+1))&gt;SUMPRODUCT((LEN(BF415)-LEN(SUBSTITUTE(BF415," "&amp;L_PendNeg&amp;" "," ")))/(LEN(L_PendNeg)+1)),1,0),1)</f>
        <v>0</v>
      </c>
      <c r="BL415" s="61" t="n">
        <f aca="false">IFERROR(IF(OR(SUMPRODUCT(--ISNUMBER(SEARCH({"aa000"," aa 000"," aaa 000"," aaaa 000"," a 0000"," a000 000"," aa 00 000"," aaa 00 000"},BN415)))&gt;0,SUMPRODUCT(--ISNUMBER(SEARCH({"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415)))&gt;0,SUMPRODUCT(--ISNUMBER(SEARCH({"http","www.","\",".pdf",".jpg",".jpeg",".png",".heic",".xls",".doc",".msg",".eml"},Z415)))&gt;0,AND(SUMPRODUCT(--ISNUMBER(SEARCH({"sharepoint","onedrive","teams","dms","q-pulse","qpulse"},Z415)))&gt;0,ISNUMBER(SEARCH("0",BM415)))),1,0),0)</f>
        <v>0</v>
      </c>
      <c r="BM415" s="61" t="str">
        <f aca="false">SUBSTITUTE(SUBSTITUTE(SUBSTITUTE(SUBSTITUTE(SUBSTITUTE(SUBSTITUTE(SUBSTITUTE(SUBSTITUTE(SUBSTITUTE(LOWER(BW415&amp;""),"1","0"),"2","0"),"3","0"),"4","0"),"5","0"),"6","0"),"7","0"),"8","0"),"9","0")</f>
        <v>  </v>
      </c>
      <c r="BN415" s="61" t="str">
        <f aca="false">SUBSTITUTE(SUBSTITUTE(SUBSTITUTE(SUBSTITUTE(SUBSTITUTE(SUBSTITUTE(SUBSTITUTE(SUBSTITUTE(SUBSTITUTE(SUBSTITUTE(SUBSTITUTE(SUBSTITUTE(SUBSTITUTE(SUBSTITUTE(SUBSTITUTE(SUBSTITUTE(SUBSTITUTE(SUBSTITUTE(SUBSTITUTE(SUBSTITUTE(SUBSTITUTE(SUBSTITUTE(SUBSTITUTE(SUBSTITUTE(SUBSTITUTE(BM415,"b","a"),"c","a"),"d","a"),"e","a"),"f","a"),"g","a"),"h","a"),"i","a"),"j","a"),"k","a"),"l","a"),"m","a"),"n","a"),"o","a"),"p","a"),"q","a"),"r","a"),"s","a"),"t","a"),"u","a"),"v","a"),"w","a"),"x","a"),"y","a"),"z","a")</f>
        <v>  </v>
      </c>
      <c r="BO415" s="61" t="str">
        <f aca="false">SUBSTITUTE(SUBSTITUTE(SUBSTITUTE(SUBSTITUTE(SUBSTITUTE(SUBSTITUTE(SUBSTITUTE(SUBSTITUTE(SUBSTITUTE(LOWER(BX415&amp;""),"1","0"),"2","0"),"3","0"),"4","0"),"5","0"),"6","0"),"7","0"),"8","0"),"9","0")</f>
        <v>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v>
      </c>
      <c r="BQ415" s="61" t="n">
        <f aca="false">IFERROR(IF(OR(SUMPRODUCT(--ISNUMBER(SEARCH({"aa000"," aa 000"," aaa 000"," aaaa 000"," a 0000"," a000 000"," aa 00 000"," aaa 00 000"},BP415)))&gt;0,SUMPRODUCT(--ISNUMBER(SEARCH({"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415)))&gt;0,SUMPRODUCT(--ISNUMBER(SEARCH({"http","www.","\",".pdf",".jpg",".jpeg",".png",".heic",".xls",".doc",".msg",".eml"},W415)))&gt;0,ISNUMBER(SEARCH("0000",BO415)),AND(SUMPRODUCT(--ISNUMBER(SEARCH({"sharepoint","onedrive","teams","dms","q-pulse","qpulse"},W415)))&gt;0,ISNUMBER(SEARCH("0",BO415)))),1,0),0)</f>
        <v>0</v>
      </c>
      <c r="BR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415," "&amp;LOWER(Flights!$F$16)&amp;" "," ~ ")," mh"," ~")," at "," ~ ")," by "," ~ ")," on "," ~ ")," to "," ~ ")," from "," ~ ")," until "," ~ ")," till "," ~ ")," before "," ~ ")," after "," ~ ")," around "," ~ ")," approx "," ~ ")," about "," ~ ")," since "," ~ ")," hrs "," ~ ")," hr "," ~ ")," hours "," ~ ")," time "," ~ ")," jan "," ~ ")," feb "," ~ ")," mar "," ~ ")," apr "," ~ ")," may "," ~ ")," jun "," ~ ")," jul "," ~ ")," aug "," ~ ")," sep "," ~ ")," sept "," ~ ")," oct "," ~ ")</f>
        <v>  </v>
      </c>
      <c r="BS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415," "&amp;LOWER(Flights!$F$16)&amp;" "," ~ ")," mh"," ~")," at "," ~ ")," by "," ~ ")," on "," ~ ")," to "," ~ ")," from "," ~ ")," until "," ~ ")," till "," ~ ")," before "," ~ ")," after "," ~ ")," around "," ~ ")," approx "," ~ ")," about "," ~ ")," since "," ~ ")," hrs "," ~ ")," hr "," ~ ")," hours "," ~ ")," time "," ~ ")," jan "," ~ ")," feb "," ~ ")," mar "," ~ ")," apr "," ~ ")," may "," ~ ")," jun "," ~ ")," jul "," ~ ")," aug "," ~ ")," sep "," ~ ")," sept "," ~ ")," oct "," ~ ")</f>
        <v>  </v>
      </c>
      <c r="BT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415,"jan","~"),"feb","~"),"mar","~"),"apr","~"),"may","~"),"jun","~"),"jul","~"),"aug","~"),"sep","~"),"oct","~"),"nov","~"),"dec","~")," nov "," ~ ")," dec "," ~ ")," mon "," ~ ")," tue "," ~ ")," wed "," ~ ")," thu "," ~ ")," fri "," ~ ")," sat "," ~ ")," sun "," ~ ")," gate "," ~ ")," bay "," ~ ")," stand "," ~ ")," position "," ~ ")," galley "," ~ ")," flight "," ~ ")," flt "," ~ ")," day "," ~ ")," date "," ~ ")," dated "," ~ ")," the "," ~ ")," and "," ~ ")," of "," ~ ")," in "," ~ ")," for "," ~ ")," with "," ~ ")</f>
        <v>  </v>
      </c>
      <c r="BU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415,"jan","~"),"feb","~"),"mar","~"),"apr","~"),"may","~"),"jun","~"),"jul","~"),"aug","~"),"sep","~"),"oct","~"),"nov","~"),"dec","~")," nov "," ~ ")," dec "," ~ ")," mon "," ~ ")," tue "," ~ ")," wed "," ~ ")," thu "," ~ ")," fri "," ~ ")," sat "," ~ ")," sun "," ~ ")," gate "," ~ ")," bay "," ~ ")," stand "," ~ ")," position "," ~ ")," galley "," ~ ")," flight "," ~ ")," flt "," ~ ")," day "," ~ ")," date "," ~ ")," dated "," ~ ")," the "," ~ ")," and "," ~ ")," of "," ~ ")," in "," ~ ")," for "," ~ ")," with "," ~ ")</f>
        <v>  </v>
      </c>
      <c r="BV415" s="61" t="n">
        <f aca="false">IFERROR(IF(OR(SUMPRODUCT((LEN(BC415)-LEN(SUBSTITUTE(BC415," "&amp;L_NotLoaded&amp;" "," ")))/(LEN(L_NotLoaded)+1))&gt;SUMPRODUCT((LEN(BC415)-LEN(SUBSTITUTE(BC415," "&amp;L_NotLoadedNeg&amp;" "," ")))/(LEN(L_NotLoadedNeg)+1)),SUMPRODUCT((LEN(BD415)-LEN(SUBSTITUTE(BD415," "&amp;L_NotLoaded&amp;" "," ")))/(LEN(L_NotLoaded)+1))&gt;SUMPRODUCT((LEN(BD415)-LEN(SUBSTITUTE(BD415," "&amp;L_NotLoadedNeg&amp;" "," ")))/(LEN(L_NotLoadedNeg)+1))),1,0),0)</f>
        <v>0</v>
      </c>
      <c r="BW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415," pax "," ~ ")," etd "," ~ ")," eta "," ~ ")," std "," ~ ")," sta "," ~ ")," atd "," ~ ")," ata "," ~ ")," lt "," ~ ")," utc "," ~ ")," local "," ~ ")," ok "," ~ ")," done "," ~ ")," seen "," ~ ")," chk "," ~ ")," chkd "," ~ ")," checked "," ~ ")," rcvd "," ~ ")," recd "," ~ ")," dep "," ~ ")," arr "," ~ ")," qty "," ~ ")," all "," ~ ")," ttl "," ~ ")," total "," ~ ")," via "," ~ ")," per "," ~ ")," call "," ~ ")," inbound "," ~ ")," outbound "," ~ ")," approx "," ~ ")</f>
        <v>  </v>
      </c>
      <c r="BX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415," pax "," ~ ")," etd "," ~ ")," eta "," ~ ")," std "," ~ ")," sta "," ~ ")," atd "," ~ ")," ata "," ~ ")," lt "," ~ ")," utc "," ~ ")," local "," ~ ")," ok "," ~ ")," done "," ~ ")," seen "," ~ ")," chk "," ~ ")," chkd "," ~ ")," checked "," ~ ")," rcvd "," ~ ")," recd "," ~ ")," dep "," ~ ")," arr "," ~ ")," qty "," ~ ")," all "," ~ ")," ttl "," ~ ")," total "," ~ ")," via "," ~ ")," per "," ~ ")," call "," ~ ")," inbound "," ~ ")," outbound "," ~ ")," approx "," ~ ")</f>
        <v>  </v>
      </c>
    </row>
    <row r="416" customFormat="false" ht="39.75" hidden="false" customHeight="true" outlineLevel="0" collapsed="false">
      <c r="A416" s="57" t="s">
        <v>1051</v>
      </c>
      <c r="B416" s="57" t="s">
        <v>261</v>
      </c>
      <c r="C416" s="57" t="str">
        <f aca="false">Flights!$F$16</f>
        <v>MH0139</v>
      </c>
      <c r="D416" s="58" t="n">
        <f aca="false">Flights!$D$16</f>
        <v>46307</v>
      </c>
      <c r="E416" s="57" t="str">
        <f aca="false">Flights!$G$16&amp;"-"&amp;Flights!$H$16</f>
        <v>KUL-ADL</v>
      </c>
      <c r="F416" s="57" t="str">
        <f aca="false">Flights!$K$16</f>
        <v>BC</v>
      </c>
      <c r="G416" s="57" t="s">
        <v>462</v>
      </c>
      <c r="H416" s="57" t="s">
        <v>463</v>
      </c>
      <c r="I416" s="57" t="s">
        <v>502</v>
      </c>
      <c r="J416" s="57" t="s">
        <v>542</v>
      </c>
      <c r="K416" s="67" t="s">
        <v>504</v>
      </c>
      <c r="L416" s="67" t="s">
        <v>1023</v>
      </c>
      <c r="M416" s="67" t="s">
        <v>454</v>
      </c>
      <c r="N416" s="67" t="s">
        <v>386</v>
      </c>
      <c r="O416" s="67"/>
      <c r="P416" s="57" t="s">
        <v>187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open",IF(AND(NOT(OR(LEN(AZ416)&lt;15,ISNUMBER(MATCH(AZ416,L_Placeholder,0)))),BK416=0,NOT(OR(LEN(AU416)&lt;2,ISNUMBER(MATCH(AU416,L_Placeholder,0)))),NOT(OR(LEN(AX416)&lt;2,ISNUMBER(MATCH(AX416,L_Placeholder,0)))),TRIM(AE416)&lt;&gt;TRIM(T416)),"N/A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missing",IF(OR(LEN(AU416)&lt;2,ISNUMBER(MATCH(AU416,L_Placeholder,0))),"INVALID – PIC missing",IF(OR(LEN(AV416)&lt;2,ISNUMBER(MATCH(AV416,L_Placeholder,0))),"INVALID – result / assessment missing",IF(OR(OR(LEN(AW416)&lt;3,ISNUMBER(MATCH(AW416,L_Placeholder,0))),SUMPRODUCT(--ISNUMBER(SEARCH(" "&amp;L_EvidencePhrase&amp;" ",BD416)))&gt;0,BI416=1),"INVALID – evidence missing, placeholder or not yet on file",IF(BL416=0,"INVALID – evidence needs a traceable reference (number, file name or link)",IF(OR(LEN(AX416)&lt;2,ISNUMBER(MATCH(AX416,L_Placeholder,0))),"INVALID – verifier missing",IF(AX416=AU416,"INVALID – verifier must be someone other than the PIC",IF(BH416=1,"INVALID – result not yet available (awaiting / TBC)",IF(BV416=1,"INVALID – wording says not on board: an on-board confirmation needs the item loaded",IF(AND(AQ416=1,OR(OR(LEN(AY416)&lt;3,ISNUMBER(MATCH(AY416,L_Placeholder,0))),BJ416=1,BQ416=0)),"INVALID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LATE","COMPLETE")&amp;IF(BG416=1," – CHECK WORDING",""))))))))))))))))))))))))),IF(TRIM(U416)="Fail","FAIL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t="str">
        <f aca="false">" "&amp;TRIM(SUBSTITUTE(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 "))&amp;" "</f>
        <v>  </v>
      </c>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IFERROR(IF(AND(TRIM(U416)="Pass",SUMPRODUCT((LEN(BC416)-LEN(SUBSTITUTE(BC416,"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")))/(LEN(L_PendNeg)+1)),1,0),1)</f>
        <v>0</v>
      </c>
      <c r="BI416" s="61" t="n">
        <f aca="false">IFERROR(IF(SUMPRODUCT((LEN(BD416)-LEN(SUBSTITUTE(BD416," "&amp;L_PendStrict&amp;" "," ")))/(LEN(L_PendStrict)+1))&gt;SUMPRODUCT((LEN(BD416)-LEN(SUBSTITUTE(BD416," "&amp;L_PendNeg&amp;" "," ")))/(LEN(L_PendNeg)+1)),1,0),1)</f>
        <v>0</v>
      </c>
      <c r="BJ416" s="61" t="n">
        <f aca="false">IFERROR(IF(SUMPRODUCT((LEN(BE416)-LEN(SUBSTITUTE(BE416," "&amp;L_Pending&amp;" "," ")))/(LEN(L_Pending)+1))&gt;SUMPRODUCT((LEN(BE416)-LEN(SUBSTITUTE(BE416," "&amp;L_PendNeg&amp;" "," ")))/(LEN(L_PendNeg)+1)),1,0),1)</f>
        <v>0</v>
      </c>
      <c r="BK416" s="61" t="n">
        <f aca="false">IFERROR(IF(SUMPRODUCT((LEN(BF416)-LEN(SUBSTITUTE(BF416," "&amp;L_PendStrict&amp;" "," ")))/(LEN(L_PendStrict)+1))&gt;SUMPRODUCT((LEN(BF416)-LEN(SUBSTITUTE(BF416," "&amp;L_PendNeg&amp;" "," ")))/(LEN(L_PendNeg)+1)),1,0),1)</f>
        <v>0</v>
      </c>
      <c r="BL416" s="61" t="n">
        <f aca="false">IFERROR(IF(OR(SUMPRODUCT(--ISNUMBER(SEARCH({"aa000"," aa 000"," aaa 000"," aaaa 000"," a 0000"," a000 000"," aa 00 000"," aaa 00 000"},BN416)))&gt;0,SUMPRODUCT(--ISNUMBER(SEARCH({"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416)))&gt;0,SUMPRODUCT(--ISNUMBER(SEARCH({"http","www.","\",".pdf",".jpg",".jpeg",".png",".heic",".xls",".doc",".msg",".eml"},Z416)))&gt;0,AND(SUMPRODUCT(--ISNUMBER(SEARCH({"sharepoint","onedrive","teams","dms","q-pulse","qpulse"},Z416)))&gt;0,ISNUMBER(SEARCH("0",BM416)))),1,0),0)</f>
        <v>0</v>
      </c>
      <c r="BM416" s="61" t="str">
        <f aca="false">SUBSTITUTE(SUBSTITUTE(SUBSTITUTE(SUBSTITUTE(SUBSTITUTE(SUBSTITUTE(SUBSTITUTE(SUBSTITUTE(SUBSTITUTE(LOWER(BW416&amp;""),"1","0"),"2","0"),"3","0"),"4","0"),"5","0"),"6","0"),"7","0"),"8","0"),"9","0")</f>
        <v>  </v>
      </c>
      <c r="BN416" s="61" t="str">
        <f aca="false">SUBSTITUTE(SUBSTITUTE(SUBSTITUTE(SUBSTITUTE(SUBSTITUTE(SUBSTITUTE(SUBSTITUTE(SUBSTITUTE(SUBSTITUTE(SUBSTITUTE(SUBSTITUTE(SUBSTITUTE(SUBSTITUTE(SUBSTITUTE(SUBSTITUTE(SUBSTITUTE(SUBSTITUTE(SUBSTITUTE(SUBSTITUTE(SUBSTITUTE(SUBSTITUTE(SUBSTITUTE(SUBSTITUTE(SUBSTITUTE(SUBSTITUTE(BM416,"b","a"),"c","a"),"d","a"),"e","a"),"f","a"),"g","a"),"h","a"),"i","a"),"j","a"),"k","a"),"l","a"),"m","a"),"n","a"),"o","a"),"p","a"),"q","a"),"r","a"),"s","a"),"t","a"),"u","a"),"v","a"),"w","a"),"x","a"),"y","a"),"z","a")</f>
        <v>  </v>
      </c>
      <c r="BO416" s="61" t="str">
        <f aca="false">SUBSTITUTE(SUBSTITUTE(SUBSTITUTE(SUBSTITUTE(SUBSTITUTE(SUBSTITUTE(SUBSTITUTE(SUBSTITUTE(SUBSTITUTE(LOWER(BX416&amp;""),"1","0"),"2","0"),"3","0"),"4","0"),"5","0"),"6","0"),"7","0"),"8","0"),"9","0")</f>
        <v>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v>
      </c>
      <c r="BQ416" s="61" t="n">
        <f aca="false">IFERROR(IF(OR(SUMPRODUCT(--ISNUMBER(SEARCH({"aa000"," aa 000"," aaa 000"," aaaa 000"," a 0000"," a000 000"," aa 00 000"," aaa 00 000"},BP416)))&gt;0,SUMPRODUCT(--ISNUMBER(SEARCH({"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416)))&gt;0,SUMPRODUCT(--ISNUMBER(SEARCH({"http","www.","\",".pdf",".jpg",".jpeg",".png",".heic",".xls",".doc",".msg",".eml"},W416)))&gt;0,ISNUMBER(SEARCH("0000",BO416)),AND(SUMPRODUCT(--ISNUMBER(SEARCH({"sharepoint","onedrive","teams","dms","q-pulse","qpulse"},W416)))&gt;0,ISNUMBER(SEARCH("0",BO416)))),1,0),0)</f>
        <v>0</v>
      </c>
      <c r="BR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416," "&amp;LOWER(Flights!$F$16)&amp;" "," ~ ")," mh"," ~")," at "," ~ ")," by "," ~ ")," on "," ~ ")," to "," ~ ")," from "," ~ ")," until "," ~ ")," till "," ~ ")," before "," ~ ")," after "," ~ ")," around "," ~ ")," approx "," ~ ")," about "," ~ ")," since "," ~ ")," hrs "," ~ ")," hr "," ~ ")," hours "," ~ ")," time "," ~ ")," jan "," ~ ")," feb "," ~ ")," mar "," ~ ")," apr "," ~ ")," may "," ~ ")," jun "," ~ ")," jul "," ~ ")," aug "," ~ ")," sep "," ~ ")," sept "," ~ ")," oct "," ~ ")</f>
        <v>  </v>
      </c>
      <c r="BS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416," "&amp;LOWER(Flights!$F$16)&amp;" "," ~ ")," mh"," ~")," at "," ~ ")," by "," ~ ")," on "," ~ ")," to "," ~ ")," from "," ~ ")," until "," ~ ")," till "," ~ ")," before "," ~ ")," after "," ~ ")," around "," ~ ")," approx "," ~ ")," about "," ~ ")," since "," ~ ")," hrs "," ~ ")," hr "," ~ ")," hours "," ~ ")," time "," ~ ")," jan "," ~ ")," feb "," ~ ")," mar "," ~ ")," apr "," ~ ")," may "," ~ ")," jun "," ~ ")," jul "," ~ ")," aug "," ~ ")," sep "," ~ ")," sept "," ~ ")," oct "," ~ ")</f>
        <v>  </v>
      </c>
      <c r="BT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416,"jan","~"),"feb","~"),"mar","~"),"apr","~"),"may","~"),"jun","~"),"jul","~"),"aug","~"),"sep","~"),"oct","~"),"nov","~"),"dec","~")," nov "," ~ ")," dec "," ~ ")," mon "," ~ ")," tue "," ~ ")," wed "," ~ ")," thu "," ~ ")," fri "," ~ ")," sat "," ~ ")," sun "," ~ ")," gate "," ~ ")," bay "," ~ ")," stand "," ~ ")," position "," ~ ")," galley "," ~ ")," flight "," ~ ")," flt "," ~ ")," day "," ~ ")," date "," ~ ")," dated "," ~ ")," the "," ~ ")," and "," ~ ")," of "," ~ ")," in "," ~ ")," for "," ~ ")," with "," ~ ")</f>
        <v>  </v>
      </c>
      <c r="BU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416,"jan","~"),"feb","~"),"mar","~"),"apr","~"),"may","~"),"jun","~"),"jul","~"),"aug","~"),"sep","~"),"oct","~"),"nov","~"),"dec","~")," nov "," ~ ")," dec "," ~ ")," mon "," ~ ")," tue "," ~ ")," wed "," ~ ")," thu "," ~ ")," fri "," ~ ")," sat "," ~ ")," sun "," ~ ")," gate "," ~ ")," bay "," ~ ")," stand "," ~ ")," position "," ~ ")," galley "," ~ ")," flight "," ~ ")," flt "," ~ ")," day "," ~ ")," date "," ~ ")," dated "," ~ ")," the "," ~ ")," and "," ~ ")," of "," ~ ")," in "," ~ ")," for "," ~ ")," with "," ~ ")</f>
        <v>  </v>
      </c>
      <c r="BV416" s="61" t="n">
        <f aca="false">IFERROR(IF(OR(SUMPRODUCT((LEN(BC416)-LEN(SUBSTITUTE(BC416," "&amp;L_NotLoaded&amp;" "," ")))/(LEN(L_NotLoaded)+1))&gt;SUMPRODUCT((LEN(BC416)-LEN(SUBSTITUTE(BC416," "&amp;L_NotLoadedNeg&amp;" "," ")))/(LEN(L_NotLoadedNeg)+1)),SUMPRODUCT((LEN(BD416)-LEN(SUBSTITUTE(BD416," "&amp;L_NotLoaded&amp;" "," ")))/(LEN(L_NotLoaded)+1))&gt;SUMPRODUCT((LEN(BD416)-LEN(SUBSTITUTE(BD416," "&amp;L_NotLoadedNeg&amp;" "," ")))/(LEN(L_NotLoadedNeg)+1))),1,0),0)</f>
        <v>0</v>
      </c>
      <c r="BW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416," pax "," ~ ")," etd "," ~ ")," eta "," ~ ")," std "," ~ ")," sta "," ~ ")," atd "," ~ ")," ata "," ~ ")," lt "," ~ ")," utc "," ~ ")," local "," ~ ")," ok "," ~ ")," done "," ~ ")," seen "," ~ ")," chk "," ~ ")," chkd "," ~ ")," checked "," ~ ")," rcvd "," ~ ")," recd "," ~ ")," dep "," ~ ")," arr "," ~ ")," qty "," ~ ")," all "," ~ ")," ttl "," ~ ")," total "," ~ ")," via "," ~ ")," per "," ~ ")," call "," ~ ")," inbound "," ~ ")," outbound "," ~ ")," approx "," ~ ")</f>
        <v>  </v>
      </c>
      <c r="BX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416," pax "," ~ ")," etd "," ~ ")," eta "," ~ ")," std "," ~ ")," sta "," ~ ")," atd "," ~ ")," ata "," ~ ")," lt "," ~ ")," utc "," ~ ")," local "," ~ ")," ok "," ~ ")," done "," ~ ")," seen "," ~ ")," chk "," ~ ")," chkd "," ~ ")," checked "," ~ ")," rcvd "," ~ ")," recd "," ~ ")," dep "," ~ ")," arr "," ~ ")," qty "," ~ ")," all "," ~ ")," ttl "," ~ ")," total "," ~ ")," via "," ~ ")," per "," ~ ")," call "," ~ ")," inbound "," ~ ")," outbound "," ~ ")," approx "," ~ ")</f>
        <v>  </v>
      </c>
    </row>
    <row r="417" customFormat="false" ht="39.75" hidden="false" customHeight="true" outlineLevel="0" collapsed="false">
      <c r="A417" s="57" t="s">
        <v>1052</v>
      </c>
      <c r="B417" s="57" t="s">
        <v>261</v>
      </c>
      <c r="C417" s="57" t="str">
        <f aca="false">Flights!$F$16</f>
        <v>MH0139</v>
      </c>
      <c r="D417" s="58" t="n">
        <f aca="false">Flights!$D$16</f>
        <v>46307</v>
      </c>
      <c r="E417" s="57" t="str">
        <f aca="false">Flights!$G$16&amp;"-"&amp;Flights!$H$16</f>
        <v>KUL-ADL</v>
      </c>
      <c r="F417" s="57" t="str">
        <f aca="false">Flights!$K$16</f>
        <v>BC</v>
      </c>
      <c r="G417" s="57" t="s">
        <v>462</v>
      </c>
      <c r="H417" s="57" t="s">
        <v>463</v>
      </c>
      <c r="I417" s="57" t="s">
        <v>502</v>
      </c>
      <c r="J417" s="57" t="s">
        <v>544</v>
      </c>
      <c r="K417" s="67" t="s">
        <v>504</v>
      </c>
      <c r="L417" s="67" t="s">
        <v>1025</v>
      </c>
      <c r="M417" s="67" t="s">
        <v>454</v>
      </c>
      <c r="N417" s="67" t="s">
        <v>386</v>
      </c>
      <c r="O417" s="67"/>
      <c r="P417" s="57" t="s">
        <v>187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open",IF(AND(NOT(OR(LEN(AZ417)&lt;15,ISNUMBER(MATCH(AZ417,L_Placeholder,0)))),BK417=0,NOT(OR(LEN(AU417)&lt;2,ISNUMBER(MATCH(AU417,L_Placeholder,0)))),NOT(OR(LEN(AX417)&lt;2,ISNUMBER(MATCH(AX417,L_Placeholder,0)))),TRIM(AE417)&lt;&gt;TRIM(T417)),"N/A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missing",IF(OR(LEN(AU417)&lt;2,ISNUMBER(MATCH(AU417,L_Placeholder,0))),"INVALID – PIC missing",IF(OR(LEN(AV417)&lt;2,ISNUMBER(MATCH(AV417,L_Placeholder,0))),"INVALID – result / assessment missing",IF(OR(OR(LEN(AW417)&lt;3,ISNUMBER(MATCH(AW417,L_Placeholder,0))),SUMPRODUCT(--ISNUMBER(SEARCH(" "&amp;L_EvidencePhrase&amp;" ",BD417)))&gt;0,BI417=1),"INVALID – evidence missing, placeholder or not yet on file",IF(BL417=0,"INVALID – evidence needs a traceable reference (number, file name or link)",IF(OR(LEN(AX417)&lt;2,ISNUMBER(MATCH(AX417,L_Placeholder,0))),"INVALID – verifier missing",IF(AX417=AU417,"INVALID – verifier must be someone other than the PIC",IF(BH417=1,"INVALID – result not yet available (awaiting / TBC)",IF(BV417=1,"INVALID – wording says not on board: an on-board confirmation needs the item loaded",IF(AND(AQ417=1,OR(OR(LEN(AY417)&lt;3,ISNUMBER(MATCH(AY417,L_Placeholder,0))),BJ417=1,BQ417=0)),"INVALID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LATE","COMPLETE")&amp;IF(BG417=1," – CHECK WORDING",""))))))))))))))))))))))))),IF(TRIM(U417)="Fail","FAIL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t="str">
        <f aca="false">" "&amp;TRIM(SUBSTITUTE(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 "))&amp;" "</f>
        <v>  </v>
      </c>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IFERROR(IF(AND(TRIM(U417)="Pass",SUMPRODUCT((LEN(BC417)-LEN(SUBSTITUTE(BC417,"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")))/(LEN(L_PendNeg)+1)),1,0),1)</f>
        <v>0</v>
      </c>
      <c r="BI417" s="61" t="n">
        <f aca="false">IFERROR(IF(SUMPRODUCT((LEN(BD417)-LEN(SUBSTITUTE(BD417," "&amp;L_PendStrict&amp;" "," ")))/(LEN(L_PendStrict)+1))&gt;SUMPRODUCT((LEN(BD417)-LEN(SUBSTITUTE(BD417," "&amp;L_PendNeg&amp;" "," ")))/(LEN(L_PendNeg)+1)),1,0),1)</f>
        <v>0</v>
      </c>
      <c r="BJ417" s="61" t="n">
        <f aca="false">IFERROR(IF(SUMPRODUCT((LEN(BE417)-LEN(SUBSTITUTE(BE417," "&amp;L_Pending&amp;" "," ")))/(LEN(L_Pending)+1))&gt;SUMPRODUCT((LEN(BE417)-LEN(SUBSTITUTE(BE417," "&amp;L_PendNeg&amp;" "," ")))/(LEN(L_PendNeg)+1)),1,0),1)</f>
        <v>0</v>
      </c>
      <c r="BK417" s="61" t="n">
        <f aca="false">IFERROR(IF(SUMPRODUCT((LEN(BF417)-LEN(SUBSTITUTE(BF417," "&amp;L_PendStrict&amp;" "," ")))/(LEN(L_PendStrict)+1))&gt;SUMPRODUCT((LEN(BF417)-LEN(SUBSTITUTE(BF417," "&amp;L_PendNeg&amp;" "," ")))/(LEN(L_PendNeg)+1)),1,0),1)</f>
        <v>0</v>
      </c>
      <c r="BL417" s="61" t="n">
        <f aca="false">IFERROR(IF(OR(SUMPRODUCT(--ISNUMBER(SEARCH({"aa000"," aa 000"," aaa 000"," aaaa 000"," a 0000"," a000 000"," aa 00 000"," aaa 00 000"},BN417)))&gt;0,SUMPRODUCT(--ISNUMBER(SEARCH({"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417)))&gt;0,SUMPRODUCT(--ISNUMBER(SEARCH({"http","www.","\",".pdf",".jpg",".jpeg",".png",".heic",".xls",".doc",".msg",".eml"},Z417)))&gt;0,AND(SUMPRODUCT(--ISNUMBER(SEARCH({"sharepoint","onedrive","teams","dms","q-pulse","qpulse"},Z417)))&gt;0,ISNUMBER(SEARCH("0",BM417)))),1,0),0)</f>
        <v>0</v>
      </c>
      <c r="BM417" s="61" t="str">
        <f aca="false">SUBSTITUTE(SUBSTITUTE(SUBSTITUTE(SUBSTITUTE(SUBSTITUTE(SUBSTITUTE(SUBSTITUTE(SUBSTITUTE(SUBSTITUTE(LOWER(BW417&amp;""),"1","0"),"2","0"),"3","0"),"4","0"),"5","0"),"6","0"),"7","0"),"8","0"),"9","0")</f>
        <v>  </v>
      </c>
      <c r="BN417" s="61" t="str">
        <f aca="false">SUBSTITUTE(SUBSTITUTE(SUBSTITUTE(SUBSTITUTE(SUBSTITUTE(SUBSTITUTE(SUBSTITUTE(SUBSTITUTE(SUBSTITUTE(SUBSTITUTE(SUBSTITUTE(SUBSTITUTE(SUBSTITUTE(SUBSTITUTE(SUBSTITUTE(SUBSTITUTE(SUBSTITUTE(SUBSTITUTE(SUBSTITUTE(SUBSTITUTE(SUBSTITUTE(SUBSTITUTE(SUBSTITUTE(SUBSTITUTE(SUBSTITUTE(BM417,"b","a"),"c","a"),"d","a"),"e","a"),"f","a"),"g","a"),"h","a"),"i","a"),"j","a"),"k","a"),"l","a"),"m","a"),"n","a"),"o","a"),"p","a"),"q","a"),"r","a"),"s","a"),"t","a"),"u","a"),"v","a"),"w","a"),"x","a"),"y","a"),"z","a")</f>
        <v>  </v>
      </c>
      <c r="BO417" s="61" t="str">
        <f aca="false">SUBSTITUTE(SUBSTITUTE(SUBSTITUTE(SUBSTITUTE(SUBSTITUTE(SUBSTITUTE(SUBSTITUTE(SUBSTITUTE(SUBSTITUTE(LOWER(BX417&amp;""),"1","0"),"2","0"),"3","0"),"4","0"),"5","0"),"6","0"),"7","0"),"8","0"),"9","0")</f>
        <v>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v>
      </c>
      <c r="BQ417" s="61" t="n">
        <f aca="false">IFERROR(IF(OR(SUMPRODUCT(--ISNUMBER(SEARCH({"aa000"," aa 000"," aaa 000"," aaaa 000"," a 0000"," a000 000"," aa 00 000"," aaa 00 000"},BP417)))&gt;0,SUMPRODUCT(--ISNUMBER(SEARCH({"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417)))&gt;0,SUMPRODUCT(--ISNUMBER(SEARCH({"http","www.","\",".pdf",".jpg",".jpeg",".png",".heic",".xls",".doc",".msg",".eml"},W417)))&gt;0,ISNUMBER(SEARCH("0000",BO417)),AND(SUMPRODUCT(--ISNUMBER(SEARCH({"sharepoint","onedrive","teams","dms","q-pulse","qpulse"},W417)))&gt;0,ISNUMBER(SEARCH("0",BO417)))),1,0),0)</f>
        <v>0</v>
      </c>
      <c r="BR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417," "&amp;LOWER(Flights!$F$16)&amp;" "," ~ ")," mh"," ~")," at "," ~ ")," by "," ~ ")," on "," ~ ")," to "," ~ ")," from "," ~ ")," until "," ~ ")," till "," ~ ")," before "," ~ ")," after "," ~ ")," around "," ~ ")," approx "," ~ ")," about "," ~ ")," since "," ~ ")," hrs "," ~ ")," hr "," ~ ")," hours "," ~ ")," time "," ~ ")," jan "," ~ ")," feb "," ~ ")," mar "," ~ ")," apr "," ~ ")," may "," ~ ")," jun "," ~ ")," jul "," ~ ")," aug "," ~ ")," sep "," ~ ")," sept "," ~ ")," oct "," ~ ")</f>
        <v>  </v>
      </c>
      <c r="BS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417," "&amp;LOWER(Flights!$F$16)&amp;" "," ~ ")," mh"," ~")," at "," ~ ")," by "," ~ ")," on "," ~ ")," to "," ~ ")," from "," ~ ")," until "," ~ ")," till "," ~ ")," before "," ~ ")," after "," ~ ")," around "," ~ ")," approx "," ~ ")," about "," ~ ")," since "," ~ ")," hrs "," ~ ")," hr "," ~ ")," hours "," ~ ")," time "," ~ ")," jan "," ~ ")," feb "," ~ ")," mar "," ~ ")," apr "," ~ ")," may "," ~ ")," jun "," ~ ")," jul "," ~ ")," aug "," ~ ")," sep "," ~ ")," sept "," ~ ")," oct "," ~ ")</f>
        <v>  </v>
      </c>
      <c r="BT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417,"jan","~"),"feb","~"),"mar","~"),"apr","~"),"may","~"),"jun","~"),"jul","~"),"aug","~"),"sep","~"),"oct","~"),"nov","~"),"dec","~")," nov "," ~ ")," dec "," ~ ")," mon "," ~ ")," tue "," ~ ")," wed "," ~ ")," thu "," ~ ")," fri "," ~ ")," sat "," ~ ")," sun "," ~ ")," gate "," ~ ")," bay "," ~ ")," stand "," ~ ")," position "," ~ ")," galley "," ~ ")," flight "," ~ ")," flt "," ~ ")," day "," ~ ")," date "," ~ ")," dated "," ~ ")," the "," ~ ")," and "," ~ ")," of "," ~ ")," in "," ~ ")," for "," ~ ")," with "," ~ ")</f>
        <v>  </v>
      </c>
      <c r="BU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417,"jan","~"),"feb","~"),"mar","~"),"apr","~"),"may","~"),"jun","~"),"jul","~"),"aug","~"),"sep","~"),"oct","~"),"nov","~"),"dec","~")," nov "," ~ ")," dec "," ~ ")," mon "," ~ ")," tue "," ~ ")," wed "," ~ ")," thu "," ~ ")," fri "," ~ ")," sat "," ~ ")," sun "," ~ ")," gate "," ~ ")," bay "," ~ ")," stand "," ~ ")," position "," ~ ")," galley "," ~ ")," flight "," ~ ")," flt "," ~ ")," day "," ~ ")," date "," ~ ")," dated "," ~ ")," the "," ~ ")," and "," ~ ")," of "," ~ ")," in "," ~ ")," for "," ~ ")," with "," ~ ")</f>
        <v>  </v>
      </c>
      <c r="BV417" s="61" t="n">
        <f aca="false">IFERROR(IF(OR(SUMPRODUCT((LEN(BC417)-LEN(SUBSTITUTE(BC417," "&amp;L_NotLoaded&amp;" "," ")))/(LEN(L_NotLoaded)+1))&gt;SUMPRODUCT((LEN(BC417)-LEN(SUBSTITUTE(BC417," "&amp;L_NotLoadedNeg&amp;" "," ")))/(LEN(L_NotLoadedNeg)+1)),SUMPRODUCT((LEN(BD417)-LEN(SUBSTITUTE(BD417," "&amp;L_NotLoaded&amp;" "," ")))/(LEN(L_NotLoaded)+1))&gt;SUMPRODUCT((LEN(BD417)-LEN(SUBSTITUTE(BD417," "&amp;L_NotLoadedNeg&amp;" "," ")))/(LEN(L_NotLoadedNeg)+1))),1,0),0)</f>
        <v>0</v>
      </c>
      <c r="BW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417," pax "," ~ ")," etd "," ~ ")," eta "," ~ ")," std "," ~ ")," sta "," ~ ")," atd "," ~ ")," ata "," ~ ")," lt "," ~ ")," utc "," ~ ")," local "," ~ ")," ok "," ~ ")," done "," ~ ")," seen "," ~ ")," chk "," ~ ")," chkd "," ~ ")," checked "," ~ ")," rcvd "," ~ ")," recd "," ~ ")," dep "," ~ ")," arr "," ~ ")," qty "," ~ ")," all "," ~ ")," ttl "," ~ ")," total "," ~ ")," via "," ~ ")," per "," ~ ")," call "," ~ ")," inbound "," ~ ")," outbound "," ~ ")," approx "," ~ ")</f>
        <v>  </v>
      </c>
      <c r="BX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417," pax "," ~ ")," etd "," ~ ")," eta "," ~ ")," std "," ~ ")," sta "," ~ ")," atd "," ~ ")," ata "," ~ ")," lt "," ~ ")," utc "," ~ ")," local "," ~ ")," ok "," ~ ")," done "," ~ ")," seen "," ~ ")," chk "," ~ ")," chkd "," ~ ")," checked "," ~ ")," rcvd "," ~ ")," recd "," ~ ")," dep "," ~ ")," arr "," ~ ")," qty "," ~ ")," all "," ~ ")," ttl "," ~ ")," total "," ~ ")," via "," ~ ")," per "," ~ ")," call "," ~ ")," inbound "," ~ ")," outbound "," ~ ")," approx "," ~ ")</f>
        <v>  </v>
      </c>
    </row>
    <row r="418" customFormat="false" ht="39.75" hidden="false" customHeight="true" outlineLevel="0" collapsed="false">
      <c r="A418" s="57" t="s">
        <v>1053</v>
      </c>
      <c r="B418" s="57" t="s">
        <v>261</v>
      </c>
      <c r="C418" s="57" t="str">
        <f aca="false">Flights!$F$16</f>
        <v>MH0139</v>
      </c>
      <c r="D418" s="58" t="n">
        <f aca="false">Flights!$D$16</f>
        <v>46307</v>
      </c>
      <c r="E418" s="57" t="str">
        <f aca="false">Flights!$G$16&amp;"-"&amp;Flights!$H$16</f>
        <v>KUL-ADL</v>
      </c>
      <c r="F418" s="57" t="str">
        <f aca="false">Flights!$K$16</f>
        <v>BC</v>
      </c>
      <c r="G418" s="57" t="s">
        <v>462</v>
      </c>
      <c r="H418" s="57" t="s">
        <v>463</v>
      </c>
      <c r="I418" s="57" t="s">
        <v>502</v>
      </c>
      <c r="J418" s="57" t="s">
        <v>546</v>
      </c>
      <c r="K418" s="67" t="s">
        <v>504</v>
      </c>
      <c r="L418" s="67" t="s">
        <v>1027</v>
      </c>
      <c r="M418" s="67" t="s">
        <v>454</v>
      </c>
      <c r="N418" s="67" t="s">
        <v>386</v>
      </c>
      <c r="O418" s="67"/>
      <c r="P418" s="57" t="s">
        <v>187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open",IF(AND(NOT(OR(LEN(AZ418)&lt;15,ISNUMBER(MATCH(AZ418,L_Placeholder,0)))),BK418=0,NOT(OR(LEN(AU418)&lt;2,ISNUMBER(MATCH(AU418,L_Placeholder,0)))),NOT(OR(LEN(AX418)&lt;2,ISNUMBER(MATCH(AX418,L_Placeholder,0)))),TRIM(AE418)&lt;&gt;TRIM(T418)),"N/A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missing",IF(OR(LEN(AU418)&lt;2,ISNUMBER(MATCH(AU418,L_Placeholder,0))),"INVALID – PIC missing",IF(OR(LEN(AV418)&lt;2,ISNUMBER(MATCH(AV418,L_Placeholder,0))),"INVALID – result / assessment missing",IF(OR(OR(LEN(AW418)&lt;3,ISNUMBER(MATCH(AW418,L_Placeholder,0))),SUMPRODUCT(--ISNUMBER(SEARCH(" "&amp;L_EvidencePhrase&amp;" ",BD418)))&gt;0,BI418=1),"INVALID – evidence missing, placeholder or not yet on file",IF(BL418=0,"INVALID – evidence needs a traceable reference (number, file name or link)",IF(OR(LEN(AX418)&lt;2,ISNUMBER(MATCH(AX418,L_Placeholder,0))),"INVALID – verifier missing",IF(AX418=AU418,"INVALID – verifier must be someone other than the PIC",IF(BH418=1,"INVALID – result not yet available (awaiting / TBC)",IF(BV418=1,"INVALID – wording says not on board: an on-board confirmation needs the item loaded",IF(AND(AQ418=1,OR(OR(LEN(AY418)&lt;3,ISNUMBER(MATCH(AY418,L_Placeholder,0))),BJ418=1,BQ418=0)),"INVALID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LATE","COMPLETE")&amp;IF(BG418=1," – CHECK WORDING",""))))))))))))))))))))))))),IF(TRIM(U418)="Fail","FAIL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t="str">
        <f aca="false">" "&amp;TRIM(SUBSTITUTE(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 "))&amp;" "</f>
        <v>  </v>
      </c>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IFERROR(IF(AND(TRIM(U418)="Pass",SUMPRODUCT((LEN(BC418)-LEN(SUBSTITUTE(BC418,"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t="n">
        <f aca="false">IFERROR(IF(SUMPRODUCT((LEN(BD418)-LEN(SUBSTITUTE(BD418," "&amp;L_PendStrict&amp;" "," ")))/(LEN(L_PendStrict)+1))&gt;SUMPRODUCT((LEN(BD418)-LEN(SUBSTITUTE(BD418," "&amp;L_PendNeg&amp;" "," ")))/(LEN(L_PendNeg)+1)),1,0),1)</f>
        <v>0</v>
      </c>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t="n">
        <f aca="false">IFERROR(IF(OR(SUMPRODUCT(--ISNUMBER(SEARCH({"aa000"," aa 000"," aaa 000"," aaaa 000"," a 0000"," a000 000"," aa 00 000"," aaa 00 000"},BN418)))&gt;0,SUMPRODUCT(--ISNUMBER(SEARCH({"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418)))&gt;0,SUMPRODUCT(--ISNUMBER(SEARCH({"http","www.","\",".pdf",".jpg",".jpeg",".png",".heic",".xls",".doc",".msg",".eml"},Z418)))&gt;0,AND(SUMPRODUCT(--ISNUMBER(SEARCH({"sharepoint","onedrive","teams","dms","q-pulse","qpulse"},Z418)))&gt;0,ISNUMBER(SEARCH("0",BM418)))),1,0),0)</f>
        <v>0</v>
      </c>
      <c r="BM418" s="61" t="str">
        <f aca="false">SUBSTITUTE(SUBSTITUTE(SUBSTITUTE(SUBSTITUTE(SUBSTITUTE(SUBSTITUTE(SUBSTITUTE(SUBSTITUTE(SUBSTITUTE(LOWER(BW418&amp;""),"1","0"),"2","0"),"3","0"),"4","0"),"5","0"),"6","0"),"7","0"),"8","0"),"9","0")</f>
        <v>  </v>
      </c>
      <c r="BN418" s="61" t="str">
        <f aca="false">SUBSTITUTE(SUBSTITUTE(SUBSTITUTE(SUBSTITUTE(SUBSTITUTE(SUBSTITUTE(SUBSTITUTE(SUBSTITUTE(SUBSTITUTE(SUBSTITUTE(SUBSTITUTE(SUBSTITUTE(SUBSTITUTE(SUBSTITUTE(SUBSTITUTE(SUBSTITUTE(SUBSTITUTE(SUBSTITUTE(SUBSTITUTE(SUBSTITUTE(SUBSTITUTE(SUBSTITUTE(SUBSTITUTE(SUBSTITUTE(SUBSTITUTE(BM418,"b","a"),"c","a"),"d","a"),"e","a"),"f","a"),"g","a"),"h","a"),"i","a"),"j","a"),"k","a"),"l","a"),"m","a"),"n","a"),"o","a"),"p","a"),"q","a"),"r","a"),"s","a"),"t","a"),"u","a"),"v","a"),"w","a"),"x","a"),"y","a"),"z","a")</f>
        <v>  </v>
      </c>
      <c r="BO418" s="61" t="str">
        <f aca="false">SUBSTITUTE(SUBSTITUTE(SUBSTITUTE(SUBSTITUTE(SUBSTITUTE(SUBSTITUTE(SUBSTITUTE(SUBSTITUTE(SUBSTITUTE(LOWER(BX418&amp;""),"1","0"),"2","0"),"3","0"),"4","0"),"5","0"),"6","0"),"7","0"),"8","0"),"9","0")</f>
        <v>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v>
      </c>
      <c r="BQ418" s="61" t="n">
        <f aca="false">IFERROR(IF(OR(SUMPRODUCT(--ISNUMBER(SEARCH({"aa000"," aa 000"," aaa 000"," aaaa 000"," a 0000"," a000 000"," aa 00 000"," aaa 00 000"},BP418)))&gt;0,SUMPRODUCT(--ISNUMBER(SEARCH({"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418)))&gt;0,SUMPRODUCT(--ISNUMBER(SEARCH({"http","www.","\",".pdf",".jpg",".jpeg",".png",".heic",".xls",".doc",".msg",".eml"},W418)))&gt;0,ISNUMBER(SEARCH("0000",BO418)),AND(SUMPRODUCT(--ISNUMBER(SEARCH({"sharepoint","onedrive","teams","dms","q-pulse","qpulse"},W418)))&gt;0,ISNUMBER(SEARCH("0",BO418)))),1,0),0)</f>
        <v>0</v>
      </c>
      <c r="BR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418," "&amp;LOWER(Flights!$F$16)&amp;" "," ~ ")," mh"," ~")," at "," ~ ")," by "," ~ ")," on "," ~ ")," to "," ~ ")," from "," ~ ")," until "," ~ ")," till "," ~ ")," before "," ~ ")," after "," ~ ")," around "," ~ ")," approx "," ~ ")," about "," ~ ")," since "," ~ ")," hrs "," ~ ")," hr "," ~ ")," hours "," ~ ")," time "," ~ ")," jan "," ~ ")," feb "," ~ ")," mar "," ~ ")," apr "," ~ ")," may "," ~ ")," jun "," ~ ")," jul "," ~ ")," aug "," ~ ")," sep "," ~ ")," sept "," ~ ")," oct "," ~ ")</f>
        <v>  </v>
      </c>
      <c r="BS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418," "&amp;LOWER(Flights!$F$16)&amp;" "," ~ ")," mh"," ~")," at "," ~ ")," by "," ~ ")," on "," ~ ")," to "," ~ ")," from "," ~ ")," until "," ~ ")," till "," ~ ")," before "," ~ ")," after "," ~ ")," around "," ~ ")," approx "," ~ ")," about "," ~ ")," since "," ~ ")," hrs "," ~ ")," hr "," ~ ")," hours "," ~ ")," time "," ~ ")," jan "," ~ ")," feb "," ~ ")," mar "," ~ ")," apr "," ~ ")," may "," ~ ")," jun "," ~ ")," jul "," ~ ")," aug "," ~ ")," sep "," ~ ")," sept "," ~ ")," oct "," ~ ")</f>
        <v>  </v>
      </c>
      <c r="BT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418,"jan","~"),"feb","~"),"mar","~"),"apr","~"),"may","~"),"jun","~"),"jul","~"),"aug","~"),"sep","~"),"oct","~"),"nov","~"),"dec","~")," nov "," ~ ")," dec "," ~ ")," mon "," ~ ")," tue "," ~ ")," wed "," ~ ")," thu "," ~ ")," fri "," ~ ")," sat "," ~ ")," sun "," ~ ")," gate "," ~ ")," bay "," ~ ")," stand "," ~ ")," position "," ~ ")," galley "," ~ ")," flight "," ~ ")," flt "," ~ ")," day "," ~ ")," date "," ~ ")," dated "," ~ ")," the "," ~ ")," and "," ~ ")," of "," ~ ")," in "," ~ ")," for "," ~ ")," with "," ~ ")</f>
        <v>  </v>
      </c>
      <c r="BU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418,"jan","~"),"feb","~"),"mar","~"),"apr","~"),"may","~"),"jun","~"),"jul","~"),"aug","~"),"sep","~"),"oct","~"),"nov","~"),"dec","~")," nov "," ~ ")," dec "," ~ ")," mon "," ~ ")," tue "," ~ ")," wed "," ~ ")," thu "," ~ ")," fri "," ~ ")," sat "," ~ ")," sun "," ~ ")," gate "," ~ ")," bay "," ~ ")," stand "," ~ ")," position "," ~ ")," galley "," ~ ")," flight "," ~ ")," flt "," ~ ")," day "," ~ ")," date "," ~ ")," dated "," ~ ")," the "," ~ ")," and "," ~ ")," of "," ~ ")," in "," ~ ")," for "," ~ ")," with "," ~ ")</f>
        <v>  </v>
      </c>
      <c r="BV418" s="61" t="n">
        <f aca="false">IFERROR(IF(OR(SUMPRODUCT((LEN(BC418)-LEN(SUBSTITUTE(BC418," "&amp;L_NotLoaded&amp;" "," ")))/(LEN(L_NotLoaded)+1))&gt;SUMPRODUCT((LEN(BC418)-LEN(SUBSTITUTE(BC418," "&amp;L_NotLoadedNeg&amp;" "," ")))/(LEN(L_NotLoadedNeg)+1)),SUMPRODUCT((LEN(BD418)-LEN(SUBSTITUTE(BD418," "&amp;L_NotLoaded&amp;" "," ")))/(LEN(L_NotLoaded)+1))&gt;SUMPRODUCT((LEN(BD418)-LEN(SUBSTITUTE(BD418," "&amp;L_NotLoadedNeg&amp;" "," ")))/(LEN(L_NotLoadedNeg)+1))),1,0),0)</f>
        <v>0</v>
      </c>
      <c r="BW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418," pax "," ~ ")," etd "," ~ ")," eta "," ~ ")," std "," ~ ")," sta "," ~ ")," atd "," ~ ")," ata "," ~ ")," lt "," ~ ")," utc "," ~ ")," local "," ~ ")," ok "," ~ ")," done "," ~ ")," seen "," ~ ")," chk "," ~ ")," chkd "," ~ ")," checked "," ~ ")," rcvd "," ~ ")," recd "," ~ ")," dep "," ~ ")," arr "," ~ ")," qty "," ~ ")," all "," ~ ")," ttl "," ~ ")," total "," ~ ")," via "," ~ ")," per "," ~ ")," call "," ~ ")," inbound "," ~ ")," outbound "," ~ ")," approx "," ~ ")</f>
        <v>  </v>
      </c>
      <c r="BX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418," pax "," ~ ")," etd "," ~ ")," eta "," ~ ")," std "," ~ ")," sta "," ~ ")," atd "," ~ ")," ata "," ~ ")," lt "," ~ ")," utc "," ~ ")," local "," ~ ")," ok "," ~ ")," done "," ~ ")," seen "," ~ ")," chk "," ~ ")," chkd "," ~ ")," checked "," ~ ")," rcvd "," ~ ")," recd "," ~ ")," dep "," ~ ")," arr "," ~ ")," qty "," ~ ")," all "," ~ ")," ttl "," ~ ")," total "," ~ ")," via "," ~ ")," per "," ~ ")," call "," ~ ")," inbound "," ~ ")," outbound "," ~ ")," approx "," ~ ")</f>
        <v>  </v>
      </c>
    </row>
    <row r="419" customFormat="false" ht="39.75" hidden="false" customHeight="true" outlineLevel="0" collapsed="false">
      <c r="A419" s="57" t="s">
        <v>1054</v>
      </c>
      <c r="B419" s="57" t="s">
        <v>261</v>
      </c>
      <c r="C419" s="57" t="str">
        <f aca="false">Flights!$F$16</f>
        <v>MH0139</v>
      </c>
      <c r="D419" s="58" t="n">
        <f aca="false">Flights!$D$16</f>
        <v>46307</v>
      </c>
      <c r="E419" s="57" t="str">
        <f aca="false">Flights!$G$16&amp;"-"&amp;Flights!$H$16</f>
        <v>KUL-ADL</v>
      </c>
      <c r="F419" s="57" t="str">
        <f aca="false">Flights!$K$16</f>
        <v>BC</v>
      </c>
      <c r="G419" s="57" t="s">
        <v>462</v>
      </c>
      <c r="H419" s="57" t="s">
        <v>463</v>
      </c>
      <c r="I419" s="57" t="s">
        <v>502</v>
      </c>
      <c r="J419" s="57" t="s">
        <v>549</v>
      </c>
      <c r="K419" s="67" t="s">
        <v>504</v>
      </c>
      <c r="L419" s="67" t="s">
        <v>1029</v>
      </c>
      <c r="M419" s="67" t="s">
        <v>454</v>
      </c>
      <c r="N419" s="67" t="s">
        <v>386</v>
      </c>
      <c r="O419" s="67"/>
      <c r="P419" s="57" t="s">
        <v>187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open",IF(AND(NOT(OR(LEN(AZ419)&lt;15,ISNUMBER(MATCH(AZ419,L_Placeholder,0)))),BK419=0,NOT(OR(LEN(AU419)&lt;2,ISNUMBER(MATCH(AU419,L_Placeholder,0)))),NOT(OR(LEN(AX419)&lt;2,ISNUMBER(MATCH(AX419,L_Placeholder,0)))),TRIM(AE419)&lt;&gt;TRIM(T419)),"N/A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missing",IF(OR(LEN(AU419)&lt;2,ISNUMBER(MATCH(AU419,L_Placeholder,0))),"INVALID – PIC missing",IF(OR(LEN(AV419)&lt;2,ISNUMBER(MATCH(AV419,L_Placeholder,0))),"INVALID – result / assessment missing",IF(OR(OR(LEN(AW419)&lt;3,ISNUMBER(MATCH(AW419,L_Placeholder,0))),SUMPRODUCT(--ISNUMBER(SEARCH(" "&amp;L_EvidencePhrase&amp;" ",BD419)))&gt;0,BI419=1),"INVALID – evidence missing, placeholder or not yet on file",IF(BL419=0,"INVALID – evidence needs a traceable reference (number, file name or link)",IF(OR(LEN(AX419)&lt;2,ISNUMBER(MATCH(AX419,L_Placeholder,0))),"INVALID – verifier missing",IF(AX419=AU419,"INVALID – verifier must be someone other than the PIC",IF(BH419=1,"INVALID – result not yet available (awaiting / TBC)",IF(BV419=1,"INVALID – wording says not on board: an on-board confirmation needs the item loaded",IF(AND(AQ419=1,OR(OR(LEN(AY419)&lt;3,ISNUMBER(MATCH(AY419,L_Placeholder,0))),BJ419=1,BQ419=0)),"INVALID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LATE","COMPLETE")&amp;IF(BG419=1," – CHECK WORDING",""))))))))))))))))))))))))),IF(TRIM(U419)="Fail","FAIL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t="str">
        <f aca="false">" "&amp;TRIM(SUBSTITUTE(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 "))&amp;" "</f>
        <v>  </v>
      </c>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IFERROR(IF(AND(TRIM(U419)="Pass",SUMPRODUCT((LEN(BC419)-LEN(SUBSTITUTE(BC419,"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t="n">
        <f aca="false">IFERROR(IF(SUMPRODUCT((LEN(BD419)-LEN(SUBSTITUTE(BD419," "&amp;L_PendStrict&amp;" "," ")))/(LEN(L_PendStrict)+1))&gt;SUMPRODUCT((LEN(BD419)-LEN(SUBSTITUTE(BD419," "&amp;L_PendNeg&amp;" "," ")))/(LEN(L_PendNeg)+1)),1,0),1)</f>
        <v>0</v>
      </c>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t="n">
        <f aca="false">IFERROR(IF(OR(SUMPRODUCT(--ISNUMBER(SEARCH({"aa000"," aa 000"," aaa 000"," aaaa 000"," a 0000"," a000 000"," aa 00 000"," aaa 00 000"},BN419)))&gt;0,SUMPRODUCT(--ISNUMBER(SEARCH({"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419)))&gt;0,SUMPRODUCT(--ISNUMBER(SEARCH({"http","www.","\",".pdf",".jpg",".jpeg",".png",".heic",".xls",".doc",".msg",".eml"},Z419)))&gt;0,AND(SUMPRODUCT(--ISNUMBER(SEARCH({"sharepoint","onedrive","teams","dms","q-pulse","qpulse"},Z419)))&gt;0,ISNUMBER(SEARCH("0",BM419)))),1,0),0)</f>
        <v>0</v>
      </c>
      <c r="BM419" s="61" t="str">
        <f aca="false">SUBSTITUTE(SUBSTITUTE(SUBSTITUTE(SUBSTITUTE(SUBSTITUTE(SUBSTITUTE(SUBSTITUTE(SUBSTITUTE(SUBSTITUTE(LOWER(BW419&amp;""),"1","0"),"2","0"),"3","0"),"4","0"),"5","0"),"6","0"),"7","0"),"8","0"),"9","0")</f>
        <v>  </v>
      </c>
      <c r="BN419" s="61" t="str">
        <f aca="false">SUBSTITUTE(SUBSTITUTE(SUBSTITUTE(SUBSTITUTE(SUBSTITUTE(SUBSTITUTE(SUBSTITUTE(SUBSTITUTE(SUBSTITUTE(SUBSTITUTE(SUBSTITUTE(SUBSTITUTE(SUBSTITUTE(SUBSTITUTE(SUBSTITUTE(SUBSTITUTE(SUBSTITUTE(SUBSTITUTE(SUBSTITUTE(SUBSTITUTE(SUBSTITUTE(SUBSTITUTE(SUBSTITUTE(SUBSTITUTE(SUBSTITUTE(BM419,"b","a"),"c","a"),"d","a"),"e","a"),"f","a"),"g","a"),"h","a"),"i","a"),"j","a"),"k","a"),"l","a"),"m","a"),"n","a"),"o","a"),"p","a"),"q","a"),"r","a"),"s","a"),"t","a"),"u","a"),"v","a"),"w","a"),"x","a"),"y","a"),"z","a")</f>
        <v>  </v>
      </c>
      <c r="BO419" s="61" t="str">
        <f aca="false">SUBSTITUTE(SUBSTITUTE(SUBSTITUTE(SUBSTITUTE(SUBSTITUTE(SUBSTITUTE(SUBSTITUTE(SUBSTITUTE(SUBSTITUTE(LOWER(BX419&amp;""),"1","0"),"2","0"),"3","0"),"4","0"),"5","0"),"6","0"),"7","0"),"8","0"),"9","0")</f>
        <v>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v>
      </c>
      <c r="BQ419" s="61" t="n">
        <f aca="false">IFERROR(IF(OR(SUMPRODUCT(--ISNUMBER(SEARCH({"aa000"," aa 000"," aaa 000"," aaaa 000"," a 0000"," a000 000"," aa 00 000"," aaa 00 000"},BP419)))&gt;0,SUMPRODUCT(--ISNUMBER(SEARCH({"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419)))&gt;0,SUMPRODUCT(--ISNUMBER(SEARCH({"http","www.","\",".pdf",".jpg",".jpeg",".png",".heic",".xls",".doc",".msg",".eml"},W419)))&gt;0,ISNUMBER(SEARCH("0000",BO419)),AND(SUMPRODUCT(--ISNUMBER(SEARCH({"sharepoint","onedrive","teams","dms","q-pulse","qpulse"},W419)))&gt;0,ISNUMBER(SEARCH("0",BO419)))),1,0),0)</f>
        <v>0</v>
      </c>
      <c r="BR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419," "&amp;LOWER(Flights!$F$16)&amp;" "," ~ ")," mh"," ~")," at "," ~ ")," by "," ~ ")," on "," ~ ")," to "," ~ ")," from "," ~ ")," until "," ~ ")," till "," ~ ")," before "," ~ ")," after "," ~ ")," around "," ~ ")," approx "," ~ ")," about "," ~ ")," since "," ~ ")," hrs "," ~ ")," hr "," ~ ")," hours "," ~ ")," time "," ~ ")," jan "," ~ ")," feb "," ~ ")," mar "," ~ ")," apr "," ~ ")," may "," ~ ")," jun "," ~ ")," jul "," ~ ")," aug "," ~ ")," sep "," ~ ")," sept "," ~ ")," oct "," ~ ")</f>
        <v>  </v>
      </c>
      <c r="BS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419," "&amp;LOWER(Flights!$F$16)&amp;" "," ~ ")," mh"," ~")," at "," ~ ")," by "," ~ ")," on "," ~ ")," to "," ~ ")," from "," ~ ")," until "," ~ ")," till "," ~ ")," before "," ~ ")," after "," ~ ")," around "," ~ ")," approx "," ~ ")," about "," ~ ")," since "," ~ ")," hrs "," ~ ")," hr "," ~ ")," hours "," ~ ")," time "," ~ ")," jan "," ~ ")," feb "," ~ ")," mar "," ~ ")," apr "," ~ ")," may "," ~ ")," jun "," ~ ")," jul "," ~ ")," aug "," ~ ")," sep "," ~ ")," sept "," ~ ")," oct "," ~ ")</f>
        <v>  </v>
      </c>
      <c r="BT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419,"jan","~"),"feb","~"),"mar","~"),"apr","~"),"may","~"),"jun","~"),"jul","~"),"aug","~"),"sep","~"),"oct","~"),"nov","~"),"dec","~")," nov "," ~ ")," dec "," ~ ")," mon "," ~ ")," tue "," ~ ")," wed "," ~ ")," thu "," ~ ")," fri "," ~ ")," sat "," ~ ")," sun "," ~ ")," gate "," ~ ")," bay "," ~ ")," stand "," ~ ")," position "," ~ ")," galley "," ~ ")," flight "," ~ ")," flt "," ~ ")," day "," ~ ")," date "," ~ ")," dated "," ~ ")," the "," ~ ")," and "," ~ ")," of "," ~ ")," in "," ~ ")," for "," ~ ")," with "," ~ ")</f>
        <v>  </v>
      </c>
      <c r="BU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419,"jan","~"),"feb","~"),"mar","~"),"apr","~"),"may","~"),"jun","~"),"jul","~"),"aug","~"),"sep","~"),"oct","~"),"nov","~"),"dec","~")," nov "," ~ ")," dec "," ~ ")," mon "," ~ ")," tue "," ~ ")," wed "," ~ ")," thu "," ~ ")," fri "," ~ ")," sat "," ~ ")," sun "," ~ ")," gate "," ~ ")," bay "," ~ ")," stand "," ~ ")," position "," ~ ")," galley "," ~ ")," flight "," ~ ")," flt "," ~ ")," day "," ~ ")," date "," ~ ")," dated "," ~ ")," the "," ~ ")," and "," ~ ")," of "," ~ ")," in "," ~ ")," for "," ~ ")," with "," ~ ")</f>
        <v>  </v>
      </c>
      <c r="BV419" s="61" t="n">
        <f aca="false">IFERROR(IF(OR(SUMPRODUCT((LEN(BC419)-LEN(SUBSTITUTE(BC419," "&amp;L_NotLoaded&amp;" "," ")))/(LEN(L_NotLoaded)+1))&gt;SUMPRODUCT((LEN(BC419)-LEN(SUBSTITUTE(BC419," "&amp;L_NotLoadedNeg&amp;" "," ")))/(LEN(L_NotLoadedNeg)+1)),SUMPRODUCT((LEN(BD419)-LEN(SUBSTITUTE(BD419," "&amp;L_NotLoaded&amp;" "," ")))/(LEN(L_NotLoaded)+1))&gt;SUMPRODUCT((LEN(BD419)-LEN(SUBSTITUTE(BD419," "&amp;L_NotLoadedNeg&amp;" "," ")))/(LEN(L_NotLoadedNeg)+1))),1,0),0)</f>
        <v>0</v>
      </c>
      <c r="BW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419," pax "," ~ ")," etd "," ~ ")," eta "," ~ ")," std "," ~ ")," sta "," ~ ")," atd "," ~ ")," ata "," ~ ")," lt "," ~ ")," utc "," ~ ")," local "," ~ ")," ok "," ~ ")," done "," ~ ")," seen "," ~ ")," chk "," ~ ")," chkd "," ~ ")," checked "," ~ ")," rcvd "," ~ ")," recd "," ~ ")," dep "," ~ ")," arr "," ~ ")," qty "," ~ ")," all "," ~ ")," ttl "," ~ ")," total "," ~ ")," via "," ~ ")," per "," ~ ")," call "," ~ ")," inbound "," ~ ")," outbound "," ~ ")," approx "," ~ ")</f>
        <v>  </v>
      </c>
      <c r="BX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419," pax "," ~ ")," etd "," ~ ")," eta "," ~ ")," std "," ~ ")," sta "," ~ ")," atd "," ~ ")," ata "," ~ ")," lt "," ~ ")," utc "," ~ ")," local "," ~ ")," ok "," ~ ")," done "," ~ ")," seen "," ~ ")," chk "," ~ ")," chkd "," ~ ")," checked "," ~ ")," rcvd "," ~ ")," recd "," ~ ")," dep "," ~ ")," arr "," ~ ")," qty "," ~ ")," all "," ~ ")," ttl "," ~ ")," total "," ~ ")," via "," ~ ")," per "," ~ ")," call "," ~ ")," inbound "," ~ ")," outbound "," ~ ")," approx "," ~ ")</f>
        <v>  </v>
      </c>
    </row>
    <row r="420" customFormat="false" ht="39.75" hidden="false" customHeight="true" outlineLevel="0" collapsed="false">
      <c r="A420" s="57" t="s">
        <v>1055</v>
      </c>
      <c r="B420" s="57" t="s">
        <v>261</v>
      </c>
      <c r="C420" s="57" t="str">
        <f aca="false">Flights!$F$16</f>
        <v>MH0139</v>
      </c>
      <c r="D420" s="58" t="n">
        <f aca="false">Flights!$D$16</f>
        <v>46307</v>
      </c>
      <c r="E420" s="57" t="str">
        <f aca="false">Flights!$G$16&amp;"-"&amp;Flights!$H$16</f>
        <v>KUL-ADL</v>
      </c>
      <c r="F420" s="57" t="str">
        <f aca="false">Flights!$K$16</f>
        <v>BC</v>
      </c>
      <c r="G420" s="57" t="s">
        <v>462</v>
      </c>
      <c r="H420" s="57" t="s">
        <v>463</v>
      </c>
      <c r="I420" s="57" t="s">
        <v>502</v>
      </c>
      <c r="J420" s="57" t="s">
        <v>551</v>
      </c>
      <c r="K420" s="67" t="s">
        <v>619</v>
      </c>
      <c r="L420" s="67" t="s">
        <v>1031</v>
      </c>
      <c r="M420" s="67" t="s">
        <v>454</v>
      </c>
      <c r="N420" s="67" t="s">
        <v>386</v>
      </c>
      <c r="O420" s="67" t="s">
        <v>552</v>
      </c>
      <c r="P420" s="57" t="s">
        <v>187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open",IF(AND(NOT(OR(LEN(AZ420)&lt;15,ISNUMBER(MATCH(AZ420,L_Placeholder,0)))),BK420=0,NOT(OR(LEN(AU420)&lt;2,ISNUMBER(MATCH(AU420,L_Placeholder,0)))),NOT(OR(LEN(AX420)&lt;2,ISNUMBER(MATCH(AX420,L_Placeholder,0)))),TRIM(AE420)&lt;&gt;TRIM(T420)),"N/A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missing",IF(OR(LEN(AU420)&lt;2,ISNUMBER(MATCH(AU420,L_Placeholder,0))),"INVALID – PIC missing",IF(OR(LEN(AV420)&lt;2,ISNUMBER(MATCH(AV420,L_Placeholder,0))),"INVALID – result / assessment missing",IF(OR(OR(LEN(AW420)&lt;3,ISNUMBER(MATCH(AW420,L_Placeholder,0))),SUMPRODUCT(--ISNUMBER(SEARCH(" "&amp;L_EvidencePhrase&amp;" ",BD420)))&gt;0,BI420=1),"INVALID – evidence missing, placeholder or not yet on file",IF(BL420=0,"INVALID – evidence needs a traceable reference (number, file name or link)",IF(OR(LEN(AX420)&lt;2,ISNUMBER(MATCH(AX420,L_Placeholder,0))),"INVALID – verifier missing",IF(AX420=AU420,"INVALID – verifier must be someone other than the PIC",IF(BH420=1,"INVALID – result not yet available (awaiting / TBC)",IF(BV420=1,"INVALID – wording says not on board: an on-board confirmation needs the item loaded",IF(AND(AQ420=1,OR(OR(LEN(AY420)&lt;3,ISNUMBER(MATCH(AY420,L_Placeholder,0))),BJ420=1,BQ420=0)),"INVALID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LATE","COMPLETE")&amp;IF(BG420=1," – CHECK WORDING",""))))))))))))))))))))))))),IF(TRIM(U420)="Fail","FAIL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t="str">
        <f aca="false">" "&amp;TRIM(SUBSTITUTE(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 "))&amp;" "</f>
        <v>  </v>
      </c>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IFERROR(IF(AND(TRIM(U420)="Pass",SUMPRODUCT((LEN(BC420)-LEN(SUBSTITUTE(BC420,"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t="n">
        <f aca="false">IFERROR(IF(SUMPRODUCT((LEN(BD420)-LEN(SUBSTITUTE(BD420," "&amp;L_PendStrict&amp;" "," ")))/(LEN(L_PendStrict)+1))&gt;SUMPRODUCT((LEN(BD420)-LEN(SUBSTITUTE(BD420," "&amp;L_PendNeg&amp;" "," ")))/(LEN(L_PendNeg)+1)),1,0),1)</f>
        <v>0</v>
      </c>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t="n">
        <f aca="false">IFERROR(IF(OR(SUMPRODUCT(--ISNUMBER(SEARCH({"aa000"," aa 000"," aaa 000"," aaaa 000"," a 0000"," a000 000"," aa 00 000"," aaa 00 000"},BN420)))&gt;0,SUMPRODUCT(--ISNUMBER(SEARCH({"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420)))&gt;0,SUMPRODUCT(--ISNUMBER(SEARCH({"http","www.","\",".pdf",".jpg",".jpeg",".png",".heic",".xls",".doc",".msg",".eml"},Z420)))&gt;0,AND(SUMPRODUCT(--ISNUMBER(SEARCH({"sharepoint","onedrive","teams","dms","q-pulse","qpulse"},Z420)))&gt;0,ISNUMBER(SEARCH("0",BM420)))),1,0),0)</f>
        <v>0</v>
      </c>
      <c r="BM420" s="61" t="str">
        <f aca="false">SUBSTITUTE(SUBSTITUTE(SUBSTITUTE(SUBSTITUTE(SUBSTITUTE(SUBSTITUTE(SUBSTITUTE(SUBSTITUTE(SUBSTITUTE(LOWER(BW420&amp;""),"1","0"),"2","0"),"3","0"),"4","0"),"5","0"),"6","0"),"7","0"),"8","0"),"9","0")</f>
        <v>  </v>
      </c>
      <c r="BN420" s="61" t="str">
        <f aca="false">SUBSTITUTE(SUBSTITUTE(SUBSTITUTE(SUBSTITUTE(SUBSTITUTE(SUBSTITUTE(SUBSTITUTE(SUBSTITUTE(SUBSTITUTE(SUBSTITUTE(SUBSTITUTE(SUBSTITUTE(SUBSTITUTE(SUBSTITUTE(SUBSTITUTE(SUBSTITUTE(SUBSTITUTE(SUBSTITUTE(SUBSTITUTE(SUBSTITUTE(SUBSTITUTE(SUBSTITUTE(SUBSTITUTE(SUBSTITUTE(SUBSTITUTE(BM420,"b","a"),"c","a"),"d","a"),"e","a"),"f","a"),"g","a"),"h","a"),"i","a"),"j","a"),"k","a"),"l","a"),"m","a"),"n","a"),"o","a"),"p","a"),"q","a"),"r","a"),"s","a"),"t","a"),"u","a"),"v","a"),"w","a"),"x","a"),"y","a"),"z","a")</f>
        <v>  </v>
      </c>
      <c r="BO420" s="61" t="str">
        <f aca="false">SUBSTITUTE(SUBSTITUTE(SUBSTITUTE(SUBSTITUTE(SUBSTITUTE(SUBSTITUTE(SUBSTITUTE(SUBSTITUTE(SUBSTITUTE(LOWER(BX420&amp;""),"1","0"),"2","0"),"3","0"),"4","0"),"5","0"),"6","0"),"7","0"),"8","0"),"9","0")</f>
        <v>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v>
      </c>
      <c r="BQ420" s="61" t="n">
        <f aca="false">IFERROR(IF(OR(SUMPRODUCT(--ISNUMBER(SEARCH({"aa000"," aa 000"," aaa 000"," aaaa 000"," a 0000"," a000 000"," aa 00 000"," aaa 00 000"},BP420)))&gt;0,SUMPRODUCT(--ISNUMBER(SEARCH({"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420)))&gt;0,SUMPRODUCT(--ISNUMBER(SEARCH({"http","www.","\",".pdf",".jpg",".jpeg",".png",".heic",".xls",".doc",".msg",".eml"},W420)))&gt;0,ISNUMBER(SEARCH("0000",BO420)),AND(SUMPRODUCT(--ISNUMBER(SEARCH({"sharepoint","onedrive","teams","dms","q-pulse","qpulse"},W420)))&gt;0,ISNUMBER(SEARCH("0",BO420)))),1,0),0)</f>
        <v>0</v>
      </c>
      <c r="BR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420," "&amp;LOWER(Flights!$F$16)&amp;" "," ~ ")," mh"," ~")," at "," ~ ")," by "," ~ ")," on "," ~ ")," to "," ~ ")," from "," ~ ")," until "," ~ ")," till "," ~ ")," before "," ~ ")," after "," ~ ")," around "," ~ ")," approx "," ~ ")," about "," ~ ")," since "," ~ ")," hrs "," ~ ")," hr "," ~ ")," hours "," ~ ")," time "," ~ ")," jan "," ~ ")," feb "," ~ ")," mar "," ~ ")," apr "," ~ ")," may "," ~ ")," jun "," ~ ")," jul "," ~ ")," aug "," ~ ")," sep "," ~ ")," sept "," ~ ")," oct "," ~ ")</f>
        <v>  </v>
      </c>
      <c r="BS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420," "&amp;LOWER(Flights!$F$16)&amp;" "," ~ ")," mh"," ~")," at "," ~ ")," by "," ~ ")," on "," ~ ")," to "," ~ ")," from "," ~ ")," until "," ~ ")," till "," ~ ")," before "," ~ ")," after "," ~ ")," around "," ~ ")," approx "," ~ ")," about "," ~ ")," since "," ~ ")," hrs "," ~ ")," hr "," ~ ")," hours "," ~ ")," time "," ~ ")," jan "," ~ ")," feb "," ~ ")," mar "," ~ ")," apr "," ~ ")," may "," ~ ")," jun "," ~ ")," jul "," ~ ")," aug "," ~ ")," sep "," ~ ")," sept "," ~ ")," oct "," ~ ")</f>
        <v>  </v>
      </c>
      <c r="BT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420,"jan","~"),"feb","~"),"mar","~"),"apr","~"),"may","~"),"jun","~"),"jul","~"),"aug","~"),"sep","~"),"oct","~"),"nov","~"),"dec","~")," nov "," ~ ")," dec "," ~ ")," mon "," ~ ")," tue "," ~ ")," wed "," ~ ")," thu "," ~ ")," fri "," ~ ")," sat "," ~ ")," sun "," ~ ")," gate "," ~ ")," bay "," ~ ")," stand "," ~ ")," position "," ~ ")," galley "," ~ ")," flight "," ~ ")," flt "," ~ ")," day "," ~ ")," date "," ~ ")," dated "," ~ ")," the "," ~ ")," and "," ~ ")," of "," ~ ")," in "," ~ ")," for "," ~ ")," with "," ~ ")</f>
        <v>  </v>
      </c>
      <c r="BU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420,"jan","~"),"feb","~"),"mar","~"),"apr","~"),"may","~"),"jun","~"),"jul","~"),"aug","~"),"sep","~"),"oct","~"),"nov","~"),"dec","~")," nov "," ~ ")," dec "," ~ ")," mon "," ~ ")," tue "," ~ ")," wed "," ~ ")," thu "," ~ ")," fri "," ~ ")," sat "," ~ ")," sun "," ~ ")," gate "," ~ ")," bay "," ~ ")," stand "," ~ ")," position "," ~ ")," galley "," ~ ")," flight "," ~ ")," flt "," ~ ")," day "," ~ ")," date "," ~ ")," dated "," ~ ")," the "," ~ ")," and "," ~ ")," of "," ~ ")," in "," ~ ")," for "," ~ ")," with "," ~ ")</f>
        <v>  </v>
      </c>
      <c r="BV420" s="61" t="n">
        <f aca="false">IFERROR(IF(OR(SUMPRODUCT((LEN(BC420)-LEN(SUBSTITUTE(BC420," "&amp;L_NotLoaded&amp;" "," ")))/(LEN(L_NotLoaded)+1))&gt;SUMPRODUCT((LEN(BC420)-LEN(SUBSTITUTE(BC420," "&amp;L_NotLoadedNeg&amp;" "," ")))/(LEN(L_NotLoadedNeg)+1)),SUMPRODUCT((LEN(BD420)-LEN(SUBSTITUTE(BD420," "&amp;L_NotLoaded&amp;" "," ")))/(LEN(L_NotLoaded)+1))&gt;SUMPRODUCT((LEN(BD420)-LEN(SUBSTITUTE(BD420," "&amp;L_NotLoadedNeg&amp;" "," ")))/(LEN(L_NotLoadedNeg)+1))),1,0),0)</f>
        <v>0</v>
      </c>
      <c r="BW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420," pax "," ~ ")," etd "," ~ ")," eta "," ~ ")," std "," ~ ")," sta "," ~ ")," atd "," ~ ")," ata "," ~ ")," lt "," ~ ")," utc "," ~ ")," local "," ~ ")," ok "," ~ ")," done "," ~ ")," seen "," ~ ")," chk "," ~ ")," chkd "," ~ ")," checked "," ~ ")," rcvd "," ~ ")," recd "," ~ ")," dep "," ~ ")," arr "," ~ ")," qty "," ~ ")," all "," ~ ")," ttl "," ~ ")," total "," ~ ")," via "," ~ ")," per "," ~ ")," call "," ~ ")," inbound "," ~ ")," outbound "," ~ ")," approx "," ~ ")</f>
        <v>  </v>
      </c>
      <c r="BX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420," pax "," ~ ")," etd "," ~ ")," eta "," ~ ")," std "," ~ ")," sta "," ~ ")," atd "," ~ ")," ata "," ~ ")," lt "," ~ ")," utc "," ~ ")," local "," ~ ")," ok "," ~ ")," done "," ~ ")," seen "," ~ ")," chk "," ~ ")," chkd "," ~ ")," checked "," ~ ")," rcvd "," ~ ")," recd "," ~ ")," dep "," ~ ")," arr "," ~ ")," qty "," ~ ")," all "," ~ ")," ttl "," ~ ")," total "," ~ ")," via "," ~ ")," per "," ~ ")," call "," ~ ")," inbound "," ~ ")," outbound "," ~ ")," approx "," ~ ")</f>
        <v>  </v>
      </c>
    </row>
    <row r="421" customFormat="false" ht="39.75" hidden="false" customHeight="true" outlineLevel="0" collapsed="false">
      <c r="A421" s="57" t="s">
        <v>1056</v>
      </c>
      <c r="B421" s="57" t="s">
        <v>261</v>
      </c>
      <c r="C421" s="57" t="str">
        <f aca="false">Flights!$F$16</f>
        <v>MH0139</v>
      </c>
      <c r="D421" s="58" t="n">
        <f aca="false">Flights!$D$16</f>
        <v>46307</v>
      </c>
      <c r="E421" s="57" t="str">
        <f aca="false">Flights!$G$16&amp;"-"&amp;Flights!$H$16</f>
        <v>KUL-ADL</v>
      </c>
      <c r="F421" s="57" t="str">
        <f aca="false">Flights!$K$16</f>
        <v>BC</v>
      </c>
      <c r="G421" s="57" t="s">
        <v>462</v>
      </c>
      <c r="H421" s="57" t="s">
        <v>463</v>
      </c>
      <c r="I421" s="57" t="s">
        <v>502</v>
      </c>
      <c r="J421" s="57" t="s">
        <v>554</v>
      </c>
      <c r="K421" s="67" t="s">
        <v>504</v>
      </c>
      <c r="L421" s="67" t="s">
        <v>1033</v>
      </c>
      <c r="M421" s="67" t="s">
        <v>454</v>
      </c>
      <c r="N421" s="67" t="s">
        <v>386</v>
      </c>
      <c r="O421" s="67"/>
      <c r="P421" s="57" t="s">
        <v>187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open",IF(AND(NOT(OR(LEN(AZ421)&lt;15,ISNUMBER(MATCH(AZ421,L_Placeholder,0)))),BK421=0,NOT(OR(LEN(AU421)&lt;2,ISNUMBER(MATCH(AU421,L_Placeholder,0)))),NOT(OR(LEN(AX421)&lt;2,ISNUMBER(MATCH(AX421,L_Placeholder,0)))),TRIM(AE421)&lt;&gt;TRIM(T421)),"N/A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missing",IF(OR(LEN(AU421)&lt;2,ISNUMBER(MATCH(AU421,L_Placeholder,0))),"INVALID – PIC missing",IF(OR(LEN(AV421)&lt;2,ISNUMBER(MATCH(AV421,L_Placeholder,0))),"INVALID – result / assessment missing",IF(OR(OR(LEN(AW421)&lt;3,ISNUMBER(MATCH(AW421,L_Placeholder,0))),SUMPRODUCT(--ISNUMBER(SEARCH(" "&amp;L_EvidencePhrase&amp;" ",BD421)))&gt;0,BI421=1),"INVALID – evidence missing, placeholder or not yet on file",IF(BL421=0,"INVALID – evidence needs a traceable reference (number, file name or link)",IF(OR(LEN(AX421)&lt;2,ISNUMBER(MATCH(AX421,L_Placeholder,0))),"INVALID – verifier missing",IF(AX421=AU421,"INVALID – verifier must be someone other than the PIC",IF(BH421=1,"INVALID – result not yet available (awaiting / TBC)",IF(BV421=1,"INVALID – wording says not on board: an on-board confirmation needs the item loaded",IF(AND(AQ421=1,OR(OR(LEN(AY421)&lt;3,ISNUMBER(MATCH(AY421,L_Placeholder,0))),BJ421=1,BQ421=0)),"INVALID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LATE","COMPLETE")&amp;IF(BG421=1," – CHECK WORDING",""))))))))))))))))))))))))),IF(TRIM(U421)="Fail","FAIL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t="str">
        <f aca="false">" "&amp;TRIM(SUBSTITUTE(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 "))&amp;" "</f>
        <v>  </v>
      </c>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IFERROR(IF(AND(TRIM(U421)="Pass",SUMPRODUCT((LEN(BC421)-LEN(SUBSTITUTE(BC421,"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t="n">
        <f aca="false">IFERROR(IF(SUMPRODUCT((LEN(BD421)-LEN(SUBSTITUTE(BD421," "&amp;L_PendStrict&amp;" "," ")))/(LEN(L_PendStrict)+1))&gt;SUMPRODUCT((LEN(BD421)-LEN(SUBSTITUTE(BD421," "&amp;L_PendNeg&amp;" "," ")))/(LEN(L_PendNeg)+1)),1,0),1)</f>
        <v>0</v>
      </c>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t="n">
        <f aca="false">IFERROR(IF(OR(SUMPRODUCT(--ISNUMBER(SEARCH({"aa000"," aa 000"," aaa 000"," aaaa 000"," a 0000"," a000 000"," aa 00 000"," aaa 00 000"},BN421)))&gt;0,SUMPRODUCT(--ISNUMBER(SEARCH({"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421)))&gt;0,SUMPRODUCT(--ISNUMBER(SEARCH({"http","www.","\",".pdf",".jpg",".jpeg",".png",".heic",".xls",".doc",".msg",".eml"},Z421)))&gt;0,AND(SUMPRODUCT(--ISNUMBER(SEARCH({"sharepoint","onedrive","teams","dms","q-pulse","qpulse"},Z421)))&gt;0,ISNUMBER(SEARCH("0",BM421)))),1,0),0)</f>
        <v>0</v>
      </c>
      <c r="BM421" s="61" t="str">
        <f aca="false">SUBSTITUTE(SUBSTITUTE(SUBSTITUTE(SUBSTITUTE(SUBSTITUTE(SUBSTITUTE(SUBSTITUTE(SUBSTITUTE(SUBSTITUTE(LOWER(BW421&amp;""),"1","0"),"2","0"),"3","0"),"4","0"),"5","0"),"6","0"),"7","0"),"8","0"),"9","0")</f>
        <v>  </v>
      </c>
      <c r="BN421" s="61" t="str">
        <f aca="false">SUBSTITUTE(SUBSTITUTE(SUBSTITUTE(SUBSTITUTE(SUBSTITUTE(SUBSTITUTE(SUBSTITUTE(SUBSTITUTE(SUBSTITUTE(SUBSTITUTE(SUBSTITUTE(SUBSTITUTE(SUBSTITUTE(SUBSTITUTE(SUBSTITUTE(SUBSTITUTE(SUBSTITUTE(SUBSTITUTE(SUBSTITUTE(SUBSTITUTE(SUBSTITUTE(SUBSTITUTE(SUBSTITUTE(SUBSTITUTE(SUBSTITUTE(BM421,"b","a"),"c","a"),"d","a"),"e","a"),"f","a"),"g","a"),"h","a"),"i","a"),"j","a"),"k","a"),"l","a"),"m","a"),"n","a"),"o","a"),"p","a"),"q","a"),"r","a"),"s","a"),"t","a"),"u","a"),"v","a"),"w","a"),"x","a"),"y","a"),"z","a")</f>
        <v>  </v>
      </c>
      <c r="BO421" s="61" t="str">
        <f aca="false">SUBSTITUTE(SUBSTITUTE(SUBSTITUTE(SUBSTITUTE(SUBSTITUTE(SUBSTITUTE(SUBSTITUTE(SUBSTITUTE(SUBSTITUTE(LOWER(BX421&amp;""),"1","0"),"2","0"),"3","0"),"4","0"),"5","0"),"6","0"),"7","0"),"8","0"),"9","0")</f>
        <v>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v>
      </c>
      <c r="BQ421" s="61" t="n">
        <f aca="false">IFERROR(IF(OR(SUMPRODUCT(--ISNUMBER(SEARCH({"aa000"," aa 000"," aaa 000"," aaaa 000"," a 0000"," a000 000"," aa 00 000"," aaa 00 000"},BP421)))&gt;0,SUMPRODUCT(--ISNUMBER(SEARCH({"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421)))&gt;0,SUMPRODUCT(--ISNUMBER(SEARCH({"http","www.","\",".pdf",".jpg",".jpeg",".png",".heic",".xls",".doc",".msg",".eml"},W421)))&gt;0,ISNUMBER(SEARCH("0000",BO421)),AND(SUMPRODUCT(--ISNUMBER(SEARCH({"sharepoint","onedrive","teams","dms","q-pulse","qpulse"},W421)))&gt;0,ISNUMBER(SEARCH("0",BO421)))),1,0),0)</f>
        <v>0</v>
      </c>
      <c r="BR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421," "&amp;LOWER(Flights!$F$16)&amp;" "," ~ ")," mh"," ~")," at "," ~ ")," by "," ~ ")," on "," ~ ")," to "," ~ ")," from "," ~ ")," until "," ~ ")," till "," ~ ")," before "," ~ ")," after "," ~ ")," around "," ~ ")," approx "," ~ ")," about "," ~ ")," since "," ~ ")," hrs "," ~ ")," hr "," ~ ")," hours "," ~ ")," time "," ~ ")," jan "," ~ ")," feb "," ~ ")," mar "," ~ ")," apr "," ~ ")," may "," ~ ")," jun "," ~ ")," jul "," ~ ")," aug "," ~ ")," sep "," ~ ")," sept "," ~ ")," oct "," ~ ")</f>
        <v>  </v>
      </c>
      <c r="BS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421," "&amp;LOWER(Flights!$F$16)&amp;" "," ~ ")," mh"," ~")," at "," ~ ")," by "," ~ ")," on "," ~ ")," to "," ~ ")," from "," ~ ")," until "," ~ ")," till "," ~ ")," before "," ~ ")," after "," ~ ")," around "," ~ ")," approx "," ~ ")," about "," ~ ")," since "," ~ ")," hrs "," ~ ")," hr "," ~ ")," hours "," ~ ")," time "," ~ ")," jan "," ~ ")," feb "," ~ ")," mar "," ~ ")," apr "," ~ ")," may "," ~ ")," jun "," ~ ")," jul "," ~ ")," aug "," ~ ")," sep "," ~ ")," sept "," ~ ")," oct "," ~ ")</f>
        <v>  </v>
      </c>
      <c r="BT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421,"jan","~"),"feb","~"),"mar","~"),"apr","~"),"may","~"),"jun","~"),"jul","~"),"aug","~"),"sep","~"),"oct","~"),"nov","~"),"dec","~")," nov "," ~ ")," dec "," ~ ")," mon "," ~ ")," tue "," ~ ")," wed "," ~ ")," thu "," ~ ")," fri "," ~ ")," sat "," ~ ")," sun "," ~ ")," gate "," ~ ")," bay "," ~ ")," stand "," ~ ")," position "," ~ ")," galley "," ~ ")," flight "," ~ ")," flt "," ~ ")," day "," ~ ")," date "," ~ ")," dated "," ~ ")," the "," ~ ")," and "," ~ ")," of "," ~ ")," in "," ~ ")," for "," ~ ")," with "," ~ ")</f>
        <v>  </v>
      </c>
      <c r="BU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421,"jan","~"),"feb","~"),"mar","~"),"apr","~"),"may","~"),"jun","~"),"jul","~"),"aug","~"),"sep","~"),"oct","~"),"nov","~"),"dec","~")," nov "," ~ ")," dec "," ~ ")," mon "," ~ ")," tue "," ~ ")," wed "," ~ ")," thu "," ~ ")," fri "," ~ ")," sat "," ~ ")," sun "," ~ ")," gate "," ~ ")," bay "," ~ ")," stand "," ~ ")," position "," ~ ")," galley "," ~ ")," flight "," ~ ")," flt "," ~ ")," day "," ~ ")," date "," ~ ")," dated "," ~ ")," the "," ~ ")," and "," ~ ")," of "," ~ ")," in "," ~ ")," for "," ~ ")," with "," ~ ")</f>
        <v>  </v>
      </c>
      <c r="BV421" s="61" t="n">
        <f aca="false">IFERROR(IF(OR(SUMPRODUCT((LEN(BC421)-LEN(SUBSTITUTE(BC421," "&amp;L_NotLoaded&amp;" "," ")))/(LEN(L_NotLoaded)+1))&gt;SUMPRODUCT((LEN(BC421)-LEN(SUBSTITUTE(BC421," "&amp;L_NotLoadedNeg&amp;" "," ")))/(LEN(L_NotLoadedNeg)+1)),SUMPRODUCT((LEN(BD421)-LEN(SUBSTITUTE(BD421," "&amp;L_NotLoaded&amp;" "," ")))/(LEN(L_NotLoaded)+1))&gt;SUMPRODUCT((LEN(BD421)-LEN(SUBSTITUTE(BD421," "&amp;L_NotLoadedNeg&amp;" "," ")))/(LEN(L_NotLoadedNeg)+1))),1,0),0)</f>
        <v>0</v>
      </c>
      <c r="BW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421," pax "," ~ ")," etd "," ~ ")," eta "," ~ ")," std "," ~ ")," sta "," ~ ")," atd "," ~ ")," ata "," ~ ")," lt "," ~ ")," utc "," ~ ")," local "," ~ ")," ok "," ~ ")," done "," ~ ")," seen "," ~ ")," chk "," ~ ")," chkd "," ~ ")," checked "," ~ ")," rcvd "," ~ ")," recd "," ~ ")," dep "," ~ ")," arr "," ~ ")," qty "," ~ ")," all "," ~ ")," ttl "," ~ ")," total "," ~ ")," via "," ~ ")," per "," ~ ")," call "," ~ ")," inbound "," ~ ")," outbound "," ~ ")," approx "," ~ ")</f>
        <v>  </v>
      </c>
      <c r="BX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421," pax "," ~ ")," etd "," ~ ")," eta "," ~ ")," std "," ~ ")," sta "," ~ ")," atd "," ~ ")," ata "," ~ ")," lt "," ~ ")," utc "," ~ ")," local "," ~ ")," ok "," ~ ")," done "," ~ ")," seen "," ~ ")," chk "," ~ ")," chkd "," ~ ")," checked "," ~ ")," rcvd "," ~ ")," recd "," ~ ")," dep "," ~ ")," arr "," ~ ")," qty "," ~ ")," all "," ~ ")," ttl "," ~ ")," total "," ~ ")," via "," ~ ")," per "," ~ ")," call "," ~ ")," inbound "," ~ ")," outbound "," ~ ")," approx "," ~ ")</f>
        <v>  </v>
      </c>
    </row>
    <row r="422" customFormat="false" ht="39.75" hidden="false" customHeight="true" outlineLevel="0" collapsed="false">
      <c r="A422" s="57" t="s">
        <v>1057</v>
      </c>
      <c r="B422" s="57" t="s">
        <v>261</v>
      </c>
      <c r="C422" s="57" t="str">
        <f aca="false">Flights!$F$16</f>
        <v>MH0139</v>
      </c>
      <c r="D422" s="58" t="n">
        <f aca="false">Flights!$D$16</f>
        <v>46307</v>
      </c>
      <c r="E422" s="57" t="str">
        <f aca="false">Flights!$G$16&amp;"-"&amp;Flights!$H$16</f>
        <v>KUL-ADL</v>
      </c>
      <c r="F422" s="57" t="str">
        <f aca="false">Flights!$K$16</f>
        <v>BC</v>
      </c>
      <c r="G422" s="57" t="s">
        <v>462</v>
      </c>
      <c r="H422" s="57" t="s">
        <v>463</v>
      </c>
      <c r="I422" s="57" t="s">
        <v>450</v>
      </c>
      <c r="J422" s="57" t="s">
        <v>556</v>
      </c>
      <c r="K422" s="67" t="s">
        <v>452</v>
      </c>
      <c r="L422" s="67" t="s">
        <v>1035</v>
      </c>
      <c r="M422" s="67" t="s">
        <v>454</v>
      </c>
      <c r="N422" s="67" t="s">
        <v>386</v>
      </c>
      <c r="O422" s="67"/>
      <c r="P422" s="57" t="s">
        <v>187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open",IF(AND(NOT(OR(LEN(AZ422)&lt;15,ISNUMBER(MATCH(AZ422,L_Placeholder,0)))),BK422=0,NOT(OR(LEN(AU422)&lt;2,ISNUMBER(MATCH(AU422,L_Placeholder,0)))),NOT(OR(LEN(AX422)&lt;2,ISNUMBER(MATCH(AX422,L_Placeholder,0)))),TRIM(AE422)&lt;&gt;TRIM(T422)),"N/A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missing",IF(OR(LEN(AU422)&lt;2,ISNUMBER(MATCH(AU422,L_Placeholder,0))),"INVALID – PIC missing",IF(OR(LEN(AV422)&lt;2,ISNUMBER(MATCH(AV422,L_Placeholder,0))),"INVALID – result / assessment missing",IF(OR(OR(LEN(AW422)&lt;3,ISNUMBER(MATCH(AW422,L_Placeholder,0))),SUMPRODUCT(--ISNUMBER(SEARCH(" "&amp;L_EvidencePhrase&amp;" ",BD422)))&gt;0,BI422=1),"INVALID – evidence missing, placeholder or not yet on file",IF(BL422=0,"INVALID – evidence needs a traceable reference (number, file name or link)",IF(OR(LEN(AX422)&lt;2,ISNUMBER(MATCH(AX422,L_Placeholder,0))),"INVALID – verifier missing",IF(AX422=AU422,"INVALID – verifier must be someone other than the PIC",IF(BH422=1,"INVALID – result not yet available (awaiting / TBC)",IF(BV422=1,"INVALID – wording says not on board: an on-board confirmation needs the item loaded",IF(AND(AQ422=1,OR(OR(LEN(AY422)&lt;3,ISNUMBER(MATCH(AY422,L_Placeholder,0))),BJ422=1,BQ422=0)),"INVALID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LATE","COMPLETE")&amp;IF(BG422=1," – CHECK WORDING",""))))))))))))))))))))))))),IF(TRIM(U422)="Fail","FAIL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t="str">
        <f aca="false">" "&amp;TRIM(SUBSTITUTE(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 "))&amp;" "</f>
        <v>  </v>
      </c>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IFERROR(IF(AND(TRIM(U422)="Pass",SUMPRODUCT((LEN(BC422)-LEN(SUBSTITUTE(BC422,"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t="n">
        <f aca="false">IFERROR(IF(SUMPRODUCT((LEN(BD422)-LEN(SUBSTITUTE(BD422," "&amp;L_PendStrict&amp;" "," ")))/(LEN(L_PendStrict)+1))&gt;SUMPRODUCT((LEN(BD422)-LEN(SUBSTITUTE(BD422," "&amp;L_PendNeg&amp;" "," ")))/(LEN(L_PendNeg)+1)),1,0),1)</f>
        <v>0</v>
      </c>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t="n">
        <f aca="false">IFERROR(IF(OR(SUMPRODUCT(--ISNUMBER(SEARCH({"aa000"," aa 000"," aaa 000"," aaaa 000"," a 0000"," a000 000"," aa 00 000"," aaa 00 000"},BN422)))&gt;0,SUMPRODUCT(--ISNUMBER(SEARCH({"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422)))&gt;0,SUMPRODUCT(--ISNUMBER(SEARCH({"http","www.","\",".pdf",".jpg",".jpeg",".png",".heic",".xls",".doc",".msg",".eml"},Z422)))&gt;0,AND(SUMPRODUCT(--ISNUMBER(SEARCH({"sharepoint","onedrive","teams","dms","q-pulse","qpulse"},Z422)))&gt;0,ISNUMBER(SEARCH("0",BM422)))),1,0),0)</f>
        <v>0</v>
      </c>
      <c r="BM422" s="61" t="str">
        <f aca="false">SUBSTITUTE(SUBSTITUTE(SUBSTITUTE(SUBSTITUTE(SUBSTITUTE(SUBSTITUTE(SUBSTITUTE(SUBSTITUTE(SUBSTITUTE(LOWER(BW422&amp;""),"1","0"),"2","0"),"3","0"),"4","0"),"5","0"),"6","0"),"7","0"),"8","0"),"9","0")</f>
        <v>  </v>
      </c>
      <c r="BN422" s="61" t="str">
        <f aca="false">SUBSTITUTE(SUBSTITUTE(SUBSTITUTE(SUBSTITUTE(SUBSTITUTE(SUBSTITUTE(SUBSTITUTE(SUBSTITUTE(SUBSTITUTE(SUBSTITUTE(SUBSTITUTE(SUBSTITUTE(SUBSTITUTE(SUBSTITUTE(SUBSTITUTE(SUBSTITUTE(SUBSTITUTE(SUBSTITUTE(SUBSTITUTE(SUBSTITUTE(SUBSTITUTE(SUBSTITUTE(SUBSTITUTE(SUBSTITUTE(SUBSTITUTE(BM422,"b","a"),"c","a"),"d","a"),"e","a"),"f","a"),"g","a"),"h","a"),"i","a"),"j","a"),"k","a"),"l","a"),"m","a"),"n","a"),"o","a"),"p","a"),"q","a"),"r","a"),"s","a"),"t","a"),"u","a"),"v","a"),"w","a"),"x","a"),"y","a"),"z","a")</f>
        <v>  </v>
      </c>
      <c r="BO422" s="61" t="str">
        <f aca="false">SUBSTITUTE(SUBSTITUTE(SUBSTITUTE(SUBSTITUTE(SUBSTITUTE(SUBSTITUTE(SUBSTITUTE(SUBSTITUTE(SUBSTITUTE(LOWER(BX422&amp;""),"1","0"),"2","0"),"3","0"),"4","0"),"5","0"),"6","0"),"7","0"),"8","0"),"9","0")</f>
        <v>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v>
      </c>
      <c r="BQ422" s="61" t="n">
        <f aca="false">IFERROR(IF(OR(SUMPRODUCT(--ISNUMBER(SEARCH({"aa000"," aa 000"," aaa 000"," aaaa 000"," a 0000"," a000 000"," aa 00 000"," aaa 00 000"},BP422)))&gt;0,SUMPRODUCT(--ISNUMBER(SEARCH({"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422)))&gt;0,SUMPRODUCT(--ISNUMBER(SEARCH({"http","www.","\",".pdf",".jpg",".jpeg",".png",".heic",".xls",".doc",".msg",".eml"},W422)))&gt;0,ISNUMBER(SEARCH("0000",BO422)),AND(SUMPRODUCT(--ISNUMBER(SEARCH({"sharepoint","onedrive","teams","dms","q-pulse","qpulse"},W422)))&gt;0,ISNUMBER(SEARCH("0",BO422)))),1,0),0)</f>
        <v>0</v>
      </c>
      <c r="BR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422," "&amp;LOWER(Flights!$F$16)&amp;" "," ~ ")," mh"," ~")," at "," ~ ")," by "," ~ ")," on "," ~ ")," to "," ~ ")," from "," ~ ")," until "," ~ ")," till "," ~ ")," before "," ~ ")," after "," ~ ")," around "," ~ ")," approx "," ~ ")," about "," ~ ")," since "," ~ ")," hrs "," ~ ")," hr "," ~ ")," hours "," ~ ")," time "," ~ ")," jan "," ~ ")," feb "," ~ ")," mar "," ~ ")," apr "," ~ ")," may "," ~ ")," jun "," ~ ")," jul "," ~ ")," aug "," ~ ")," sep "," ~ ")," sept "," ~ ")," oct "," ~ ")</f>
        <v>  </v>
      </c>
      <c r="BS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422," "&amp;LOWER(Flights!$F$16)&amp;" "," ~ ")," mh"," ~")," at "," ~ ")," by "," ~ ")," on "," ~ ")," to "," ~ ")," from "," ~ ")," until "," ~ ")," till "," ~ ")," before "," ~ ")," after "," ~ ")," around "," ~ ")," approx "," ~ ")," about "," ~ ")," since "," ~ ")," hrs "," ~ ")," hr "," ~ ")," hours "," ~ ")," time "," ~ ")," jan "," ~ ")," feb "," ~ ")," mar "," ~ ")," apr "," ~ ")," may "," ~ ")," jun "," ~ ")," jul "," ~ ")," aug "," ~ ")," sep "," ~ ")," sept "," ~ ")," oct "," ~ ")</f>
        <v>  </v>
      </c>
      <c r="BT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422,"jan","~"),"feb","~"),"mar","~"),"apr","~"),"may","~"),"jun","~"),"jul","~"),"aug","~"),"sep","~"),"oct","~"),"nov","~"),"dec","~")," nov "," ~ ")," dec "," ~ ")," mon "," ~ ")," tue "," ~ ")," wed "," ~ ")," thu "," ~ ")," fri "," ~ ")," sat "," ~ ")," sun "," ~ ")," gate "," ~ ")," bay "," ~ ")," stand "," ~ ")," position "," ~ ")," galley "," ~ ")," flight "," ~ ")," flt "," ~ ")," day "," ~ ")," date "," ~ ")," dated "," ~ ")," the "," ~ ")," and "," ~ ")," of "," ~ ")," in "," ~ ")," for "," ~ ")," with "," ~ ")</f>
        <v>  </v>
      </c>
      <c r="BU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422,"jan","~"),"feb","~"),"mar","~"),"apr","~"),"may","~"),"jun","~"),"jul","~"),"aug","~"),"sep","~"),"oct","~"),"nov","~"),"dec","~")," nov "," ~ ")," dec "," ~ ")," mon "," ~ ")," tue "," ~ ")," wed "," ~ ")," thu "," ~ ")," fri "," ~ ")," sat "," ~ ")," sun "," ~ ")," gate "," ~ ")," bay "," ~ ")," stand "," ~ ")," position "," ~ ")," galley "," ~ ")," flight "," ~ ")," flt "," ~ ")," day "," ~ ")," date "," ~ ")," dated "," ~ ")," the "," ~ ")," and "," ~ ")," of "," ~ ")," in "," ~ ")," for "," ~ ")," with "," ~ ")</f>
        <v>  </v>
      </c>
      <c r="BV422" s="61" t="n">
        <f aca="false">IFERROR(IF(OR(SUMPRODUCT((LEN(BC422)-LEN(SUBSTITUTE(BC422," "&amp;L_NotLoaded&amp;" "," ")))/(LEN(L_NotLoaded)+1))&gt;SUMPRODUCT((LEN(BC422)-LEN(SUBSTITUTE(BC422," "&amp;L_NotLoadedNeg&amp;" "," ")))/(LEN(L_NotLoadedNeg)+1)),SUMPRODUCT((LEN(BD422)-LEN(SUBSTITUTE(BD422," "&amp;L_NotLoaded&amp;" "," ")))/(LEN(L_NotLoaded)+1))&gt;SUMPRODUCT((LEN(BD422)-LEN(SUBSTITUTE(BD422," "&amp;L_NotLoadedNeg&amp;" "," ")))/(LEN(L_NotLoadedNeg)+1))),1,0),0)</f>
        <v>0</v>
      </c>
      <c r="BW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422," pax "," ~ ")," etd "," ~ ")," eta "," ~ ")," std "," ~ ")," sta "," ~ ")," atd "," ~ ")," ata "," ~ ")," lt "," ~ ")," utc "," ~ ")," local "," ~ ")," ok "," ~ ")," done "," ~ ")," seen "," ~ ")," chk "," ~ ")," chkd "," ~ ")," checked "," ~ ")," rcvd "," ~ ")," recd "," ~ ")," dep "," ~ ")," arr "," ~ ")," qty "," ~ ")," all "," ~ ")," ttl "," ~ ")," total "," ~ ")," via "," ~ ")," per "," ~ ")," call "," ~ ")," inbound "," ~ ")," outbound "," ~ ")," approx "," ~ ")</f>
        <v>  </v>
      </c>
      <c r="BX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422," pax "," ~ ")," etd "," ~ ")," eta "," ~ ")," std "," ~ ")," sta "," ~ ")," atd "," ~ ")," ata "," ~ ")," lt "," ~ ")," utc "," ~ ")," local "," ~ ")," ok "," ~ ")," done "," ~ ")," seen "," ~ ")," chk "," ~ ")," chkd "," ~ ")," checked "," ~ ")," rcvd "," ~ ")," recd "," ~ ")," dep "," ~ ")," arr "," ~ ")," qty "," ~ ")," all "," ~ ")," ttl "," ~ ")," total "," ~ ")," via "," ~ ")," per "," ~ ")," call "," ~ ")," inbound "," ~ ")," outbound "," ~ ")," approx "," ~ ")</f>
        <v>  </v>
      </c>
    </row>
    <row r="423" customFormat="false" ht="39.75" hidden="false" customHeight="true" outlineLevel="0" collapsed="false">
      <c r="A423" s="57" t="s">
        <v>1058</v>
      </c>
      <c r="B423" s="57" t="s">
        <v>261</v>
      </c>
      <c r="C423" s="57" t="str">
        <f aca="false">Flights!$F$16</f>
        <v>MH0139</v>
      </c>
      <c r="D423" s="58" t="n">
        <f aca="false">Flights!$D$16</f>
        <v>46307</v>
      </c>
      <c r="E423" s="57" t="str">
        <f aca="false">Flights!$G$16&amp;"-"&amp;Flights!$H$16</f>
        <v>KUL-ADL</v>
      </c>
      <c r="F423" s="57" t="str">
        <f aca="false">Flights!$K$16</f>
        <v>BC</v>
      </c>
      <c r="G423" s="57" t="s">
        <v>462</v>
      </c>
      <c r="H423" s="57" t="s">
        <v>463</v>
      </c>
      <c r="I423" s="57" t="s">
        <v>450</v>
      </c>
      <c r="J423" s="57" t="s">
        <v>656</v>
      </c>
      <c r="K423" s="67" t="s">
        <v>452</v>
      </c>
      <c r="L423" s="67" t="s">
        <v>1037</v>
      </c>
      <c r="M423" s="67" t="s">
        <v>454</v>
      </c>
      <c r="N423" s="67" t="s">
        <v>386</v>
      </c>
      <c r="O423" s="67"/>
      <c r="P423" s="57" t="s">
        <v>187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open",IF(AND(NOT(OR(LEN(AZ423)&lt;15,ISNUMBER(MATCH(AZ423,L_Placeholder,0)))),BK423=0,NOT(OR(LEN(AU423)&lt;2,ISNUMBER(MATCH(AU423,L_Placeholder,0)))),NOT(OR(LEN(AX423)&lt;2,ISNUMBER(MATCH(AX423,L_Placeholder,0)))),TRIM(AE423)&lt;&gt;TRIM(T423)),"N/A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missing",IF(OR(LEN(AU423)&lt;2,ISNUMBER(MATCH(AU423,L_Placeholder,0))),"INVALID – PIC missing",IF(OR(LEN(AV423)&lt;2,ISNUMBER(MATCH(AV423,L_Placeholder,0))),"INVALID – result / assessment missing",IF(OR(OR(LEN(AW423)&lt;3,ISNUMBER(MATCH(AW423,L_Placeholder,0))),SUMPRODUCT(--ISNUMBER(SEARCH(" "&amp;L_EvidencePhrase&amp;" ",BD423)))&gt;0,BI423=1),"INVALID – evidence missing, placeholder or not yet on file",IF(BL423=0,"INVALID – evidence needs a traceable reference (number, file name or link)",IF(OR(LEN(AX423)&lt;2,ISNUMBER(MATCH(AX423,L_Placeholder,0))),"INVALID – verifier missing",IF(AX423=AU423,"INVALID – verifier must be someone other than the PIC",IF(BH423=1,"INVALID – result not yet available (awaiting / TBC)",IF(BV423=1,"INVALID – wording says not on board: an on-board confirmation needs the item loaded",IF(AND(AQ423=1,OR(OR(LEN(AY423)&lt;3,ISNUMBER(MATCH(AY423,L_Placeholder,0))),BJ423=1,BQ423=0)),"INVALID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LATE","COMPLETE")&amp;IF(BG423=1," – CHECK WORDING",""))))))))))))))))))))))))),IF(TRIM(U423)="Fail","FAIL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t="str">
        <f aca="false">" "&amp;TRIM(SUBSTITUTE(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 "))&amp;" "</f>
        <v>  </v>
      </c>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IFERROR(IF(AND(TRIM(U423)="Pass",SUMPRODUCT((LEN(BC423)-LEN(SUBSTITUTE(BC423,"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t="n">
        <f aca="false">IFERROR(IF(SUMPRODUCT((LEN(BD423)-LEN(SUBSTITUTE(BD423," "&amp;L_PendStrict&amp;" "," ")))/(LEN(L_PendStrict)+1))&gt;SUMPRODUCT((LEN(BD423)-LEN(SUBSTITUTE(BD423," "&amp;L_PendNeg&amp;" "," ")))/(LEN(L_PendNeg)+1)),1,0),1)</f>
        <v>0</v>
      </c>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t="n">
        <f aca="false">IFERROR(IF(OR(SUMPRODUCT(--ISNUMBER(SEARCH({"aa000"," aa 000"," aaa 000"," aaaa 000"," a 0000"," a000 000"," aa 00 000"," aaa 00 000"},BN423)))&gt;0,SUMPRODUCT(--ISNUMBER(SEARCH({"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423)))&gt;0,SUMPRODUCT(--ISNUMBER(SEARCH({"http","www.","\",".pdf",".jpg",".jpeg",".png",".heic",".xls",".doc",".msg",".eml"},Z423)))&gt;0,AND(SUMPRODUCT(--ISNUMBER(SEARCH({"sharepoint","onedrive","teams","dms","q-pulse","qpulse"},Z423)))&gt;0,ISNUMBER(SEARCH("0",BM423)))),1,0),0)</f>
        <v>0</v>
      </c>
      <c r="BM423" s="61" t="str">
        <f aca="false">SUBSTITUTE(SUBSTITUTE(SUBSTITUTE(SUBSTITUTE(SUBSTITUTE(SUBSTITUTE(SUBSTITUTE(SUBSTITUTE(SUBSTITUTE(LOWER(BW423&amp;""),"1","0"),"2","0"),"3","0"),"4","0"),"5","0"),"6","0"),"7","0"),"8","0"),"9","0")</f>
        <v>  </v>
      </c>
      <c r="BN423" s="61" t="str">
        <f aca="false">SUBSTITUTE(SUBSTITUTE(SUBSTITUTE(SUBSTITUTE(SUBSTITUTE(SUBSTITUTE(SUBSTITUTE(SUBSTITUTE(SUBSTITUTE(SUBSTITUTE(SUBSTITUTE(SUBSTITUTE(SUBSTITUTE(SUBSTITUTE(SUBSTITUTE(SUBSTITUTE(SUBSTITUTE(SUBSTITUTE(SUBSTITUTE(SUBSTITUTE(SUBSTITUTE(SUBSTITUTE(SUBSTITUTE(SUBSTITUTE(SUBSTITUTE(BM423,"b","a"),"c","a"),"d","a"),"e","a"),"f","a"),"g","a"),"h","a"),"i","a"),"j","a"),"k","a"),"l","a"),"m","a"),"n","a"),"o","a"),"p","a"),"q","a"),"r","a"),"s","a"),"t","a"),"u","a"),"v","a"),"w","a"),"x","a"),"y","a"),"z","a")</f>
        <v>  </v>
      </c>
      <c r="BO423" s="61" t="str">
        <f aca="false">SUBSTITUTE(SUBSTITUTE(SUBSTITUTE(SUBSTITUTE(SUBSTITUTE(SUBSTITUTE(SUBSTITUTE(SUBSTITUTE(SUBSTITUTE(LOWER(BX423&amp;""),"1","0"),"2","0"),"3","0"),"4","0"),"5","0"),"6","0"),"7","0"),"8","0"),"9","0")</f>
        <v>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v>
      </c>
      <c r="BQ423" s="61" t="n">
        <f aca="false">IFERROR(IF(OR(SUMPRODUCT(--ISNUMBER(SEARCH({"aa000"," aa 000"," aaa 000"," aaaa 000"," a 0000"," a000 000"," aa 00 000"," aaa 00 000"},BP423)))&gt;0,SUMPRODUCT(--ISNUMBER(SEARCH({"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423)))&gt;0,SUMPRODUCT(--ISNUMBER(SEARCH({"http","www.","\",".pdf",".jpg",".jpeg",".png",".heic",".xls",".doc",".msg",".eml"},W423)))&gt;0,ISNUMBER(SEARCH("0000",BO423)),AND(SUMPRODUCT(--ISNUMBER(SEARCH({"sharepoint","onedrive","teams","dms","q-pulse","qpulse"},W423)))&gt;0,ISNUMBER(SEARCH("0",BO423)))),1,0),0)</f>
        <v>0</v>
      </c>
      <c r="BR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423," "&amp;LOWER(Flights!$F$16)&amp;" "," ~ ")," mh"," ~")," at "," ~ ")," by "," ~ ")," on "," ~ ")," to "," ~ ")," from "," ~ ")," until "," ~ ")," till "," ~ ")," before "," ~ ")," after "," ~ ")," around "," ~ ")," approx "," ~ ")," about "," ~ ")," since "," ~ ")," hrs "," ~ ")," hr "," ~ ")," hours "," ~ ")," time "," ~ ")," jan "," ~ ")," feb "," ~ ")," mar "," ~ ")," apr "," ~ ")," may "," ~ ")," jun "," ~ ")," jul "," ~ ")," aug "," ~ ")," sep "," ~ ")," sept "," ~ ")," oct "," ~ ")</f>
        <v>  </v>
      </c>
      <c r="BS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423," "&amp;LOWER(Flights!$F$16)&amp;" "," ~ ")," mh"," ~")," at "," ~ ")," by "," ~ ")," on "," ~ ")," to "," ~ ")," from "," ~ ")," until "," ~ ")," till "," ~ ")," before "," ~ ")," after "," ~ ")," around "," ~ ")," approx "," ~ ")," about "," ~ ")," since "," ~ ")," hrs "," ~ ")," hr "," ~ ")," hours "," ~ ")," time "," ~ ")," jan "," ~ ")," feb "," ~ ")," mar "," ~ ")," apr "," ~ ")," may "," ~ ")," jun "," ~ ")," jul "," ~ ")," aug "," ~ ")," sep "," ~ ")," sept "," ~ ")," oct "," ~ ")</f>
        <v>  </v>
      </c>
      <c r="BT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423,"jan","~"),"feb","~"),"mar","~"),"apr","~"),"may","~"),"jun","~"),"jul","~"),"aug","~"),"sep","~"),"oct","~"),"nov","~"),"dec","~")," nov "," ~ ")," dec "," ~ ")," mon "," ~ ")," tue "," ~ ")," wed "," ~ ")," thu "," ~ ")," fri "," ~ ")," sat "," ~ ")," sun "," ~ ")," gate "," ~ ")," bay "," ~ ")," stand "," ~ ")," position "," ~ ")," galley "," ~ ")," flight "," ~ ")," flt "," ~ ")," day "," ~ ")," date "," ~ ")," dated "," ~ ")," the "," ~ ")," and "," ~ ")," of "," ~ ")," in "," ~ ")," for "," ~ ")," with "," ~ ")</f>
        <v>  </v>
      </c>
      <c r="BU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423,"jan","~"),"feb","~"),"mar","~"),"apr","~"),"may","~"),"jun","~"),"jul","~"),"aug","~"),"sep","~"),"oct","~"),"nov","~"),"dec","~")," nov "," ~ ")," dec "," ~ ")," mon "," ~ ")," tue "," ~ ")," wed "," ~ ")," thu "," ~ ")," fri "," ~ ")," sat "," ~ ")," sun "," ~ ")," gate "," ~ ")," bay "," ~ ")," stand "," ~ ")," position "," ~ ")," galley "," ~ ")," flight "," ~ ")," flt "," ~ ")," day "," ~ ")," date "," ~ ")," dated "," ~ ")," the "," ~ ")," and "," ~ ")," of "," ~ ")," in "," ~ ")," for "," ~ ")," with "," ~ ")</f>
        <v>  </v>
      </c>
      <c r="BV423" s="61" t="n">
        <f aca="false">IFERROR(IF(OR(SUMPRODUCT((LEN(BC423)-LEN(SUBSTITUTE(BC423," "&amp;L_NotLoaded&amp;" "," ")))/(LEN(L_NotLoaded)+1))&gt;SUMPRODUCT((LEN(BC423)-LEN(SUBSTITUTE(BC423," "&amp;L_NotLoadedNeg&amp;" "," ")))/(LEN(L_NotLoadedNeg)+1)),SUMPRODUCT((LEN(BD423)-LEN(SUBSTITUTE(BD423," "&amp;L_NotLoaded&amp;" "," ")))/(LEN(L_NotLoaded)+1))&gt;SUMPRODUCT((LEN(BD423)-LEN(SUBSTITUTE(BD423," "&amp;L_NotLoadedNeg&amp;" "," ")))/(LEN(L_NotLoadedNeg)+1))),1,0),0)</f>
        <v>0</v>
      </c>
      <c r="BW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423," pax "," ~ ")," etd "," ~ ")," eta "," ~ ")," std "," ~ ")," sta "," ~ ")," atd "," ~ ")," ata "," ~ ")," lt "," ~ ")," utc "," ~ ")," local "," ~ ")," ok "," ~ ")," done "," ~ ")," seen "," ~ ")," chk "," ~ ")," chkd "," ~ ")," checked "," ~ ")," rcvd "," ~ ")," recd "," ~ ")," dep "," ~ ")," arr "," ~ ")," qty "," ~ ")," all "," ~ ")," ttl "," ~ ")," total "," ~ ")," via "," ~ ")," per "," ~ ")," call "," ~ ")," inbound "," ~ ")," outbound "," ~ ")," approx "," ~ ")</f>
        <v>  </v>
      </c>
      <c r="BX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423," pax "," ~ ")," etd "," ~ ")," eta "," ~ ")," std "," ~ ")," sta "," ~ ")," atd "," ~ ")," ata "," ~ ")," lt "," ~ ")," utc "," ~ ")," local "," ~ ")," ok "," ~ ")," done "," ~ ")," seen "," ~ ")," chk "," ~ ")," chkd "," ~ ")," checked "," ~ ")," rcvd "," ~ ")," recd "," ~ ")," dep "," ~ ")," arr "," ~ ")," qty "," ~ ")," all "," ~ ")," ttl "," ~ ")," total "," ~ ")," via "," ~ ")," per "," ~ ")," call "," ~ ")," inbound "," ~ ")," outbound "," ~ ")," approx "," ~ ")</f>
        <v>  </v>
      </c>
    </row>
    <row r="424" customFormat="false" ht="39.75" hidden="false" customHeight="true" outlineLevel="0" collapsed="false">
      <c r="A424" s="57" t="s">
        <v>1059</v>
      </c>
      <c r="B424" s="57" t="s">
        <v>261</v>
      </c>
      <c r="C424" s="57" t="str">
        <f aca="false">Flights!$F$16</f>
        <v>MH0139</v>
      </c>
      <c r="D424" s="58" t="n">
        <f aca="false">Flights!$D$16</f>
        <v>46307</v>
      </c>
      <c r="E424" s="57" t="str">
        <f aca="false">Flights!$G$16&amp;"-"&amp;Flights!$H$16</f>
        <v>KUL-ADL</v>
      </c>
      <c r="F424" s="57" t="str">
        <f aca="false">Flights!$K$16</f>
        <v>BC</v>
      </c>
      <c r="G424" s="57" t="s">
        <v>462</v>
      </c>
      <c r="H424" s="57" t="s">
        <v>463</v>
      </c>
      <c r="I424" s="57" t="s">
        <v>450</v>
      </c>
      <c r="J424" s="57" t="s">
        <v>658</v>
      </c>
      <c r="K424" s="67" t="s">
        <v>452</v>
      </c>
      <c r="L424" s="67" t="s">
        <v>1039</v>
      </c>
      <c r="M424" s="67" t="s">
        <v>454</v>
      </c>
      <c r="N424" s="67" t="s">
        <v>386</v>
      </c>
      <c r="O424" s="67"/>
      <c r="P424" s="57" t="s">
        <v>187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open",IF(AND(NOT(OR(LEN(AZ424)&lt;15,ISNUMBER(MATCH(AZ424,L_Placeholder,0)))),BK424=0,NOT(OR(LEN(AU424)&lt;2,ISNUMBER(MATCH(AU424,L_Placeholder,0)))),NOT(OR(LEN(AX424)&lt;2,ISNUMBER(MATCH(AX424,L_Placeholder,0)))),TRIM(AE424)&lt;&gt;TRIM(T424)),"N/A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missing",IF(OR(LEN(AU424)&lt;2,ISNUMBER(MATCH(AU424,L_Placeholder,0))),"INVALID – PIC missing",IF(OR(LEN(AV424)&lt;2,ISNUMBER(MATCH(AV424,L_Placeholder,0))),"INVALID – result / assessment missing",IF(OR(OR(LEN(AW424)&lt;3,ISNUMBER(MATCH(AW424,L_Placeholder,0))),SUMPRODUCT(--ISNUMBER(SEARCH(" "&amp;L_EvidencePhrase&amp;" ",BD424)))&gt;0,BI424=1),"INVALID – evidence missing, placeholder or not yet on file",IF(BL424=0,"INVALID – evidence needs a traceable reference (number, file name or link)",IF(OR(LEN(AX424)&lt;2,ISNUMBER(MATCH(AX424,L_Placeholder,0))),"INVALID – verifier missing",IF(AX424=AU424,"INVALID – verifier must be someone other than the PIC",IF(BH424=1,"INVALID – result not yet available (awaiting / TBC)",IF(BV424=1,"INVALID – wording says not on board: an on-board confirmation needs the item loaded",IF(AND(AQ424=1,OR(OR(LEN(AY424)&lt;3,ISNUMBER(MATCH(AY424,L_Placeholder,0))),BJ424=1,BQ424=0)),"INVALID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LATE","COMPLETE")&amp;IF(BG424=1," – CHECK WORDING",""))))))))))))))))))))))))),IF(TRIM(U424)="Fail","FAIL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t="str">
        <f aca="false">" "&amp;TRIM(SUBSTITUTE(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 "))&amp;" "</f>
        <v>  </v>
      </c>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IFERROR(IF(AND(TRIM(U424)="Pass",SUMPRODUCT((LEN(BC424)-LEN(SUBSTITUTE(BC424,"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")))/(LEN(L_PendNeg)+1)),1,0),1)</f>
        <v>0</v>
      </c>
      <c r="BI424" s="61" t="n">
        <f aca="false">IFERROR(IF(SUMPRODUCT((LEN(BD424)-LEN(SUBSTITUTE(BD424," "&amp;L_PendStrict&amp;" "," ")))/(LEN(L_PendStrict)+1))&gt;SUMPRODUCT((LEN(BD424)-LEN(SUBSTITUTE(BD424," "&amp;L_PendNeg&amp;" "," ")))/(LEN(L_PendNeg)+1)),1,0),1)</f>
        <v>0</v>
      </c>
      <c r="BJ424" s="61" t="n">
        <f aca="false">IFERROR(IF(SUMPRODUCT((LEN(BE424)-LEN(SUBSTITUTE(BE424," "&amp;L_Pending&amp;" "," ")))/(LEN(L_Pending)+1))&gt;SUMPRODUCT((LEN(BE424)-LEN(SUBSTITUTE(BE424," "&amp;L_PendNeg&amp;" "," ")))/(LEN(L_PendNeg)+1)),1,0),1)</f>
        <v>0</v>
      </c>
      <c r="BK424" s="61" t="n">
        <f aca="false">IFERROR(IF(SUMPRODUCT((LEN(BF424)-LEN(SUBSTITUTE(BF424," "&amp;L_PendStrict&amp;" "," ")))/(LEN(L_PendStrict)+1))&gt;SUMPRODUCT((LEN(BF424)-LEN(SUBSTITUTE(BF424," "&amp;L_PendNeg&amp;" "," ")))/(LEN(L_PendNeg)+1)),1,0),1)</f>
        <v>0</v>
      </c>
      <c r="BL424" s="61" t="n">
        <f aca="false">IFERROR(IF(OR(SUMPRODUCT(--ISNUMBER(SEARCH({"aa000"," aa 000"," aaa 000"," aaaa 000"," a 0000"," a000 000"," aa 00 000"," aaa 00 000"},BN424)))&gt;0,SUMPRODUCT(--ISNUMBER(SEARCH({"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424)))&gt;0,SUMPRODUCT(--ISNUMBER(SEARCH({"http","www.","\",".pdf",".jpg",".jpeg",".png",".heic",".xls",".doc",".msg",".eml"},Z424)))&gt;0,AND(SUMPRODUCT(--ISNUMBER(SEARCH({"sharepoint","onedrive","teams","dms","q-pulse","qpulse"},Z424)))&gt;0,ISNUMBER(SEARCH("0",BM424)))),1,0),0)</f>
        <v>0</v>
      </c>
      <c r="BM424" s="61" t="str">
        <f aca="false">SUBSTITUTE(SUBSTITUTE(SUBSTITUTE(SUBSTITUTE(SUBSTITUTE(SUBSTITUTE(SUBSTITUTE(SUBSTITUTE(SUBSTITUTE(LOWER(BW424&amp;""),"1","0"),"2","0"),"3","0"),"4","0"),"5","0"),"6","0"),"7","0"),"8","0"),"9","0")</f>
        <v>  </v>
      </c>
      <c r="BN424" s="61" t="str">
        <f aca="false">SUBSTITUTE(SUBSTITUTE(SUBSTITUTE(SUBSTITUTE(SUBSTITUTE(SUBSTITUTE(SUBSTITUTE(SUBSTITUTE(SUBSTITUTE(SUBSTITUTE(SUBSTITUTE(SUBSTITUTE(SUBSTITUTE(SUBSTITUTE(SUBSTITUTE(SUBSTITUTE(SUBSTITUTE(SUBSTITUTE(SUBSTITUTE(SUBSTITUTE(SUBSTITUTE(SUBSTITUTE(SUBSTITUTE(SUBSTITUTE(SUBSTITUTE(BM424,"b","a"),"c","a"),"d","a"),"e","a"),"f","a"),"g","a"),"h","a"),"i","a"),"j","a"),"k","a"),"l","a"),"m","a"),"n","a"),"o","a"),"p","a"),"q","a"),"r","a"),"s","a"),"t","a"),"u","a"),"v","a"),"w","a"),"x","a"),"y","a"),"z","a")</f>
        <v>  </v>
      </c>
      <c r="BO424" s="61" t="str">
        <f aca="false">SUBSTITUTE(SUBSTITUTE(SUBSTITUTE(SUBSTITUTE(SUBSTITUTE(SUBSTITUTE(SUBSTITUTE(SUBSTITUTE(SUBSTITUTE(LOWER(BX424&amp;""),"1","0"),"2","0"),"3","0"),"4","0"),"5","0"),"6","0"),"7","0"),"8","0"),"9","0")</f>
        <v>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v>
      </c>
      <c r="BQ424" s="61" t="n">
        <f aca="false">IFERROR(IF(OR(SUMPRODUCT(--ISNUMBER(SEARCH({"aa000"," aa 000"," aaa 000"," aaaa 000"," a 0000"," a000 000"," aa 00 000"," aaa 00 000"},BP424)))&gt;0,SUMPRODUCT(--ISNUMBER(SEARCH({"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424)))&gt;0,SUMPRODUCT(--ISNUMBER(SEARCH({"http","www.","\",".pdf",".jpg",".jpeg",".png",".heic",".xls",".doc",".msg",".eml"},W424)))&gt;0,ISNUMBER(SEARCH("0000",BO424)),AND(SUMPRODUCT(--ISNUMBER(SEARCH({"sharepoint","onedrive","teams","dms","q-pulse","qpulse"},W424)))&gt;0,ISNUMBER(SEARCH("0",BO424)))),1,0),0)</f>
        <v>0</v>
      </c>
      <c r="BR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424," "&amp;LOWER(Flights!$F$16)&amp;" "," ~ ")," mh"," ~")," at "," ~ ")," by "," ~ ")," on "," ~ ")," to "," ~ ")," from "," ~ ")," until "," ~ ")," till "," ~ ")," before "," ~ ")," after "," ~ ")," around "," ~ ")," approx "," ~ ")," about "," ~ ")," since "," ~ ")," hrs "," ~ ")," hr "," ~ ")," hours "," ~ ")," time "," ~ ")," jan "," ~ ")," feb "," ~ ")," mar "," ~ ")," apr "," ~ ")," may "," ~ ")," jun "," ~ ")," jul "," ~ ")," aug "," ~ ")," sep "," ~ ")," sept "," ~ ")," oct "," ~ ")</f>
        <v>  </v>
      </c>
      <c r="BS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424," "&amp;LOWER(Flights!$F$16)&amp;" "," ~ ")," mh"," ~")," at "," ~ ")," by "," ~ ")," on "," ~ ")," to "," ~ ")," from "," ~ ")," until "," ~ ")," till "," ~ ")," before "," ~ ")," after "," ~ ")," around "," ~ ")," approx "," ~ ")," about "," ~ ")," since "," ~ ")," hrs "," ~ ")," hr "," ~ ")," hours "," ~ ")," time "," ~ ")," jan "," ~ ")," feb "," ~ ")," mar "," ~ ")," apr "," ~ ")," may "," ~ ")," jun "," ~ ")," jul "," ~ ")," aug "," ~ ")," sep "," ~ ")," sept "," ~ ")," oct "," ~ ")</f>
        <v>  </v>
      </c>
      <c r="BT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424,"jan","~"),"feb","~"),"mar","~"),"apr","~"),"may","~"),"jun","~"),"jul","~"),"aug","~"),"sep","~"),"oct","~"),"nov","~"),"dec","~")," nov "," ~ ")," dec "," ~ ")," mon "," ~ ")," tue "," ~ ")," wed "," ~ ")," thu "," ~ ")," fri "," ~ ")," sat "," ~ ")," sun "," ~ ")," gate "," ~ ")," bay "," ~ ")," stand "," ~ ")," position "," ~ ")," galley "," ~ ")," flight "," ~ ")," flt "," ~ ")," day "," ~ ")," date "," ~ ")," dated "," ~ ")," the "," ~ ")," and "," ~ ")," of "," ~ ")," in "," ~ ")," for "," ~ ")," with "," ~ ")</f>
        <v>  </v>
      </c>
      <c r="BU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424,"jan","~"),"feb","~"),"mar","~"),"apr","~"),"may","~"),"jun","~"),"jul","~"),"aug","~"),"sep","~"),"oct","~"),"nov","~"),"dec","~")," nov "," ~ ")," dec "," ~ ")," mon "," ~ ")," tue "," ~ ")," wed "," ~ ")," thu "," ~ ")," fri "," ~ ")," sat "," ~ ")," sun "," ~ ")," gate "," ~ ")," bay "," ~ ")," stand "," ~ ")," position "," ~ ")," galley "," ~ ")," flight "," ~ ")," flt "," ~ ")," day "," ~ ")," date "," ~ ")," dated "," ~ ")," the "," ~ ")," and "," ~ ")," of "," ~ ")," in "," ~ ")," for "," ~ ")," with "," ~ ")</f>
        <v>  </v>
      </c>
      <c r="BV424" s="61" t="n">
        <f aca="false">IFERROR(IF(OR(SUMPRODUCT((LEN(BC424)-LEN(SUBSTITUTE(BC424," "&amp;L_NotLoaded&amp;" "," ")))/(LEN(L_NotLoaded)+1))&gt;SUMPRODUCT((LEN(BC424)-LEN(SUBSTITUTE(BC424," "&amp;L_NotLoadedNeg&amp;" "," ")))/(LEN(L_NotLoadedNeg)+1)),SUMPRODUCT((LEN(BD424)-LEN(SUBSTITUTE(BD424," "&amp;L_NotLoaded&amp;" "," ")))/(LEN(L_NotLoaded)+1))&gt;SUMPRODUCT((LEN(BD424)-LEN(SUBSTITUTE(BD424," "&amp;L_NotLoadedNeg&amp;" "," ")))/(LEN(L_NotLoadedNeg)+1))),1,0),0)</f>
        <v>0</v>
      </c>
      <c r="BW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424," pax "," ~ ")," etd "," ~ ")," eta "," ~ ")," std "," ~ ")," sta "," ~ ")," atd "," ~ ")," ata "," ~ ")," lt "," ~ ")," utc "," ~ ")," local "," ~ ")," ok "," ~ ")," done "," ~ ")," seen "," ~ ")," chk "," ~ ")," chkd "," ~ ")," checked "," ~ ")," rcvd "," ~ ")," recd "," ~ ")," dep "," ~ ")," arr "," ~ ")," qty "," ~ ")," all "," ~ ")," ttl "," ~ ")," total "," ~ ")," via "," ~ ")," per "," ~ ")," call "," ~ ")," inbound "," ~ ")," outbound "," ~ ")," approx "," ~ ")</f>
        <v>  </v>
      </c>
      <c r="BX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424," pax "," ~ ")," etd "," ~ ")," eta "," ~ ")," std "," ~ ")," sta "," ~ ")," atd "," ~ ")," ata "," ~ ")," lt "," ~ ")," utc "," ~ ")," local "," ~ ")," ok "," ~ ")," done "," ~ ")," seen "," ~ ")," chk "," ~ ")," chkd "," ~ ")," checked "," ~ ")," rcvd "," ~ ")," recd "," ~ ")," dep "," ~ ")," arr "," ~ ")," qty "," ~ ")," all "," ~ ")," ttl "," ~ ")," total "," ~ ")," via "," ~ ")," per "," ~ ")," call "," ~ ")," inbound "," ~ ")," outbound "," ~ ")," approx "," ~ ")</f>
        <v>  </v>
      </c>
    </row>
    <row r="425" customFormat="false" ht="39.75" hidden="false" customHeight="true" outlineLevel="0" collapsed="false">
      <c r="A425" s="57" t="s">
        <v>1060</v>
      </c>
      <c r="B425" s="57" t="s">
        <v>261</v>
      </c>
      <c r="C425" s="57" t="str">
        <f aca="false">Flights!$F$16</f>
        <v>MH0139</v>
      </c>
      <c r="D425" s="58" t="n">
        <f aca="false">Flights!$D$16</f>
        <v>46307</v>
      </c>
      <c r="E425" s="57" t="str">
        <f aca="false">Flights!$G$16&amp;"-"&amp;Flights!$H$16</f>
        <v>KUL-ADL</v>
      </c>
      <c r="F425" s="57" t="str">
        <f aca="false">Flights!$K$16</f>
        <v>BC</v>
      </c>
      <c r="G425" s="57" t="s">
        <v>462</v>
      </c>
      <c r="H425" s="57" t="s">
        <v>463</v>
      </c>
      <c r="I425" s="57" t="s">
        <v>632</v>
      </c>
      <c r="J425" s="57" t="s">
        <v>660</v>
      </c>
      <c r="K425" s="67" t="s">
        <v>504</v>
      </c>
      <c r="L425" s="67" t="s">
        <v>1041</v>
      </c>
      <c r="M425" s="67" t="s">
        <v>187</v>
      </c>
      <c r="N425" s="67" t="s">
        <v>386</v>
      </c>
      <c r="O425" s="67" t="s">
        <v>635</v>
      </c>
      <c r="P425" s="57" t="s">
        <v>187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open",IF(AND(NOT(OR(LEN(AZ425)&lt;15,ISNUMBER(MATCH(AZ425,L_Placeholder,0)))),BK425=0,NOT(OR(LEN(AU425)&lt;2,ISNUMBER(MATCH(AU425,L_Placeholder,0)))),NOT(OR(LEN(AX425)&lt;2,ISNUMBER(MATCH(AX425,L_Placeholder,0)))),TRIM(AE425)&lt;&gt;TRIM(T425)),"N/A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missing",IF(OR(LEN(AU425)&lt;2,ISNUMBER(MATCH(AU425,L_Placeholder,0))),"INVALID – PIC missing",IF(OR(LEN(AV425)&lt;2,ISNUMBER(MATCH(AV425,L_Placeholder,0))),"INVALID – result / assessment missing",IF(OR(OR(LEN(AW425)&lt;3,ISNUMBER(MATCH(AW425,L_Placeholder,0))),SUMPRODUCT(--ISNUMBER(SEARCH(" "&amp;L_EvidencePhrase&amp;" ",BD425)))&gt;0,BI425=1),"INVALID – evidence missing, placeholder or not yet on file",IF(BL425=0,"INVALID – evidence needs a traceable reference (number, file name or link)",IF(OR(LEN(AX425)&lt;2,ISNUMBER(MATCH(AX425,L_Placeholder,0))),"INVALID – verifier missing",IF(AX425=AU425,"INVALID – verifier must be someone other than the PIC",IF(BH425=1,"INVALID – result not yet available (awaiting / TBC)",IF(BV425=1,"INVALID – wording says not on board: an on-board confirmation needs the item loaded",IF(AND(AQ425=1,OR(OR(LEN(AY425)&lt;3,ISNUMBER(MATCH(AY425,L_Placeholder,0))),BJ425=1,BQ425=0)),"INVALID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LATE","COMPLETE")&amp;IF(BG425=1," – CHECK WORDING",""))))))))))))))))))))))))),IF(TRIM(U425)="Fail","FAIL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t="str">
        <f aca="false">" "&amp;TRIM(SUBSTITUTE(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 "))&amp;" "</f>
        <v>  </v>
      </c>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IFERROR(IF(AND(TRIM(U425)="Pass",SUMPRODUCT((LEN(BC425)-LEN(SUBSTITUTE(BC425,"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")))/(LEN(L_PendNeg)+1)),1,0),1)</f>
        <v>0</v>
      </c>
      <c r="BI425" s="61" t="n">
        <f aca="false">IFERROR(IF(SUMPRODUCT((LEN(BD425)-LEN(SUBSTITUTE(BD425," "&amp;L_PendStrict&amp;" "," ")))/(LEN(L_PendStrict)+1))&gt;SUMPRODUCT((LEN(BD425)-LEN(SUBSTITUTE(BD425," "&amp;L_PendNeg&amp;" "," ")))/(LEN(L_PendNeg)+1)),1,0),1)</f>
        <v>0</v>
      </c>
      <c r="BJ425" s="61" t="n">
        <f aca="false">IFERROR(IF(SUMPRODUCT((LEN(BE425)-LEN(SUBSTITUTE(BE425," "&amp;L_Pending&amp;" "," ")))/(LEN(L_Pending)+1))&gt;SUMPRODUCT((LEN(BE425)-LEN(SUBSTITUTE(BE425," "&amp;L_PendNeg&amp;" "," ")))/(LEN(L_PendNeg)+1)),1,0),1)</f>
        <v>0</v>
      </c>
      <c r="BK425" s="61" t="n">
        <f aca="false">IFERROR(IF(SUMPRODUCT((LEN(BF425)-LEN(SUBSTITUTE(BF425," "&amp;L_PendStrict&amp;" "," ")))/(LEN(L_PendStrict)+1))&gt;SUMPRODUCT((LEN(BF425)-LEN(SUBSTITUTE(BF425," "&amp;L_PendNeg&amp;" "," ")))/(LEN(L_PendNeg)+1)),1,0),1)</f>
        <v>0</v>
      </c>
      <c r="BL425" s="61" t="n">
        <f aca="false">IFERROR(IF(OR(SUMPRODUCT(--ISNUMBER(SEARCH({"aa000"," aa 000"," aaa 000"," aaaa 000"," a 0000"," a000 000"," aa 00 000"," aaa 00 000"},BN425)))&gt;0,SUMPRODUCT(--ISNUMBER(SEARCH({"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425)))&gt;0,SUMPRODUCT(--ISNUMBER(SEARCH({"http","www.","\",".pdf",".jpg",".jpeg",".png",".heic",".xls",".doc",".msg",".eml"},Z425)))&gt;0,AND(SUMPRODUCT(--ISNUMBER(SEARCH({"sharepoint","onedrive","teams","dms","q-pulse","qpulse"},Z425)))&gt;0,ISNUMBER(SEARCH("0",BM425)))),1,0),0)</f>
        <v>0</v>
      </c>
      <c r="BM425" s="61" t="str">
        <f aca="false">SUBSTITUTE(SUBSTITUTE(SUBSTITUTE(SUBSTITUTE(SUBSTITUTE(SUBSTITUTE(SUBSTITUTE(SUBSTITUTE(SUBSTITUTE(LOWER(BW425&amp;""),"1","0"),"2","0"),"3","0"),"4","0"),"5","0"),"6","0"),"7","0"),"8","0"),"9","0")</f>
        <v>  </v>
      </c>
      <c r="BN425" s="61" t="str">
        <f aca="false">SUBSTITUTE(SUBSTITUTE(SUBSTITUTE(SUBSTITUTE(SUBSTITUTE(SUBSTITUTE(SUBSTITUTE(SUBSTITUTE(SUBSTITUTE(SUBSTITUTE(SUBSTITUTE(SUBSTITUTE(SUBSTITUTE(SUBSTITUTE(SUBSTITUTE(SUBSTITUTE(SUBSTITUTE(SUBSTITUTE(SUBSTITUTE(SUBSTITUTE(SUBSTITUTE(SUBSTITUTE(SUBSTITUTE(SUBSTITUTE(SUBSTITUTE(BM425,"b","a"),"c","a"),"d","a"),"e","a"),"f","a"),"g","a"),"h","a"),"i","a"),"j","a"),"k","a"),"l","a"),"m","a"),"n","a"),"o","a"),"p","a"),"q","a"),"r","a"),"s","a"),"t","a"),"u","a"),"v","a"),"w","a"),"x","a"),"y","a"),"z","a")</f>
        <v>  </v>
      </c>
      <c r="BO425" s="61" t="str">
        <f aca="false">SUBSTITUTE(SUBSTITUTE(SUBSTITUTE(SUBSTITUTE(SUBSTITUTE(SUBSTITUTE(SUBSTITUTE(SUBSTITUTE(SUBSTITUTE(LOWER(BX425&amp;""),"1","0"),"2","0"),"3","0"),"4","0"),"5","0"),"6","0"),"7","0"),"8","0"),"9","0")</f>
        <v>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v>
      </c>
      <c r="BQ425" s="61" t="n">
        <f aca="false">IFERROR(IF(OR(SUMPRODUCT(--ISNUMBER(SEARCH({"aa000"," aa 000"," aaa 000"," aaaa 000"," a 0000"," a000 000"," aa 00 000"," aaa 00 000"},BP425)))&gt;0,SUMPRODUCT(--ISNUMBER(SEARCH({"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425)))&gt;0,SUMPRODUCT(--ISNUMBER(SEARCH({"http","www.","\",".pdf",".jpg",".jpeg",".png",".heic",".xls",".doc",".msg",".eml"},W425)))&gt;0,ISNUMBER(SEARCH("0000",BO425)),AND(SUMPRODUCT(--ISNUMBER(SEARCH({"sharepoint","onedrive","teams","dms","q-pulse","qpulse"},W425)))&gt;0,ISNUMBER(SEARCH("0",BO425)))),1,0),0)</f>
        <v>0</v>
      </c>
      <c r="BR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425," "&amp;LOWER(Flights!$F$16)&amp;" "," ~ ")," mh"," ~")," at "," ~ ")," by "," ~ ")," on "," ~ ")," to "," ~ ")," from "," ~ ")," until "," ~ ")," till "," ~ ")," before "," ~ ")," after "," ~ ")," around "," ~ ")," approx "," ~ ")," about "," ~ ")," since "," ~ ")," hrs "," ~ ")," hr "," ~ ")," hours "," ~ ")," time "," ~ ")," jan "," ~ ")," feb "," ~ ")," mar "," ~ ")," apr "," ~ ")," may "," ~ ")," jun "," ~ ")," jul "," ~ ")," aug "," ~ ")," sep "," ~ ")," sept "," ~ ")," oct "," ~ ")</f>
        <v>  </v>
      </c>
      <c r="BS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425," "&amp;LOWER(Flights!$F$16)&amp;" "," ~ ")," mh"," ~")," at "," ~ ")," by "," ~ ")," on "," ~ ")," to "," ~ ")," from "," ~ ")," until "," ~ ")," till "," ~ ")," before "," ~ ")," after "," ~ ")," around "," ~ ")," approx "," ~ ")," about "," ~ ")," since "," ~ ")," hrs "," ~ ")," hr "," ~ ")," hours "," ~ ")," time "," ~ ")," jan "," ~ ")," feb "," ~ ")," mar "," ~ ")," apr "," ~ ")," may "," ~ ")," jun "," ~ ")," jul "," ~ ")," aug "," ~ ")," sep "," ~ ")," sept "," ~ ")," oct "," ~ ")</f>
        <v>  </v>
      </c>
      <c r="BT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425,"jan","~"),"feb","~"),"mar","~"),"apr","~"),"may","~"),"jun","~"),"jul","~"),"aug","~"),"sep","~"),"oct","~"),"nov","~"),"dec","~")," nov "," ~ ")," dec "," ~ ")," mon "," ~ ")," tue "," ~ ")," wed "," ~ ")," thu "," ~ ")," fri "," ~ ")," sat "," ~ ")," sun "," ~ ")," gate "," ~ ")," bay "," ~ ")," stand "," ~ ")," position "," ~ ")," galley "," ~ ")," flight "," ~ ")," flt "," ~ ")," day "," ~ ")," date "," ~ ")," dated "," ~ ")," the "," ~ ")," and "," ~ ")," of "," ~ ")," in "," ~ ")," for "," ~ ")," with "," ~ ")</f>
        <v>  </v>
      </c>
      <c r="BU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425,"jan","~"),"feb","~"),"mar","~"),"apr","~"),"may","~"),"jun","~"),"jul","~"),"aug","~"),"sep","~"),"oct","~"),"nov","~"),"dec","~")," nov "," ~ ")," dec "," ~ ")," mon "," ~ ")," tue "," ~ ")," wed "," ~ ")," thu "," ~ ")," fri "," ~ ")," sat "," ~ ")," sun "," ~ ")," gate "," ~ ")," bay "," ~ ")," stand "," ~ ")," position "," ~ ")," galley "," ~ ")," flight "," ~ ")," flt "," ~ ")," day "," ~ ")," date "," ~ ")," dated "," ~ ")," the "," ~ ")," and "," ~ ")," of "," ~ ")," in "," ~ ")," for "," ~ ")," with "," ~ ")</f>
        <v>  </v>
      </c>
      <c r="BV425" s="61" t="n">
        <f aca="false">IFERROR(IF(OR(SUMPRODUCT((LEN(BC425)-LEN(SUBSTITUTE(BC425," "&amp;L_NotLoaded&amp;" "," ")))/(LEN(L_NotLoaded)+1))&gt;SUMPRODUCT((LEN(BC425)-LEN(SUBSTITUTE(BC425," "&amp;L_NotLoadedNeg&amp;" "," ")))/(LEN(L_NotLoadedNeg)+1)),SUMPRODUCT((LEN(BD425)-LEN(SUBSTITUTE(BD425," "&amp;L_NotLoaded&amp;" "," ")))/(LEN(L_NotLoaded)+1))&gt;SUMPRODUCT((LEN(BD425)-LEN(SUBSTITUTE(BD425," "&amp;L_NotLoadedNeg&amp;" "," ")))/(LEN(L_NotLoadedNeg)+1))),1,0),0)</f>
        <v>0</v>
      </c>
      <c r="BW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425," pax "," ~ ")," etd "," ~ ")," eta "," ~ ")," std "," ~ ")," sta "," ~ ")," atd "," ~ ")," ata "," ~ ")," lt "," ~ ")," utc "," ~ ")," local "," ~ ")," ok "," ~ ")," done "," ~ ")," seen "," ~ ")," chk "," ~ ")," chkd "," ~ ")," checked "," ~ ")," rcvd "," ~ ")," recd "," ~ ")," dep "," ~ ")," arr "," ~ ")," qty "," ~ ")," all "," ~ ")," ttl "," ~ ")," total "," ~ ")," via "," ~ ")," per "," ~ ")," call "," ~ ")," inbound "," ~ ")," outbound "," ~ ")," approx "," ~ ")</f>
        <v>  </v>
      </c>
      <c r="BX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425," pax "," ~ ")," etd "," ~ ")," eta "," ~ ")," std "," ~ ")," sta "," ~ ")," atd "," ~ ")," ata "," ~ ")," lt "," ~ ")," utc "," ~ ")," local "," ~ ")," ok "," ~ ")," done "," ~ ")," seen "," ~ ")," chk "," ~ ")," chkd "," ~ ")," checked "," ~ ")," rcvd "," ~ ")," recd "," ~ ")," dep "," ~ ")," arr "," ~ ")," qty "," ~ ")," all "," ~ ")," ttl "," ~ ")," total "," ~ ")," via "," ~ ")," per "," ~ ")," call "," ~ ")," inbound "," ~ ")," outbound "," ~ ")," approx "," ~ ")</f>
        <v>  </v>
      </c>
    </row>
    <row r="426" customFormat="false" ht="39.75" hidden="false" customHeight="true" outlineLevel="0" collapsed="false">
      <c r="A426" s="57" t="s">
        <v>1061</v>
      </c>
      <c r="B426" s="57" t="s">
        <v>261</v>
      </c>
      <c r="C426" s="57" t="str">
        <f aca="false">Flights!$F$16</f>
        <v>MH0139</v>
      </c>
      <c r="D426" s="58" t="n">
        <f aca="false">Flights!$D$16</f>
        <v>46307</v>
      </c>
      <c r="E426" s="57" t="str">
        <f aca="false">Flights!$G$16&amp;"-"&amp;Flights!$H$16</f>
        <v>KUL-ADL</v>
      </c>
      <c r="F426" s="57" t="str">
        <f aca="false">Flights!$K$16</f>
        <v>BC</v>
      </c>
      <c r="G426" s="57" t="s">
        <v>462</v>
      </c>
      <c r="H426" s="57" t="s">
        <v>463</v>
      </c>
      <c r="I426" s="57" t="s">
        <v>637</v>
      </c>
      <c r="J426" s="57" t="s">
        <v>662</v>
      </c>
      <c r="K426" s="67" t="s">
        <v>1043</v>
      </c>
      <c r="L426" s="67" t="s">
        <v>1044</v>
      </c>
      <c r="M426" s="67" t="s">
        <v>454</v>
      </c>
      <c r="N426" s="67" t="s">
        <v>386</v>
      </c>
      <c r="O426" s="67" t="s">
        <v>1062</v>
      </c>
      <c r="P426" s="57" t="s">
        <v>187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open",IF(AND(NOT(OR(LEN(AZ426)&lt;15,ISNUMBER(MATCH(AZ426,L_Placeholder,0)))),BK426=0,NOT(OR(LEN(AU426)&lt;2,ISNUMBER(MATCH(AU426,L_Placeholder,0)))),NOT(OR(LEN(AX426)&lt;2,ISNUMBER(MATCH(AX426,L_Placeholder,0)))),TRIM(AE426)&lt;&gt;TRIM(T426)),"N/A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missing",IF(OR(LEN(AU426)&lt;2,ISNUMBER(MATCH(AU426,L_Placeholder,0))),"INVALID – PIC missing",IF(OR(LEN(AV426)&lt;2,ISNUMBER(MATCH(AV426,L_Placeholder,0))),"INVALID – result / assessment missing",IF(OR(OR(LEN(AW426)&lt;3,ISNUMBER(MATCH(AW426,L_Placeholder,0))),SUMPRODUCT(--ISNUMBER(SEARCH(" "&amp;L_EvidencePhrase&amp;" ",BD426)))&gt;0,BI426=1),"INVALID – evidence missing, placeholder or not yet on file",IF(BL426=0,"INVALID – evidence needs a traceable reference (number, file name or link)",IF(OR(LEN(AX426)&lt;2,ISNUMBER(MATCH(AX426,L_Placeholder,0))),"INVALID – verifier missing",IF(AX426=AU426,"INVALID – verifier must be someone other than the PIC",IF(BH426=1,"INVALID – result not yet available (awaiting / TBC)",IF(BV426=1,"INVALID – wording says not on board: an on-board confirmation needs the item loaded",IF(AND(AQ426=1,OR(OR(LEN(AY426)&lt;3,ISNUMBER(MATCH(AY426,L_Placeholder,0))),BJ426=1,BQ426=0)),"INVALID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LATE","COMPLETE")&amp;IF(BG426=1," – CHECK WORDING",""))))))))))))))))))))))))),IF(TRIM(U426)="Fail","FAIL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t="str">
        <f aca="false">" "&amp;TRIM(SUBSTITUTE(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 "))&amp;" "</f>
        <v>  </v>
      </c>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IFERROR(IF(AND(TRIM(U426)="Pass",SUMPRODUCT((LEN(BC426)-LEN(SUBSTITUTE(BC426,"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")))/(LEN(L_PendNeg)+1)),1,0),1)</f>
        <v>0</v>
      </c>
      <c r="BI426" s="61" t="n">
        <f aca="false">IFERROR(IF(SUMPRODUCT((LEN(BD426)-LEN(SUBSTITUTE(BD426," "&amp;L_PendStrict&amp;" "," ")))/(LEN(L_PendStrict)+1))&gt;SUMPRODUCT((LEN(BD426)-LEN(SUBSTITUTE(BD426," "&amp;L_PendNeg&amp;" "," ")))/(LEN(L_PendNeg)+1)),1,0),1)</f>
        <v>0</v>
      </c>
      <c r="BJ426" s="61" t="n">
        <f aca="false">IFERROR(IF(SUMPRODUCT((LEN(BE426)-LEN(SUBSTITUTE(BE426," "&amp;L_Pending&amp;" "," ")))/(LEN(L_Pending)+1))&gt;SUMPRODUCT((LEN(BE426)-LEN(SUBSTITUTE(BE426," "&amp;L_PendNeg&amp;" "," ")))/(LEN(L_PendNeg)+1)),1,0),1)</f>
        <v>0</v>
      </c>
      <c r="BK426" s="61" t="n">
        <f aca="false">IFERROR(IF(SUMPRODUCT((LEN(BF426)-LEN(SUBSTITUTE(BF426," "&amp;L_PendStrict&amp;" "," ")))/(LEN(L_PendStrict)+1))&gt;SUMPRODUCT((LEN(BF426)-LEN(SUBSTITUTE(BF426," "&amp;L_PendNeg&amp;" "," ")))/(LEN(L_PendNeg)+1)),1,0),1)</f>
        <v>0</v>
      </c>
      <c r="BL426" s="61" t="n">
        <f aca="false">IFERROR(IF(OR(SUMPRODUCT(--ISNUMBER(SEARCH({"aa000"," aa 000"," aaa 000"," aaaa 000"," a 0000"," a000 000"," aa 00 000"," aaa 00 000"},BN426)))&gt;0,SUMPRODUCT(--ISNUMBER(SEARCH({"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426)))&gt;0,SUMPRODUCT(--ISNUMBER(SEARCH({"http","www.","\",".pdf",".jpg",".jpeg",".png",".heic",".xls",".doc",".msg",".eml"},Z426)))&gt;0,AND(SUMPRODUCT(--ISNUMBER(SEARCH({"sharepoint","onedrive","teams","dms","q-pulse","qpulse"},Z426)))&gt;0,ISNUMBER(SEARCH("0",BM426)))),1,0),0)</f>
        <v>0</v>
      </c>
      <c r="BM426" s="61" t="str">
        <f aca="false">SUBSTITUTE(SUBSTITUTE(SUBSTITUTE(SUBSTITUTE(SUBSTITUTE(SUBSTITUTE(SUBSTITUTE(SUBSTITUTE(SUBSTITUTE(LOWER(BW426&amp;""),"1","0"),"2","0"),"3","0"),"4","0"),"5","0"),"6","0"),"7","0"),"8","0"),"9","0")</f>
        <v>  </v>
      </c>
      <c r="BN426" s="61" t="str">
        <f aca="false">SUBSTITUTE(SUBSTITUTE(SUBSTITUTE(SUBSTITUTE(SUBSTITUTE(SUBSTITUTE(SUBSTITUTE(SUBSTITUTE(SUBSTITUTE(SUBSTITUTE(SUBSTITUTE(SUBSTITUTE(SUBSTITUTE(SUBSTITUTE(SUBSTITUTE(SUBSTITUTE(SUBSTITUTE(SUBSTITUTE(SUBSTITUTE(SUBSTITUTE(SUBSTITUTE(SUBSTITUTE(SUBSTITUTE(SUBSTITUTE(SUBSTITUTE(BM426,"b","a"),"c","a"),"d","a"),"e","a"),"f","a"),"g","a"),"h","a"),"i","a"),"j","a"),"k","a"),"l","a"),"m","a"),"n","a"),"o","a"),"p","a"),"q","a"),"r","a"),"s","a"),"t","a"),"u","a"),"v","a"),"w","a"),"x","a"),"y","a"),"z","a")</f>
        <v>  </v>
      </c>
      <c r="BO426" s="61" t="str">
        <f aca="false">SUBSTITUTE(SUBSTITUTE(SUBSTITUTE(SUBSTITUTE(SUBSTITUTE(SUBSTITUTE(SUBSTITUTE(SUBSTITUTE(SUBSTITUTE(LOWER(BX426&amp;""),"1","0"),"2","0"),"3","0"),"4","0"),"5","0"),"6","0"),"7","0"),"8","0"),"9","0")</f>
        <v>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v>
      </c>
      <c r="BQ426" s="61" t="n">
        <f aca="false">IFERROR(IF(OR(SUMPRODUCT(--ISNUMBER(SEARCH({"aa000"," aa 000"," aaa 000"," aaaa 000"," a 0000"," a000 000"," aa 00 000"," aaa 00 000"},BP426)))&gt;0,SUMPRODUCT(--ISNUMBER(SEARCH({"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426)))&gt;0,SUMPRODUCT(--ISNUMBER(SEARCH({"http","www.","\",".pdf",".jpg",".jpeg",".png",".heic",".xls",".doc",".msg",".eml"},W426)))&gt;0,ISNUMBER(SEARCH("0000",BO426)),AND(SUMPRODUCT(--ISNUMBER(SEARCH({"sharepoint","onedrive","teams","dms","q-pulse","qpulse"},W426)))&gt;0,ISNUMBER(SEARCH("0",BO426)))),1,0),0)</f>
        <v>0</v>
      </c>
      <c r="BR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426," "&amp;LOWER(Flights!$F$16)&amp;" "," ~ ")," mh"," ~")," at "," ~ ")," by "," ~ ")," on "," ~ ")," to "," ~ ")," from "," ~ ")," until "," ~ ")," till "," ~ ")," before "," ~ ")," after "," ~ ")," around "," ~ ")," approx "," ~ ")," about "," ~ ")," since "," ~ ")," hrs "," ~ ")," hr "," ~ ")," hours "," ~ ")," time "," ~ ")," jan "," ~ ")," feb "," ~ ")," mar "," ~ ")," apr "," ~ ")," may "," ~ ")," jun "," ~ ")," jul "," ~ ")," aug "," ~ ")," sep "," ~ ")," sept "," ~ ")," oct "," ~ ")</f>
        <v>  </v>
      </c>
      <c r="BS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426," "&amp;LOWER(Flights!$F$16)&amp;" "," ~ ")," mh"," ~")," at "," ~ ")," by "," ~ ")," on "," ~ ")," to "," ~ ")," from "," ~ ")," until "," ~ ")," till "," ~ ")," before "," ~ ")," after "," ~ ")," around "," ~ ")," approx "," ~ ")," about "," ~ ")," since "," ~ ")," hrs "," ~ ")," hr "," ~ ")," hours "," ~ ")," time "," ~ ")," jan "," ~ ")," feb "," ~ ")," mar "," ~ ")," apr "," ~ ")," may "," ~ ")," jun "," ~ ")," jul "," ~ ")," aug "," ~ ")," sep "," ~ ")," sept "," ~ ")," oct "," ~ ")</f>
        <v>  </v>
      </c>
      <c r="BT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426,"jan","~"),"feb","~"),"mar","~"),"apr","~"),"may","~"),"jun","~"),"jul","~"),"aug","~"),"sep","~"),"oct","~"),"nov","~"),"dec","~")," nov "," ~ ")," dec "," ~ ")," mon "," ~ ")," tue "," ~ ")," wed "," ~ ")," thu "," ~ ")," fri "," ~ ")," sat "," ~ ")," sun "," ~ ")," gate "," ~ ")," bay "," ~ ")," stand "," ~ ")," position "," ~ ")," galley "," ~ ")," flight "," ~ ")," flt "," ~ ")," day "," ~ ")," date "," ~ ")," dated "," ~ ")," the "," ~ ")," and "," ~ ")," of "," ~ ")," in "," ~ ")," for "," ~ ")," with "," ~ ")</f>
        <v>  </v>
      </c>
      <c r="BU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426,"jan","~"),"feb","~"),"mar","~"),"apr","~"),"may","~"),"jun","~"),"jul","~"),"aug","~"),"sep","~"),"oct","~"),"nov","~"),"dec","~")," nov "," ~ ")," dec "," ~ ")," mon "," ~ ")," tue "," ~ ")," wed "," ~ ")," thu "," ~ ")," fri "," ~ ")," sat "," ~ ")," sun "," ~ ")," gate "," ~ ")," bay "," ~ ")," stand "," ~ ")," position "," ~ ")," galley "," ~ ")," flight "," ~ ")," flt "," ~ ")," day "," ~ ")," date "," ~ ")," dated "," ~ ")," the "," ~ ")," and "," ~ ")," of "," ~ ")," in "," ~ ")," for "," ~ ")," with "," ~ ")</f>
        <v>  </v>
      </c>
      <c r="BV426" s="61" t="n">
        <f aca="false">IFERROR(IF(OR(SUMPRODUCT((LEN(BC426)-LEN(SUBSTITUTE(BC426," "&amp;L_NotLoaded&amp;" "," ")))/(LEN(L_NotLoaded)+1))&gt;SUMPRODUCT((LEN(BC426)-LEN(SUBSTITUTE(BC426," "&amp;L_NotLoadedNeg&amp;" "," ")))/(LEN(L_NotLoadedNeg)+1)),SUMPRODUCT((LEN(BD426)-LEN(SUBSTITUTE(BD426," "&amp;L_NotLoaded&amp;" "," ")))/(LEN(L_NotLoaded)+1))&gt;SUMPRODUCT((LEN(BD426)-LEN(SUBSTITUTE(BD426," "&amp;L_NotLoadedNeg&amp;" "," ")))/(LEN(L_NotLoadedNeg)+1))),1,0),0)</f>
        <v>0</v>
      </c>
      <c r="BW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426," pax "," ~ ")," etd "," ~ ")," eta "," ~ ")," std "," ~ ")," sta "," ~ ")," atd "," ~ ")," ata "," ~ ")," lt "," ~ ")," utc "," ~ ")," local "," ~ ")," ok "," ~ ")," done "," ~ ")," seen "," ~ ")," chk "," ~ ")," chkd "," ~ ")," checked "," ~ ")," rcvd "," ~ ")," recd "," ~ ")," dep "," ~ ")," arr "," ~ ")," qty "," ~ ")," all "," ~ ")," ttl "," ~ ")," total "," ~ ")," via "," ~ ")," per "," ~ ")," call "," ~ ")," inbound "," ~ ")," outbound "," ~ ")," approx "," ~ ")</f>
        <v>  </v>
      </c>
      <c r="BX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426," pax "," ~ ")," etd "," ~ ")," eta "," ~ ")," std "," ~ ")," sta "," ~ ")," atd "," ~ ")," ata "," ~ ")," lt "," ~ ")," utc "," ~ ")," local "," ~ ")," ok "," ~ ")," done "," ~ ")," seen "," ~ ")," chk "," ~ ")," chkd "," ~ ")," checked "," ~ ")," rcvd "," ~ ")," recd "," ~ ")," dep "," ~ ")," arr "," ~ ")," qty "," ~ ")," all "," ~ ")," ttl "," ~ ")," total "," ~ ")," via "," ~ ")," per "," ~ ")," call "," ~ ")," inbound "," ~ ")," outbound "," ~ ")," approx "," ~ ")</f>
        <v>  </v>
      </c>
    </row>
    <row r="427" customFormat="false" ht="39.75" hidden="false" customHeight="true" outlineLevel="0" collapsed="false">
      <c r="A427" s="57" t="s">
        <v>1063</v>
      </c>
      <c r="B427" s="57" t="s">
        <v>272</v>
      </c>
      <c r="C427" s="57" t="str">
        <f aca="false">Flights!$F$17</f>
        <v>MH0138</v>
      </c>
      <c r="D427" s="58" t="n">
        <f aca="false">Flights!$D$17</f>
        <v>46309</v>
      </c>
      <c r="E427" s="57" t="str">
        <f aca="false">Flights!$G$17&amp;"-"&amp;Flights!$H$17</f>
        <v>ADL-KUL</v>
      </c>
      <c r="F427" s="57" t="str">
        <f aca="false">Flights!$K$17</f>
        <v>EY</v>
      </c>
      <c r="G427" s="57" t="s">
        <v>81</v>
      </c>
      <c r="H427" s="57" t="s">
        <v>381</v>
      </c>
      <c r="I427" s="57" t="s">
        <v>382</v>
      </c>
      <c r="J427" s="57" t="s">
        <v>383</v>
      </c>
      <c r="K427" s="67" t="s">
        <v>384</v>
      </c>
      <c r="L427" s="67" t="s">
        <v>385</v>
      </c>
      <c r="M427" s="67"/>
      <c r="N427" s="67" t="s">
        <v>386</v>
      </c>
      <c r="O427" s="67"/>
      <c r="P427" s="57" t="s">
        <v>263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open",IF(AND(NOT(OR(LEN(AZ427)&lt;15,ISNUMBER(MATCH(AZ427,L_Placeholder,0)))),BK427=0,NOT(OR(LEN(AU427)&lt;2,ISNUMBER(MATCH(AU427,L_Placeholder,0)))),NOT(OR(LEN(AX427)&lt;2,ISNUMBER(MATCH(AX427,L_Placeholder,0)))),TRIM(AE427)&lt;&gt;TRIM(T427)),"N/A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missing",IF(OR(LEN(AU427)&lt;2,ISNUMBER(MATCH(AU427,L_Placeholder,0))),"INVALID – PIC missing",IF(OR(LEN(AV427)&lt;2,ISNUMBER(MATCH(AV427,L_Placeholder,0))),"INVALID – result / assessment missing",IF(OR(OR(LEN(AW427)&lt;3,ISNUMBER(MATCH(AW427,L_Placeholder,0))),SUMPRODUCT(--ISNUMBER(SEARCH(" "&amp;L_EvidencePhrase&amp;" ",BD427)))&gt;0,BI427=1),"INVALID – evidence missing, placeholder or not yet on file",IF(BL427=0,"INVALID – evidence needs a traceable reference (number, file name or link)",IF(OR(LEN(AX427)&lt;2,ISNUMBER(MATCH(AX427,L_Placeholder,0))),"INVALID – verifier missing",IF(AX427=AU427,"INVALID – verifier must be someone other than the PIC",IF(BH427=1,"INVALID – result not yet available (awaiting / TBC)",IF(BV427=1,"INVALID – wording says not on board: an on-board confirmation needs the item loaded",IF(AND(AQ427=1,OR(OR(LEN(AY427)&lt;3,ISNUMBER(MATCH(AY427,L_Placeholder,0))),BJ427=1,BQ427=0)),"INVALID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LATE","COMPLETE")&amp;IF(BG427=1," – CHECK WORDING",""))))))))))))))))))))))),IF(TRIM(U427)="Fail","FAIL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t="str">
        <f aca="false">" "&amp;TRIM(SUBSTITUTE(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 "))&amp;" "</f>
        <v>  </v>
      </c>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IFERROR(IF(AND(TRIM(U427)="Pass",SUMPRODUCT((LEN(BC427)-LEN(SUBSTITUTE(BC427,"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")))/(LEN(L_PendNeg)+1))+SUMPRODUCT((LEN(BC427)-LEN(SUBSTITUTE(BC427," "&amp;L_PendPrep&amp;" "," ")))/(LEN(L_PendPrep)+1)),1,0),1)</f>
        <v>0</v>
      </c>
      <c r="BI427" s="61" t="n">
        <f aca="false">IFERROR(IF(SUMPRODUCT((LEN(BD427)-LEN(SUBSTITUTE(BD427," "&amp;L_PendStrict&amp;" "," ")))/(LEN(L_PendStrict)+1))&gt;SUMPRODUCT((LEN(BD427)-LEN(SUBSTITUTE(BD427," "&amp;L_PendNeg&amp;" "," ")))/(LEN(L_PendNeg)+1)),1,0),1)</f>
        <v>0</v>
      </c>
      <c r="BJ427" s="61" t="n">
        <f aca="false">IFERROR(IF(SUMPRODUCT((LEN(BE427)-LEN(SUBSTITUTE(BE427," "&amp;L_Pending&amp;" "," ")))/(LEN(L_Pending)+1))&gt;SUMPRODUCT((LEN(BE427)-LEN(SUBSTITUTE(BE427," "&amp;L_PendNeg&amp;" "," ")))/(LEN(L_PendNeg)+1))+SUMPRODUCT((LEN(BE427)-LEN(SUBSTITUTE(BE427," "&amp;L_PendPrep&amp;" "," ")))/(LEN(L_PendPrep)+1)),1,0),1)</f>
        <v>0</v>
      </c>
      <c r="BK427" s="61" t="n">
        <f aca="false">IFERROR(IF(SUMPRODUCT((LEN(BF427)-LEN(SUBSTITUTE(BF427," "&amp;L_PendStrict&amp;" "," ")))/(LEN(L_PendStrict)+1))&gt;SUMPRODUCT((LEN(BF427)-LEN(SUBSTITUTE(BF427," "&amp;L_PendNeg&amp;" "," ")))/(LEN(L_PendNeg)+1)),1,0),1)</f>
        <v>0</v>
      </c>
      <c r="BL427" s="61" t="n">
        <f aca="false">IFERROR(IF(OR(SUMPRODUCT(--ISNUMBER(SEARCH({"aa000"," aa 000"," aaa 000"," aaaa 000"," a 0000"," a000 000"," aa 00 000"," aaa 00 000"},BN427)))&gt;0,SUMPRODUCT(--ISNUMBER(SEARCH({"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427)))&gt;0,SUMPRODUCT(--ISNUMBER(SEARCH({"http","www.","\",".pdf",".jpg",".jpeg",".png",".heic",".xls",".doc",".msg",".eml"},Z427)))&gt;0,AND(SUMPRODUCT(--ISNUMBER(SEARCH({"sharepoint","onedrive","teams","dms","q-pulse","qpulse"},Z427)))&gt;0,ISNUMBER(SEARCH("0",BM427)))),1,0),0)</f>
        <v>0</v>
      </c>
      <c r="BM427" s="61" t="str">
        <f aca="false">SUBSTITUTE(SUBSTITUTE(SUBSTITUTE(SUBSTITUTE(SUBSTITUTE(SUBSTITUTE(SUBSTITUTE(SUBSTITUTE(SUBSTITUTE(LOWER(BW427&amp;""),"1","0"),"2","0"),"3","0"),"4","0"),"5","0"),"6","0"),"7","0"),"8","0"),"9","0")</f>
        <v>  </v>
      </c>
      <c r="BN427" s="61" t="str">
        <f aca="false">SUBSTITUTE(SUBSTITUTE(SUBSTITUTE(SUBSTITUTE(SUBSTITUTE(SUBSTITUTE(SUBSTITUTE(SUBSTITUTE(SUBSTITUTE(SUBSTITUTE(SUBSTITUTE(SUBSTITUTE(SUBSTITUTE(SUBSTITUTE(SUBSTITUTE(SUBSTITUTE(SUBSTITUTE(SUBSTITUTE(SUBSTITUTE(SUBSTITUTE(SUBSTITUTE(SUBSTITUTE(SUBSTITUTE(SUBSTITUTE(SUBSTITUTE(BM427,"b","a"),"c","a"),"d","a"),"e","a"),"f","a"),"g","a"),"h","a"),"i","a"),"j","a"),"k","a"),"l","a"),"m","a"),"n","a"),"o","a"),"p","a"),"q","a"),"r","a"),"s","a"),"t","a"),"u","a"),"v","a"),"w","a"),"x","a"),"y","a"),"z","a")</f>
        <v>  </v>
      </c>
      <c r="BO427" s="61" t="str">
        <f aca="false">SUBSTITUTE(SUBSTITUTE(SUBSTITUTE(SUBSTITUTE(SUBSTITUTE(SUBSTITUTE(SUBSTITUTE(SUBSTITUTE(SUBSTITUTE(LOWER(BX427&amp;""),"1","0"),"2","0"),"3","0"),"4","0"),"5","0"),"6","0"),"7","0"),"8","0"),"9","0")</f>
        <v>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v>
      </c>
      <c r="BQ427" s="61" t="n">
        <f aca="false">IFERROR(IF(OR(SUMPRODUCT(--ISNUMBER(SEARCH({"aa000"," aa 000"," aaa 000"," aaaa 000"," a 0000"," a000 000"," aa 00 000"," aaa 00 000"},BP427)))&gt;0,SUMPRODUCT(--ISNUMBER(SEARCH({"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427)))&gt;0,SUMPRODUCT(--ISNUMBER(SEARCH({"http","www.","\",".pdf",".jpg",".jpeg",".png",".heic",".xls",".doc",".msg",".eml"},W427)))&gt;0,ISNUMBER(SEARCH("0000",BO427)),AND(SUMPRODUCT(--ISNUMBER(SEARCH({"sharepoint","onedrive","teams","dms","q-pulse","qpulse"},W427)))&gt;0,ISNUMBER(SEARCH("0",BO427)))),1,0),0)</f>
        <v>0</v>
      </c>
      <c r="BR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427," "&amp;LOWER(Flights!$F$17)&amp;" "," ~ ")," mh"," ~")," at "," ~ ")," by "," ~ ")," on "," ~ ")," to "," ~ ")," from "," ~ ")," until "," ~ ")," till "," ~ ")," before "," ~ ")," after "," ~ ")," around "," ~ ")," approx "," ~ ")," about "," ~ ")," since "," ~ ")," hrs "," ~ ")," hr "," ~ ")," hours "," ~ ")," time "," ~ ")," jan "," ~ ")," feb "," ~ ")," mar "," ~ ")," apr "," ~ ")," may "," ~ ")," jun "," ~ ")," jul "," ~ ")," aug "," ~ ")," sep "," ~ ")," sept "," ~ ")," oct "," ~ ")</f>
        <v>  </v>
      </c>
      <c r="BS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427," "&amp;LOWER(Flights!$F$17)&amp;" "," ~ ")," mh"," ~")," at "," ~ ")," by "," ~ ")," on "," ~ ")," to "," ~ ")," from "," ~ ")," until "," ~ ")," till "," ~ ")," before "," ~ ")," after "," ~ ")," around "," ~ ")," approx "," ~ ")," about "," ~ ")," since "," ~ ")," hrs "," ~ ")," hr "," ~ ")," hours "," ~ ")," time "," ~ ")," jan "," ~ ")," feb "," ~ ")," mar "," ~ ")," apr "," ~ ")," may "," ~ ")," jun "," ~ ")," jul "," ~ ")," aug "," ~ ")," sep "," ~ ")," sept "," ~ ")," oct "," ~ ")</f>
        <v>  </v>
      </c>
      <c r="BT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427,"jan","~"),"feb","~"),"mar","~"),"apr","~"),"may","~"),"jun","~"),"jul","~"),"aug","~"),"sep","~"),"oct","~"),"nov","~"),"dec","~")," nov "," ~ ")," dec "," ~ ")," mon "," ~ ")," tue "," ~ ")," wed "," ~ ")," thu "," ~ ")," fri "," ~ ")," sat "," ~ ")," sun "," ~ ")," gate "," ~ ")," bay "," ~ ")," stand "," ~ ")," position "," ~ ")," galley "," ~ ")," flight "," ~ ")," flt "," ~ ")," day "," ~ ")," date "," ~ ")," dated "," ~ ")," the "," ~ ")," and "," ~ ")," of "," ~ ")," in "," ~ ")," for "," ~ ")," with "," ~ ")</f>
        <v>  </v>
      </c>
      <c r="BU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427,"jan","~"),"feb","~"),"mar","~"),"apr","~"),"may","~"),"jun","~"),"jul","~"),"aug","~"),"sep","~"),"oct","~"),"nov","~"),"dec","~")," nov "," ~ ")," dec "," ~ ")," mon "," ~ ")," tue "," ~ ")," wed "," ~ ")," thu "," ~ ")," fri "," ~ ")," sat "," ~ ")," sun "," ~ ")," gate "," ~ ")," bay "," ~ ")," stand "," ~ ")," position "," ~ ")," galley "," ~ ")," flight "," ~ ")," flt "," ~ ")," day "," ~ ")," date "," ~ ")," dated "," ~ ")," the "," ~ ")," and "," ~ ")," of "," ~ ")," in "," ~ ")," for "," ~ ")," with "," ~ ")</f>
        <v>  </v>
      </c>
      <c r="BV427" s="61" t="n">
        <f aca="false">0</f>
        <v>0</v>
      </c>
      <c r="BW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427," pax "," ~ ")," etd "," ~ ")," eta "," ~ ")," std "," ~ ")," sta "," ~ ")," atd "," ~ ")," ata "," ~ ")," lt "," ~ ")," utc "," ~ ")," local "," ~ ")," ok "," ~ ")," done "," ~ ")," seen "," ~ ")," chk "," ~ ")," chkd "," ~ ")," checked "," ~ ")," rcvd "," ~ ")," recd "," ~ ")," dep "," ~ ")," arr "," ~ ")," qty "," ~ ")," all "," ~ ")," ttl "," ~ ")," total "," ~ ")," via "," ~ ")," per "," ~ ")," call "," ~ ")," inbound "," ~ ")," outbound "," ~ ")," approx "," ~ ")</f>
        <v>  </v>
      </c>
      <c r="BX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427," pax "," ~ ")," etd "," ~ ")," eta "," ~ ")," std "," ~ ")," sta "," ~ ")," atd "," ~ ")," ata "," ~ ")," lt "," ~ ")," utc "," ~ ")," local "," ~ ")," ok "," ~ ")," done "," ~ ")," seen "," ~ ")," chk "," ~ ")," chkd "," ~ ")," checked "," ~ ")," rcvd "," ~ ")," recd "," ~ ")," dep "," ~ ")," arr "," ~ ")," qty "," ~ ")," all "," ~ ")," ttl "," ~ ")," total "," ~ ")," via "," ~ ")," per "," ~ ")," call "," ~ ")," inbound "," ~ ")," outbound "," ~ ")," approx "," ~ ")</f>
        <v>  </v>
      </c>
    </row>
    <row r="428" customFormat="false" ht="39.75" hidden="false" customHeight="true" outlineLevel="0" collapsed="false">
      <c r="A428" s="57" t="s">
        <v>1064</v>
      </c>
      <c r="B428" s="57" t="s">
        <v>272</v>
      </c>
      <c r="C428" s="57" t="str">
        <f aca="false">Flights!$F$17</f>
        <v>MH0138</v>
      </c>
      <c r="D428" s="58" t="n">
        <f aca="false">Flights!$D$17</f>
        <v>46309</v>
      </c>
      <c r="E428" s="57" t="str">
        <f aca="false">Flights!$G$17&amp;"-"&amp;Flights!$H$17</f>
        <v>ADL-KUL</v>
      </c>
      <c r="F428" s="57" t="str">
        <f aca="false">Flights!$K$17</f>
        <v>EY</v>
      </c>
      <c r="G428" s="57" t="s">
        <v>81</v>
      </c>
      <c r="H428" s="57" t="s">
        <v>381</v>
      </c>
      <c r="I428" s="57" t="s">
        <v>388</v>
      </c>
      <c r="J428" s="57" t="s">
        <v>389</v>
      </c>
      <c r="K428" s="67" t="s">
        <v>390</v>
      </c>
      <c r="L428" s="67" t="s">
        <v>385</v>
      </c>
      <c r="M428" s="67"/>
      <c r="N428" s="67" t="s">
        <v>386</v>
      </c>
      <c r="O428" s="67"/>
      <c r="P428" s="57" t="s">
        <v>263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open",IF(AND(NOT(OR(LEN(AZ428)&lt;15,ISNUMBER(MATCH(AZ428,L_Placeholder,0)))),BK428=0,NOT(OR(LEN(AU428)&lt;2,ISNUMBER(MATCH(AU428,L_Placeholder,0)))),NOT(OR(LEN(AX428)&lt;2,ISNUMBER(MATCH(AX428,L_Placeholder,0)))),TRIM(AE428)&lt;&gt;TRIM(T428)),"N/A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missing",IF(OR(LEN(AU428)&lt;2,ISNUMBER(MATCH(AU428,L_Placeholder,0))),"INVALID – PIC missing",IF(OR(LEN(AV428)&lt;2,ISNUMBER(MATCH(AV428,L_Placeholder,0))),"INVALID – result / assessment missing",IF(OR(OR(LEN(AW428)&lt;3,ISNUMBER(MATCH(AW428,L_Placeholder,0))),SUMPRODUCT(--ISNUMBER(SEARCH(" "&amp;L_EvidencePhrase&amp;" ",BD428)))&gt;0,BI428=1),"INVALID – evidence missing, placeholder or not yet on file",IF(BL428=0,"INVALID – evidence needs a traceable reference (number, file name or link)",IF(OR(LEN(AX428)&lt;2,ISNUMBER(MATCH(AX428,L_Placeholder,0))),"INVALID – verifier missing",IF(AX428=AU428,"INVALID – verifier must be someone other than the PIC",IF(BH428=1,"INVALID – result not yet available (awaiting / TBC)",IF(BV428=1,"INVALID – wording says not on board: an on-board confirmation needs the item loaded",IF(AND(AQ428=1,OR(OR(LEN(AY428)&lt;3,ISNUMBER(MATCH(AY428,L_Placeholder,0))),BJ428=1,BQ428=0)),"INVALID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LATE","COMPLETE")&amp;IF(BG428=1," – CHECK WORDING",""))))))))))))))))))))))),IF(TRIM(U428)="Fail","FAIL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t="str">
        <f aca="false">" "&amp;TRIM(SUBSTITUTE(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 "))&amp;" "</f>
        <v>  </v>
      </c>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IFERROR(IF(AND(TRIM(U428)="Pass",SUMPRODUCT((LEN(BC428)-LEN(SUBSTITUTE(BC428,"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")))/(LEN(L_PendNeg)+1))+SUMPRODUCT((LEN(BC428)-LEN(SUBSTITUTE(BC428," "&amp;L_PendPrep&amp;" "," ")))/(LEN(L_PendPrep)+1)),1,0),1)</f>
        <v>0</v>
      </c>
      <c r="BI428" s="61" t="n">
        <f aca="false">IFERROR(IF(SUMPRODUCT((LEN(BD428)-LEN(SUBSTITUTE(BD428," "&amp;L_PendStrict&amp;" "," ")))/(LEN(L_PendStrict)+1))&gt;SUMPRODUCT((LEN(BD428)-LEN(SUBSTITUTE(BD428," "&amp;L_PendNeg&amp;" "," ")))/(LEN(L_PendNeg)+1)),1,0),1)</f>
        <v>0</v>
      </c>
      <c r="BJ428" s="61" t="n">
        <f aca="false">IFERROR(IF(SUMPRODUCT((LEN(BE428)-LEN(SUBSTITUTE(BE428," "&amp;L_Pending&amp;" "," ")))/(LEN(L_Pending)+1))&gt;SUMPRODUCT((LEN(BE428)-LEN(SUBSTITUTE(BE428," "&amp;L_PendNeg&amp;" "," ")))/(LEN(L_PendNeg)+1))+SUMPRODUCT((LEN(BE428)-LEN(SUBSTITUTE(BE428," "&amp;L_PendPrep&amp;" "," ")))/(LEN(L_PendPrep)+1)),1,0),1)</f>
        <v>0</v>
      </c>
      <c r="BK428" s="61" t="n">
        <f aca="false">IFERROR(IF(SUMPRODUCT((LEN(BF428)-LEN(SUBSTITUTE(BF428," "&amp;L_PendStrict&amp;" "," ")))/(LEN(L_PendStrict)+1))&gt;SUMPRODUCT((LEN(BF428)-LEN(SUBSTITUTE(BF428," "&amp;L_PendNeg&amp;" "," ")))/(LEN(L_PendNeg)+1)),1,0),1)</f>
        <v>0</v>
      </c>
      <c r="BL428" s="61" t="n">
        <f aca="false">IFERROR(IF(OR(SUMPRODUCT(--ISNUMBER(SEARCH({"aa000"," aa 000"," aaa 000"," aaaa 000"," a 0000"," a000 000"," aa 00 000"," aaa 00 000"},BN428)))&gt;0,SUMPRODUCT(--ISNUMBER(SEARCH({"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428)))&gt;0,SUMPRODUCT(--ISNUMBER(SEARCH({"http","www.","\",".pdf",".jpg",".jpeg",".png",".heic",".xls",".doc",".msg",".eml"},Z428)))&gt;0,AND(SUMPRODUCT(--ISNUMBER(SEARCH({"sharepoint","onedrive","teams","dms","q-pulse","qpulse"},Z428)))&gt;0,ISNUMBER(SEARCH("0",BM428)))),1,0),0)</f>
        <v>0</v>
      </c>
      <c r="BM428" s="61" t="str">
        <f aca="false">SUBSTITUTE(SUBSTITUTE(SUBSTITUTE(SUBSTITUTE(SUBSTITUTE(SUBSTITUTE(SUBSTITUTE(SUBSTITUTE(SUBSTITUTE(LOWER(BW428&amp;""),"1","0"),"2","0"),"3","0"),"4","0"),"5","0"),"6","0"),"7","0"),"8","0"),"9","0")</f>
        <v>  </v>
      </c>
      <c r="BN428" s="61" t="str">
        <f aca="false">SUBSTITUTE(SUBSTITUTE(SUBSTITUTE(SUBSTITUTE(SUBSTITUTE(SUBSTITUTE(SUBSTITUTE(SUBSTITUTE(SUBSTITUTE(SUBSTITUTE(SUBSTITUTE(SUBSTITUTE(SUBSTITUTE(SUBSTITUTE(SUBSTITUTE(SUBSTITUTE(SUBSTITUTE(SUBSTITUTE(SUBSTITUTE(SUBSTITUTE(SUBSTITUTE(SUBSTITUTE(SUBSTITUTE(SUBSTITUTE(SUBSTITUTE(BM428,"b","a"),"c","a"),"d","a"),"e","a"),"f","a"),"g","a"),"h","a"),"i","a"),"j","a"),"k","a"),"l","a"),"m","a"),"n","a"),"o","a"),"p","a"),"q","a"),"r","a"),"s","a"),"t","a"),"u","a"),"v","a"),"w","a"),"x","a"),"y","a"),"z","a")</f>
        <v>  </v>
      </c>
      <c r="BO428" s="61" t="str">
        <f aca="false">SUBSTITUTE(SUBSTITUTE(SUBSTITUTE(SUBSTITUTE(SUBSTITUTE(SUBSTITUTE(SUBSTITUTE(SUBSTITUTE(SUBSTITUTE(LOWER(BX428&amp;""),"1","0"),"2","0"),"3","0"),"4","0"),"5","0"),"6","0"),"7","0"),"8","0"),"9","0")</f>
        <v>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v>
      </c>
      <c r="BQ428" s="61" t="n">
        <f aca="false">IFERROR(IF(OR(SUMPRODUCT(--ISNUMBER(SEARCH({"aa000"," aa 000"," aaa 000"," aaaa 000"," a 0000"," a000 000"," aa 00 000"," aaa 00 000"},BP428)))&gt;0,SUMPRODUCT(--ISNUMBER(SEARCH({"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428)))&gt;0,SUMPRODUCT(--ISNUMBER(SEARCH({"http","www.","\",".pdf",".jpg",".jpeg",".png",".heic",".xls",".doc",".msg",".eml"},W428)))&gt;0,ISNUMBER(SEARCH("0000",BO428)),AND(SUMPRODUCT(--ISNUMBER(SEARCH({"sharepoint","onedrive","teams","dms","q-pulse","qpulse"},W428)))&gt;0,ISNUMBER(SEARCH("0",BO428)))),1,0),0)</f>
        <v>0</v>
      </c>
      <c r="BR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428," "&amp;LOWER(Flights!$F$17)&amp;" "," ~ ")," mh"," ~")," at "," ~ ")," by "," ~ ")," on "," ~ ")," to "," ~ ")," from "," ~ ")," until "," ~ ")," till "," ~ ")," before "," ~ ")," after "," ~ ")," around "," ~ ")," approx "," ~ ")," about "," ~ ")," since "," ~ ")," hrs "," ~ ")," hr "," ~ ")," hours "," ~ ")," time "," ~ ")," jan "," ~ ")," feb "," ~ ")," mar "," ~ ")," apr "," ~ ")," may "," ~ ")," jun "," ~ ")," jul "," ~ ")," aug "," ~ ")," sep "," ~ ")," sept "," ~ ")," oct "," ~ ")</f>
        <v>  </v>
      </c>
      <c r="BS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428," "&amp;LOWER(Flights!$F$17)&amp;" "," ~ ")," mh"," ~")," at "," ~ ")," by "," ~ ")," on "," ~ ")," to "," ~ ")," from "," ~ ")," until "," ~ ")," till "," ~ ")," before "," ~ ")," after "," ~ ")," around "," ~ ")," approx "," ~ ")," about "," ~ ")," since "," ~ ")," hrs "," ~ ")," hr "," ~ ")," hours "," ~ ")," time "," ~ ")," jan "," ~ ")," feb "," ~ ")," mar "," ~ ")," apr "," ~ ")," may "," ~ ")," jun "," ~ ")," jul "," ~ ")," aug "," ~ ")," sep "," ~ ")," sept "," ~ ")," oct "," ~ ")</f>
        <v>  </v>
      </c>
      <c r="BT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428,"jan","~"),"feb","~"),"mar","~"),"apr","~"),"may","~"),"jun","~"),"jul","~"),"aug","~"),"sep","~"),"oct","~"),"nov","~"),"dec","~")," nov "," ~ ")," dec "," ~ ")," mon "," ~ ")," tue "," ~ ")," wed "," ~ ")," thu "," ~ ")," fri "," ~ ")," sat "," ~ ")," sun "," ~ ")," gate "," ~ ")," bay "," ~ ")," stand "," ~ ")," position "," ~ ")," galley "," ~ ")," flight "," ~ ")," flt "," ~ ")," day "," ~ ")," date "," ~ ")," dated "," ~ ")," the "," ~ ")," and "," ~ ")," of "," ~ ")," in "," ~ ")," for "," ~ ")," with "," ~ ")</f>
        <v>  </v>
      </c>
      <c r="BU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428,"jan","~"),"feb","~"),"mar","~"),"apr","~"),"may","~"),"jun","~"),"jul","~"),"aug","~"),"sep","~"),"oct","~"),"nov","~"),"dec","~")," nov "," ~ ")," dec "," ~ ")," mon "," ~ ")," tue "," ~ ")," wed "," ~ ")," thu "," ~ ")," fri "," ~ ")," sat "," ~ ")," sun "," ~ ")," gate "," ~ ")," bay "," ~ ")," stand "," ~ ")," position "," ~ ")," galley "," ~ ")," flight "," ~ ")," flt "," ~ ")," day "," ~ ")," date "," ~ ")," dated "," ~ ")," the "," ~ ")," and "," ~ ")," of "," ~ ")," in "," ~ ")," for "," ~ ")," with "," ~ ")</f>
        <v>  </v>
      </c>
      <c r="BV428" s="61" t="n">
        <f aca="false">0</f>
        <v>0</v>
      </c>
      <c r="BW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428," pax "," ~ ")," etd "," ~ ")," eta "," ~ ")," std "," ~ ")," sta "," ~ ")," atd "," ~ ")," ata "," ~ ")," lt "," ~ ")," utc "," ~ ")," local "," ~ ")," ok "," ~ ")," done "," ~ ")," seen "," ~ ")," chk "," ~ ")," chkd "," ~ ")," checked "," ~ ")," rcvd "," ~ ")," recd "," ~ ")," dep "," ~ ")," arr "," ~ ")," qty "," ~ ")," all "," ~ ")," ttl "," ~ ")," total "," ~ ")," via "," ~ ")," per "," ~ ")," call "," ~ ")," inbound "," ~ ")," outbound "," ~ ")," approx "," ~ ")</f>
        <v>  </v>
      </c>
      <c r="BX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428," pax "," ~ ")," etd "," ~ ")," eta "," ~ ")," std "," ~ ")," sta "," ~ ")," atd "," ~ ")," ata "," ~ ")," lt "," ~ ")," utc "," ~ ")," local "," ~ ")," ok "," ~ ")," done "," ~ ")," seen "," ~ ")," chk "," ~ ")," chkd "," ~ ")," checked "," ~ ")," rcvd "," ~ ")," recd "," ~ ")," dep "," ~ ")," arr "," ~ ")," qty "," ~ ")," all "," ~ ")," ttl "," ~ ")," total "," ~ ")," via "," ~ ")," per "," ~ ")," call "," ~ ")," inbound "," ~ ")," outbound "," ~ ")," approx "," ~ ")</f>
        <v>  </v>
      </c>
    </row>
    <row r="429" customFormat="false" ht="41.25" hidden="false" customHeight="true" outlineLevel="0" collapsed="false">
      <c r="A429" s="57" t="s">
        <v>1065</v>
      </c>
      <c r="B429" s="57" t="s">
        <v>272</v>
      </c>
      <c r="C429" s="57" t="str">
        <f aca="false">Flights!$F$17</f>
        <v>MH0138</v>
      </c>
      <c r="D429" s="58" t="n">
        <f aca="false">Flights!$D$17</f>
        <v>46309</v>
      </c>
      <c r="E429" s="57" t="str">
        <f aca="false">Flights!$G$17&amp;"-"&amp;Flights!$H$17</f>
        <v>ADL-KUL</v>
      </c>
      <c r="F429" s="57" t="str">
        <f aca="false">Flights!$K$17</f>
        <v>EY</v>
      </c>
      <c r="G429" s="57" t="s">
        <v>81</v>
      </c>
      <c r="H429" s="57" t="s">
        <v>381</v>
      </c>
      <c r="I429" s="57" t="s">
        <v>392</v>
      </c>
      <c r="J429" s="57" t="s">
        <v>393</v>
      </c>
      <c r="K429" s="67" t="s">
        <v>394</v>
      </c>
      <c r="L429" s="67" t="s">
        <v>385</v>
      </c>
      <c r="M429" s="67"/>
      <c r="N429" s="67" t="str">
        <f aca="false">IF(TRIM(Flights!$L$17)="A339","Required","N/A – rule")</f>
        <v>Required</v>
      </c>
      <c r="O429" s="67" t="s">
        <v>395</v>
      </c>
      <c r="P429" s="57" t="s">
        <v>263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open",IF(AND(NOT(OR(LEN(AZ429)&lt;15,ISNUMBER(MATCH(AZ429,L_Placeholder,0)))),BK429=0,NOT(OR(LEN(AU429)&lt;2,ISNUMBER(MATCH(AU429,L_Placeholder,0)))),NOT(OR(LEN(AX429)&lt;2,ISNUMBER(MATCH(AX429,L_Placeholder,0)))),TRIM(AE429)&lt;&gt;TRIM(T429)),"N/A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missing",IF(OR(LEN(AU429)&lt;2,ISNUMBER(MATCH(AU429,L_Placeholder,0))),"INVALID – PIC missing",IF(OR(LEN(AV429)&lt;2,ISNUMBER(MATCH(AV429,L_Placeholder,0))),"INVALID – result / assessment missing",IF(OR(OR(LEN(AW429)&lt;3,ISNUMBER(MATCH(AW429,L_Placeholder,0))),SUMPRODUCT(--ISNUMBER(SEARCH(" "&amp;L_EvidencePhrase&amp;" ",BD429)))&gt;0,BI429=1),"INVALID – evidence missing, placeholder or not yet on file",IF(BL429=0,"INVALID – evidence needs a traceable reference (number, file name or link)",IF(OR(LEN(AX429)&lt;2,ISNUMBER(MATCH(AX429,L_Placeholder,0))),"INVALID – verifier missing",IF(AX429=AU429,"INVALID – verifier must be someone other than the PIC",IF(BH429=1,"INVALID – result not yet available (awaiting / TBC)",IF(BV429=1,"INVALID – wording says not on board: an on-board confirmation needs the item loaded",IF(AND(AQ429=1,OR(OR(LEN(AY429)&lt;3,ISNUMBER(MATCH(AY429,L_Placeholder,0))),BJ429=1,BQ429=0)),"INVALID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LATE","COMPLETE")&amp;IF(BG429=1," – CHECK WORDING",""))))))))))))))))))))))),IF(TRIM(U429)="Fail","FAIL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t="str">
        <f aca="false">" "&amp;TRIM(SUBSTITUTE(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 "))&amp;" "</f>
        <v>  </v>
      </c>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IFERROR(IF(AND(TRIM(U429)="Pass",SUMPRODUCT((LEN(BC429)-LEN(SUBSTITUTE(BC429,"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")))/(LEN(L_PendNeg)+1))+SUMPRODUCT((LEN(BC429)-LEN(SUBSTITUTE(BC429," "&amp;L_PendPrep&amp;" "," ")))/(LEN(L_PendPrep)+1)),1,0),1)</f>
        <v>0</v>
      </c>
      <c r="BI429" s="61" t="n">
        <f aca="false">IFERROR(IF(SUMPRODUCT((LEN(BD429)-LEN(SUBSTITUTE(BD429," "&amp;L_PendStrict&amp;" "," ")))/(LEN(L_PendStrict)+1))&gt;SUMPRODUCT((LEN(BD429)-LEN(SUBSTITUTE(BD429," "&amp;L_PendNeg&amp;" "," ")))/(LEN(L_PendNeg)+1)),1,0),1)</f>
        <v>0</v>
      </c>
      <c r="BJ429" s="61" t="n">
        <f aca="false">IFERROR(IF(SUMPRODUCT((LEN(BE429)-LEN(SUBSTITUTE(BE429," "&amp;L_Pending&amp;" "," ")))/(LEN(L_Pending)+1))&gt;SUMPRODUCT((LEN(BE429)-LEN(SUBSTITUTE(BE429," "&amp;L_PendNeg&amp;" "," ")))/(LEN(L_PendNeg)+1))+SUMPRODUCT((LEN(BE429)-LEN(SUBSTITUTE(BE429," "&amp;L_PendPrep&amp;" "," ")))/(LEN(L_PendPrep)+1)),1,0),1)</f>
        <v>0</v>
      </c>
      <c r="BK429" s="61" t="n">
        <f aca="false">IFERROR(IF(SUMPRODUCT((LEN(BF429)-LEN(SUBSTITUTE(BF429," "&amp;L_PendStrict&amp;" "," ")))/(LEN(L_PendStrict)+1))&gt;SUMPRODUCT((LEN(BF429)-LEN(SUBSTITUTE(BF429," "&amp;L_PendNeg&amp;" "," ")))/(LEN(L_PendNeg)+1)),1,0),1)</f>
        <v>0</v>
      </c>
      <c r="BL429" s="61" t="n">
        <f aca="false">IFERROR(IF(OR(SUMPRODUCT(--ISNUMBER(SEARCH({"aa000"," aa 000"," aaa 000"," aaaa 000"," a 0000"," a000 000"," aa 00 000"," aaa 00 000"},BN429)))&gt;0,SUMPRODUCT(--ISNUMBER(SEARCH({"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429)))&gt;0,SUMPRODUCT(--ISNUMBER(SEARCH({"http","www.","\",".pdf",".jpg",".jpeg",".png",".heic",".xls",".doc",".msg",".eml"},Z429)))&gt;0,AND(SUMPRODUCT(--ISNUMBER(SEARCH({"sharepoint","onedrive","teams","dms","q-pulse","qpulse"},Z429)))&gt;0,ISNUMBER(SEARCH("0",BM429)))),1,0),0)</f>
        <v>0</v>
      </c>
      <c r="BM429" s="61" t="str">
        <f aca="false">SUBSTITUTE(SUBSTITUTE(SUBSTITUTE(SUBSTITUTE(SUBSTITUTE(SUBSTITUTE(SUBSTITUTE(SUBSTITUTE(SUBSTITUTE(LOWER(BW429&amp;""),"1","0"),"2","0"),"3","0"),"4","0"),"5","0"),"6","0"),"7","0"),"8","0"),"9","0")</f>
        <v>  </v>
      </c>
      <c r="BN429" s="61" t="str">
        <f aca="false">SUBSTITUTE(SUBSTITUTE(SUBSTITUTE(SUBSTITUTE(SUBSTITUTE(SUBSTITUTE(SUBSTITUTE(SUBSTITUTE(SUBSTITUTE(SUBSTITUTE(SUBSTITUTE(SUBSTITUTE(SUBSTITUTE(SUBSTITUTE(SUBSTITUTE(SUBSTITUTE(SUBSTITUTE(SUBSTITUTE(SUBSTITUTE(SUBSTITUTE(SUBSTITUTE(SUBSTITUTE(SUBSTITUTE(SUBSTITUTE(SUBSTITUTE(BM429,"b","a"),"c","a"),"d","a"),"e","a"),"f","a"),"g","a"),"h","a"),"i","a"),"j","a"),"k","a"),"l","a"),"m","a"),"n","a"),"o","a"),"p","a"),"q","a"),"r","a"),"s","a"),"t","a"),"u","a"),"v","a"),"w","a"),"x","a"),"y","a"),"z","a")</f>
        <v>  </v>
      </c>
      <c r="BO429" s="61" t="str">
        <f aca="false">SUBSTITUTE(SUBSTITUTE(SUBSTITUTE(SUBSTITUTE(SUBSTITUTE(SUBSTITUTE(SUBSTITUTE(SUBSTITUTE(SUBSTITUTE(LOWER(BX429&amp;""),"1","0"),"2","0"),"3","0"),"4","0"),"5","0"),"6","0"),"7","0"),"8","0"),"9","0")</f>
        <v>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v>
      </c>
      <c r="BQ429" s="61" t="n">
        <f aca="false">IFERROR(IF(OR(SUMPRODUCT(--ISNUMBER(SEARCH({"aa000"," aa 000"," aaa 000"," aaaa 000"," a 0000"," a000 000"," aa 00 000"," aaa 00 000"},BP429)))&gt;0,SUMPRODUCT(--ISNUMBER(SEARCH({"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429)))&gt;0,SUMPRODUCT(--ISNUMBER(SEARCH({"http","www.","\",".pdf",".jpg",".jpeg",".png",".heic",".xls",".doc",".msg",".eml"},W429)))&gt;0,ISNUMBER(SEARCH("0000",BO429)),AND(SUMPRODUCT(--ISNUMBER(SEARCH({"sharepoint","onedrive","teams","dms","q-pulse","qpulse"},W429)))&gt;0,ISNUMBER(SEARCH("0",BO429)))),1,0),0)</f>
        <v>0</v>
      </c>
      <c r="BR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429," "&amp;LOWER(Flights!$F$17)&amp;" "," ~ ")," mh"," ~")," at "," ~ ")," by "," ~ ")," on "," ~ ")," to "," ~ ")," from "," ~ ")," until "," ~ ")," till "," ~ ")," before "," ~ ")," after "," ~ ")," around "," ~ ")," approx "," ~ ")," about "," ~ ")," since "," ~ ")," hrs "," ~ ")," hr "," ~ ")," hours "," ~ ")," time "," ~ ")," jan "," ~ ")," feb "," ~ ")," mar "," ~ ")," apr "," ~ ")," may "," ~ ")," jun "," ~ ")," jul "," ~ ")," aug "," ~ ")," sep "," ~ ")," sept "," ~ ")," oct "," ~ ")</f>
        <v>  </v>
      </c>
      <c r="BS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429," "&amp;LOWER(Flights!$F$17)&amp;" "," ~ ")," mh"," ~")," at "," ~ ")," by "," ~ ")," on "," ~ ")," to "," ~ ")," from "," ~ ")," until "," ~ ")," till "," ~ ")," before "," ~ ")," after "," ~ ")," around "," ~ ")," approx "," ~ ")," about "," ~ ")," since "," ~ ")," hrs "," ~ ")," hr "," ~ ")," hours "," ~ ")," time "," ~ ")," jan "," ~ ")," feb "," ~ ")," mar "," ~ ")," apr "," ~ ")," may "," ~ ")," jun "," ~ ")," jul "," ~ ")," aug "," ~ ")," sep "," ~ ")," sept "," ~ ")," oct "," ~ ")</f>
        <v>  </v>
      </c>
      <c r="BT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429,"jan","~"),"feb","~"),"mar","~"),"apr","~"),"may","~"),"jun","~"),"jul","~"),"aug","~"),"sep","~"),"oct","~"),"nov","~"),"dec","~")," nov "," ~ ")," dec "," ~ ")," mon "," ~ ")," tue "," ~ ")," wed "," ~ ")," thu "," ~ ")," fri "," ~ ")," sat "," ~ ")," sun "," ~ ")," gate "," ~ ")," bay "," ~ ")," stand "," ~ ")," position "," ~ ")," galley "," ~ ")," flight "," ~ ")," flt "," ~ ")," day "," ~ ")," date "," ~ ")," dated "," ~ ")," the "," ~ ")," and "," ~ ")," of "," ~ ")," in "," ~ ")," for "," ~ ")," with "," ~ ")</f>
        <v>  </v>
      </c>
      <c r="BU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429,"jan","~"),"feb","~"),"mar","~"),"apr","~"),"may","~"),"jun","~"),"jul","~"),"aug","~"),"sep","~"),"oct","~"),"nov","~"),"dec","~")," nov "," ~ ")," dec "," ~ ")," mon "," ~ ")," tue "," ~ ")," wed "," ~ ")," thu "," ~ ")," fri "," ~ ")," sat "," ~ ")," sun "," ~ ")," gate "," ~ ")," bay "," ~ ")," stand "," ~ ")," position "," ~ ")," galley "," ~ ")," flight "," ~ ")," flt "," ~ ")," day "," ~ ")," date "," ~ ")," dated "," ~ ")," the "," ~ ")," and "," ~ ")," of "," ~ ")," in "," ~ ")," for "," ~ ")," with "," ~ ")</f>
        <v>  </v>
      </c>
      <c r="BV429" s="61" t="n">
        <f aca="false">0</f>
        <v>0</v>
      </c>
      <c r="BW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429," pax "," ~ ")," etd "," ~ ")," eta "," ~ ")," std "," ~ ")," sta "," ~ ")," atd "," ~ ")," ata "," ~ ")," lt "," ~ ")," utc "," ~ ")," local "," ~ ")," ok "," ~ ")," done "," ~ ")," seen "," ~ ")," chk "," ~ ")," chkd "," ~ ")," checked "," ~ ")," rcvd "," ~ ")," recd "," ~ ")," dep "," ~ ")," arr "," ~ ")," qty "," ~ ")," all "," ~ ")," ttl "," ~ ")," total "," ~ ")," via "," ~ ")," per "," ~ ")," call "," ~ ")," inbound "," ~ ")," outbound "," ~ ")," approx "," ~ ")</f>
        <v>  </v>
      </c>
      <c r="BX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429," pax "," ~ ")," etd "," ~ ")," eta "," ~ ")," std "," ~ ")," sta "," ~ ")," atd "," ~ ")," ata "," ~ ")," lt "," ~ ")," utc "," ~ ")," local "," ~ ")," ok "," ~ ")," done "," ~ ")," seen "," ~ ")," chk "," ~ ")," chkd "," ~ ")," checked "," ~ ")," rcvd "," ~ ")," recd "," ~ ")," dep "," ~ ")," arr "," ~ ")," qty "," ~ ")," all "," ~ ")," ttl "," ~ ")," total "," ~ ")," via "," ~ ")," per "," ~ ")," call "," ~ ")," inbound "," ~ ")," outbound "," ~ ")," approx "," ~ ")</f>
        <v>  </v>
      </c>
    </row>
    <row r="430" customFormat="false" ht="39.75" hidden="false" customHeight="true" outlineLevel="0" collapsed="false">
      <c r="A430" s="57" t="s">
        <v>1066</v>
      </c>
      <c r="B430" s="57" t="s">
        <v>272</v>
      </c>
      <c r="C430" s="57" t="str">
        <f aca="false">Flights!$F$17</f>
        <v>MH0138</v>
      </c>
      <c r="D430" s="58" t="n">
        <f aca="false">Flights!$D$17</f>
        <v>46309</v>
      </c>
      <c r="E430" s="57" t="str">
        <f aca="false">Flights!$G$17&amp;"-"&amp;Flights!$H$17</f>
        <v>ADL-KUL</v>
      </c>
      <c r="F430" s="57" t="str">
        <f aca="false">Flights!$K$17</f>
        <v>EY</v>
      </c>
      <c r="G430" s="57" t="s">
        <v>81</v>
      </c>
      <c r="H430" s="57" t="s">
        <v>381</v>
      </c>
      <c r="I430" s="57" t="s">
        <v>397</v>
      </c>
      <c r="J430" s="57" t="s">
        <v>398</v>
      </c>
      <c r="K430" s="67" t="s">
        <v>399</v>
      </c>
      <c r="L430" s="67" t="s">
        <v>385</v>
      </c>
      <c r="M430" s="67"/>
      <c r="N430" s="67" t="s">
        <v>386</v>
      </c>
      <c r="O430" s="67"/>
      <c r="P430" s="57" t="s">
        <v>263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open",IF(AND(NOT(OR(LEN(AZ430)&lt;15,ISNUMBER(MATCH(AZ430,L_Placeholder,0)))),BK430=0,NOT(OR(LEN(AU430)&lt;2,ISNUMBER(MATCH(AU430,L_Placeholder,0)))),NOT(OR(LEN(AX430)&lt;2,ISNUMBER(MATCH(AX430,L_Placeholder,0)))),TRIM(AE430)&lt;&gt;TRIM(T430)),"N/A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missing",IF(OR(LEN(AU430)&lt;2,ISNUMBER(MATCH(AU430,L_Placeholder,0))),"INVALID – PIC missing",IF(OR(LEN(AV430)&lt;2,ISNUMBER(MATCH(AV430,L_Placeholder,0))),"INVALID – result / assessment missing",IF(OR(OR(LEN(AW430)&lt;3,ISNUMBER(MATCH(AW430,L_Placeholder,0))),SUMPRODUCT(--ISNUMBER(SEARCH(" "&amp;L_EvidencePhrase&amp;" ",BD430)))&gt;0,BI430=1),"INVALID – evidence missing, placeholder or not yet on file",IF(BL430=0,"INVALID – evidence needs a traceable reference (number, file name or link)",IF(OR(LEN(AX430)&lt;2,ISNUMBER(MATCH(AX430,L_Placeholder,0))),"INVALID – verifier missing",IF(AX430=AU430,"INVALID – verifier must be someone other than the PIC",IF(BH430=1,"INVALID – result not yet available (awaiting / TBC)",IF(BV430=1,"INVALID – wording says not on board: an on-board confirmation needs the item loaded",IF(AND(AQ430=1,OR(OR(LEN(AY430)&lt;3,ISNUMBER(MATCH(AY430,L_Placeholder,0))),BJ430=1,BQ430=0)),"INVALID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LATE","COMPLETE")&amp;IF(BG430=1," – CHECK WORDING",""))))))))))))))))))))))),IF(TRIM(U430)="Fail","FAIL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t="str">
        <f aca="false">" "&amp;TRIM(SUBSTITUTE(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 "))&amp;" "</f>
        <v>  </v>
      </c>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IFERROR(IF(AND(TRIM(U430)="Pass",SUMPRODUCT((LEN(BC430)-LEN(SUBSTITUTE(BC430,"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")))/(LEN(L_PendNeg)+1))+SUMPRODUCT((LEN(BC430)-LEN(SUBSTITUTE(BC430," "&amp;L_PendPrep&amp;" "," ")))/(LEN(L_PendPrep)+1)),1,0),1)</f>
        <v>0</v>
      </c>
      <c r="BI430" s="61" t="n">
        <f aca="false">IFERROR(IF(SUMPRODUCT((LEN(BD430)-LEN(SUBSTITUTE(BD430," "&amp;L_PendStrict&amp;" "," ")))/(LEN(L_PendStrict)+1))&gt;SUMPRODUCT((LEN(BD430)-LEN(SUBSTITUTE(BD430," "&amp;L_PendNeg&amp;" "," ")))/(LEN(L_PendNeg)+1)),1,0),1)</f>
        <v>0</v>
      </c>
      <c r="BJ430" s="61" t="n">
        <f aca="false">IFERROR(IF(SUMPRODUCT((LEN(BE430)-LEN(SUBSTITUTE(BE430," "&amp;L_Pending&amp;" "," ")))/(LEN(L_Pending)+1))&gt;SUMPRODUCT((LEN(BE430)-LEN(SUBSTITUTE(BE430," "&amp;L_PendNeg&amp;" "," ")))/(LEN(L_PendNeg)+1))+SUMPRODUCT((LEN(BE430)-LEN(SUBSTITUTE(BE430," "&amp;L_PendPrep&amp;" "," ")))/(LEN(L_PendPrep)+1)),1,0),1)</f>
        <v>0</v>
      </c>
      <c r="BK430" s="61" t="n">
        <f aca="false">IFERROR(IF(SUMPRODUCT((LEN(BF430)-LEN(SUBSTITUTE(BF430," "&amp;L_PendStrict&amp;" "," ")))/(LEN(L_PendStrict)+1))&gt;SUMPRODUCT((LEN(BF430)-LEN(SUBSTITUTE(BF430," "&amp;L_PendNeg&amp;" "," ")))/(LEN(L_PendNeg)+1)),1,0),1)</f>
        <v>0</v>
      </c>
      <c r="BL430" s="61" t="n">
        <f aca="false">IFERROR(IF(OR(SUMPRODUCT(--ISNUMBER(SEARCH({"aa000"," aa 000"," aaa 000"," aaaa 000"," a 0000"," a000 000"," aa 00 000"," aaa 00 000"},BN430)))&gt;0,SUMPRODUCT(--ISNUMBER(SEARCH({"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430)))&gt;0,SUMPRODUCT(--ISNUMBER(SEARCH({"http","www.","\",".pdf",".jpg",".jpeg",".png",".heic",".xls",".doc",".msg",".eml"},Z430)))&gt;0,AND(SUMPRODUCT(--ISNUMBER(SEARCH({"sharepoint","onedrive","teams","dms","q-pulse","qpulse"},Z430)))&gt;0,ISNUMBER(SEARCH("0",BM430)))),1,0),0)</f>
        <v>0</v>
      </c>
      <c r="BM430" s="61" t="str">
        <f aca="false">SUBSTITUTE(SUBSTITUTE(SUBSTITUTE(SUBSTITUTE(SUBSTITUTE(SUBSTITUTE(SUBSTITUTE(SUBSTITUTE(SUBSTITUTE(LOWER(BW430&amp;""),"1","0"),"2","0"),"3","0"),"4","0"),"5","0"),"6","0"),"7","0"),"8","0"),"9","0")</f>
        <v>  </v>
      </c>
      <c r="BN430" s="61" t="str">
        <f aca="false">SUBSTITUTE(SUBSTITUTE(SUBSTITUTE(SUBSTITUTE(SUBSTITUTE(SUBSTITUTE(SUBSTITUTE(SUBSTITUTE(SUBSTITUTE(SUBSTITUTE(SUBSTITUTE(SUBSTITUTE(SUBSTITUTE(SUBSTITUTE(SUBSTITUTE(SUBSTITUTE(SUBSTITUTE(SUBSTITUTE(SUBSTITUTE(SUBSTITUTE(SUBSTITUTE(SUBSTITUTE(SUBSTITUTE(SUBSTITUTE(SUBSTITUTE(BM430,"b","a"),"c","a"),"d","a"),"e","a"),"f","a"),"g","a"),"h","a"),"i","a"),"j","a"),"k","a"),"l","a"),"m","a"),"n","a"),"o","a"),"p","a"),"q","a"),"r","a"),"s","a"),"t","a"),"u","a"),"v","a"),"w","a"),"x","a"),"y","a"),"z","a")</f>
        <v>  </v>
      </c>
      <c r="BO430" s="61" t="str">
        <f aca="false">SUBSTITUTE(SUBSTITUTE(SUBSTITUTE(SUBSTITUTE(SUBSTITUTE(SUBSTITUTE(SUBSTITUTE(SUBSTITUTE(SUBSTITUTE(LOWER(BX430&amp;""),"1","0"),"2","0"),"3","0"),"4","0"),"5","0"),"6","0"),"7","0"),"8","0"),"9","0")</f>
        <v>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v>
      </c>
      <c r="BQ430" s="61" t="n">
        <f aca="false">IFERROR(IF(OR(SUMPRODUCT(--ISNUMBER(SEARCH({"aa000"," aa 000"," aaa 000"," aaaa 000"," a 0000"," a000 000"," aa 00 000"," aaa 00 000"},BP430)))&gt;0,SUMPRODUCT(--ISNUMBER(SEARCH({"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430)))&gt;0,SUMPRODUCT(--ISNUMBER(SEARCH({"http","www.","\",".pdf",".jpg",".jpeg",".png",".heic",".xls",".doc",".msg",".eml"},W430)))&gt;0,ISNUMBER(SEARCH("0000",BO430)),AND(SUMPRODUCT(--ISNUMBER(SEARCH({"sharepoint","onedrive","teams","dms","q-pulse","qpulse"},W430)))&gt;0,ISNUMBER(SEARCH("0",BO430)))),1,0),0)</f>
        <v>0</v>
      </c>
      <c r="BR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430," "&amp;LOWER(Flights!$F$17)&amp;" "," ~ ")," mh"," ~")," at "," ~ ")," by "," ~ ")," on "," ~ ")," to "," ~ ")," from "," ~ ")," until "," ~ ")," till "," ~ ")," before "," ~ ")," after "," ~ ")," around "," ~ ")," approx "," ~ ")," about "," ~ ")," since "," ~ ")," hrs "," ~ ")," hr "," ~ ")," hours "," ~ ")," time "," ~ ")," jan "," ~ ")," feb "," ~ ")," mar "," ~ ")," apr "," ~ ")," may "," ~ ")," jun "," ~ ")," jul "," ~ ")," aug "," ~ ")," sep "," ~ ")," sept "," ~ ")," oct "," ~ ")</f>
        <v>  </v>
      </c>
      <c r="BS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430," "&amp;LOWER(Flights!$F$17)&amp;" "," ~ ")," mh"," ~")," at "," ~ ")," by "," ~ ")," on "," ~ ")," to "," ~ ")," from "," ~ ")," until "," ~ ")," till "," ~ ")," before "," ~ ")," after "," ~ ")," around "," ~ ")," approx "," ~ ")," about "," ~ ")," since "," ~ ")," hrs "," ~ ")," hr "," ~ ")," hours "," ~ ")," time "," ~ ")," jan "," ~ ")," feb "," ~ ")," mar "," ~ ")," apr "," ~ ")," may "," ~ ")," jun "," ~ ")," jul "," ~ ")," aug "," ~ ")," sep "," ~ ")," sept "," ~ ")," oct "," ~ ")</f>
        <v>  </v>
      </c>
      <c r="BT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430,"jan","~"),"feb","~"),"mar","~"),"apr","~"),"may","~"),"jun","~"),"jul","~"),"aug","~"),"sep","~"),"oct","~"),"nov","~"),"dec","~")," nov "," ~ ")," dec "," ~ ")," mon "," ~ ")," tue "," ~ ")," wed "," ~ ")," thu "," ~ ")," fri "," ~ ")," sat "," ~ ")," sun "," ~ ")," gate "," ~ ")," bay "," ~ ")," stand "," ~ ")," position "," ~ ")," galley "," ~ ")," flight "," ~ ")," flt "," ~ ")," day "," ~ ")," date "," ~ ")," dated "," ~ ")," the "," ~ ")," and "," ~ ")," of "," ~ ")," in "," ~ ")," for "," ~ ")," with "," ~ ")</f>
        <v>  </v>
      </c>
      <c r="BU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430,"jan","~"),"feb","~"),"mar","~"),"apr","~"),"may","~"),"jun","~"),"jul","~"),"aug","~"),"sep","~"),"oct","~"),"nov","~"),"dec","~")," nov "," ~ ")," dec "," ~ ")," mon "," ~ ")," tue "," ~ ")," wed "," ~ ")," thu "," ~ ")," fri "," ~ ")," sat "," ~ ")," sun "," ~ ")," gate "," ~ ")," bay "," ~ ")," stand "," ~ ")," position "," ~ ")," galley "," ~ ")," flight "," ~ ")," flt "," ~ ")," day "," ~ ")," date "," ~ ")," dated "," ~ ")," the "," ~ ")," and "," ~ ")," of "," ~ ")," in "," ~ ")," for "," ~ ")," with "," ~ ")</f>
        <v>  </v>
      </c>
      <c r="BV430" s="61" t="n">
        <f aca="false">0</f>
        <v>0</v>
      </c>
      <c r="BW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430," pax "," ~ ")," etd "," ~ ")," eta "," ~ ")," std "," ~ ")," sta "," ~ ")," atd "," ~ ")," ata "," ~ ")," lt "," ~ ")," utc "," ~ ")," local "," ~ ")," ok "," ~ ")," done "," ~ ")," seen "," ~ ")," chk "," ~ ")," chkd "," ~ ")," checked "," ~ ")," rcvd "," ~ ")," recd "," ~ ")," dep "," ~ ")," arr "," ~ ")," qty "," ~ ")," all "," ~ ")," ttl "," ~ ")," total "," ~ ")," via "," ~ ")," per "," ~ ")," call "," ~ ")," inbound "," ~ ")," outbound "," ~ ")," approx "," ~ ")</f>
        <v>  </v>
      </c>
      <c r="BX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430," pax "," ~ ")," etd "," ~ ")," eta "," ~ ")," std "," ~ ")," sta "," ~ ")," atd "," ~ ")," ata "," ~ ")," lt "," ~ ")," utc "," ~ ")," local "," ~ ")," ok "," ~ ")," done "," ~ ")," seen "," ~ ")," chk "," ~ ")," chkd "," ~ ")," checked "," ~ ")," rcvd "," ~ ")," recd "," ~ ")," dep "," ~ ")," arr "," ~ ")," qty "," ~ ")," all "," ~ ")," ttl "," ~ ")," total "," ~ ")," via "," ~ ")," per "," ~ ")," call "," ~ ")," inbound "," ~ ")," outbound "," ~ ")," approx "," ~ ")</f>
        <v>  </v>
      </c>
    </row>
    <row r="431" customFormat="false" ht="39.75" hidden="false" customHeight="true" outlineLevel="0" collapsed="false">
      <c r="A431" s="57" t="s">
        <v>1067</v>
      </c>
      <c r="B431" s="57" t="s">
        <v>272</v>
      </c>
      <c r="C431" s="57" t="str">
        <f aca="false">Flights!$F$17</f>
        <v>MH0138</v>
      </c>
      <c r="D431" s="58" t="n">
        <f aca="false">Flights!$D$17</f>
        <v>46309</v>
      </c>
      <c r="E431" s="57" t="str">
        <f aca="false">Flights!$G$17&amp;"-"&amp;Flights!$H$17</f>
        <v>ADL-KUL</v>
      </c>
      <c r="F431" s="57" t="str">
        <f aca="false">Flights!$K$17</f>
        <v>EY</v>
      </c>
      <c r="G431" s="57" t="s">
        <v>81</v>
      </c>
      <c r="H431" s="57" t="s">
        <v>381</v>
      </c>
      <c r="I431" s="57" t="s">
        <v>401</v>
      </c>
      <c r="J431" s="57" t="s">
        <v>402</v>
      </c>
      <c r="K431" s="67" t="s">
        <v>403</v>
      </c>
      <c r="L431" s="67" t="s">
        <v>385</v>
      </c>
      <c r="M431" s="67"/>
      <c r="N431" s="67" t="s">
        <v>386</v>
      </c>
      <c r="O431" s="67"/>
      <c r="P431" s="57" t="s">
        <v>263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open",IF(AND(NOT(OR(LEN(AZ431)&lt;15,ISNUMBER(MATCH(AZ431,L_Placeholder,0)))),BK431=0,NOT(OR(LEN(AU431)&lt;2,ISNUMBER(MATCH(AU431,L_Placeholder,0)))),NOT(OR(LEN(AX431)&lt;2,ISNUMBER(MATCH(AX431,L_Placeholder,0)))),TRIM(AE431)&lt;&gt;TRIM(T431)),"N/A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missing",IF(OR(LEN(AU431)&lt;2,ISNUMBER(MATCH(AU431,L_Placeholder,0))),"INVALID – PIC missing",IF(OR(LEN(AV431)&lt;2,ISNUMBER(MATCH(AV431,L_Placeholder,0))),"INVALID – result / assessment missing",IF(OR(OR(LEN(AW431)&lt;3,ISNUMBER(MATCH(AW431,L_Placeholder,0))),SUMPRODUCT(--ISNUMBER(SEARCH(" "&amp;L_EvidencePhrase&amp;" ",BD431)))&gt;0,BI431=1),"INVALID – evidence missing, placeholder or not yet on file",IF(BL431=0,"INVALID – evidence needs a traceable reference (number, file name or link)",IF(OR(LEN(AX431)&lt;2,ISNUMBER(MATCH(AX431,L_Placeholder,0))),"INVALID – verifier missing",IF(AX431=AU431,"INVALID – verifier must be someone other than the PIC",IF(BH431=1,"INVALID – result not yet available (awaiting / TBC)",IF(BV431=1,"INVALID – wording says not on board: an on-board confirmation needs the item loaded",IF(AND(AQ431=1,OR(OR(LEN(AY431)&lt;3,ISNUMBER(MATCH(AY431,L_Placeholder,0))),BJ431=1,BQ431=0)),"INVALID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LATE","COMPLETE")&amp;IF(BG431=1," – CHECK WORDING",""))))))))))))))))))))))),IF(TRIM(U431)="Fail","FAIL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t="str">
        <f aca="false">" "&amp;TRIM(SUBSTITUTE(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 "))&amp;" "</f>
        <v>  </v>
      </c>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IFERROR(IF(AND(TRIM(U431)="Pass",SUMPRODUCT((LEN(BC431)-LEN(SUBSTITUTE(BC431,"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")))/(LEN(L_PendNeg)+1))+SUMPRODUCT((LEN(BC431)-LEN(SUBSTITUTE(BC431," "&amp;L_PendPrep&amp;" "," ")))/(LEN(L_PendPrep)+1)),1,0),1)</f>
        <v>0</v>
      </c>
      <c r="BI431" s="61" t="n">
        <f aca="false">IFERROR(IF(SUMPRODUCT((LEN(BD431)-LEN(SUBSTITUTE(BD431," "&amp;L_PendStrict&amp;" "," ")))/(LEN(L_PendStrict)+1))&gt;SUMPRODUCT((LEN(BD431)-LEN(SUBSTITUTE(BD431," "&amp;L_PendNeg&amp;" "," ")))/(LEN(L_PendNeg)+1)),1,0),1)</f>
        <v>0</v>
      </c>
      <c r="BJ431" s="61" t="n">
        <f aca="false">IFERROR(IF(SUMPRODUCT((LEN(BE431)-LEN(SUBSTITUTE(BE431," "&amp;L_Pending&amp;" "," ")))/(LEN(L_Pending)+1))&gt;SUMPRODUCT((LEN(BE431)-LEN(SUBSTITUTE(BE431," "&amp;L_PendNeg&amp;" "," ")))/(LEN(L_PendNeg)+1))+SUMPRODUCT((LEN(BE431)-LEN(SUBSTITUTE(BE431," "&amp;L_PendPrep&amp;" "," ")))/(LEN(L_PendPrep)+1)),1,0),1)</f>
        <v>0</v>
      </c>
      <c r="BK431" s="61" t="n">
        <f aca="false">IFERROR(IF(SUMPRODUCT((LEN(BF431)-LEN(SUBSTITUTE(BF431," "&amp;L_PendStrict&amp;" "," ")))/(LEN(L_PendStrict)+1))&gt;SUMPRODUCT((LEN(BF431)-LEN(SUBSTITUTE(BF431," "&amp;L_PendNeg&amp;" "," ")))/(LEN(L_PendNeg)+1)),1,0),1)</f>
        <v>0</v>
      </c>
      <c r="BL431" s="61" t="n">
        <f aca="false">IFERROR(IF(OR(SUMPRODUCT(--ISNUMBER(SEARCH({"aa000"," aa 000"," aaa 000"," aaaa 000"," a 0000"," a000 000"," aa 00 000"," aaa 00 000"},BN431)))&gt;0,SUMPRODUCT(--ISNUMBER(SEARCH({"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431)))&gt;0,SUMPRODUCT(--ISNUMBER(SEARCH({"http","www.","\",".pdf",".jpg",".jpeg",".png",".heic",".xls",".doc",".msg",".eml"},Z431)))&gt;0,AND(SUMPRODUCT(--ISNUMBER(SEARCH({"sharepoint","onedrive","teams","dms","q-pulse","qpulse"},Z431)))&gt;0,ISNUMBER(SEARCH("0",BM431)))),1,0),0)</f>
        <v>0</v>
      </c>
      <c r="BM431" s="61" t="str">
        <f aca="false">SUBSTITUTE(SUBSTITUTE(SUBSTITUTE(SUBSTITUTE(SUBSTITUTE(SUBSTITUTE(SUBSTITUTE(SUBSTITUTE(SUBSTITUTE(LOWER(BW431&amp;""),"1","0"),"2","0"),"3","0"),"4","0"),"5","0"),"6","0"),"7","0"),"8","0"),"9","0")</f>
        <v>  </v>
      </c>
      <c r="BN431" s="61" t="str">
        <f aca="false">SUBSTITUTE(SUBSTITUTE(SUBSTITUTE(SUBSTITUTE(SUBSTITUTE(SUBSTITUTE(SUBSTITUTE(SUBSTITUTE(SUBSTITUTE(SUBSTITUTE(SUBSTITUTE(SUBSTITUTE(SUBSTITUTE(SUBSTITUTE(SUBSTITUTE(SUBSTITUTE(SUBSTITUTE(SUBSTITUTE(SUBSTITUTE(SUBSTITUTE(SUBSTITUTE(SUBSTITUTE(SUBSTITUTE(SUBSTITUTE(SUBSTITUTE(BM431,"b","a"),"c","a"),"d","a"),"e","a"),"f","a"),"g","a"),"h","a"),"i","a"),"j","a"),"k","a"),"l","a"),"m","a"),"n","a"),"o","a"),"p","a"),"q","a"),"r","a"),"s","a"),"t","a"),"u","a"),"v","a"),"w","a"),"x","a"),"y","a"),"z","a")</f>
        <v>  </v>
      </c>
      <c r="BO431" s="61" t="str">
        <f aca="false">SUBSTITUTE(SUBSTITUTE(SUBSTITUTE(SUBSTITUTE(SUBSTITUTE(SUBSTITUTE(SUBSTITUTE(SUBSTITUTE(SUBSTITUTE(LOWER(BX431&amp;""),"1","0"),"2","0"),"3","0"),"4","0"),"5","0"),"6","0"),"7","0"),"8","0"),"9","0")</f>
        <v>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v>
      </c>
      <c r="BQ431" s="61" t="n">
        <f aca="false">IFERROR(IF(OR(SUMPRODUCT(--ISNUMBER(SEARCH({"aa000"," aa 000"," aaa 000"," aaaa 000"," a 0000"," a000 000"," aa 00 000"," aaa 00 000"},BP431)))&gt;0,SUMPRODUCT(--ISNUMBER(SEARCH({"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431)))&gt;0,SUMPRODUCT(--ISNUMBER(SEARCH({"http","www.","\",".pdf",".jpg",".jpeg",".png",".heic",".xls",".doc",".msg",".eml"},W431)))&gt;0,ISNUMBER(SEARCH("0000",BO431)),AND(SUMPRODUCT(--ISNUMBER(SEARCH({"sharepoint","onedrive","teams","dms","q-pulse","qpulse"},W431)))&gt;0,ISNUMBER(SEARCH("0",BO431)))),1,0),0)</f>
        <v>0</v>
      </c>
      <c r="BR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431," "&amp;LOWER(Flights!$F$17)&amp;" "," ~ ")," mh"," ~")," at "," ~ ")," by "," ~ ")," on "," ~ ")," to "," ~ ")," from "," ~ ")," until "," ~ ")," till "," ~ ")," before "," ~ ")," after "," ~ ")," around "," ~ ")," approx "," ~ ")," about "," ~ ")," since "," ~ ")," hrs "," ~ ")," hr "," ~ ")," hours "," ~ ")," time "," ~ ")," jan "," ~ ")," feb "," ~ ")," mar "," ~ ")," apr "," ~ ")," may "," ~ ")," jun "," ~ ")," jul "," ~ ")," aug "," ~ ")," sep "," ~ ")," sept "," ~ ")," oct "," ~ ")</f>
        <v>  </v>
      </c>
      <c r="BS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431," "&amp;LOWER(Flights!$F$17)&amp;" "," ~ ")," mh"," ~")," at "," ~ ")," by "," ~ ")," on "," ~ ")," to "," ~ ")," from "," ~ ")," until "," ~ ")," till "," ~ ")," before "," ~ ")," after "," ~ ")," around "," ~ ")," approx "," ~ ")," about "," ~ ")," since "," ~ ")," hrs "," ~ ")," hr "," ~ ")," hours "," ~ ")," time "," ~ ")," jan "," ~ ")," feb "," ~ ")," mar "," ~ ")," apr "," ~ ")," may "," ~ ")," jun "," ~ ")," jul "," ~ ")," aug "," ~ ")," sep "," ~ ")," sept "," ~ ")," oct "," ~ ")</f>
        <v>  </v>
      </c>
      <c r="BT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431,"jan","~"),"feb","~"),"mar","~"),"apr","~"),"may","~"),"jun","~"),"jul","~"),"aug","~"),"sep","~"),"oct","~"),"nov","~"),"dec","~")," nov "," ~ ")," dec "," ~ ")," mon "," ~ ")," tue "," ~ ")," wed "," ~ ")," thu "," ~ ")," fri "," ~ ")," sat "," ~ ")," sun "," ~ ")," gate "," ~ ")," bay "," ~ ")," stand "," ~ ")," position "," ~ ")," galley "," ~ ")," flight "," ~ ")," flt "," ~ ")," day "," ~ ")," date "," ~ ")," dated "," ~ ")," the "," ~ ")," and "," ~ ")," of "," ~ ")," in "," ~ ")," for "," ~ ")," with "," ~ ")</f>
        <v>  </v>
      </c>
      <c r="BU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431,"jan","~"),"feb","~"),"mar","~"),"apr","~"),"may","~"),"jun","~"),"jul","~"),"aug","~"),"sep","~"),"oct","~"),"nov","~"),"dec","~")," nov "," ~ ")," dec "," ~ ")," mon "," ~ ")," tue "," ~ ")," wed "," ~ ")," thu "," ~ ")," fri "," ~ ")," sat "," ~ ")," sun "," ~ ")," gate "," ~ ")," bay "," ~ ")," stand "," ~ ")," position "," ~ ")," galley "," ~ ")," flight "," ~ ")," flt "," ~ ")," day "," ~ ")," date "," ~ ")," dated "," ~ ")," the "," ~ ")," and "," ~ ")," of "," ~ ")," in "," ~ ")," for "," ~ ")," with "," ~ ")</f>
        <v>  </v>
      </c>
      <c r="BV431" s="61" t="n">
        <f aca="false">0</f>
        <v>0</v>
      </c>
      <c r="BW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431," pax "," ~ ")," etd "," ~ ")," eta "," ~ ")," std "," ~ ")," sta "," ~ ")," atd "," ~ ")," ata "," ~ ")," lt "," ~ ")," utc "," ~ ")," local "," ~ ")," ok "," ~ ")," done "," ~ ")," seen "," ~ ")," chk "," ~ ")," chkd "," ~ ")," checked "," ~ ")," rcvd "," ~ ")," recd "," ~ ")," dep "," ~ ")," arr "," ~ ")," qty "," ~ ")," all "," ~ ")," ttl "," ~ ")," total "," ~ ")," via "," ~ ")," per "," ~ ")," call "," ~ ")," inbound "," ~ ")," outbound "," ~ ")," approx "," ~ ")</f>
        <v>  </v>
      </c>
      <c r="BX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431," pax "," ~ ")," etd "," ~ ")," eta "," ~ ")," std "," ~ ")," sta "," ~ ")," atd "," ~ ")," ata "," ~ ")," lt "," ~ ")," utc "," ~ ")," local "," ~ ")," ok "," ~ ")," done "," ~ ")," seen "," ~ ")," chk "," ~ ")," chkd "," ~ ")," checked "," ~ ")," rcvd "," ~ ")," recd "," ~ ")," dep "," ~ ")," arr "," ~ ")," qty "," ~ ")," all "," ~ ")," ttl "," ~ ")," total "," ~ ")," via "," ~ ")," per "," ~ ")," call "," ~ ")," inbound "," ~ ")," outbound "," ~ ")," approx "," ~ ")</f>
        <v>  </v>
      </c>
    </row>
    <row r="432" customFormat="false" ht="39.75" hidden="false" customHeight="true" outlineLevel="0" collapsed="false">
      <c r="A432" s="57" t="s">
        <v>1068</v>
      </c>
      <c r="B432" s="57" t="s">
        <v>272</v>
      </c>
      <c r="C432" s="57" t="str">
        <f aca="false">Flights!$F$17</f>
        <v>MH0138</v>
      </c>
      <c r="D432" s="58" t="n">
        <f aca="false">Flights!$D$17</f>
        <v>46309</v>
      </c>
      <c r="E432" s="57" t="str">
        <f aca="false">Flights!$G$17&amp;"-"&amp;Flights!$H$17</f>
        <v>ADL-KUL</v>
      </c>
      <c r="F432" s="57" t="str">
        <f aca="false">Flights!$K$17</f>
        <v>EY</v>
      </c>
      <c r="G432" s="57" t="s">
        <v>81</v>
      </c>
      <c r="H432" s="57" t="s">
        <v>381</v>
      </c>
      <c r="I432" s="57" t="s">
        <v>401</v>
      </c>
      <c r="J432" s="57" t="s">
        <v>405</v>
      </c>
      <c r="K432" s="67" t="s">
        <v>406</v>
      </c>
      <c r="L432" s="67" t="s">
        <v>385</v>
      </c>
      <c r="M432" s="67"/>
      <c r="N432" s="67" t="s">
        <v>386</v>
      </c>
      <c r="O432" s="67"/>
      <c r="P432" s="57" t="s">
        <v>263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open",IF(AND(NOT(OR(LEN(AZ432)&lt;15,ISNUMBER(MATCH(AZ432,L_Placeholder,0)))),BK432=0,NOT(OR(LEN(AU432)&lt;2,ISNUMBER(MATCH(AU432,L_Placeholder,0)))),NOT(OR(LEN(AX432)&lt;2,ISNUMBER(MATCH(AX432,L_Placeholder,0)))),TRIM(AE432)&lt;&gt;TRIM(T432)),"N/A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missing",IF(OR(LEN(AU432)&lt;2,ISNUMBER(MATCH(AU432,L_Placeholder,0))),"INVALID – PIC missing",IF(OR(LEN(AV432)&lt;2,ISNUMBER(MATCH(AV432,L_Placeholder,0))),"INVALID – result / assessment missing",IF(OR(OR(LEN(AW432)&lt;3,ISNUMBER(MATCH(AW432,L_Placeholder,0))),SUMPRODUCT(--ISNUMBER(SEARCH(" "&amp;L_EvidencePhrase&amp;" ",BD432)))&gt;0,BI432=1),"INVALID – evidence missing, placeholder or not yet on file",IF(BL432=0,"INVALID – evidence needs a traceable reference (number, file name or link)",IF(OR(LEN(AX432)&lt;2,ISNUMBER(MATCH(AX432,L_Placeholder,0))),"INVALID – verifier missing",IF(AX432=AU432,"INVALID – verifier must be someone other than the PIC",IF(BH432=1,"INVALID – result not yet available (awaiting / TBC)",IF(BV432=1,"INVALID – wording says not on board: an on-board confirmation needs the item loaded",IF(AND(AQ432=1,OR(OR(LEN(AY432)&lt;3,ISNUMBER(MATCH(AY432,L_Placeholder,0))),BJ432=1,BQ432=0)),"INVALID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LATE","COMPLETE")&amp;IF(BG432=1," – CHECK WORDING",""))))))))))))))))))))))),IF(TRIM(U432)="Fail","FAIL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t="str">
        <f aca="false">" "&amp;TRIM(SUBSTITUTE(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 "))&amp;" "</f>
        <v>  </v>
      </c>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IFERROR(IF(AND(TRIM(U432)="Pass",SUMPRODUCT((LEN(BC432)-LEN(SUBSTITUTE(BC432,"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")))/(LEN(L_PendNeg)+1))+SUMPRODUCT((LEN(BC432)-LEN(SUBSTITUTE(BC432," "&amp;L_PendPrep&amp;" "," ")))/(LEN(L_PendPrep)+1)),1,0),1)</f>
        <v>0</v>
      </c>
      <c r="BI432" s="61" t="n">
        <f aca="false">IFERROR(IF(SUMPRODUCT((LEN(BD432)-LEN(SUBSTITUTE(BD432," "&amp;L_PendStrict&amp;" "," ")))/(LEN(L_PendStrict)+1))&gt;SUMPRODUCT((LEN(BD432)-LEN(SUBSTITUTE(BD432," "&amp;L_PendNeg&amp;" "," ")))/(LEN(L_PendNeg)+1)),1,0),1)</f>
        <v>0</v>
      </c>
      <c r="BJ432" s="61" t="n">
        <f aca="false">IFERROR(IF(SUMPRODUCT((LEN(BE432)-LEN(SUBSTITUTE(BE432," "&amp;L_Pending&amp;" "," ")))/(LEN(L_Pending)+1))&gt;SUMPRODUCT((LEN(BE432)-LEN(SUBSTITUTE(BE432," "&amp;L_PendNeg&amp;" "," ")))/(LEN(L_PendNeg)+1))+SUMPRODUCT((LEN(BE432)-LEN(SUBSTITUTE(BE432," "&amp;L_PendPrep&amp;" "," ")))/(LEN(L_PendPrep)+1)),1,0),1)</f>
        <v>0</v>
      </c>
      <c r="BK432" s="61" t="n">
        <f aca="false">IFERROR(IF(SUMPRODUCT((LEN(BF432)-LEN(SUBSTITUTE(BF432," "&amp;L_PendStrict&amp;" "," ")))/(LEN(L_PendStrict)+1))&gt;SUMPRODUCT((LEN(BF432)-LEN(SUBSTITUTE(BF432," "&amp;L_PendNeg&amp;" "," ")))/(LEN(L_PendNeg)+1)),1,0),1)</f>
        <v>0</v>
      </c>
      <c r="BL432" s="61" t="n">
        <f aca="false">IFERROR(IF(OR(SUMPRODUCT(--ISNUMBER(SEARCH({"aa000"," aa 000"," aaa 000"," aaaa 000"," a 0000"," a000 000"," aa 00 000"," aaa 00 000"},BN432)))&gt;0,SUMPRODUCT(--ISNUMBER(SEARCH({"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432)))&gt;0,SUMPRODUCT(--ISNUMBER(SEARCH({"http","www.","\",".pdf",".jpg",".jpeg",".png",".heic",".xls",".doc",".msg",".eml"},Z432)))&gt;0,AND(SUMPRODUCT(--ISNUMBER(SEARCH({"sharepoint","onedrive","teams","dms","q-pulse","qpulse"},Z432)))&gt;0,ISNUMBER(SEARCH("0",BM432)))),1,0),0)</f>
        <v>0</v>
      </c>
      <c r="BM432" s="61" t="str">
        <f aca="false">SUBSTITUTE(SUBSTITUTE(SUBSTITUTE(SUBSTITUTE(SUBSTITUTE(SUBSTITUTE(SUBSTITUTE(SUBSTITUTE(SUBSTITUTE(LOWER(BW432&amp;""),"1","0"),"2","0"),"3","0"),"4","0"),"5","0"),"6","0"),"7","0"),"8","0"),"9","0")</f>
        <v>  </v>
      </c>
      <c r="BN432" s="61" t="str">
        <f aca="false">SUBSTITUTE(SUBSTITUTE(SUBSTITUTE(SUBSTITUTE(SUBSTITUTE(SUBSTITUTE(SUBSTITUTE(SUBSTITUTE(SUBSTITUTE(SUBSTITUTE(SUBSTITUTE(SUBSTITUTE(SUBSTITUTE(SUBSTITUTE(SUBSTITUTE(SUBSTITUTE(SUBSTITUTE(SUBSTITUTE(SUBSTITUTE(SUBSTITUTE(SUBSTITUTE(SUBSTITUTE(SUBSTITUTE(SUBSTITUTE(SUBSTITUTE(BM432,"b","a"),"c","a"),"d","a"),"e","a"),"f","a"),"g","a"),"h","a"),"i","a"),"j","a"),"k","a"),"l","a"),"m","a"),"n","a"),"o","a"),"p","a"),"q","a"),"r","a"),"s","a"),"t","a"),"u","a"),"v","a"),"w","a"),"x","a"),"y","a"),"z","a")</f>
        <v>  </v>
      </c>
      <c r="BO432" s="61" t="str">
        <f aca="false">SUBSTITUTE(SUBSTITUTE(SUBSTITUTE(SUBSTITUTE(SUBSTITUTE(SUBSTITUTE(SUBSTITUTE(SUBSTITUTE(SUBSTITUTE(LOWER(BX432&amp;""),"1","0"),"2","0"),"3","0"),"4","0"),"5","0"),"6","0"),"7","0"),"8","0"),"9","0")</f>
        <v>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v>
      </c>
      <c r="BQ432" s="61" t="n">
        <f aca="false">IFERROR(IF(OR(SUMPRODUCT(--ISNUMBER(SEARCH({"aa000"," aa 000"," aaa 000"," aaaa 000"," a 0000"," a000 000"," aa 00 000"," aaa 00 000"},BP432)))&gt;0,SUMPRODUCT(--ISNUMBER(SEARCH({"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432)))&gt;0,SUMPRODUCT(--ISNUMBER(SEARCH({"http","www.","\",".pdf",".jpg",".jpeg",".png",".heic",".xls",".doc",".msg",".eml"},W432)))&gt;0,ISNUMBER(SEARCH("0000",BO432)),AND(SUMPRODUCT(--ISNUMBER(SEARCH({"sharepoint","onedrive","teams","dms","q-pulse","qpulse"},W432)))&gt;0,ISNUMBER(SEARCH("0",BO432)))),1,0),0)</f>
        <v>0</v>
      </c>
      <c r="BR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432," "&amp;LOWER(Flights!$F$17)&amp;" "," ~ ")," mh"," ~")," at "," ~ ")," by "," ~ ")," on "," ~ ")," to "," ~ ")," from "," ~ ")," until "," ~ ")," till "," ~ ")," before "," ~ ")," after "," ~ ")," around "," ~ ")," approx "," ~ ")," about "," ~ ")," since "," ~ ")," hrs "," ~ ")," hr "," ~ ")," hours "," ~ ")," time "," ~ ")," jan "," ~ ")," feb "," ~ ")," mar "," ~ ")," apr "," ~ ")," may "," ~ ")," jun "," ~ ")," jul "," ~ ")," aug "," ~ ")," sep "," ~ ")," sept "," ~ ")," oct "," ~ ")</f>
        <v>  </v>
      </c>
      <c r="BS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432," "&amp;LOWER(Flights!$F$17)&amp;" "," ~ ")," mh"," ~")," at "," ~ ")," by "," ~ ")," on "," ~ ")," to "," ~ ")," from "," ~ ")," until "," ~ ")," till "," ~ ")," before "," ~ ")," after "," ~ ")," around "," ~ ")," approx "," ~ ")," about "," ~ ")," since "," ~ ")," hrs "," ~ ")," hr "," ~ ")," hours "," ~ ")," time "," ~ ")," jan "," ~ ")," feb "," ~ ")," mar "," ~ ")," apr "," ~ ")," may "," ~ ")," jun "," ~ ")," jul "," ~ ")," aug "," ~ ")," sep "," ~ ")," sept "," ~ ")," oct "," ~ ")</f>
        <v>  </v>
      </c>
      <c r="BT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432,"jan","~"),"feb","~"),"mar","~"),"apr","~"),"may","~"),"jun","~"),"jul","~"),"aug","~"),"sep","~"),"oct","~"),"nov","~"),"dec","~")," nov "," ~ ")," dec "," ~ ")," mon "," ~ ")," tue "," ~ ")," wed "," ~ ")," thu "," ~ ")," fri "," ~ ")," sat "," ~ ")," sun "," ~ ")," gate "," ~ ")," bay "," ~ ")," stand "," ~ ")," position "," ~ ")," galley "," ~ ")," flight "," ~ ")," flt "," ~ ")," day "," ~ ")," date "," ~ ")," dated "," ~ ")," the "," ~ ")," and "," ~ ")," of "," ~ ")," in "," ~ ")," for "," ~ ")," with "," ~ ")</f>
        <v>  </v>
      </c>
      <c r="BU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432,"jan","~"),"feb","~"),"mar","~"),"apr","~"),"may","~"),"jun","~"),"jul","~"),"aug","~"),"sep","~"),"oct","~"),"nov","~"),"dec","~")," nov "," ~ ")," dec "," ~ ")," mon "," ~ ")," tue "," ~ ")," wed "," ~ ")," thu "," ~ ")," fri "," ~ ")," sat "," ~ ")," sun "," ~ ")," gate "," ~ ")," bay "," ~ ")," stand "," ~ ")," position "," ~ ")," galley "," ~ ")," flight "," ~ ")," flt "," ~ ")," day "," ~ ")," date "," ~ ")," dated "," ~ ")," the "," ~ ")," and "," ~ ")," of "," ~ ")," in "," ~ ")," for "," ~ ")," with "," ~ ")</f>
        <v>  </v>
      </c>
      <c r="BV432" s="61" t="n">
        <f aca="false">0</f>
        <v>0</v>
      </c>
      <c r="BW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432," pax "," ~ ")," etd "," ~ ")," eta "," ~ ")," std "," ~ ")," sta "," ~ ")," atd "," ~ ")," ata "," ~ ")," lt "," ~ ")," utc "," ~ ")," local "," ~ ")," ok "," ~ ")," done "," ~ ")," seen "," ~ ")," chk "," ~ ")," chkd "," ~ ")," checked "," ~ ")," rcvd "," ~ ")," recd "," ~ ")," dep "," ~ ")," arr "," ~ ")," qty "," ~ ")," all "," ~ ")," ttl "," ~ ")," total "," ~ ")," via "," ~ ")," per "," ~ ")," call "," ~ ")," inbound "," ~ ")," outbound "," ~ ")," approx "," ~ ")</f>
        <v>  </v>
      </c>
      <c r="BX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432," pax "," ~ ")," etd "," ~ ")," eta "," ~ ")," std "," ~ ")," sta "," ~ ")," atd "," ~ ")," ata "," ~ ")," lt "," ~ ")," utc "," ~ ")," local "," ~ ")," ok "," ~ ")," done "," ~ ")," seen "," ~ ")," chk "," ~ ")," chkd "," ~ ")," checked "," ~ ")," rcvd "," ~ ")," recd "," ~ ")," dep "," ~ ")," arr "," ~ ")," qty "," ~ ")," all "," ~ ")," ttl "," ~ ")," total "," ~ ")," via "," ~ ")," per "," ~ ")," call "," ~ ")," inbound "," ~ ")," outbound "," ~ ")," approx "," ~ ")</f>
        <v>  </v>
      </c>
    </row>
    <row r="433" customFormat="false" ht="39.75" hidden="false" customHeight="true" outlineLevel="0" collapsed="false">
      <c r="A433" s="57" t="s">
        <v>1069</v>
      </c>
      <c r="B433" s="57" t="s">
        <v>272</v>
      </c>
      <c r="C433" s="57" t="str">
        <f aca="false">Flights!$F$17</f>
        <v>MH0138</v>
      </c>
      <c r="D433" s="58" t="n">
        <f aca="false">Flights!$D$17</f>
        <v>46309</v>
      </c>
      <c r="E433" s="57" t="str">
        <f aca="false">Flights!$G$17&amp;"-"&amp;Flights!$H$17</f>
        <v>ADL-KUL</v>
      </c>
      <c r="F433" s="57" t="str">
        <f aca="false">Flights!$K$17</f>
        <v>EY</v>
      </c>
      <c r="G433" s="57" t="s">
        <v>81</v>
      </c>
      <c r="H433" s="57" t="s">
        <v>381</v>
      </c>
      <c r="I433" s="57" t="s">
        <v>408</v>
      </c>
      <c r="J433" s="57" t="s">
        <v>409</v>
      </c>
      <c r="K433" s="67" t="s">
        <v>410</v>
      </c>
      <c r="L433" s="67" t="s">
        <v>385</v>
      </c>
      <c r="M433" s="67"/>
      <c r="N433" s="67" t="s">
        <v>386</v>
      </c>
      <c r="O433" s="67"/>
      <c r="P433" s="57" t="s">
        <v>263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open",IF(AND(NOT(OR(LEN(AZ433)&lt;15,ISNUMBER(MATCH(AZ433,L_Placeholder,0)))),BK433=0,NOT(OR(LEN(AU433)&lt;2,ISNUMBER(MATCH(AU433,L_Placeholder,0)))),NOT(OR(LEN(AX433)&lt;2,ISNUMBER(MATCH(AX433,L_Placeholder,0)))),TRIM(AE433)&lt;&gt;TRIM(T433)),"N/A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missing",IF(OR(LEN(AU433)&lt;2,ISNUMBER(MATCH(AU433,L_Placeholder,0))),"INVALID – PIC missing",IF(OR(LEN(AV433)&lt;2,ISNUMBER(MATCH(AV433,L_Placeholder,0))),"INVALID – result / assessment missing",IF(OR(OR(LEN(AW433)&lt;3,ISNUMBER(MATCH(AW433,L_Placeholder,0))),SUMPRODUCT(--ISNUMBER(SEARCH(" "&amp;L_EvidencePhrase&amp;" ",BD433)))&gt;0,BI433=1),"INVALID – evidence missing, placeholder or not yet on file",IF(BL433=0,"INVALID – evidence needs a traceable reference (number, file name or link)",IF(OR(LEN(AX433)&lt;2,ISNUMBER(MATCH(AX433,L_Placeholder,0))),"INVALID – verifier missing",IF(AX433=AU433,"INVALID – verifier must be someone other than the PIC",IF(BH433=1,"INVALID – result not yet available (awaiting / TBC)",IF(BV433=1,"INVALID – wording says not on board: an on-board confirmation needs the item loaded",IF(AND(AQ433=1,OR(OR(LEN(AY433)&lt;3,ISNUMBER(MATCH(AY433,L_Placeholder,0))),BJ433=1,BQ433=0)),"INVALID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LATE","COMPLETE")&amp;IF(BG433=1," – CHECK WORDING",""))))))))))))))))))))))),IF(TRIM(U433)="Fail","FAIL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t="str">
        <f aca="false">" "&amp;TRIM(SUBSTITUTE(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 "))&amp;" "</f>
        <v>  </v>
      </c>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IFERROR(IF(AND(TRIM(U433)="Pass",SUMPRODUCT((LEN(BC433)-LEN(SUBSTITUTE(BC433,"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")))/(LEN(L_PendNeg)+1))+SUMPRODUCT((LEN(BC433)-LEN(SUBSTITUTE(BC433," "&amp;L_PendPrep&amp;" "," ")))/(LEN(L_PendPrep)+1)),1,0),1)</f>
        <v>0</v>
      </c>
      <c r="BI433" s="61" t="n">
        <f aca="false">IFERROR(IF(SUMPRODUCT((LEN(BD433)-LEN(SUBSTITUTE(BD433," "&amp;L_PendStrict&amp;" "," ")))/(LEN(L_PendStrict)+1))&gt;SUMPRODUCT((LEN(BD433)-LEN(SUBSTITUTE(BD433," "&amp;L_PendNeg&amp;" "," ")))/(LEN(L_PendNeg)+1)),1,0),1)</f>
        <v>0</v>
      </c>
      <c r="BJ433" s="61" t="n">
        <f aca="false">IFERROR(IF(SUMPRODUCT((LEN(BE433)-LEN(SUBSTITUTE(BE433," "&amp;L_Pending&amp;" "," ")))/(LEN(L_Pending)+1))&gt;SUMPRODUCT((LEN(BE433)-LEN(SUBSTITUTE(BE433," "&amp;L_PendNeg&amp;" "," ")))/(LEN(L_PendNeg)+1))+SUMPRODUCT((LEN(BE433)-LEN(SUBSTITUTE(BE433," "&amp;L_PendPrep&amp;" "," ")))/(LEN(L_PendPrep)+1)),1,0),1)</f>
        <v>0</v>
      </c>
      <c r="BK433" s="61" t="n">
        <f aca="false">IFERROR(IF(SUMPRODUCT((LEN(BF433)-LEN(SUBSTITUTE(BF433," "&amp;L_PendStrict&amp;" "," ")))/(LEN(L_PendStrict)+1))&gt;SUMPRODUCT((LEN(BF433)-LEN(SUBSTITUTE(BF433," "&amp;L_PendNeg&amp;" "," ")))/(LEN(L_PendNeg)+1)),1,0),1)</f>
        <v>0</v>
      </c>
      <c r="BL433" s="61" t="n">
        <f aca="false">IFERROR(IF(OR(SUMPRODUCT(--ISNUMBER(SEARCH({"aa000"," aa 000"," aaa 000"," aaaa 000"," a 0000"," a000 000"," aa 00 000"," aaa 00 000"},BN433)))&gt;0,SUMPRODUCT(--ISNUMBER(SEARCH({"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433)))&gt;0,SUMPRODUCT(--ISNUMBER(SEARCH({"http","www.","\",".pdf",".jpg",".jpeg",".png",".heic",".xls",".doc",".msg",".eml"},Z433)))&gt;0,AND(SUMPRODUCT(--ISNUMBER(SEARCH({"sharepoint","onedrive","teams","dms","q-pulse","qpulse"},Z433)))&gt;0,ISNUMBER(SEARCH("0",BM433)))),1,0),0)</f>
        <v>0</v>
      </c>
      <c r="BM433" s="61" t="str">
        <f aca="false">SUBSTITUTE(SUBSTITUTE(SUBSTITUTE(SUBSTITUTE(SUBSTITUTE(SUBSTITUTE(SUBSTITUTE(SUBSTITUTE(SUBSTITUTE(LOWER(BW433&amp;""),"1","0"),"2","0"),"3","0"),"4","0"),"5","0"),"6","0"),"7","0"),"8","0"),"9","0")</f>
        <v>  </v>
      </c>
      <c r="BN433" s="61" t="str">
        <f aca="false">SUBSTITUTE(SUBSTITUTE(SUBSTITUTE(SUBSTITUTE(SUBSTITUTE(SUBSTITUTE(SUBSTITUTE(SUBSTITUTE(SUBSTITUTE(SUBSTITUTE(SUBSTITUTE(SUBSTITUTE(SUBSTITUTE(SUBSTITUTE(SUBSTITUTE(SUBSTITUTE(SUBSTITUTE(SUBSTITUTE(SUBSTITUTE(SUBSTITUTE(SUBSTITUTE(SUBSTITUTE(SUBSTITUTE(SUBSTITUTE(SUBSTITUTE(BM433,"b","a"),"c","a"),"d","a"),"e","a"),"f","a"),"g","a"),"h","a"),"i","a"),"j","a"),"k","a"),"l","a"),"m","a"),"n","a"),"o","a"),"p","a"),"q","a"),"r","a"),"s","a"),"t","a"),"u","a"),"v","a"),"w","a"),"x","a"),"y","a"),"z","a")</f>
        <v>  </v>
      </c>
      <c r="BO433" s="61" t="str">
        <f aca="false">SUBSTITUTE(SUBSTITUTE(SUBSTITUTE(SUBSTITUTE(SUBSTITUTE(SUBSTITUTE(SUBSTITUTE(SUBSTITUTE(SUBSTITUTE(LOWER(BX433&amp;""),"1","0"),"2","0"),"3","0"),"4","0"),"5","0"),"6","0"),"7","0"),"8","0"),"9","0")</f>
        <v>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v>
      </c>
      <c r="BQ433" s="61" t="n">
        <f aca="false">IFERROR(IF(OR(SUMPRODUCT(--ISNUMBER(SEARCH({"aa000"," aa 000"," aaa 000"," aaaa 000"," a 0000"," a000 000"," aa 00 000"," aaa 00 000"},BP433)))&gt;0,SUMPRODUCT(--ISNUMBER(SEARCH({"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433)))&gt;0,SUMPRODUCT(--ISNUMBER(SEARCH({"http","www.","\",".pdf",".jpg",".jpeg",".png",".heic",".xls",".doc",".msg",".eml"},W433)))&gt;0,ISNUMBER(SEARCH("0000",BO433)),AND(SUMPRODUCT(--ISNUMBER(SEARCH({"sharepoint","onedrive","teams","dms","q-pulse","qpulse"},W433)))&gt;0,ISNUMBER(SEARCH("0",BO433)))),1,0),0)</f>
        <v>0</v>
      </c>
      <c r="BR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433," "&amp;LOWER(Flights!$F$17)&amp;" "," ~ ")," mh"," ~")," at "," ~ ")," by "," ~ ")," on "," ~ ")," to "," ~ ")," from "," ~ ")," until "," ~ ")," till "," ~ ")," before "," ~ ")," after "," ~ ")," around "," ~ ")," approx "," ~ ")," about "," ~ ")," since "," ~ ")," hrs "," ~ ")," hr "," ~ ")," hours "," ~ ")," time "," ~ ")," jan "," ~ ")," feb "," ~ ")," mar "," ~ ")," apr "," ~ ")," may "," ~ ")," jun "," ~ ")," jul "," ~ ")," aug "," ~ ")," sep "," ~ ")," sept "," ~ ")," oct "," ~ ")</f>
        <v>  </v>
      </c>
      <c r="BS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433," "&amp;LOWER(Flights!$F$17)&amp;" "," ~ ")," mh"," ~")," at "," ~ ")," by "," ~ ")," on "," ~ ")," to "," ~ ")," from "," ~ ")," until "," ~ ")," till "," ~ ")," before "," ~ ")," after "," ~ ")," around "," ~ ")," approx "," ~ ")," about "," ~ ")," since "," ~ ")," hrs "," ~ ")," hr "," ~ ")," hours "," ~ ")," time "," ~ ")," jan "," ~ ")," feb "," ~ ")," mar "," ~ ")," apr "," ~ ")," may "," ~ ")," jun "," ~ ")," jul "," ~ ")," aug "," ~ ")," sep "," ~ ")," sept "," ~ ")," oct "," ~ ")</f>
        <v>  </v>
      </c>
      <c r="BT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433,"jan","~"),"feb","~"),"mar","~"),"apr","~"),"may","~"),"jun","~"),"jul","~"),"aug","~"),"sep","~"),"oct","~"),"nov","~"),"dec","~")," nov "," ~ ")," dec "," ~ ")," mon "," ~ ")," tue "," ~ ")," wed "," ~ ")," thu "," ~ ")," fri "," ~ ")," sat "," ~ ")," sun "," ~ ")," gate "," ~ ")," bay "," ~ ")," stand "," ~ ")," position "," ~ ")," galley "," ~ ")," flight "," ~ ")," flt "," ~ ")," day "," ~ ")," date "," ~ ")," dated "," ~ ")," the "," ~ ")," and "," ~ ")," of "," ~ ")," in "," ~ ")," for "," ~ ")," with "," ~ ")</f>
        <v>  </v>
      </c>
      <c r="BU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433,"jan","~"),"feb","~"),"mar","~"),"apr","~"),"may","~"),"jun","~"),"jul","~"),"aug","~"),"sep","~"),"oct","~"),"nov","~"),"dec","~")," nov "," ~ ")," dec "," ~ ")," mon "," ~ ")," tue "," ~ ")," wed "," ~ ")," thu "," ~ ")," fri "," ~ ")," sat "," ~ ")," sun "," ~ ")," gate "," ~ ")," bay "," ~ ")," stand "," ~ ")," position "," ~ ")," galley "," ~ ")," flight "," ~ ")," flt "," ~ ")," day "," ~ ")," date "," ~ ")," dated "," ~ ")," the "," ~ ")," and "," ~ ")," of "," ~ ")," in "," ~ ")," for "," ~ ")," with "," ~ ")</f>
        <v>  </v>
      </c>
      <c r="BV433" s="61" t="n">
        <f aca="false">0</f>
        <v>0</v>
      </c>
      <c r="BW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433," pax "," ~ ")," etd "," ~ ")," eta "," ~ ")," std "," ~ ")," sta "," ~ ")," atd "," ~ ")," ata "," ~ ")," lt "," ~ ")," utc "," ~ ")," local "," ~ ")," ok "," ~ ")," done "," ~ ")," seen "," ~ ")," chk "," ~ ")," chkd "," ~ ")," checked "," ~ ")," rcvd "," ~ ")," recd "," ~ ")," dep "," ~ ")," arr "," ~ ")," qty "," ~ ")," all "," ~ ")," ttl "," ~ ")," total "," ~ ")," via "," ~ ")," per "," ~ ")," call "," ~ ")," inbound "," ~ ")," outbound "," ~ ")," approx "," ~ ")</f>
        <v>  </v>
      </c>
      <c r="BX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433," pax "," ~ ")," etd "," ~ ")," eta "," ~ ")," std "," ~ ")," sta "," ~ ")," atd "," ~ ")," ata "," ~ ")," lt "," ~ ")," utc "," ~ ")," local "," ~ ")," ok "," ~ ")," done "," ~ ")," seen "," ~ ")," chk "," ~ ")," chkd "," ~ ")," checked "," ~ ")," rcvd "," ~ ")," recd "," ~ ")," dep "," ~ ")," arr "," ~ ")," qty "," ~ ")," all "," ~ ")," ttl "," ~ ")," total "," ~ ")," via "," ~ ")," per "," ~ ")," call "," ~ ")," inbound "," ~ ")," outbound "," ~ ")," approx "," ~ ")</f>
        <v>  </v>
      </c>
    </row>
    <row r="434" customFormat="false" ht="39.75" hidden="false" customHeight="true" outlineLevel="0" collapsed="false">
      <c r="A434" s="57" t="s">
        <v>1070</v>
      </c>
      <c r="B434" s="57" t="s">
        <v>272</v>
      </c>
      <c r="C434" s="57" t="str">
        <f aca="false">Flights!$F$17</f>
        <v>MH0138</v>
      </c>
      <c r="D434" s="58" t="n">
        <f aca="false">Flights!$D$17</f>
        <v>46309</v>
      </c>
      <c r="E434" s="57" t="str">
        <f aca="false">Flights!$G$17&amp;"-"&amp;Flights!$H$17</f>
        <v>ADL-KUL</v>
      </c>
      <c r="F434" s="57" t="str">
        <f aca="false">Flights!$K$17</f>
        <v>EY</v>
      </c>
      <c r="G434" s="57" t="s">
        <v>81</v>
      </c>
      <c r="H434" s="57" t="s">
        <v>381</v>
      </c>
      <c r="I434" s="57" t="s">
        <v>408</v>
      </c>
      <c r="J434" s="57" t="s">
        <v>412</v>
      </c>
      <c r="K434" s="67" t="s">
        <v>410</v>
      </c>
      <c r="L434" s="67" t="s">
        <v>385</v>
      </c>
      <c r="M434" s="67"/>
      <c r="N434" s="67" t="s">
        <v>386</v>
      </c>
      <c r="O434" s="67"/>
      <c r="P434" s="57" t="s">
        <v>263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open",IF(AND(NOT(OR(LEN(AZ434)&lt;15,ISNUMBER(MATCH(AZ434,L_Placeholder,0)))),BK434=0,NOT(OR(LEN(AU434)&lt;2,ISNUMBER(MATCH(AU434,L_Placeholder,0)))),NOT(OR(LEN(AX434)&lt;2,ISNUMBER(MATCH(AX434,L_Placeholder,0)))),TRIM(AE434)&lt;&gt;TRIM(T434)),"N/A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missing",IF(OR(LEN(AU434)&lt;2,ISNUMBER(MATCH(AU434,L_Placeholder,0))),"INVALID – PIC missing",IF(OR(LEN(AV434)&lt;2,ISNUMBER(MATCH(AV434,L_Placeholder,0))),"INVALID – result / assessment missing",IF(OR(OR(LEN(AW434)&lt;3,ISNUMBER(MATCH(AW434,L_Placeholder,0))),SUMPRODUCT(--ISNUMBER(SEARCH(" "&amp;L_EvidencePhrase&amp;" ",BD434)))&gt;0,BI434=1),"INVALID – evidence missing, placeholder or not yet on file",IF(BL434=0,"INVALID – evidence needs a traceable reference (number, file name or link)",IF(OR(LEN(AX434)&lt;2,ISNUMBER(MATCH(AX434,L_Placeholder,0))),"INVALID – verifier missing",IF(AX434=AU434,"INVALID – verifier must be someone other than the PIC",IF(BH434=1,"INVALID – result not yet available (awaiting / TBC)",IF(BV434=1,"INVALID – wording says not on board: an on-board confirmation needs the item loaded",IF(AND(AQ434=1,OR(OR(LEN(AY434)&lt;3,ISNUMBER(MATCH(AY434,L_Placeholder,0))),BJ434=1,BQ434=0)),"INVALID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LATE","COMPLETE")&amp;IF(BG434=1," – CHECK WORDING",""))))))))))))))))))))))),IF(TRIM(U434)="Fail","FAIL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t="str">
        <f aca="false">" "&amp;TRIM(SUBSTITUTE(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 "))&amp;" "</f>
        <v>  </v>
      </c>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IFERROR(IF(AND(TRIM(U434)="Pass",SUMPRODUCT((LEN(BC434)-LEN(SUBSTITUTE(BC434,"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")))/(LEN(L_PendNeg)+1))+SUMPRODUCT((LEN(BC434)-LEN(SUBSTITUTE(BC434," "&amp;L_PendPrep&amp;" "," ")))/(LEN(L_PendPrep)+1)),1,0),1)</f>
        <v>0</v>
      </c>
      <c r="BI434" s="61" t="n">
        <f aca="false">IFERROR(IF(SUMPRODUCT((LEN(BD434)-LEN(SUBSTITUTE(BD434," "&amp;L_PendStrict&amp;" "," ")))/(LEN(L_PendStrict)+1))&gt;SUMPRODUCT((LEN(BD434)-LEN(SUBSTITUTE(BD434," "&amp;L_PendNeg&amp;" "," ")))/(LEN(L_PendNeg)+1)),1,0),1)</f>
        <v>0</v>
      </c>
      <c r="BJ434" s="61" t="n">
        <f aca="false">IFERROR(IF(SUMPRODUCT((LEN(BE434)-LEN(SUBSTITUTE(BE434," "&amp;L_Pending&amp;" "," ")))/(LEN(L_Pending)+1))&gt;SUMPRODUCT((LEN(BE434)-LEN(SUBSTITUTE(BE434," "&amp;L_PendNeg&amp;" "," ")))/(LEN(L_PendNeg)+1))+SUMPRODUCT((LEN(BE434)-LEN(SUBSTITUTE(BE434," "&amp;L_PendPrep&amp;" "," ")))/(LEN(L_PendPrep)+1)),1,0),1)</f>
        <v>0</v>
      </c>
      <c r="BK434" s="61" t="n">
        <f aca="false">IFERROR(IF(SUMPRODUCT((LEN(BF434)-LEN(SUBSTITUTE(BF434," "&amp;L_PendStrict&amp;" "," ")))/(LEN(L_PendStrict)+1))&gt;SUMPRODUCT((LEN(BF434)-LEN(SUBSTITUTE(BF434," "&amp;L_PendNeg&amp;" "," ")))/(LEN(L_PendNeg)+1)),1,0),1)</f>
        <v>0</v>
      </c>
      <c r="BL434" s="61" t="n">
        <f aca="false">IFERROR(IF(OR(SUMPRODUCT(--ISNUMBER(SEARCH({"aa000"," aa 000"," aaa 000"," aaaa 000"," a 0000"," a000 000"," aa 00 000"," aaa 00 000"},BN434)))&gt;0,SUMPRODUCT(--ISNUMBER(SEARCH({"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434)))&gt;0,SUMPRODUCT(--ISNUMBER(SEARCH({"http","www.","\",".pdf",".jpg",".jpeg",".png",".heic",".xls",".doc",".msg",".eml"},Z434)))&gt;0,AND(SUMPRODUCT(--ISNUMBER(SEARCH({"sharepoint","onedrive","teams","dms","q-pulse","qpulse"},Z434)))&gt;0,ISNUMBER(SEARCH("0",BM434)))),1,0),0)</f>
        <v>0</v>
      </c>
      <c r="BM434" s="61" t="str">
        <f aca="false">SUBSTITUTE(SUBSTITUTE(SUBSTITUTE(SUBSTITUTE(SUBSTITUTE(SUBSTITUTE(SUBSTITUTE(SUBSTITUTE(SUBSTITUTE(LOWER(BW434&amp;""),"1","0"),"2","0"),"3","0"),"4","0"),"5","0"),"6","0"),"7","0"),"8","0"),"9","0")</f>
        <v>  </v>
      </c>
      <c r="BN434" s="61" t="str">
        <f aca="false">SUBSTITUTE(SUBSTITUTE(SUBSTITUTE(SUBSTITUTE(SUBSTITUTE(SUBSTITUTE(SUBSTITUTE(SUBSTITUTE(SUBSTITUTE(SUBSTITUTE(SUBSTITUTE(SUBSTITUTE(SUBSTITUTE(SUBSTITUTE(SUBSTITUTE(SUBSTITUTE(SUBSTITUTE(SUBSTITUTE(SUBSTITUTE(SUBSTITUTE(SUBSTITUTE(SUBSTITUTE(SUBSTITUTE(SUBSTITUTE(SUBSTITUTE(BM434,"b","a"),"c","a"),"d","a"),"e","a"),"f","a"),"g","a"),"h","a"),"i","a"),"j","a"),"k","a"),"l","a"),"m","a"),"n","a"),"o","a"),"p","a"),"q","a"),"r","a"),"s","a"),"t","a"),"u","a"),"v","a"),"w","a"),"x","a"),"y","a"),"z","a")</f>
        <v>  </v>
      </c>
      <c r="BO434" s="61" t="str">
        <f aca="false">SUBSTITUTE(SUBSTITUTE(SUBSTITUTE(SUBSTITUTE(SUBSTITUTE(SUBSTITUTE(SUBSTITUTE(SUBSTITUTE(SUBSTITUTE(LOWER(BX434&amp;""),"1","0"),"2","0"),"3","0"),"4","0"),"5","0"),"6","0"),"7","0"),"8","0"),"9","0")</f>
        <v>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v>
      </c>
      <c r="BQ434" s="61" t="n">
        <f aca="false">IFERROR(IF(OR(SUMPRODUCT(--ISNUMBER(SEARCH({"aa000"," aa 000"," aaa 000"," aaaa 000"," a 0000"," a000 000"," aa 00 000"," aaa 00 000"},BP434)))&gt;0,SUMPRODUCT(--ISNUMBER(SEARCH({"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434)))&gt;0,SUMPRODUCT(--ISNUMBER(SEARCH({"http","www.","\",".pdf",".jpg",".jpeg",".png",".heic",".xls",".doc",".msg",".eml"},W434)))&gt;0,ISNUMBER(SEARCH("0000",BO434)),AND(SUMPRODUCT(--ISNUMBER(SEARCH({"sharepoint","onedrive","teams","dms","q-pulse","qpulse"},W434)))&gt;0,ISNUMBER(SEARCH("0",BO434)))),1,0),0)</f>
        <v>0</v>
      </c>
      <c r="BR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434," "&amp;LOWER(Flights!$F$17)&amp;" "," ~ ")," mh"," ~")," at "," ~ ")," by "," ~ ")," on "," ~ ")," to "," ~ ")," from "," ~ ")," until "," ~ ")," till "," ~ ")," before "," ~ ")," after "," ~ ")," around "," ~ ")," approx "," ~ ")," about "," ~ ")," since "," ~ ")," hrs "," ~ ")," hr "," ~ ")," hours "," ~ ")," time "," ~ ")," jan "," ~ ")," feb "," ~ ")," mar "," ~ ")," apr "," ~ ")," may "," ~ ")," jun "," ~ ")," jul "," ~ ")," aug "," ~ ")," sep "," ~ ")," sept "," ~ ")," oct "," ~ ")</f>
        <v>  </v>
      </c>
      <c r="BS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434," "&amp;LOWER(Flights!$F$17)&amp;" "," ~ ")," mh"," ~")," at "," ~ ")," by "," ~ ")," on "," ~ ")," to "," ~ ")," from "," ~ ")," until "," ~ ")," till "," ~ ")," before "," ~ ")," after "," ~ ")," around "," ~ ")," approx "," ~ ")," about "," ~ ")," since "," ~ ")," hrs "," ~ ")," hr "," ~ ")," hours "," ~ ")," time "," ~ ")," jan "," ~ ")," feb "," ~ ")," mar "," ~ ")," apr "," ~ ")," may "," ~ ")," jun "," ~ ")," jul "," ~ ")," aug "," ~ ")," sep "," ~ ")," sept "," ~ ")," oct "," ~ ")</f>
        <v>  </v>
      </c>
      <c r="BT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434,"jan","~"),"feb","~"),"mar","~"),"apr","~"),"may","~"),"jun","~"),"jul","~"),"aug","~"),"sep","~"),"oct","~"),"nov","~"),"dec","~")," nov "," ~ ")," dec "," ~ ")," mon "," ~ ")," tue "," ~ ")," wed "," ~ ")," thu "," ~ ")," fri "," ~ ")," sat "," ~ ")," sun "," ~ ")," gate "," ~ ")," bay "," ~ ")," stand "," ~ ")," position "," ~ ")," galley "," ~ ")," flight "," ~ ")," flt "," ~ ")," day "," ~ ")," date "," ~ ")," dated "," ~ ")," the "," ~ ")," and "," ~ ")," of "," ~ ")," in "," ~ ")," for "," ~ ")," with "," ~ ")</f>
        <v>  </v>
      </c>
      <c r="BU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434,"jan","~"),"feb","~"),"mar","~"),"apr","~"),"may","~"),"jun","~"),"jul","~"),"aug","~"),"sep","~"),"oct","~"),"nov","~"),"dec","~")," nov "," ~ ")," dec "," ~ ")," mon "," ~ ")," tue "," ~ ")," wed "," ~ ")," thu "," ~ ")," fri "," ~ ")," sat "," ~ ")," sun "," ~ ")," gate "," ~ ")," bay "," ~ ")," stand "," ~ ")," position "," ~ ")," galley "," ~ ")," flight "," ~ ")," flt "," ~ ")," day "," ~ ")," date "," ~ ")," dated "," ~ ")," the "," ~ ")," and "," ~ ")," of "," ~ ")," in "," ~ ")," for "," ~ ")," with "," ~ ")</f>
        <v>  </v>
      </c>
      <c r="BV434" s="61" t="n">
        <f aca="false">0</f>
        <v>0</v>
      </c>
      <c r="BW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434," pax "," ~ ")," etd "," ~ ")," eta "," ~ ")," std "," ~ ")," sta "," ~ ")," atd "," ~ ")," ata "," ~ ")," lt "," ~ ")," utc "," ~ ")," local "," ~ ")," ok "," ~ ")," done "," ~ ")," seen "," ~ ")," chk "," ~ ")," chkd "," ~ ")," checked "," ~ ")," rcvd "," ~ ")," recd "," ~ ")," dep "," ~ ")," arr "," ~ ")," qty "," ~ ")," all "," ~ ")," ttl "," ~ ")," total "," ~ ")," via "," ~ ")," per "," ~ ")," call "," ~ ")," inbound "," ~ ")," outbound "," ~ ")," approx "," ~ ")</f>
        <v>  </v>
      </c>
      <c r="BX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434," pax "," ~ ")," etd "," ~ ")," eta "," ~ ")," std "," ~ ")," sta "," ~ ")," atd "," ~ ")," ata "," ~ ")," lt "," ~ ")," utc "," ~ ")," local "," ~ ")," ok "," ~ ")," done "," ~ ")," seen "," ~ ")," chk "," ~ ")," chkd "," ~ ")," checked "," ~ ")," rcvd "," ~ ")," recd "," ~ ")," dep "," ~ ")," arr "," ~ ")," qty "," ~ ")," all "," ~ ")," ttl "," ~ ")," total "," ~ ")," via "," ~ ")," per "," ~ ")," call "," ~ ")," inbound "," ~ ")," outbound "," ~ ")," approx "," ~ ")</f>
        <v>  </v>
      </c>
    </row>
    <row r="435" customFormat="false" ht="39.75" hidden="false" customHeight="true" outlineLevel="0" collapsed="false">
      <c r="A435" s="57" t="s">
        <v>1071</v>
      </c>
      <c r="B435" s="57" t="s">
        <v>272</v>
      </c>
      <c r="C435" s="57" t="str">
        <f aca="false">Flights!$F$17</f>
        <v>MH0138</v>
      </c>
      <c r="D435" s="58" t="n">
        <f aca="false">Flights!$D$17</f>
        <v>46309</v>
      </c>
      <c r="E435" s="57" t="str">
        <f aca="false">Flights!$G$17&amp;"-"&amp;Flights!$H$17</f>
        <v>ADL-KUL</v>
      </c>
      <c r="F435" s="57" t="str">
        <f aca="false">Flights!$K$17</f>
        <v>EY</v>
      </c>
      <c r="G435" s="57" t="s">
        <v>81</v>
      </c>
      <c r="H435" s="57" t="s">
        <v>381</v>
      </c>
      <c r="I435" s="57" t="s">
        <v>414</v>
      </c>
      <c r="J435" s="57" t="s">
        <v>415</v>
      </c>
      <c r="K435" s="67" t="s">
        <v>1072</v>
      </c>
      <c r="L435" s="67" t="s">
        <v>1006</v>
      </c>
      <c r="M435" s="67"/>
      <c r="N435" s="67" t="s">
        <v>386</v>
      </c>
      <c r="O435" s="67"/>
      <c r="P435" s="57" t="s">
        <v>263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open",IF(AND(NOT(OR(LEN(AZ435)&lt;15,ISNUMBER(MATCH(AZ435,L_Placeholder,0)))),BK435=0,NOT(OR(LEN(AU435)&lt;2,ISNUMBER(MATCH(AU435,L_Placeholder,0)))),NOT(OR(LEN(AX435)&lt;2,ISNUMBER(MATCH(AX435,L_Placeholder,0)))),TRIM(AE435)&lt;&gt;TRIM(T435)),"N/A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missing",IF(OR(LEN(AU435)&lt;2,ISNUMBER(MATCH(AU435,L_Placeholder,0))),"INVALID – PIC missing",IF(OR(LEN(AV435)&lt;2,ISNUMBER(MATCH(AV435,L_Placeholder,0))),"INVALID – result / assessment missing",IF(OR(OR(LEN(AW435)&lt;3,ISNUMBER(MATCH(AW435,L_Placeholder,0))),SUMPRODUCT(--ISNUMBER(SEARCH(" "&amp;L_EvidencePhrase&amp;" ",BD435)))&gt;0,BI435=1),"INVALID – evidence missing, placeholder or not yet on file",IF(BL435=0,"INVALID – evidence needs a traceable reference (number, file name or link)",IF(OR(LEN(AX435)&lt;2,ISNUMBER(MATCH(AX435,L_Placeholder,0))),"INVALID – verifier missing",IF(AX435=AU435,"INVALID – verifier must be someone other than the PIC",IF(BH435=1,"INVALID – result not yet available (awaiting / TBC)",IF(BV435=1,"INVALID – wording says not on board: an on-board confirmation needs the item loaded",IF(AND(AQ435=1,OR(OR(LEN(AY435)&lt;3,ISNUMBER(MATCH(AY435,L_Placeholder,0))),BJ435=1,BQ435=0)),"INVALID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LATE","COMPLETE")&amp;IF(BG435=1," – CHECK WORDING",""))))))))))))))))))))))),IF(TRIM(U435)="Fail","FAIL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t="str">
        <f aca="false">" "&amp;TRIM(SUBSTITUTE(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 "))&amp;" "</f>
        <v>  </v>
      </c>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IFERROR(IF(AND(TRIM(U435)="Pass",SUMPRODUCT((LEN(BC435)-LEN(SUBSTITUTE(BC435,"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")))/(LEN(L_PendNeg)+1))+SUMPRODUCT((LEN(BC435)-LEN(SUBSTITUTE(BC435," "&amp;L_PendPrep&amp;" "," ")))/(LEN(L_PendPrep)+1)),1,0),1)</f>
        <v>0</v>
      </c>
      <c r="BI435" s="61" t="n">
        <f aca="false">IFERROR(IF(SUMPRODUCT((LEN(BD435)-LEN(SUBSTITUTE(BD435," "&amp;L_PendStrict&amp;" "," ")))/(LEN(L_PendStrict)+1))&gt;SUMPRODUCT((LEN(BD435)-LEN(SUBSTITUTE(BD435," "&amp;L_PendNeg&amp;" "," ")))/(LEN(L_PendNeg)+1)),1,0),1)</f>
        <v>0</v>
      </c>
      <c r="BJ435" s="61" t="n">
        <f aca="false">IFERROR(IF(SUMPRODUCT((LEN(BE435)-LEN(SUBSTITUTE(BE435," "&amp;L_Pending&amp;" "," ")))/(LEN(L_Pending)+1))&gt;SUMPRODUCT((LEN(BE435)-LEN(SUBSTITUTE(BE435," "&amp;L_PendNeg&amp;" "," ")))/(LEN(L_PendNeg)+1))+SUMPRODUCT((LEN(BE435)-LEN(SUBSTITUTE(BE435," "&amp;L_PendPrep&amp;" "," ")))/(LEN(L_PendPrep)+1)),1,0),1)</f>
        <v>0</v>
      </c>
      <c r="BK435" s="61" t="n">
        <f aca="false">IFERROR(IF(SUMPRODUCT((LEN(BF435)-LEN(SUBSTITUTE(BF435," "&amp;L_PendStrict&amp;" "," ")))/(LEN(L_PendStrict)+1))&gt;SUMPRODUCT((LEN(BF435)-LEN(SUBSTITUTE(BF435," "&amp;L_PendNeg&amp;" "," ")))/(LEN(L_PendNeg)+1)),1,0),1)</f>
        <v>0</v>
      </c>
      <c r="BL435" s="61" t="n">
        <f aca="false">IFERROR(IF(OR(SUMPRODUCT(--ISNUMBER(SEARCH({"aa000"," aa 000"," aaa 000"," aaaa 000"," a 0000"," a000 000"," aa 00 000"," aaa 00 000"},BN435)))&gt;0,SUMPRODUCT(--ISNUMBER(SEARCH({"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435)))&gt;0,SUMPRODUCT(--ISNUMBER(SEARCH({"http","www.","\",".pdf",".jpg",".jpeg",".png",".heic",".xls",".doc",".msg",".eml"},Z435)))&gt;0,AND(SUMPRODUCT(--ISNUMBER(SEARCH({"sharepoint","onedrive","teams","dms","q-pulse","qpulse"},Z435)))&gt;0,ISNUMBER(SEARCH("0",BM435)))),1,0),0)</f>
        <v>0</v>
      </c>
      <c r="BM435" s="61" t="str">
        <f aca="false">SUBSTITUTE(SUBSTITUTE(SUBSTITUTE(SUBSTITUTE(SUBSTITUTE(SUBSTITUTE(SUBSTITUTE(SUBSTITUTE(SUBSTITUTE(LOWER(BW435&amp;""),"1","0"),"2","0"),"3","0"),"4","0"),"5","0"),"6","0"),"7","0"),"8","0"),"9","0")</f>
        <v>  </v>
      </c>
      <c r="BN435" s="61" t="str">
        <f aca="false">SUBSTITUTE(SUBSTITUTE(SUBSTITUTE(SUBSTITUTE(SUBSTITUTE(SUBSTITUTE(SUBSTITUTE(SUBSTITUTE(SUBSTITUTE(SUBSTITUTE(SUBSTITUTE(SUBSTITUTE(SUBSTITUTE(SUBSTITUTE(SUBSTITUTE(SUBSTITUTE(SUBSTITUTE(SUBSTITUTE(SUBSTITUTE(SUBSTITUTE(SUBSTITUTE(SUBSTITUTE(SUBSTITUTE(SUBSTITUTE(SUBSTITUTE(BM435,"b","a"),"c","a"),"d","a"),"e","a"),"f","a"),"g","a"),"h","a"),"i","a"),"j","a"),"k","a"),"l","a"),"m","a"),"n","a"),"o","a"),"p","a"),"q","a"),"r","a"),"s","a"),"t","a"),"u","a"),"v","a"),"w","a"),"x","a"),"y","a"),"z","a")</f>
        <v>  </v>
      </c>
      <c r="BO435" s="61" t="str">
        <f aca="false">SUBSTITUTE(SUBSTITUTE(SUBSTITUTE(SUBSTITUTE(SUBSTITUTE(SUBSTITUTE(SUBSTITUTE(SUBSTITUTE(SUBSTITUTE(LOWER(BX435&amp;""),"1","0"),"2","0"),"3","0"),"4","0"),"5","0"),"6","0"),"7","0"),"8","0"),"9","0")</f>
        <v>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v>
      </c>
      <c r="BQ435" s="61" t="n">
        <f aca="false">IFERROR(IF(OR(SUMPRODUCT(--ISNUMBER(SEARCH({"aa000"," aa 000"," aaa 000"," aaaa 000"," a 0000"," a000 000"," aa 00 000"," aaa 00 000"},BP435)))&gt;0,SUMPRODUCT(--ISNUMBER(SEARCH({"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435)))&gt;0,SUMPRODUCT(--ISNUMBER(SEARCH({"http","www.","\",".pdf",".jpg",".jpeg",".png",".heic",".xls",".doc",".msg",".eml"},W435)))&gt;0,ISNUMBER(SEARCH("0000",BO435)),AND(SUMPRODUCT(--ISNUMBER(SEARCH({"sharepoint","onedrive","teams","dms","q-pulse","qpulse"},W435)))&gt;0,ISNUMBER(SEARCH("0",BO435)))),1,0),0)</f>
        <v>0</v>
      </c>
      <c r="BR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435," "&amp;LOWER(Flights!$F$17)&amp;" "," ~ ")," mh"," ~")," at "," ~ ")," by "," ~ ")," on "," ~ ")," to "," ~ ")," from "," ~ ")," until "," ~ ")," till "," ~ ")," before "," ~ ")," after "," ~ ")," around "," ~ ")," approx "," ~ ")," about "," ~ ")," since "," ~ ")," hrs "," ~ ")," hr "," ~ ")," hours "," ~ ")," time "," ~ ")," jan "," ~ ")," feb "," ~ ")," mar "," ~ ")," apr "," ~ ")," may "," ~ ")," jun "," ~ ")," jul "," ~ ")," aug "," ~ ")," sep "," ~ ")," sept "," ~ ")," oct "," ~ ")</f>
        <v>  </v>
      </c>
      <c r="BS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435," "&amp;LOWER(Flights!$F$17)&amp;" "," ~ ")," mh"," ~")," at "," ~ ")," by "," ~ ")," on "," ~ ")," to "," ~ ")," from "," ~ ")," until "," ~ ")," till "," ~ ")," before "," ~ ")," after "," ~ ")," around "," ~ ")," approx "," ~ ")," about "," ~ ")," since "," ~ ")," hrs "," ~ ")," hr "," ~ ")," hours "," ~ ")," time "," ~ ")," jan "," ~ ")," feb "," ~ ")," mar "," ~ ")," apr "," ~ ")," may "," ~ ")," jun "," ~ ")," jul "," ~ ")," aug "," ~ ")," sep "," ~ ")," sept "," ~ ")," oct "," ~ ")</f>
        <v>  </v>
      </c>
      <c r="BT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435,"jan","~"),"feb","~"),"mar","~"),"apr","~"),"may","~"),"jun","~"),"jul","~"),"aug","~"),"sep","~"),"oct","~"),"nov","~"),"dec","~")," nov "," ~ ")," dec "," ~ ")," mon "," ~ ")," tue "," ~ ")," wed "," ~ ")," thu "," ~ ")," fri "," ~ ")," sat "," ~ ")," sun "," ~ ")," gate "," ~ ")," bay "," ~ ")," stand "," ~ ")," position "," ~ ")," galley "," ~ ")," flight "," ~ ")," flt "," ~ ")," day "," ~ ")," date "," ~ ")," dated "," ~ ")," the "," ~ ")," and "," ~ ")," of "," ~ ")," in "," ~ ")," for "," ~ ")," with "," ~ ")</f>
        <v>  </v>
      </c>
      <c r="BU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435,"jan","~"),"feb","~"),"mar","~"),"apr","~"),"may","~"),"jun","~"),"jul","~"),"aug","~"),"sep","~"),"oct","~"),"nov","~"),"dec","~")," nov "," ~ ")," dec "," ~ ")," mon "," ~ ")," tue "," ~ ")," wed "," ~ ")," thu "," ~ ")," fri "," ~ ")," sat "," ~ ")," sun "," ~ ")," gate "," ~ ")," bay "," ~ ")," stand "," ~ ")," position "," ~ ")," galley "," ~ ")," flight "," ~ ")," flt "," ~ ")," day "," ~ ")," date "," ~ ")," dated "," ~ ")," the "," ~ ")," and "," ~ ")," of "," ~ ")," in "," ~ ")," for "," ~ ")," with "," ~ ")</f>
        <v>  </v>
      </c>
      <c r="BV435" s="61" t="n">
        <f aca="false">0</f>
        <v>0</v>
      </c>
      <c r="BW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435," pax "," ~ ")," etd "," ~ ")," eta "," ~ ")," std "," ~ ")," sta "," ~ ")," atd "," ~ ")," ata "," ~ ")," lt "," ~ ")," utc "," ~ ")," local "," ~ ")," ok "," ~ ")," done "," ~ ")," seen "," ~ ")," chk "," ~ ")," chkd "," ~ ")," checked "," ~ ")," rcvd "," ~ ")," recd "," ~ ")," dep "," ~ ")," arr "," ~ ")," qty "," ~ ")," all "," ~ ")," ttl "," ~ ")," total "," ~ ")," via "," ~ ")," per "," ~ ")," call "," ~ ")," inbound "," ~ ")," outbound "," ~ ")," approx "," ~ ")</f>
        <v>  </v>
      </c>
      <c r="BX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435," pax "," ~ ")," etd "," ~ ")," eta "," ~ ")," std "," ~ ")," sta "," ~ ")," atd "," ~ ")," ata "," ~ ")," lt "," ~ ")," utc "," ~ ")," local "," ~ ")," ok "," ~ ")," done "," ~ ")," seen "," ~ ")," chk "," ~ ")," chkd "," ~ ")," checked "," ~ ")," rcvd "," ~ ")," recd "," ~ ")," dep "," ~ ")," arr "," ~ ")," qty "," ~ ")," all "," ~ ")," ttl "," ~ ")," total "," ~ ")," via "," ~ ")," per "," ~ ")," call "," ~ ")," inbound "," ~ ")," outbound "," ~ ")," approx "," ~ ")</f>
        <v>  </v>
      </c>
    </row>
    <row r="436" customFormat="false" ht="91.5" hidden="false" customHeight="true" outlineLevel="0" collapsed="false">
      <c r="A436" s="57" t="s">
        <v>1073</v>
      </c>
      <c r="B436" s="57" t="s">
        <v>272</v>
      </c>
      <c r="C436" s="57" t="str">
        <f aca="false">Flights!$F$17</f>
        <v>MH0138</v>
      </c>
      <c r="D436" s="58" t="n">
        <f aca="false">Flights!$D$17</f>
        <v>46309</v>
      </c>
      <c r="E436" s="57" t="str">
        <f aca="false">Flights!$G$17&amp;"-"&amp;Flights!$H$17</f>
        <v>ADL-KUL</v>
      </c>
      <c r="F436" s="57" t="str">
        <f aca="false">Flights!$K$17</f>
        <v>EY</v>
      </c>
      <c r="G436" s="57" t="s">
        <v>81</v>
      </c>
      <c r="H436" s="57" t="s">
        <v>381</v>
      </c>
      <c r="I436" s="57" t="s">
        <v>414</v>
      </c>
      <c r="J436" s="57" t="s">
        <v>1074</v>
      </c>
      <c r="K436" s="67" t="s">
        <v>1075</v>
      </c>
      <c r="L436" s="67" t="s">
        <v>677</v>
      </c>
      <c r="M436" s="67"/>
      <c r="N436" s="67" t="s">
        <v>447</v>
      </c>
      <c r="O436" s="67" t="s">
        <v>1076</v>
      </c>
      <c r="P436" s="57" t="s">
        <v>187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open",IF(AND(NOT(OR(LEN(AZ436)&lt;15,ISNUMBER(MATCH(AZ436,L_Placeholder,0)))),BK436=0,NOT(OR(LEN(AU436)&lt;2,ISNUMBER(MATCH(AU436,L_Placeholder,0)))),NOT(OR(LEN(AX436)&lt;2,ISNUMBER(MATCH(AX436,L_Placeholder,0)))),TRIM(AE436)&lt;&gt;TRIM(T436)),"N/A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missing",IF(OR(LEN(AU436)&lt;2,ISNUMBER(MATCH(AU436,L_Placeholder,0))),"INVALID – PIC missing",IF(OR(LEN(AV436)&lt;2,ISNUMBER(MATCH(AV436,L_Placeholder,0))),"INVALID – result / assessment missing",IF(OR(OR(LEN(AW436)&lt;3,ISNUMBER(MATCH(AW436,L_Placeholder,0))),SUMPRODUCT(--ISNUMBER(SEARCH(" "&amp;L_EvidencePhrase&amp;" ",BD436)))&gt;0,BI436=1),"INVALID – evidence missing, placeholder or not yet on file",IF(BL436=0,"INVALID – evidence needs a traceable reference (number, file name or link)",IF(OR(LEN(AX436)&lt;2,ISNUMBER(MATCH(AX436,L_Placeholder,0))),"INVALID – verifier missing",IF(AX436=AU436,"INVALID – verifier must be someone other than the PIC",IF(BH436=1,"INVALID – result not yet available (awaiting / TBC)",IF(BV436=1,"INVALID – wording says not on board: an on-board confirmation needs the item loaded",IF(AND(AQ436=1,OR(OR(LEN(AY436)&lt;3,ISNUMBER(MATCH(AY436,L_Placeholder,0))),BJ436=1,BQ436=0)),"INVALID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LATE","COMPLETE")&amp;IF(BG436=1," – CHECK WORDING",""))))))))))))))))))))))),IF(TRIM(U436)="Fail","FAIL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t="str">
        <f aca="false">" "&amp;TRIM(SUBSTITUTE(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 "))&amp;" "</f>
        <v>  </v>
      </c>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IFERROR(IF(AND(TRIM(U436)="Pass",SUMPRODUCT((LEN(BC436)-LEN(SUBSTITUTE(BC436,"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")))/(LEN(L_PendNeg)+1))+SUMPRODUCT((LEN(BC436)-LEN(SUBSTITUTE(BC436," "&amp;L_PendPrep&amp;" "," ")))/(LEN(L_PendPrep)+1)),1,0),1)</f>
        <v>0</v>
      </c>
      <c r="BI436" s="61" t="n">
        <f aca="false">IFERROR(IF(SUMPRODUCT((LEN(BD436)-LEN(SUBSTITUTE(BD436," "&amp;L_PendStrict&amp;" "," ")))/(LEN(L_PendStrict)+1))&gt;SUMPRODUCT((LEN(BD436)-LEN(SUBSTITUTE(BD436," "&amp;L_PendNeg&amp;" "," ")))/(LEN(L_PendNeg)+1)),1,0),1)</f>
        <v>0</v>
      </c>
      <c r="BJ436" s="61" t="n">
        <f aca="false">IFERROR(IF(SUMPRODUCT((LEN(BE436)-LEN(SUBSTITUTE(BE436," "&amp;L_Pending&amp;" "," ")))/(LEN(L_Pending)+1))&gt;SUMPRODUCT((LEN(BE436)-LEN(SUBSTITUTE(BE436," "&amp;L_PendNeg&amp;" "," ")))/(LEN(L_PendNeg)+1))+SUMPRODUCT((LEN(BE436)-LEN(SUBSTITUTE(BE436," "&amp;L_PendPrep&amp;" "," ")))/(LEN(L_PendPrep)+1)),1,0),1)</f>
        <v>0</v>
      </c>
      <c r="BK436" s="61" t="n">
        <f aca="false">IFERROR(IF(SUMPRODUCT((LEN(BF436)-LEN(SUBSTITUTE(BF436," "&amp;L_PendStrict&amp;" "," ")))/(LEN(L_PendStrict)+1))&gt;SUMPRODUCT((LEN(BF436)-LEN(SUBSTITUTE(BF436," "&amp;L_PendNeg&amp;" "," ")))/(LEN(L_PendNeg)+1)),1,0),1)</f>
        <v>0</v>
      </c>
      <c r="BL436" s="61" t="n">
        <f aca="false">IFERROR(IF(OR(SUMPRODUCT(--ISNUMBER(SEARCH({"aa000"," aa 000"," aaa 000"," aaaa 000"," a 0000"," a000 000"," aa 00 000"," aaa 00 000"},BN436)))&gt;0,SUMPRODUCT(--ISNUMBER(SEARCH({"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436)))&gt;0,SUMPRODUCT(--ISNUMBER(SEARCH({"http","www.","\",".pdf",".jpg",".jpeg",".png",".heic",".xls",".doc",".msg",".eml"},Z436)))&gt;0,AND(SUMPRODUCT(--ISNUMBER(SEARCH({"sharepoint","onedrive","teams","dms","q-pulse","qpulse"},Z436)))&gt;0,ISNUMBER(SEARCH("0",BM436)))),1,0),0)</f>
        <v>0</v>
      </c>
      <c r="BM436" s="61" t="str">
        <f aca="false">SUBSTITUTE(SUBSTITUTE(SUBSTITUTE(SUBSTITUTE(SUBSTITUTE(SUBSTITUTE(SUBSTITUTE(SUBSTITUTE(SUBSTITUTE(LOWER(BW436&amp;""),"1","0"),"2","0"),"3","0"),"4","0"),"5","0"),"6","0"),"7","0"),"8","0"),"9","0")</f>
        <v>  </v>
      </c>
      <c r="BN436" s="61" t="str">
        <f aca="false">SUBSTITUTE(SUBSTITUTE(SUBSTITUTE(SUBSTITUTE(SUBSTITUTE(SUBSTITUTE(SUBSTITUTE(SUBSTITUTE(SUBSTITUTE(SUBSTITUTE(SUBSTITUTE(SUBSTITUTE(SUBSTITUTE(SUBSTITUTE(SUBSTITUTE(SUBSTITUTE(SUBSTITUTE(SUBSTITUTE(SUBSTITUTE(SUBSTITUTE(SUBSTITUTE(SUBSTITUTE(SUBSTITUTE(SUBSTITUTE(SUBSTITUTE(BM436,"b","a"),"c","a"),"d","a"),"e","a"),"f","a"),"g","a"),"h","a"),"i","a"),"j","a"),"k","a"),"l","a"),"m","a"),"n","a"),"o","a"),"p","a"),"q","a"),"r","a"),"s","a"),"t","a"),"u","a"),"v","a"),"w","a"),"x","a"),"y","a"),"z","a")</f>
        <v>  </v>
      </c>
      <c r="BO436" s="61" t="str">
        <f aca="false">SUBSTITUTE(SUBSTITUTE(SUBSTITUTE(SUBSTITUTE(SUBSTITUTE(SUBSTITUTE(SUBSTITUTE(SUBSTITUTE(SUBSTITUTE(LOWER(BX436&amp;""),"1","0"),"2","0"),"3","0"),"4","0"),"5","0"),"6","0"),"7","0"),"8","0"),"9","0")</f>
        <v>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v>
      </c>
      <c r="BQ436" s="61" t="n">
        <f aca="false">IFERROR(IF(OR(SUMPRODUCT(--ISNUMBER(SEARCH({"aa000"," aa 000"," aaa 000"," aaaa 000"," a 0000"," a000 000"," aa 00 000"," aaa 00 000"},BP436)))&gt;0,SUMPRODUCT(--ISNUMBER(SEARCH({"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436)))&gt;0,SUMPRODUCT(--ISNUMBER(SEARCH({"http","www.","\",".pdf",".jpg",".jpeg",".png",".heic",".xls",".doc",".msg",".eml"},W436)))&gt;0,ISNUMBER(SEARCH("0000",BO436)),AND(SUMPRODUCT(--ISNUMBER(SEARCH({"sharepoint","onedrive","teams","dms","q-pulse","qpulse"},W436)))&gt;0,ISNUMBER(SEARCH("0",BO436)))),1,0),0)</f>
        <v>0</v>
      </c>
      <c r="BR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436," "&amp;LOWER(Flights!$F$17)&amp;" "," ~ ")," mh"," ~")," at "," ~ ")," by "," ~ ")," on "," ~ ")," to "," ~ ")," from "," ~ ")," until "," ~ ")," till "," ~ ")," before "," ~ ")," after "," ~ ")," around "," ~ ")," approx "," ~ ")," about "," ~ ")," since "," ~ ")," hrs "," ~ ")," hr "," ~ ")," hours "," ~ ")," time "," ~ ")," jan "," ~ ")," feb "," ~ ")," mar "," ~ ")," apr "," ~ ")," may "," ~ ")," jun "," ~ ")," jul "," ~ ")," aug "," ~ ")," sep "," ~ ")," sept "," ~ ")," oct "," ~ ")</f>
        <v>  </v>
      </c>
      <c r="BS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436," "&amp;LOWER(Flights!$F$17)&amp;" "," ~ ")," mh"," ~")," at "," ~ ")," by "," ~ ")," on "," ~ ")," to "," ~ ")," from "," ~ ")," until "," ~ ")," till "," ~ ")," before "," ~ ")," after "," ~ ")," around "," ~ ")," approx "," ~ ")," about "," ~ ")," since "," ~ ")," hrs "," ~ ")," hr "," ~ ")," hours "," ~ ")," time "," ~ ")," jan "," ~ ")," feb "," ~ ")," mar "," ~ ")," apr "," ~ ")," may "," ~ ")," jun "," ~ ")," jul "," ~ ")," aug "," ~ ")," sep "," ~ ")," sept "," ~ ")," oct "," ~ ")</f>
        <v>  </v>
      </c>
      <c r="BT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436,"jan","~"),"feb","~"),"mar","~"),"apr","~"),"may","~"),"jun","~"),"jul","~"),"aug","~"),"sep","~"),"oct","~"),"nov","~"),"dec","~")," nov "," ~ ")," dec "," ~ ")," mon "," ~ ")," tue "," ~ ")," wed "," ~ ")," thu "," ~ ")," fri "," ~ ")," sat "," ~ ")," sun "," ~ ")," gate "," ~ ")," bay "," ~ ")," stand "," ~ ")," position "," ~ ")," galley "," ~ ")," flight "," ~ ")," flt "," ~ ")," day "," ~ ")," date "," ~ ")," dated "," ~ ")," the "," ~ ")," and "," ~ ")," of "," ~ ")," in "," ~ ")," for "," ~ ")," with "," ~ ")</f>
        <v>  </v>
      </c>
      <c r="BU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436,"jan","~"),"feb","~"),"mar","~"),"apr","~"),"may","~"),"jun","~"),"jul","~"),"aug","~"),"sep","~"),"oct","~"),"nov","~"),"dec","~")," nov "," ~ ")," dec "," ~ ")," mon "," ~ ")," tue "," ~ ")," wed "," ~ ")," thu "," ~ ")," fri "," ~ ")," sat "," ~ ")," sun "," ~ ")," gate "," ~ ")," bay "," ~ ")," stand "," ~ ")," position "," ~ ")," galley "," ~ ")," flight "," ~ ")," flt "," ~ ")," day "," ~ ")," date "," ~ ")," dated "," ~ ")," the "," ~ ")," and "," ~ ")," of "," ~ ")," in "," ~ ")," for "," ~ ")," with "," ~ ")</f>
        <v>  </v>
      </c>
      <c r="BV436" s="61" t="n">
        <f aca="false">0</f>
        <v>0</v>
      </c>
      <c r="BW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436," pax "," ~ ")," etd "," ~ ")," eta "," ~ ")," std "," ~ ")," sta "," ~ ")," atd "," ~ ")," ata "," ~ ")," lt "," ~ ")," utc "," ~ ")," local "," ~ ")," ok "," ~ ")," done "," ~ ")," seen "," ~ ")," chk "," ~ ")," chkd "," ~ ")," checked "," ~ ")," rcvd "," ~ ")," recd "," ~ ")," dep "," ~ ")," arr "," ~ ")," qty "," ~ ")," all "," ~ ")," ttl "," ~ ")," total "," ~ ")," via "," ~ ")," per "," ~ ")," call "," ~ ")," inbound "," ~ ")," outbound "," ~ ")," approx "," ~ ")</f>
        <v>  </v>
      </c>
      <c r="BX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436," pax "," ~ ")," etd "," ~ ")," eta "," ~ ")," std "," ~ ")," sta "," ~ ")," atd "," ~ ")," ata "," ~ ")," lt "," ~ ")," utc "," ~ ")," local "," ~ ")," ok "," ~ ")," done "," ~ ")," seen "," ~ ")," chk "," ~ ")," chkd "," ~ ")," checked "," ~ ")," rcvd "," ~ ")," recd "," ~ ")," dep "," ~ ")," arr "," ~ ")," qty "," ~ ")," all "," ~ ")," ttl "," ~ ")," total "," ~ ")," via "," ~ ")," per "," ~ ")," call "," ~ ")," inbound "," ~ ")," outbound "," ~ ")," approx "," ~ ")</f>
        <v>  </v>
      </c>
    </row>
    <row r="437" customFormat="false" ht="39.75" hidden="false" customHeight="true" outlineLevel="0" collapsed="false">
      <c r="A437" s="57" t="s">
        <v>1077</v>
      </c>
      <c r="B437" s="57" t="s">
        <v>272</v>
      </c>
      <c r="C437" s="57" t="str">
        <f aca="false">Flights!$F$17</f>
        <v>MH0138</v>
      </c>
      <c r="D437" s="58" t="n">
        <f aca="false">Flights!$D$17</f>
        <v>46309</v>
      </c>
      <c r="E437" s="57" t="str">
        <f aca="false">Flights!$G$17&amp;"-"&amp;Flights!$H$17</f>
        <v>ADL-KUL</v>
      </c>
      <c r="F437" s="57" t="str">
        <f aca="false">Flights!$K$17</f>
        <v>EY</v>
      </c>
      <c r="G437" s="57" t="s">
        <v>83</v>
      </c>
      <c r="H437" s="57" t="s">
        <v>381</v>
      </c>
      <c r="I437" s="57" t="s">
        <v>382</v>
      </c>
      <c r="J437" s="57" t="s">
        <v>419</v>
      </c>
      <c r="K437" s="67" t="s">
        <v>420</v>
      </c>
      <c r="L437" s="67" t="s">
        <v>421</v>
      </c>
      <c r="M437" s="67"/>
      <c r="N437" s="67" t="s">
        <v>386</v>
      </c>
      <c r="O437" s="67"/>
      <c r="P437" s="57" t="s">
        <v>263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open",IF(AND(NOT(OR(LEN(AZ437)&lt;15,ISNUMBER(MATCH(AZ437,L_Placeholder,0)))),BK437=0,NOT(OR(LEN(AU437)&lt;2,ISNUMBER(MATCH(AU437,L_Placeholder,0)))),NOT(OR(LEN(AX437)&lt;2,ISNUMBER(MATCH(AX437,L_Placeholder,0)))),TRIM(AE437)&lt;&gt;TRIM(T437)),"N/A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missing",IF(OR(LEN(AU437)&lt;2,ISNUMBER(MATCH(AU437,L_Placeholder,0))),"INVALID – PIC missing",IF(OR(LEN(AV437)&lt;2,ISNUMBER(MATCH(AV437,L_Placeholder,0))),"INVALID – result / assessment missing",IF(OR(OR(LEN(AW437)&lt;3,ISNUMBER(MATCH(AW437,L_Placeholder,0))),SUMPRODUCT(--ISNUMBER(SEARCH(" "&amp;L_EvidencePhrase&amp;" ",BD437)))&gt;0,BI437=1),"INVALID – evidence missing, placeholder or not yet on file",IF(BL437=0,"INVALID – evidence needs a traceable reference (number, file name or link)",IF(OR(LEN(AX437)&lt;2,ISNUMBER(MATCH(AX437,L_Placeholder,0))),"INVALID – verifier missing",IF(AX437=AU437,"INVALID – verifier must be someone other than the PIC",IF(BH437=1,"INVALID – result not yet available (awaiting / TBC)",IF(BV437=1,"INVALID – wording says not on board: an on-board confirmation needs the item loaded",IF(AND(AQ437=1,OR(OR(LEN(AY437)&lt;3,ISNUMBER(MATCH(AY437,L_Placeholder,0))),BJ437=1,BQ437=0)),"INVALID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LATE","COMPLETE")&amp;IF(BG437=1," – CHECK WORDING",""))))))))))))))))))))))),IF(TRIM(U437)="Fail","FAIL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t="str">
        <f aca="false">" "&amp;TRIM(SUBSTITUTE(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 "))&amp;" "</f>
        <v>  </v>
      </c>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IFERROR(IF(AND(TRIM(U437)="Pass",SUMPRODUCT((LEN(BC437)-LEN(SUBSTITUTE(BC437,"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")))/(LEN(L_PendNeg)+1))+SUMPRODUCT((LEN(BC437)-LEN(SUBSTITUTE(BC437," "&amp;L_PendPrep&amp;" "," ")))/(LEN(L_PendPrep)+1)),1,0),1)</f>
        <v>0</v>
      </c>
      <c r="BI437" s="61" t="n">
        <f aca="false">IFERROR(IF(SUMPRODUCT((LEN(BD437)-LEN(SUBSTITUTE(BD437," "&amp;L_PendStrict&amp;" "," ")))/(LEN(L_PendStrict)+1))&gt;SUMPRODUCT((LEN(BD437)-LEN(SUBSTITUTE(BD437," "&amp;L_PendNeg&amp;" "," ")))/(LEN(L_PendNeg)+1)),1,0),1)</f>
        <v>0</v>
      </c>
      <c r="BJ437" s="61" t="n">
        <f aca="false">IFERROR(IF(SUMPRODUCT((LEN(BE437)-LEN(SUBSTITUTE(BE437," "&amp;L_Pending&amp;" "," ")))/(LEN(L_Pending)+1))&gt;SUMPRODUCT((LEN(BE437)-LEN(SUBSTITUTE(BE437," "&amp;L_PendNeg&amp;" "," ")))/(LEN(L_PendNeg)+1))+SUMPRODUCT((LEN(BE437)-LEN(SUBSTITUTE(BE437," "&amp;L_PendPrep&amp;" "," ")))/(LEN(L_PendPrep)+1)),1,0),1)</f>
        <v>0</v>
      </c>
      <c r="BK437" s="61" t="n">
        <f aca="false">IFERROR(IF(SUMPRODUCT((LEN(BF437)-LEN(SUBSTITUTE(BF437," "&amp;L_PendStrict&amp;" "," ")))/(LEN(L_PendStrict)+1))&gt;SUMPRODUCT((LEN(BF437)-LEN(SUBSTITUTE(BF437," "&amp;L_PendNeg&amp;" "," ")))/(LEN(L_PendNeg)+1)),1,0),1)</f>
        <v>0</v>
      </c>
      <c r="BL437" s="61" t="n">
        <f aca="false">IFERROR(IF(OR(SUMPRODUCT(--ISNUMBER(SEARCH({"aa000"," aa 000"," aaa 000"," aaaa 000"," a 0000"," a000 000"," aa 00 000"," aaa 00 000"},BN437)))&gt;0,SUMPRODUCT(--ISNUMBER(SEARCH({"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437)))&gt;0,SUMPRODUCT(--ISNUMBER(SEARCH({"http","www.","\",".pdf",".jpg",".jpeg",".png",".heic",".xls",".doc",".msg",".eml"},Z437)))&gt;0,AND(SUMPRODUCT(--ISNUMBER(SEARCH({"sharepoint","onedrive","teams","dms","q-pulse","qpulse"},Z437)))&gt;0,ISNUMBER(SEARCH("0",BM437)))),1,0),0)</f>
        <v>0</v>
      </c>
      <c r="BM437" s="61" t="str">
        <f aca="false">SUBSTITUTE(SUBSTITUTE(SUBSTITUTE(SUBSTITUTE(SUBSTITUTE(SUBSTITUTE(SUBSTITUTE(SUBSTITUTE(SUBSTITUTE(LOWER(BW437&amp;""),"1","0"),"2","0"),"3","0"),"4","0"),"5","0"),"6","0"),"7","0"),"8","0"),"9","0")</f>
        <v>  </v>
      </c>
      <c r="BN437" s="61" t="str">
        <f aca="false">SUBSTITUTE(SUBSTITUTE(SUBSTITUTE(SUBSTITUTE(SUBSTITUTE(SUBSTITUTE(SUBSTITUTE(SUBSTITUTE(SUBSTITUTE(SUBSTITUTE(SUBSTITUTE(SUBSTITUTE(SUBSTITUTE(SUBSTITUTE(SUBSTITUTE(SUBSTITUTE(SUBSTITUTE(SUBSTITUTE(SUBSTITUTE(SUBSTITUTE(SUBSTITUTE(SUBSTITUTE(SUBSTITUTE(SUBSTITUTE(SUBSTITUTE(BM437,"b","a"),"c","a"),"d","a"),"e","a"),"f","a"),"g","a"),"h","a"),"i","a"),"j","a"),"k","a"),"l","a"),"m","a"),"n","a"),"o","a"),"p","a"),"q","a"),"r","a"),"s","a"),"t","a"),"u","a"),"v","a"),"w","a"),"x","a"),"y","a"),"z","a")</f>
        <v>  </v>
      </c>
      <c r="BO437" s="61" t="str">
        <f aca="false">SUBSTITUTE(SUBSTITUTE(SUBSTITUTE(SUBSTITUTE(SUBSTITUTE(SUBSTITUTE(SUBSTITUTE(SUBSTITUTE(SUBSTITUTE(LOWER(BX437&amp;""),"1","0"),"2","0"),"3","0"),"4","0"),"5","0"),"6","0"),"7","0"),"8","0"),"9","0")</f>
        <v>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v>
      </c>
      <c r="BQ437" s="61" t="n">
        <f aca="false">IFERROR(IF(OR(SUMPRODUCT(--ISNUMBER(SEARCH({"aa000"," aa 000"," aaa 000"," aaaa 000"," a 0000"," a000 000"," aa 00 000"," aaa 00 000"},BP437)))&gt;0,SUMPRODUCT(--ISNUMBER(SEARCH({"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437)))&gt;0,SUMPRODUCT(--ISNUMBER(SEARCH({"http","www.","\",".pdf",".jpg",".jpeg",".png",".heic",".xls",".doc",".msg",".eml"},W437)))&gt;0,ISNUMBER(SEARCH("0000",BO437)),AND(SUMPRODUCT(--ISNUMBER(SEARCH({"sharepoint","onedrive","teams","dms","q-pulse","qpulse"},W437)))&gt;0,ISNUMBER(SEARCH("0",BO437)))),1,0),0)</f>
        <v>0</v>
      </c>
      <c r="BR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437," "&amp;LOWER(Flights!$F$17)&amp;" "," ~ ")," mh"," ~")," at "," ~ ")," by "," ~ ")," on "," ~ ")," to "," ~ ")," from "," ~ ")," until "," ~ ")," till "," ~ ")," before "," ~ ")," after "," ~ ")," around "," ~ ")," approx "," ~ ")," about "," ~ ")," since "," ~ ")," hrs "," ~ ")," hr "," ~ ")," hours "," ~ ")," time "," ~ ")," jan "," ~ ")," feb "," ~ ")," mar "," ~ ")," apr "," ~ ")," may "," ~ ")," jun "," ~ ")," jul "," ~ ")," aug "," ~ ")," sep "," ~ ")," sept "," ~ ")," oct "," ~ ")</f>
        <v>  </v>
      </c>
      <c r="BS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437," "&amp;LOWER(Flights!$F$17)&amp;" "," ~ ")," mh"," ~")," at "," ~ ")," by "," ~ ")," on "," ~ ")," to "," ~ ")," from "," ~ ")," until "," ~ ")," till "," ~ ")," before "," ~ ")," after "," ~ ")," around "," ~ ")," approx "," ~ ")," about "," ~ ")," since "," ~ ")," hrs "," ~ ")," hr "," ~ ")," hours "," ~ ")," time "," ~ ")," jan "," ~ ")," feb "," ~ ")," mar "," ~ ")," apr "," ~ ")," may "," ~ ")," jun "," ~ ")," jul "," ~ ")," aug "," ~ ")," sep "," ~ ")," sept "," ~ ")," oct "," ~ ")</f>
        <v>  </v>
      </c>
      <c r="BT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437,"jan","~"),"feb","~"),"mar","~"),"apr","~"),"may","~"),"jun","~"),"jul","~"),"aug","~"),"sep","~"),"oct","~"),"nov","~"),"dec","~")," nov "," ~ ")," dec "," ~ ")," mon "," ~ ")," tue "," ~ ")," wed "," ~ ")," thu "," ~ ")," fri "," ~ ")," sat "," ~ ")," sun "," ~ ")," gate "," ~ ")," bay "," ~ ")," stand "," ~ ")," position "," ~ ")," galley "," ~ ")," flight "," ~ ")," flt "," ~ ")," day "," ~ ")," date "," ~ ")," dated "," ~ ")," the "," ~ ")," and "," ~ ")," of "," ~ ")," in "," ~ ")," for "," ~ ")," with "," ~ ")</f>
        <v>  </v>
      </c>
      <c r="BU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437,"jan","~"),"feb","~"),"mar","~"),"apr","~"),"may","~"),"jun","~"),"jul","~"),"aug","~"),"sep","~"),"oct","~"),"nov","~"),"dec","~")," nov "," ~ ")," dec "," ~ ")," mon "," ~ ")," tue "," ~ ")," wed "," ~ ")," thu "," ~ ")," fri "," ~ ")," sat "," ~ ")," sun "," ~ ")," gate "," ~ ")," bay "," ~ ")," stand "," ~ ")," position "," ~ ")," galley "," ~ ")," flight "," ~ ")," flt "," ~ ")," day "," ~ ")," date "," ~ ")," dated "," ~ ")," the "," ~ ")," and "," ~ ")," of "," ~ ")," in "," ~ ")," for "," ~ ")," with "," ~ ")</f>
        <v>  </v>
      </c>
      <c r="BV437" s="61" t="n">
        <f aca="false">0</f>
        <v>0</v>
      </c>
      <c r="BW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437," pax "," ~ ")," etd "," ~ ")," eta "," ~ ")," std "," ~ ")," sta "," ~ ")," atd "," ~ ")," ata "," ~ ")," lt "," ~ ")," utc "," ~ ")," local "," ~ ")," ok "," ~ ")," done "," ~ ")," seen "," ~ ")," chk "," ~ ")," chkd "," ~ ")," checked "," ~ ")," rcvd "," ~ ")," recd "," ~ ")," dep "," ~ ")," arr "," ~ ")," qty "," ~ ")," all "," ~ ")," ttl "," ~ ")," total "," ~ ")," via "," ~ ")," per "," ~ ")," call "," ~ ")," inbound "," ~ ")," outbound "," ~ ")," approx "," ~ ")</f>
        <v>  </v>
      </c>
      <c r="BX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437," pax "," ~ ")," etd "," ~ ")," eta "," ~ ")," std "," ~ ")," sta "," ~ ")," atd "," ~ ")," ata "," ~ ")," lt "," ~ ")," utc "," ~ ")," local "," ~ ")," ok "," ~ ")," done "," ~ ")," seen "," ~ ")," chk "," ~ ")," chkd "," ~ ")," checked "," ~ ")," rcvd "," ~ ")," recd "," ~ ")," dep "," ~ ")," arr "," ~ ")," qty "," ~ ")," all "," ~ ")," ttl "," ~ ")," total "," ~ ")," via "," ~ ")," per "," ~ ")," call "," ~ ")," inbound "," ~ ")," outbound "," ~ ")," approx "," ~ ")</f>
        <v>  </v>
      </c>
    </row>
    <row r="438" customFormat="false" ht="39.75" hidden="false" customHeight="true" outlineLevel="0" collapsed="false">
      <c r="A438" s="57" t="s">
        <v>1078</v>
      </c>
      <c r="B438" s="57" t="s">
        <v>272</v>
      </c>
      <c r="C438" s="57" t="str">
        <f aca="false">Flights!$F$17</f>
        <v>MH0138</v>
      </c>
      <c r="D438" s="58" t="n">
        <f aca="false">Flights!$D$17</f>
        <v>46309</v>
      </c>
      <c r="E438" s="57" t="str">
        <f aca="false">Flights!$G$17&amp;"-"&amp;Flights!$H$17</f>
        <v>ADL-KUL</v>
      </c>
      <c r="F438" s="57" t="str">
        <f aca="false">Flights!$K$17</f>
        <v>EY</v>
      </c>
      <c r="G438" s="57" t="s">
        <v>423</v>
      </c>
      <c r="H438" s="57" t="s">
        <v>381</v>
      </c>
      <c r="I438" s="57" t="s">
        <v>382</v>
      </c>
      <c r="J438" s="57" t="s">
        <v>424</v>
      </c>
      <c r="K438" s="67"/>
      <c r="L438" s="67" t="s">
        <v>425</v>
      </c>
      <c r="M438" s="67"/>
      <c r="N438" s="67" t="s">
        <v>386</v>
      </c>
      <c r="O438" s="67" t="s">
        <v>426</v>
      </c>
      <c r="P438" s="57" t="s">
        <v>263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open",IF(AND(NOT(OR(LEN(AZ438)&lt;15,ISNUMBER(MATCH(AZ438,L_Placeholder,0)))),BK438=0,NOT(OR(LEN(AU438)&lt;2,ISNUMBER(MATCH(AU438,L_Placeholder,0)))),NOT(OR(LEN(AX438)&lt;2,ISNUMBER(MATCH(AX438,L_Placeholder,0)))),TRIM(AE438)&lt;&gt;TRIM(T438)),"N/A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missing",IF(OR(LEN(AU438)&lt;2,ISNUMBER(MATCH(AU438,L_Placeholder,0))),"INVALID – PIC missing",IF(OR(LEN(AV438)&lt;2,ISNUMBER(MATCH(AV438,L_Placeholder,0))),"INVALID – result / assessment missing",IF(OR(OR(LEN(AW438)&lt;3,ISNUMBER(MATCH(AW438,L_Placeholder,0))),SUMPRODUCT(--ISNUMBER(SEARCH(" "&amp;L_EvidencePhrase&amp;" ",BD438)))&gt;0,BI438=1),"INVALID – evidence missing, placeholder or not yet on file",IF(BL438=0,"INVALID – evidence needs a traceable reference (number, file name or link)",IF(OR(LEN(AX438)&lt;2,ISNUMBER(MATCH(AX438,L_Placeholder,0))),"INVALID – verifier missing",IF(AX438=AU438,"INVALID – verifier must be someone other than the PIC",IF(BH438=1,"INVALID – result not yet available (awaiting / TBC)",IF(BV438=1,"INVALID – wording says not on board: an on-board confirmation needs the item loaded",IF(AND(AQ438=1,OR(OR(LEN(AY438)&lt;3,ISNUMBER(MATCH(AY438,L_Placeholder,0))),BJ438=1,BQ438=0)),"INVALID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LATE","COMPLETE")&amp;IF(BG438=1," – CHECK WORDING",""))))))))))))))))))))))),IF(TRIM(U438)="Fail","FAIL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t="str">
        <f aca="false">" "&amp;TRIM(SUBSTITUTE(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 "))&amp;" "</f>
        <v>  </v>
      </c>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IFERROR(IF(AND(TRIM(U438)="Pass",SUMPRODUCT((LEN(BC438)-LEN(SUBSTITUTE(BC438,"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")))/(LEN(L_PendNeg)+1))+SUMPRODUCT((LEN(BC438)-LEN(SUBSTITUTE(BC438," "&amp;L_PendPrep&amp;" "," ")))/(LEN(L_PendPrep)+1)),1,0),1)</f>
        <v>0</v>
      </c>
      <c r="BI438" s="61" t="n">
        <f aca="false">IFERROR(IF(SUMPRODUCT((LEN(BD438)-LEN(SUBSTITUTE(BD438," "&amp;L_PendStrict&amp;" "," ")))/(LEN(L_PendStrict)+1))&gt;SUMPRODUCT((LEN(BD438)-LEN(SUBSTITUTE(BD438," "&amp;L_PendNeg&amp;" "," ")))/(LEN(L_PendNeg)+1)),1,0),1)</f>
        <v>0</v>
      </c>
      <c r="BJ438" s="61" t="n">
        <f aca="false">IFERROR(IF(SUMPRODUCT((LEN(BE438)-LEN(SUBSTITUTE(BE438," "&amp;L_Pending&amp;" "," ")))/(LEN(L_Pending)+1))&gt;SUMPRODUCT((LEN(BE438)-LEN(SUBSTITUTE(BE438," "&amp;L_PendNeg&amp;" "," ")))/(LEN(L_PendNeg)+1))+SUMPRODUCT((LEN(BE438)-LEN(SUBSTITUTE(BE438," "&amp;L_PendPrep&amp;" "," ")))/(LEN(L_PendPrep)+1)),1,0),1)</f>
        <v>0</v>
      </c>
      <c r="BK438" s="61" t="n">
        <f aca="false">IFERROR(IF(SUMPRODUCT((LEN(BF438)-LEN(SUBSTITUTE(BF438," "&amp;L_PendStrict&amp;" "," ")))/(LEN(L_PendStrict)+1))&gt;SUMPRODUCT((LEN(BF438)-LEN(SUBSTITUTE(BF438," "&amp;L_PendNeg&amp;" "," ")))/(LEN(L_PendNeg)+1)),1,0),1)</f>
        <v>0</v>
      </c>
      <c r="BL438" s="61" t="n">
        <f aca="false">IFERROR(IF(OR(SUMPRODUCT(--ISNUMBER(SEARCH({"aa000"," aa 000"," aaa 000"," aaaa 000"," a 0000"," a000 000"," aa 00 000"," aaa 00 000"},BN438)))&gt;0,SUMPRODUCT(--ISNUMBER(SEARCH({"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438)))&gt;0,SUMPRODUCT(--ISNUMBER(SEARCH({"http","www.","\",".pdf",".jpg",".jpeg",".png",".heic",".xls",".doc",".msg",".eml"},Z438)))&gt;0,AND(SUMPRODUCT(--ISNUMBER(SEARCH({"sharepoint","onedrive","teams","dms","q-pulse","qpulse"},Z438)))&gt;0,ISNUMBER(SEARCH("0",BM438)))),1,0),0)</f>
        <v>0</v>
      </c>
      <c r="BM438" s="61" t="str">
        <f aca="false">SUBSTITUTE(SUBSTITUTE(SUBSTITUTE(SUBSTITUTE(SUBSTITUTE(SUBSTITUTE(SUBSTITUTE(SUBSTITUTE(SUBSTITUTE(LOWER(BW438&amp;""),"1","0"),"2","0"),"3","0"),"4","0"),"5","0"),"6","0"),"7","0"),"8","0"),"9","0")</f>
        <v>  </v>
      </c>
      <c r="BN438" s="61" t="str">
        <f aca="false">SUBSTITUTE(SUBSTITUTE(SUBSTITUTE(SUBSTITUTE(SUBSTITUTE(SUBSTITUTE(SUBSTITUTE(SUBSTITUTE(SUBSTITUTE(SUBSTITUTE(SUBSTITUTE(SUBSTITUTE(SUBSTITUTE(SUBSTITUTE(SUBSTITUTE(SUBSTITUTE(SUBSTITUTE(SUBSTITUTE(SUBSTITUTE(SUBSTITUTE(SUBSTITUTE(SUBSTITUTE(SUBSTITUTE(SUBSTITUTE(SUBSTITUTE(BM438,"b","a"),"c","a"),"d","a"),"e","a"),"f","a"),"g","a"),"h","a"),"i","a"),"j","a"),"k","a"),"l","a"),"m","a"),"n","a"),"o","a"),"p","a"),"q","a"),"r","a"),"s","a"),"t","a"),"u","a"),"v","a"),"w","a"),"x","a"),"y","a"),"z","a")</f>
        <v>  </v>
      </c>
      <c r="BO438" s="61" t="str">
        <f aca="false">SUBSTITUTE(SUBSTITUTE(SUBSTITUTE(SUBSTITUTE(SUBSTITUTE(SUBSTITUTE(SUBSTITUTE(SUBSTITUTE(SUBSTITUTE(LOWER(BX438&amp;""),"1","0"),"2","0"),"3","0"),"4","0"),"5","0"),"6","0"),"7","0"),"8","0"),"9","0")</f>
        <v>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v>
      </c>
      <c r="BQ438" s="61" t="n">
        <f aca="false">IFERROR(IF(OR(SUMPRODUCT(--ISNUMBER(SEARCH({"aa000"," aa 000"," aaa 000"," aaaa 000"," a 0000"," a000 000"," aa 00 000"," aaa 00 000"},BP438)))&gt;0,SUMPRODUCT(--ISNUMBER(SEARCH({"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438)))&gt;0,SUMPRODUCT(--ISNUMBER(SEARCH({"http","www.","\",".pdf",".jpg",".jpeg",".png",".heic",".xls",".doc",".msg",".eml"},W438)))&gt;0,ISNUMBER(SEARCH("0000",BO438)),AND(SUMPRODUCT(--ISNUMBER(SEARCH({"sharepoint","onedrive","teams","dms","q-pulse","qpulse"},W438)))&gt;0,ISNUMBER(SEARCH("0",BO438)))),1,0),0)</f>
        <v>0</v>
      </c>
      <c r="BR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438," "&amp;LOWER(Flights!$F$17)&amp;" "," ~ ")," mh"," ~")," at "," ~ ")," by "," ~ ")," on "," ~ ")," to "," ~ ")," from "," ~ ")," until "," ~ ")," till "," ~ ")," before "," ~ ")," after "," ~ ")," around "," ~ ")," approx "," ~ ")," about "," ~ ")," since "," ~ ")," hrs "," ~ ")," hr "," ~ ")," hours "," ~ ")," time "," ~ ")," jan "," ~ ")," feb "," ~ ")," mar "," ~ ")," apr "," ~ ")," may "," ~ ")," jun "," ~ ")," jul "," ~ ")," aug "," ~ ")," sep "," ~ ")," sept "," ~ ")," oct "," ~ ")</f>
        <v>  </v>
      </c>
      <c r="BS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438," "&amp;LOWER(Flights!$F$17)&amp;" "," ~ ")," mh"," ~")," at "," ~ ")," by "," ~ ")," on "," ~ ")," to "," ~ ")," from "," ~ ")," until "," ~ ")," till "," ~ ")," before "," ~ ")," after "," ~ ")," around "," ~ ")," approx "," ~ ")," about "," ~ ")," since "," ~ ")," hrs "," ~ ")," hr "," ~ ")," hours "," ~ ")," time "," ~ ")," jan "," ~ ")," feb "," ~ ")," mar "," ~ ")," apr "," ~ ")," may "," ~ ")," jun "," ~ ")," jul "," ~ ")," aug "," ~ ")," sep "," ~ ")," sept "," ~ ")," oct "," ~ ")</f>
        <v>  </v>
      </c>
      <c r="BT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438,"jan","~"),"feb","~"),"mar","~"),"apr","~"),"may","~"),"jun","~"),"jul","~"),"aug","~"),"sep","~"),"oct","~"),"nov","~"),"dec","~")," nov "," ~ ")," dec "," ~ ")," mon "," ~ ")," tue "," ~ ")," wed "," ~ ")," thu "," ~ ")," fri "," ~ ")," sat "," ~ ")," sun "," ~ ")," gate "," ~ ")," bay "," ~ ")," stand "," ~ ")," position "," ~ ")," galley "," ~ ")," flight "," ~ ")," flt "," ~ ")," day "," ~ ")," date "," ~ ")," dated "," ~ ")," the "," ~ ")," and "," ~ ")," of "," ~ ")," in "," ~ ")," for "," ~ ")," with "," ~ ")</f>
        <v>  </v>
      </c>
      <c r="BU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438,"jan","~"),"feb","~"),"mar","~"),"apr","~"),"may","~"),"jun","~"),"jul","~"),"aug","~"),"sep","~"),"oct","~"),"nov","~"),"dec","~")," nov "," ~ ")," dec "," ~ ")," mon "," ~ ")," tue "," ~ ")," wed "," ~ ")," thu "," ~ ")," fri "," ~ ")," sat "," ~ ")," sun "," ~ ")," gate "," ~ ")," bay "," ~ ")," stand "," ~ ")," position "," ~ ")," galley "," ~ ")," flight "," ~ ")," flt "," ~ ")," day "," ~ ")," date "," ~ ")," dated "," ~ ")," the "," ~ ")," and "," ~ ")," of "," ~ ")," in "," ~ ")," for "," ~ ")," with "," ~ ")</f>
        <v>  </v>
      </c>
      <c r="BV438" s="61" t="n">
        <f aca="false">0</f>
        <v>0</v>
      </c>
      <c r="BW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438," pax "," ~ ")," etd "," ~ ")," eta "," ~ ")," std "," ~ ")," sta "," ~ ")," atd "," ~ ")," ata "," ~ ")," lt "," ~ ")," utc "," ~ ")," local "," ~ ")," ok "," ~ ")," done "," ~ ")," seen "," ~ ")," chk "," ~ ")," chkd "," ~ ")," checked "," ~ ")," rcvd "," ~ ")," recd "," ~ ")," dep "," ~ ")," arr "," ~ ")," qty "," ~ ")," all "," ~ ")," ttl "," ~ ")," total "," ~ ")," via "," ~ ")," per "," ~ ")," call "," ~ ")," inbound "," ~ ")," outbound "," ~ ")," approx "," ~ ")</f>
        <v>  </v>
      </c>
      <c r="BX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438," pax "," ~ ")," etd "," ~ ")," eta "," ~ ")," std "," ~ ")," sta "," ~ ")," atd "," ~ ")," ata "," ~ ")," lt "," ~ ")," utc "," ~ ")," local "," ~ ")," ok "," ~ ")," done "," ~ ")," seen "," ~ ")," chk "," ~ ")," chkd "," ~ ")," checked "," ~ ")," rcvd "," ~ ")," recd "," ~ ")," dep "," ~ ")," arr "," ~ ")," qty "," ~ ")," all "," ~ ")," ttl "," ~ ")," total "," ~ ")," via "," ~ ")," per "," ~ ")," call "," ~ ")," inbound "," ~ ")," outbound "," ~ ")," approx "," ~ ")</f>
        <v>  </v>
      </c>
    </row>
    <row r="439" customFormat="false" ht="39.75" hidden="false" customHeight="true" outlineLevel="0" collapsed="false">
      <c r="A439" s="57" t="s">
        <v>1079</v>
      </c>
      <c r="B439" s="57" t="s">
        <v>272</v>
      </c>
      <c r="C439" s="57" t="str">
        <f aca="false">Flights!$F$17</f>
        <v>MH0138</v>
      </c>
      <c r="D439" s="58" t="n">
        <f aca="false">Flights!$D$17</f>
        <v>46309</v>
      </c>
      <c r="E439" s="57" t="str">
        <f aca="false">Flights!$G$17&amp;"-"&amp;Flights!$H$17</f>
        <v>ADL-KUL</v>
      </c>
      <c r="F439" s="57" t="str">
        <f aca="false">Flights!$K$17</f>
        <v>EY</v>
      </c>
      <c r="G439" s="57" t="s">
        <v>423</v>
      </c>
      <c r="H439" s="57" t="s">
        <v>381</v>
      </c>
      <c r="I439" s="57" t="s">
        <v>382</v>
      </c>
      <c r="J439" s="57" t="s">
        <v>428</v>
      </c>
      <c r="K439" s="67" t="s">
        <v>429</v>
      </c>
      <c r="L439" s="67" t="s">
        <v>425</v>
      </c>
      <c r="M439" s="67"/>
      <c r="N439" s="67" t="s">
        <v>386</v>
      </c>
      <c r="O439" s="67" t="s">
        <v>426</v>
      </c>
      <c r="P439" s="57" t="s">
        <v>263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open",IF(AND(NOT(OR(LEN(AZ439)&lt;15,ISNUMBER(MATCH(AZ439,L_Placeholder,0)))),BK439=0,NOT(OR(LEN(AU439)&lt;2,ISNUMBER(MATCH(AU439,L_Placeholder,0)))),NOT(OR(LEN(AX439)&lt;2,ISNUMBER(MATCH(AX439,L_Placeholder,0)))),TRIM(AE439)&lt;&gt;TRIM(T439)),"N/A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missing",IF(OR(LEN(AU439)&lt;2,ISNUMBER(MATCH(AU439,L_Placeholder,0))),"INVALID – PIC missing",IF(OR(LEN(AV439)&lt;2,ISNUMBER(MATCH(AV439,L_Placeholder,0))),"INVALID – result / assessment missing",IF(OR(OR(LEN(AW439)&lt;3,ISNUMBER(MATCH(AW439,L_Placeholder,0))),SUMPRODUCT(--ISNUMBER(SEARCH(" "&amp;L_EvidencePhrase&amp;" ",BD439)))&gt;0,BI439=1),"INVALID – evidence missing, placeholder or not yet on file",IF(BL439=0,"INVALID – evidence needs a traceable reference (number, file name or link)",IF(OR(LEN(AX439)&lt;2,ISNUMBER(MATCH(AX439,L_Placeholder,0))),"INVALID – verifier missing",IF(AX439=AU439,"INVALID – verifier must be someone other than the PIC",IF(BH439=1,"INVALID – result not yet available (awaiting / TBC)",IF(BV439=1,"INVALID – wording says not on board: an on-board confirmation needs the item loaded",IF(AND(AQ439=1,OR(OR(LEN(AY439)&lt;3,ISNUMBER(MATCH(AY439,L_Placeholder,0))),BJ439=1,BQ439=0)),"INVALID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LATE","COMPLETE")&amp;IF(BG439=1," – CHECK WORDING",""))))))))))))))))))))))),IF(TRIM(U439)="Fail","FAIL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t="str">
        <f aca="false">" "&amp;TRIM(SUBSTITUTE(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 "))&amp;" "</f>
        <v>  </v>
      </c>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IFERROR(IF(AND(TRIM(U439)="Pass",SUMPRODUCT((LEN(BC439)-LEN(SUBSTITUTE(BC439,"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")))/(LEN(L_PendNeg)+1))+SUMPRODUCT((LEN(BC439)-LEN(SUBSTITUTE(BC439," "&amp;L_PendPrep&amp;" "," ")))/(LEN(L_PendPrep)+1)),1,0),1)</f>
        <v>0</v>
      </c>
      <c r="BI439" s="61" t="n">
        <f aca="false">IFERROR(IF(SUMPRODUCT((LEN(BD439)-LEN(SUBSTITUTE(BD439," "&amp;L_PendStrict&amp;" "," ")))/(LEN(L_PendStrict)+1))&gt;SUMPRODUCT((LEN(BD439)-LEN(SUBSTITUTE(BD439," "&amp;L_PendNeg&amp;" "," ")))/(LEN(L_PendNeg)+1)),1,0),1)</f>
        <v>0</v>
      </c>
      <c r="BJ439" s="61" t="n">
        <f aca="false">IFERROR(IF(SUMPRODUCT((LEN(BE439)-LEN(SUBSTITUTE(BE439," "&amp;L_Pending&amp;" "," ")))/(LEN(L_Pending)+1))&gt;SUMPRODUCT((LEN(BE439)-LEN(SUBSTITUTE(BE439," "&amp;L_PendNeg&amp;" "," ")))/(LEN(L_PendNeg)+1))+SUMPRODUCT((LEN(BE439)-LEN(SUBSTITUTE(BE439," "&amp;L_PendPrep&amp;" "," ")))/(LEN(L_PendPrep)+1)),1,0),1)</f>
        <v>0</v>
      </c>
      <c r="BK439" s="61" t="n">
        <f aca="false">IFERROR(IF(SUMPRODUCT((LEN(BF439)-LEN(SUBSTITUTE(BF439," "&amp;L_PendStrict&amp;" "," ")))/(LEN(L_PendStrict)+1))&gt;SUMPRODUCT((LEN(BF439)-LEN(SUBSTITUTE(BF439," "&amp;L_PendNeg&amp;" "," ")))/(LEN(L_PendNeg)+1)),1,0),1)</f>
        <v>0</v>
      </c>
      <c r="BL439" s="61" t="n">
        <f aca="false">IFERROR(IF(OR(SUMPRODUCT(--ISNUMBER(SEARCH({"aa000"," aa 000"," aaa 000"," aaaa 000"," a 0000"," a000 000"," aa 00 000"," aaa 00 000"},BN439)))&gt;0,SUMPRODUCT(--ISNUMBER(SEARCH({"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439)))&gt;0,SUMPRODUCT(--ISNUMBER(SEARCH({"http","www.","\",".pdf",".jpg",".jpeg",".png",".heic",".xls",".doc",".msg",".eml"},Z439)))&gt;0,AND(SUMPRODUCT(--ISNUMBER(SEARCH({"sharepoint","onedrive","teams","dms","q-pulse","qpulse"},Z439)))&gt;0,ISNUMBER(SEARCH("0",BM439)))),1,0),0)</f>
        <v>0</v>
      </c>
      <c r="BM439" s="61" t="str">
        <f aca="false">SUBSTITUTE(SUBSTITUTE(SUBSTITUTE(SUBSTITUTE(SUBSTITUTE(SUBSTITUTE(SUBSTITUTE(SUBSTITUTE(SUBSTITUTE(LOWER(BW439&amp;""),"1","0"),"2","0"),"3","0"),"4","0"),"5","0"),"6","0"),"7","0"),"8","0"),"9","0")</f>
        <v>  </v>
      </c>
      <c r="BN439" s="61" t="str">
        <f aca="false">SUBSTITUTE(SUBSTITUTE(SUBSTITUTE(SUBSTITUTE(SUBSTITUTE(SUBSTITUTE(SUBSTITUTE(SUBSTITUTE(SUBSTITUTE(SUBSTITUTE(SUBSTITUTE(SUBSTITUTE(SUBSTITUTE(SUBSTITUTE(SUBSTITUTE(SUBSTITUTE(SUBSTITUTE(SUBSTITUTE(SUBSTITUTE(SUBSTITUTE(SUBSTITUTE(SUBSTITUTE(SUBSTITUTE(SUBSTITUTE(SUBSTITUTE(BM439,"b","a"),"c","a"),"d","a"),"e","a"),"f","a"),"g","a"),"h","a"),"i","a"),"j","a"),"k","a"),"l","a"),"m","a"),"n","a"),"o","a"),"p","a"),"q","a"),"r","a"),"s","a"),"t","a"),"u","a"),"v","a"),"w","a"),"x","a"),"y","a"),"z","a")</f>
        <v>  </v>
      </c>
      <c r="BO439" s="61" t="str">
        <f aca="false">SUBSTITUTE(SUBSTITUTE(SUBSTITUTE(SUBSTITUTE(SUBSTITUTE(SUBSTITUTE(SUBSTITUTE(SUBSTITUTE(SUBSTITUTE(LOWER(BX439&amp;""),"1","0"),"2","0"),"3","0"),"4","0"),"5","0"),"6","0"),"7","0"),"8","0"),"9","0")</f>
        <v>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v>
      </c>
      <c r="BQ439" s="61" t="n">
        <f aca="false">IFERROR(IF(OR(SUMPRODUCT(--ISNUMBER(SEARCH({"aa000"," aa 000"," aaa 000"," aaaa 000"," a 0000"," a000 000"," aa 00 000"," aaa 00 000"},BP439)))&gt;0,SUMPRODUCT(--ISNUMBER(SEARCH({"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439)))&gt;0,SUMPRODUCT(--ISNUMBER(SEARCH({"http","www.","\",".pdf",".jpg",".jpeg",".png",".heic",".xls",".doc",".msg",".eml"},W439)))&gt;0,ISNUMBER(SEARCH("0000",BO439)),AND(SUMPRODUCT(--ISNUMBER(SEARCH({"sharepoint","onedrive","teams","dms","q-pulse","qpulse"},W439)))&gt;0,ISNUMBER(SEARCH("0",BO439)))),1,0),0)</f>
        <v>0</v>
      </c>
      <c r="BR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439," "&amp;LOWER(Flights!$F$17)&amp;" "," ~ ")," mh"," ~")," at "," ~ ")," by "," ~ ")," on "," ~ ")," to "," ~ ")," from "," ~ ")," until "," ~ ")," till "," ~ ")," before "," ~ ")," after "," ~ ")," around "," ~ ")," approx "," ~ ")," about "," ~ ")," since "," ~ ")," hrs "," ~ ")," hr "," ~ ")," hours "," ~ ")," time "," ~ ")," jan "," ~ ")," feb "," ~ ")," mar "," ~ ")," apr "," ~ ")," may "," ~ ")," jun "," ~ ")," jul "," ~ ")," aug "," ~ ")," sep "," ~ ")," sept "," ~ ")," oct "," ~ ")</f>
        <v>  </v>
      </c>
      <c r="BS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439," "&amp;LOWER(Flights!$F$17)&amp;" "," ~ ")," mh"," ~")," at "," ~ ")," by "," ~ ")," on "," ~ ")," to "," ~ ")," from "," ~ ")," until "," ~ ")," till "," ~ ")," before "," ~ ")," after "," ~ ")," around "," ~ ")," approx "," ~ ")," about "," ~ ")," since "," ~ ")," hrs "," ~ ")," hr "," ~ ")," hours "," ~ ")," time "," ~ ")," jan "," ~ ")," feb "," ~ ")," mar "," ~ ")," apr "," ~ ")," may "," ~ ")," jun "," ~ ")," jul "," ~ ")," aug "," ~ ")," sep "," ~ ")," sept "," ~ ")," oct "," ~ ")</f>
        <v>  </v>
      </c>
      <c r="BT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439,"jan","~"),"feb","~"),"mar","~"),"apr","~"),"may","~"),"jun","~"),"jul","~"),"aug","~"),"sep","~"),"oct","~"),"nov","~"),"dec","~")," nov "," ~ ")," dec "," ~ ")," mon "," ~ ")," tue "," ~ ")," wed "," ~ ")," thu "," ~ ")," fri "," ~ ")," sat "," ~ ")," sun "," ~ ")," gate "," ~ ")," bay "," ~ ")," stand "," ~ ")," position "," ~ ")," galley "," ~ ")," flight "," ~ ")," flt "," ~ ")," day "," ~ ")," date "," ~ ")," dated "," ~ ")," the "," ~ ")," and "," ~ ")," of "," ~ ")," in "," ~ ")," for "," ~ ")," with "," ~ ")</f>
        <v>  </v>
      </c>
      <c r="BU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439,"jan","~"),"feb","~"),"mar","~"),"apr","~"),"may","~"),"jun","~"),"jul","~"),"aug","~"),"sep","~"),"oct","~"),"nov","~"),"dec","~")," nov "," ~ ")," dec "," ~ ")," mon "," ~ ")," tue "," ~ ")," wed "," ~ ")," thu "," ~ ")," fri "," ~ ")," sat "," ~ ")," sun "," ~ ")," gate "," ~ ")," bay "," ~ ")," stand "," ~ ")," position "," ~ ")," galley "," ~ ")," flight "," ~ ")," flt "," ~ ")," day "," ~ ")," date "," ~ ")," dated "," ~ ")," the "," ~ ")," and "," ~ ")," of "," ~ ")," in "," ~ ")," for "," ~ ")," with "," ~ ")</f>
        <v>  </v>
      </c>
      <c r="BV439" s="61" t="n">
        <f aca="false">0</f>
        <v>0</v>
      </c>
      <c r="BW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439," pax "," ~ ")," etd "," ~ ")," eta "," ~ ")," std "," ~ ")," sta "," ~ ")," atd "," ~ ")," ata "," ~ ")," lt "," ~ ")," utc "," ~ ")," local "," ~ ")," ok "," ~ ")," done "," ~ ")," seen "," ~ ")," chk "," ~ ")," chkd "," ~ ")," checked "," ~ ")," rcvd "," ~ ")," recd "," ~ ")," dep "," ~ ")," arr "," ~ ")," qty "," ~ ")," all "," ~ ")," ttl "," ~ ")," total "," ~ ")," via "," ~ ")," per "," ~ ")," call "," ~ ")," inbound "," ~ ")," outbound "," ~ ")," approx "," ~ ")</f>
        <v>  </v>
      </c>
      <c r="BX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439," pax "," ~ ")," etd "," ~ ")," eta "," ~ ")," std "," ~ ")," sta "," ~ ")," atd "," ~ ")," ata "," ~ ")," lt "," ~ ")," utc "," ~ ")," local "," ~ ")," ok "," ~ ")," done "," ~ ")," seen "," ~ ")," chk "," ~ ")," chkd "," ~ ")," checked "," ~ ")," rcvd "," ~ ")," recd "," ~ ")," dep "," ~ ")," arr "," ~ ")," qty "," ~ ")," all "," ~ ")," ttl "," ~ ")," total "," ~ ")," via "," ~ ")," per "," ~ ")," call "," ~ ")," inbound "," ~ ")," outbound "," ~ ")," approx "," ~ ")</f>
        <v>  </v>
      </c>
    </row>
    <row r="440" customFormat="false" ht="39.75" hidden="false" customHeight="true" outlineLevel="0" collapsed="false">
      <c r="A440" s="57" t="s">
        <v>1080</v>
      </c>
      <c r="B440" s="57" t="s">
        <v>272</v>
      </c>
      <c r="C440" s="57" t="str">
        <f aca="false">Flights!$F$17</f>
        <v>MH0138</v>
      </c>
      <c r="D440" s="58" t="n">
        <f aca="false">Flights!$D$17</f>
        <v>46309</v>
      </c>
      <c r="E440" s="57" t="str">
        <f aca="false">Flights!$G$17&amp;"-"&amp;Flights!$H$17</f>
        <v>ADL-KUL</v>
      </c>
      <c r="F440" s="57" t="str">
        <f aca="false">Flights!$K$17</f>
        <v>EY</v>
      </c>
      <c r="G440" s="57" t="s">
        <v>423</v>
      </c>
      <c r="H440" s="57" t="s">
        <v>381</v>
      </c>
      <c r="I440" s="57" t="s">
        <v>431</v>
      </c>
      <c r="J440" s="57" t="s">
        <v>432</v>
      </c>
      <c r="K440" s="67"/>
      <c r="L440" s="67" t="s">
        <v>425</v>
      </c>
      <c r="M440" s="67"/>
      <c r="N440" s="67" t="s">
        <v>386</v>
      </c>
      <c r="O440" s="67" t="s">
        <v>426</v>
      </c>
      <c r="P440" s="57" t="s">
        <v>263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open",IF(AND(NOT(OR(LEN(AZ440)&lt;15,ISNUMBER(MATCH(AZ440,L_Placeholder,0)))),BK440=0,NOT(OR(LEN(AU440)&lt;2,ISNUMBER(MATCH(AU440,L_Placeholder,0)))),NOT(OR(LEN(AX440)&lt;2,ISNUMBER(MATCH(AX440,L_Placeholder,0)))),TRIM(AE440)&lt;&gt;TRIM(T440)),"N/A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missing",IF(OR(LEN(AU440)&lt;2,ISNUMBER(MATCH(AU440,L_Placeholder,0))),"INVALID – PIC missing",IF(OR(LEN(AV440)&lt;2,ISNUMBER(MATCH(AV440,L_Placeholder,0))),"INVALID – result / assessment missing",IF(OR(OR(LEN(AW440)&lt;3,ISNUMBER(MATCH(AW440,L_Placeholder,0))),SUMPRODUCT(--ISNUMBER(SEARCH(" "&amp;L_EvidencePhrase&amp;" ",BD440)))&gt;0,BI440=1),"INVALID – evidence missing, placeholder or not yet on file",IF(BL440=0,"INVALID – evidence needs a traceable reference (number, file name or link)",IF(OR(LEN(AX440)&lt;2,ISNUMBER(MATCH(AX440,L_Placeholder,0))),"INVALID – verifier missing",IF(AX440=AU440,"INVALID – verifier must be someone other than the PIC",IF(BH440=1,"INVALID – result not yet available (awaiting / TBC)",IF(BV440=1,"INVALID – wording says not on board: an on-board confirmation needs the item loaded",IF(AND(AQ440=1,OR(OR(LEN(AY440)&lt;3,ISNUMBER(MATCH(AY440,L_Placeholder,0))),BJ440=1,BQ440=0)),"INVALID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LATE","COMPLETE")&amp;IF(BG440=1," – CHECK WORDING",""))))))))))))))))))))))),IF(TRIM(U440)="Fail","FAIL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t="str">
        <f aca="false">" "&amp;TRIM(SUBSTITUTE(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 "))&amp;" "</f>
        <v>  </v>
      </c>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IFERROR(IF(AND(TRIM(U440)="Pass",SUMPRODUCT((LEN(BC440)-LEN(SUBSTITUTE(BC440,"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")))/(LEN(L_PendNeg)+1))+SUMPRODUCT((LEN(BC440)-LEN(SUBSTITUTE(BC440," "&amp;L_PendPrep&amp;" "," ")))/(LEN(L_PendPrep)+1)),1,0),1)</f>
        <v>0</v>
      </c>
      <c r="BI440" s="61" t="n">
        <f aca="false">IFERROR(IF(SUMPRODUCT((LEN(BD440)-LEN(SUBSTITUTE(BD440," "&amp;L_PendStrict&amp;" "," ")))/(LEN(L_PendStrict)+1))&gt;SUMPRODUCT((LEN(BD440)-LEN(SUBSTITUTE(BD440," "&amp;L_PendNeg&amp;" "," ")))/(LEN(L_PendNeg)+1)),1,0),1)</f>
        <v>0</v>
      </c>
      <c r="BJ440" s="61" t="n">
        <f aca="false">IFERROR(IF(SUMPRODUCT((LEN(BE440)-LEN(SUBSTITUTE(BE440," "&amp;L_Pending&amp;" "," ")))/(LEN(L_Pending)+1))&gt;SUMPRODUCT((LEN(BE440)-LEN(SUBSTITUTE(BE440," "&amp;L_PendNeg&amp;" "," ")))/(LEN(L_PendNeg)+1))+SUMPRODUCT((LEN(BE440)-LEN(SUBSTITUTE(BE440," "&amp;L_PendPrep&amp;" "," ")))/(LEN(L_PendPrep)+1)),1,0),1)</f>
        <v>0</v>
      </c>
      <c r="BK440" s="61" t="n">
        <f aca="false">IFERROR(IF(SUMPRODUCT((LEN(BF440)-LEN(SUBSTITUTE(BF440," "&amp;L_PendStrict&amp;" "," ")))/(LEN(L_PendStrict)+1))&gt;SUMPRODUCT((LEN(BF440)-LEN(SUBSTITUTE(BF440," "&amp;L_PendNeg&amp;" "," ")))/(LEN(L_PendNeg)+1)),1,0),1)</f>
        <v>0</v>
      </c>
      <c r="BL440" s="61" t="n">
        <f aca="false">IFERROR(IF(OR(SUMPRODUCT(--ISNUMBER(SEARCH({"aa000"," aa 000"," aaa 000"," aaaa 000"," a 0000"," a000 000"," aa 00 000"," aaa 00 000"},BN440)))&gt;0,SUMPRODUCT(--ISNUMBER(SEARCH({"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440)))&gt;0,SUMPRODUCT(--ISNUMBER(SEARCH({"http","www.","\",".pdf",".jpg",".jpeg",".png",".heic",".xls",".doc",".msg",".eml"},Z440)))&gt;0,AND(SUMPRODUCT(--ISNUMBER(SEARCH({"sharepoint","onedrive","teams","dms","q-pulse","qpulse"},Z440)))&gt;0,ISNUMBER(SEARCH("0",BM440)))),1,0),0)</f>
        <v>0</v>
      </c>
      <c r="BM440" s="61" t="str">
        <f aca="false">SUBSTITUTE(SUBSTITUTE(SUBSTITUTE(SUBSTITUTE(SUBSTITUTE(SUBSTITUTE(SUBSTITUTE(SUBSTITUTE(SUBSTITUTE(LOWER(BW440&amp;""),"1","0"),"2","0"),"3","0"),"4","0"),"5","0"),"6","0"),"7","0"),"8","0"),"9","0")</f>
        <v>  </v>
      </c>
      <c r="BN440" s="61" t="str">
        <f aca="false">SUBSTITUTE(SUBSTITUTE(SUBSTITUTE(SUBSTITUTE(SUBSTITUTE(SUBSTITUTE(SUBSTITUTE(SUBSTITUTE(SUBSTITUTE(SUBSTITUTE(SUBSTITUTE(SUBSTITUTE(SUBSTITUTE(SUBSTITUTE(SUBSTITUTE(SUBSTITUTE(SUBSTITUTE(SUBSTITUTE(SUBSTITUTE(SUBSTITUTE(SUBSTITUTE(SUBSTITUTE(SUBSTITUTE(SUBSTITUTE(SUBSTITUTE(BM440,"b","a"),"c","a"),"d","a"),"e","a"),"f","a"),"g","a"),"h","a"),"i","a"),"j","a"),"k","a"),"l","a"),"m","a"),"n","a"),"o","a"),"p","a"),"q","a"),"r","a"),"s","a"),"t","a"),"u","a"),"v","a"),"w","a"),"x","a"),"y","a"),"z","a")</f>
        <v>  </v>
      </c>
      <c r="BO440" s="61" t="str">
        <f aca="false">SUBSTITUTE(SUBSTITUTE(SUBSTITUTE(SUBSTITUTE(SUBSTITUTE(SUBSTITUTE(SUBSTITUTE(SUBSTITUTE(SUBSTITUTE(LOWER(BX440&amp;""),"1","0"),"2","0"),"3","0"),"4","0"),"5","0"),"6","0"),"7","0"),"8","0"),"9","0")</f>
        <v>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v>
      </c>
      <c r="BQ440" s="61" t="n">
        <f aca="false">IFERROR(IF(OR(SUMPRODUCT(--ISNUMBER(SEARCH({"aa000"," aa 000"," aaa 000"," aaaa 000"," a 0000"," a000 000"," aa 00 000"," aaa 00 000"},BP440)))&gt;0,SUMPRODUCT(--ISNUMBER(SEARCH({"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440)))&gt;0,SUMPRODUCT(--ISNUMBER(SEARCH({"http","www.","\",".pdf",".jpg",".jpeg",".png",".heic",".xls",".doc",".msg",".eml"},W440)))&gt;0,ISNUMBER(SEARCH("0000",BO440)),AND(SUMPRODUCT(--ISNUMBER(SEARCH({"sharepoint","onedrive","teams","dms","q-pulse","qpulse"},W440)))&gt;0,ISNUMBER(SEARCH("0",BO440)))),1,0),0)</f>
        <v>0</v>
      </c>
      <c r="BR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440," "&amp;LOWER(Flights!$F$17)&amp;" "," ~ ")," mh"," ~")," at "," ~ ")," by "," ~ ")," on "," ~ ")," to "," ~ ")," from "," ~ ")," until "," ~ ")," till "," ~ ")," before "," ~ ")," after "," ~ ")," around "," ~ ")," approx "," ~ ")," about "," ~ ")," since "," ~ ")," hrs "," ~ ")," hr "," ~ ")," hours "," ~ ")," time "," ~ ")," jan "," ~ ")," feb "," ~ ")," mar "," ~ ")," apr "," ~ ")," may "," ~ ")," jun "," ~ ")," jul "," ~ ")," aug "," ~ ")," sep "," ~ ")," sept "," ~ ")," oct "," ~ ")</f>
        <v>  </v>
      </c>
      <c r="BS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440," "&amp;LOWER(Flights!$F$17)&amp;" "," ~ ")," mh"," ~")," at "," ~ ")," by "," ~ ")," on "," ~ ")," to "," ~ ")," from "," ~ ")," until "," ~ ")," till "," ~ ")," before "," ~ ")," after "," ~ ")," around "," ~ ")," approx "," ~ ")," about "," ~ ")," since "," ~ ")," hrs "," ~ ")," hr "," ~ ")," hours "," ~ ")," time "," ~ ")," jan "," ~ ")," feb "," ~ ")," mar "," ~ ")," apr "," ~ ")," may "," ~ ")," jun "," ~ ")," jul "," ~ ")," aug "," ~ ")," sep "," ~ ")," sept "," ~ ")," oct "," ~ ")</f>
        <v>  </v>
      </c>
      <c r="BT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440,"jan","~"),"feb","~"),"mar","~"),"apr","~"),"may","~"),"jun","~"),"jul","~"),"aug","~"),"sep","~"),"oct","~"),"nov","~"),"dec","~")," nov "," ~ ")," dec "," ~ ")," mon "," ~ ")," tue "," ~ ")," wed "," ~ ")," thu "," ~ ")," fri "," ~ ")," sat "," ~ ")," sun "," ~ ")," gate "," ~ ")," bay "," ~ ")," stand "," ~ ")," position "," ~ ")," galley "," ~ ")," flight "," ~ ")," flt "," ~ ")," day "," ~ ")," date "," ~ ")," dated "," ~ ")," the "," ~ ")," and "," ~ ")," of "," ~ ")," in "," ~ ")," for "," ~ ")," with "," ~ ")</f>
        <v>  </v>
      </c>
      <c r="BU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440,"jan","~"),"feb","~"),"mar","~"),"apr","~"),"may","~"),"jun","~"),"jul","~"),"aug","~"),"sep","~"),"oct","~"),"nov","~"),"dec","~")," nov "," ~ ")," dec "," ~ ")," mon "," ~ ")," tue "," ~ ")," wed "," ~ ")," thu "," ~ ")," fri "," ~ ")," sat "," ~ ")," sun "," ~ ")," gate "," ~ ")," bay "," ~ ")," stand "," ~ ")," position "," ~ ")," galley "," ~ ")," flight "," ~ ")," flt "," ~ ")," day "," ~ ")," date "," ~ ")," dated "," ~ ")," the "," ~ ")," and "," ~ ")," of "," ~ ")," in "," ~ ")," for "," ~ ")," with "," ~ ")</f>
        <v>  </v>
      </c>
      <c r="BV440" s="61" t="n">
        <f aca="false">0</f>
        <v>0</v>
      </c>
      <c r="BW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440," pax "," ~ ")," etd "," ~ ")," eta "," ~ ")," std "," ~ ")," sta "," ~ ")," atd "," ~ ")," ata "," ~ ")," lt "," ~ ")," utc "," ~ ")," local "," ~ ")," ok "," ~ ")," done "," ~ ")," seen "," ~ ")," chk "," ~ ")," chkd "," ~ ")," checked "," ~ ")," rcvd "," ~ ")," recd "," ~ ")," dep "," ~ ")," arr "," ~ ")," qty "," ~ ")," all "," ~ ")," ttl "," ~ ")," total "," ~ ")," via "," ~ ")," per "," ~ ")," call "," ~ ")," inbound "," ~ ")," outbound "," ~ ")," approx "," ~ ")</f>
        <v>  </v>
      </c>
      <c r="BX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440," pax "," ~ ")," etd "," ~ ")," eta "," ~ ")," std "," ~ ")," sta "," ~ ")," atd "," ~ ")," ata "," ~ ")," lt "," ~ ")," utc "," ~ ")," local "," ~ ")," ok "," ~ ")," done "," ~ ")," seen "," ~ ")," chk "," ~ ")," chkd "," ~ ")," checked "," ~ ")," rcvd "," ~ ")," recd "," ~ ")," dep "," ~ ")," arr "," ~ ")," qty "," ~ ")," all "," ~ ")," ttl "," ~ ")," total "," ~ ")," via "," ~ ")," per "," ~ ")," call "," ~ ")," inbound "," ~ ")," outbound "," ~ ")," approx "," ~ ")</f>
        <v>  </v>
      </c>
    </row>
    <row r="441" customFormat="false" ht="39.75" hidden="false" customHeight="true" outlineLevel="0" collapsed="false">
      <c r="A441" s="57" t="s">
        <v>1081</v>
      </c>
      <c r="B441" s="57" t="s">
        <v>272</v>
      </c>
      <c r="C441" s="57" t="str">
        <f aca="false">Flights!$F$17</f>
        <v>MH0138</v>
      </c>
      <c r="D441" s="58" t="n">
        <f aca="false">Flights!$D$17</f>
        <v>46309</v>
      </c>
      <c r="E441" s="57" t="str">
        <f aca="false">Flights!$G$17&amp;"-"&amp;Flights!$H$17</f>
        <v>ADL-KUL</v>
      </c>
      <c r="F441" s="57" t="str">
        <f aca="false">Flights!$K$17</f>
        <v>EY</v>
      </c>
      <c r="G441" s="57" t="s">
        <v>423</v>
      </c>
      <c r="H441" s="57" t="s">
        <v>381</v>
      </c>
      <c r="I441" s="57" t="s">
        <v>431</v>
      </c>
      <c r="J441" s="57" t="s">
        <v>434</v>
      </c>
      <c r="K441" s="67"/>
      <c r="L441" s="67" t="s">
        <v>425</v>
      </c>
      <c r="M441" s="67"/>
      <c r="N441" s="67" t="s">
        <v>386</v>
      </c>
      <c r="O441" s="67" t="s">
        <v>426</v>
      </c>
      <c r="P441" s="57" t="s">
        <v>263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open",IF(AND(NOT(OR(LEN(AZ441)&lt;15,ISNUMBER(MATCH(AZ441,L_Placeholder,0)))),BK441=0,NOT(OR(LEN(AU441)&lt;2,ISNUMBER(MATCH(AU441,L_Placeholder,0)))),NOT(OR(LEN(AX441)&lt;2,ISNUMBER(MATCH(AX441,L_Placeholder,0)))),TRIM(AE441)&lt;&gt;TRIM(T441)),"N/A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missing",IF(OR(LEN(AU441)&lt;2,ISNUMBER(MATCH(AU441,L_Placeholder,0))),"INVALID – PIC missing",IF(OR(LEN(AV441)&lt;2,ISNUMBER(MATCH(AV441,L_Placeholder,0))),"INVALID – result / assessment missing",IF(OR(OR(LEN(AW441)&lt;3,ISNUMBER(MATCH(AW441,L_Placeholder,0))),SUMPRODUCT(--ISNUMBER(SEARCH(" "&amp;L_EvidencePhrase&amp;" ",BD441)))&gt;0,BI441=1),"INVALID – evidence missing, placeholder or not yet on file",IF(BL441=0,"INVALID – evidence needs a traceable reference (number, file name or link)",IF(OR(LEN(AX441)&lt;2,ISNUMBER(MATCH(AX441,L_Placeholder,0))),"INVALID – verifier missing",IF(AX441=AU441,"INVALID – verifier must be someone other than the PIC",IF(BH441=1,"INVALID – result not yet available (awaiting / TBC)",IF(BV441=1,"INVALID – wording says not on board: an on-board confirmation needs the item loaded",IF(AND(AQ441=1,OR(OR(LEN(AY441)&lt;3,ISNUMBER(MATCH(AY441,L_Placeholder,0))),BJ441=1,BQ441=0)),"INVALID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LATE","COMPLETE")&amp;IF(BG441=1," – CHECK WORDING",""))))))))))))))))))))))),IF(TRIM(U441)="Fail","FAIL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t="str">
        <f aca="false">" "&amp;TRIM(SUBSTITUTE(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 "))&amp;" "</f>
        <v>  </v>
      </c>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IFERROR(IF(AND(TRIM(U441)="Pass",SUMPRODUCT((LEN(BC441)-LEN(SUBSTITUTE(BC441,"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")))/(LEN(L_PendNeg)+1))+SUMPRODUCT((LEN(BC441)-LEN(SUBSTITUTE(BC441," "&amp;L_PendPrep&amp;" "," ")))/(LEN(L_PendPrep)+1)),1,0),1)</f>
        <v>0</v>
      </c>
      <c r="BI441" s="61" t="n">
        <f aca="false">IFERROR(IF(SUMPRODUCT((LEN(BD441)-LEN(SUBSTITUTE(BD441," "&amp;L_PendStrict&amp;" "," ")))/(LEN(L_PendStrict)+1))&gt;SUMPRODUCT((LEN(BD441)-LEN(SUBSTITUTE(BD441," "&amp;L_PendNeg&amp;" "," ")))/(LEN(L_PendNeg)+1)),1,0),1)</f>
        <v>0</v>
      </c>
      <c r="BJ441" s="61" t="n">
        <f aca="false">IFERROR(IF(SUMPRODUCT((LEN(BE441)-LEN(SUBSTITUTE(BE441," "&amp;L_Pending&amp;" "," ")))/(LEN(L_Pending)+1))&gt;SUMPRODUCT((LEN(BE441)-LEN(SUBSTITUTE(BE441," "&amp;L_PendNeg&amp;" "," ")))/(LEN(L_PendNeg)+1))+SUMPRODUCT((LEN(BE441)-LEN(SUBSTITUTE(BE441," "&amp;L_PendPrep&amp;" "," ")))/(LEN(L_PendPrep)+1)),1,0),1)</f>
        <v>0</v>
      </c>
      <c r="BK441" s="61" t="n">
        <f aca="false">IFERROR(IF(SUMPRODUCT((LEN(BF441)-LEN(SUBSTITUTE(BF441," "&amp;L_PendStrict&amp;" "," ")))/(LEN(L_PendStrict)+1))&gt;SUMPRODUCT((LEN(BF441)-LEN(SUBSTITUTE(BF441," "&amp;L_PendNeg&amp;" "," ")))/(LEN(L_PendNeg)+1)),1,0),1)</f>
        <v>0</v>
      </c>
      <c r="BL441" s="61" t="n">
        <f aca="false">IFERROR(IF(OR(SUMPRODUCT(--ISNUMBER(SEARCH({"aa000"," aa 000"," aaa 000"," aaaa 000"," a 0000"," a000 000"," aa 00 000"," aaa 00 000"},BN441)))&gt;0,SUMPRODUCT(--ISNUMBER(SEARCH({"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441)))&gt;0,SUMPRODUCT(--ISNUMBER(SEARCH({"http","www.","\",".pdf",".jpg",".jpeg",".png",".heic",".xls",".doc",".msg",".eml"},Z441)))&gt;0,AND(SUMPRODUCT(--ISNUMBER(SEARCH({"sharepoint","onedrive","teams","dms","q-pulse","qpulse"},Z441)))&gt;0,ISNUMBER(SEARCH("0",BM441)))),1,0),0)</f>
        <v>0</v>
      </c>
      <c r="BM441" s="61" t="str">
        <f aca="false">SUBSTITUTE(SUBSTITUTE(SUBSTITUTE(SUBSTITUTE(SUBSTITUTE(SUBSTITUTE(SUBSTITUTE(SUBSTITUTE(SUBSTITUTE(LOWER(BW441&amp;""),"1","0"),"2","0"),"3","0"),"4","0"),"5","0"),"6","0"),"7","0"),"8","0"),"9","0")</f>
        <v>  </v>
      </c>
      <c r="BN441" s="61" t="str">
        <f aca="false">SUBSTITUTE(SUBSTITUTE(SUBSTITUTE(SUBSTITUTE(SUBSTITUTE(SUBSTITUTE(SUBSTITUTE(SUBSTITUTE(SUBSTITUTE(SUBSTITUTE(SUBSTITUTE(SUBSTITUTE(SUBSTITUTE(SUBSTITUTE(SUBSTITUTE(SUBSTITUTE(SUBSTITUTE(SUBSTITUTE(SUBSTITUTE(SUBSTITUTE(SUBSTITUTE(SUBSTITUTE(SUBSTITUTE(SUBSTITUTE(SUBSTITUTE(BM441,"b","a"),"c","a"),"d","a"),"e","a"),"f","a"),"g","a"),"h","a"),"i","a"),"j","a"),"k","a"),"l","a"),"m","a"),"n","a"),"o","a"),"p","a"),"q","a"),"r","a"),"s","a"),"t","a"),"u","a"),"v","a"),"w","a"),"x","a"),"y","a"),"z","a")</f>
        <v>  </v>
      </c>
      <c r="BO441" s="61" t="str">
        <f aca="false">SUBSTITUTE(SUBSTITUTE(SUBSTITUTE(SUBSTITUTE(SUBSTITUTE(SUBSTITUTE(SUBSTITUTE(SUBSTITUTE(SUBSTITUTE(LOWER(BX441&amp;""),"1","0"),"2","0"),"3","0"),"4","0"),"5","0"),"6","0"),"7","0"),"8","0"),"9","0")</f>
        <v>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v>
      </c>
      <c r="BQ441" s="61" t="n">
        <f aca="false">IFERROR(IF(OR(SUMPRODUCT(--ISNUMBER(SEARCH({"aa000"," aa 000"," aaa 000"," aaaa 000"," a 0000"," a000 000"," aa 00 000"," aaa 00 000"},BP441)))&gt;0,SUMPRODUCT(--ISNUMBER(SEARCH({"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441)))&gt;0,SUMPRODUCT(--ISNUMBER(SEARCH({"http","www.","\",".pdf",".jpg",".jpeg",".png",".heic",".xls",".doc",".msg",".eml"},W441)))&gt;0,ISNUMBER(SEARCH("0000",BO441)),AND(SUMPRODUCT(--ISNUMBER(SEARCH({"sharepoint","onedrive","teams","dms","q-pulse","qpulse"},W441)))&gt;0,ISNUMBER(SEARCH("0",BO441)))),1,0),0)</f>
        <v>0</v>
      </c>
      <c r="BR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441," "&amp;LOWER(Flights!$F$17)&amp;" "," ~ ")," mh"," ~")," at "," ~ ")," by "," ~ ")," on "," ~ ")," to "," ~ ")," from "," ~ ")," until "," ~ ")," till "," ~ ")," before "," ~ ")," after "," ~ ")," around "," ~ ")," approx "," ~ ")," about "," ~ ")," since "," ~ ")," hrs "," ~ ")," hr "," ~ ")," hours "," ~ ")," time "," ~ ")," jan "," ~ ")," feb "," ~ ")," mar "," ~ ")," apr "," ~ ")," may "," ~ ")," jun "," ~ ")," jul "," ~ ")," aug "," ~ ")," sep "," ~ ")," sept "," ~ ")," oct "," ~ ")</f>
        <v>  </v>
      </c>
      <c r="BS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441," "&amp;LOWER(Flights!$F$17)&amp;" "," ~ ")," mh"," ~")," at "," ~ ")," by "," ~ ")," on "," ~ ")," to "," ~ ")," from "," ~ ")," until "," ~ ")," till "," ~ ")," before "," ~ ")," after "," ~ ")," around "," ~ ")," approx "," ~ ")," about "," ~ ")," since "," ~ ")," hrs "," ~ ")," hr "," ~ ")," hours "," ~ ")," time "," ~ ")," jan "," ~ ")," feb "," ~ ")," mar "," ~ ")," apr "," ~ ")," may "," ~ ")," jun "," ~ ")," jul "," ~ ")," aug "," ~ ")," sep "," ~ ")," sept "," ~ ")," oct "," ~ ")</f>
        <v>  </v>
      </c>
      <c r="BT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441,"jan","~"),"feb","~"),"mar","~"),"apr","~"),"may","~"),"jun","~"),"jul","~"),"aug","~"),"sep","~"),"oct","~"),"nov","~"),"dec","~")," nov "," ~ ")," dec "," ~ ")," mon "," ~ ")," tue "," ~ ")," wed "," ~ ")," thu "," ~ ")," fri "," ~ ")," sat "," ~ ")," sun "," ~ ")," gate "," ~ ")," bay "," ~ ")," stand "," ~ ")," position "," ~ ")," galley "," ~ ")," flight "," ~ ")," flt "," ~ ")," day "," ~ ")," date "," ~ ")," dated "," ~ ")," the "," ~ ")," and "," ~ ")," of "," ~ ")," in "," ~ ")," for "," ~ ")," with "," ~ ")</f>
        <v>  </v>
      </c>
      <c r="BU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441,"jan","~"),"feb","~"),"mar","~"),"apr","~"),"may","~"),"jun","~"),"jul","~"),"aug","~"),"sep","~"),"oct","~"),"nov","~"),"dec","~")," nov "," ~ ")," dec "," ~ ")," mon "," ~ ")," tue "," ~ ")," wed "," ~ ")," thu "," ~ ")," fri "," ~ ")," sat "," ~ ")," sun "," ~ ")," gate "," ~ ")," bay "," ~ ")," stand "," ~ ")," position "," ~ ")," galley "," ~ ")," flight "," ~ ")," flt "," ~ ")," day "," ~ ")," date "," ~ ")," dated "," ~ ")," the "," ~ ")," and "," ~ ")," of "," ~ ")," in "," ~ ")," for "," ~ ")," with "," ~ ")</f>
        <v>  </v>
      </c>
      <c r="BV441" s="61" t="n">
        <f aca="false">0</f>
        <v>0</v>
      </c>
      <c r="BW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441," pax "," ~ ")," etd "," ~ ")," eta "," ~ ")," std "," ~ ")," sta "," ~ ")," atd "," ~ ")," ata "," ~ ")," lt "," ~ ")," utc "," ~ ")," local "," ~ ")," ok "," ~ ")," done "," ~ ")," seen "," ~ ")," chk "," ~ ")," chkd "," ~ ")," checked "," ~ ")," rcvd "," ~ ")," recd "," ~ ")," dep "," ~ ")," arr "," ~ ")," qty "," ~ ")," all "," ~ ")," ttl "," ~ ")," total "," ~ ")," via "," ~ ")," per "," ~ ")," call "," ~ ")," inbound "," ~ ")," outbound "," ~ ")," approx "," ~ ")</f>
        <v>  </v>
      </c>
      <c r="BX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441," pax "," ~ ")," etd "," ~ ")," eta "," ~ ")," std "," ~ ")," sta "," ~ ")," atd "," ~ ")," ata "," ~ ")," lt "," ~ ")," utc "," ~ ")," local "," ~ ")," ok "," ~ ")," done "," ~ ")," seen "," ~ ")," chk "," ~ ")," chkd "," ~ ")," checked "," ~ ")," rcvd "," ~ ")," recd "," ~ ")," dep "," ~ ")," arr "," ~ ")," qty "," ~ ")," all "," ~ ")," ttl "," ~ ")," total "," ~ ")," via "," ~ ")," per "," ~ ")," call "," ~ ")," inbound "," ~ ")," outbound "," ~ ")," approx "," ~ ")</f>
        <v>  </v>
      </c>
    </row>
    <row r="442" customFormat="false" ht="39.75" hidden="false" customHeight="true" outlineLevel="0" collapsed="false">
      <c r="A442" s="57" t="s">
        <v>1082</v>
      </c>
      <c r="B442" s="57" t="s">
        <v>272</v>
      </c>
      <c r="C442" s="57" t="str">
        <f aca="false">Flights!$F$17</f>
        <v>MH0138</v>
      </c>
      <c r="D442" s="58" t="n">
        <f aca="false">Flights!$D$17</f>
        <v>46309</v>
      </c>
      <c r="E442" s="57" t="str">
        <f aca="false">Flights!$G$17&amp;"-"&amp;Flights!$H$17</f>
        <v>ADL-KUL</v>
      </c>
      <c r="F442" s="57" t="str">
        <f aca="false">Flights!$K$17</f>
        <v>EY</v>
      </c>
      <c r="G442" s="57" t="s">
        <v>423</v>
      </c>
      <c r="H442" s="57" t="s">
        <v>381</v>
      </c>
      <c r="I442" s="57" t="s">
        <v>431</v>
      </c>
      <c r="J442" s="57" t="s">
        <v>436</v>
      </c>
      <c r="K442" s="67"/>
      <c r="L442" s="67" t="s">
        <v>425</v>
      </c>
      <c r="M442" s="67"/>
      <c r="N442" s="67" t="s">
        <v>386</v>
      </c>
      <c r="O442" s="67" t="s">
        <v>426</v>
      </c>
      <c r="P442" s="57" t="s">
        <v>263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open",IF(AND(NOT(OR(LEN(AZ442)&lt;15,ISNUMBER(MATCH(AZ442,L_Placeholder,0)))),BK442=0,NOT(OR(LEN(AU442)&lt;2,ISNUMBER(MATCH(AU442,L_Placeholder,0)))),NOT(OR(LEN(AX442)&lt;2,ISNUMBER(MATCH(AX442,L_Placeholder,0)))),TRIM(AE442)&lt;&gt;TRIM(T442)),"N/A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missing",IF(OR(LEN(AU442)&lt;2,ISNUMBER(MATCH(AU442,L_Placeholder,0))),"INVALID – PIC missing",IF(OR(LEN(AV442)&lt;2,ISNUMBER(MATCH(AV442,L_Placeholder,0))),"INVALID – result / assessment missing",IF(OR(OR(LEN(AW442)&lt;3,ISNUMBER(MATCH(AW442,L_Placeholder,0))),SUMPRODUCT(--ISNUMBER(SEARCH(" "&amp;L_EvidencePhrase&amp;" ",BD442)))&gt;0,BI442=1),"INVALID – evidence missing, placeholder or not yet on file",IF(BL442=0,"INVALID – evidence needs a traceable reference (number, file name or link)",IF(OR(LEN(AX442)&lt;2,ISNUMBER(MATCH(AX442,L_Placeholder,0))),"INVALID – verifier missing",IF(AX442=AU442,"INVALID – verifier must be someone other than the PIC",IF(BH442=1,"INVALID – result not yet available (awaiting / TBC)",IF(BV442=1,"INVALID – wording says not on board: an on-board confirmation needs the item loaded",IF(AND(AQ442=1,OR(OR(LEN(AY442)&lt;3,ISNUMBER(MATCH(AY442,L_Placeholder,0))),BJ442=1,BQ442=0)),"INVALID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LATE","COMPLETE")&amp;IF(BG442=1," – CHECK WORDING",""))))))))))))))))))))))),IF(TRIM(U442)="Fail","FAIL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t="str">
        <f aca="false">" "&amp;TRIM(SUBSTITUTE(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 "))&amp;" "</f>
        <v>  </v>
      </c>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IFERROR(IF(AND(TRIM(U442)="Pass",SUMPRODUCT((LEN(BC442)-LEN(SUBSTITUTE(BC442,"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")))/(LEN(L_PendNeg)+1))+SUMPRODUCT((LEN(BC442)-LEN(SUBSTITUTE(BC442," "&amp;L_PendPrep&amp;" "," ")))/(LEN(L_PendPrep)+1)),1,0),1)</f>
        <v>0</v>
      </c>
      <c r="BI442" s="61" t="n">
        <f aca="false">IFERROR(IF(SUMPRODUCT((LEN(BD442)-LEN(SUBSTITUTE(BD442," "&amp;L_PendStrict&amp;" "," ")))/(LEN(L_PendStrict)+1))&gt;SUMPRODUCT((LEN(BD442)-LEN(SUBSTITUTE(BD442," "&amp;L_PendNeg&amp;" "," ")))/(LEN(L_PendNeg)+1)),1,0),1)</f>
        <v>0</v>
      </c>
      <c r="BJ442" s="61" t="n">
        <f aca="false">IFERROR(IF(SUMPRODUCT((LEN(BE442)-LEN(SUBSTITUTE(BE442," "&amp;L_Pending&amp;" "," ")))/(LEN(L_Pending)+1))&gt;SUMPRODUCT((LEN(BE442)-LEN(SUBSTITUTE(BE442," "&amp;L_PendNeg&amp;" "," ")))/(LEN(L_PendNeg)+1))+SUMPRODUCT((LEN(BE442)-LEN(SUBSTITUTE(BE442," "&amp;L_PendPrep&amp;" "," ")))/(LEN(L_PendPrep)+1)),1,0),1)</f>
        <v>0</v>
      </c>
      <c r="BK442" s="61" t="n">
        <f aca="false">IFERROR(IF(SUMPRODUCT((LEN(BF442)-LEN(SUBSTITUTE(BF442," "&amp;L_PendStrict&amp;" "," ")))/(LEN(L_PendStrict)+1))&gt;SUMPRODUCT((LEN(BF442)-LEN(SUBSTITUTE(BF442," "&amp;L_PendNeg&amp;" "," ")))/(LEN(L_PendNeg)+1)),1,0),1)</f>
        <v>0</v>
      </c>
      <c r="BL442" s="61" t="n">
        <f aca="false">IFERROR(IF(OR(SUMPRODUCT(--ISNUMBER(SEARCH({"aa000"," aa 000"," aaa 000"," aaaa 000"," a 0000"," a000 000"," aa 00 000"," aaa 00 000"},BN442)))&gt;0,SUMPRODUCT(--ISNUMBER(SEARCH({"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442)))&gt;0,SUMPRODUCT(--ISNUMBER(SEARCH({"http","www.","\",".pdf",".jpg",".jpeg",".png",".heic",".xls",".doc",".msg",".eml"},Z442)))&gt;0,AND(SUMPRODUCT(--ISNUMBER(SEARCH({"sharepoint","onedrive","teams","dms","q-pulse","qpulse"},Z442)))&gt;0,ISNUMBER(SEARCH("0",BM442)))),1,0),0)</f>
        <v>0</v>
      </c>
      <c r="BM442" s="61" t="str">
        <f aca="false">SUBSTITUTE(SUBSTITUTE(SUBSTITUTE(SUBSTITUTE(SUBSTITUTE(SUBSTITUTE(SUBSTITUTE(SUBSTITUTE(SUBSTITUTE(LOWER(BW442&amp;""),"1","0"),"2","0"),"3","0"),"4","0"),"5","0"),"6","0"),"7","0"),"8","0"),"9","0")</f>
        <v>  </v>
      </c>
      <c r="BN442" s="61" t="str">
        <f aca="false">SUBSTITUTE(SUBSTITUTE(SUBSTITUTE(SUBSTITUTE(SUBSTITUTE(SUBSTITUTE(SUBSTITUTE(SUBSTITUTE(SUBSTITUTE(SUBSTITUTE(SUBSTITUTE(SUBSTITUTE(SUBSTITUTE(SUBSTITUTE(SUBSTITUTE(SUBSTITUTE(SUBSTITUTE(SUBSTITUTE(SUBSTITUTE(SUBSTITUTE(SUBSTITUTE(SUBSTITUTE(SUBSTITUTE(SUBSTITUTE(SUBSTITUTE(BM442,"b","a"),"c","a"),"d","a"),"e","a"),"f","a"),"g","a"),"h","a"),"i","a"),"j","a"),"k","a"),"l","a"),"m","a"),"n","a"),"o","a"),"p","a"),"q","a"),"r","a"),"s","a"),"t","a"),"u","a"),"v","a"),"w","a"),"x","a"),"y","a"),"z","a")</f>
        <v>  </v>
      </c>
      <c r="BO442" s="61" t="str">
        <f aca="false">SUBSTITUTE(SUBSTITUTE(SUBSTITUTE(SUBSTITUTE(SUBSTITUTE(SUBSTITUTE(SUBSTITUTE(SUBSTITUTE(SUBSTITUTE(LOWER(BX442&amp;""),"1","0"),"2","0"),"3","0"),"4","0"),"5","0"),"6","0"),"7","0"),"8","0"),"9","0")</f>
        <v>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v>
      </c>
      <c r="BQ442" s="61" t="n">
        <f aca="false">IFERROR(IF(OR(SUMPRODUCT(--ISNUMBER(SEARCH({"aa000"," aa 000"," aaa 000"," aaaa 000"," a 0000"," a000 000"," aa 00 000"," aaa 00 000"},BP442)))&gt;0,SUMPRODUCT(--ISNUMBER(SEARCH({"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442)))&gt;0,SUMPRODUCT(--ISNUMBER(SEARCH({"http","www.","\",".pdf",".jpg",".jpeg",".png",".heic",".xls",".doc",".msg",".eml"},W442)))&gt;0,ISNUMBER(SEARCH("0000",BO442)),AND(SUMPRODUCT(--ISNUMBER(SEARCH({"sharepoint","onedrive","teams","dms","q-pulse","qpulse"},W442)))&gt;0,ISNUMBER(SEARCH("0",BO442)))),1,0),0)</f>
        <v>0</v>
      </c>
      <c r="BR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442," "&amp;LOWER(Flights!$F$17)&amp;" "," ~ ")," mh"," ~")," at "," ~ ")," by "," ~ ")," on "," ~ ")," to "," ~ ")," from "," ~ ")," until "," ~ ")," till "," ~ ")," before "," ~ ")," after "," ~ ")," around "," ~ ")," approx "," ~ ")," about "," ~ ")," since "," ~ ")," hrs "," ~ ")," hr "," ~ ")," hours "," ~ ")," time "," ~ ")," jan "," ~ ")," feb "," ~ ")," mar "," ~ ")," apr "," ~ ")," may "," ~ ")," jun "," ~ ")," jul "," ~ ")," aug "," ~ ")," sep "," ~ ")," sept "," ~ ")," oct "," ~ ")</f>
        <v>  </v>
      </c>
      <c r="BS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442," "&amp;LOWER(Flights!$F$17)&amp;" "," ~ ")," mh"," ~")," at "," ~ ")," by "," ~ ")," on "," ~ ")," to "," ~ ")," from "," ~ ")," until "," ~ ")," till "," ~ ")," before "," ~ ")," after "," ~ ")," around "," ~ ")," approx "," ~ ")," about "," ~ ")," since "," ~ ")," hrs "," ~ ")," hr "," ~ ")," hours "," ~ ")," time "," ~ ")," jan "," ~ ")," feb "," ~ ")," mar "," ~ ")," apr "," ~ ")," may "," ~ ")," jun "," ~ ")," jul "," ~ ")," aug "," ~ ")," sep "," ~ ")," sept "," ~ ")," oct "," ~ ")</f>
        <v>  </v>
      </c>
      <c r="BT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442,"jan","~"),"feb","~"),"mar","~"),"apr","~"),"may","~"),"jun","~"),"jul","~"),"aug","~"),"sep","~"),"oct","~"),"nov","~"),"dec","~")," nov "," ~ ")," dec "," ~ ")," mon "," ~ ")," tue "," ~ ")," wed "," ~ ")," thu "," ~ ")," fri "," ~ ")," sat "," ~ ")," sun "," ~ ")," gate "," ~ ")," bay "," ~ ")," stand "," ~ ")," position "," ~ ")," galley "," ~ ")," flight "," ~ ")," flt "," ~ ")," day "," ~ ")," date "," ~ ")," dated "," ~ ")," the "," ~ ")," and "," ~ ")," of "," ~ ")," in "," ~ ")," for "," ~ ")," with "," ~ ")</f>
        <v>  </v>
      </c>
      <c r="BU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442,"jan","~"),"feb","~"),"mar","~"),"apr","~"),"may","~"),"jun","~"),"jul","~"),"aug","~"),"sep","~"),"oct","~"),"nov","~"),"dec","~")," nov "," ~ ")," dec "," ~ ")," mon "," ~ ")," tue "," ~ ")," wed "," ~ ")," thu "," ~ ")," fri "," ~ ")," sat "," ~ ")," sun "," ~ ")," gate "," ~ ")," bay "," ~ ")," stand "," ~ ")," position "," ~ ")," galley "," ~ ")," flight "," ~ ")," flt "," ~ ")," day "," ~ ")," date "," ~ ")," dated "," ~ ")," the "," ~ ")," and "," ~ ")," of "," ~ ")," in "," ~ ")," for "," ~ ")," with "," ~ ")</f>
        <v>  </v>
      </c>
      <c r="BV442" s="61" t="n">
        <f aca="false">0</f>
        <v>0</v>
      </c>
      <c r="BW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442," pax "," ~ ")," etd "," ~ ")," eta "," ~ ")," std "," ~ ")," sta "," ~ ")," atd "," ~ ")," ata "," ~ ")," lt "," ~ ")," utc "," ~ ")," local "," ~ ")," ok "," ~ ")," done "," ~ ")," seen "," ~ ")," chk "," ~ ")," chkd "," ~ ")," checked "," ~ ")," rcvd "," ~ ")," recd "," ~ ")," dep "," ~ ")," arr "," ~ ")," qty "," ~ ")," all "," ~ ")," ttl "," ~ ")," total "," ~ ")," via "," ~ ")," per "," ~ ")," call "," ~ ")," inbound "," ~ ")," outbound "," ~ ")," approx "," ~ ")</f>
        <v>  </v>
      </c>
      <c r="BX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442," pax "," ~ ")," etd "," ~ ")," eta "," ~ ")," std "," ~ ")," sta "," ~ ")," atd "," ~ ")," ata "," ~ ")," lt "," ~ ")," utc "," ~ ")," local "," ~ ")," ok "," ~ ")," done "," ~ ")," seen "," ~ ")," chk "," ~ ")," chkd "," ~ ")," checked "," ~ ")," rcvd "," ~ ")," recd "," ~ ")," dep "," ~ ")," arr "," ~ ")," qty "," ~ ")," all "," ~ ")," ttl "," ~ ")," total "," ~ ")," via "," ~ ")," per "," ~ ")," call "," ~ ")," inbound "," ~ ")," outbound "," ~ ")," approx "," ~ ")</f>
        <v>  </v>
      </c>
    </row>
    <row r="443" customFormat="false" ht="78.75" hidden="false" customHeight="true" outlineLevel="0" collapsed="false">
      <c r="A443" s="57" t="s">
        <v>1083</v>
      </c>
      <c r="B443" s="57" t="s">
        <v>272</v>
      </c>
      <c r="C443" s="57" t="str">
        <f aca="false">Flights!$F$17</f>
        <v>MH0138</v>
      </c>
      <c r="D443" s="58" t="n">
        <f aca="false">Flights!$D$17</f>
        <v>46309</v>
      </c>
      <c r="E443" s="57" t="str">
        <f aca="false">Flights!$G$17&amp;"-"&amp;Flights!$H$17</f>
        <v>ADL-KUL</v>
      </c>
      <c r="F443" s="57" t="str">
        <f aca="false">Flights!$K$17</f>
        <v>EY</v>
      </c>
      <c r="G443" s="57" t="s">
        <v>423</v>
      </c>
      <c r="H443" s="57" t="s">
        <v>381</v>
      </c>
      <c r="I443" s="57" t="s">
        <v>431</v>
      </c>
      <c r="J443" s="57" t="s">
        <v>438</v>
      </c>
      <c r="K443" s="67" t="s">
        <v>1014</v>
      </c>
      <c r="L443" s="67" t="s">
        <v>425</v>
      </c>
      <c r="M443" s="67"/>
      <c r="N443" s="67" t="s">
        <v>386</v>
      </c>
      <c r="O443" s="67" t="s">
        <v>426</v>
      </c>
      <c r="P443" s="57" t="s">
        <v>263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open",IF(AND(NOT(OR(LEN(AZ443)&lt;15,ISNUMBER(MATCH(AZ443,L_Placeholder,0)))),BK443=0,NOT(OR(LEN(AU443)&lt;2,ISNUMBER(MATCH(AU443,L_Placeholder,0)))),NOT(OR(LEN(AX443)&lt;2,ISNUMBER(MATCH(AX443,L_Placeholder,0)))),TRIM(AE443)&lt;&gt;TRIM(T443)),"N/A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missing",IF(OR(LEN(AU443)&lt;2,ISNUMBER(MATCH(AU443,L_Placeholder,0))),"INVALID – PIC missing",IF(OR(LEN(AV443)&lt;2,ISNUMBER(MATCH(AV443,L_Placeholder,0))),"INVALID – result / assessment missing",IF(OR(OR(LEN(AW443)&lt;3,ISNUMBER(MATCH(AW443,L_Placeholder,0))),SUMPRODUCT(--ISNUMBER(SEARCH(" "&amp;L_EvidencePhrase&amp;" ",BD443)))&gt;0,BI443=1),"INVALID – evidence missing, placeholder or not yet on file",IF(BL443=0,"INVALID – evidence needs a traceable reference (number, file name or link)",IF(OR(LEN(AX443)&lt;2,ISNUMBER(MATCH(AX443,L_Placeholder,0))),"INVALID – verifier missing",IF(AX443=AU443,"INVALID – verifier must be someone other than the PIC",IF(BH443=1,"INVALID – result not yet available (awaiting / TBC)",IF(BV443=1,"INVALID – wording says not on board: an on-board confirmation needs the item loaded",IF(AND(AQ443=1,OR(OR(LEN(AY443)&lt;3,ISNUMBER(MATCH(AY443,L_Placeholder,0))),BJ443=1,BQ443=0)),"INVALID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LATE","COMPLETE")&amp;IF(BG443=1," – CHECK WORDING",""))))))))))))))))))))))),IF(TRIM(U443)="Fail","FAIL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t="str">
        <f aca="false">" "&amp;TRIM(SUBSTITUTE(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 "))&amp;" "</f>
        <v>  </v>
      </c>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IFERROR(IF(AND(TRIM(U443)="Pass",SUMPRODUCT((LEN(BC443)-LEN(SUBSTITUTE(BC443,"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")))/(LEN(L_PendNeg)+1))+SUMPRODUCT((LEN(BC443)-LEN(SUBSTITUTE(BC443," "&amp;L_PendPrep&amp;" "," ")))/(LEN(L_PendPrep)+1)),1,0),1)</f>
        <v>0</v>
      </c>
      <c r="BI443" s="61" t="n">
        <f aca="false">IFERROR(IF(SUMPRODUCT((LEN(BD443)-LEN(SUBSTITUTE(BD443," "&amp;L_PendStrict&amp;" "," ")))/(LEN(L_PendStrict)+1))&gt;SUMPRODUCT((LEN(BD443)-LEN(SUBSTITUTE(BD443," "&amp;L_PendNeg&amp;" "," ")))/(LEN(L_PendNeg)+1)),1,0),1)</f>
        <v>0</v>
      </c>
      <c r="BJ443" s="61" t="n">
        <f aca="false">IFERROR(IF(SUMPRODUCT((LEN(BE443)-LEN(SUBSTITUTE(BE443," "&amp;L_Pending&amp;" "," ")))/(LEN(L_Pending)+1))&gt;SUMPRODUCT((LEN(BE443)-LEN(SUBSTITUTE(BE443," "&amp;L_PendNeg&amp;" "," ")))/(LEN(L_PendNeg)+1))+SUMPRODUCT((LEN(BE443)-LEN(SUBSTITUTE(BE443," "&amp;L_PendPrep&amp;" "," ")))/(LEN(L_PendPrep)+1)),1,0),1)</f>
        <v>0</v>
      </c>
      <c r="BK443" s="61" t="n">
        <f aca="false">IFERROR(IF(SUMPRODUCT((LEN(BF443)-LEN(SUBSTITUTE(BF443," "&amp;L_PendStrict&amp;" "," ")))/(LEN(L_PendStrict)+1))&gt;SUMPRODUCT((LEN(BF443)-LEN(SUBSTITUTE(BF443," "&amp;L_PendNeg&amp;" "," ")))/(LEN(L_PendNeg)+1)),1,0),1)</f>
        <v>0</v>
      </c>
      <c r="BL443" s="61" t="n">
        <f aca="false">IFERROR(IF(OR(SUMPRODUCT(--ISNUMBER(SEARCH({"aa000"," aa 000"," aaa 000"," aaaa 000"," a 0000"," a000 000"," aa 00 000"," aaa 00 000"},BN443)))&gt;0,SUMPRODUCT(--ISNUMBER(SEARCH({"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443)))&gt;0,SUMPRODUCT(--ISNUMBER(SEARCH({"http","www.","\",".pdf",".jpg",".jpeg",".png",".heic",".xls",".doc",".msg",".eml"},Z443)))&gt;0,AND(SUMPRODUCT(--ISNUMBER(SEARCH({"sharepoint","onedrive","teams","dms","q-pulse","qpulse"},Z443)))&gt;0,ISNUMBER(SEARCH("0",BM443)))),1,0),0)</f>
        <v>0</v>
      </c>
      <c r="BM443" s="61" t="str">
        <f aca="false">SUBSTITUTE(SUBSTITUTE(SUBSTITUTE(SUBSTITUTE(SUBSTITUTE(SUBSTITUTE(SUBSTITUTE(SUBSTITUTE(SUBSTITUTE(LOWER(BW443&amp;""),"1","0"),"2","0"),"3","0"),"4","0"),"5","0"),"6","0"),"7","0"),"8","0"),"9","0")</f>
        <v>  </v>
      </c>
      <c r="BN443" s="61" t="str">
        <f aca="false">SUBSTITUTE(SUBSTITUTE(SUBSTITUTE(SUBSTITUTE(SUBSTITUTE(SUBSTITUTE(SUBSTITUTE(SUBSTITUTE(SUBSTITUTE(SUBSTITUTE(SUBSTITUTE(SUBSTITUTE(SUBSTITUTE(SUBSTITUTE(SUBSTITUTE(SUBSTITUTE(SUBSTITUTE(SUBSTITUTE(SUBSTITUTE(SUBSTITUTE(SUBSTITUTE(SUBSTITUTE(SUBSTITUTE(SUBSTITUTE(SUBSTITUTE(BM443,"b","a"),"c","a"),"d","a"),"e","a"),"f","a"),"g","a"),"h","a"),"i","a"),"j","a"),"k","a"),"l","a"),"m","a"),"n","a"),"o","a"),"p","a"),"q","a"),"r","a"),"s","a"),"t","a"),"u","a"),"v","a"),"w","a"),"x","a"),"y","a"),"z","a")</f>
        <v>  </v>
      </c>
      <c r="BO443" s="61" t="str">
        <f aca="false">SUBSTITUTE(SUBSTITUTE(SUBSTITUTE(SUBSTITUTE(SUBSTITUTE(SUBSTITUTE(SUBSTITUTE(SUBSTITUTE(SUBSTITUTE(LOWER(BX443&amp;""),"1","0"),"2","0"),"3","0"),"4","0"),"5","0"),"6","0"),"7","0"),"8","0"),"9","0")</f>
        <v>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v>
      </c>
      <c r="BQ443" s="61" t="n">
        <f aca="false">IFERROR(IF(OR(SUMPRODUCT(--ISNUMBER(SEARCH({"aa000"," aa 000"," aaa 000"," aaaa 000"," a 0000"," a000 000"," aa 00 000"," aaa 00 000"},BP443)))&gt;0,SUMPRODUCT(--ISNUMBER(SEARCH({"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443)))&gt;0,SUMPRODUCT(--ISNUMBER(SEARCH({"http","www.","\",".pdf",".jpg",".jpeg",".png",".heic",".xls",".doc",".msg",".eml"},W443)))&gt;0,ISNUMBER(SEARCH("0000",BO443)),AND(SUMPRODUCT(--ISNUMBER(SEARCH({"sharepoint","onedrive","teams","dms","q-pulse","qpulse"},W443)))&gt;0,ISNUMBER(SEARCH("0",BO443)))),1,0),0)</f>
        <v>0</v>
      </c>
      <c r="BR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443," "&amp;LOWER(Flights!$F$17)&amp;" "," ~ ")," mh"," ~")," at "," ~ ")," by "," ~ ")," on "," ~ ")," to "," ~ ")," from "," ~ ")," until "," ~ ")," till "," ~ ")," before "," ~ ")," after "," ~ ")," around "," ~ ")," approx "," ~ ")," about "," ~ ")," since "," ~ ")," hrs "," ~ ")," hr "," ~ ")," hours "," ~ ")," time "," ~ ")," jan "," ~ ")," feb "," ~ ")," mar "," ~ ")," apr "," ~ ")," may "," ~ ")," jun "," ~ ")," jul "," ~ ")," aug "," ~ ")," sep "," ~ ")," sept "," ~ ")," oct "," ~ ")</f>
        <v>  </v>
      </c>
      <c r="BS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443," "&amp;LOWER(Flights!$F$17)&amp;" "," ~ ")," mh"," ~")," at "," ~ ")," by "," ~ ")," on "," ~ ")," to "," ~ ")," from "," ~ ")," until "," ~ ")," till "," ~ ")," before "," ~ ")," after "," ~ ")," around "," ~ ")," approx "," ~ ")," about "," ~ ")," since "," ~ ")," hrs "," ~ ")," hr "," ~ ")," hours "," ~ ")," time "," ~ ")," jan "," ~ ")," feb "," ~ ")," mar "," ~ ")," apr "," ~ ")," may "," ~ ")," jun "," ~ ")," jul "," ~ ")," aug "," ~ ")," sep "," ~ ")," sept "," ~ ")," oct "," ~ ")</f>
        <v>  </v>
      </c>
      <c r="BT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443,"jan","~"),"feb","~"),"mar","~"),"apr","~"),"may","~"),"jun","~"),"jul","~"),"aug","~"),"sep","~"),"oct","~"),"nov","~"),"dec","~")," nov "," ~ ")," dec "," ~ ")," mon "," ~ ")," tue "," ~ ")," wed "," ~ ")," thu "," ~ ")," fri "," ~ ")," sat "," ~ ")," sun "," ~ ")," gate "," ~ ")," bay "," ~ ")," stand "," ~ ")," position "," ~ ")," galley "," ~ ")," flight "," ~ ")," flt "," ~ ")," day "," ~ ")," date "," ~ ")," dated "," ~ ")," the "," ~ ")," and "," ~ ")," of "," ~ ")," in "," ~ ")," for "," ~ ")," with "," ~ ")</f>
        <v>  </v>
      </c>
      <c r="BU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443,"jan","~"),"feb","~"),"mar","~"),"apr","~"),"may","~"),"jun","~"),"jul","~"),"aug","~"),"sep","~"),"oct","~"),"nov","~"),"dec","~")," nov "," ~ ")," dec "," ~ ")," mon "," ~ ")," tue "," ~ ")," wed "," ~ ")," thu "," ~ ")," fri "," ~ ")," sat "," ~ ")," sun "," ~ ")," gate "," ~ ")," bay "," ~ ")," stand "," ~ ")," position "," ~ ")," galley "," ~ ")," flight "," ~ ")," flt "," ~ ")," day "," ~ ")," date "," ~ ")," dated "," ~ ")," the "," ~ ")," and "," ~ ")," of "," ~ ")," in "," ~ ")," for "," ~ ")," with "," ~ ")</f>
        <v>  </v>
      </c>
      <c r="BV443" s="61" t="n">
        <f aca="false">0</f>
        <v>0</v>
      </c>
      <c r="BW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443," pax "," ~ ")," etd "," ~ ")," eta "," ~ ")," std "," ~ ")," sta "," ~ ")," atd "," ~ ")," ata "," ~ ")," lt "," ~ ")," utc "," ~ ")," local "," ~ ")," ok "," ~ ")," done "," ~ ")," seen "," ~ ")," chk "," ~ ")," chkd "," ~ ")," checked "," ~ ")," rcvd "," ~ ")," recd "," ~ ")," dep "," ~ ")," arr "," ~ ")," qty "," ~ ")," all "," ~ ")," ttl "," ~ ")," total "," ~ ")," via "," ~ ")," per "," ~ ")," call "," ~ ")," inbound "," ~ ")," outbound "," ~ ")," approx "," ~ ")</f>
        <v>  </v>
      </c>
      <c r="BX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443," pax "," ~ ")," etd "," ~ ")," eta "," ~ ")," std "," ~ ")," sta "," ~ ")," atd "," ~ ")," ata "," ~ ")," lt "," ~ ")," utc "," ~ ")," local "," ~ ")," ok "," ~ ")," done "," ~ ")," seen "," ~ ")," chk "," ~ ")," chkd "," ~ ")," checked "," ~ ")," rcvd "," ~ ")," recd "," ~ ")," dep "," ~ ")," arr "," ~ ")," qty "," ~ ")," all "," ~ ")," ttl "," ~ ")," total "," ~ ")," via "," ~ ")," per "," ~ ")," call "," ~ ")," inbound "," ~ ")," outbound "," ~ ")," approx "," ~ ")</f>
        <v>  </v>
      </c>
    </row>
    <row r="444" customFormat="false" ht="39.75" hidden="false" customHeight="true" outlineLevel="0" collapsed="false">
      <c r="A444" s="57" t="s">
        <v>1084</v>
      </c>
      <c r="B444" s="57" t="s">
        <v>272</v>
      </c>
      <c r="C444" s="57" t="str">
        <f aca="false">Flights!$F$17</f>
        <v>MH0138</v>
      </c>
      <c r="D444" s="58" t="n">
        <f aca="false">Flights!$D$17</f>
        <v>46309</v>
      </c>
      <c r="E444" s="57" t="str">
        <f aca="false">Flights!$G$17&amp;"-"&amp;Flights!$H$17</f>
        <v>ADL-KUL</v>
      </c>
      <c r="F444" s="57" t="str">
        <f aca="false">Flights!$K$17</f>
        <v>EY</v>
      </c>
      <c r="G444" s="57" t="s">
        <v>423</v>
      </c>
      <c r="H444" s="57" t="s">
        <v>381</v>
      </c>
      <c r="I444" s="57" t="s">
        <v>431</v>
      </c>
      <c r="J444" s="57" t="s">
        <v>441</v>
      </c>
      <c r="K444" s="67"/>
      <c r="L444" s="67" t="s">
        <v>425</v>
      </c>
      <c r="M444" s="67"/>
      <c r="N444" s="67" t="s">
        <v>386</v>
      </c>
      <c r="O444" s="67" t="s">
        <v>426</v>
      </c>
      <c r="P444" s="57" t="s">
        <v>263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open",IF(AND(NOT(OR(LEN(AZ444)&lt;15,ISNUMBER(MATCH(AZ444,L_Placeholder,0)))),BK444=0,NOT(OR(LEN(AU444)&lt;2,ISNUMBER(MATCH(AU444,L_Placeholder,0)))),NOT(OR(LEN(AX444)&lt;2,ISNUMBER(MATCH(AX444,L_Placeholder,0)))),TRIM(AE444)&lt;&gt;TRIM(T444)),"N/A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missing",IF(OR(LEN(AU444)&lt;2,ISNUMBER(MATCH(AU444,L_Placeholder,0))),"INVALID – PIC missing",IF(OR(LEN(AV444)&lt;2,ISNUMBER(MATCH(AV444,L_Placeholder,0))),"INVALID – result / assessment missing",IF(OR(OR(LEN(AW444)&lt;3,ISNUMBER(MATCH(AW444,L_Placeholder,0))),SUMPRODUCT(--ISNUMBER(SEARCH(" "&amp;L_EvidencePhrase&amp;" ",BD444)))&gt;0,BI444=1),"INVALID – evidence missing, placeholder or not yet on file",IF(BL444=0,"INVALID – evidence needs a traceable reference (number, file name or link)",IF(OR(LEN(AX444)&lt;2,ISNUMBER(MATCH(AX444,L_Placeholder,0))),"INVALID – verifier missing",IF(AX444=AU444,"INVALID – verifier must be someone other than the PIC",IF(BH444=1,"INVALID – result not yet available (awaiting / TBC)",IF(BV444=1,"INVALID – wording says not on board: an on-board confirmation needs the item loaded",IF(AND(AQ444=1,OR(OR(LEN(AY444)&lt;3,ISNUMBER(MATCH(AY444,L_Placeholder,0))),BJ444=1,BQ444=0)),"INVALID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LATE","COMPLETE")&amp;IF(BG444=1," – CHECK WORDING",""))))))))))))))))))))))),IF(TRIM(U444)="Fail","FAIL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t="str">
        <f aca="false">" "&amp;TRIM(SUBSTITUTE(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 "))&amp;" "</f>
        <v>  </v>
      </c>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IFERROR(IF(AND(TRIM(U444)="Pass",SUMPRODUCT((LEN(BC444)-LEN(SUBSTITUTE(BC444,"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")))/(LEN(L_PendNeg)+1))+SUMPRODUCT((LEN(BC444)-LEN(SUBSTITUTE(BC444," "&amp;L_PendPrep&amp;" "," ")))/(LEN(L_PendPrep)+1)),1,0),1)</f>
        <v>0</v>
      </c>
      <c r="BI444" s="61" t="n">
        <f aca="false">IFERROR(IF(SUMPRODUCT((LEN(BD444)-LEN(SUBSTITUTE(BD444," "&amp;L_PendStrict&amp;" "," ")))/(LEN(L_PendStrict)+1))&gt;SUMPRODUCT((LEN(BD444)-LEN(SUBSTITUTE(BD444," "&amp;L_PendNeg&amp;" "," ")))/(LEN(L_PendNeg)+1)),1,0),1)</f>
        <v>0</v>
      </c>
      <c r="BJ444" s="61" t="n">
        <f aca="false">IFERROR(IF(SUMPRODUCT((LEN(BE444)-LEN(SUBSTITUTE(BE444," "&amp;L_Pending&amp;" "," ")))/(LEN(L_Pending)+1))&gt;SUMPRODUCT((LEN(BE444)-LEN(SUBSTITUTE(BE444," "&amp;L_PendNeg&amp;" "," ")))/(LEN(L_PendNeg)+1))+SUMPRODUCT((LEN(BE444)-LEN(SUBSTITUTE(BE444," "&amp;L_PendPrep&amp;" "," ")))/(LEN(L_PendPrep)+1)),1,0),1)</f>
        <v>0</v>
      </c>
      <c r="BK444" s="61" t="n">
        <f aca="false">IFERROR(IF(SUMPRODUCT((LEN(BF444)-LEN(SUBSTITUTE(BF444," "&amp;L_PendStrict&amp;" "," ")))/(LEN(L_PendStrict)+1))&gt;SUMPRODUCT((LEN(BF444)-LEN(SUBSTITUTE(BF444," "&amp;L_PendNeg&amp;" "," ")))/(LEN(L_PendNeg)+1)),1,0),1)</f>
        <v>0</v>
      </c>
      <c r="BL444" s="61" t="n">
        <f aca="false">IFERROR(IF(OR(SUMPRODUCT(--ISNUMBER(SEARCH({"aa000"," aa 000"," aaa 000"," aaaa 000"," a 0000"," a000 000"," aa 00 000"," aaa 00 000"},BN444)))&gt;0,SUMPRODUCT(--ISNUMBER(SEARCH({"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444)))&gt;0,SUMPRODUCT(--ISNUMBER(SEARCH({"http","www.","\",".pdf",".jpg",".jpeg",".png",".heic",".xls",".doc",".msg",".eml"},Z444)))&gt;0,AND(SUMPRODUCT(--ISNUMBER(SEARCH({"sharepoint","onedrive","teams","dms","q-pulse","qpulse"},Z444)))&gt;0,ISNUMBER(SEARCH("0",BM444)))),1,0),0)</f>
        <v>0</v>
      </c>
      <c r="BM444" s="61" t="str">
        <f aca="false">SUBSTITUTE(SUBSTITUTE(SUBSTITUTE(SUBSTITUTE(SUBSTITUTE(SUBSTITUTE(SUBSTITUTE(SUBSTITUTE(SUBSTITUTE(LOWER(BW444&amp;""),"1","0"),"2","0"),"3","0"),"4","0"),"5","0"),"6","0"),"7","0"),"8","0"),"9","0")</f>
        <v>  </v>
      </c>
      <c r="BN444" s="61" t="str">
        <f aca="false">SUBSTITUTE(SUBSTITUTE(SUBSTITUTE(SUBSTITUTE(SUBSTITUTE(SUBSTITUTE(SUBSTITUTE(SUBSTITUTE(SUBSTITUTE(SUBSTITUTE(SUBSTITUTE(SUBSTITUTE(SUBSTITUTE(SUBSTITUTE(SUBSTITUTE(SUBSTITUTE(SUBSTITUTE(SUBSTITUTE(SUBSTITUTE(SUBSTITUTE(SUBSTITUTE(SUBSTITUTE(SUBSTITUTE(SUBSTITUTE(SUBSTITUTE(BM444,"b","a"),"c","a"),"d","a"),"e","a"),"f","a"),"g","a"),"h","a"),"i","a"),"j","a"),"k","a"),"l","a"),"m","a"),"n","a"),"o","a"),"p","a"),"q","a"),"r","a"),"s","a"),"t","a"),"u","a"),"v","a"),"w","a"),"x","a"),"y","a"),"z","a")</f>
        <v>  </v>
      </c>
      <c r="BO444" s="61" t="str">
        <f aca="false">SUBSTITUTE(SUBSTITUTE(SUBSTITUTE(SUBSTITUTE(SUBSTITUTE(SUBSTITUTE(SUBSTITUTE(SUBSTITUTE(SUBSTITUTE(LOWER(BX444&amp;""),"1","0"),"2","0"),"3","0"),"4","0"),"5","0"),"6","0"),"7","0"),"8","0"),"9","0")</f>
        <v>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v>
      </c>
      <c r="BQ444" s="61" t="n">
        <f aca="false">IFERROR(IF(OR(SUMPRODUCT(--ISNUMBER(SEARCH({"aa000"," aa 000"," aaa 000"," aaaa 000"," a 0000"," a000 000"," aa 00 000"," aaa 00 000"},BP444)))&gt;0,SUMPRODUCT(--ISNUMBER(SEARCH({"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444)))&gt;0,SUMPRODUCT(--ISNUMBER(SEARCH({"http","www.","\",".pdf",".jpg",".jpeg",".png",".heic",".xls",".doc",".msg",".eml"},W444)))&gt;0,ISNUMBER(SEARCH("0000",BO444)),AND(SUMPRODUCT(--ISNUMBER(SEARCH({"sharepoint","onedrive","teams","dms","q-pulse","qpulse"},W444)))&gt;0,ISNUMBER(SEARCH("0",BO444)))),1,0),0)</f>
        <v>0</v>
      </c>
      <c r="BR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444," "&amp;LOWER(Flights!$F$17)&amp;" "," ~ ")," mh"," ~")," at "," ~ ")," by "," ~ ")," on "," ~ ")," to "," ~ ")," from "," ~ ")," until "," ~ ")," till "," ~ ")," before "," ~ ")," after "," ~ ")," around "," ~ ")," approx "," ~ ")," about "," ~ ")," since "," ~ ")," hrs "," ~ ")," hr "," ~ ")," hours "," ~ ")," time "," ~ ")," jan "," ~ ")," feb "," ~ ")," mar "," ~ ")," apr "," ~ ")," may "," ~ ")," jun "," ~ ")," jul "," ~ ")," aug "," ~ ")," sep "," ~ ")," sept "," ~ ")," oct "," ~ ")</f>
        <v>  </v>
      </c>
      <c r="BS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444," "&amp;LOWER(Flights!$F$17)&amp;" "," ~ ")," mh"," ~")," at "," ~ ")," by "," ~ ")," on "," ~ ")," to "," ~ ")," from "," ~ ")," until "," ~ ")," till "," ~ ")," before "," ~ ")," after "," ~ ")," around "," ~ ")," approx "," ~ ")," about "," ~ ")," since "," ~ ")," hrs "," ~ ")," hr "," ~ ")," hours "," ~ ")," time "," ~ ")," jan "," ~ ")," feb "," ~ ")," mar "," ~ ")," apr "," ~ ")," may "," ~ ")," jun "," ~ ")," jul "," ~ ")," aug "," ~ ")," sep "," ~ ")," sept "," ~ ")," oct "," ~ ")</f>
        <v>  </v>
      </c>
      <c r="BT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444,"jan","~"),"feb","~"),"mar","~"),"apr","~"),"may","~"),"jun","~"),"jul","~"),"aug","~"),"sep","~"),"oct","~"),"nov","~"),"dec","~")," nov "," ~ ")," dec "," ~ ")," mon "," ~ ")," tue "," ~ ")," wed "," ~ ")," thu "," ~ ")," fri "," ~ ")," sat "," ~ ")," sun "," ~ ")," gate "," ~ ")," bay "," ~ ")," stand "," ~ ")," position "," ~ ")," galley "," ~ ")," flight "," ~ ")," flt "," ~ ")," day "," ~ ")," date "," ~ ")," dated "," ~ ")," the "," ~ ")," and "," ~ ")," of "," ~ ")," in "," ~ ")," for "," ~ ")," with "," ~ ")</f>
        <v>  </v>
      </c>
      <c r="BU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444,"jan","~"),"feb","~"),"mar","~"),"apr","~"),"may","~"),"jun","~"),"jul","~"),"aug","~"),"sep","~"),"oct","~"),"nov","~"),"dec","~")," nov "," ~ ")," dec "," ~ ")," mon "," ~ ")," tue "," ~ ")," wed "," ~ ")," thu "," ~ ")," fri "," ~ ")," sat "," ~ ")," sun "," ~ ")," gate "," ~ ")," bay "," ~ ")," stand "," ~ ")," position "," ~ ")," galley "," ~ ")," flight "," ~ ")," flt "," ~ ")," day "," ~ ")," date "," ~ ")," dated "," ~ ")," the "," ~ ")," and "," ~ ")," of "," ~ ")," in "," ~ ")," for "," ~ ")," with "," ~ ")</f>
        <v>  </v>
      </c>
      <c r="BV444" s="61" t="n">
        <f aca="false">0</f>
        <v>0</v>
      </c>
      <c r="BW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444," pax "," ~ ")," etd "," ~ ")," eta "," ~ ")," std "," ~ ")," sta "," ~ ")," atd "," ~ ")," ata "," ~ ")," lt "," ~ ")," utc "," ~ ")," local "," ~ ")," ok "," ~ ")," done "," ~ ")," seen "," ~ ")," chk "," ~ ")," chkd "," ~ ")," checked "," ~ ")," rcvd "," ~ ")," recd "," ~ ")," dep "," ~ ")," arr "," ~ ")," qty "," ~ ")," all "," ~ ")," ttl "," ~ ")," total "," ~ ")," via "," ~ ")," per "," ~ ")," call "," ~ ")," inbound "," ~ ")," outbound "," ~ ")," approx "," ~ ")</f>
        <v>  </v>
      </c>
      <c r="BX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444," pax "," ~ ")," etd "," ~ ")," eta "," ~ ")," std "," ~ ")," sta "," ~ ")," atd "," ~ ")," ata "," ~ ")," lt "," ~ ")," utc "," ~ ")," local "," ~ ")," ok "," ~ ")," done "," ~ ")," seen "," ~ ")," chk "," ~ ")," chkd "," ~ ")," checked "," ~ ")," rcvd "," ~ ")," recd "," ~ ")," dep "," ~ ")," arr "," ~ ")," qty "," ~ ")," all "," ~ ")," ttl "," ~ ")," total "," ~ ")," via "," ~ ")," per "," ~ ")," call "," ~ ")," inbound "," ~ ")," outbound "," ~ ")," approx "," ~ ")</f>
        <v>  </v>
      </c>
    </row>
    <row r="445" customFormat="false" ht="78.75" hidden="false" customHeight="true" outlineLevel="0" collapsed="false">
      <c r="A445" s="57" t="s">
        <v>1085</v>
      </c>
      <c r="B445" s="57" t="s">
        <v>272</v>
      </c>
      <c r="C445" s="57" t="str">
        <f aca="false">Flights!$F$17</f>
        <v>MH0138</v>
      </c>
      <c r="D445" s="58" t="n">
        <f aca="false">Flights!$D$17</f>
        <v>46309</v>
      </c>
      <c r="E445" s="57" t="str">
        <f aca="false">Flights!$G$17&amp;"-"&amp;Flights!$H$17</f>
        <v>ADL-KUL</v>
      </c>
      <c r="F445" s="57" t="str">
        <f aca="false">Flights!$K$17</f>
        <v>EY</v>
      </c>
      <c r="G445" s="57" t="s">
        <v>423</v>
      </c>
      <c r="H445" s="57" t="s">
        <v>381</v>
      </c>
      <c r="I445" s="57" t="s">
        <v>443</v>
      </c>
      <c r="J445" s="57" t="s">
        <v>444</v>
      </c>
      <c r="K445" s="67" t="s">
        <v>445</v>
      </c>
      <c r="L445" s="67" t="s">
        <v>1017</v>
      </c>
      <c r="M445" s="67" t="s">
        <v>187</v>
      </c>
      <c r="N445" s="67" t="s">
        <v>447</v>
      </c>
      <c r="O445" s="67" t="s">
        <v>1086</v>
      </c>
      <c r="P445" s="57" t="s">
        <v>187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open",IF(AND(NOT(OR(LEN(AZ445)&lt;15,ISNUMBER(MATCH(AZ445,L_Placeholder,0)))),BK445=0,NOT(OR(LEN(AU445)&lt;2,ISNUMBER(MATCH(AU445,L_Placeholder,0)))),NOT(OR(LEN(AX445)&lt;2,ISNUMBER(MATCH(AX445,L_Placeholder,0)))),TRIM(AE445)&lt;&gt;TRIM(T445)),"N/A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missing",IF(OR(LEN(AU445)&lt;2,ISNUMBER(MATCH(AU445,L_Placeholder,0))),"INVALID – PIC missing",IF(OR(LEN(AV445)&lt;2,ISNUMBER(MATCH(AV445,L_Placeholder,0))),"INVALID – result / assessment missing",IF(OR(OR(LEN(AW445)&lt;3,ISNUMBER(MATCH(AW445,L_Placeholder,0))),SUMPRODUCT(--ISNUMBER(SEARCH(" "&amp;L_EvidencePhrase&amp;" ",BD445)))&gt;0,BI445=1),"INVALID – evidence missing, placeholder or not yet on file",IF(BL445=0,"INVALID – evidence needs a traceable reference (number, file name or link)",IF(OR(LEN(AX445)&lt;2,ISNUMBER(MATCH(AX445,L_Placeholder,0))),"INVALID – verifier missing",IF(AX445=AU445,"INVALID – verifier must be someone other than the PIC",IF(BH445=1,"INVALID – result not yet available (awaiting / TBC)",IF(BV445=1,"INVALID – wording says not on board: an on-board confirmation needs the item loaded",IF(AND(AQ445=1,OR(OR(LEN(AY445)&lt;3,ISNUMBER(MATCH(AY445,L_Placeholder,0))),BJ445=1,BQ445=0)),"INVALID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LATE","COMPLETE")&amp;IF(BG445=1," – CHECK WORDING",""))))))))))))))))))))))),IF(TRIM(U445)="Fail","FAIL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t="str">
        <f aca="false">" "&amp;TRIM(SUBSTITUTE(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 "))&amp;" "</f>
        <v>  </v>
      </c>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IFERROR(IF(AND(TRIM(U445)="Pass",SUMPRODUCT((LEN(BC445)-LEN(SUBSTITUTE(BC445,"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")))/(LEN(L_PendNeg)+1))+SUMPRODUCT((LEN(BC445)-LEN(SUBSTITUTE(BC445," "&amp;L_PendPrep&amp;" "," ")))/(LEN(L_PendPrep)+1)),1,0),1)</f>
        <v>0</v>
      </c>
      <c r="BI445" s="61" t="n">
        <f aca="false">IFERROR(IF(SUMPRODUCT((LEN(BD445)-LEN(SUBSTITUTE(BD445," "&amp;L_PendStrict&amp;" "," ")))/(LEN(L_PendStrict)+1))&gt;SUMPRODUCT((LEN(BD445)-LEN(SUBSTITUTE(BD445," "&amp;L_PendNeg&amp;" "," ")))/(LEN(L_PendNeg)+1)),1,0),1)</f>
        <v>0</v>
      </c>
      <c r="BJ445" s="61" t="n">
        <f aca="false">IFERROR(IF(SUMPRODUCT((LEN(BE445)-LEN(SUBSTITUTE(BE445," "&amp;L_Pending&amp;" "," ")))/(LEN(L_Pending)+1))&gt;SUMPRODUCT((LEN(BE445)-LEN(SUBSTITUTE(BE445," "&amp;L_PendNeg&amp;" "," ")))/(LEN(L_PendNeg)+1))+SUMPRODUCT((LEN(BE445)-LEN(SUBSTITUTE(BE445," "&amp;L_PendPrep&amp;" "," ")))/(LEN(L_PendPrep)+1)),1,0),1)</f>
        <v>0</v>
      </c>
      <c r="BK445" s="61" t="n">
        <f aca="false">IFERROR(IF(SUMPRODUCT((LEN(BF445)-LEN(SUBSTITUTE(BF445," "&amp;L_PendStrict&amp;" "," ")))/(LEN(L_PendStrict)+1))&gt;SUMPRODUCT((LEN(BF445)-LEN(SUBSTITUTE(BF445," "&amp;L_PendNeg&amp;" "," ")))/(LEN(L_PendNeg)+1)),1,0),1)</f>
        <v>0</v>
      </c>
      <c r="BL445" s="61" t="n">
        <f aca="false">IFERROR(IF(OR(SUMPRODUCT(--ISNUMBER(SEARCH({"aa000"," aa 000"," aaa 000"," aaaa 000"," a 0000"," a000 000"," aa 00 000"," aaa 00 000"},BN445)))&gt;0,SUMPRODUCT(--ISNUMBER(SEARCH({"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445)))&gt;0,SUMPRODUCT(--ISNUMBER(SEARCH({"http","www.","\",".pdf",".jpg",".jpeg",".png",".heic",".xls",".doc",".msg",".eml"},Z445)))&gt;0,AND(SUMPRODUCT(--ISNUMBER(SEARCH({"sharepoint","onedrive","teams","dms","q-pulse","qpulse"},Z445)))&gt;0,ISNUMBER(SEARCH("0",BM445)))),1,0),0)</f>
        <v>0</v>
      </c>
      <c r="BM445" s="61" t="str">
        <f aca="false">SUBSTITUTE(SUBSTITUTE(SUBSTITUTE(SUBSTITUTE(SUBSTITUTE(SUBSTITUTE(SUBSTITUTE(SUBSTITUTE(SUBSTITUTE(LOWER(BW445&amp;""),"1","0"),"2","0"),"3","0"),"4","0"),"5","0"),"6","0"),"7","0"),"8","0"),"9","0")</f>
        <v>  </v>
      </c>
      <c r="BN445" s="61" t="str">
        <f aca="false">SUBSTITUTE(SUBSTITUTE(SUBSTITUTE(SUBSTITUTE(SUBSTITUTE(SUBSTITUTE(SUBSTITUTE(SUBSTITUTE(SUBSTITUTE(SUBSTITUTE(SUBSTITUTE(SUBSTITUTE(SUBSTITUTE(SUBSTITUTE(SUBSTITUTE(SUBSTITUTE(SUBSTITUTE(SUBSTITUTE(SUBSTITUTE(SUBSTITUTE(SUBSTITUTE(SUBSTITUTE(SUBSTITUTE(SUBSTITUTE(SUBSTITUTE(BM445,"b","a"),"c","a"),"d","a"),"e","a"),"f","a"),"g","a"),"h","a"),"i","a"),"j","a"),"k","a"),"l","a"),"m","a"),"n","a"),"o","a"),"p","a"),"q","a"),"r","a"),"s","a"),"t","a"),"u","a"),"v","a"),"w","a"),"x","a"),"y","a"),"z","a")</f>
        <v>  </v>
      </c>
      <c r="BO445" s="61" t="str">
        <f aca="false">SUBSTITUTE(SUBSTITUTE(SUBSTITUTE(SUBSTITUTE(SUBSTITUTE(SUBSTITUTE(SUBSTITUTE(SUBSTITUTE(SUBSTITUTE(LOWER(BX445&amp;""),"1","0"),"2","0"),"3","0"),"4","0"),"5","0"),"6","0"),"7","0"),"8","0"),"9","0")</f>
        <v>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v>
      </c>
      <c r="BQ445" s="61" t="n">
        <f aca="false">IFERROR(IF(OR(SUMPRODUCT(--ISNUMBER(SEARCH({"aa000"," aa 000"," aaa 000"," aaaa 000"," a 0000"," a000 000"," aa 00 000"," aaa 00 000"},BP445)))&gt;0,SUMPRODUCT(--ISNUMBER(SEARCH({"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445)))&gt;0,SUMPRODUCT(--ISNUMBER(SEARCH({"http","www.","\",".pdf",".jpg",".jpeg",".png",".heic",".xls",".doc",".msg",".eml"},W445)))&gt;0,ISNUMBER(SEARCH("0000",BO445)),AND(SUMPRODUCT(--ISNUMBER(SEARCH({"sharepoint","onedrive","teams","dms","q-pulse","qpulse"},W445)))&gt;0,ISNUMBER(SEARCH("0",BO445)))),1,0),0)</f>
        <v>0</v>
      </c>
      <c r="BR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445," "&amp;LOWER(Flights!$F$17)&amp;" "," ~ ")," mh"," ~")," at "," ~ ")," by "," ~ ")," on "," ~ ")," to "," ~ ")," from "," ~ ")," until "," ~ ")," till "," ~ ")," before "," ~ ")," after "," ~ ")," around "," ~ ")," approx "," ~ ")," about "," ~ ")," since "," ~ ")," hrs "," ~ ")," hr "," ~ ")," hours "," ~ ")," time "," ~ ")," jan "," ~ ")," feb "," ~ ")," mar "," ~ ")," apr "," ~ ")," may "," ~ ")," jun "," ~ ")," jul "," ~ ")," aug "," ~ ")," sep "," ~ ")," sept "," ~ ")," oct "," ~ ")</f>
        <v>  </v>
      </c>
      <c r="BS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445," "&amp;LOWER(Flights!$F$17)&amp;" "," ~ ")," mh"," ~")," at "," ~ ")," by "," ~ ")," on "," ~ ")," to "," ~ ")," from "," ~ ")," until "," ~ ")," till "," ~ ")," before "," ~ ")," after "," ~ ")," around "," ~ ")," approx "," ~ ")," about "," ~ ")," since "," ~ ")," hrs "," ~ ")," hr "," ~ ")," hours "," ~ ")," time "," ~ ")," jan "," ~ ")," feb "," ~ ")," mar "," ~ ")," apr "," ~ ")," may "," ~ ")," jun "," ~ ")," jul "," ~ ")," aug "," ~ ")," sep "," ~ ")," sept "," ~ ")," oct "," ~ ")</f>
        <v>  </v>
      </c>
      <c r="BT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445,"jan","~"),"feb","~"),"mar","~"),"apr","~"),"may","~"),"jun","~"),"jul","~"),"aug","~"),"sep","~"),"oct","~"),"nov","~"),"dec","~")," nov "," ~ ")," dec "," ~ ")," mon "," ~ ")," tue "," ~ ")," wed "," ~ ")," thu "," ~ ")," fri "," ~ ")," sat "," ~ ")," sun "," ~ ")," gate "," ~ ")," bay "," ~ ")," stand "," ~ ")," position "," ~ ")," galley "," ~ ")," flight "," ~ ")," flt "," ~ ")," day "," ~ ")," date "," ~ ")," dated "," ~ ")," the "," ~ ")," and "," ~ ")," of "," ~ ")," in "," ~ ")," for "," ~ ")," with "," ~ ")</f>
        <v>  </v>
      </c>
      <c r="BU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445,"jan","~"),"feb","~"),"mar","~"),"apr","~"),"may","~"),"jun","~"),"jul","~"),"aug","~"),"sep","~"),"oct","~"),"nov","~"),"dec","~")," nov "," ~ ")," dec "," ~ ")," mon "," ~ ")," tue "," ~ ")," wed "," ~ ")," thu "," ~ ")," fri "," ~ ")," sat "," ~ ")," sun "," ~ ")," gate "," ~ ")," bay "," ~ ")," stand "," ~ ")," position "," ~ ")," galley "," ~ ")," flight "," ~ ")," flt "," ~ ")," day "," ~ ")," date "," ~ ")," dated "," ~ ")," the "," ~ ")," and "," ~ ")," of "," ~ ")," in "," ~ ")," for "," ~ ")," with "," ~ ")</f>
        <v>  </v>
      </c>
      <c r="BV445" s="61" t="n">
        <f aca="false">0</f>
        <v>0</v>
      </c>
      <c r="BW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445," pax "," ~ ")," etd "," ~ ")," eta "," ~ ")," std "," ~ ")," sta "," ~ ")," atd "," ~ ")," ata "," ~ ")," lt "," ~ ")," utc "," ~ ")," local "," ~ ")," ok "," ~ ")," done "," ~ ")," seen "," ~ ")," chk "," ~ ")," chkd "," ~ ")," checked "," ~ ")," rcvd "," ~ ")," recd "," ~ ")," dep "," ~ ")," arr "," ~ ")," qty "," ~ ")," all "," ~ ")," ttl "," ~ ")," total "," ~ ")," via "," ~ ")," per "," ~ ")," call "," ~ ")," inbound "," ~ ")," outbound "," ~ ")," approx "," ~ ")</f>
        <v>  </v>
      </c>
      <c r="BX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445," pax "," ~ ")," etd "," ~ ")," eta "," ~ ")," std "," ~ ")," sta "," ~ ")," atd "," ~ ")," ata "," ~ ")," lt "," ~ ")," utc "," ~ ")," local "," ~ ")," ok "," ~ ")," done "," ~ ")," seen "," ~ ")," chk "," ~ ")," chkd "," ~ ")," checked "," ~ ")," rcvd "," ~ ")," recd "," ~ ")," dep "," ~ ")," arr "," ~ ")," qty "," ~ ")," all "," ~ ")," ttl "," ~ ")," total "," ~ ")," via "," ~ ")," per "," ~ ")," call "," ~ ")," inbound "," ~ ")," outbound "," ~ ")," approx "," ~ ")</f>
        <v>  </v>
      </c>
    </row>
    <row r="446" customFormat="false" ht="41.25" hidden="false" customHeight="true" outlineLevel="0" collapsed="false">
      <c r="A446" s="57" t="s">
        <v>1087</v>
      </c>
      <c r="B446" s="57" t="s">
        <v>272</v>
      </c>
      <c r="C446" s="57" t="str">
        <f aca="false">Flights!$F$17</f>
        <v>MH0138</v>
      </c>
      <c r="D446" s="58" t="n">
        <f aca="false">Flights!$D$17</f>
        <v>46309</v>
      </c>
      <c r="E446" s="57" t="str">
        <f aca="false">Flights!$G$17&amp;"-"&amp;Flights!$H$17</f>
        <v>ADL-KUL</v>
      </c>
      <c r="F446" s="57" t="str">
        <f aca="false">Flights!$K$17</f>
        <v>EY</v>
      </c>
      <c r="G446" s="57" t="s">
        <v>423</v>
      </c>
      <c r="H446" s="57" t="s">
        <v>381</v>
      </c>
      <c r="I446" s="57" t="s">
        <v>450</v>
      </c>
      <c r="J446" s="57" t="s">
        <v>451</v>
      </c>
      <c r="K446" s="67" t="s">
        <v>452</v>
      </c>
      <c r="L446" s="67" t="s">
        <v>1088</v>
      </c>
      <c r="M446" s="67" t="s">
        <v>454</v>
      </c>
      <c r="N446" s="67" t="s">
        <v>386</v>
      </c>
      <c r="O446" s="67" t="s">
        <v>1089</v>
      </c>
      <c r="P446" s="57" t="s">
        <v>263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open",IF(AND(NOT(OR(LEN(AZ446)&lt;15,ISNUMBER(MATCH(AZ446,L_Placeholder,0)))),BK446=0,NOT(OR(LEN(AU446)&lt;2,ISNUMBER(MATCH(AU446,L_Placeholder,0)))),NOT(OR(LEN(AX446)&lt;2,ISNUMBER(MATCH(AX446,L_Placeholder,0)))),TRIM(AE446)&lt;&gt;TRIM(T446)),"N/A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missing",IF(OR(LEN(AU446)&lt;2,ISNUMBER(MATCH(AU446,L_Placeholder,0))),"INVALID – PIC missing",IF(OR(LEN(AV446)&lt;2,ISNUMBER(MATCH(AV446,L_Placeholder,0))),"INVALID – result / assessment missing",IF(OR(OR(LEN(AW446)&lt;3,ISNUMBER(MATCH(AW446,L_Placeholder,0))),SUMPRODUCT(--ISNUMBER(SEARCH(" "&amp;L_EvidencePhrase&amp;" ",BD446)))&gt;0,BI446=1),"INVALID – evidence missing, placeholder or not yet on file",IF(BL446=0,"INVALID – evidence needs a traceable reference (number, file name or link)",IF(OR(LEN(AX446)&lt;2,ISNUMBER(MATCH(AX446,L_Placeholder,0))),"INVALID – verifier missing",IF(AX446=AU446,"INVALID – verifier must be someone other than the PIC",IF(BH446=1,"INVALID – result not yet available (awaiting / TBC)",IF(BV446=1,"INVALID – wording says not on board: an on-board confirmation needs the item loaded",IF(AND(AQ446=1,OR(OR(LEN(AY446)&lt;3,ISNUMBER(MATCH(AY446,L_Placeholder,0))),BJ446=1,BQ446=0)),"INVALID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LATE","COMPLETE")&amp;IF(BG446=1," – CHECK WORDING",""))))))))))))))))))))))),IF(TRIM(U446)="Fail","FAIL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t="str">
        <f aca="false">" "&amp;TRIM(SUBSTITUTE(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 "))&amp;" "</f>
        <v>  </v>
      </c>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IFERROR(IF(AND(TRIM(U446)="Pass",SUMPRODUCT((LEN(BC446)-LEN(SUBSTITUTE(BC446,"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")))/(LEN(L_PendNeg)+1))+SUMPRODUCT((LEN(BC446)-LEN(SUBSTITUTE(BC446," "&amp;L_PendPrep&amp;" "," ")))/(LEN(L_PendPrep)+1)),1,0),1)</f>
        <v>0</v>
      </c>
      <c r="BI446" s="61" t="n">
        <f aca="false">IFERROR(IF(SUMPRODUCT((LEN(BD446)-LEN(SUBSTITUTE(BD446," "&amp;L_PendStrict&amp;" "," ")))/(LEN(L_PendStrict)+1))&gt;SUMPRODUCT((LEN(BD446)-LEN(SUBSTITUTE(BD446," "&amp;L_PendNeg&amp;" "," ")))/(LEN(L_PendNeg)+1)),1,0),1)</f>
        <v>0</v>
      </c>
      <c r="BJ446" s="61" t="n">
        <f aca="false">IFERROR(IF(SUMPRODUCT((LEN(BE446)-LEN(SUBSTITUTE(BE446," "&amp;L_Pending&amp;" "," ")))/(LEN(L_Pending)+1))&gt;SUMPRODUCT((LEN(BE446)-LEN(SUBSTITUTE(BE446," "&amp;L_PendNeg&amp;" "," ")))/(LEN(L_PendNeg)+1))+SUMPRODUCT((LEN(BE446)-LEN(SUBSTITUTE(BE446," "&amp;L_PendPrep&amp;" "," ")))/(LEN(L_PendPrep)+1)),1,0),1)</f>
        <v>0</v>
      </c>
      <c r="BK446" s="61" t="n">
        <f aca="false">IFERROR(IF(SUMPRODUCT((LEN(BF446)-LEN(SUBSTITUTE(BF446," "&amp;L_PendStrict&amp;" "," ")))/(LEN(L_PendStrict)+1))&gt;SUMPRODUCT((LEN(BF446)-LEN(SUBSTITUTE(BF446," "&amp;L_PendNeg&amp;" "," ")))/(LEN(L_PendNeg)+1)),1,0),1)</f>
        <v>0</v>
      </c>
      <c r="BL446" s="61" t="n">
        <f aca="false">IFERROR(IF(OR(SUMPRODUCT(--ISNUMBER(SEARCH({"aa000"," aa 000"," aaa 000"," aaaa 000"," a 0000"," a000 000"," aa 00 000"," aaa 00 000"},BN446)))&gt;0,SUMPRODUCT(--ISNUMBER(SEARCH({"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446)))&gt;0,SUMPRODUCT(--ISNUMBER(SEARCH({"http","www.","\",".pdf",".jpg",".jpeg",".png",".heic",".xls",".doc",".msg",".eml"},Z446)))&gt;0,AND(SUMPRODUCT(--ISNUMBER(SEARCH({"sharepoint","onedrive","teams","dms","q-pulse","qpulse"},Z446)))&gt;0,ISNUMBER(SEARCH("0",BM446)))),1,0),0)</f>
        <v>0</v>
      </c>
      <c r="BM446" s="61" t="str">
        <f aca="false">SUBSTITUTE(SUBSTITUTE(SUBSTITUTE(SUBSTITUTE(SUBSTITUTE(SUBSTITUTE(SUBSTITUTE(SUBSTITUTE(SUBSTITUTE(LOWER(BW446&amp;""),"1","0"),"2","0"),"3","0"),"4","0"),"5","0"),"6","0"),"7","0"),"8","0"),"9","0")</f>
        <v>  </v>
      </c>
      <c r="BN446" s="61" t="str">
        <f aca="false">SUBSTITUTE(SUBSTITUTE(SUBSTITUTE(SUBSTITUTE(SUBSTITUTE(SUBSTITUTE(SUBSTITUTE(SUBSTITUTE(SUBSTITUTE(SUBSTITUTE(SUBSTITUTE(SUBSTITUTE(SUBSTITUTE(SUBSTITUTE(SUBSTITUTE(SUBSTITUTE(SUBSTITUTE(SUBSTITUTE(SUBSTITUTE(SUBSTITUTE(SUBSTITUTE(SUBSTITUTE(SUBSTITUTE(SUBSTITUTE(SUBSTITUTE(BM446,"b","a"),"c","a"),"d","a"),"e","a"),"f","a"),"g","a"),"h","a"),"i","a"),"j","a"),"k","a"),"l","a"),"m","a"),"n","a"),"o","a"),"p","a"),"q","a"),"r","a"),"s","a"),"t","a"),"u","a"),"v","a"),"w","a"),"x","a"),"y","a"),"z","a")</f>
        <v>  </v>
      </c>
      <c r="BO446" s="61" t="str">
        <f aca="false">SUBSTITUTE(SUBSTITUTE(SUBSTITUTE(SUBSTITUTE(SUBSTITUTE(SUBSTITUTE(SUBSTITUTE(SUBSTITUTE(SUBSTITUTE(LOWER(BX446&amp;""),"1","0"),"2","0"),"3","0"),"4","0"),"5","0"),"6","0"),"7","0"),"8","0"),"9","0")</f>
        <v>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v>
      </c>
      <c r="BQ446" s="61" t="n">
        <f aca="false">IFERROR(IF(OR(SUMPRODUCT(--ISNUMBER(SEARCH({"aa000"," aa 000"," aaa 000"," aaaa 000"," a 0000"," a000 000"," aa 00 000"," aaa 00 000"},BP446)))&gt;0,SUMPRODUCT(--ISNUMBER(SEARCH({"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446)))&gt;0,SUMPRODUCT(--ISNUMBER(SEARCH({"http","www.","\",".pdf",".jpg",".jpeg",".png",".heic",".xls",".doc",".msg",".eml"},W446)))&gt;0,ISNUMBER(SEARCH("0000",BO446)),AND(SUMPRODUCT(--ISNUMBER(SEARCH({"sharepoint","onedrive","teams","dms","q-pulse","qpulse"},W446)))&gt;0,ISNUMBER(SEARCH("0",BO446)))),1,0),0)</f>
        <v>0</v>
      </c>
      <c r="BR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446," "&amp;LOWER(Flights!$F$17)&amp;" "," ~ ")," mh"," ~")," at "," ~ ")," by "," ~ ")," on "," ~ ")," to "," ~ ")," from "," ~ ")," until "," ~ ")," till "," ~ ")," before "," ~ ")," after "," ~ ")," around "," ~ ")," approx "," ~ ")," about "," ~ ")," since "," ~ ")," hrs "," ~ ")," hr "," ~ ")," hours "," ~ ")," time "," ~ ")," jan "," ~ ")," feb "," ~ ")," mar "," ~ ")," apr "," ~ ")," may "," ~ ")," jun "," ~ ")," jul "," ~ ")," aug "," ~ ")," sep "," ~ ")," sept "," ~ ")," oct "," ~ ")</f>
        <v>  </v>
      </c>
      <c r="BS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446," "&amp;LOWER(Flights!$F$17)&amp;" "," ~ ")," mh"," ~")," at "," ~ ")," by "," ~ ")," on "," ~ ")," to "," ~ ")," from "," ~ ")," until "," ~ ")," till "," ~ ")," before "," ~ ")," after "," ~ ")," around "," ~ ")," approx "," ~ ")," about "," ~ ")," since "," ~ ")," hrs "," ~ ")," hr "," ~ ")," hours "," ~ ")," time "," ~ ")," jan "," ~ ")," feb "," ~ ")," mar "," ~ ")," apr "," ~ ")," may "," ~ ")," jun "," ~ ")," jul "," ~ ")," aug "," ~ ")," sep "," ~ ")," sept "," ~ ")," oct "," ~ ")</f>
        <v>  </v>
      </c>
      <c r="BT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446,"jan","~"),"feb","~"),"mar","~"),"apr","~"),"may","~"),"jun","~"),"jul","~"),"aug","~"),"sep","~"),"oct","~"),"nov","~"),"dec","~")," nov "," ~ ")," dec "," ~ ")," mon "," ~ ")," tue "," ~ ")," wed "," ~ ")," thu "," ~ ")," fri "," ~ ")," sat "," ~ ")," sun "," ~ ")," gate "," ~ ")," bay "," ~ ")," stand "," ~ ")," position "," ~ ")," galley "," ~ ")," flight "," ~ ")," flt "," ~ ")," day "," ~ ")," date "," ~ ")," dated "," ~ ")," the "," ~ ")," and "," ~ ")," of "," ~ ")," in "," ~ ")," for "," ~ ")," with "," ~ ")</f>
        <v>  </v>
      </c>
      <c r="BU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446,"jan","~"),"feb","~"),"mar","~"),"apr","~"),"may","~"),"jun","~"),"jul","~"),"aug","~"),"sep","~"),"oct","~"),"nov","~"),"dec","~")," nov "," ~ ")," dec "," ~ ")," mon "," ~ ")," tue "," ~ ")," wed "," ~ ")," thu "," ~ ")," fri "," ~ ")," sat "," ~ ")," sun "," ~ ")," gate "," ~ ")," bay "," ~ ")," stand "," ~ ")," position "," ~ ")," galley "," ~ ")," flight "," ~ ")," flt "," ~ ")," day "," ~ ")," date "," ~ ")," dated "," ~ ")," the "," ~ ")," and "," ~ ")," of "," ~ ")," in "," ~ ")," for "," ~ ")," with "," ~ ")</f>
        <v>  </v>
      </c>
      <c r="BV446" s="61" t="n">
        <f aca="false">0</f>
        <v>0</v>
      </c>
      <c r="BW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446," pax "," ~ ")," etd "," ~ ")," eta "," ~ ")," std "," ~ ")," sta "," ~ ")," atd "," ~ ")," ata "," ~ ")," lt "," ~ ")," utc "," ~ ")," local "," ~ ")," ok "," ~ ")," done "," ~ ")," seen "," ~ ")," chk "," ~ ")," chkd "," ~ ")," checked "," ~ ")," rcvd "," ~ ")," recd "," ~ ")," dep "," ~ ")," arr "," ~ ")," qty "," ~ ")," all "," ~ ")," ttl "," ~ ")," total "," ~ ")," via "," ~ ")," per "," ~ ")," call "," ~ ")," inbound "," ~ ")," outbound "," ~ ")," approx "," ~ ")</f>
        <v>  </v>
      </c>
      <c r="BX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446," pax "," ~ ")," etd "," ~ ")," eta "," ~ ")," std "," ~ ")," sta "," ~ ")," atd "," ~ ")," ata "," ~ ")," lt "," ~ ")," utc "," ~ ")," local "," ~ ")," ok "," ~ ")," done "," ~ ")," seen "," ~ ")," chk "," ~ ")," chkd "," ~ ")," checked "," ~ ")," rcvd "," ~ ")," recd "," ~ ")," dep "," ~ ")," arr "," ~ ")," qty "," ~ ")," all "," ~ ")," ttl "," ~ ")," total "," ~ ")," via "," ~ ")," per "," ~ ")," call "," ~ ")," inbound "," ~ ")," outbound "," ~ ")," approx "," ~ ")</f>
        <v>  </v>
      </c>
    </row>
    <row r="447" customFormat="false" ht="78.75" hidden="false" customHeight="true" outlineLevel="0" collapsed="false">
      <c r="A447" s="57" t="s">
        <v>1090</v>
      </c>
      <c r="B447" s="57" t="s">
        <v>272</v>
      </c>
      <c r="C447" s="57" t="str">
        <f aca="false">Flights!$F$17</f>
        <v>MH0138</v>
      </c>
      <c r="D447" s="58" t="n">
        <f aca="false">Flights!$D$17</f>
        <v>46309</v>
      </c>
      <c r="E447" s="57" t="str">
        <f aca="false">Flights!$G$17&amp;"-"&amp;Flights!$H$17</f>
        <v>ADL-KUL</v>
      </c>
      <c r="F447" s="57" t="str">
        <f aca="false">Flights!$K$17</f>
        <v>EY</v>
      </c>
      <c r="G447" s="57" t="s">
        <v>423</v>
      </c>
      <c r="H447" s="57" t="s">
        <v>381</v>
      </c>
      <c r="I447" s="57" t="s">
        <v>450</v>
      </c>
      <c r="J447" s="57" t="s">
        <v>457</v>
      </c>
      <c r="K447" s="67" t="s">
        <v>1091</v>
      </c>
      <c r="L447" s="67" t="s">
        <v>1092</v>
      </c>
      <c r="M447" s="67" t="s">
        <v>454</v>
      </c>
      <c r="N447" s="67" t="s">
        <v>386</v>
      </c>
      <c r="O447" s="67" t="s">
        <v>1093</v>
      </c>
      <c r="P447" s="57" t="s">
        <v>263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open",IF(AND(NOT(OR(LEN(AZ447)&lt;15,ISNUMBER(MATCH(AZ447,L_Placeholder,0)))),BK447=0,NOT(OR(LEN(AU447)&lt;2,ISNUMBER(MATCH(AU447,L_Placeholder,0)))),NOT(OR(LEN(AX447)&lt;2,ISNUMBER(MATCH(AX447,L_Placeholder,0)))),TRIM(AE447)&lt;&gt;TRIM(T447)),"N/A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missing",IF(OR(LEN(AU447)&lt;2,ISNUMBER(MATCH(AU447,L_Placeholder,0))),"INVALID – PIC missing",IF(OR(LEN(AV447)&lt;2,ISNUMBER(MATCH(AV447,L_Placeholder,0))),"INVALID – result / assessment missing",IF(OR(OR(LEN(AW447)&lt;3,ISNUMBER(MATCH(AW447,L_Placeholder,0))),SUMPRODUCT(--ISNUMBER(SEARCH(" "&amp;L_EvidencePhrase&amp;" ",BD447)))&gt;0,BI447=1),"INVALID – evidence missing, placeholder or not yet on file",IF(BL447=0,"INVALID – evidence needs a traceable reference (number, file name or link)",IF(OR(LEN(AX447)&lt;2,ISNUMBER(MATCH(AX447,L_Placeholder,0))),"INVALID – verifier missing",IF(AX447=AU447,"INVALID – verifier must be someone other than the PIC",IF(BH447=1,"INVALID – result not yet available (awaiting / TBC)",IF(BV447=1,"INVALID – wording says not on board: an on-board confirmation needs the item loaded",IF(AND(AQ447=1,OR(OR(LEN(AY447)&lt;3,ISNUMBER(MATCH(AY447,L_Placeholder,0))),BJ447=1,BQ447=0)),"INVALID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LATE","COMPLETE")&amp;IF(BG447=1," – CHECK WORDING",""))))))))))))))))))))))),IF(TRIM(U447)="Fail","FAIL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t="str">
        <f aca="false">" "&amp;TRIM(SUBSTITUTE(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 "))&amp;" "</f>
        <v>  </v>
      </c>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IFERROR(IF(AND(TRIM(U447)="Pass",SUMPRODUCT((LEN(BC447)-LEN(SUBSTITUTE(BC447,"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")))/(LEN(L_PendNeg)+1))+SUMPRODUCT((LEN(BC447)-LEN(SUBSTITUTE(BC447," "&amp;L_PendPrep&amp;" "," ")))/(LEN(L_PendPrep)+1)),1,0),1)</f>
        <v>0</v>
      </c>
      <c r="BI447" s="61" t="n">
        <f aca="false">IFERROR(IF(SUMPRODUCT((LEN(BD447)-LEN(SUBSTITUTE(BD447," "&amp;L_PendStrict&amp;" "," ")))/(LEN(L_PendStrict)+1))&gt;SUMPRODUCT((LEN(BD447)-LEN(SUBSTITUTE(BD447," "&amp;L_PendNeg&amp;" "," ")))/(LEN(L_PendNeg)+1)),1,0),1)</f>
        <v>0</v>
      </c>
      <c r="BJ447" s="61" t="n">
        <f aca="false">IFERROR(IF(SUMPRODUCT((LEN(BE447)-LEN(SUBSTITUTE(BE447," "&amp;L_Pending&amp;" "," ")))/(LEN(L_Pending)+1))&gt;SUMPRODUCT((LEN(BE447)-LEN(SUBSTITUTE(BE447," "&amp;L_PendNeg&amp;" "," ")))/(LEN(L_PendNeg)+1))+SUMPRODUCT((LEN(BE447)-LEN(SUBSTITUTE(BE447," "&amp;L_PendPrep&amp;" "," ")))/(LEN(L_PendPrep)+1)),1,0),1)</f>
        <v>0</v>
      </c>
      <c r="BK447" s="61" t="n">
        <f aca="false">IFERROR(IF(SUMPRODUCT((LEN(BF447)-LEN(SUBSTITUTE(BF447," "&amp;L_PendStrict&amp;" "," ")))/(LEN(L_PendStrict)+1))&gt;SUMPRODUCT((LEN(BF447)-LEN(SUBSTITUTE(BF447," "&amp;L_PendNeg&amp;" "," ")))/(LEN(L_PendNeg)+1)),1,0),1)</f>
        <v>0</v>
      </c>
      <c r="BL447" s="61" t="n">
        <f aca="false">IFERROR(IF(OR(SUMPRODUCT(--ISNUMBER(SEARCH({"aa000"," aa 000"," aaa 000"," aaaa 000"," a 0000"," a000 000"," aa 00 000"," aaa 00 000"},BN447)))&gt;0,SUMPRODUCT(--ISNUMBER(SEARCH({"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447)))&gt;0,SUMPRODUCT(--ISNUMBER(SEARCH({"http","www.","\",".pdf",".jpg",".jpeg",".png",".heic",".xls",".doc",".msg",".eml"},Z447)))&gt;0,AND(SUMPRODUCT(--ISNUMBER(SEARCH({"sharepoint","onedrive","teams","dms","q-pulse","qpulse"},Z447)))&gt;0,ISNUMBER(SEARCH("0",BM447)))),1,0),0)</f>
        <v>0</v>
      </c>
      <c r="BM447" s="61" t="str">
        <f aca="false">SUBSTITUTE(SUBSTITUTE(SUBSTITUTE(SUBSTITUTE(SUBSTITUTE(SUBSTITUTE(SUBSTITUTE(SUBSTITUTE(SUBSTITUTE(LOWER(BW447&amp;""),"1","0"),"2","0"),"3","0"),"4","0"),"5","0"),"6","0"),"7","0"),"8","0"),"9","0")</f>
        <v>  </v>
      </c>
      <c r="BN447" s="61" t="str">
        <f aca="false">SUBSTITUTE(SUBSTITUTE(SUBSTITUTE(SUBSTITUTE(SUBSTITUTE(SUBSTITUTE(SUBSTITUTE(SUBSTITUTE(SUBSTITUTE(SUBSTITUTE(SUBSTITUTE(SUBSTITUTE(SUBSTITUTE(SUBSTITUTE(SUBSTITUTE(SUBSTITUTE(SUBSTITUTE(SUBSTITUTE(SUBSTITUTE(SUBSTITUTE(SUBSTITUTE(SUBSTITUTE(SUBSTITUTE(SUBSTITUTE(SUBSTITUTE(BM447,"b","a"),"c","a"),"d","a"),"e","a"),"f","a"),"g","a"),"h","a"),"i","a"),"j","a"),"k","a"),"l","a"),"m","a"),"n","a"),"o","a"),"p","a"),"q","a"),"r","a"),"s","a"),"t","a"),"u","a"),"v","a"),"w","a"),"x","a"),"y","a"),"z","a")</f>
        <v>  </v>
      </c>
      <c r="BO447" s="61" t="str">
        <f aca="false">SUBSTITUTE(SUBSTITUTE(SUBSTITUTE(SUBSTITUTE(SUBSTITUTE(SUBSTITUTE(SUBSTITUTE(SUBSTITUTE(SUBSTITUTE(LOWER(BX447&amp;""),"1","0"),"2","0"),"3","0"),"4","0"),"5","0"),"6","0"),"7","0"),"8","0"),"9","0")</f>
        <v>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v>
      </c>
      <c r="BQ447" s="61" t="n">
        <f aca="false">IFERROR(IF(OR(SUMPRODUCT(--ISNUMBER(SEARCH({"aa000"," aa 000"," aaa 000"," aaaa 000"," a 0000"," a000 000"," aa 00 000"," aaa 00 000"},BP447)))&gt;0,SUMPRODUCT(--ISNUMBER(SEARCH({"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447)))&gt;0,SUMPRODUCT(--ISNUMBER(SEARCH({"http","www.","\",".pdf",".jpg",".jpeg",".png",".heic",".xls",".doc",".msg",".eml"},W447)))&gt;0,ISNUMBER(SEARCH("0000",BO447)),AND(SUMPRODUCT(--ISNUMBER(SEARCH({"sharepoint","onedrive","teams","dms","q-pulse","qpulse"},W447)))&gt;0,ISNUMBER(SEARCH("0",BO447)))),1,0),0)</f>
        <v>0</v>
      </c>
      <c r="BR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447," "&amp;LOWER(Flights!$F$17)&amp;" "," ~ ")," mh"," ~")," at "," ~ ")," by "," ~ ")," on "," ~ ")," to "," ~ ")," from "," ~ ")," until "," ~ ")," till "," ~ ")," before "," ~ ")," after "," ~ ")," around "," ~ ")," approx "," ~ ")," about "," ~ ")," since "," ~ ")," hrs "," ~ ")," hr "," ~ ")," hours "," ~ ")," time "," ~ ")," jan "," ~ ")," feb "," ~ ")," mar "," ~ ")," apr "," ~ ")," may "," ~ ")," jun "," ~ ")," jul "," ~ ")," aug "," ~ ")," sep "," ~ ")," sept "," ~ ")," oct "," ~ ")</f>
        <v>  </v>
      </c>
      <c r="BS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447," "&amp;LOWER(Flights!$F$17)&amp;" "," ~ ")," mh"," ~")," at "," ~ ")," by "," ~ ")," on "," ~ ")," to "," ~ ")," from "," ~ ")," until "," ~ ")," till "," ~ ")," before "," ~ ")," after "," ~ ")," around "," ~ ")," approx "," ~ ")," about "," ~ ")," since "," ~ ")," hrs "," ~ ")," hr "," ~ ")," hours "," ~ ")," time "," ~ ")," jan "," ~ ")," feb "," ~ ")," mar "," ~ ")," apr "," ~ ")," may "," ~ ")," jun "," ~ ")," jul "," ~ ")," aug "," ~ ")," sep "," ~ ")," sept "," ~ ")," oct "," ~ ")</f>
        <v>  </v>
      </c>
      <c r="BT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447,"jan","~"),"feb","~"),"mar","~"),"apr","~"),"may","~"),"jun","~"),"jul","~"),"aug","~"),"sep","~"),"oct","~"),"nov","~"),"dec","~")," nov "," ~ ")," dec "," ~ ")," mon "," ~ ")," tue "," ~ ")," wed "," ~ ")," thu "," ~ ")," fri "," ~ ")," sat "," ~ ")," sun "," ~ ")," gate "," ~ ")," bay "," ~ ")," stand "," ~ ")," position "," ~ ")," galley "," ~ ")," flight "," ~ ")," flt "," ~ ")," day "," ~ ")," date "," ~ ")," dated "," ~ ")," the "," ~ ")," and "," ~ ")," of "," ~ ")," in "," ~ ")," for "," ~ ")," with "," ~ ")</f>
        <v>  </v>
      </c>
      <c r="BU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447,"jan","~"),"feb","~"),"mar","~"),"apr","~"),"may","~"),"jun","~"),"jul","~"),"aug","~"),"sep","~"),"oct","~"),"nov","~"),"dec","~")," nov "," ~ ")," dec "," ~ ")," mon "," ~ ")," tue "," ~ ")," wed "," ~ ")," thu "," ~ ")," fri "," ~ ")," sat "," ~ ")," sun "," ~ ")," gate "," ~ ")," bay "," ~ ")," stand "," ~ ")," position "," ~ ")," galley "," ~ ")," flight "," ~ ")," flt "," ~ ")," day "," ~ ")," date "," ~ ")," dated "," ~ ")," the "," ~ ")," and "," ~ ")," of "," ~ ")," in "," ~ ")," for "," ~ ")," with "," ~ ")</f>
        <v>  </v>
      </c>
      <c r="BV447" s="61" t="n">
        <f aca="false">0</f>
        <v>0</v>
      </c>
      <c r="BW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447," pax "," ~ ")," etd "," ~ ")," eta "," ~ ")," std "," ~ ")," sta "," ~ ")," atd "," ~ ")," ata "," ~ ")," lt "," ~ ")," utc "," ~ ")," local "," ~ ")," ok "," ~ ")," done "," ~ ")," seen "," ~ ")," chk "," ~ ")," chkd "," ~ ")," checked "," ~ ")," rcvd "," ~ ")," recd "," ~ ")," dep "," ~ ")," arr "," ~ ")," qty "," ~ ")," all "," ~ ")," ttl "," ~ ")," total "," ~ ")," via "," ~ ")," per "," ~ ")," call "," ~ ")," inbound "," ~ ")," outbound "," ~ ")," approx "," ~ ")</f>
        <v>  </v>
      </c>
      <c r="BX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447," pax "," ~ ")," etd "," ~ ")," eta "," ~ ")," std "," ~ ")," sta "," ~ ")," atd "," ~ ")," ata "," ~ ")," lt "," ~ ")," utc "," ~ ")," local "," ~ ")," ok "," ~ ")," done "," ~ ")," seen "," ~ ")," chk "," ~ ")," chkd "," ~ ")," checked "," ~ ")," rcvd "," ~ ")," recd "," ~ ")," dep "," ~ ")," arr "," ~ ")," qty "," ~ ")," all "," ~ ")," ttl "," ~ ")," total "," ~ ")," via "," ~ ")," per "," ~ ")," call "," ~ ")," inbound "," ~ ")," outbound "," ~ ")," approx "," ~ ")</f>
        <v>  </v>
      </c>
    </row>
    <row r="448" customFormat="false" ht="91.5" hidden="false" customHeight="true" outlineLevel="0" collapsed="false">
      <c r="A448" s="57" t="s">
        <v>1094</v>
      </c>
      <c r="B448" s="57" t="s">
        <v>272</v>
      </c>
      <c r="C448" s="57" t="str">
        <f aca="false">Flights!$F$17</f>
        <v>MH0138</v>
      </c>
      <c r="D448" s="58" t="n">
        <f aca="false">Flights!$D$17</f>
        <v>46309</v>
      </c>
      <c r="E448" s="57" t="str">
        <f aca="false">Flights!$G$17&amp;"-"&amp;Flights!$H$17</f>
        <v>ADL-KUL</v>
      </c>
      <c r="F448" s="57" t="str">
        <f aca="false">Flights!$K$17</f>
        <v>EY</v>
      </c>
      <c r="G448" s="57" t="s">
        <v>423</v>
      </c>
      <c r="H448" s="57" t="s">
        <v>381</v>
      </c>
      <c r="I448" s="57" t="s">
        <v>637</v>
      </c>
      <c r="J448" s="57" t="s">
        <v>638</v>
      </c>
      <c r="K448" s="67" t="s">
        <v>1043</v>
      </c>
      <c r="L448" s="67" t="s">
        <v>1044</v>
      </c>
      <c r="M448" s="67" t="s">
        <v>454</v>
      </c>
      <c r="N448" s="67" t="s">
        <v>447</v>
      </c>
      <c r="O448" s="67" t="s">
        <v>1095</v>
      </c>
      <c r="P448" s="57" t="s">
        <v>263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open",IF(AND(NOT(OR(LEN(AZ448)&lt;15,ISNUMBER(MATCH(AZ448,L_Placeholder,0)))),BK448=0,NOT(OR(LEN(AU448)&lt;2,ISNUMBER(MATCH(AU448,L_Placeholder,0)))),NOT(OR(LEN(AX448)&lt;2,ISNUMBER(MATCH(AX448,L_Placeholder,0)))),TRIM(AE448)&lt;&gt;TRIM(T448)),"N/A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missing",IF(OR(LEN(AU448)&lt;2,ISNUMBER(MATCH(AU448,L_Placeholder,0))),"INVALID – PIC missing",IF(OR(LEN(AV448)&lt;2,ISNUMBER(MATCH(AV448,L_Placeholder,0))),"INVALID – result / assessment missing",IF(OR(OR(LEN(AW448)&lt;3,ISNUMBER(MATCH(AW448,L_Placeholder,0))),SUMPRODUCT(--ISNUMBER(SEARCH(" "&amp;L_EvidencePhrase&amp;" ",BD448)))&gt;0,BI448=1),"INVALID – evidence missing, placeholder or not yet on file",IF(BL448=0,"INVALID – evidence needs a traceable reference (number, file name or link)",IF(OR(LEN(AX448)&lt;2,ISNUMBER(MATCH(AX448,L_Placeholder,0))),"INVALID – verifier missing",IF(AX448=AU448,"INVALID – verifier must be someone other than the PIC",IF(BH448=1,"INVALID – result not yet available (awaiting / TBC)",IF(BV448=1,"INVALID – wording says not on board: an on-board confirmation needs the item loaded",IF(AND(AQ448=1,OR(OR(LEN(AY448)&lt;3,ISNUMBER(MATCH(AY448,L_Placeholder,0))),BJ448=1,BQ448=0)),"INVALID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LATE","COMPLETE")&amp;IF(BG448=1," – CHECK WORDING",""))))))))))))))))))))))),IF(TRIM(U448)="Fail","FAIL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t="str">
        <f aca="false">" "&amp;TRIM(SUBSTITUTE(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 "))&amp;" "</f>
        <v>  </v>
      </c>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IFERROR(IF(AND(TRIM(U448)="Pass",SUMPRODUCT((LEN(BC448)-LEN(SUBSTITUTE(BC448,"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")))/(LEN(L_PendNeg)+1))+SUMPRODUCT((LEN(BC448)-LEN(SUBSTITUTE(BC448," "&amp;L_PendPrep&amp;" "," ")))/(LEN(L_PendPrep)+1)),1,0),1)</f>
        <v>0</v>
      </c>
      <c r="BI448" s="61" t="n">
        <f aca="false">IFERROR(IF(SUMPRODUCT((LEN(BD448)-LEN(SUBSTITUTE(BD448," "&amp;L_PendStrict&amp;" "," ")))/(LEN(L_PendStrict)+1))&gt;SUMPRODUCT((LEN(BD448)-LEN(SUBSTITUTE(BD448," "&amp;L_PendNeg&amp;" "," ")))/(LEN(L_PendNeg)+1)),1,0),1)</f>
        <v>0</v>
      </c>
      <c r="BJ448" s="61" t="n">
        <f aca="false">IFERROR(IF(SUMPRODUCT((LEN(BE448)-LEN(SUBSTITUTE(BE448," "&amp;L_Pending&amp;" "," ")))/(LEN(L_Pending)+1))&gt;SUMPRODUCT((LEN(BE448)-LEN(SUBSTITUTE(BE448," "&amp;L_PendNeg&amp;" "," ")))/(LEN(L_PendNeg)+1))+SUMPRODUCT((LEN(BE448)-LEN(SUBSTITUTE(BE448," "&amp;L_PendPrep&amp;" "," ")))/(LEN(L_PendPrep)+1)),1,0),1)</f>
        <v>0</v>
      </c>
      <c r="BK448" s="61" t="n">
        <f aca="false">IFERROR(IF(SUMPRODUCT((LEN(BF448)-LEN(SUBSTITUTE(BF448," "&amp;L_PendStrict&amp;" "," ")))/(LEN(L_PendStrict)+1))&gt;SUMPRODUCT((LEN(BF448)-LEN(SUBSTITUTE(BF448," "&amp;L_PendNeg&amp;" "," ")))/(LEN(L_PendNeg)+1)),1,0),1)</f>
        <v>0</v>
      </c>
      <c r="BL448" s="61" t="n">
        <f aca="false">IFERROR(IF(OR(SUMPRODUCT(--ISNUMBER(SEARCH({"aa000"," aa 000"," aaa 000"," aaaa 000"," a 0000"," a000 000"," aa 00 000"," aaa 00 000"},BN448)))&gt;0,SUMPRODUCT(--ISNUMBER(SEARCH({"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448)))&gt;0,SUMPRODUCT(--ISNUMBER(SEARCH({"http","www.","\",".pdf",".jpg",".jpeg",".png",".heic",".xls",".doc",".msg",".eml"},Z448)))&gt;0,AND(SUMPRODUCT(--ISNUMBER(SEARCH({"sharepoint","onedrive","teams","dms","q-pulse","qpulse"},Z448)))&gt;0,ISNUMBER(SEARCH("0",BM448)))),1,0),0)</f>
        <v>0</v>
      </c>
      <c r="BM448" s="61" t="str">
        <f aca="false">SUBSTITUTE(SUBSTITUTE(SUBSTITUTE(SUBSTITUTE(SUBSTITUTE(SUBSTITUTE(SUBSTITUTE(SUBSTITUTE(SUBSTITUTE(LOWER(BW448&amp;""),"1","0"),"2","0"),"3","0"),"4","0"),"5","0"),"6","0"),"7","0"),"8","0"),"9","0")</f>
        <v>  </v>
      </c>
      <c r="BN448" s="61" t="str">
        <f aca="false">SUBSTITUTE(SUBSTITUTE(SUBSTITUTE(SUBSTITUTE(SUBSTITUTE(SUBSTITUTE(SUBSTITUTE(SUBSTITUTE(SUBSTITUTE(SUBSTITUTE(SUBSTITUTE(SUBSTITUTE(SUBSTITUTE(SUBSTITUTE(SUBSTITUTE(SUBSTITUTE(SUBSTITUTE(SUBSTITUTE(SUBSTITUTE(SUBSTITUTE(SUBSTITUTE(SUBSTITUTE(SUBSTITUTE(SUBSTITUTE(SUBSTITUTE(BM448,"b","a"),"c","a"),"d","a"),"e","a"),"f","a"),"g","a"),"h","a"),"i","a"),"j","a"),"k","a"),"l","a"),"m","a"),"n","a"),"o","a"),"p","a"),"q","a"),"r","a"),"s","a"),"t","a"),"u","a"),"v","a"),"w","a"),"x","a"),"y","a"),"z","a")</f>
        <v>  </v>
      </c>
      <c r="BO448" s="61" t="str">
        <f aca="false">SUBSTITUTE(SUBSTITUTE(SUBSTITUTE(SUBSTITUTE(SUBSTITUTE(SUBSTITUTE(SUBSTITUTE(SUBSTITUTE(SUBSTITUTE(LOWER(BX448&amp;""),"1","0"),"2","0"),"3","0"),"4","0"),"5","0"),"6","0"),"7","0"),"8","0"),"9","0")</f>
        <v>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v>
      </c>
      <c r="BQ448" s="61" t="n">
        <f aca="false">IFERROR(IF(OR(SUMPRODUCT(--ISNUMBER(SEARCH({"aa000"," aa 000"," aaa 000"," aaaa 000"," a 0000"," a000 000"," aa 00 000"," aaa 00 000"},BP448)))&gt;0,SUMPRODUCT(--ISNUMBER(SEARCH({"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448)))&gt;0,SUMPRODUCT(--ISNUMBER(SEARCH({"http","www.","\",".pdf",".jpg",".jpeg",".png",".heic",".xls",".doc",".msg",".eml"},W448)))&gt;0,ISNUMBER(SEARCH("0000",BO448)),AND(SUMPRODUCT(--ISNUMBER(SEARCH({"sharepoint","onedrive","teams","dms","q-pulse","qpulse"},W448)))&gt;0,ISNUMBER(SEARCH("0",BO448)))),1,0),0)</f>
        <v>0</v>
      </c>
      <c r="BR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448," "&amp;LOWER(Flights!$F$17)&amp;" "," ~ ")," mh"," ~")," at "," ~ ")," by "," ~ ")," on "," ~ ")," to "," ~ ")," from "," ~ ")," until "," ~ ")," till "," ~ ")," before "," ~ ")," after "," ~ ")," around "," ~ ")," approx "," ~ ")," about "," ~ ")," since "," ~ ")," hrs "," ~ ")," hr "," ~ ")," hours "," ~ ")," time "," ~ ")," jan "," ~ ")," feb "," ~ ")," mar "," ~ ")," apr "," ~ ")," may "," ~ ")," jun "," ~ ")," jul "," ~ ")," aug "," ~ ")," sep "," ~ ")," sept "," ~ ")," oct "," ~ ")</f>
        <v>  </v>
      </c>
      <c r="BS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448," "&amp;LOWER(Flights!$F$17)&amp;" "," ~ ")," mh"," ~")," at "," ~ ")," by "," ~ ")," on "," ~ ")," to "," ~ ")," from "," ~ ")," until "," ~ ")," till "," ~ ")," before "," ~ ")," after "," ~ ")," around "," ~ ")," approx "," ~ ")," about "," ~ ")," since "," ~ ")," hrs "," ~ ")," hr "," ~ ")," hours "," ~ ")," time "," ~ ")," jan "," ~ ")," feb "," ~ ")," mar "," ~ ")," apr "," ~ ")," may "," ~ ")," jun "," ~ ")," jul "," ~ ")," aug "," ~ ")," sep "," ~ ")," sept "," ~ ")," oct "," ~ ")</f>
        <v>  </v>
      </c>
      <c r="BT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448,"jan","~"),"feb","~"),"mar","~"),"apr","~"),"may","~"),"jun","~"),"jul","~"),"aug","~"),"sep","~"),"oct","~"),"nov","~"),"dec","~")," nov "," ~ ")," dec "," ~ ")," mon "," ~ ")," tue "," ~ ")," wed "," ~ ")," thu "," ~ ")," fri "," ~ ")," sat "," ~ ")," sun "," ~ ")," gate "," ~ ")," bay "," ~ ")," stand "," ~ ")," position "," ~ ")," galley "," ~ ")," flight "," ~ ")," flt "," ~ ")," day "," ~ ")," date "," ~ ")," dated "," ~ ")," the "," ~ ")," and "," ~ ")," of "," ~ ")," in "," ~ ")," for "," ~ ")," with "," ~ ")</f>
        <v>  </v>
      </c>
      <c r="BU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448,"jan","~"),"feb","~"),"mar","~"),"apr","~"),"may","~"),"jun","~"),"jul","~"),"aug","~"),"sep","~"),"oct","~"),"nov","~"),"dec","~")," nov "," ~ ")," dec "," ~ ")," mon "," ~ ")," tue "," ~ ")," wed "," ~ ")," thu "," ~ ")," fri "," ~ ")," sat "," ~ ")," sun "," ~ ")," gate "," ~ ")," bay "," ~ ")," stand "," ~ ")," position "," ~ ")," galley "," ~ ")," flight "," ~ ")," flt "," ~ ")," day "," ~ ")," date "," ~ ")," dated "," ~ ")," the "," ~ ")," and "," ~ ")," of "," ~ ")," in "," ~ ")," for "," ~ ")," with "," ~ ")</f>
        <v>  </v>
      </c>
      <c r="BV448" s="61" t="n">
        <f aca="false">0</f>
        <v>0</v>
      </c>
      <c r="BW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448," pax "," ~ ")," etd "," ~ ")," eta "," ~ ")," std "," ~ ")," sta "," ~ ")," atd "," ~ ")," ata "," ~ ")," lt "," ~ ")," utc "," ~ ")," local "," ~ ")," ok "," ~ ")," done "," ~ ")," seen "," ~ ")," chk "," ~ ")," chkd "," ~ ")," checked "," ~ ")," rcvd "," ~ ")," recd "," ~ ")," dep "," ~ ")," arr "," ~ ")," qty "," ~ ")," all "," ~ ")," ttl "," ~ ")," total "," ~ ")," via "," ~ ")," per "," ~ ")," call "," ~ ")," inbound "," ~ ")," outbound "," ~ ")," approx "," ~ ")</f>
        <v>  </v>
      </c>
      <c r="BX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448," pax "," ~ ")," etd "," ~ ")," eta "," ~ ")," std "," ~ ")," sta "," ~ ")," atd "," ~ ")," ata "," ~ ")," lt "," ~ ")," utc "," ~ ")," local "," ~ ")," ok "," ~ ")," done "," ~ ")," seen "," ~ ")," chk "," ~ ")," chkd "," ~ ")," checked "," ~ ")," rcvd "," ~ ")," recd "," ~ ")," dep "," ~ ")," arr "," ~ ")," qty "," ~ ")," all "," ~ ")," ttl "," ~ ")," total "," ~ ")," via "," ~ ")," per "," ~ ")," call "," ~ ")," inbound "," ~ ")," outbound "," ~ ")," approx "," ~ ")</f>
        <v>  </v>
      </c>
    </row>
    <row r="449" customFormat="false" ht="39.75" hidden="false" customHeight="true" outlineLevel="0" collapsed="false">
      <c r="A449" s="57" t="s">
        <v>1096</v>
      </c>
      <c r="B449" s="57" t="s">
        <v>272</v>
      </c>
      <c r="C449" s="57" t="str">
        <f aca="false">Flights!$F$17</f>
        <v>MH0138</v>
      </c>
      <c r="D449" s="58" t="n">
        <f aca="false">Flights!$D$17</f>
        <v>46309</v>
      </c>
      <c r="E449" s="57" t="str">
        <f aca="false">Flights!$G$17&amp;"-"&amp;Flights!$H$17</f>
        <v>ADL-KUL</v>
      </c>
      <c r="F449" s="57" t="str">
        <f aca="false">Flights!$K$17</f>
        <v>EY</v>
      </c>
      <c r="G449" s="57" t="s">
        <v>462</v>
      </c>
      <c r="H449" s="57" t="s">
        <v>463</v>
      </c>
      <c r="I449" s="57" t="s">
        <v>382</v>
      </c>
      <c r="J449" s="57" t="s">
        <v>464</v>
      </c>
      <c r="K449" s="67" t="s">
        <v>429</v>
      </c>
      <c r="L449" s="67" t="s">
        <v>465</v>
      </c>
      <c r="M449" s="67"/>
      <c r="N449" s="67" t="s">
        <v>386</v>
      </c>
      <c r="O449" s="67" t="s">
        <v>466</v>
      </c>
      <c r="P449" s="57" t="s">
        <v>263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open",IF(AND(NOT(OR(LEN(AZ449)&lt;15,ISNUMBER(MATCH(AZ449,L_Placeholder,0)))),BK449=0,NOT(OR(LEN(AU449)&lt;2,ISNUMBER(MATCH(AU449,L_Placeholder,0)))),NOT(OR(LEN(AX449)&lt;2,ISNUMBER(MATCH(AX449,L_Placeholder,0)))),TRIM(AE449)&lt;&gt;TRIM(T449)),"N/A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missing",IF(OR(LEN(AU449)&lt;2,ISNUMBER(MATCH(AU449,L_Placeholder,0))),"INVALID – PIC missing",IF(OR(LEN(AV449)&lt;2,ISNUMBER(MATCH(AV449,L_Placeholder,0))),"INVALID – result / assessment missing",IF(OR(OR(LEN(AW449)&lt;3,ISNUMBER(MATCH(AW449,L_Placeholder,0))),SUMPRODUCT(--ISNUMBER(SEARCH(" "&amp;L_EvidencePhrase&amp;" ",BD449)))&gt;0,BI449=1),"INVALID – evidence missing, placeholder or not yet on file",IF(BL449=0,"INVALID – evidence needs a traceable reference (number, file name or link)",IF(OR(LEN(AX449)&lt;2,ISNUMBER(MATCH(AX449,L_Placeholder,0))),"INVALID – verifier missing",IF(AX449=AU449,"INVALID – verifier must be someone other than the PIC",IF(BH449=1,"INVALID – result not yet available (awaiting / TBC)",IF(BV449=1,"INVALID – wording says not on board: an on-board confirmation needs the item loaded",IF(AND(AQ449=1,OR(OR(LEN(AY449)&lt;3,ISNUMBER(MATCH(AY449,L_Placeholder,0))),BJ449=1,BQ449=0)),"INVALID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LATE","COMPLETE")&amp;IF(BG449=1," – CHECK WORDING",""))))))))))))))))))))))))),IF(TRIM(U449)="Fail","FAIL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t="str">
        <f aca="false">" "&amp;TRIM(SUBSTITUTE(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 "))&amp;" "</f>
        <v>  </v>
      </c>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IFERROR(IF(AND(TRIM(U449)="Pass",SUMPRODUCT((LEN(BC449)-LEN(SUBSTITUTE(BC449,"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")))/(LEN(L_PendNeg)+1)),1,0),1)</f>
        <v>0</v>
      </c>
      <c r="BI449" s="61" t="n">
        <f aca="false">IFERROR(IF(SUMPRODUCT((LEN(BD449)-LEN(SUBSTITUTE(BD449," "&amp;L_PendStrict&amp;" "," ")))/(LEN(L_PendStrict)+1))&gt;SUMPRODUCT((LEN(BD449)-LEN(SUBSTITUTE(BD449," "&amp;L_PendNeg&amp;" "," ")))/(LEN(L_PendNeg)+1)),1,0),1)</f>
        <v>0</v>
      </c>
      <c r="BJ449" s="61" t="n">
        <f aca="false">IFERROR(IF(SUMPRODUCT((LEN(BE449)-LEN(SUBSTITUTE(BE449," "&amp;L_Pending&amp;" "," ")))/(LEN(L_Pending)+1))&gt;SUMPRODUCT((LEN(BE449)-LEN(SUBSTITUTE(BE449," "&amp;L_PendNeg&amp;" "," ")))/(LEN(L_PendNeg)+1)),1,0),1)</f>
        <v>0</v>
      </c>
      <c r="BK449" s="61" t="n">
        <f aca="false">IFERROR(IF(SUMPRODUCT((LEN(BF449)-LEN(SUBSTITUTE(BF449," "&amp;L_PendStrict&amp;" "," ")))/(LEN(L_PendStrict)+1))&gt;SUMPRODUCT((LEN(BF449)-LEN(SUBSTITUTE(BF449," "&amp;L_PendNeg&amp;" "," ")))/(LEN(L_PendNeg)+1)),1,0),1)</f>
        <v>0</v>
      </c>
      <c r="BL449" s="61" t="n">
        <f aca="false">IFERROR(IF(OR(SUMPRODUCT(--ISNUMBER(SEARCH({"aa000"," aa 000"," aaa 000"," aaaa 000"," a 0000"," a000 000"," aa 00 000"," aaa 00 000"},BN449)))&gt;0,SUMPRODUCT(--ISNUMBER(SEARCH({"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449)))&gt;0,SUMPRODUCT(--ISNUMBER(SEARCH({"http","www.","\",".pdf",".jpg",".jpeg",".png",".heic",".xls",".doc",".msg",".eml"},Z449)))&gt;0,AND(SUMPRODUCT(--ISNUMBER(SEARCH({"sharepoint","onedrive","teams","dms","q-pulse","qpulse"},Z449)))&gt;0,ISNUMBER(SEARCH("0",BM449)))),1,0),0)</f>
        <v>0</v>
      </c>
      <c r="BM449" s="61" t="str">
        <f aca="false">SUBSTITUTE(SUBSTITUTE(SUBSTITUTE(SUBSTITUTE(SUBSTITUTE(SUBSTITUTE(SUBSTITUTE(SUBSTITUTE(SUBSTITUTE(LOWER(BW449&amp;""),"1","0"),"2","0"),"3","0"),"4","0"),"5","0"),"6","0"),"7","0"),"8","0"),"9","0")</f>
        <v>  </v>
      </c>
      <c r="BN449" s="61" t="str">
        <f aca="false">SUBSTITUTE(SUBSTITUTE(SUBSTITUTE(SUBSTITUTE(SUBSTITUTE(SUBSTITUTE(SUBSTITUTE(SUBSTITUTE(SUBSTITUTE(SUBSTITUTE(SUBSTITUTE(SUBSTITUTE(SUBSTITUTE(SUBSTITUTE(SUBSTITUTE(SUBSTITUTE(SUBSTITUTE(SUBSTITUTE(SUBSTITUTE(SUBSTITUTE(SUBSTITUTE(SUBSTITUTE(SUBSTITUTE(SUBSTITUTE(SUBSTITUTE(BM449,"b","a"),"c","a"),"d","a"),"e","a"),"f","a"),"g","a"),"h","a"),"i","a"),"j","a"),"k","a"),"l","a"),"m","a"),"n","a"),"o","a"),"p","a"),"q","a"),"r","a"),"s","a"),"t","a"),"u","a"),"v","a"),"w","a"),"x","a"),"y","a"),"z","a")</f>
        <v>  </v>
      </c>
      <c r="BO449" s="61" t="str">
        <f aca="false">SUBSTITUTE(SUBSTITUTE(SUBSTITUTE(SUBSTITUTE(SUBSTITUTE(SUBSTITUTE(SUBSTITUTE(SUBSTITUTE(SUBSTITUTE(LOWER(BX449&amp;""),"1","0"),"2","0"),"3","0"),"4","0"),"5","0"),"6","0"),"7","0"),"8","0"),"9","0")</f>
        <v>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v>
      </c>
      <c r="BQ449" s="61" t="n">
        <f aca="false">IFERROR(IF(OR(SUMPRODUCT(--ISNUMBER(SEARCH({"aa000"," aa 000"," aaa 000"," aaaa 000"," a 0000"," a000 000"," aa 00 000"," aaa 00 000"},BP449)))&gt;0,SUMPRODUCT(--ISNUMBER(SEARCH({"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449)))&gt;0,SUMPRODUCT(--ISNUMBER(SEARCH({"http","www.","\",".pdf",".jpg",".jpeg",".png",".heic",".xls",".doc",".msg",".eml"},W449)))&gt;0,ISNUMBER(SEARCH("0000",BO449)),AND(SUMPRODUCT(--ISNUMBER(SEARCH({"sharepoint","onedrive","teams","dms","q-pulse","qpulse"},W449)))&gt;0,ISNUMBER(SEARCH("0",BO449)))),1,0),0)</f>
        <v>0</v>
      </c>
      <c r="BR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449," "&amp;LOWER(Flights!$F$17)&amp;" "," ~ ")," mh"," ~")," at "," ~ ")," by "," ~ ")," on "," ~ ")," to "," ~ ")," from "," ~ ")," until "," ~ ")," till "," ~ ")," before "," ~ ")," after "," ~ ")," around "," ~ ")," approx "," ~ ")," about "," ~ ")," since "," ~ ")," hrs "," ~ ")," hr "," ~ ")," hours "," ~ ")," time "," ~ ")," jan "," ~ ")," feb "," ~ ")," mar "," ~ ")," apr "," ~ ")," may "," ~ ")," jun "," ~ ")," jul "," ~ ")," aug "," ~ ")," sep "," ~ ")," sept "," ~ ")," oct "," ~ ")</f>
        <v>  </v>
      </c>
      <c r="BS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449," "&amp;LOWER(Flights!$F$17)&amp;" "," ~ ")," mh"," ~")," at "," ~ ")," by "," ~ ")," on "," ~ ")," to "," ~ ")," from "," ~ ")," until "," ~ ")," till "," ~ ")," before "," ~ ")," after "," ~ ")," around "," ~ ")," approx "," ~ ")," about "," ~ ")," since "," ~ ")," hrs "," ~ ")," hr "," ~ ")," hours "," ~ ")," time "," ~ ")," jan "," ~ ")," feb "," ~ ")," mar "," ~ ")," apr "," ~ ")," may "," ~ ")," jun "," ~ ")," jul "," ~ ")," aug "," ~ ")," sep "," ~ ")," sept "," ~ ")," oct "," ~ ")</f>
        <v>  </v>
      </c>
      <c r="BT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449,"jan","~"),"feb","~"),"mar","~"),"apr","~"),"may","~"),"jun","~"),"jul","~"),"aug","~"),"sep","~"),"oct","~"),"nov","~"),"dec","~")," nov "," ~ ")," dec "," ~ ")," mon "," ~ ")," tue "," ~ ")," wed "," ~ ")," thu "," ~ ")," fri "," ~ ")," sat "," ~ ")," sun "," ~ ")," gate "," ~ ")," bay "," ~ ")," stand "," ~ ")," position "," ~ ")," galley "," ~ ")," flight "," ~ ")," flt "," ~ ")," day "," ~ ")," date "," ~ ")," dated "," ~ ")," the "," ~ ")," and "," ~ ")," of "," ~ ")," in "," ~ ")," for "," ~ ")," with "," ~ ")</f>
        <v>  </v>
      </c>
      <c r="BU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449,"jan","~"),"feb","~"),"mar","~"),"apr","~"),"may","~"),"jun","~"),"jul","~"),"aug","~"),"sep","~"),"oct","~"),"nov","~"),"dec","~")," nov "," ~ ")," dec "," ~ ")," mon "," ~ ")," tue "," ~ ")," wed "," ~ ")," thu "," ~ ")," fri "," ~ ")," sat "," ~ ")," sun "," ~ ")," gate "," ~ ")," bay "," ~ ")," stand "," ~ ")," position "," ~ ")," galley "," ~ ")," flight "," ~ ")," flt "," ~ ")," day "," ~ ")," date "," ~ ")," dated "," ~ ")," the "," ~ ")," and "," ~ ")," of "," ~ ")," in "," ~ ")," for "," ~ ")," with "," ~ ")</f>
        <v>  </v>
      </c>
      <c r="BV449" s="61" t="n">
        <f aca="false">IFERROR(IF(OR(SUMPRODUCT((LEN(BC449)-LEN(SUBSTITUTE(BC449," "&amp;L_NotLoaded&amp;" "," ")))/(LEN(L_NotLoaded)+1))&gt;SUMPRODUCT((LEN(BC449)-LEN(SUBSTITUTE(BC449," "&amp;L_NotLoadedNeg&amp;" "," ")))/(LEN(L_NotLoadedNeg)+1)),SUMPRODUCT((LEN(BD449)-LEN(SUBSTITUTE(BD449," "&amp;L_NotLoaded&amp;" "," ")))/(LEN(L_NotLoaded)+1))&gt;SUMPRODUCT((LEN(BD449)-LEN(SUBSTITUTE(BD449," "&amp;L_NotLoadedNeg&amp;" "," ")))/(LEN(L_NotLoadedNeg)+1))),1,0),0)</f>
        <v>0</v>
      </c>
      <c r="BW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449," pax "," ~ ")," etd "," ~ ")," eta "," ~ ")," std "," ~ ")," sta "," ~ ")," atd "," ~ ")," ata "," ~ ")," lt "," ~ ")," utc "," ~ ")," local "," ~ ")," ok "," ~ ")," done "," ~ ")," seen "," ~ ")," chk "," ~ ")," chkd "," ~ ")," checked "," ~ ")," rcvd "," ~ ")," recd "," ~ ")," dep "," ~ ")," arr "," ~ ")," qty "," ~ ")," all "," ~ ")," ttl "," ~ ")," total "," ~ ")," via "," ~ ")," per "," ~ ")," call "," ~ ")," inbound "," ~ ")," outbound "," ~ ")," approx "," ~ ")</f>
        <v>  </v>
      </c>
      <c r="BX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449," pax "," ~ ")," etd "," ~ ")," eta "," ~ ")," std "," ~ ")," sta "," ~ ")," atd "," ~ ")," ata "," ~ ")," lt "," ~ ")," utc "," ~ ")," local "," ~ ")," ok "," ~ ")," done "," ~ ")," seen "," ~ ")," chk "," ~ ")," chkd "," ~ ")," checked "," ~ ")," rcvd "," ~ ")," recd "," ~ ")," dep "," ~ ")," arr "," ~ ")," qty "," ~ ")," all "," ~ ")," ttl "," ~ ")," total "," ~ ")," via "," ~ ")," per "," ~ ")," call "," ~ ")," inbound "," ~ ")," outbound "," ~ ")," approx "," ~ ")</f>
        <v>  </v>
      </c>
    </row>
    <row r="450" customFormat="false" ht="39.75" hidden="false" customHeight="true" outlineLevel="0" collapsed="false">
      <c r="A450" s="57" t="s">
        <v>1097</v>
      </c>
      <c r="B450" s="57" t="s">
        <v>272</v>
      </c>
      <c r="C450" s="57" t="str">
        <f aca="false">Flights!$F$17</f>
        <v>MH0138</v>
      </c>
      <c r="D450" s="58" t="n">
        <f aca="false">Flights!$D$17</f>
        <v>46309</v>
      </c>
      <c r="E450" s="57" t="str">
        <f aca="false">Flights!$G$17&amp;"-"&amp;Flights!$H$17</f>
        <v>ADL-KUL</v>
      </c>
      <c r="F450" s="57" t="str">
        <f aca="false">Flights!$K$17</f>
        <v>EY</v>
      </c>
      <c r="G450" s="57" t="s">
        <v>462</v>
      </c>
      <c r="H450" s="57" t="s">
        <v>463</v>
      </c>
      <c r="I450" s="57" t="s">
        <v>431</v>
      </c>
      <c r="J450" s="57" t="s">
        <v>468</v>
      </c>
      <c r="K450" s="67" t="s">
        <v>429</v>
      </c>
      <c r="L450" s="67" t="s">
        <v>465</v>
      </c>
      <c r="M450" s="67"/>
      <c r="N450" s="67" t="s">
        <v>386</v>
      </c>
      <c r="O450" s="67" t="s">
        <v>466</v>
      </c>
      <c r="P450" s="57" t="s">
        <v>263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open",IF(AND(NOT(OR(LEN(AZ450)&lt;15,ISNUMBER(MATCH(AZ450,L_Placeholder,0)))),BK450=0,NOT(OR(LEN(AU450)&lt;2,ISNUMBER(MATCH(AU450,L_Placeholder,0)))),NOT(OR(LEN(AX450)&lt;2,ISNUMBER(MATCH(AX450,L_Placeholder,0)))),TRIM(AE450)&lt;&gt;TRIM(T450)),"N/A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missing",IF(OR(LEN(AU450)&lt;2,ISNUMBER(MATCH(AU450,L_Placeholder,0))),"INVALID – PIC missing",IF(OR(LEN(AV450)&lt;2,ISNUMBER(MATCH(AV450,L_Placeholder,0))),"INVALID – result / assessment missing",IF(OR(OR(LEN(AW450)&lt;3,ISNUMBER(MATCH(AW450,L_Placeholder,0))),SUMPRODUCT(--ISNUMBER(SEARCH(" "&amp;L_EvidencePhrase&amp;" ",BD450)))&gt;0,BI450=1),"INVALID – evidence missing, placeholder or not yet on file",IF(BL450=0,"INVALID – evidence needs a traceable reference (number, file name or link)",IF(OR(LEN(AX450)&lt;2,ISNUMBER(MATCH(AX450,L_Placeholder,0))),"INVALID – verifier missing",IF(AX450=AU450,"INVALID – verifier must be someone other than the PIC",IF(BH450=1,"INVALID – result not yet available (awaiting / TBC)",IF(BV450=1,"INVALID – wording says not on board: an on-board confirmation needs the item loaded",IF(AND(AQ450=1,OR(OR(LEN(AY450)&lt;3,ISNUMBER(MATCH(AY450,L_Placeholder,0))),BJ450=1,BQ450=0)),"INVALID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LATE","COMPLETE")&amp;IF(BG450=1," – CHECK WORDING",""))))))))))))))))))))))))),IF(TRIM(U450)="Fail","FAIL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t="str">
        <f aca="false">" "&amp;TRIM(SUBSTITUTE(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 "))&amp;" "</f>
        <v>  </v>
      </c>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IFERROR(IF(AND(TRIM(U450)="Pass",SUMPRODUCT((LEN(BC450)-LEN(SUBSTITUTE(BC450,"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")))/(LEN(L_PendNeg)+1)),1,0),1)</f>
        <v>0</v>
      </c>
      <c r="BI450" s="61" t="n">
        <f aca="false">IFERROR(IF(SUMPRODUCT((LEN(BD450)-LEN(SUBSTITUTE(BD450," "&amp;L_PendStrict&amp;" "," ")))/(LEN(L_PendStrict)+1))&gt;SUMPRODUCT((LEN(BD450)-LEN(SUBSTITUTE(BD450," "&amp;L_PendNeg&amp;" "," ")))/(LEN(L_PendNeg)+1)),1,0),1)</f>
        <v>0</v>
      </c>
      <c r="BJ450" s="61" t="n">
        <f aca="false">IFERROR(IF(SUMPRODUCT((LEN(BE450)-LEN(SUBSTITUTE(BE450," "&amp;L_Pending&amp;" "," ")))/(LEN(L_Pending)+1))&gt;SUMPRODUCT((LEN(BE450)-LEN(SUBSTITUTE(BE450," "&amp;L_PendNeg&amp;" "," ")))/(LEN(L_PendNeg)+1)),1,0),1)</f>
        <v>0</v>
      </c>
      <c r="BK450" s="61" t="n">
        <f aca="false">IFERROR(IF(SUMPRODUCT((LEN(BF450)-LEN(SUBSTITUTE(BF450," "&amp;L_PendStrict&amp;" "," ")))/(LEN(L_PendStrict)+1))&gt;SUMPRODUCT((LEN(BF450)-LEN(SUBSTITUTE(BF450," "&amp;L_PendNeg&amp;" "," ")))/(LEN(L_PendNeg)+1)),1,0),1)</f>
        <v>0</v>
      </c>
      <c r="BL450" s="61" t="n">
        <f aca="false">IFERROR(IF(OR(SUMPRODUCT(--ISNUMBER(SEARCH({"aa000"," aa 000"," aaa 000"," aaaa 000"," a 0000"," a000 000"," aa 00 000"," aaa 00 000"},BN450)))&gt;0,SUMPRODUCT(--ISNUMBER(SEARCH({"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450)))&gt;0,SUMPRODUCT(--ISNUMBER(SEARCH({"http","www.","\",".pdf",".jpg",".jpeg",".png",".heic",".xls",".doc",".msg",".eml"},Z450)))&gt;0,AND(SUMPRODUCT(--ISNUMBER(SEARCH({"sharepoint","onedrive","teams","dms","q-pulse","qpulse"},Z450)))&gt;0,ISNUMBER(SEARCH("0",BM450)))),1,0),0)</f>
        <v>0</v>
      </c>
      <c r="BM450" s="61" t="str">
        <f aca="false">SUBSTITUTE(SUBSTITUTE(SUBSTITUTE(SUBSTITUTE(SUBSTITUTE(SUBSTITUTE(SUBSTITUTE(SUBSTITUTE(SUBSTITUTE(LOWER(BW450&amp;""),"1","0"),"2","0"),"3","0"),"4","0"),"5","0"),"6","0"),"7","0"),"8","0"),"9","0")</f>
        <v>  </v>
      </c>
      <c r="BN450" s="61" t="str">
        <f aca="false">SUBSTITUTE(SUBSTITUTE(SUBSTITUTE(SUBSTITUTE(SUBSTITUTE(SUBSTITUTE(SUBSTITUTE(SUBSTITUTE(SUBSTITUTE(SUBSTITUTE(SUBSTITUTE(SUBSTITUTE(SUBSTITUTE(SUBSTITUTE(SUBSTITUTE(SUBSTITUTE(SUBSTITUTE(SUBSTITUTE(SUBSTITUTE(SUBSTITUTE(SUBSTITUTE(SUBSTITUTE(SUBSTITUTE(SUBSTITUTE(SUBSTITUTE(BM450,"b","a"),"c","a"),"d","a"),"e","a"),"f","a"),"g","a"),"h","a"),"i","a"),"j","a"),"k","a"),"l","a"),"m","a"),"n","a"),"o","a"),"p","a"),"q","a"),"r","a"),"s","a"),"t","a"),"u","a"),"v","a"),"w","a"),"x","a"),"y","a"),"z","a")</f>
        <v>  </v>
      </c>
      <c r="BO450" s="61" t="str">
        <f aca="false">SUBSTITUTE(SUBSTITUTE(SUBSTITUTE(SUBSTITUTE(SUBSTITUTE(SUBSTITUTE(SUBSTITUTE(SUBSTITUTE(SUBSTITUTE(LOWER(BX450&amp;""),"1","0"),"2","0"),"3","0"),"4","0"),"5","0"),"6","0"),"7","0"),"8","0"),"9","0")</f>
        <v>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v>
      </c>
      <c r="BQ450" s="61" t="n">
        <f aca="false">IFERROR(IF(OR(SUMPRODUCT(--ISNUMBER(SEARCH({"aa000"," aa 000"," aaa 000"," aaaa 000"," a 0000"," a000 000"," aa 00 000"," aaa 00 000"},BP450)))&gt;0,SUMPRODUCT(--ISNUMBER(SEARCH({"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450)))&gt;0,SUMPRODUCT(--ISNUMBER(SEARCH({"http","www.","\",".pdf",".jpg",".jpeg",".png",".heic",".xls",".doc",".msg",".eml"},W450)))&gt;0,ISNUMBER(SEARCH("0000",BO450)),AND(SUMPRODUCT(--ISNUMBER(SEARCH({"sharepoint","onedrive","teams","dms","q-pulse","qpulse"},W450)))&gt;0,ISNUMBER(SEARCH("0",BO450)))),1,0),0)</f>
        <v>0</v>
      </c>
      <c r="BR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450," "&amp;LOWER(Flights!$F$17)&amp;" "," ~ ")," mh"," ~")," at "," ~ ")," by "," ~ ")," on "," ~ ")," to "," ~ ")," from "," ~ ")," until "," ~ ")," till "," ~ ")," before "," ~ ")," after "," ~ ")," around "," ~ ")," approx "," ~ ")," about "," ~ ")," since "," ~ ")," hrs "," ~ ")," hr "," ~ ")," hours "," ~ ")," time "," ~ ")," jan "," ~ ")," feb "," ~ ")," mar "," ~ ")," apr "," ~ ")," may "," ~ ")," jun "," ~ ")," jul "," ~ ")," aug "," ~ ")," sep "," ~ ")," sept "," ~ ")," oct "," ~ ")</f>
        <v>  </v>
      </c>
      <c r="BS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450," "&amp;LOWER(Flights!$F$17)&amp;" "," ~ ")," mh"," ~")," at "," ~ ")," by "," ~ ")," on "," ~ ")," to "," ~ ")," from "," ~ ")," until "," ~ ")," till "," ~ ")," before "," ~ ")," after "," ~ ")," around "," ~ ")," approx "," ~ ")," about "," ~ ")," since "," ~ ")," hrs "," ~ ")," hr "," ~ ")," hours "," ~ ")," time "," ~ ")," jan "," ~ ")," feb "," ~ ")," mar "," ~ ")," apr "," ~ ")," may "," ~ ")," jun "," ~ ")," jul "," ~ ")," aug "," ~ ")," sep "," ~ ")," sept "," ~ ")," oct "," ~ ")</f>
        <v>  </v>
      </c>
      <c r="BT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450,"jan","~"),"feb","~"),"mar","~"),"apr","~"),"may","~"),"jun","~"),"jul","~"),"aug","~"),"sep","~"),"oct","~"),"nov","~"),"dec","~")," nov "," ~ ")," dec "," ~ ")," mon "," ~ ")," tue "," ~ ")," wed "," ~ ")," thu "," ~ ")," fri "," ~ ")," sat "," ~ ")," sun "," ~ ")," gate "," ~ ")," bay "," ~ ")," stand "," ~ ")," position "," ~ ")," galley "," ~ ")," flight "," ~ ")," flt "," ~ ")," day "," ~ ")," date "," ~ ")," dated "," ~ ")," the "," ~ ")," and "," ~ ")," of "," ~ ")," in "," ~ ")," for "," ~ ")," with "," ~ ")</f>
        <v>  </v>
      </c>
      <c r="BU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450,"jan","~"),"feb","~"),"mar","~"),"apr","~"),"may","~"),"jun","~"),"jul","~"),"aug","~"),"sep","~"),"oct","~"),"nov","~"),"dec","~")," nov "," ~ ")," dec "," ~ ")," mon "," ~ ")," tue "," ~ ")," wed "," ~ ")," thu "," ~ ")," fri "," ~ ")," sat "," ~ ")," sun "," ~ ")," gate "," ~ ")," bay "," ~ ")," stand "," ~ ")," position "," ~ ")," galley "," ~ ")," flight "," ~ ")," flt "," ~ ")," day "," ~ ")," date "," ~ ")," dated "," ~ ")," the "," ~ ")," and "," ~ ")," of "," ~ ")," in "," ~ ")," for "," ~ ")," with "," ~ ")</f>
        <v>  </v>
      </c>
      <c r="BV450" s="61" t="n">
        <f aca="false">IFERROR(IF(OR(SUMPRODUCT((LEN(BC450)-LEN(SUBSTITUTE(BC450," "&amp;L_NotLoaded&amp;" "," ")))/(LEN(L_NotLoaded)+1))&gt;SUMPRODUCT((LEN(BC450)-LEN(SUBSTITUTE(BC450," "&amp;L_NotLoadedNeg&amp;" "," ")))/(LEN(L_NotLoadedNeg)+1)),SUMPRODUCT((LEN(BD450)-LEN(SUBSTITUTE(BD450," "&amp;L_NotLoaded&amp;" "," ")))/(LEN(L_NotLoaded)+1))&gt;SUMPRODUCT((LEN(BD450)-LEN(SUBSTITUTE(BD450," "&amp;L_NotLoadedNeg&amp;" "," ")))/(LEN(L_NotLoadedNeg)+1))),1,0),0)</f>
        <v>0</v>
      </c>
      <c r="BW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450," pax "," ~ ")," etd "," ~ ")," eta "," ~ ")," std "," ~ ")," sta "," ~ ")," atd "," ~ ")," ata "," ~ ")," lt "," ~ ")," utc "," ~ ")," local "," ~ ")," ok "," ~ ")," done "," ~ ")," seen "," ~ ")," chk "," ~ ")," chkd "," ~ ")," checked "," ~ ")," rcvd "," ~ ")," recd "," ~ ")," dep "," ~ ")," arr "," ~ ")," qty "," ~ ")," all "," ~ ")," ttl "," ~ ")," total "," ~ ")," via "," ~ ")," per "," ~ ")," call "," ~ ")," inbound "," ~ ")," outbound "," ~ ")," approx "," ~ ")</f>
        <v>  </v>
      </c>
      <c r="BX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450," pax "," ~ ")," etd "," ~ ")," eta "," ~ ")," std "," ~ ")," sta "," ~ ")," atd "," ~ ")," ata "," ~ ")," lt "," ~ ")," utc "," ~ ")," local "," ~ ")," ok "," ~ ")," done "," ~ ")," seen "," ~ ")," chk "," ~ ")," chkd "," ~ ")," checked "," ~ ")," rcvd "," ~ ")," recd "," ~ ")," dep "," ~ ")," arr "," ~ ")," qty "," ~ ")," all "," ~ ")," ttl "," ~ ")," total "," ~ ")," via "," ~ ")," per "," ~ ")," call "," ~ ")," inbound "," ~ ")," outbound "," ~ ")," approx "," ~ ")</f>
        <v>  </v>
      </c>
    </row>
    <row r="451" customFormat="false" ht="41.25" hidden="false" customHeight="true" outlineLevel="0" collapsed="false">
      <c r="A451" s="57" t="s">
        <v>1098</v>
      </c>
      <c r="B451" s="57" t="s">
        <v>272</v>
      </c>
      <c r="C451" s="57" t="str">
        <f aca="false">Flights!$F$17</f>
        <v>MH0138</v>
      </c>
      <c r="D451" s="58" t="n">
        <f aca="false">Flights!$D$17</f>
        <v>46309</v>
      </c>
      <c r="E451" s="57" t="str">
        <f aca="false">Flights!$G$17&amp;"-"&amp;Flights!$H$17</f>
        <v>ADL-KUL</v>
      </c>
      <c r="F451" s="57" t="str">
        <f aca="false">Flights!$K$17</f>
        <v>EY</v>
      </c>
      <c r="G451" s="57" t="s">
        <v>462</v>
      </c>
      <c r="H451" s="57" t="s">
        <v>463</v>
      </c>
      <c r="I451" s="57" t="s">
        <v>414</v>
      </c>
      <c r="J451" s="57" t="s">
        <v>1099</v>
      </c>
      <c r="K451" s="67" t="s">
        <v>701</v>
      </c>
      <c r="L451" s="67" t="s">
        <v>702</v>
      </c>
      <c r="M451" s="67"/>
      <c r="N451" s="67" t="s">
        <v>386</v>
      </c>
      <c r="O451" s="67" t="s">
        <v>703</v>
      </c>
      <c r="P451" s="57" t="s">
        <v>187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open",IF(AND(NOT(OR(LEN(AZ451)&lt;15,ISNUMBER(MATCH(AZ451,L_Placeholder,0)))),BK451=0,NOT(OR(LEN(AU451)&lt;2,ISNUMBER(MATCH(AU451,L_Placeholder,0)))),NOT(OR(LEN(AX451)&lt;2,ISNUMBER(MATCH(AX451,L_Placeholder,0)))),TRIM(AE451)&lt;&gt;TRIM(T451)),"N/A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missing",IF(OR(LEN(AU451)&lt;2,ISNUMBER(MATCH(AU451,L_Placeholder,0))),"INVALID – PIC missing",IF(OR(LEN(AV451)&lt;2,ISNUMBER(MATCH(AV451,L_Placeholder,0))),"INVALID – result / assessment missing",IF(OR(OR(LEN(AW451)&lt;3,ISNUMBER(MATCH(AW451,L_Placeholder,0))),SUMPRODUCT(--ISNUMBER(SEARCH(" "&amp;L_EvidencePhrase&amp;" ",BD451)))&gt;0,BI451=1),"INVALID – evidence missing, placeholder or not yet on file",IF(BL451=0,"INVALID – evidence needs a traceable reference (number, file name or link)",IF(OR(LEN(AX451)&lt;2,ISNUMBER(MATCH(AX451,L_Placeholder,0))),"INVALID – verifier missing",IF(AX451=AU451,"INVALID – verifier must be someone other than the PIC",IF(BH451=1,"INVALID – result not yet available (awaiting / TBC)",IF(BV451=1,"INVALID – wording says not on board: an on-board confirmation needs the item loaded",IF(AND(AQ451=1,OR(OR(LEN(AY451)&lt;3,ISNUMBER(MATCH(AY451,L_Placeholder,0))),BJ451=1,BQ451=0)),"INVALID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LATE","COMPLETE")&amp;IF(BG451=1," – CHECK WORDING",""))))))))))))))))))))))),IF(TRIM(U451)="Fail","FAIL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t="str">
        <f aca="false">" "&amp;TRIM(SUBSTITUTE(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 "))&amp;" "</f>
        <v>  </v>
      </c>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IFERROR(IF(AND(TRIM(U451)="Pass",SUMPRODUCT((LEN(BC451)-LEN(SUBSTITUTE(BC451,"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")))/(LEN(L_PendNeg)+1)),1,0),1)</f>
        <v>0</v>
      </c>
      <c r="BI451" s="61" t="n">
        <f aca="false">IFERROR(IF(SUMPRODUCT((LEN(BD451)-LEN(SUBSTITUTE(BD451," "&amp;L_PendStrict&amp;" "," ")))/(LEN(L_PendStrict)+1))&gt;SUMPRODUCT((LEN(BD451)-LEN(SUBSTITUTE(BD451," "&amp;L_PendNeg&amp;" "," ")))/(LEN(L_PendNeg)+1)),1,0),1)</f>
        <v>0</v>
      </c>
      <c r="BJ451" s="61" t="n">
        <f aca="false">IFERROR(IF(SUMPRODUCT((LEN(BE451)-LEN(SUBSTITUTE(BE451," "&amp;L_Pending&amp;" "," ")))/(LEN(L_Pending)+1))&gt;SUMPRODUCT((LEN(BE451)-LEN(SUBSTITUTE(BE451," "&amp;L_PendNeg&amp;" "," ")))/(LEN(L_PendNeg)+1)),1,0),1)</f>
        <v>0</v>
      </c>
      <c r="BK451" s="61" t="n">
        <f aca="false">IFERROR(IF(SUMPRODUCT((LEN(BF451)-LEN(SUBSTITUTE(BF451," "&amp;L_PendStrict&amp;" "," ")))/(LEN(L_PendStrict)+1))&gt;SUMPRODUCT((LEN(BF451)-LEN(SUBSTITUTE(BF451," "&amp;L_PendNeg&amp;" "," ")))/(LEN(L_PendNeg)+1)),1,0),1)</f>
        <v>0</v>
      </c>
      <c r="BL451" s="61" t="n">
        <f aca="false">IFERROR(IF(OR(SUMPRODUCT(--ISNUMBER(SEARCH({"aa000"," aa 000"," aaa 000"," aaaa 000"," a 0000"," a000 000"," aa 00 000"," aaa 00 000"},BN451)))&gt;0,SUMPRODUCT(--ISNUMBER(SEARCH({"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451)))&gt;0,SUMPRODUCT(--ISNUMBER(SEARCH({"http","www.","\",".pdf",".jpg",".jpeg",".png",".heic",".xls",".doc",".msg",".eml"},Z451)))&gt;0,AND(SUMPRODUCT(--ISNUMBER(SEARCH({"sharepoint","onedrive","teams","dms","q-pulse","qpulse"},Z451)))&gt;0,ISNUMBER(SEARCH("0",BM451)))),1,0),0)</f>
        <v>0</v>
      </c>
      <c r="BM451" s="61" t="str">
        <f aca="false">SUBSTITUTE(SUBSTITUTE(SUBSTITUTE(SUBSTITUTE(SUBSTITUTE(SUBSTITUTE(SUBSTITUTE(SUBSTITUTE(SUBSTITUTE(LOWER(BW451&amp;""),"1","0"),"2","0"),"3","0"),"4","0"),"5","0"),"6","0"),"7","0"),"8","0"),"9","0")</f>
        <v>  </v>
      </c>
      <c r="BN451" s="61" t="str">
        <f aca="false">SUBSTITUTE(SUBSTITUTE(SUBSTITUTE(SUBSTITUTE(SUBSTITUTE(SUBSTITUTE(SUBSTITUTE(SUBSTITUTE(SUBSTITUTE(SUBSTITUTE(SUBSTITUTE(SUBSTITUTE(SUBSTITUTE(SUBSTITUTE(SUBSTITUTE(SUBSTITUTE(SUBSTITUTE(SUBSTITUTE(SUBSTITUTE(SUBSTITUTE(SUBSTITUTE(SUBSTITUTE(SUBSTITUTE(SUBSTITUTE(SUBSTITUTE(BM451,"b","a"),"c","a"),"d","a"),"e","a"),"f","a"),"g","a"),"h","a"),"i","a"),"j","a"),"k","a"),"l","a"),"m","a"),"n","a"),"o","a"),"p","a"),"q","a"),"r","a"),"s","a"),"t","a"),"u","a"),"v","a"),"w","a"),"x","a"),"y","a"),"z","a")</f>
        <v>  </v>
      </c>
      <c r="BO451" s="61" t="str">
        <f aca="false">SUBSTITUTE(SUBSTITUTE(SUBSTITUTE(SUBSTITUTE(SUBSTITUTE(SUBSTITUTE(SUBSTITUTE(SUBSTITUTE(SUBSTITUTE(LOWER(BX451&amp;""),"1","0"),"2","0"),"3","0"),"4","0"),"5","0"),"6","0"),"7","0"),"8","0"),"9","0")</f>
        <v>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v>
      </c>
      <c r="BQ451" s="61" t="n">
        <f aca="false">IFERROR(IF(OR(SUMPRODUCT(--ISNUMBER(SEARCH({"aa000"," aa 000"," aaa 000"," aaaa 000"," a 0000"," a000 000"," aa 00 000"," aaa 00 000"},BP451)))&gt;0,SUMPRODUCT(--ISNUMBER(SEARCH({"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451)))&gt;0,SUMPRODUCT(--ISNUMBER(SEARCH({"http","www.","\",".pdf",".jpg",".jpeg",".png",".heic",".xls",".doc",".msg",".eml"},W451)))&gt;0,ISNUMBER(SEARCH("0000",BO451)),AND(SUMPRODUCT(--ISNUMBER(SEARCH({"sharepoint","onedrive","teams","dms","q-pulse","qpulse"},W451)))&gt;0,ISNUMBER(SEARCH("0",BO451)))),1,0),0)</f>
        <v>0</v>
      </c>
      <c r="BR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451," "&amp;LOWER(Flights!$F$17)&amp;" "," ~ ")," mh"," ~")," at "," ~ ")," by "," ~ ")," on "," ~ ")," to "," ~ ")," from "," ~ ")," until "," ~ ")," till "," ~ ")," before "," ~ ")," after "," ~ ")," around "," ~ ")," approx "," ~ ")," about "," ~ ")," since "," ~ ")," hrs "," ~ ")," hr "," ~ ")," hours "," ~ ")," time "," ~ ")," jan "," ~ ")," feb "," ~ ")," mar "," ~ ")," apr "," ~ ")," may "," ~ ")," jun "," ~ ")," jul "," ~ ")," aug "," ~ ")," sep "," ~ ")," sept "," ~ ")," oct "," ~ ")</f>
        <v>  </v>
      </c>
      <c r="BS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451," "&amp;LOWER(Flights!$F$17)&amp;" "," ~ ")," mh"," ~")," at "," ~ ")," by "," ~ ")," on "," ~ ")," to "," ~ ")," from "," ~ ")," until "," ~ ")," till "," ~ ")," before "," ~ ")," after "," ~ ")," around "," ~ ")," approx "," ~ ")," about "," ~ ")," since "," ~ ")," hrs "," ~ ")," hr "," ~ ")," hours "," ~ ")," time "," ~ ")," jan "," ~ ")," feb "," ~ ")," mar "," ~ ")," apr "," ~ ")," may "," ~ ")," jun "," ~ ")," jul "," ~ ")," aug "," ~ ")," sep "," ~ ")," sept "," ~ ")," oct "," ~ ")</f>
        <v>  </v>
      </c>
      <c r="BT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451,"jan","~"),"feb","~"),"mar","~"),"apr","~"),"may","~"),"jun","~"),"jul","~"),"aug","~"),"sep","~"),"oct","~"),"nov","~"),"dec","~")," nov "," ~ ")," dec "," ~ ")," mon "," ~ ")," tue "," ~ ")," wed "," ~ ")," thu "," ~ ")," fri "," ~ ")," sat "," ~ ")," sun "," ~ ")," gate "," ~ ")," bay "," ~ ")," stand "," ~ ")," position "," ~ ")," galley "," ~ ")," flight "," ~ ")," flt "," ~ ")," day "," ~ ")," date "," ~ ")," dated "," ~ ")," the "," ~ ")," and "," ~ ")," of "," ~ ")," in "," ~ ")," for "," ~ ")," with "," ~ ")</f>
        <v>  </v>
      </c>
      <c r="BU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451,"jan","~"),"feb","~"),"mar","~"),"apr","~"),"may","~"),"jun","~"),"jul","~"),"aug","~"),"sep","~"),"oct","~"),"nov","~"),"dec","~")," nov "," ~ ")," dec "," ~ ")," mon "," ~ ")," tue "," ~ ")," wed "," ~ ")," thu "," ~ ")," fri "," ~ ")," sat "," ~ ")," sun "," ~ ")," gate "," ~ ")," bay "," ~ ")," stand "," ~ ")," position "," ~ ")," galley "," ~ ")," flight "," ~ ")," flt "," ~ ")," day "," ~ ")," date "," ~ ")," dated "," ~ ")," the "," ~ ")," and "," ~ ")," of "," ~ ")," in "," ~ ")," for "," ~ ")," with "," ~ ")</f>
        <v>  </v>
      </c>
      <c r="BV451" s="61" t="n">
        <f aca="false">IFERROR(IF(OR(SUMPRODUCT((LEN(BC451)-LEN(SUBSTITUTE(BC451," "&amp;L_NotLoaded&amp;" "," ")))/(LEN(L_NotLoaded)+1))&gt;SUMPRODUCT((LEN(BC451)-LEN(SUBSTITUTE(BC451," "&amp;L_NotLoadedNeg&amp;" "," ")))/(LEN(L_NotLoadedNeg)+1)),SUMPRODUCT((LEN(BD451)-LEN(SUBSTITUTE(BD451," "&amp;L_NotLoaded&amp;" "," ")))/(LEN(L_NotLoaded)+1))&gt;SUMPRODUCT((LEN(BD451)-LEN(SUBSTITUTE(BD451," "&amp;L_NotLoadedNeg&amp;" "," ")))/(LEN(L_NotLoadedNeg)+1))),1,0),0)</f>
        <v>0</v>
      </c>
      <c r="BW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451," pax "," ~ ")," etd "," ~ ")," eta "," ~ ")," std "," ~ ")," sta "," ~ ")," atd "," ~ ")," ata "," ~ ")," lt "," ~ ")," utc "," ~ ")," local "," ~ ")," ok "," ~ ")," done "," ~ ")," seen "," ~ ")," chk "," ~ ")," chkd "," ~ ")," checked "," ~ ")," rcvd "," ~ ")," recd "," ~ ")," dep "," ~ ")," arr "," ~ ")," qty "," ~ ")," all "," ~ ")," ttl "," ~ ")," total "," ~ ")," via "," ~ ")," per "," ~ ")," call "," ~ ")," inbound "," ~ ")," outbound "," ~ ")," approx "," ~ ")</f>
        <v>  </v>
      </c>
      <c r="BX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451," pax "," ~ ")," etd "," ~ ")," eta "," ~ ")," std "," ~ ")," sta "," ~ ")," atd "," ~ ")," ata "," ~ ")," lt "," ~ ")," utc "," ~ ")," local "," ~ ")," ok "," ~ ")," done "," ~ ")," seen "," ~ ")," chk "," ~ ")," chkd "," ~ ")," checked "," ~ ")," rcvd "," ~ ")," recd "," ~ ")," dep "," ~ ")," arr "," ~ ")," qty "," ~ ")," all "," ~ ")," ttl "," ~ ")," total "," ~ ")," via "," ~ ")," per "," ~ ")," call "," ~ ")," inbound "," ~ ")," outbound "," ~ ")," approx "," ~ ")</f>
        <v>  </v>
      </c>
    </row>
    <row r="452" customFormat="false" ht="54" hidden="false" customHeight="true" outlineLevel="0" collapsed="false">
      <c r="A452" s="57" t="s">
        <v>1100</v>
      </c>
      <c r="B452" s="57" t="s">
        <v>272</v>
      </c>
      <c r="C452" s="57" t="str">
        <f aca="false">Flights!$F$17</f>
        <v>MH0138</v>
      </c>
      <c r="D452" s="58" t="n">
        <f aca="false">Flights!$D$17</f>
        <v>46309</v>
      </c>
      <c r="E452" s="57" t="str">
        <f aca="false">Flights!$G$17&amp;"-"&amp;Flights!$H$17</f>
        <v>ADL-KUL</v>
      </c>
      <c r="F452" s="57" t="str">
        <f aca="false">Flights!$K$17</f>
        <v>EY</v>
      </c>
      <c r="G452" s="57" t="s">
        <v>462</v>
      </c>
      <c r="H452" s="57" t="s">
        <v>463</v>
      </c>
      <c r="I452" s="57" t="s">
        <v>443</v>
      </c>
      <c r="J452" s="57" t="s">
        <v>470</v>
      </c>
      <c r="K452" s="67" t="s">
        <v>445</v>
      </c>
      <c r="L452" s="67" t="s">
        <v>1017</v>
      </c>
      <c r="M452" s="67" t="s">
        <v>187</v>
      </c>
      <c r="N452" s="67" t="s">
        <v>447</v>
      </c>
      <c r="O452" s="67" t="s">
        <v>448</v>
      </c>
      <c r="P452" s="57" t="s">
        <v>263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open",IF(AND(NOT(OR(LEN(AZ452)&lt;15,ISNUMBER(MATCH(AZ452,L_Placeholder,0)))),BK452=0,NOT(OR(LEN(AU452)&lt;2,ISNUMBER(MATCH(AU452,L_Placeholder,0)))),NOT(OR(LEN(AX452)&lt;2,ISNUMBER(MATCH(AX452,L_Placeholder,0)))),TRIM(AE452)&lt;&gt;TRIM(T452)),"N/A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missing",IF(OR(LEN(AU452)&lt;2,ISNUMBER(MATCH(AU452,L_Placeholder,0))),"INVALID – PIC missing",IF(OR(LEN(AV452)&lt;2,ISNUMBER(MATCH(AV452,L_Placeholder,0))),"INVALID – result / assessment missing",IF(OR(OR(LEN(AW452)&lt;3,ISNUMBER(MATCH(AW452,L_Placeholder,0))),SUMPRODUCT(--ISNUMBER(SEARCH(" "&amp;L_EvidencePhrase&amp;" ",BD452)))&gt;0,BI452=1),"INVALID – evidence missing, placeholder or not yet on file",IF(BL452=0,"INVALID – evidence needs a traceable reference (number, file name or link)",IF(OR(LEN(AX452)&lt;2,ISNUMBER(MATCH(AX452,L_Placeholder,0))),"INVALID – verifier missing",IF(AX452=AU452,"INVALID – verifier must be someone other than the PIC",IF(BH452=1,"INVALID – result not yet available (awaiting / TBC)",IF(BV452=1,"INVALID – wording says not on board: an on-board confirmation needs the item loaded",IF(AND(AQ452=1,OR(OR(LEN(AY452)&lt;3,ISNUMBER(MATCH(AY452,L_Placeholder,0))),BJ452=1,BQ452=0)),"INVALID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LATE","COMPLETE")&amp;IF(BG452=1," – CHECK WORDING",""))))))))))))))))))))))))),IF(TRIM(U452)="Fail","FAIL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t="str">
        <f aca="false">" "&amp;TRIM(SUBSTITUTE(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 "))&amp;" "</f>
        <v>  </v>
      </c>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IFERROR(IF(AND(TRIM(U452)="Pass",SUMPRODUCT((LEN(BC452)-LEN(SUBSTITUTE(BC452,"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")))/(LEN(L_PendNeg)+1)),1,0),1)</f>
        <v>0</v>
      </c>
      <c r="BI452" s="61" t="n">
        <f aca="false">IFERROR(IF(SUMPRODUCT((LEN(BD452)-LEN(SUBSTITUTE(BD452," "&amp;L_PendStrict&amp;" "," ")))/(LEN(L_PendStrict)+1))&gt;SUMPRODUCT((LEN(BD452)-LEN(SUBSTITUTE(BD452," "&amp;L_PendNeg&amp;" "," ")))/(LEN(L_PendNeg)+1)),1,0),1)</f>
        <v>0</v>
      </c>
      <c r="BJ452" s="61" t="n">
        <f aca="false">IFERROR(IF(SUMPRODUCT((LEN(BE452)-LEN(SUBSTITUTE(BE452," "&amp;L_Pending&amp;" "," ")))/(LEN(L_Pending)+1))&gt;SUMPRODUCT((LEN(BE452)-LEN(SUBSTITUTE(BE452," "&amp;L_PendNeg&amp;" "," ")))/(LEN(L_PendNeg)+1)),1,0),1)</f>
        <v>0</v>
      </c>
      <c r="BK452" s="61" t="n">
        <f aca="false">IFERROR(IF(SUMPRODUCT((LEN(BF452)-LEN(SUBSTITUTE(BF452," "&amp;L_PendStrict&amp;" "," ")))/(LEN(L_PendStrict)+1))&gt;SUMPRODUCT((LEN(BF452)-LEN(SUBSTITUTE(BF452," "&amp;L_PendNeg&amp;" "," ")))/(LEN(L_PendNeg)+1)),1,0),1)</f>
        <v>0</v>
      </c>
      <c r="BL452" s="61" t="n">
        <f aca="false">IFERROR(IF(OR(SUMPRODUCT(--ISNUMBER(SEARCH({"aa000"," aa 000"," aaa 000"," aaaa 000"," a 0000"," a000 000"," aa 00 000"," aaa 00 000"},BN452)))&gt;0,SUMPRODUCT(--ISNUMBER(SEARCH({"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452)))&gt;0,SUMPRODUCT(--ISNUMBER(SEARCH({"http","www.","\",".pdf",".jpg",".jpeg",".png",".heic",".xls",".doc",".msg",".eml"},Z452)))&gt;0,AND(SUMPRODUCT(--ISNUMBER(SEARCH({"sharepoint","onedrive","teams","dms","q-pulse","qpulse"},Z452)))&gt;0,ISNUMBER(SEARCH("0",BM452)))),1,0),0)</f>
        <v>0</v>
      </c>
      <c r="BM452" s="61" t="str">
        <f aca="false">SUBSTITUTE(SUBSTITUTE(SUBSTITUTE(SUBSTITUTE(SUBSTITUTE(SUBSTITUTE(SUBSTITUTE(SUBSTITUTE(SUBSTITUTE(LOWER(BW452&amp;""),"1","0"),"2","0"),"3","0"),"4","0"),"5","0"),"6","0"),"7","0"),"8","0"),"9","0")</f>
        <v>  </v>
      </c>
      <c r="BN452" s="61" t="str">
        <f aca="false">SUBSTITUTE(SUBSTITUTE(SUBSTITUTE(SUBSTITUTE(SUBSTITUTE(SUBSTITUTE(SUBSTITUTE(SUBSTITUTE(SUBSTITUTE(SUBSTITUTE(SUBSTITUTE(SUBSTITUTE(SUBSTITUTE(SUBSTITUTE(SUBSTITUTE(SUBSTITUTE(SUBSTITUTE(SUBSTITUTE(SUBSTITUTE(SUBSTITUTE(SUBSTITUTE(SUBSTITUTE(SUBSTITUTE(SUBSTITUTE(SUBSTITUTE(BM452,"b","a"),"c","a"),"d","a"),"e","a"),"f","a"),"g","a"),"h","a"),"i","a"),"j","a"),"k","a"),"l","a"),"m","a"),"n","a"),"o","a"),"p","a"),"q","a"),"r","a"),"s","a"),"t","a"),"u","a"),"v","a"),"w","a"),"x","a"),"y","a"),"z","a")</f>
        <v>  </v>
      </c>
      <c r="BO452" s="61" t="str">
        <f aca="false">SUBSTITUTE(SUBSTITUTE(SUBSTITUTE(SUBSTITUTE(SUBSTITUTE(SUBSTITUTE(SUBSTITUTE(SUBSTITUTE(SUBSTITUTE(LOWER(BX452&amp;""),"1","0"),"2","0"),"3","0"),"4","0"),"5","0"),"6","0"),"7","0"),"8","0"),"9","0")</f>
        <v>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v>
      </c>
      <c r="BQ452" s="61" t="n">
        <f aca="false">IFERROR(IF(OR(SUMPRODUCT(--ISNUMBER(SEARCH({"aa000"," aa 000"," aaa 000"," aaaa 000"," a 0000"," a000 000"," aa 00 000"," aaa 00 000"},BP452)))&gt;0,SUMPRODUCT(--ISNUMBER(SEARCH({"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452)))&gt;0,SUMPRODUCT(--ISNUMBER(SEARCH({"http","www.","\",".pdf",".jpg",".jpeg",".png",".heic",".xls",".doc",".msg",".eml"},W452)))&gt;0,ISNUMBER(SEARCH("0000",BO452)),AND(SUMPRODUCT(--ISNUMBER(SEARCH({"sharepoint","onedrive","teams","dms","q-pulse","qpulse"},W452)))&gt;0,ISNUMBER(SEARCH("0",BO452)))),1,0),0)</f>
        <v>0</v>
      </c>
      <c r="BR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452," "&amp;LOWER(Flights!$F$17)&amp;" "," ~ ")," mh"," ~")," at "," ~ ")," by "," ~ ")," on "," ~ ")," to "," ~ ")," from "," ~ ")," until "," ~ ")," till "," ~ ")," before "," ~ ")," after "," ~ ")," around "," ~ ")," approx "," ~ ")," about "," ~ ")," since "," ~ ")," hrs "," ~ ")," hr "," ~ ")," hours "," ~ ")," time "," ~ ")," jan "," ~ ")," feb "," ~ ")," mar "," ~ ")," apr "," ~ ")," may "," ~ ")," jun "," ~ ")," jul "," ~ ")," aug "," ~ ")," sep "," ~ ")," sept "," ~ ")," oct "," ~ ")</f>
        <v>  </v>
      </c>
      <c r="BS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452," "&amp;LOWER(Flights!$F$17)&amp;" "," ~ ")," mh"," ~")," at "," ~ ")," by "," ~ ")," on "," ~ ")," to "," ~ ")," from "," ~ ")," until "," ~ ")," till "," ~ ")," before "," ~ ")," after "," ~ ")," around "," ~ ")," approx "," ~ ")," about "," ~ ")," since "," ~ ")," hrs "," ~ ")," hr "," ~ ")," hours "," ~ ")," time "," ~ ")," jan "," ~ ")," feb "," ~ ")," mar "," ~ ")," apr "," ~ ")," may "," ~ ")," jun "," ~ ")," jul "," ~ ")," aug "," ~ ")," sep "," ~ ")," sept "," ~ ")," oct "," ~ ")</f>
        <v>  </v>
      </c>
      <c r="BT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452,"jan","~"),"feb","~"),"mar","~"),"apr","~"),"may","~"),"jun","~"),"jul","~"),"aug","~"),"sep","~"),"oct","~"),"nov","~"),"dec","~")," nov "," ~ ")," dec "," ~ ")," mon "," ~ ")," tue "," ~ ")," wed "," ~ ")," thu "," ~ ")," fri "," ~ ")," sat "," ~ ")," sun "," ~ ")," gate "," ~ ")," bay "," ~ ")," stand "," ~ ")," position "," ~ ")," galley "," ~ ")," flight "," ~ ")," flt "," ~ ")," day "," ~ ")," date "," ~ ")," dated "," ~ ")," the "," ~ ")," and "," ~ ")," of "," ~ ")," in "," ~ ")," for "," ~ ")," with "," ~ ")</f>
        <v>  </v>
      </c>
      <c r="BU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452,"jan","~"),"feb","~"),"mar","~"),"apr","~"),"may","~"),"jun","~"),"jul","~"),"aug","~"),"sep","~"),"oct","~"),"nov","~"),"dec","~")," nov "," ~ ")," dec "," ~ ")," mon "," ~ ")," tue "," ~ ")," wed "," ~ ")," thu "," ~ ")," fri "," ~ ")," sat "," ~ ")," sun "," ~ ")," gate "," ~ ")," bay "," ~ ")," stand "," ~ ")," position "," ~ ")," galley "," ~ ")," flight "," ~ ")," flt "," ~ ")," day "," ~ ")," date "," ~ ")," dated "," ~ ")," the "," ~ ")," and "," ~ ")," of "," ~ ")," in "," ~ ")," for "," ~ ")," with "," ~ ")</f>
        <v>  </v>
      </c>
      <c r="BV452" s="61" t="n">
        <f aca="false">IFERROR(IF(OR(SUMPRODUCT((LEN(BC452)-LEN(SUBSTITUTE(BC452," "&amp;L_NotLoaded&amp;" "," ")))/(LEN(L_NotLoaded)+1))&gt;SUMPRODUCT((LEN(BC452)-LEN(SUBSTITUTE(BC452," "&amp;L_NotLoadedNeg&amp;" "," ")))/(LEN(L_NotLoadedNeg)+1)),SUMPRODUCT((LEN(BD452)-LEN(SUBSTITUTE(BD452," "&amp;L_NotLoaded&amp;" "," ")))/(LEN(L_NotLoaded)+1))&gt;SUMPRODUCT((LEN(BD452)-LEN(SUBSTITUTE(BD452," "&amp;L_NotLoadedNeg&amp;" "," ")))/(LEN(L_NotLoadedNeg)+1))),1,0),0)</f>
        <v>0</v>
      </c>
      <c r="BW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452," pax "," ~ ")," etd "," ~ ")," eta "," ~ ")," std "," ~ ")," sta "," ~ ")," atd "," ~ ")," ata "," ~ ")," lt "," ~ ")," utc "," ~ ")," local "," ~ ")," ok "," ~ ")," done "," ~ ")," seen "," ~ ")," chk "," ~ ")," chkd "," ~ ")," checked "," ~ ")," rcvd "," ~ ")," recd "," ~ ")," dep "," ~ ")," arr "," ~ ")," qty "," ~ ")," all "," ~ ")," ttl "," ~ ")," total "," ~ ")," via "," ~ ")," per "," ~ ")," call "," ~ ")," inbound "," ~ ")," outbound "," ~ ")," approx "," ~ ")</f>
        <v>  </v>
      </c>
      <c r="BX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452," pax "," ~ ")," etd "," ~ ")," eta "," ~ ")," std "," ~ ")," sta "," ~ ")," atd "," ~ ")," ata "," ~ ")," lt "," ~ ")," utc "," ~ ")," local "," ~ ")," ok "," ~ ")," done "," ~ ")," seen "," ~ ")," chk "," ~ ")," chkd "," ~ ")," checked "," ~ ")," rcvd "," ~ ")," recd "," ~ ")," dep "," ~ ")," arr "," ~ ")," qty "," ~ ")," all "," ~ ")," ttl "," ~ ")," total "," ~ ")," via "," ~ ")," per "," ~ ")," call "," ~ ")," inbound "," ~ ")," outbound "," ~ ")," approx "," ~ ")</f>
        <v>  </v>
      </c>
    </row>
    <row r="453" customFormat="false" ht="39.75" hidden="false" customHeight="true" outlineLevel="0" collapsed="false">
      <c r="A453" s="57" t="s">
        <v>1101</v>
      </c>
      <c r="B453" s="57" t="s">
        <v>272</v>
      </c>
      <c r="C453" s="57" t="str">
        <f aca="false">Flights!$F$17</f>
        <v>MH0138</v>
      </c>
      <c r="D453" s="58" t="n">
        <f aca="false">Flights!$D$17</f>
        <v>46309</v>
      </c>
      <c r="E453" s="57" t="str">
        <f aca="false">Flights!$G$17&amp;"-"&amp;Flights!$H$17</f>
        <v>ADL-KUL</v>
      </c>
      <c r="F453" s="57" t="str">
        <f aca="false">Flights!$K$17</f>
        <v>EY</v>
      </c>
      <c r="G453" s="57" t="s">
        <v>462</v>
      </c>
      <c r="H453" s="57" t="s">
        <v>463</v>
      </c>
      <c r="I453" s="57" t="s">
        <v>450</v>
      </c>
      <c r="J453" s="57" t="s">
        <v>472</v>
      </c>
      <c r="K453" s="67" t="s">
        <v>452</v>
      </c>
      <c r="L453" s="67" t="s">
        <v>1088</v>
      </c>
      <c r="M453" s="67" t="s">
        <v>454</v>
      </c>
      <c r="N453" s="67" t="s">
        <v>386</v>
      </c>
      <c r="O453" s="67"/>
      <c r="P453" s="57" t="s">
        <v>263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open",IF(AND(NOT(OR(LEN(AZ453)&lt;15,ISNUMBER(MATCH(AZ453,L_Placeholder,0)))),BK453=0,NOT(OR(LEN(AU453)&lt;2,ISNUMBER(MATCH(AU453,L_Placeholder,0)))),NOT(OR(LEN(AX453)&lt;2,ISNUMBER(MATCH(AX453,L_Placeholder,0)))),TRIM(AE453)&lt;&gt;TRIM(T453)),"N/A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missing",IF(OR(LEN(AU453)&lt;2,ISNUMBER(MATCH(AU453,L_Placeholder,0))),"INVALID – PIC missing",IF(OR(LEN(AV453)&lt;2,ISNUMBER(MATCH(AV453,L_Placeholder,0))),"INVALID – result / assessment missing",IF(OR(OR(LEN(AW453)&lt;3,ISNUMBER(MATCH(AW453,L_Placeholder,0))),SUMPRODUCT(--ISNUMBER(SEARCH(" "&amp;L_EvidencePhrase&amp;" ",BD453)))&gt;0,BI453=1),"INVALID – evidence missing, placeholder or not yet on file",IF(BL453=0,"INVALID – evidence needs a traceable reference (number, file name or link)",IF(OR(LEN(AX453)&lt;2,ISNUMBER(MATCH(AX453,L_Placeholder,0))),"INVALID – verifier missing",IF(AX453=AU453,"INVALID – verifier must be someone other than the PIC",IF(BH453=1,"INVALID – result not yet available (awaiting / TBC)",IF(BV453=1,"INVALID – wording says not on board: an on-board confirmation needs the item loaded",IF(AND(AQ453=1,OR(OR(LEN(AY453)&lt;3,ISNUMBER(MATCH(AY453,L_Placeholder,0))),BJ453=1,BQ453=0)),"INVALID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LATE","COMPLETE")&amp;IF(BG453=1," – CHECK WORDING",""))))))))))))))))))))))))),IF(TRIM(U453)="Fail","FAIL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t="str">
        <f aca="false">" "&amp;TRIM(SUBSTITUTE(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 "))&amp;" "</f>
        <v>  </v>
      </c>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IFERROR(IF(AND(TRIM(U453)="Pass",SUMPRODUCT((LEN(BC453)-LEN(SUBSTITUTE(BC453,"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")))/(LEN(L_PendNeg)+1)),1,0),1)</f>
        <v>0</v>
      </c>
      <c r="BI453" s="61" t="n">
        <f aca="false">IFERROR(IF(SUMPRODUCT((LEN(BD453)-LEN(SUBSTITUTE(BD453," "&amp;L_PendStrict&amp;" "," ")))/(LEN(L_PendStrict)+1))&gt;SUMPRODUCT((LEN(BD453)-LEN(SUBSTITUTE(BD453," "&amp;L_PendNeg&amp;" "," ")))/(LEN(L_PendNeg)+1)),1,0),1)</f>
        <v>0</v>
      </c>
      <c r="BJ453" s="61" t="n">
        <f aca="false">IFERROR(IF(SUMPRODUCT((LEN(BE453)-LEN(SUBSTITUTE(BE453," "&amp;L_Pending&amp;" "," ")))/(LEN(L_Pending)+1))&gt;SUMPRODUCT((LEN(BE453)-LEN(SUBSTITUTE(BE453," "&amp;L_PendNeg&amp;" "," ")))/(LEN(L_PendNeg)+1)),1,0),1)</f>
        <v>0</v>
      </c>
      <c r="BK453" s="61" t="n">
        <f aca="false">IFERROR(IF(SUMPRODUCT((LEN(BF453)-LEN(SUBSTITUTE(BF453," "&amp;L_PendStrict&amp;" "," ")))/(LEN(L_PendStrict)+1))&gt;SUMPRODUCT((LEN(BF453)-LEN(SUBSTITUTE(BF453," "&amp;L_PendNeg&amp;" "," ")))/(LEN(L_PendNeg)+1)),1,0),1)</f>
        <v>0</v>
      </c>
      <c r="BL453" s="61" t="n">
        <f aca="false">IFERROR(IF(OR(SUMPRODUCT(--ISNUMBER(SEARCH({"aa000"," aa 000"," aaa 000"," aaaa 000"," a 0000"," a000 000"," aa 00 000"," aaa 00 000"},BN453)))&gt;0,SUMPRODUCT(--ISNUMBER(SEARCH({"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453)))&gt;0,SUMPRODUCT(--ISNUMBER(SEARCH({"http","www.","\",".pdf",".jpg",".jpeg",".png",".heic",".xls",".doc",".msg",".eml"},Z453)))&gt;0,AND(SUMPRODUCT(--ISNUMBER(SEARCH({"sharepoint","onedrive","teams","dms","q-pulse","qpulse"},Z453)))&gt;0,ISNUMBER(SEARCH("0",BM453)))),1,0),0)</f>
        <v>0</v>
      </c>
      <c r="BM453" s="61" t="str">
        <f aca="false">SUBSTITUTE(SUBSTITUTE(SUBSTITUTE(SUBSTITUTE(SUBSTITUTE(SUBSTITUTE(SUBSTITUTE(SUBSTITUTE(SUBSTITUTE(LOWER(BW453&amp;""),"1","0"),"2","0"),"3","0"),"4","0"),"5","0"),"6","0"),"7","0"),"8","0"),"9","0")</f>
        <v>  </v>
      </c>
      <c r="BN453" s="61" t="str">
        <f aca="false">SUBSTITUTE(SUBSTITUTE(SUBSTITUTE(SUBSTITUTE(SUBSTITUTE(SUBSTITUTE(SUBSTITUTE(SUBSTITUTE(SUBSTITUTE(SUBSTITUTE(SUBSTITUTE(SUBSTITUTE(SUBSTITUTE(SUBSTITUTE(SUBSTITUTE(SUBSTITUTE(SUBSTITUTE(SUBSTITUTE(SUBSTITUTE(SUBSTITUTE(SUBSTITUTE(SUBSTITUTE(SUBSTITUTE(SUBSTITUTE(SUBSTITUTE(BM453,"b","a"),"c","a"),"d","a"),"e","a"),"f","a"),"g","a"),"h","a"),"i","a"),"j","a"),"k","a"),"l","a"),"m","a"),"n","a"),"o","a"),"p","a"),"q","a"),"r","a"),"s","a"),"t","a"),"u","a"),"v","a"),"w","a"),"x","a"),"y","a"),"z","a")</f>
        <v>  </v>
      </c>
      <c r="BO453" s="61" t="str">
        <f aca="false">SUBSTITUTE(SUBSTITUTE(SUBSTITUTE(SUBSTITUTE(SUBSTITUTE(SUBSTITUTE(SUBSTITUTE(SUBSTITUTE(SUBSTITUTE(LOWER(BX453&amp;""),"1","0"),"2","0"),"3","0"),"4","0"),"5","0"),"6","0"),"7","0"),"8","0"),"9","0")</f>
        <v>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v>
      </c>
      <c r="BQ453" s="61" t="n">
        <f aca="false">IFERROR(IF(OR(SUMPRODUCT(--ISNUMBER(SEARCH({"aa000"," aa 000"," aaa 000"," aaaa 000"," a 0000"," a000 000"," aa 00 000"," aaa 00 000"},BP453)))&gt;0,SUMPRODUCT(--ISNUMBER(SEARCH({"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453)))&gt;0,SUMPRODUCT(--ISNUMBER(SEARCH({"http","www.","\",".pdf",".jpg",".jpeg",".png",".heic",".xls",".doc",".msg",".eml"},W453)))&gt;0,ISNUMBER(SEARCH("0000",BO453)),AND(SUMPRODUCT(--ISNUMBER(SEARCH({"sharepoint","onedrive","teams","dms","q-pulse","qpulse"},W453)))&gt;0,ISNUMBER(SEARCH("0",BO453)))),1,0),0)</f>
        <v>0</v>
      </c>
      <c r="BR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453," "&amp;LOWER(Flights!$F$17)&amp;" "," ~ ")," mh"," ~")," at "," ~ ")," by "," ~ ")," on "," ~ ")," to "," ~ ")," from "," ~ ")," until "," ~ ")," till "," ~ ")," before "," ~ ")," after "," ~ ")," around "," ~ ")," approx "," ~ ")," about "," ~ ")," since "," ~ ")," hrs "," ~ ")," hr "," ~ ")," hours "," ~ ")," time "," ~ ")," jan "," ~ ")," feb "," ~ ")," mar "," ~ ")," apr "," ~ ")," may "," ~ ")," jun "," ~ ")," jul "," ~ ")," aug "," ~ ")," sep "," ~ ")," sept "," ~ ")," oct "," ~ ")</f>
        <v>  </v>
      </c>
      <c r="BS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453," "&amp;LOWER(Flights!$F$17)&amp;" "," ~ ")," mh"," ~")," at "," ~ ")," by "," ~ ")," on "," ~ ")," to "," ~ ")," from "," ~ ")," until "," ~ ")," till "," ~ ")," before "," ~ ")," after "," ~ ")," around "," ~ ")," approx "," ~ ")," about "," ~ ")," since "," ~ ")," hrs "," ~ ")," hr "," ~ ")," hours "," ~ ")," time "," ~ ")," jan "," ~ ")," feb "," ~ ")," mar "," ~ ")," apr "," ~ ")," may "," ~ ")," jun "," ~ ")," jul "," ~ ")," aug "," ~ ")," sep "," ~ ")," sept "," ~ ")," oct "," ~ ")</f>
        <v>  </v>
      </c>
      <c r="BT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453,"jan","~"),"feb","~"),"mar","~"),"apr","~"),"may","~"),"jun","~"),"jul","~"),"aug","~"),"sep","~"),"oct","~"),"nov","~"),"dec","~")," nov "," ~ ")," dec "," ~ ")," mon "," ~ ")," tue "," ~ ")," wed "," ~ ")," thu "," ~ ")," fri "," ~ ")," sat "," ~ ")," sun "," ~ ")," gate "," ~ ")," bay "," ~ ")," stand "," ~ ")," position "," ~ ")," galley "," ~ ")," flight "," ~ ")," flt "," ~ ")," day "," ~ ")," date "," ~ ")," dated "," ~ ")," the "," ~ ")," and "," ~ ")," of "," ~ ")," in "," ~ ")," for "," ~ ")," with "," ~ ")</f>
        <v>  </v>
      </c>
      <c r="BU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453,"jan","~"),"feb","~"),"mar","~"),"apr","~"),"may","~"),"jun","~"),"jul","~"),"aug","~"),"sep","~"),"oct","~"),"nov","~"),"dec","~")," nov "," ~ ")," dec "," ~ ")," mon "," ~ ")," tue "," ~ ")," wed "," ~ ")," thu "," ~ ")," fri "," ~ ")," sat "," ~ ")," sun "," ~ ")," gate "," ~ ")," bay "," ~ ")," stand "," ~ ")," position "," ~ ")," galley "," ~ ")," flight "," ~ ")," flt "," ~ ")," day "," ~ ")," date "," ~ ")," dated "," ~ ")," the "," ~ ")," and "," ~ ")," of "," ~ ")," in "," ~ ")," for "," ~ ")," with "," ~ ")</f>
        <v>  </v>
      </c>
      <c r="BV453" s="61" t="n">
        <f aca="false">IFERROR(IF(OR(SUMPRODUCT((LEN(BC453)-LEN(SUBSTITUTE(BC453," "&amp;L_NotLoaded&amp;" "," ")))/(LEN(L_NotLoaded)+1))&gt;SUMPRODUCT((LEN(BC453)-LEN(SUBSTITUTE(BC453," "&amp;L_NotLoadedNeg&amp;" "," ")))/(LEN(L_NotLoadedNeg)+1)),SUMPRODUCT((LEN(BD453)-LEN(SUBSTITUTE(BD453," "&amp;L_NotLoaded&amp;" "," ")))/(LEN(L_NotLoaded)+1))&gt;SUMPRODUCT((LEN(BD453)-LEN(SUBSTITUTE(BD453," "&amp;L_NotLoadedNeg&amp;" "," ")))/(LEN(L_NotLoadedNeg)+1))),1,0),0)</f>
        <v>0</v>
      </c>
      <c r="BW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453," pax "," ~ ")," etd "," ~ ")," eta "," ~ ")," std "," ~ ")," sta "," ~ ")," atd "," ~ ")," ata "," ~ ")," lt "," ~ ")," utc "," ~ ")," local "," ~ ")," ok "," ~ ")," done "," ~ ")," seen "," ~ ")," chk "," ~ ")," chkd "," ~ ")," checked "," ~ ")," rcvd "," ~ ")," recd "," ~ ")," dep "," ~ ")," arr "," ~ ")," qty "," ~ ")," all "," ~ ")," ttl "," ~ ")," total "," ~ ")," via "," ~ ")," per "," ~ ")," call "," ~ ")," inbound "," ~ ")," outbound "," ~ ")," approx "," ~ ")</f>
        <v>  </v>
      </c>
      <c r="BX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453," pax "," ~ ")," etd "," ~ ")," eta "," ~ ")," std "," ~ ")," sta "," ~ ")," atd "," ~ ")," ata "," ~ ")," lt "," ~ ")," utc "," ~ ")," local "," ~ ")," ok "," ~ ")," done "," ~ ")," seen "," ~ ")," chk "," ~ ")," chkd "," ~ ")," checked "," ~ ")," rcvd "," ~ ")," recd "," ~ ")," dep "," ~ ")," arr "," ~ ")," qty "," ~ ")," all "," ~ ")," ttl "," ~ ")," total "," ~ ")," via "," ~ ")," per "," ~ ")," call "," ~ ")," inbound "," ~ ")," outbound "," ~ ")," approx "," ~ ")</f>
        <v>  </v>
      </c>
    </row>
    <row r="454" customFormat="false" ht="54" hidden="false" customHeight="true" outlineLevel="0" collapsed="false">
      <c r="A454" s="57" t="s">
        <v>1102</v>
      </c>
      <c r="B454" s="57" t="s">
        <v>272</v>
      </c>
      <c r="C454" s="57" t="str">
        <f aca="false">Flights!$F$17</f>
        <v>MH0138</v>
      </c>
      <c r="D454" s="58" t="n">
        <f aca="false">Flights!$D$17</f>
        <v>46309</v>
      </c>
      <c r="E454" s="57" t="str">
        <f aca="false">Flights!$G$17&amp;"-"&amp;Flights!$H$17</f>
        <v>ADL-KUL</v>
      </c>
      <c r="F454" s="57" t="str">
        <f aca="false">Flights!$K$17</f>
        <v>EY</v>
      </c>
      <c r="G454" s="57" t="s">
        <v>462</v>
      </c>
      <c r="H454" s="57" t="s">
        <v>463</v>
      </c>
      <c r="I454" s="57" t="s">
        <v>450</v>
      </c>
      <c r="J454" s="57" t="s">
        <v>474</v>
      </c>
      <c r="K454" s="67" t="s">
        <v>1091</v>
      </c>
      <c r="L454" s="67" t="s">
        <v>1092</v>
      </c>
      <c r="M454" s="67" t="s">
        <v>454</v>
      </c>
      <c r="N454" s="67" t="s">
        <v>386</v>
      </c>
      <c r="O454" s="67" t="s">
        <v>1103</v>
      </c>
      <c r="P454" s="57" t="s">
        <v>263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open",IF(AND(NOT(OR(LEN(AZ454)&lt;15,ISNUMBER(MATCH(AZ454,L_Placeholder,0)))),BK454=0,NOT(OR(LEN(AU454)&lt;2,ISNUMBER(MATCH(AU454,L_Placeholder,0)))),NOT(OR(LEN(AX454)&lt;2,ISNUMBER(MATCH(AX454,L_Placeholder,0)))),TRIM(AE454)&lt;&gt;TRIM(T454)),"N/A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missing",IF(OR(LEN(AU454)&lt;2,ISNUMBER(MATCH(AU454,L_Placeholder,0))),"INVALID – PIC missing",IF(OR(LEN(AV454)&lt;2,ISNUMBER(MATCH(AV454,L_Placeholder,0))),"INVALID – result / assessment missing",IF(OR(OR(LEN(AW454)&lt;3,ISNUMBER(MATCH(AW454,L_Placeholder,0))),SUMPRODUCT(--ISNUMBER(SEARCH(" "&amp;L_EvidencePhrase&amp;" ",BD454)))&gt;0,BI454=1),"INVALID – evidence missing, placeholder or not yet on file",IF(BL454=0,"INVALID – evidence needs a traceable reference (number, file name or link)",IF(OR(LEN(AX454)&lt;2,ISNUMBER(MATCH(AX454,L_Placeholder,0))),"INVALID – verifier missing",IF(AX454=AU454,"INVALID – verifier must be someone other than the PIC",IF(BH454=1,"INVALID – result not yet available (awaiting / TBC)",IF(BV454=1,"INVALID – wording says not on board: an on-board confirmation needs the item loaded",IF(AND(AQ454=1,OR(OR(LEN(AY454)&lt;3,ISNUMBER(MATCH(AY454,L_Placeholder,0))),BJ454=1,BQ454=0)),"INVALID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LATE","COMPLETE")&amp;IF(BG454=1," – CHECK WORDING",""))))))))))))))))))))))))),IF(TRIM(U454)="Fail","FAIL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t="str">
        <f aca="false">" "&amp;TRIM(SUBSTITUTE(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 "))&amp;" "</f>
        <v>  </v>
      </c>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IFERROR(IF(AND(TRIM(U454)="Pass",SUMPRODUCT((LEN(BC454)-LEN(SUBSTITUTE(BC454,"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")))/(LEN(L_PendNeg)+1)),1,0),1)</f>
        <v>0</v>
      </c>
      <c r="BI454" s="61" t="n">
        <f aca="false">IFERROR(IF(SUMPRODUCT((LEN(BD454)-LEN(SUBSTITUTE(BD454," "&amp;L_PendStrict&amp;" "," ")))/(LEN(L_PendStrict)+1))&gt;SUMPRODUCT((LEN(BD454)-LEN(SUBSTITUTE(BD454," "&amp;L_PendNeg&amp;" "," ")))/(LEN(L_PendNeg)+1)),1,0),1)</f>
        <v>0</v>
      </c>
      <c r="BJ454" s="61" t="n">
        <f aca="false">IFERROR(IF(SUMPRODUCT((LEN(BE454)-LEN(SUBSTITUTE(BE454," "&amp;L_Pending&amp;" "," ")))/(LEN(L_Pending)+1))&gt;SUMPRODUCT((LEN(BE454)-LEN(SUBSTITUTE(BE454," "&amp;L_PendNeg&amp;" "," ")))/(LEN(L_PendNeg)+1)),1,0),1)</f>
        <v>0</v>
      </c>
      <c r="BK454" s="61" t="n">
        <f aca="false">IFERROR(IF(SUMPRODUCT((LEN(BF454)-LEN(SUBSTITUTE(BF454," "&amp;L_PendStrict&amp;" "," ")))/(LEN(L_PendStrict)+1))&gt;SUMPRODUCT((LEN(BF454)-LEN(SUBSTITUTE(BF454," "&amp;L_PendNeg&amp;" "," ")))/(LEN(L_PendNeg)+1)),1,0),1)</f>
        <v>0</v>
      </c>
      <c r="BL454" s="61" t="n">
        <f aca="false">IFERROR(IF(OR(SUMPRODUCT(--ISNUMBER(SEARCH({"aa000"," aa 000"," aaa 000"," aaaa 000"," a 0000"," a000 000"," aa 00 000"," aaa 00 000"},BN454)))&gt;0,SUMPRODUCT(--ISNUMBER(SEARCH({"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454)))&gt;0,SUMPRODUCT(--ISNUMBER(SEARCH({"http","www.","\",".pdf",".jpg",".jpeg",".png",".heic",".xls",".doc",".msg",".eml"},Z454)))&gt;0,AND(SUMPRODUCT(--ISNUMBER(SEARCH({"sharepoint","onedrive","teams","dms","q-pulse","qpulse"},Z454)))&gt;0,ISNUMBER(SEARCH("0",BM454)))),1,0),0)</f>
        <v>0</v>
      </c>
      <c r="BM454" s="61" t="str">
        <f aca="false">SUBSTITUTE(SUBSTITUTE(SUBSTITUTE(SUBSTITUTE(SUBSTITUTE(SUBSTITUTE(SUBSTITUTE(SUBSTITUTE(SUBSTITUTE(LOWER(BW454&amp;""),"1","0"),"2","0"),"3","0"),"4","0"),"5","0"),"6","0"),"7","0"),"8","0"),"9","0")</f>
        <v>  </v>
      </c>
      <c r="BN454" s="61" t="str">
        <f aca="false">SUBSTITUTE(SUBSTITUTE(SUBSTITUTE(SUBSTITUTE(SUBSTITUTE(SUBSTITUTE(SUBSTITUTE(SUBSTITUTE(SUBSTITUTE(SUBSTITUTE(SUBSTITUTE(SUBSTITUTE(SUBSTITUTE(SUBSTITUTE(SUBSTITUTE(SUBSTITUTE(SUBSTITUTE(SUBSTITUTE(SUBSTITUTE(SUBSTITUTE(SUBSTITUTE(SUBSTITUTE(SUBSTITUTE(SUBSTITUTE(SUBSTITUTE(BM454,"b","a"),"c","a"),"d","a"),"e","a"),"f","a"),"g","a"),"h","a"),"i","a"),"j","a"),"k","a"),"l","a"),"m","a"),"n","a"),"o","a"),"p","a"),"q","a"),"r","a"),"s","a"),"t","a"),"u","a"),"v","a"),"w","a"),"x","a"),"y","a"),"z","a")</f>
        <v>  </v>
      </c>
      <c r="BO454" s="61" t="str">
        <f aca="false">SUBSTITUTE(SUBSTITUTE(SUBSTITUTE(SUBSTITUTE(SUBSTITUTE(SUBSTITUTE(SUBSTITUTE(SUBSTITUTE(SUBSTITUTE(LOWER(BX454&amp;""),"1","0"),"2","0"),"3","0"),"4","0"),"5","0"),"6","0"),"7","0"),"8","0"),"9","0")</f>
        <v>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v>
      </c>
      <c r="BQ454" s="61" t="n">
        <f aca="false">IFERROR(IF(OR(SUMPRODUCT(--ISNUMBER(SEARCH({"aa000"," aa 000"," aaa 000"," aaaa 000"," a 0000"," a000 000"," aa 00 000"," aaa 00 000"},BP454)))&gt;0,SUMPRODUCT(--ISNUMBER(SEARCH({"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454)))&gt;0,SUMPRODUCT(--ISNUMBER(SEARCH({"http","www.","\",".pdf",".jpg",".jpeg",".png",".heic",".xls",".doc",".msg",".eml"},W454)))&gt;0,ISNUMBER(SEARCH("0000",BO454)),AND(SUMPRODUCT(--ISNUMBER(SEARCH({"sharepoint","onedrive","teams","dms","q-pulse","qpulse"},W454)))&gt;0,ISNUMBER(SEARCH("0",BO454)))),1,0),0)</f>
        <v>0</v>
      </c>
      <c r="BR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454," "&amp;LOWER(Flights!$F$17)&amp;" "," ~ ")," mh"," ~")," at "," ~ ")," by "," ~ ")," on "," ~ ")," to "," ~ ")," from "," ~ ")," until "," ~ ")," till "," ~ ")," before "," ~ ")," after "," ~ ")," around "," ~ ")," approx "," ~ ")," about "," ~ ")," since "," ~ ")," hrs "," ~ ")," hr "," ~ ")," hours "," ~ ")," time "," ~ ")," jan "," ~ ")," feb "," ~ ")," mar "," ~ ")," apr "," ~ ")," may "," ~ ")," jun "," ~ ")," jul "," ~ ")," aug "," ~ ")," sep "," ~ ")," sept "," ~ ")," oct "," ~ ")</f>
        <v>  </v>
      </c>
      <c r="BS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454," "&amp;LOWER(Flights!$F$17)&amp;" "," ~ ")," mh"," ~")," at "," ~ ")," by "," ~ ")," on "," ~ ")," to "," ~ ")," from "," ~ ")," until "," ~ ")," till "," ~ ")," before "," ~ ")," after "," ~ ")," around "," ~ ")," approx "," ~ ")," about "," ~ ")," since "," ~ ")," hrs "," ~ ")," hr "," ~ ")," hours "," ~ ")," time "," ~ ")," jan "," ~ ")," feb "," ~ ")," mar "," ~ ")," apr "," ~ ")," may "," ~ ")," jun "," ~ ")," jul "," ~ ")," aug "," ~ ")," sep "," ~ ")," sept "," ~ ")," oct "," ~ ")</f>
        <v>  </v>
      </c>
      <c r="BT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454,"jan","~"),"feb","~"),"mar","~"),"apr","~"),"may","~"),"jun","~"),"jul","~"),"aug","~"),"sep","~"),"oct","~"),"nov","~"),"dec","~")," nov "," ~ ")," dec "," ~ ")," mon "," ~ ")," tue "," ~ ")," wed "," ~ ")," thu "," ~ ")," fri "," ~ ")," sat "," ~ ")," sun "," ~ ")," gate "," ~ ")," bay "," ~ ")," stand "," ~ ")," position "," ~ ")," galley "," ~ ")," flight "," ~ ")," flt "," ~ ")," day "," ~ ")," date "," ~ ")," dated "," ~ ")," the "," ~ ")," and "," ~ ")," of "," ~ ")," in "," ~ ")," for "," ~ ")," with "," ~ ")</f>
        <v>  </v>
      </c>
      <c r="BU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454,"jan","~"),"feb","~"),"mar","~"),"apr","~"),"may","~"),"jun","~"),"jul","~"),"aug","~"),"sep","~"),"oct","~"),"nov","~"),"dec","~")," nov "," ~ ")," dec "," ~ ")," mon "," ~ ")," tue "," ~ ")," wed "," ~ ")," thu "," ~ ")," fri "," ~ ")," sat "," ~ ")," sun "," ~ ")," gate "," ~ ")," bay "," ~ ")," stand "," ~ ")," position "," ~ ")," galley "," ~ ")," flight "," ~ ")," flt "," ~ ")," day "," ~ ")," date "," ~ ")," dated "," ~ ")," the "," ~ ")," and "," ~ ")," of "," ~ ")," in "," ~ ")," for "," ~ ")," with "," ~ ")</f>
        <v>  </v>
      </c>
      <c r="BV454" s="61" t="n">
        <f aca="false">IFERROR(IF(OR(SUMPRODUCT((LEN(BC454)-LEN(SUBSTITUTE(BC454," "&amp;L_NotLoaded&amp;" "," ")))/(LEN(L_NotLoaded)+1))&gt;SUMPRODUCT((LEN(BC454)-LEN(SUBSTITUTE(BC454," "&amp;L_NotLoadedNeg&amp;" "," ")))/(LEN(L_NotLoadedNeg)+1)),SUMPRODUCT((LEN(BD454)-LEN(SUBSTITUTE(BD454," "&amp;L_NotLoaded&amp;" "," ")))/(LEN(L_NotLoaded)+1))&gt;SUMPRODUCT((LEN(BD454)-LEN(SUBSTITUTE(BD454," "&amp;L_NotLoadedNeg&amp;" "," ")))/(LEN(L_NotLoadedNeg)+1))),1,0),0)</f>
        <v>0</v>
      </c>
      <c r="BW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454," pax "," ~ ")," etd "," ~ ")," eta "," ~ ")," std "," ~ ")," sta "," ~ ")," atd "," ~ ")," ata "," ~ ")," lt "," ~ ")," utc "," ~ ")," local "," ~ ")," ok "," ~ ")," done "," ~ ")," seen "," ~ ")," chk "," ~ ")," chkd "," ~ ")," checked "," ~ ")," rcvd "," ~ ")," recd "," ~ ")," dep "," ~ ")," arr "," ~ ")," qty "," ~ ")," all "," ~ ")," ttl "," ~ ")," total "," ~ ")," via "," ~ ")," per "," ~ ")," call "," ~ ")," inbound "," ~ ")," outbound "," ~ ")," approx "," ~ ")</f>
        <v>  </v>
      </c>
      <c r="BX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454," pax "," ~ ")," etd "," ~ ")," eta "," ~ ")," std "," ~ ")," sta "," ~ ")," atd "," ~ ")," ata "," ~ ")," lt "," ~ ")," utc "," ~ ")," local "," ~ ")," ok "," ~ ")," done "," ~ ")," seen "," ~ ")," chk "," ~ ")," chkd "," ~ ")," checked "," ~ ")," rcvd "," ~ ")," recd "," ~ ")," dep "," ~ ")," arr "," ~ ")," qty "," ~ ")," all "," ~ ")," ttl "," ~ ")," total "," ~ ")," via "," ~ ")," per "," ~ ")," call "," ~ ")," inbound "," ~ ")," outbound "," ~ ")," approx "," ~ ")</f>
        <v>  </v>
      </c>
    </row>
    <row r="455" customFormat="false" ht="54" hidden="false" customHeight="true" outlineLevel="0" collapsed="false">
      <c r="A455" s="57" t="s">
        <v>1104</v>
      </c>
      <c r="B455" s="57" t="s">
        <v>272</v>
      </c>
      <c r="C455" s="57" t="str">
        <f aca="false">Flights!$F$17</f>
        <v>MH0138</v>
      </c>
      <c r="D455" s="58" t="n">
        <f aca="false">Flights!$D$17</f>
        <v>46309</v>
      </c>
      <c r="E455" s="57" t="str">
        <f aca="false">Flights!$G$17&amp;"-"&amp;Flights!$H$17</f>
        <v>ADL-KUL</v>
      </c>
      <c r="F455" s="57" t="str">
        <f aca="false">Flights!$K$17</f>
        <v>EY</v>
      </c>
      <c r="G455" s="57" t="s">
        <v>462</v>
      </c>
      <c r="H455" s="57" t="s">
        <v>463</v>
      </c>
      <c r="I455" s="57" t="s">
        <v>637</v>
      </c>
      <c r="J455" s="57" t="s">
        <v>662</v>
      </c>
      <c r="K455" s="67" t="s">
        <v>1043</v>
      </c>
      <c r="L455" s="67" t="s">
        <v>1044</v>
      </c>
      <c r="M455" s="67" t="s">
        <v>454</v>
      </c>
      <c r="N455" s="67" t="s">
        <v>447</v>
      </c>
      <c r="O455" s="67" t="s">
        <v>1105</v>
      </c>
      <c r="P455" s="57" t="s">
        <v>263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open",IF(AND(NOT(OR(LEN(AZ455)&lt;15,ISNUMBER(MATCH(AZ455,L_Placeholder,0)))),BK455=0,NOT(OR(LEN(AU455)&lt;2,ISNUMBER(MATCH(AU455,L_Placeholder,0)))),NOT(OR(LEN(AX455)&lt;2,ISNUMBER(MATCH(AX455,L_Placeholder,0)))),TRIM(AE455)&lt;&gt;TRIM(T455)),"N/A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missing",IF(OR(LEN(AU455)&lt;2,ISNUMBER(MATCH(AU455,L_Placeholder,0))),"INVALID – PIC missing",IF(OR(LEN(AV455)&lt;2,ISNUMBER(MATCH(AV455,L_Placeholder,0))),"INVALID – result / assessment missing",IF(OR(OR(LEN(AW455)&lt;3,ISNUMBER(MATCH(AW455,L_Placeholder,0))),SUMPRODUCT(--ISNUMBER(SEARCH(" "&amp;L_EvidencePhrase&amp;" ",BD455)))&gt;0,BI455=1),"INVALID – evidence missing, placeholder or not yet on file",IF(BL455=0,"INVALID – evidence needs a traceable reference (number, file name or link)",IF(OR(LEN(AX455)&lt;2,ISNUMBER(MATCH(AX455,L_Placeholder,0))),"INVALID – verifier missing",IF(AX455=AU455,"INVALID – verifier must be someone other than the PIC",IF(BH455=1,"INVALID – result not yet available (awaiting / TBC)",IF(BV455=1,"INVALID – wording says not on board: an on-board confirmation needs the item loaded",IF(AND(AQ455=1,OR(OR(LEN(AY455)&lt;3,ISNUMBER(MATCH(AY455,L_Placeholder,0))),BJ455=1,BQ455=0)),"INVALID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LATE","COMPLETE")&amp;IF(BG455=1," – CHECK WORDING",""))))))))))))))))))))))))),IF(TRIM(U455)="Fail","FAIL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t="str">
        <f aca="false">" "&amp;TRIM(SUBSTITUTE(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 "))&amp;" "</f>
        <v>  </v>
      </c>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IFERROR(IF(AND(TRIM(U455)="Pass",SUMPRODUCT((LEN(BC455)-LEN(SUBSTITUTE(BC455,"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")))/(LEN(L_PendNeg)+1)),1,0),1)</f>
        <v>0</v>
      </c>
      <c r="BI455" s="61" t="n">
        <f aca="false">IFERROR(IF(SUMPRODUCT((LEN(BD455)-LEN(SUBSTITUTE(BD455," "&amp;L_PendStrict&amp;" "," ")))/(LEN(L_PendStrict)+1))&gt;SUMPRODUCT((LEN(BD455)-LEN(SUBSTITUTE(BD455," "&amp;L_PendNeg&amp;" "," ")))/(LEN(L_PendNeg)+1)),1,0),1)</f>
        <v>0</v>
      </c>
      <c r="BJ455" s="61" t="n">
        <f aca="false">IFERROR(IF(SUMPRODUCT((LEN(BE455)-LEN(SUBSTITUTE(BE455," "&amp;L_Pending&amp;" "," ")))/(LEN(L_Pending)+1))&gt;SUMPRODUCT((LEN(BE455)-LEN(SUBSTITUTE(BE455," "&amp;L_PendNeg&amp;" "," ")))/(LEN(L_PendNeg)+1)),1,0),1)</f>
        <v>0</v>
      </c>
      <c r="BK455" s="61" t="n">
        <f aca="false">IFERROR(IF(SUMPRODUCT((LEN(BF455)-LEN(SUBSTITUTE(BF455," "&amp;L_PendStrict&amp;" "," ")))/(LEN(L_PendStrict)+1))&gt;SUMPRODUCT((LEN(BF455)-LEN(SUBSTITUTE(BF455," "&amp;L_PendNeg&amp;" "," ")))/(LEN(L_PendNeg)+1)),1,0),1)</f>
        <v>0</v>
      </c>
      <c r="BL455" s="61" t="n">
        <f aca="false">IFERROR(IF(OR(SUMPRODUCT(--ISNUMBER(SEARCH({"aa000"," aa 000"," aaa 000"," aaaa 000"," a 0000"," a000 000"," aa 00 000"," aaa 00 000"},BN455)))&gt;0,SUMPRODUCT(--ISNUMBER(SEARCH({"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455)))&gt;0,SUMPRODUCT(--ISNUMBER(SEARCH({"http","www.","\",".pdf",".jpg",".jpeg",".png",".heic",".xls",".doc",".msg",".eml"},Z455)))&gt;0,AND(SUMPRODUCT(--ISNUMBER(SEARCH({"sharepoint","onedrive","teams","dms","q-pulse","qpulse"},Z455)))&gt;0,ISNUMBER(SEARCH("0",BM455)))),1,0),0)</f>
        <v>0</v>
      </c>
      <c r="BM455" s="61" t="str">
        <f aca="false">SUBSTITUTE(SUBSTITUTE(SUBSTITUTE(SUBSTITUTE(SUBSTITUTE(SUBSTITUTE(SUBSTITUTE(SUBSTITUTE(SUBSTITUTE(LOWER(BW455&amp;""),"1","0"),"2","0"),"3","0"),"4","0"),"5","0"),"6","0"),"7","0"),"8","0"),"9","0")</f>
        <v>  </v>
      </c>
      <c r="BN455" s="61" t="str">
        <f aca="false">SUBSTITUTE(SUBSTITUTE(SUBSTITUTE(SUBSTITUTE(SUBSTITUTE(SUBSTITUTE(SUBSTITUTE(SUBSTITUTE(SUBSTITUTE(SUBSTITUTE(SUBSTITUTE(SUBSTITUTE(SUBSTITUTE(SUBSTITUTE(SUBSTITUTE(SUBSTITUTE(SUBSTITUTE(SUBSTITUTE(SUBSTITUTE(SUBSTITUTE(SUBSTITUTE(SUBSTITUTE(SUBSTITUTE(SUBSTITUTE(SUBSTITUTE(BM455,"b","a"),"c","a"),"d","a"),"e","a"),"f","a"),"g","a"),"h","a"),"i","a"),"j","a"),"k","a"),"l","a"),"m","a"),"n","a"),"o","a"),"p","a"),"q","a"),"r","a"),"s","a"),"t","a"),"u","a"),"v","a"),"w","a"),"x","a"),"y","a"),"z","a")</f>
        <v>  </v>
      </c>
      <c r="BO455" s="61" t="str">
        <f aca="false">SUBSTITUTE(SUBSTITUTE(SUBSTITUTE(SUBSTITUTE(SUBSTITUTE(SUBSTITUTE(SUBSTITUTE(SUBSTITUTE(SUBSTITUTE(LOWER(BX455&amp;""),"1","0"),"2","0"),"3","0"),"4","0"),"5","0"),"6","0"),"7","0"),"8","0"),"9","0")</f>
        <v>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v>
      </c>
      <c r="BQ455" s="61" t="n">
        <f aca="false">IFERROR(IF(OR(SUMPRODUCT(--ISNUMBER(SEARCH({"aa000"," aa 000"," aaa 000"," aaaa 000"," a 0000"," a000 000"," aa 00 000"," aaa 00 000"},BP455)))&gt;0,SUMPRODUCT(--ISNUMBER(SEARCH({"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455)))&gt;0,SUMPRODUCT(--ISNUMBER(SEARCH({"http","www.","\",".pdf",".jpg",".jpeg",".png",".heic",".xls",".doc",".msg",".eml"},W455)))&gt;0,ISNUMBER(SEARCH("0000",BO455)),AND(SUMPRODUCT(--ISNUMBER(SEARCH({"sharepoint","onedrive","teams","dms","q-pulse","qpulse"},W455)))&gt;0,ISNUMBER(SEARCH("0",BO455)))),1,0),0)</f>
        <v>0</v>
      </c>
      <c r="BR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455," "&amp;LOWER(Flights!$F$17)&amp;" "," ~ ")," mh"," ~")," at "," ~ ")," by "," ~ ")," on "," ~ ")," to "," ~ ")," from "," ~ ")," until "," ~ ")," till "," ~ ")," before "," ~ ")," after "," ~ ")," around "," ~ ")," approx "," ~ ")," about "," ~ ")," since "," ~ ")," hrs "," ~ ")," hr "," ~ ")," hours "," ~ ")," time "," ~ ")," jan "," ~ ")," feb "," ~ ")," mar "," ~ ")," apr "," ~ ")," may "," ~ ")," jun "," ~ ")," jul "," ~ ")," aug "," ~ ")," sep "," ~ ")," sept "," ~ ")," oct "," ~ ")</f>
        <v>  </v>
      </c>
      <c r="BS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455," "&amp;LOWER(Flights!$F$17)&amp;" "," ~ ")," mh"," ~")," at "," ~ ")," by "," ~ ")," on "," ~ ")," to "," ~ ")," from "," ~ ")," until "," ~ ")," till "," ~ ")," before "," ~ ")," after "," ~ ")," around "," ~ ")," approx "," ~ ")," about "," ~ ")," since "," ~ ")," hrs "," ~ ")," hr "," ~ ")," hours "," ~ ")," time "," ~ ")," jan "," ~ ")," feb "," ~ ")," mar "," ~ ")," apr "," ~ ")," may "," ~ ")," jun "," ~ ")," jul "," ~ ")," aug "," ~ ")," sep "," ~ ")," sept "," ~ ")," oct "," ~ ")</f>
        <v>  </v>
      </c>
      <c r="BT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455,"jan","~"),"feb","~"),"mar","~"),"apr","~"),"may","~"),"jun","~"),"jul","~"),"aug","~"),"sep","~"),"oct","~"),"nov","~"),"dec","~")," nov "," ~ ")," dec "," ~ ")," mon "," ~ ")," tue "," ~ ")," wed "," ~ ")," thu "," ~ ")," fri "," ~ ")," sat "," ~ ")," sun "," ~ ")," gate "," ~ ")," bay "," ~ ")," stand "," ~ ")," position "," ~ ")," galley "," ~ ")," flight "," ~ ")," flt "," ~ ")," day "," ~ ")," date "," ~ ")," dated "," ~ ")," the "," ~ ")," and "," ~ ")," of "," ~ ")," in "," ~ ")," for "," ~ ")," with "," ~ ")</f>
        <v>  </v>
      </c>
      <c r="BU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455,"jan","~"),"feb","~"),"mar","~"),"apr","~"),"may","~"),"jun","~"),"jul","~"),"aug","~"),"sep","~"),"oct","~"),"nov","~"),"dec","~")," nov "," ~ ")," dec "," ~ ")," mon "," ~ ")," tue "," ~ ")," wed "," ~ ")," thu "," ~ ")," fri "," ~ ")," sat "," ~ ")," sun "," ~ ")," gate "," ~ ")," bay "," ~ ")," stand "," ~ ")," position "," ~ ")," galley "," ~ ")," flight "," ~ ")," flt "," ~ ")," day "," ~ ")," date "," ~ ")," dated "," ~ ")," the "," ~ ")," and "," ~ ")," of "," ~ ")," in "," ~ ")," for "," ~ ")," with "," ~ ")</f>
        <v>  </v>
      </c>
      <c r="BV455" s="61" t="n">
        <f aca="false">IFERROR(IF(OR(SUMPRODUCT((LEN(BC455)-LEN(SUBSTITUTE(BC455," "&amp;L_NotLoaded&amp;" "," ")))/(LEN(L_NotLoaded)+1))&gt;SUMPRODUCT((LEN(BC455)-LEN(SUBSTITUTE(BC455," "&amp;L_NotLoadedNeg&amp;" "," ")))/(LEN(L_NotLoadedNeg)+1)),SUMPRODUCT((LEN(BD455)-LEN(SUBSTITUTE(BD455," "&amp;L_NotLoaded&amp;" "," ")))/(LEN(L_NotLoaded)+1))&gt;SUMPRODUCT((LEN(BD455)-LEN(SUBSTITUTE(BD455," "&amp;L_NotLoadedNeg&amp;" "," ")))/(LEN(L_NotLoadedNeg)+1))),1,0),0)</f>
        <v>0</v>
      </c>
      <c r="BW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455," pax "," ~ ")," etd "," ~ ")," eta "," ~ ")," std "," ~ ")," sta "," ~ ")," atd "," ~ ")," ata "," ~ ")," lt "," ~ ")," utc "," ~ ")," local "," ~ ")," ok "," ~ ")," done "," ~ ")," seen "," ~ ")," chk "," ~ ")," chkd "," ~ ")," checked "," ~ ")," rcvd "," ~ ")," recd "," ~ ")," dep "," ~ ")," arr "," ~ ")," qty "," ~ ")," all "," ~ ")," ttl "," ~ ")," total "," ~ ")," via "," ~ ")," per "," ~ ")," call "," ~ ")," inbound "," ~ ")," outbound "," ~ ")," approx "," ~ ")</f>
        <v>  </v>
      </c>
      <c r="BX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455," pax "," ~ ")," etd "," ~ ")," eta "," ~ ")," std "," ~ ")," sta "," ~ ")," atd "," ~ ")," ata "," ~ ")," lt "," ~ ")," utc "," ~ ")," local "," ~ ")," ok "," ~ ")," done "," ~ ")," seen "," ~ ")," chk "," ~ ")," chkd "," ~ ")," checked "," ~ ")," rcvd "," ~ ")," recd "," ~ ")," dep "," ~ ")," arr "," ~ ")," qty "," ~ ")," all "," ~ ")," ttl "," ~ ")," total "," ~ ")," via "," ~ ")," per "," ~ ")," call "," ~ ")," inbound "," ~ ")," outbound "," ~ ")," approx "," ~ ")</f>
        <v>  </v>
      </c>
    </row>
    <row r="456" customFormat="false" ht="39.75" hidden="false" customHeight="true" outlineLevel="0" collapsed="false">
      <c r="A456" s="57" t="s">
        <v>1106</v>
      </c>
      <c r="B456" s="57" t="s">
        <v>276</v>
      </c>
      <c r="C456" s="57" t="str">
        <f aca="false">Flights!$F$18</f>
        <v>MH0004</v>
      </c>
      <c r="D456" s="58" t="n">
        <f aca="false">Flights!$D$18</f>
        <v>46310</v>
      </c>
      <c r="E456" s="57" t="str">
        <f aca="false">Flights!$G$18&amp;"-"&amp;Flights!$H$18</f>
        <v>KUL-LHR</v>
      </c>
      <c r="F456" s="57" t="str">
        <f aca="false">Flights!$K$18</f>
        <v>EY</v>
      </c>
      <c r="G456" s="57" t="s">
        <v>81</v>
      </c>
      <c r="H456" s="57" t="s">
        <v>381</v>
      </c>
      <c r="I456" s="57" t="s">
        <v>382</v>
      </c>
      <c r="J456" s="57" t="s">
        <v>383</v>
      </c>
      <c r="K456" s="67" t="s">
        <v>384</v>
      </c>
      <c r="L456" s="67" t="s">
        <v>385</v>
      </c>
      <c r="M456" s="67"/>
      <c r="N456" s="67" t="s">
        <v>386</v>
      </c>
      <c r="O456" s="67"/>
      <c r="P456" s="57" t="s">
        <v>187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open",IF(AND(NOT(OR(LEN(AZ456)&lt;15,ISNUMBER(MATCH(AZ456,L_Placeholder,0)))),BK456=0,NOT(OR(LEN(AU456)&lt;2,ISNUMBER(MATCH(AU456,L_Placeholder,0)))),NOT(OR(LEN(AX456)&lt;2,ISNUMBER(MATCH(AX456,L_Placeholder,0)))),TRIM(AE456)&lt;&gt;TRIM(T456)),"N/A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missing",IF(OR(LEN(AU456)&lt;2,ISNUMBER(MATCH(AU456,L_Placeholder,0))),"INVALID – PIC missing",IF(OR(LEN(AV456)&lt;2,ISNUMBER(MATCH(AV456,L_Placeholder,0))),"INVALID – result / assessment missing",IF(OR(OR(LEN(AW456)&lt;3,ISNUMBER(MATCH(AW456,L_Placeholder,0))),SUMPRODUCT(--ISNUMBER(SEARCH(" "&amp;L_EvidencePhrase&amp;" ",BD456)))&gt;0,BI456=1),"INVALID – evidence missing, placeholder or not yet on file",IF(BL456=0,"INVALID – evidence needs a traceable reference (number, file name or link)",IF(OR(LEN(AX456)&lt;2,ISNUMBER(MATCH(AX456,L_Placeholder,0))),"INVALID – verifier missing",IF(AX456=AU456,"INVALID – verifier must be someone other than the PIC",IF(BH456=1,"INVALID – result not yet available (awaiting / TBC)",IF(BV456=1,"INVALID – wording says not on board: an on-board confirmation needs the item loaded",IF(AND(AQ456=1,OR(OR(LEN(AY456)&lt;3,ISNUMBER(MATCH(AY456,L_Placeholder,0))),BJ456=1,BQ456=0)),"INVALID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LATE","COMPLETE")&amp;IF(BG456=1," – CHECK WORDING",""))))))))))))))))))))))),IF(TRIM(U456)="Fail","FAIL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t="str">
        <f aca="false">" "&amp;TRIM(SUBSTITUTE(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 "))&amp;" "</f>
        <v>  </v>
      </c>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IFERROR(IF(AND(TRIM(U456)="Pass",SUMPRODUCT((LEN(BC456)-LEN(SUBSTITUTE(BC456,"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")))/(LEN(L_PendNeg)+1))+SUMPRODUCT((LEN(BC456)-LEN(SUBSTITUTE(BC456," "&amp;L_PendPrep&amp;" "," ")))/(LEN(L_PendPrep)+1)),1,0),1)</f>
        <v>0</v>
      </c>
      <c r="BI456" s="61" t="n">
        <f aca="false">IFERROR(IF(SUMPRODUCT((LEN(BD456)-LEN(SUBSTITUTE(BD456," "&amp;L_PendStrict&amp;" "," ")))/(LEN(L_PendStrict)+1))&gt;SUMPRODUCT((LEN(BD456)-LEN(SUBSTITUTE(BD456," "&amp;L_PendNeg&amp;" "," ")))/(LEN(L_PendNeg)+1)),1,0),1)</f>
        <v>0</v>
      </c>
      <c r="BJ456" s="61" t="n">
        <f aca="false">IFERROR(IF(SUMPRODUCT((LEN(BE456)-LEN(SUBSTITUTE(BE456," "&amp;L_Pending&amp;" "," ")))/(LEN(L_Pending)+1))&gt;SUMPRODUCT((LEN(BE456)-LEN(SUBSTITUTE(BE456," "&amp;L_PendNeg&amp;" "," ")))/(LEN(L_PendNeg)+1))+SUMPRODUCT((LEN(BE456)-LEN(SUBSTITUTE(BE456," "&amp;L_PendPrep&amp;" "," ")))/(LEN(L_PendPrep)+1)),1,0),1)</f>
        <v>0</v>
      </c>
      <c r="BK456" s="61" t="n">
        <f aca="false">IFERROR(IF(SUMPRODUCT((LEN(BF456)-LEN(SUBSTITUTE(BF456," "&amp;L_PendStrict&amp;" "," ")))/(LEN(L_PendStrict)+1))&gt;SUMPRODUCT((LEN(BF456)-LEN(SUBSTITUTE(BF456," "&amp;L_PendNeg&amp;" "," ")))/(LEN(L_PendNeg)+1)),1,0),1)</f>
        <v>0</v>
      </c>
      <c r="BL456" s="61" t="n">
        <f aca="false">IFERROR(IF(OR(SUMPRODUCT(--ISNUMBER(SEARCH({"aa000"," aa 000"," aaa 000"," aaaa 000"," a 0000"," a000 000"," aa 00 000"," aaa 00 000"},BN456)))&gt;0,SUMPRODUCT(--ISNUMBER(SEARCH({"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456)))&gt;0,SUMPRODUCT(--ISNUMBER(SEARCH({"http","www.","\",".pdf",".jpg",".jpeg",".png",".heic",".xls",".doc",".msg",".eml"},Z456)))&gt;0,AND(SUMPRODUCT(--ISNUMBER(SEARCH({"sharepoint","onedrive","teams","dms","q-pulse","qpulse"},Z456)))&gt;0,ISNUMBER(SEARCH("0",BM456)))),1,0),0)</f>
        <v>0</v>
      </c>
      <c r="BM456" s="61" t="str">
        <f aca="false">SUBSTITUTE(SUBSTITUTE(SUBSTITUTE(SUBSTITUTE(SUBSTITUTE(SUBSTITUTE(SUBSTITUTE(SUBSTITUTE(SUBSTITUTE(LOWER(BW456&amp;""),"1","0"),"2","0"),"3","0"),"4","0"),"5","0"),"6","0"),"7","0"),"8","0"),"9","0")</f>
        <v>  </v>
      </c>
      <c r="BN456" s="61" t="str">
        <f aca="false">SUBSTITUTE(SUBSTITUTE(SUBSTITUTE(SUBSTITUTE(SUBSTITUTE(SUBSTITUTE(SUBSTITUTE(SUBSTITUTE(SUBSTITUTE(SUBSTITUTE(SUBSTITUTE(SUBSTITUTE(SUBSTITUTE(SUBSTITUTE(SUBSTITUTE(SUBSTITUTE(SUBSTITUTE(SUBSTITUTE(SUBSTITUTE(SUBSTITUTE(SUBSTITUTE(SUBSTITUTE(SUBSTITUTE(SUBSTITUTE(SUBSTITUTE(BM456,"b","a"),"c","a"),"d","a"),"e","a"),"f","a"),"g","a"),"h","a"),"i","a"),"j","a"),"k","a"),"l","a"),"m","a"),"n","a"),"o","a"),"p","a"),"q","a"),"r","a"),"s","a"),"t","a"),"u","a"),"v","a"),"w","a"),"x","a"),"y","a"),"z","a")</f>
        <v>  </v>
      </c>
      <c r="BO456" s="61" t="str">
        <f aca="false">SUBSTITUTE(SUBSTITUTE(SUBSTITUTE(SUBSTITUTE(SUBSTITUTE(SUBSTITUTE(SUBSTITUTE(SUBSTITUTE(SUBSTITUTE(LOWER(BX456&amp;""),"1","0"),"2","0"),"3","0"),"4","0"),"5","0"),"6","0"),"7","0"),"8","0"),"9","0")</f>
        <v>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v>
      </c>
      <c r="BQ456" s="61" t="n">
        <f aca="false">IFERROR(IF(OR(SUMPRODUCT(--ISNUMBER(SEARCH({"aa000"," aa 000"," aaa 000"," aaaa 000"," a 0000"," a000 000"," aa 00 000"," aaa 00 000"},BP456)))&gt;0,SUMPRODUCT(--ISNUMBER(SEARCH({"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456)))&gt;0,SUMPRODUCT(--ISNUMBER(SEARCH({"http","www.","\",".pdf",".jpg",".jpeg",".png",".heic",".xls",".doc",".msg",".eml"},W456)))&gt;0,ISNUMBER(SEARCH("0000",BO456)),AND(SUMPRODUCT(--ISNUMBER(SEARCH({"sharepoint","onedrive","teams","dms","q-pulse","qpulse"},W456)))&gt;0,ISNUMBER(SEARCH("0",BO456)))),1,0),0)</f>
        <v>0</v>
      </c>
      <c r="BR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456," "&amp;LOWER(Flights!$F$18)&amp;" "," ~ ")," mh"," ~")," at "," ~ ")," by "," ~ ")," on "," ~ ")," to "," ~ ")," from "," ~ ")," until "," ~ ")," till "," ~ ")," before "," ~ ")," after "," ~ ")," around "," ~ ")," approx "," ~ ")," about "," ~ ")," since "," ~ ")," hrs "," ~ ")," hr "," ~ ")," hours "," ~ ")," time "," ~ ")," jan "," ~ ")," feb "," ~ ")," mar "," ~ ")," apr "," ~ ")," may "," ~ ")," jun "," ~ ")," jul "," ~ ")," aug "," ~ ")," sep "," ~ ")," sept "," ~ ")," oct "," ~ ")</f>
        <v>  </v>
      </c>
      <c r="BS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456," "&amp;LOWER(Flights!$F$18)&amp;" "," ~ ")," mh"," ~")," at "," ~ ")," by "," ~ ")," on "," ~ ")," to "," ~ ")," from "," ~ ")," until "," ~ ")," till "," ~ ")," before "," ~ ")," after "," ~ ")," around "," ~ ")," approx "," ~ ")," about "," ~ ")," since "," ~ ")," hrs "," ~ ")," hr "," ~ ")," hours "," ~ ")," time "," ~ ")," jan "," ~ ")," feb "," ~ ")," mar "," ~ ")," apr "," ~ ")," may "," ~ ")," jun "," ~ ")," jul "," ~ ")," aug "," ~ ")," sep "," ~ ")," sept "," ~ ")," oct "," ~ ")</f>
        <v>  </v>
      </c>
      <c r="BT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456,"jan","~"),"feb","~"),"mar","~"),"apr","~"),"may","~"),"jun","~"),"jul","~"),"aug","~"),"sep","~"),"oct","~"),"nov","~"),"dec","~")," nov "," ~ ")," dec "," ~ ")," mon "," ~ ")," tue "," ~ ")," wed "," ~ ")," thu "," ~ ")," fri "," ~ ")," sat "," ~ ")," sun "," ~ ")," gate "," ~ ")," bay "," ~ ")," stand "," ~ ")," position "," ~ ")," galley "," ~ ")," flight "," ~ ")," flt "," ~ ")," day "," ~ ")," date "," ~ ")," dated "," ~ ")," the "," ~ ")," and "," ~ ")," of "," ~ ")," in "," ~ ")," for "," ~ ")," with "," ~ ")</f>
        <v>  </v>
      </c>
      <c r="BU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456,"jan","~"),"feb","~"),"mar","~"),"apr","~"),"may","~"),"jun","~"),"jul","~"),"aug","~"),"sep","~"),"oct","~"),"nov","~"),"dec","~")," nov "," ~ ")," dec "," ~ ")," mon "," ~ ")," tue "," ~ ")," wed "," ~ ")," thu "," ~ ")," fri "," ~ ")," sat "," ~ ")," sun "," ~ ")," gate "," ~ ")," bay "," ~ ")," stand "," ~ ")," position "," ~ ")," galley "," ~ ")," flight "," ~ ")," flt "," ~ ")," day "," ~ ")," date "," ~ ")," dated "," ~ ")," the "," ~ ")," and "," ~ ")," of "," ~ ")," in "," ~ ")," for "," ~ ")," with "," ~ ")</f>
        <v>  </v>
      </c>
      <c r="BV456" s="61" t="n">
        <f aca="false">0</f>
        <v>0</v>
      </c>
      <c r="BW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456," pax "," ~ ")," etd "," ~ ")," eta "," ~ ")," std "," ~ ")," sta "," ~ ")," atd "," ~ ")," ata "," ~ ")," lt "," ~ ")," utc "," ~ ")," local "," ~ ")," ok "," ~ ")," done "," ~ ")," seen "," ~ ")," chk "," ~ ")," chkd "," ~ ")," checked "," ~ ")," rcvd "," ~ ")," recd "," ~ ")," dep "," ~ ")," arr "," ~ ")," qty "," ~ ")," all "," ~ ")," ttl "," ~ ")," total "," ~ ")," via "," ~ ")," per "," ~ ")," call "," ~ ")," inbound "," ~ ")," outbound "," ~ ")," approx "," ~ ")</f>
        <v>  </v>
      </c>
      <c r="BX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456," pax "," ~ ")," etd "," ~ ")," eta "," ~ ")," std "," ~ ")," sta "," ~ ")," atd "," ~ ")," ata "," ~ ")," lt "," ~ ")," utc "," ~ ")," local "," ~ ")," ok "," ~ ")," done "," ~ ")," seen "," ~ ")," chk "," ~ ")," chkd "," ~ ")," checked "," ~ ")," rcvd "," ~ ")," recd "," ~ ")," dep "," ~ ")," arr "," ~ ")," qty "," ~ ")," all "," ~ ")," ttl "," ~ ")," total "," ~ ")," via "," ~ ")," per "," ~ ")," call "," ~ ")," inbound "," ~ ")," outbound "," ~ ")," approx "," ~ ")</f>
        <v>  </v>
      </c>
    </row>
    <row r="457" customFormat="false" ht="39.75" hidden="false" customHeight="true" outlineLevel="0" collapsed="false">
      <c r="A457" s="57" t="s">
        <v>1107</v>
      </c>
      <c r="B457" s="57" t="s">
        <v>276</v>
      </c>
      <c r="C457" s="57" t="str">
        <f aca="false">Flights!$F$18</f>
        <v>MH0004</v>
      </c>
      <c r="D457" s="58" t="n">
        <f aca="false">Flights!$D$18</f>
        <v>46310</v>
      </c>
      <c r="E457" s="57" t="str">
        <f aca="false">Flights!$G$18&amp;"-"&amp;Flights!$H$18</f>
        <v>KUL-LHR</v>
      </c>
      <c r="F457" s="57" t="str">
        <f aca="false">Flights!$K$18</f>
        <v>EY</v>
      </c>
      <c r="G457" s="57" t="s">
        <v>81</v>
      </c>
      <c r="H457" s="57" t="s">
        <v>381</v>
      </c>
      <c r="I457" s="57" t="s">
        <v>388</v>
      </c>
      <c r="J457" s="57" t="s">
        <v>389</v>
      </c>
      <c r="K457" s="67" t="s">
        <v>390</v>
      </c>
      <c r="L457" s="67" t="s">
        <v>385</v>
      </c>
      <c r="M457" s="67"/>
      <c r="N457" s="67" t="s">
        <v>386</v>
      </c>
      <c r="O457" s="67"/>
      <c r="P457" s="57" t="s">
        <v>187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open",IF(AND(NOT(OR(LEN(AZ457)&lt;15,ISNUMBER(MATCH(AZ457,L_Placeholder,0)))),BK457=0,NOT(OR(LEN(AU457)&lt;2,ISNUMBER(MATCH(AU457,L_Placeholder,0)))),NOT(OR(LEN(AX457)&lt;2,ISNUMBER(MATCH(AX457,L_Placeholder,0)))),TRIM(AE457)&lt;&gt;TRIM(T457)),"N/A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missing",IF(OR(LEN(AU457)&lt;2,ISNUMBER(MATCH(AU457,L_Placeholder,0))),"INVALID – PIC missing",IF(OR(LEN(AV457)&lt;2,ISNUMBER(MATCH(AV457,L_Placeholder,0))),"INVALID – result / assessment missing",IF(OR(OR(LEN(AW457)&lt;3,ISNUMBER(MATCH(AW457,L_Placeholder,0))),SUMPRODUCT(--ISNUMBER(SEARCH(" "&amp;L_EvidencePhrase&amp;" ",BD457)))&gt;0,BI457=1),"INVALID – evidence missing, placeholder or not yet on file",IF(BL457=0,"INVALID – evidence needs a traceable reference (number, file name or link)",IF(OR(LEN(AX457)&lt;2,ISNUMBER(MATCH(AX457,L_Placeholder,0))),"INVALID – verifier missing",IF(AX457=AU457,"INVALID – verifier must be someone other than the PIC",IF(BH457=1,"INVALID – result not yet available (awaiting / TBC)",IF(BV457=1,"INVALID – wording says not on board: an on-board confirmation needs the item loaded",IF(AND(AQ457=1,OR(OR(LEN(AY457)&lt;3,ISNUMBER(MATCH(AY457,L_Placeholder,0))),BJ457=1,BQ457=0)),"INVALID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LATE","COMPLETE")&amp;IF(BG457=1," – CHECK WORDING",""))))))))))))))))))))))),IF(TRIM(U457)="Fail","FAIL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t="str">
        <f aca="false">" "&amp;TRIM(SUBSTITUTE(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 "))&amp;" "</f>
        <v>  </v>
      </c>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IFERROR(IF(AND(TRIM(U457)="Pass",SUMPRODUCT((LEN(BC457)-LEN(SUBSTITUTE(BC457,"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")))/(LEN(L_PendNeg)+1))+SUMPRODUCT((LEN(BC457)-LEN(SUBSTITUTE(BC457," "&amp;L_PendPrep&amp;" "," ")))/(LEN(L_PendPrep)+1)),1,0),1)</f>
        <v>0</v>
      </c>
      <c r="BI457" s="61" t="n">
        <f aca="false">IFERROR(IF(SUMPRODUCT((LEN(BD457)-LEN(SUBSTITUTE(BD457," "&amp;L_PendStrict&amp;" "," ")))/(LEN(L_PendStrict)+1))&gt;SUMPRODUCT((LEN(BD457)-LEN(SUBSTITUTE(BD457," "&amp;L_PendNeg&amp;" "," ")))/(LEN(L_PendNeg)+1)),1,0),1)</f>
        <v>0</v>
      </c>
      <c r="BJ457" s="61" t="n">
        <f aca="false">IFERROR(IF(SUMPRODUCT((LEN(BE457)-LEN(SUBSTITUTE(BE457," "&amp;L_Pending&amp;" "," ")))/(LEN(L_Pending)+1))&gt;SUMPRODUCT((LEN(BE457)-LEN(SUBSTITUTE(BE457," "&amp;L_PendNeg&amp;" "," ")))/(LEN(L_PendNeg)+1))+SUMPRODUCT((LEN(BE457)-LEN(SUBSTITUTE(BE457," "&amp;L_PendPrep&amp;" "," ")))/(LEN(L_PendPrep)+1)),1,0),1)</f>
        <v>0</v>
      </c>
      <c r="BK457" s="61" t="n">
        <f aca="false">IFERROR(IF(SUMPRODUCT((LEN(BF457)-LEN(SUBSTITUTE(BF457," "&amp;L_PendStrict&amp;" "," ")))/(LEN(L_PendStrict)+1))&gt;SUMPRODUCT((LEN(BF457)-LEN(SUBSTITUTE(BF457," "&amp;L_PendNeg&amp;" "," ")))/(LEN(L_PendNeg)+1)),1,0),1)</f>
        <v>0</v>
      </c>
      <c r="BL457" s="61" t="n">
        <f aca="false">IFERROR(IF(OR(SUMPRODUCT(--ISNUMBER(SEARCH({"aa000"," aa 000"," aaa 000"," aaaa 000"," a 0000"," a000 000"," aa 00 000"," aaa 00 000"},BN457)))&gt;0,SUMPRODUCT(--ISNUMBER(SEARCH({"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457)))&gt;0,SUMPRODUCT(--ISNUMBER(SEARCH({"http","www.","\",".pdf",".jpg",".jpeg",".png",".heic",".xls",".doc",".msg",".eml"},Z457)))&gt;0,AND(SUMPRODUCT(--ISNUMBER(SEARCH({"sharepoint","onedrive","teams","dms","q-pulse","qpulse"},Z457)))&gt;0,ISNUMBER(SEARCH("0",BM457)))),1,0),0)</f>
        <v>0</v>
      </c>
      <c r="BM457" s="61" t="str">
        <f aca="false">SUBSTITUTE(SUBSTITUTE(SUBSTITUTE(SUBSTITUTE(SUBSTITUTE(SUBSTITUTE(SUBSTITUTE(SUBSTITUTE(SUBSTITUTE(LOWER(BW457&amp;""),"1","0"),"2","0"),"3","0"),"4","0"),"5","0"),"6","0"),"7","0"),"8","0"),"9","0")</f>
        <v>  </v>
      </c>
      <c r="BN457" s="61" t="str">
        <f aca="false">SUBSTITUTE(SUBSTITUTE(SUBSTITUTE(SUBSTITUTE(SUBSTITUTE(SUBSTITUTE(SUBSTITUTE(SUBSTITUTE(SUBSTITUTE(SUBSTITUTE(SUBSTITUTE(SUBSTITUTE(SUBSTITUTE(SUBSTITUTE(SUBSTITUTE(SUBSTITUTE(SUBSTITUTE(SUBSTITUTE(SUBSTITUTE(SUBSTITUTE(SUBSTITUTE(SUBSTITUTE(SUBSTITUTE(SUBSTITUTE(SUBSTITUTE(BM457,"b","a"),"c","a"),"d","a"),"e","a"),"f","a"),"g","a"),"h","a"),"i","a"),"j","a"),"k","a"),"l","a"),"m","a"),"n","a"),"o","a"),"p","a"),"q","a"),"r","a"),"s","a"),"t","a"),"u","a"),"v","a"),"w","a"),"x","a"),"y","a"),"z","a")</f>
        <v>  </v>
      </c>
      <c r="BO457" s="61" t="str">
        <f aca="false">SUBSTITUTE(SUBSTITUTE(SUBSTITUTE(SUBSTITUTE(SUBSTITUTE(SUBSTITUTE(SUBSTITUTE(SUBSTITUTE(SUBSTITUTE(LOWER(BX457&amp;""),"1","0"),"2","0"),"3","0"),"4","0"),"5","0"),"6","0"),"7","0"),"8","0"),"9","0")</f>
        <v>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v>
      </c>
      <c r="BQ457" s="61" t="n">
        <f aca="false">IFERROR(IF(OR(SUMPRODUCT(--ISNUMBER(SEARCH({"aa000"," aa 000"," aaa 000"," aaaa 000"," a 0000"," a000 000"," aa 00 000"," aaa 00 000"},BP457)))&gt;0,SUMPRODUCT(--ISNUMBER(SEARCH({"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457)))&gt;0,SUMPRODUCT(--ISNUMBER(SEARCH({"http","www.","\",".pdf",".jpg",".jpeg",".png",".heic",".xls",".doc",".msg",".eml"},W457)))&gt;0,ISNUMBER(SEARCH("0000",BO457)),AND(SUMPRODUCT(--ISNUMBER(SEARCH({"sharepoint","onedrive","teams","dms","q-pulse","qpulse"},W457)))&gt;0,ISNUMBER(SEARCH("0",BO457)))),1,0),0)</f>
        <v>0</v>
      </c>
      <c r="BR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457," "&amp;LOWER(Flights!$F$18)&amp;" "," ~ ")," mh"," ~")," at "," ~ ")," by "," ~ ")," on "," ~ ")," to "," ~ ")," from "," ~ ")," until "," ~ ")," till "," ~ ")," before "," ~ ")," after "," ~ ")," around "," ~ ")," approx "," ~ ")," about "," ~ ")," since "," ~ ")," hrs "," ~ ")," hr "," ~ ")," hours "," ~ ")," time "," ~ ")," jan "," ~ ")," feb "," ~ ")," mar "," ~ ")," apr "," ~ ")," may "," ~ ")," jun "," ~ ")," jul "," ~ ")," aug "," ~ ")," sep "," ~ ")," sept "," ~ ")," oct "," ~ ")</f>
        <v>  </v>
      </c>
      <c r="BS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457," "&amp;LOWER(Flights!$F$18)&amp;" "," ~ ")," mh"," ~")," at "," ~ ")," by "," ~ ")," on "," ~ ")," to "," ~ ")," from "," ~ ")," until "," ~ ")," till "," ~ ")," before "," ~ ")," after "," ~ ")," around "," ~ ")," approx "," ~ ")," about "," ~ ")," since "," ~ ")," hrs "," ~ ")," hr "," ~ ")," hours "," ~ ")," time "," ~ ")," jan "," ~ ")," feb "," ~ ")," mar "," ~ ")," apr "," ~ ")," may "," ~ ")," jun "," ~ ")," jul "," ~ ")," aug "," ~ ")," sep "," ~ ")," sept "," ~ ")," oct "," ~ ")</f>
        <v>  </v>
      </c>
      <c r="BT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457,"jan","~"),"feb","~"),"mar","~"),"apr","~"),"may","~"),"jun","~"),"jul","~"),"aug","~"),"sep","~"),"oct","~"),"nov","~"),"dec","~")," nov "," ~ ")," dec "," ~ ")," mon "," ~ ")," tue "," ~ ")," wed "," ~ ")," thu "," ~ ")," fri "," ~ ")," sat "," ~ ")," sun "," ~ ")," gate "," ~ ")," bay "," ~ ")," stand "," ~ ")," position "," ~ ")," galley "," ~ ")," flight "," ~ ")," flt "," ~ ")," day "," ~ ")," date "," ~ ")," dated "," ~ ")," the "," ~ ")," and "," ~ ")," of "," ~ ")," in "," ~ ")," for "," ~ ")," with "," ~ ")</f>
        <v>  </v>
      </c>
      <c r="BU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457,"jan","~"),"feb","~"),"mar","~"),"apr","~"),"may","~"),"jun","~"),"jul","~"),"aug","~"),"sep","~"),"oct","~"),"nov","~"),"dec","~")," nov "," ~ ")," dec "," ~ ")," mon "," ~ ")," tue "," ~ ")," wed "," ~ ")," thu "," ~ ")," fri "," ~ ")," sat "," ~ ")," sun "," ~ ")," gate "," ~ ")," bay "," ~ ")," stand "," ~ ")," position "," ~ ")," galley "," ~ ")," flight "," ~ ")," flt "," ~ ")," day "," ~ ")," date "," ~ ")," dated "," ~ ")," the "," ~ ")," and "," ~ ")," of "," ~ ")," in "," ~ ")," for "," ~ ")," with "," ~ ")</f>
        <v>  </v>
      </c>
      <c r="BV457" s="61" t="n">
        <f aca="false">0</f>
        <v>0</v>
      </c>
      <c r="BW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457," pax "," ~ ")," etd "," ~ ")," eta "," ~ ")," std "," ~ ")," sta "," ~ ")," atd "," ~ ")," ata "," ~ ")," lt "," ~ ")," utc "," ~ ")," local "," ~ ")," ok "," ~ ")," done "," ~ ")," seen "," ~ ")," chk "," ~ ")," chkd "," ~ ")," checked "," ~ ")," rcvd "," ~ ")," recd "," ~ ")," dep "," ~ ")," arr "," ~ ")," qty "," ~ ")," all "," ~ ")," ttl "," ~ ")," total "," ~ ")," via "," ~ ")," per "," ~ ")," call "," ~ ")," inbound "," ~ ")," outbound "," ~ ")," approx "," ~ ")</f>
        <v>  </v>
      </c>
      <c r="BX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457," pax "," ~ ")," etd "," ~ ")," eta "," ~ ")," std "," ~ ")," sta "," ~ ")," atd "," ~ ")," ata "," ~ ")," lt "," ~ ")," utc "," ~ ")," local "," ~ ")," ok "," ~ ")," done "," ~ ")," seen "," ~ ")," chk "," ~ ")," chkd "," ~ ")," checked "," ~ ")," rcvd "," ~ ")," recd "," ~ ")," dep "," ~ ")," arr "," ~ ")," qty "," ~ ")," all "," ~ ")," ttl "," ~ ")," total "," ~ ")," via "," ~ ")," per "," ~ ")," call "," ~ ")," inbound "," ~ ")," outbound "," ~ ")," approx "," ~ ")</f>
        <v>  </v>
      </c>
    </row>
    <row r="458" customFormat="false" ht="41.25" hidden="false" customHeight="true" outlineLevel="0" collapsed="false">
      <c r="A458" s="57" t="s">
        <v>1108</v>
      </c>
      <c r="B458" s="57" t="s">
        <v>276</v>
      </c>
      <c r="C458" s="57" t="str">
        <f aca="false">Flights!$F$18</f>
        <v>MH0004</v>
      </c>
      <c r="D458" s="58" t="n">
        <f aca="false">Flights!$D$18</f>
        <v>46310</v>
      </c>
      <c r="E458" s="57" t="str">
        <f aca="false">Flights!$G$18&amp;"-"&amp;Flights!$H$18</f>
        <v>KUL-LHR</v>
      </c>
      <c r="F458" s="57" t="str">
        <f aca="false">Flights!$K$18</f>
        <v>EY</v>
      </c>
      <c r="G458" s="57" t="s">
        <v>81</v>
      </c>
      <c r="H458" s="57" t="s">
        <v>381</v>
      </c>
      <c r="I458" s="57" t="s">
        <v>392</v>
      </c>
      <c r="J458" s="57" t="s">
        <v>393</v>
      </c>
      <c r="K458" s="67" t="s">
        <v>394</v>
      </c>
      <c r="L458" s="67" t="s">
        <v>385</v>
      </c>
      <c r="M458" s="67"/>
      <c r="N458" s="67" t="str">
        <f aca="false">IF(TRIM(Flights!$L$18)="A339","Required","N/A – rule")</f>
        <v>N/A – rule</v>
      </c>
      <c r="O458" s="67" t="s">
        <v>395</v>
      </c>
      <c r="P458" s="57" t="s">
        <v>187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open",IF(AND(NOT(OR(LEN(AZ458)&lt;15,ISNUMBER(MATCH(AZ458,L_Placeholder,0)))),BK458=0,NOT(OR(LEN(AU458)&lt;2,ISNUMBER(MATCH(AU458,L_Placeholder,0)))),NOT(OR(LEN(AX458)&lt;2,ISNUMBER(MATCH(AX458,L_Placeholder,0)))),TRIM(AE458)&lt;&gt;TRIM(T458)),"N/A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missing",IF(OR(LEN(AU458)&lt;2,ISNUMBER(MATCH(AU458,L_Placeholder,0))),"INVALID – PIC missing",IF(OR(LEN(AV458)&lt;2,ISNUMBER(MATCH(AV458,L_Placeholder,0))),"INVALID – result / assessment missing",IF(OR(OR(LEN(AW458)&lt;3,ISNUMBER(MATCH(AW458,L_Placeholder,0))),SUMPRODUCT(--ISNUMBER(SEARCH(" "&amp;L_EvidencePhrase&amp;" ",BD458)))&gt;0,BI458=1),"INVALID – evidence missing, placeholder or not yet on file",IF(BL458=0,"INVALID – evidence needs a traceable reference (number, file name or link)",IF(OR(LEN(AX458)&lt;2,ISNUMBER(MATCH(AX458,L_Placeholder,0))),"INVALID – verifier missing",IF(AX458=AU458,"INVALID – verifier must be someone other than the PIC",IF(BH458=1,"INVALID – result not yet available (awaiting / TBC)",IF(BV458=1,"INVALID – wording says not on board: an on-board confirmation needs the item loaded",IF(AND(AQ458=1,OR(OR(LEN(AY458)&lt;3,ISNUMBER(MATCH(AY458,L_Placeholder,0))),BJ458=1,BQ458=0)),"INVALID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LATE","COMPLETE")&amp;IF(BG458=1," – CHECK WORDING",""))))))))))))))))))))))),IF(TRIM(U458)="Fail","FAIL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t="str">
        <f aca="false">" "&amp;TRIM(SUBSTITUTE(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 "))&amp;" "</f>
        <v>  </v>
      </c>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IFERROR(IF(AND(TRIM(U458)="Pass",SUMPRODUCT((LEN(BC458)-LEN(SUBSTITUTE(BC458,"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")))/(LEN(L_PendNeg)+1))+SUMPRODUCT((LEN(BC458)-LEN(SUBSTITUTE(BC458," "&amp;L_PendPrep&amp;" "," ")))/(LEN(L_PendPrep)+1)),1,0),1)</f>
        <v>0</v>
      </c>
      <c r="BI458" s="61" t="n">
        <f aca="false">IFERROR(IF(SUMPRODUCT((LEN(BD458)-LEN(SUBSTITUTE(BD458," "&amp;L_PendStrict&amp;" "," ")))/(LEN(L_PendStrict)+1))&gt;SUMPRODUCT((LEN(BD458)-LEN(SUBSTITUTE(BD458," "&amp;L_PendNeg&amp;" "," ")))/(LEN(L_PendNeg)+1)),1,0),1)</f>
        <v>0</v>
      </c>
      <c r="BJ458" s="61" t="n">
        <f aca="false">IFERROR(IF(SUMPRODUCT((LEN(BE458)-LEN(SUBSTITUTE(BE458," "&amp;L_Pending&amp;" "," ")))/(LEN(L_Pending)+1))&gt;SUMPRODUCT((LEN(BE458)-LEN(SUBSTITUTE(BE458," "&amp;L_PendNeg&amp;" "," ")))/(LEN(L_PendNeg)+1))+SUMPRODUCT((LEN(BE458)-LEN(SUBSTITUTE(BE458," "&amp;L_PendPrep&amp;" "," ")))/(LEN(L_PendPrep)+1)),1,0),1)</f>
        <v>0</v>
      </c>
      <c r="BK458" s="61" t="n">
        <f aca="false">IFERROR(IF(SUMPRODUCT((LEN(BF458)-LEN(SUBSTITUTE(BF458," "&amp;L_PendStrict&amp;" "," ")))/(LEN(L_PendStrict)+1))&gt;SUMPRODUCT((LEN(BF458)-LEN(SUBSTITUTE(BF458," "&amp;L_PendNeg&amp;" "," ")))/(LEN(L_PendNeg)+1)),1,0),1)</f>
        <v>0</v>
      </c>
      <c r="BL458" s="61" t="n">
        <f aca="false">IFERROR(IF(OR(SUMPRODUCT(--ISNUMBER(SEARCH({"aa000"," aa 000"," aaa 000"," aaaa 000"," a 0000"," a000 000"," aa 00 000"," aaa 00 000"},BN458)))&gt;0,SUMPRODUCT(--ISNUMBER(SEARCH({"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458)))&gt;0,SUMPRODUCT(--ISNUMBER(SEARCH({"http","www.","\",".pdf",".jpg",".jpeg",".png",".heic",".xls",".doc",".msg",".eml"},Z458)))&gt;0,AND(SUMPRODUCT(--ISNUMBER(SEARCH({"sharepoint","onedrive","teams","dms","q-pulse","qpulse"},Z458)))&gt;0,ISNUMBER(SEARCH("0",BM458)))),1,0),0)</f>
        <v>0</v>
      </c>
      <c r="BM458" s="61" t="str">
        <f aca="false">SUBSTITUTE(SUBSTITUTE(SUBSTITUTE(SUBSTITUTE(SUBSTITUTE(SUBSTITUTE(SUBSTITUTE(SUBSTITUTE(SUBSTITUTE(LOWER(BW458&amp;""),"1","0"),"2","0"),"3","0"),"4","0"),"5","0"),"6","0"),"7","0"),"8","0"),"9","0")</f>
        <v>  </v>
      </c>
      <c r="BN458" s="61" t="str">
        <f aca="false">SUBSTITUTE(SUBSTITUTE(SUBSTITUTE(SUBSTITUTE(SUBSTITUTE(SUBSTITUTE(SUBSTITUTE(SUBSTITUTE(SUBSTITUTE(SUBSTITUTE(SUBSTITUTE(SUBSTITUTE(SUBSTITUTE(SUBSTITUTE(SUBSTITUTE(SUBSTITUTE(SUBSTITUTE(SUBSTITUTE(SUBSTITUTE(SUBSTITUTE(SUBSTITUTE(SUBSTITUTE(SUBSTITUTE(SUBSTITUTE(SUBSTITUTE(BM458,"b","a"),"c","a"),"d","a"),"e","a"),"f","a"),"g","a"),"h","a"),"i","a"),"j","a"),"k","a"),"l","a"),"m","a"),"n","a"),"o","a"),"p","a"),"q","a"),"r","a"),"s","a"),"t","a"),"u","a"),"v","a"),"w","a"),"x","a"),"y","a"),"z","a")</f>
        <v>  </v>
      </c>
      <c r="BO458" s="61" t="str">
        <f aca="false">SUBSTITUTE(SUBSTITUTE(SUBSTITUTE(SUBSTITUTE(SUBSTITUTE(SUBSTITUTE(SUBSTITUTE(SUBSTITUTE(SUBSTITUTE(LOWER(BX458&amp;""),"1","0"),"2","0"),"3","0"),"4","0"),"5","0"),"6","0"),"7","0"),"8","0"),"9","0")</f>
        <v>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v>
      </c>
      <c r="BQ458" s="61" t="n">
        <f aca="false">IFERROR(IF(OR(SUMPRODUCT(--ISNUMBER(SEARCH({"aa000"," aa 000"," aaa 000"," aaaa 000"," a 0000"," a000 000"," aa 00 000"," aaa 00 000"},BP458)))&gt;0,SUMPRODUCT(--ISNUMBER(SEARCH({"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458)))&gt;0,SUMPRODUCT(--ISNUMBER(SEARCH({"http","www.","\",".pdf",".jpg",".jpeg",".png",".heic",".xls",".doc",".msg",".eml"},W458)))&gt;0,ISNUMBER(SEARCH("0000",BO458)),AND(SUMPRODUCT(--ISNUMBER(SEARCH({"sharepoint","onedrive","teams","dms","q-pulse","qpulse"},W458)))&gt;0,ISNUMBER(SEARCH("0",BO458)))),1,0),0)</f>
        <v>0</v>
      </c>
      <c r="BR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458," "&amp;LOWER(Flights!$F$18)&amp;" "," ~ ")," mh"," ~")," at "," ~ ")," by "," ~ ")," on "," ~ ")," to "," ~ ")," from "," ~ ")," until "," ~ ")," till "," ~ ")," before "," ~ ")," after "," ~ ")," around "," ~ ")," approx "," ~ ")," about "," ~ ")," since "," ~ ")," hrs "," ~ ")," hr "," ~ ")," hours "," ~ ")," time "," ~ ")," jan "," ~ ")," feb "," ~ ")," mar "," ~ ")," apr "," ~ ")," may "," ~ ")," jun "," ~ ")," jul "," ~ ")," aug "," ~ ")," sep "," ~ ")," sept "," ~ ")," oct "," ~ ")</f>
        <v>  </v>
      </c>
      <c r="BS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458," "&amp;LOWER(Flights!$F$18)&amp;" "," ~ ")," mh"," ~")," at "," ~ ")," by "," ~ ")," on "," ~ ")," to "," ~ ")," from "," ~ ")," until "," ~ ")," till "," ~ ")," before "," ~ ")," after "," ~ ")," around "," ~ ")," approx "," ~ ")," about "," ~ ")," since "," ~ ")," hrs "," ~ ")," hr "," ~ ")," hours "," ~ ")," time "," ~ ")," jan "," ~ ")," feb "," ~ ")," mar "," ~ ")," apr "," ~ ")," may "," ~ ")," jun "," ~ ")," jul "," ~ ")," aug "," ~ ")," sep "," ~ ")," sept "," ~ ")," oct "," ~ ")</f>
        <v>  </v>
      </c>
      <c r="BT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458,"jan","~"),"feb","~"),"mar","~"),"apr","~"),"may","~"),"jun","~"),"jul","~"),"aug","~"),"sep","~"),"oct","~"),"nov","~"),"dec","~")," nov "," ~ ")," dec "," ~ ")," mon "," ~ ")," tue "," ~ ")," wed "," ~ ")," thu "," ~ ")," fri "," ~ ")," sat "," ~ ")," sun "," ~ ")," gate "," ~ ")," bay "," ~ ")," stand "," ~ ")," position "," ~ ")," galley "," ~ ")," flight "," ~ ")," flt "," ~ ")," day "," ~ ")," date "," ~ ")," dated "," ~ ")," the "," ~ ")," and "," ~ ")," of "," ~ ")," in "," ~ ")," for "," ~ ")," with "," ~ ")</f>
        <v>  </v>
      </c>
      <c r="BU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458,"jan","~"),"feb","~"),"mar","~"),"apr","~"),"may","~"),"jun","~"),"jul","~"),"aug","~"),"sep","~"),"oct","~"),"nov","~"),"dec","~")," nov "," ~ ")," dec "," ~ ")," mon "," ~ ")," tue "," ~ ")," wed "," ~ ")," thu "," ~ ")," fri "," ~ ")," sat "," ~ ")," sun "," ~ ")," gate "," ~ ")," bay "," ~ ")," stand "," ~ ")," position "," ~ ")," galley "," ~ ")," flight "," ~ ")," flt "," ~ ")," day "," ~ ")," date "," ~ ")," dated "," ~ ")," the "," ~ ")," and "," ~ ")," of "," ~ ")," in "," ~ ")," for "," ~ ")," with "," ~ ")</f>
        <v>  </v>
      </c>
      <c r="BV458" s="61" t="n">
        <f aca="false">0</f>
        <v>0</v>
      </c>
      <c r="BW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458," pax "," ~ ")," etd "," ~ ")," eta "," ~ ")," std "," ~ ")," sta "," ~ ")," atd "," ~ ")," ata "," ~ ")," lt "," ~ ")," utc "," ~ ")," local "," ~ ")," ok "," ~ ")," done "," ~ ")," seen "," ~ ")," chk "," ~ ")," chkd "," ~ ")," checked "," ~ ")," rcvd "," ~ ")," recd "," ~ ")," dep "," ~ ")," arr "," ~ ")," qty "," ~ ")," all "," ~ ")," ttl "," ~ ")," total "," ~ ")," via "," ~ ")," per "," ~ ")," call "," ~ ")," inbound "," ~ ")," outbound "," ~ ")," approx "," ~ ")</f>
        <v>  </v>
      </c>
      <c r="BX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458," pax "," ~ ")," etd "," ~ ")," eta "," ~ ")," std "," ~ ")," sta "," ~ ")," atd "," ~ ")," ata "," ~ ")," lt "," ~ ")," utc "," ~ ")," local "," ~ ")," ok "," ~ ")," done "," ~ ")," seen "," ~ ")," chk "," ~ ")," chkd "," ~ ")," checked "," ~ ")," rcvd "," ~ ")," recd "," ~ ")," dep "," ~ ")," arr "," ~ ")," qty "," ~ ")," all "," ~ ")," ttl "," ~ ")," total "," ~ ")," via "," ~ ")," per "," ~ ")," call "," ~ ")," inbound "," ~ ")," outbound "," ~ ")," approx "," ~ ")</f>
        <v>  </v>
      </c>
    </row>
    <row r="459" customFormat="false" ht="39.75" hidden="false" customHeight="true" outlineLevel="0" collapsed="false">
      <c r="A459" s="57" t="s">
        <v>1109</v>
      </c>
      <c r="B459" s="57" t="s">
        <v>276</v>
      </c>
      <c r="C459" s="57" t="str">
        <f aca="false">Flights!$F$18</f>
        <v>MH0004</v>
      </c>
      <c r="D459" s="58" t="n">
        <f aca="false">Flights!$D$18</f>
        <v>46310</v>
      </c>
      <c r="E459" s="57" t="str">
        <f aca="false">Flights!$G$18&amp;"-"&amp;Flights!$H$18</f>
        <v>KUL-LHR</v>
      </c>
      <c r="F459" s="57" t="str">
        <f aca="false">Flights!$K$18</f>
        <v>EY</v>
      </c>
      <c r="G459" s="57" t="s">
        <v>81</v>
      </c>
      <c r="H459" s="57" t="s">
        <v>381</v>
      </c>
      <c r="I459" s="57" t="s">
        <v>397</v>
      </c>
      <c r="J459" s="57" t="s">
        <v>398</v>
      </c>
      <c r="K459" s="67" t="s">
        <v>399</v>
      </c>
      <c r="L459" s="67" t="s">
        <v>385</v>
      </c>
      <c r="M459" s="67"/>
      <c r="N459" s="67" t="s">
        <v>386</v>
      </c>
      <c r="O459" s="67"/>
      <c r="P459" s="57" t="s">
        <v>187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open",IF(AND(NOT(OR(LEN(AZ459)&lt;15,ISNUMBER(MATCH(AZ459,L_Placeholder,0)))),BK459=0,NOT(OR(LEN(AU459)&lt;2,ISNUMBER(MATCH(AU459,L_Placeholder,0)))),NOT(OR(LEN(AX459)&lt;2,ISNUMBER(MATCH(AX459,L_Placeholder,0)))),TRIM(AE459)&lt;&gt;TRIM(T459)),"N/A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missing",IF(OR(LEN(AU459)&lt;2,ISNUMBER(MATCH(AU459,L_Placeholder,0))),"INVALID – PIC missing",IF(OR(LEN(AV459)&lt;2,ISNUMBER(MATCH(AV459,L_Placeholder,0))),"INVALID – result / assessment missing",IF(OR(OR(LEN(AW459)&lt;3,ISNUMBER(MATCH(AW459,L_Placeholder,0))),SUMPRODUCT(--ISNUMBER(SEARCH(" "&amp;L_EvidencePhrase&amp;" ",BD459)))&gt;0,BI459=1),"INVALID – evidence missing, placeholder or not yet on file",IF(BL459=0,"INVALID – evidence needs a traceable reference (number, file name or link)",IF(OR(LEN(AX459)&lt;2,ISNUMBER(MATCH(AX459,L_Placeholder,0))),"INVALID – verifier missing",IF(AX459=AU459,"INVALID – verifier must be someone other than the PIC",IF(BH459=1,"INVALID – result not yet available (awaiting / TBC)",IF(BV459=1,"INVALID – wording says not on board: an on-board confirmation needs the item loaded",IF(AND(AQ459=1,OR(OR(LEN(AY459)&lt;3,ISNUMBER(MATCH(AY459,L_Placeholder,0))),BJ459=1,BQ459=0)),"INVALID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LATE","COMPLETE")&amp;IF(BG459=1," – CHECK WORDING",""))))))))))))))))))))))),IF(TRIM(U459)="Fail","FAIL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t="str">
        <f aca="false">" "&amp;TRIM(SUBSTITUTE(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 "))&amp;" "</f>
        <v>  </v>
      </c>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IFERROR(IF(AND(TRIM(U459)="Pass",SUMPRODUCT((LEN(BC459)-LEN(SUBSTITUTE(BC459,"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")))/(LEN(L_PendNeg)+1))+SUMPRODUCT((LEN(BC459)-LEN(SUBSTITUTE(BC459," "&amp;L_PendPrep&amp;" "," ")))/(LEN(L_PendPrep)+1)),1,0),1)</f>
        <v>0</v>
      </c>
      <c r="BI459" s="61" t="n">
        <f aca="false">IFERROR(IF(SUMPRODUCT((LEN(BD459)-LEN(SUBSTITUTE(BD459," "&amp;L_PendStrict&amp;" "," ")))/(LEN(L_PendStrict)+1))&gt;SUMPRODUCT((LEN(BD459)-LEN(SUBSTITUTE(BD459," "&amp;L_PendNeg&amp;" "," ")))/(LEN(L_PendNeg)+1)),1,0),1)</f>
        <v>0</v>
      </c>
      <c r="BJ459" s="61" t="n">
        <f aca="false">IFERROR(IF(SUMPRODUCT((LEN(BE459)-LEN(SUBSTITUTE(BE459," "&amp;L_Pending&amp;" "," ")))/(LEN(L_Pending)+1))&gt;SUMPRODUCT((LEN(BE459)-LEN(SUBSTITUTE(BE459," "&amp;L_PendNeg&amp;" "," ")))/(LEN(L_PendNeg)+1))+SUMPRODUCT((LEN(BE459)-LEN(SUBSTITUTE(BE459," "&amp;L_PendPrep&amp;" "," ")))/(LEN(L_PendPrep)+1)),1,0),1)</f>
        <v>0</v>
      </c>
      <c r="BK459" s="61" t="n">
        <f aca="false">IFERROR(IF(SUMPRODUCT((LEN(BF459)-LEN(SUBSTITUTE(BF459," "&amp;L_PendStrict&amp;" "," ")))/(LEN(L_PendStrict)+1))&gt;SUMPRODUCT((LEN(BF459)-LEN(SUBSTITUTE(BF459," "&amp;L_PendNeg&amp;" "," ")))/(LEN(L_PendNeg)+1)),1,0),1)</f>
        <v>0</v>
      </c>
      <c r="BL459" s="61" t="n">
        <f aca="false">IFERROR(IF(OR(SUMPRODUCT(--ISNUMBER(SEARCH({"aa000"," aa 000"," aaa 000"," aaaa 000"," a 0000"," a000 000"," aa 00 000"," aaa 00 000"},BN459)))&gt;0,SUMPRODUCT(--ISNUMBER(SEARCH({"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459)))&gt;0,SUMPRODUCT(--ISNUMBER(SEARCH({"http","www.","\",".pdf",".jpg",".jpeg",".png",".heic",".xls",".doc",".msg",".eml"},Z459)))&gt;0,AND(SUMPRODUCT(--ISNUMBER(SEARCH({"sharepoint","onedrive","teams","dms","q-pulse","qpulse"},Z459)))&gt;0,ISNUMBER(SEARCH("0",BM459)))),1,0),0)</f>
        <v>0</v>
      </c>
      <c r="BM459" s="61" t="str">
        <f aca="false">SUBSTITUTE(SUBSTITUTE(SUBSTITUTE(SUBSTITUTE(SUBSTITUTE(SUBSTITUTE(SUBSTITUTE(SUBSTITUTE(SUBSTITUTE(LOWER(BW459&amp;""),"1","0"),"2","0"),"3","0"),"4","0"),"5","0"),"6","0"),"7","0"),"8","0"),"9","0")</f>
        <v>  </v>
      </c>
      <c r="BN459" s="61" t="str">
        <f aca="false">SUBSTITUTE(SUBSTITUTE(SUBSTITUTE(SUBSTITUTE(SUBSTITUTE(SUBSTITUTE(SUBSTITUTE(SUBSTITUTE(SUBSTITUTE(SUBSTITUTE(SUBSTITUTE(SUBSTITUTE(SUBSTITUTE(SUBSTITUTE(SUBSTITUTE(SUBSTITUTE(SUBSTITUTE(SUBSTITUTE(SUBSTITUTE(SUBSTITUTE(SUBSTITUTE(SUBSTITUTE(SUBSTITUTE(SUBSTITUTE(SUBSTITUTE(BM459,"b","a"),"c","a"),"d","a"),"e","a"),"f","a"),"g","a"),"h","a"),"i","a"),"j","a"),"k","a"),"l","a"),"m","a"),"n","a"),"o","a"),"p","a"),"q","a"),"r","a"),"s","a"),"t","a"),"u","a"),"v","a"),"w","a"),"x","a"),"y","a"),"z","a")</f>
        <v>  </v>
      </c>
      <c r="BO459" s="61" t="str">
        <f aca="false">SUBSTITUTE(SUBSTITUTE(SUBSTITUTE(SUBSTITUTE(SUBSTITUTE(SUBSTITUTE(SUBSTITUTE(SUBSTITUTE(SUBSTITUTE(LOWER(BX459&amp;""),"1","0"),"2","0"),"3","0"),"4","0"),"5","0"),"6","0"),"7","0"),"8","0"),"9","0")</f>
        <v>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v>
      </c>
      <c r="BQ459" s="61" t="n">
        <f aca="false">IFERROR(IF(OR(SUMPRODUCT(--ISNUMBER(SEARCH({"aa000"," aa 000"," aaa 000"," aaaa 000"," a 0000"," a000 000"," aa 00 000"," aaa 00 000"},BP459)))&gt;0,SUMPRODUCT(--ISNUMBER(SEARCH({"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459)))&gt;0,SUMPRODUCT(--ISNUMBER(SEARCH({"http","www.","\",".pdf",".jpg",".jpeg",".png",".heic",".xls",".doc",".msg",".eml"},W459)))&gt;0,ISNUMBER(SEARCH("0000",BO459)),AND(SUMPRODUCT(--ISNUMBER(SEARCH({"sharepoint","onedrive","teams","dms","q-pulse","qpulse"},W459)))&gt;0,ISNUMBER(SEARCH("0",BO459)))),1,0),0)</f>
        <v>0</v>
      </c>
      <c r="BR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459," "&amp;LOWER(Flights!$F$18)&amp;" "," ~ ")," mh"," ~")," at "," ~ ")," by "," ~ ")," on "," ~ ")," to "," ~ ")," from "," ~ ")," until "," ~ ")," till "," ~ ")," before "," ~ ")," after "," ~ ")," around "," ~ ")," approx "," ~ ")," about "," ~ ")," since "," ~ ")," hrs "," ~ ")," hr "," ~ ")," hours "," ~ ")," time "," ~ ")," jan "," ~ ")," feb "," ~ ")," mar "," ~ ")," apr "," ~ ")," may "," ~ ")," jun "," ~ ")," jul "," ~ ")," aug "," ~ ")," sep "," ~ ")," sept "," ~ ")," oct "," ~ ")</f>
        <v>  </v>
      </c>
      <c r="BS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459," "&amp;LOWER(Flights!$F$18)&amp;" "," ~ ")," mh"," ~")," at "," ~ ")," by "," ~ ")," on "," ~ ")," to "," ~ ")," from "," ~ ")," until "," ~ ")," till "," ~ ")," before "," ~ ")," after "," ~ ")," around "," ~ ")," approx "," ~ ")," about "," ~ ")," since "," ~ ")," hrs "," ~ ")," hr "," ~ ")," hours "," ~ ")," time "," ~ ")," jan "," ~ ")," feb "," ~ ")," mar "," ~ ")," apr "," ~ ")," may "," ~ ")," jun "," ~ ")," jul "," ~ ")," aug "," ~ ")," sep "," ~ ")," sept "," ~ ")," oct "," ~ ")</f>
        <v>  </v>
      </c>
      <c r="BT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459,"jan","~"),"feb","~"),"mar","~"),"apr","~"),"may","~"),"jun","~"),"jul","~"),"aug","~"),"sep","~"),"oct","~"),"nov","~"),"dec","~")," nov "," ~ ")," dec "," ~ ")," mon "," ~ ")," tue "," ~ ")," wed "," ~ ")," thu "," ~ ")," fri "," ~ ")," sat "," ~ ")," sun "," ~ ")," gate "," ~ ")," bay "," ~ ")," stand "," ~ ")," position "," ~ ")," galley "," ~ ")," flight "," ~ ")," flt "," ~ ")," day "," ~ ")," date "," ~ ")," dated "," ~ ")," the "," ~ ")," and "," ~ ")," of "," ~ ")," in "," ~ ")," for "," ~ ")," with "," ~ ")</f>
        <v>  </v>
      </c>
      <c r="BU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459,"jan","~"),"feb","~"),"mar","~"),"apr","~"),"may","~"),"jun","~"),"jul","~"),"aug","~"),"sep","~"),"oct","~"),"nov","~"),"dec","~")," nov "," ~ ")," dec "," ~ ")," mon "," ~ ")," tue "," ~ ")," wed "," ~ ")," thu "," ~ ")," fri "," ~ ")," sat "," ~ ")," sun "," ~ ")," gate "," ~ ")," bay "," ~ ")," stand "," ~ ")," position "," ~ ")," galley "," ~ ")," flight "," ~ ")," flt "," ~ ")," day "," ~ ")," date "," ~ ")," dated "," ~ ")," the "," ~ ")," and "," ~ ")," of "," ~ ")," in "," ~ ")," for "," ~ ")," with "," ~ ")</f>
        <v>  </v>
      </c>
      <c r="BV459" s="61" t="n">
        <f aca="false">0</f>
        <v>0</v>
      </c>
      <c r="BW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459," pax "," ~ ")," etd "," ~ ")," eta "," ~ ")," std "," ~ ")," sta "," ~ ")," atd "," ~ ")," ata "," ~ ")," lt "," ~ ")," utc "," ~ ")," local "," ~ ")," ok "," ~ ")," done "," ~ ")," seen "," ~ ")," chk "," ~ ")," chkd "," ~ ")," checked "," ~ ")," rcvd "," ~ ")," recd "," ~ ")," dep "," ~ ")," arr "," ~ ")," qty "," ~ ")," all "," ~ ")," ttl "," ~ ")," total "," ~ ")," via "," ~ ")," per "," ~ ")," call "," ~ ")," inbound "," ~ ")," outbound "," ~ ")," approx "," ~ ")</f>
        <v>  </v>
      </c>
      <c r="BX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459," pax "," ~ ")," etd "," ~ ")," eta "," ~ ")," std "," ~ ")," sta "," ~ ")," atd "," ~ ")," ata "," ~ ")," lt "," ~ ")," utc "," ~ ")," local "," ~ ")," ok "," ~ ")," done "," ~ ")," seen "," ~ ")," chk "," ~ ")," chkd "," ~ ")," checked "," ~ ")," rcvd "," ~ ")," recd "," ~ ")," dep "," ~ ")," arr "," ~ ")," qty "," ~ ")," all "," ~ ")," ttl "," ~ ")," total "," ~ ")," via "," ~ ")," per "," ~ ")," call "," ~ ")," inbound "," ~ ")," outbound "," ~ ")," approx "," ~ ")</f>
        <v>  </v>
      </c>
    </row>
    <row r="460" customFormat="false" ht="39.75" hidden="false" customHeight="true" outlineLevel="0" collapsed="false">
      <c r="A460" s="57" t="s">
        <v>1110</v>
      </c>
      <c r="B460" s="57" t="s">
        <v>276</v>
      </c>
      <c r="C460" s="57" t="str">
        <f aca="false">Flights!$F$18</f>
        <v>MH0004</v>
      </c>
      <c r="D460" s="58" t="n">
        <f aca="false">Flights!$D$18</f>
        <v>46310</v>
      </c>
      <c r="E460" s="57" t="str">
        <f aca="false">Flights!$G$18&amp;"-"&amp;Flights!$H$18</f>
        <v>KUL-LHR</v>
      </c>
      <c r="F460" s="57" t="str">
        <f aca="false">Flights!$K$18</f>
        <v>EY</v>
      </c>
      <c r="G460" s="57" t="s">
        <v>81</v>
      </c>
      <c r="H460" s="57" t="s">
        <v>381</v>
      </c>
      <c r="I460" s="57" t="s">
        <v>401</v>
      </c>
      <c r="J460" s="57" t="s">
        <v>402</v>
      </c>
      <c r="K460" s="67" t="s">
        <v>403</v>
      </c>
      <c r="L460" s="67" t="s">
        <v>385</v>
      </c>
      <c r="M460" s="67"/>
      <c r="N460" s="67" t="s">
        <v>386</v>
      </c>
      <c r="O460" s="67"/>
      <c r="P460" s="57" t="s">
        <v>187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open",IF(AND(NOT(OR(LEN(AZ460)&lt;15,ISNUMBER(MATCH(AZ460,L_Placeholder,0)))),BK460=0,NOT(OR(LEN(AU460)&lt;2,ISNUMBER(MATCH(AU460,L_Placeholder,0)))),NOT(OR(LEN(AX460)&lt;2,ISNUMBER(MATCH(AX460,L_Placeholder,0)))),TRIM(AE460)&lt;&gt;TRIM(T460)),"N/A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missing",IF(OR(LEN(AU460)&lt;2,ISNUMBER(MATCH(AU460,L_Placeholder,0))),"INVALID – PIC missing",IF(OR(LEN(AV460)&lt;2,ISNUMBER(MATCH(AV460,L_Placeholder,0))),"INVALID – result / assessment missing",IF(OR(OR(LEN(AW460)&lt;3,ISNUMBER(MATCH(AW460,L_Placeholder,0))),SUMPRODUCT(--ISNUMBER(SEARCH(" "&amp;L_EvidencePhrase&amp;" ",BD460)))&gt;0,BI460=1),"INVALID – evidence missing, placeholder or not yet on file",IF(BL460=0,"INVALID – evidence needs a traceable reference (number, file name or link)",IF(OR(LEN(AX460)&lt;2,ISNUMBER(MATCH(AX460,L_Placeholder,0))),"INVALID – verifier missing",IF(AX460=AU460,"INVALID – verifier must be someone other than the PIC",IF(BH460=1,"INVALID – result not yet available (awaiting / TBC)",IF(BV460=1,"INVALID – wording says not on board: an on-board confirmation needs the item loaded",IF(AND(AQ460=1,OR(OR(LEN(AY460)&lt;3,ISNUMBER(MATCH(AY460,L_Placeholder,0))),BJ460=1,BQ460=0)),"INVALID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LATE","COMPLETE")&amp;IF(BG460=1," – CHECK WORDING",""))))))))))))))))))))))),IF(TRIM(U460)="Fail","FAIL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t="str">
        <f aca="false">" "&amp;TRIM(SUBSTITUTE(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 "))&amp;" "</f>
        <v>  </v>
      </c>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IFERROR(IF(AND(TRIM(U460)="Pass",SUMPRODUCT((LEN(BC460)-LEN(SUBSTITUTE(BC460,"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")))/(LEN(L_PendNeg)+1))+SUMPRODUCT((LEN(BC460)-LEN(SUBSTITUTE(BC460," "&amp;L_PendPrep&amp;" "," ")))/(LEN(L_PendPrep)+1)),1,0),1)</f>
        <v>0</v>
      </c>
      <c r="BI460" s="61" t="n">
        <f aca="false">IFERROR(IF(SUMPRODUCT((LEN(BD460)-LEN(SUBSTITUTE(BD460," "&amp;L_PendStrict&amp;" "," ")))/(LEN(L_PendStrict)+1))&gt;SUMPRODUCT((LEN(BD460)-LEN(SUBSTITUTE(BD460," "&amp;L_PendNeg&amp;" "," ")))/(LEN(L_PendNeg)+1)),1,0),1)</f>
        <v>0</v>
      </c>
      <c r="BJ460" s="61" t="n">
        <f aca="false">IFERROR(IF(SUMPRODUCT((LEN(BE460)-LEN(SUBSTITUTE(BE460," "&amp;L_Pending&amp;" "," ")))/(LEN(L_Pending)+1))&gt;SUMPRODUCT((LEN(BE460)-LEN(SUBSTITUTE(BE460," "&amp;L_PendNeg&amp;" "," ")))/(LEN(L_PendNeg)+1))+SUMPRODUCT((LEN(BE460)-LEN(SUBSTITUTE(BE460," "&amp;L_PendPrep&amp;" "," ")))/(LEN(L_PendPrep)+1)),1,0),1)</f>
        <v>0</v>
      </c>
      <c r="BK460" s="61" t="n">
        <f aca="false">IFERROR(IF(SUMPRODUCT((LEN(BF460)-LEN(SUBSTITUTE(BF460," "&amp;L_PendStrict&amp;" "," ")))/(LEN(L_PendStrict)+1))&gt;SUMPRODUCT((LEN(BF460)-LEN(SUBSTITUTE(BF460," "&amp;L_PendNeg&amp;" "," ")))/(LEN(L_PendNeg)+1)),1,0),1)</f>
        <v>0</v>
      </c>
      <c r="BL460" s="61" t="n">
        <f aca="false">IFERROR(IF(OR(SUMPRODUCT(--ISNUMBER(SEARCH({"aa000"," aa 000"," aaa 000"," aaaa 000"," a 0000"," a000 000"," aa 00 000"," aaa 00 000"},BN460)))&gt;0,SUMPRODUCT(--ISNUMBER(SEARCH({"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460)))&gt;0,SUMPRODUCT(--ISNUMBER(SEARCH({"http","www.","\",".pdf",".jpg",".jpeg",".png",".heic",".xls",".doc",".msg",".eml"},Z460)))&gt;0,AND(SUMPRODUCT(--ISNUMBER(SEARCH({"sharepoint","onedrive","teams","dms","q-pulse","qpulse"},Z460)))&gt;0,ISNUMBER(SEARCH("0",BM460)))),1,0),0)</f>
        <v>0</v>
      </c>
      <c r="BM460" s="61" t="str">
        <f aca="false">SUBSTITUTE(SUBSTITUTE(SUBSTITUTE(SUBSTITUTE(SUBSTITUTE(SUBSTITUTE(SUBSTITUTE(SUBSTITUTE(SUBSTITUTE(LOWER(BW460&amp;""),"1","0"),"2","0"),"3","0"),"4","0"),"5","0"),"6","0"),"7","0"),"8","0"),"9","0")</f>
        <v>  </v>
      </c>
      <c r="BN460" s="61" t="str">
        <f aca="false">SUBSTITUTE(SUBSTITUTE(SUBSTITUTE(SUBSTITUTE(SUBSTITUTE(SUBSTITUTE(SUBSTITUTE(SUBSTITUTE(SUBSTITUTE(SUBSTITUTE(SUBSTITUTE(SUBSTITUTE(SUBSTITUTE(SUBSTITUTE(SUBSTITUTE(SUBSTITUTE(SUBSTITUTE(SUBSTITUTE(SUBSTITUTE(SUBSTITUTE(SUBSTITUTE(SUBSTITUTE(SUBSTITUTE(SUBSTITUTE(SUBSTITUTE(BM460,"b","a"),"c","a"),"d","a"),"e","a"),"f","a"),"g","a"),"h","a"),"i","a"),"j","a"),"k","a"),"l","a"),"m","a"),"n","a"),"o","a"),"p","a"),"q","a"),"r","a"),"s","a"),"t","a"),"u","a"),"v","a"),"w","a"),"x","a"),"y","a"),"z","a")</f>
        <v>  </v>
      </c>
      <c r="BO460" s="61" t="str">
        <f aca="false">SUBSTITUTE(SUBSTITUTE(SUBSTITUTE(SUBSTITUTE(SUBSTITUTE(SUBSTITUTE(SUBSTITUTE(SUBSTITUTE(SUBSTITUTE(LOWER(BX460&amp;""),"1","0"),"2","0"),"3","0"),"4","0"),"5","0"),"6","0"),"7","0"),"8","0"),"9","0")</f>
        <v>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v>
      </c>
      <c r="BQ460" s="61" t="n">
        <f aca="false">IFERROR(IF(OR(SUMPRODUCT(--ISNUMBER(SEARCH({"aa000"," aa 000"," aaa 000"," aaaa 000"," a 0000"," a000 000"," aa 00 000"," aaa 00 000"},BP460)))&gt;0,SUMPRODUCT(--ISNUMBER(SEARCH({"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460)))&gt;0,SUMPRODUCT(--ISNUMBER(SEARCH({"http","www.","\",".pdf",".jpg",".jpeg",".png",".heic",".xls",".doc",".msg",".eml"},W460)))&gt;0,ISNUMBER(SEARCH("0000",BO460)),AND(SUMPRODUCT(--ISNUMBER(SEARCH({"sharepoint","onedrive","teams","dms","q-pulse","qpulse"},W460)))&gt;0,ISNUMBER(SEARCH("0",BO460)))),1,0),0)</f>
        <v>0</v>
      </c>
      <c r="BR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460," "&amp;LOWER(Flights!$F$18)&amp;" "," ~ ")," mh"," ~")," at "," ~ ")," by "," ~ ")," on "," ~ ")," to "," ~ ")," from "," ~ ")," until "," ~ ")," till "," ~ ")," before "," ~ ")," after "," ~ ")," around "," ~ ")," approx "," ~ ")," about "," ~ ")," since "," ~ ")," hrs "," ~ ")," hr "," ~ ")," hours "," ~ ")," time "," ~ ")," jan "," ~ ")," feb "," ~ ")," mar "," ~ ")," apr "," ~ ")," may "," ~ ")," jun "," ~ ")," jul "," ~ ")," aug "," ~ ")," sep "," ~ ")," sept "," ~ ")," oct "," ~ ")</f>
        <v>  </v>
      </c>
      <c r="BS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460," "&amp;LOWER(Flights!$F$18)&amp;" "," ~ ")," mh"," ~")," at "," ~ ")," by "," ~ ")," on "," ~ ")," to "," ~ ")," from "," ~ ")," until "," ~ ")," till "," ~ ")," before "," ~ ")," after "," ~ ")," around "," ~ ")," approx "," ~ ")," about "," ~ ")," since "," ~ ")," hrs "," ~ ")," hr "," ~ ")," hours "," ~ ")," time "," ~ ")," jan "," ~ ")," feb "," ~ ")," mar "," ~ ")," apr "," ~ ")," may "," ~ ")," jun "," ~ ")," jul "," ~ ")," aug "," ~ ")," sep "," ~ ")," sept "," ~ ")," oct "," ~ ")</f>
        <v>  </v>
      </c>
      <c r="BT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460,"jan","~"),"feb","~"),"mar","~"),"apr","~"),"may","~"),"jun","~"),"jul","~"),"aug","~"),"sep","~"),"oct","~"),"nov","~"),"dec","~")," nov "," ~ ")," dec "," ~ ")," mon "," ~ ")," tue "," ~ ")," wed "," ~ ")," thu "," ~ ")," fri "," ~ ")," sat "," ~ ")," sun "," ~ ")," gate "," ~ ")," bay "," ~ ")," stand "," ~ ")," position "," ~ ")," galley "," ~ ")," flight "," ~ ")," flt "," ~ ")," day "," ~ ")," date "," ~ ")," dated "," ~ ")," the "," ~ ")," and "," ~ ")," of "," ~ ")," in "," ~ ")," for "," ~ ")," with "," ~ ")</f>
        <v>  </v>
      </c>
      <c r="BU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460,"jan","~"),"feb","~"),"mar","~"),"apr","~"),"may","~"),"jun","~"),"jul","~"),"aug","~"),"sep","~"),"oct","~"),"nov","~"),"dec","~")," nov "," ~ ")," dec "," ~ ")," mon "," ~ ")," tue "," ~ ")," wed "," ~ ")," thu "," ~ ")," fri "," ~ ")," sat "," ~ ")," sun "," ~ ")," gate "," ~ ")," bay "," ~ ")," stand "," ~ ")," position "," ~ ")," galley "," ~ ")," flight "," ~ ")," flt "," ~ ")," day "," ~ ")," date "," ~ ")," dated "," ~ ")," the "," ~ ")," and "," ~ ")," of "," ~ ")," in "," ~ ")," for "," ~ ")," with "," ~ ")</f>
        <v>  </v>
      </c>
      <c r="BV460" s="61" t="n">
        <f aca="false">0</f>
        <v>0</v>
      </c>
      <c r="BW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460," pax "," ~ ")," etd "," ~ ")," eta "," ~ ")," std "," ~ ")," sta "," ~ ")," atd "," ~ ")," ata "," ~ ")," lt "," ~ ")," utc "," ~ ")," local "," ~ ")," ok "," ~ ")," done "," ~ ")," seen "," ~ ")," chk "," ~ ")," chkd "," ~ ")," checked "," ~ ")," rcvd "," ~ ")," recd "," ~ ")," dep "," ~ ")," arr "," ~ ")," qty "," ~ ")," all "," ~ ")," ttl "," ~ ")," total "," ~ ")," via "," ~ ")," per "," ~ ")," call "," ~ ")," inbound "," ~ ")," outbound "," ~ ")," approx "," ~ ")</f>
        <v>  </v>
      </c>
      <c r="BX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460," pax "," ~ ")," etd "," ~ ")," eta "," ~ ")," std "," ~ ")," sta "," ~ ")," atd "," ~ ")," ata "," ~ ")," lt "," ~ ")," utc "," ~ ")," local "," ~ ")," ok "," ~ ")," done "," ~ ")," seen "," ~ ")," chk "," ~ ")," chkd "," ~ ")," checked "," ~ ")," rcvd "," ~ ")," recd "," ~ ")," dep "," ~ ")," arr "," ~ ")," qty "," ~ ")," all "," ~ ")," ttl "," ~ ")," total "," ~ ")," via "," ~ ")," per "," ~ ")," call "," ~ ")," inbound "," ~ ")," outbound "," ~ ")," approx "," ~ ")</f>
        <v>  </v>
      </c>
    </row>
    <row r="461" customFormat="false" ht="39.75" hidden="false" customHeight="true" outlineLevel="0" collapsed="false">
      <c r="A461" s="57" t="s">
        <v>1111</v>
      </c>
      <c r="B461" s="57" t="s">
        <v>276</v>
      </c>
      <c r="C461" s="57" t="str">
        <f aca="false">Flights!$F$18</f>
        <v>MH0004</v>
      </c>
      <c r="D461" s="58" t="n">
        <f aca="false">Flights!$D$18</f>
        <v>46310</v>
      </c>
      <c r="E461" s="57" t="str">
        <f aca="false">Flights!$G$18&amp;"-"&amp;Flights!$H$18</f>
        <v>KUL-LHR</v>
      </c>
      <c r="F461" s="57" t="str">
        <f aca="false">Flights!$K$18</f>
        <v>EY</v>
      </c>
      <c r="G461" s="57" t="s">
        <v>81</v>
      </c>
      <c r="H461" s="57" t="s">
        <v>381</v>
      </c>
      <c r="I461" s="57" t="s">
        <v>401</v>
      </c>
      <c r="J461" s="57" t="s">
        <v>405</v>
      </c>
      <c r="K461" s="67" t="s">
        <v>406</v>
      </c>
      <c r="L461" s="67" t="s">
        <v>385</v>
      </c>
      <c r="M461" s="67"/>
      <c r="N461" s="67" t="s">
        <v>386</v>
      </c>
      <c r="O461" s="67"/>
      <c r="P461" s="57" t="s">
        <v>187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open",IF(AND(NOT(OR(LEN(AZ461)&lt;15,ISNUMBER(MATCH(AZ461,L_Placeholder,0)))),BK461=0,NOT(OR(LEN(AU461)&lt;2,ISNUMBER(MATCH(AU461,L_Placeholder,0)))),NOT(OR(LEN(AX461)&lt;2,ISNUMBER(MATCH(AX461,L_Placeholder,0)))),TRIM(AE461)&lt;&gt;TRIM(T461)),"N/A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missing",IF(OR(LEN(AU461)&lt;2,ISNUMBER(MATCH(AU461,L_Placeholder,0))),"INVALID – PIC missing",IF(OR(LEN(AV461)&lt;2,ISNUMBER(MATCH(AV461,L_Placeholder,0))),"INVALID – result / assessment missing",IF(OR(OR(LEN(AW461)&lt;3,ISNUMBER(MATCH(AW461,L_Placeholder,0))),SUMPRODUCT(--ISNUMBER(SEARCH(" "&amp;L_EvidencePhrase&amp;" ",BD461)))&gt;0,BI461=1),"INVALID – evidence missing, placeholder or not yet on file",IF(BL461=0,"INVALID – evidence needs a traceable reference (number, file name or link)",IF(OR(LEN(AX461)&lt;2,ISNUMBER(MATCH(AX461,L_Placeholder,0))),"INVALID – verifier missing",IF(AX461=AU461,"INVALID – verifier must be someone other than the PIC",IF(BH461=1,"INVALID – result not yet available (awaiting / TBC)",IF(BV461=1,"INVALID – wording says not on board: an on-board confirmation needs the item loaded",IF(AND(AQ461=1,OR(OR(LEN(AY461)&lt;3,ISNUMBER(MATCH(AY461,L_Placeholder,0))),BJ461=1,BQ461=0)),"INVALID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LATE","COMPLETE")&amp;IF(BG461=1," – CHECK WORDING",""))))))))))))))))))))))),IF(TRIM(U461)="Fail","FAIL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t="str">
        <f aca="false">" "&amp;TRIM(SUBSTITUTE(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 "))&amp;" "</f>
        <v>  </v>
      </c>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IFERROR(IF(AND(TRIM(U461)="Pass",SUMPRODUCT((LEN(BC461)-LEN(SUBSTITUTE(BC461,"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")))/(LEN(L_PendNeg)+1))+SUMPRODUCT((LEN(BC461)-LEN(SUBSTITUTE(BC461," "&amp;L_PendPrep&amp;" "," ")))/(LEN(L_PendPrep)+1)),1,0),1)</f>
        <v>0</v>
      </c>
      <c r="BI461" s="61" t="n">
        <f aca="false">IFERROR(IF(SUMPRODUCT((LEN(BD461)-LEN(SUBSTITUTE(BD461," "&amp;L_PendStrict&amp;" "," ")))/(LEN(L_PendStrict)+1))&gt;SUMPRODUCT((LEN(BD461)-LEN(SUBSTITUTE(BD461," "&amp;L_PendNeg&amp;" "," ")))/(LEN(L_PendNeg)+1)),1,0),1)</f>
        <v>0</v>
      </c>
      <c r="BJ461" s="61" t="n">
        <f aca="false">IFERROR(IF(SUMPRODUCT((LEN(BE461)-LEN(SUBSTITUTE(BE461," "&amp;L_Pending&amp;" "," ")))/(LEN(L_Pending)+1))&gt;SUMPRODUCT((LEN(BE461)-LEN(SUBSTITUTE(BE461," "&amp;L_PendNeg&amp;" "," ")))/(LEN(L_PendNeg)+1))+SUMPRODUCT((LEN(BE461)-LEN(SUBSTITUTE(BE461," "&amp;L_PendPrep&amp;" "," ")))/(LEN(L_PendPrep)+1)),1,0),1)</f>
        <v>0</v>
      </c>
      <c r="BK461" s="61" t="n">
        <f aca="false">IFERROR(IF(SUMPRODUCT((LEN(BF461)-LEN(SUBSTITUTE(BF461," "&amp;L_PendStrict&amp;" "," ")))/(LEN(L_PendStrict)+1))&gt;SUMPRODUCT((LEN(BF461)-LEN(SUBSTITUTE(BF461," "&amp;L_PendNeg&amp;" "," ")))/(LEN(L_PendNeg)+1)),1,0),1)</f>
        <v>0</v>
      </c>
      <c r="BL461" s="61" t="n">
        <f aca="false">IFERROR(IF(OR(SUMPRODUCT(--ISNUMBER(SEARCH({"aa000"," aa 000"," aaa 000"," aaaa 000"," a 0000"," a000 000"," aa 00 000"," aaa 00 000"},BN461)))&gt;0,SUMPRODUCT(--ISNUMBER(SEARCH({"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461)))&gt;0,SUMPRODUCT(--ISNUMBER(SEARCH({"http","www.","\",".pdf",".jpg",".jpeg",".png",".heic",".xls",".doc",".msg",".eml"},Z461)))&gt;0,AND(SUMPRODUCT(--ISNUMBER(SEARCH({"sharepoint","onedrive","teams","dms","q-pulse","qpulse"},Z461)))&gt;0,ISNUMBER(SEARCH("0",BM461)))),1,0),0)</f>
        <v>0</v>
      </c>
      <c r="BM461" s="61" t="str">
        <f aca="false">SUBSTITUTE(SUBSTITUTE(SUBSTITUTE(SUBSTITUTE(SUBSTITUTE(SUBSTITUTE(SUBSTITUTE(SUBSTITUTE(SUBSTITUTE(LOWER(BW461&amp;""),"1","0"),"2","0"),"3","0"),"4","0"),"5","0"),"6","0"),"7","0"),"8","0"),"9","0")</f>
        <v>  </v>
      </c>
      <c r="BN461" s="61" t="str">
        <f aca="false">SUBSTITUTE(SUBSTITUTE(SUBSTITUTE(SUBSTITUTE(SUBSTITUTE(SUBSTITUTE(SUBSTITUTE(SUBSTITUTE(SUBSTITUTE(SUBSTITUTE(SUBSTITUTE(SUBSTITUTE(SUBSTITUTE(SUBSTITUTE(SUBSTITUTE(SUBSTITUTE(SUBSTITUTE(SUBSTITUTE(SUBSTITUTE(SUBSTITUTE(SUBSTITUTE(SUBSTITUTE(SUBSTITUTE(SUBSTITUTE(SUBSTITUTE(BM461,"b","a"),"c","a"),"d","a"),"e","a"),"f","a"),"g","a"),"h","a"),"i","a"),"j","a"),"k","a"),"l","a"),"m","a"),"n","a"),"o","a"),"p","a"),"q","a"),"r","a"),"s","a"),"t","a"),"u","a"),"v","a"),"w","a"),"x","a"),"y","a"),"z","a")</f>
        <v>  </v>
      </c>
      <c r="BO461" s="61" t="str">
        <f aca="false">SUBSTITUTE(SUBSTITUTE(SUBSTITUTE(SUBSTITUTE(SUBSTITUTE(SUBSTITUTE(SUBSTITUTE(SUBSTITUTE(SUBSTITUTE(LOWER(BX461&amp;""),"1","0"),"2","0"),"3","0"),"4","0"),"5","0"),"6","0"),"7","0"),"8","0"),"9","0")</f>
        <v>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v>
      </c>
      <c r="BQ461" s="61" t="n">
        <f aca="false">IFERROR(IF(OR(SUMPRODUCT(--ISNUMBER(SEARCH({"aa000"," aa 000"," aaa 000"," aaaa 000"," a 0000"," a000 000"," aa 00 000"," aaa 00 000"},BP461)))&gt;0,SUMPRODUCT(--ISNUMBER(SEARCH({"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461)))&gt;0,SUMPRODUCT(--ISNUMBER(SEARCH({"http","www.","\",".pdf",".jpg",".jpeg",".png",".heic",".xls",".doc",".msg",".eml"},W461)))&gt;0,ISNUMBER(SEARCH("0000",BO461)),AND(SUMPRODUCT(--ISNUMBER(SEARCH({"sharepoint","onedrive","teams","dms","q-pulse","qpulse"},W461)))&gt;0,ISNUMBER(SEARCH("0",BO461)))),1,0),0)</f>
        <v>0</v>
      </c>
      <c r="BR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461," "&amp;LOWER(Flights!$F$18)&amp;" "," ~ ")," mh"," ~")," at "," ~ ")," by "," ~ ")," on "," ~ ")," to "," ~ ")," from "," ~ ")," until "," ~ ")," till "," ~ ")," before "," ~ ")," after "," ~ ")," around "," ~ ")," approx "," ~ ")," about "," ~ ")," since "," ~ ")," hrs "," ~ ")," hr "," ~ ")," hours "," ~ ")," time "," ~ ")," jan "," ~ ")," feb "," ~ ")," mar "," ~ ")," apr "," ~ ")," may "," ~ ")," jun "," ~ ")," jul "," ~ ")," aug "," ~ ")," sep "," ~ ")," sept "," ~ ")," oct "," ~ ")</f>
        <v>  </v>
      </c>
      <c r="BS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461," "&amp;LOWER(Flights!$F$18)&amp;" "," ~ ")," mh"," ~")," at "," ~ ")," by "," ~ ")," on "," ~ ")," to "," ~ ")," from "," ~ ")," until "," ~ ")," till "," ~ ")," before "," ~ ")," after "," ~ ")," around "," ~ ")," approx "," ~ ")," about "," ~ ")," since "," ~ ")," hrs "," ~ ")," hr "," ~ ")," hours "," ~ ")," time "," ~ ")," jan "," ~ ")," feb "," ~ ")," mar "," ~ ")," apr "," ~ ")," may "," ~ ")," jun "," ~ ")," jul "," ~ ")," aug "," ~ ")," sep "," ~ ")," sept "," ~ ")," oct "," ~ ")</f>
        <v>  </v>
      </c>
      <c r="BT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461,"jan","~"),"feb","~"),"mar","~"),"apr","~"),"may","~"),"jun","~"),"jul","~"),"aug","~"),"sep","~"),"oct","~"),"nov","~"),"dec","~")," nov "," ~ ")," dec "," ~ ")," mon "," ~ ")," tue "," ~ ")," wed "," ~ ")," thu "," ~ ")," fri "," ~ ")," sat "," ~ ")," sun "," ~ ")," gate "," ~ ")," bay "," ~ ")," stand "," ~ ")," position "," ~ ")," galley "," ~ ")," flight "," ~ ")," flt "," ~ ")," day "," ~ ")," date "," ~ ")," dated "," ~ ")," the "," ~ ")," and "," ~ ")," of "," ~ ")," in "," ~ ")," for "," ~ ")," with "," ~ ")</f>
        <v>  </v>
      </c>
      <c r="BU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461,"jan","~"),"feb","~"),"mar","~"),"apr","~"),"may","~"),"jun","~"),"jul","~"),"aug","~"),"sep","~"),"oct","~"),"nov","~"),"dec","~")," nov "," ~ ")," dec "," ~ ")," mon "," ~ ")," tue "," ~ ")," wed "," ~ ")," thu "," ~ ")," fri "," ~ ")," sat "," ~ ")," sun "," ~ ")," gate "," ~ ")," bay "," ~ ")," stand "," ~ ")," position "," ~ ")," galley "," ~ ")," flight "," ~ ")," flt "," ~ ")," day "," ~ ")," date "," ~ ")," dated "," ~ ")," the "," ~ ")," and "," ~ ")," of "," ~ ")," in "," ~ ")," for "," ~ ")," with "," ~ ")</f>
        <v>  </v>
      </c>
      <c r="BV461" s="61" t="n">
        <f aca="false">0</f>
        <v>0</v>
      </c>
      <c r="BW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461," pax "," ~ ")," etd "," ~ ")," eta "," ~ ")," std "," ~ ")," sta "," ~ ")," atd "," ~ ")," ata "," ~ ")," lt "," ~ ")," utc "," ~ ")," local "," ~ ")," ok "," ~ ")," done "," ~ ")," seen "," ~ ")," chk "," ~ ")," chkd "," ~ ")," checked "," ~ ")," rcvd "," ~ ")," recd "," ~ ")," dep "," ~ ")," arr "," ~ ")," qty "," ~ ")," all "," ~ ")," ttl "," ~ ")," total "," ~ ")," via "," ~ ")," per "," ~ ")," call "," ~ ")," inbound "," ~ ")," outbound "," ~ ")," approx "," ~ ")</f>
        <v>  </v>
      </c>
      <c r="BX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461," pax "," ~ ")," etd "," ~ ")," eta "," ~ ")," std "," ~ ")," sta "," ~ ")," atd "," ~ ")," ata "," ~ ")," lt "," ~ ")," utc "," ~ ")," local "," ~ ")," ok "," ~ ")," done "," ~ ")," seen "," ~ ")," chk "," ~ ")," chkd "," ~ ")," checked "," ~ ")," rcvd "," ~ ")," recd "," ~ ")," dep "," ~ ")," arr "," ~ ")," qty "," ~ ")," all "," ~ ")," ttl "," ~ ")," total "," ~ ")," via "," ~ ")," per "," ~ ")," call "," ~ ")," inbound "," ~ ")," outbound "," ~ ")," approx "," ~ ")</f>
        <v>  </v>
      </c>
    </row>
    <row r="462" customFormat="false" ht="39.75" hidden="false" customHeight="true" outlineLevel="0" collapsed="false">
      <c r="A462" s="57" t="s">
        <v>1112</v>
      </c>
      <c r="B462" s="57" t="s">
        <v>276</v>
      </c>
      <c r="C462" s="57" t="str">
        <f aca="false">Flights!$F$18</f>
        <v>MH0004</v>
      </c>
      <c r="D462" s="58" t="n">
        <f aca="false">Flights!$D$18</f>
        <v>46310</v>
      </c>
      <c r="E462" s="57" t="str">
        <f aca="false">Flights!$G$18&amp;"-"&amp;Flights!$H$18</f>
        <v>KUL-LHR</v>
      </c>
      <c r="F462" s="57" t="str">
        <f aca="false">Flights!$K$18</f>
        <v>EY</v>
      </c>
      <c r="G462" s="57" t="s">
        <v>81</v>
      </c>
      <c r="H462" s="57" t="s">
        <v>381</v>
      </c>
      <c r="I462" s="57" t="s">
        <v>408</v>
      </c>
      <c r="J462" s="57" t="s">
        <v>409</v>
      </c>
      <c r="K462" s="67" t="s">
        <v>410</v>
      </c>
      <c r="L462" s="67" t="s">
        <v>385</v>
      </c>
      <c r="M462" s="67"/>
      <c r="N462" s="67" t="s">
        <v>386</v>
      </c>
      <c r="O462" s="67"/>
      <c r="P462" s="57" t="s">
        <v>187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open",IF(AND(NOT(OR(LEN(AZ462)&lt;15,ISNUMBER(MATCH(AZ462,L_Placeholder,0)))),BK462=0,NOT(OR(LEN(AU462)&lt;2,ISNUMBER(MATCH(AU462,L_Placeholder,0)))),NOT(OR(LEN(AX462)&lt;2,ISNUMBER(MATCH(AX462,L_Placeholder,0)))),TRIM(AE462)&lt;&gt;TRIM(T462)),"N/A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missing",IF(OR(LEN(AU462)&lt;2,ISNUMBER(MATCH(AU462,L_Placeholder,0))),"INVALID – PIC missing",IF(OR(LEN(AV462)&lt;2,ISNUMBER(MATCH(AV462,L_Placeholder,0))),"INVALID – result / assessment missing",IF(OR(OR(LEN(AW462)&lt;3,ISNUMBER(MATCH(AW462,L_Placeholder,0))),SUMPRODUCT(--ISNUMBER(SEARCH(" "&amp;L_EvidencePhrase&amp;" ",BD462)))&gt;0,BI462=1),"INVALID – evidence missing, placeholder or not yet on file",IF(BL462=0,"INVALID – evidence needs a traceable reference (number, file name or link)",IF(OR(LEN(AX462)&lt;2,ISNUMBER(MATCH(AX462,L_Placeholder,0))),"INVALID – verifier missing",IF(AX462=AU462,"INVALID – verifier must be someone other than the PIC",IF(BH462=1,"INVALID – result not yet available (awaiting / TBC)",IF(BV462=1,"INVALID – wording says not on board: an on-board confirmation needs the item loaded",IF(AND(AQ462=1,OR(OR(LEN(AY462)&lt;3,ISNUMBER(MATCH(AY462,L_Placeholder,0))),BJ462=1,BQ462=0)),"INVALID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LATE","COMPLETE")&amp;IF(BG462=1," – CHECK WORDING",""))))))))))))))))))))))),IF(TRIM(U462)="Fail","FAIL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t="str">
        <f aca="false">" "&amp;TRIM(SUBSTITUTE(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 "))&amp;" "</f>
        <v>  </v>
      </c>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IFERROR(IF(AND(TRIM(U462)="Pass",SUMPRODUCT((LEN(BC462)-LEN(SUBSTITUTE(BC462,"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")))/(LEN(L_PendNeg)+1))+SUMPRODUCT((LEN(BC462)-LEN(SUBSTITUTE(BC462," "&amp;L_PendPrep&amp;" "," ")))/(LEN(L_PendPrep)+1)),1,0),1)</f>
        <v>0</v>
      </c>
      <c r="BI462" s="61" t="n">
        <f aca="false">IFERROR(IF(SUMPRODUCT((LEN(BD462)-LEN(SUBSTITUTE(BD462," "&amp;L_PendStrict&amp;" "," ")))/(LEN(L_PendStrict)+1))&gt;SUMPRODUCT((LEN(BD462)-LEN(SUBSTITUTE(BD462," "&amp;L_PendNeg&amp;" "," ")))/(LEN(L_PendNeg)+1)),1,0),1)</f>
        <v>0</v>
      </c>
      <c r="BJ462" s="61" t="n">
        <f aca="false">IFERROR(IF(SUMPRODUCT((LEN(BE462)-LEN(SUBSTITUTE(BE462," "&amp;L_Pending&amp;" "," ")))/(LEN(L_Pending)+1))&gt;SUMPRODUCT((LEN(BE462)-LEN(SUBSTITUTE(BE462," "&amp;L_PendNeg&amp;" "," ")))/(LEN(L_PendNeg)+1))+SUMPRODUCT((LEN(BE462)-LEN(SUBSTITUTE(BE462," "&amp;L_PendPrep&amp;" "," ")))/(LEN(L_PendPrep)+1)),1,0),1)</f>
        <v>0</v>
      </c>
      <c r="BK462" s="61" t="n">
        <f aca="false">IFERROR(IF(SUMPRODUCT((LEN(BF462)-LEN(SUBSTITUTE(BF462," "&amp;L_PendStrict&amp;" "," ")))/(LEN(L_PendStrict)+1))&gt;SUMPRODUCT((LEN(BF462)-LEN(SUBSTITUTE(BF462," "&amp;L_PendNeg&amp;" "," ")))/(LEN(L_PendNeg)+1)),1,0),1)</f>
        <v>0</v>
      </c>
      <c r="BL462" s="61" t="n">
        <f aca="false">IFERROR(IF(OR(SUMPRODUCT(--ISNUMBER(SEARCH({"aa000"," aa 000"," aaa 000"," aaaa 000"," a 0000"," a000 000"," aa 00 000"," aaa 00 000"},BN462)))&gt;0,SUMPRODUCT(--ISNUMBER(SEARCH({"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462)))&gt;0,SUMPRODUCT(--ISNUMBER(SEARCH({"http","www.","\",".pdf",".jpg",".jpeg",".png",".heic",".xls",".doc",".msg",".eml"},Z462)))&gt;0,AND(SUMPRODUCT(--ISNUMBER(SEARCH({"sharepoint","onedrive","teams","dms","q-pulse","qpulse"},Z462)))&gt;0,ISNUMBER(SEARCH("0",BM462)))),1,0),0)</f>
        <v>0</v>
      </c>
      <c r="BM462" s="61" t="str">
        <f aca="false">SUBSTITUTE(SUBSTITUTE(SUBSTITUTE(SUBSTITUTE(SUBSTITUTE(SUBSTITUTE(SUBSTITUTE(SUBSTITUTE(SUBSTITUTE(LOWER(BW462&amp;""),"1","0"),"2","0"),"3","0"),"4","0"),"5","0"),"6","0"),"7","0"),"8","0"),"9","0")</f>
        <v>  </v>
      </c>
      <c r="BN462" s="61" t="str">
        <f aca="false">SUBSTITUTE(SUBSTITUTE(SUBSTITUTE(SUBSTITUTE(SUBSTITUTE(SUBSTITUTE(SUBSTITUTE(SUBSTITUTE(SUBSTITUTE(SUBSTITUTE(SUBSTITUTE(SUBSTITUTE(SUBSTITUTE(SUBSTITUTE(SUBSTITUTE(SUBSTITUTE(SUBSTITUTE(SUBSTITUTE(SUBSTITUTE(SUBSTITUTE(SUBSTITUTE(SUBSTITUTE(SUBSTITUTE(SUBSTITUTE(SUBSTITUTE(BM462,"b","a"),"c","a"),"d","a"),"e","a"),"f","a"),"g","a"),"h","a"),"i","a"),"j","a"),"k","a"),"l","a"),"m","a"),"n","a"),"o","a"),"p","a"),"q","a"),"r","a"),"s","a"),"t","a"),"u","a"),"v","a"),"w","a"),"x","a"),"y","a"),"z","a")</f>
        <v>  </v>
      </c>
      <c r="BO462" s="61" t="str">
        <f aca="false">SUBSTITUTE(SUBSTITUTE(SUBSTITUTE(SUBSTITUTE(SUBSTITUTE(SUBSTITUTE(SUBSTITUTE(SUBSTITUTE(SUBSTITUTE(LOWER(BX462&amp;""),"1","0"),"2","0"),"3","0"),"4","0"),"5","0"),"6","0"),"7","0"),"8","0"),"9","0")</f>
        <v>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v>
      </c>
      <c r="BQ462" s="61" t="n">
        <f aca="false">IFERROR(IF(OR(SUMPRODUCT(--ISNUMBER(SEARCH({"aa000"," aa 000"," aaa 000"," aaaa 000"," a 0000"," a000 000"," aa 00 000"," aaa 00 000"},BP462)))&gt;0,SUMPRODUCT(--ISNUMBER(SEARCH({"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462)))&gt;0,SUMPRODUCT(--ISNUMBER(SEARCH({"http","www.","\",".pdf",".jpg",".jpeg",".png",".heic",".xls",".doc",".msg",".eml"},W462)))&gt;0,ISNUMBER(SEARCH("0000",BO462)),AND(SUMPRODUCT(--ISNUMBER(SEARCH({"sharepoint","onedrive","teams","dms","q-pulse","qpulse"},W462)))&gt;0,ISNUMBER(SEARCH("0",BO462)))),1,0),0)</f>
        <v>0</v>
      </c>
      <c r="BR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462," "&amp;LOWER(Flights!$F$18)&amp;" "," ~ ")," mh"," ~")," at "," ~ ")," by "," ~ ")," on "," ~ ")," to "," ~ ")," from "," ~ ")," until "," ~ ")," till "," ~ ")," before "," ~ ")," after "," ~ ")," around "," ~ ")," approx "," ~ ")," about "," ~ ")," since "," ~ ")," hrs "," ~ ")," hr "," ~ ")," hours "," ~ ")," time "," ~ ")," jan "," ~ ")," feb "," ~ ")," mar "," ~ ")," apr "," ~ ")," may "," ~ ")," jun "," ~ ")," jul "," ~ ")," aug "," ~ ")," sep "," ~ ")," sept "," ~ ")," oct "," ~ ")</f>
        <v>  </v>
      </c>
      <c r="BS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462," "&amp;LOWER(Flights!$F$18)&amp;" "," ~ ")," mh"," ~")," at "," ~ ")," by "," ~ ")," on "," ~ ")," to "," ~ ")," from "," ~ ")," until "," ~ ")," till "," ~ ")," before "," ~ ")," after "," ~ ")," around "," ~ ")," approx "," ~ ")," about "," ~ ")," since "," ~ ")," hrs "," ~ ")," hr "," ~ ")," hours "," ~ ")," time "," ~ ")," jan "," ~ ")," feb "," ~ ")," mar "," ~ ")," apr "," ~ ")," may "," ~ ")," jun "," ~ ")," jul "," ~ ")," aug "," ~ ")," sep "," ~ ")," sept "," ~ ")," oct "," ~ ")</f>
        <v>  </v>
      </c>
      <c r="BT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462,"jan","~"),"feb","~"),"mar","~"),"apr","~"),"may","~"),"jun","~"),"jul","~"),"aug","~"),"sep","~"),"oct","~"),"nov","~"),"dec","~")," nov "," ~ ")," dec "," ~ ")," mon "," ~ ")," tue "," ~ ")," wed "," ~ ")," thu "," ~ ")," fri "," ~ ")," sat "," ~ ")," sun "," ~ ")," gate "," ~ ")," bay "," ~ ")," stand "," ~ ")," position "," ~ ")," galley "," ~ ")," flight "," ~ ")," flt "," ~ ")," day "," ~ ")," date "," ~ ")," dated "," ~ ")," the "," ~ ")," and "," ~ ")," of "," ~ ")," in "," ~ ")," for "," ~ ")," with "," ~ ")</f>
        <v>  </v>
      </c>
      <c r="BU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462,"jan","~"),"feb","~"),"mar","~"),"apr","~"),"may","~"),"jun","~"),"jul","~"),"aug","~"),"sep","~"),"oct","~"),"nov","~"),"dec","~")," nov "," ~ ")," dec "," ~ ")," mon "," ~ ")," tue "," ~ ")," wed "," ~ ")," thu "," ~ ")," fri "," ~ ")," sat "," ~ ")," sun "," ~ ")," gate "," ~ ")," bay "," ~ ")," stand "," ~ ")," position "," ~ ")," galley "," ~ ")," flight "," ~ ")," flt "," ~ ")," day "," ~ ")," date "," ~ ")," dated "," ~ ")," the "," ~ ")," and "," ~ ")," of "," ~ ")," in "," ~ ")," for "," ~ ")," with "," ~ ")</f>
        <v>  </v>
      </c>
      <c r="BV462" s="61" t="n">
        <f aca="false">0</f>
        <v>0</v>
      </c>
      <c r="BW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462," pax "," ~ ")," etd "," ~ ")," eta "," ~ ")," std "," ~ ")," sta "," ~ ")," atd "," ~ ")," ata "," ~ ")," lt "," ~ ")," utc "," ~ ")," local "," ~ ")," ok "," ~ ")," done "," ~ ")," seen "," ~ ")," chk "," ~ ")," chkd "," ~ ")," checked "," ~ ")," rcvd "," ~ ")," recd "," ~ ")," dep "," ~ ")," arr "," ~ ")," qty "," ~ ")," all "," ~ ")," ttl "," ~ ")," total "," ~ ")," via "," ~ ")," per "," ~ ")," call "," ~ ")," inbound "," ~ ")," outbound "," ~ ")," approx "," ~ ")</f>
        <v>  </v>
      </c>
      <c r="BX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462," pax "," ~ ")," etd "," ~ ")," eta "," ~ ")," std "," ~ ")," sta "," ~ ")," atd "," ~ ")," ata "," ~ ")," lt "," ~ ")," utc "," ~ ")," local "," ~ ")," ok "," ~ ")," done "," ~ ")," seen "," ~ ")," chk "," ~ ")," chkd "," ~ ")," checked "," ~ ")," rcvd "," ~ ")," recd "," ~ ")," dep "," ~ ")," arr "," ~ ")," qty "," ~ ")," all "," ~ ")," ttl "," ~ ")," total "," ~ ")," via "," ~ ")," per "," ~ ")," call "," ~ ")," inbound "," ~ ")," outbound "," ~ ")," approx "," ~ ")</f>
        <v>  </v>
      </c>
    </row>
    <row r="463" customFormat="false" ht="39.75" hidden="false" customHeight="true" outlineLevel="0" collapsed="false">
      <c r="A463" s="57" t="s">
        <v>1113</v>
      </c>
      <c r="B463" s="57" t="s">
        <v>276</v>
      </c>
      <c r="C463" s="57" t="str">
        <f aca="false">Flights!$F$18</f>
        <v>MH0004</v>
      </c>
      <c r="D463" s="58" t="n">
        <f aca="false">Flights!$D$18</f>
        <v>46310</v>
      </c>
      <c r="E463" s="57" t="str">
        <f aca="false">Flights!$G$18&amp;"-"&amp;Flights!$H$18</f>
        <v>KUL-LHR</v>
      </c>
      <c r="F463" s="57" t="str">
        <f aca="false">Flights!$K$18</f>
        <v>EY</v>
      </c>
      <c r="G463" s="57" t="s">
        <v>81</v>
      </c>
      <c r="H463" s="57" t="s">
        <v>381</v>
      </c>
      <c r="I463" s="57" t="s">
        <v>408</v>
      </c>
      <c r="J463" s="57" t="s">
        <v>412</v>
      </c>
      <c r="K463" s="67" t="s">
        <v>410</v>
      </c>
      <c r="L463" s="67" t="s">
        <v>385</v>
      </c>
      <c r="M463" s="67"/>
      <c r="N463" s="67" t="s">
        <v>386</v>
      </c>
      <c r="O463" s="67"/>
      <c r="P463" s="57" t="s">
        <v>187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open",IF(AND(NOT(OR(LEN(AZ463)&lt;15,ISNUMBER(MATCH(AZ463,L_Placeholder,0)))),BK463=0,NOT(OR(LEN(AU463)&lt;2,ISNUMBER(MATCH(AU463,L_Placeholder,0)))),NOT(OR(LEN(AX463)&lt;2,ISNUMBER(MATCH(AX463,L_Placeholder,0)))),TRIM(AE463)&lt;&gt;TRIM(T463)),"N/A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missing",IF(OR(LEN(AU463)&lt;2,ISNUMBER(MATCH(AU463,L_Placeholder,0))),"INVALID – PIC missing",IF(OR(LEN(AV463)&lt;2,ISNUMBER(MATCH(AV463,L_Placeholder,0))),"INVALID – result / assessment missing",IF(OR(OR(LEN(AW463)&lt;3,ISNUMBER(MATCH(AW463,L_Placeholder,0))),SUMPRODUCT(--ISNUMBER(SEARCH(" "&amp;L_EvidencePhrase&amp;" ",BD463)))&gt;0,BI463=1),"INVALID – evidence missing, placeholder or not yet on file",IF(BL463=0,"INVALID – evidence needs a traceable reference (number, file name or link)",IF(OR(LEN(AX463)&lt;2,ISNUMBER(MATCH(AX463,L_Placeholder,0))),"INVALID – verifier missing",IF(AX463=AU463,"INVALID – verifier must be someone other than the PIC",IF(BH463=1,"INVALID – result not yet available (awaiting / TBC)",IF(BV463=1,"INVALID – wording says not on board: an on-board confirmation needs the item loaded",IF(AND(AQ463=1,OR(OR(LEN(AY463)&lt;3,ISNUMBER(MATCH(AY463,L_Placeholder,0))),BJ463=1,BQ463=0)),"INVALID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LATE","COMPLETE")&amp;IF(BG463=1," – CHECK WORDING",""))))))))))))))))))))))),IF(TRIM(U463)="Fail","FAIL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t="str">
        <f aca="false">" "&amp;TRIM(SUBSTITUTE(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 "))&amp;" "</f>
        <v>  </v>
      </c>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IFERROR(IF(AND(TRIM(U463)="Pass",SUMPRODUCT((LEN(BC463)-LEN(SUBSTITUTE(BC463,"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")))/(LEN(L_PendNeg)+1))+SUMPRODUCT((LEN(BC463)-LEN(SUBSTITUTE(BC463," "&amp;L_PendPrep&amp;" "," ")))/(LEN(L_PendPrep)+1)),1,0),1)</f>
        <v>0</v>
      </c>
      <c r="BI463" s="61" t="n">
        <f aca="false">IFERROR(IF(SUMPRODUCT((LEN(BD463)-LEN(SUBSTITUTE(BD463," "&amp;L_PendStrict&amp;" "," ")))/(LEN(L_PendStrict)+1))&gt;SUMPRODUCT((LEN(BD463)-LEN(SUBSTITUTE(BD463," "&amp;L_PendNeg&amp;" "," ")))/(LEN(L_PendNeg)+1)),1,0),1)</f>
        <v>0</v>
      </c>
      <c r="BJ463" s="61" t="n">
        <f aca="false">IFERROR(IF(SUMPRODUCT((LEN(BE463)-LEN(SUBSTITUTE(BE463," "&amp;L_Pending&amp;" "," ")))/(LEN(L_Pending)+1))&gt;SUMPRODUCT((LEN(BE463)-LEN(SUBSTITUTE(BE463," "&amp;L_PendNeg&amp;" "," ")))/(LEN(L_PendNeg)+1))+SUMPRODUCT((LEN(BE463)-LEN(SUBSTITUTE(BE463," "&amp;L_PendPrep&amp;" "," ")))/(LEN(L_PendPrep)+1)),1,0),1)</f>
        <v>0</v>
      </c>
      <c r="BK463" s="61" t="n">
        <f aca="false">IFERROR(IF(SUMPRODUCT((LEN(BF463)-LEN(SUBSTITUTE(BF463," "&amp;L_PendStrict&amp;" "," ")))/(LEN(L_PendStrict)+1))&gt;SUMPRODUCT((LEN(BF463)-LEN(SUBSTITUTE(BF463," "&amp;L_PendNeg&amp;" "," ")))/(LEN(L_PendNeg)+1)),1,0),1)</f>
        <v>0</v>
      </c>
      <c r="BL463" s="61" t="n">
        <f aca="false">IFERROR(IF(OR(SUMPRODUCT(--ISNUMBER(SEARCH({"aa000"," aa 000"," aaa 000"," aaaa 000"," a 0000"," a000 000"," aa 00 000"," aaa 00 000"},BN463)))&gt;0,SUMPRODUCT(--ISNUMBER(SEARCH({"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463)))&gt;0,SUMPRODUCT(--ISNUMBER(SEARCH({"http","www.","\",".pdf",".jpg",".jpeg",".png",".heic",".xls",".doc",".msg",".eml"},Z463)))&gt;0,AND(SUMPRODUCT(--ISNUMBER(SEARCH({"sharepoint","onedrive","teams","dms","q-pulse","qpulse"},Z463)))&gt;0,ISNUMBER(SEARCH("0",BM463)))),1,0),0)</f>
        <v>0</v>
      </c>
      <c r="BM463" s="61" t="str">
        <f aca="false">SUBSTITUTE(SUBSTITUTE(SUBSTITUTE(SUBSTITUTE(SUBSTITUTE(SUBSTITUTE(SUBSTITUTE(SUBSTITUTE(SUBSTITUTE(LOWER(BW463&amp;""),"1","0"),"2","0"),"3","0"),"4","0"),"5","0"),"6","0"),"7","0"),"8","0"),"9","0")</f>
        <v>  </v>
      </c>
      <c r="BN463" s="61" t="str">
        <f aca="false">SUBSTITUTE(SUBSTITUTE(SUBSTITUTE(SUBSTITUTE(SUBSTITUTE(SUBSTITUTE(SUBSTITUTE(SUBSTITUTE(SUBSTITUTE(SUBSTITUTE(SUBSTITUTE(SUBSTITUTE(SUBSTITUTE(SUBSTITUTE(SUBSTITUTE(SUBSTITUTE(SUBSTITUTE(SUBSTITUTE(SUBSTITUTE(SUBSTITUTE(SUBSTITUTE(SUBSTITUTE(SUBSTITUTE(SUBSTITUTE(SUBSTITUTE(BM463,"b","a"),"c","a"),"d","a"),"e","a"),"f","a"),"g","a"),"h","a"),"i","a"),"j","a"),"k","a"),"l","a"),"m","a"),"n","a"),"o","a"),"p","a"),"q","a"),"r","a"),"s","a"),"t","a"),"u","a"),"v","a"),"w","a"),"x","a"),"y","a"),"z","a")</f>
        <v>  </v>
      </c>
      <c r="BO463" s="61" t="str">
        <f aca="false">SUBSTITUTE(SUBSTITUTE(SUBSTITUTE(SUBSTITUTE(SUBSTITUTE(SUBSTITUTE(SUBSTITUTE(SUBSTITUTE(SUBSTITUTE(LOWER(BX463&amp;""),"1","0"),"2","0"),"3","0"),"4","0"),"5","0"),"6","0"),"7","0"),"8","0"),"9","0")</f>
        <v>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v>
      </c>
      <c r="BQ463" s="61" t="n">
        <f aca="false">IFERROR(IF(OR(SUMPRODUCT(--ISNUMBER(SEARCH({"aa000"," aa 000"," aaa 000"," aaaa 000"," a 0000"," a000 000"," aa 00 000"," aaa 00 000"},BP463)))&gt;0,SUMPRODUCT(--ISNUMBER(SEARCH({"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463)))&gt;0,SUMPRODUCT(--ISNUMBER(SEARCH({"http","www.","\",".pdf",".jpg",".jpeg",".png",".heic",".xls",".doc",".msg",".eml"},W463)))&gt;0,ISNUMBER(SEARCH("0000",BO463)),AND(SUMPRODUCT(--ISNUMBER(SEARCH({"sharepoint","onedrive","teams","dms","q-pulse","qpulse"},W463)))&gt;0,ISNUMBER(SEARCH("0",BO463)))),1,0),0)</f>
        <v>0</v>
      </c>
      <c r="BR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463," "&amp;LOWER(Flights!$F$18)&amp;" "," ~ ")," mh"," ~")," at "," ~ ")," by "," ~ ")," on "," ~ ")," to "," ~ ")," from "," ~ ")," until "," ~ ")," till "," ~ ")," before "," ~ ")," after "," ~ ")," around "," ~ ")," approx "," ~ ")," about "," ~ ")," since "," ~ ")," hrs "," ~ ")," hr "," ~ ")," hours "," ~ ")," time "," ~ ")," jan "," ~ ")," feb "," ~ ")," mar "," ~ ")," apr "," ~ ")," may "," ~ ")," jun "," ~ ")," jul "," ~ ")," aug "," ~ ")," sep "," ~ ")," sept "," ~ ")," oct "," ~ ")</f>
        <v>  </v>
      </c>
      <c r="BS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463," "&amp;LOWER(Flights!$F$18)&amp;" "," ~ ")," mh"," ~")," at "," ~ ")," by "," ~ ")," on "," ~ ")," to "," ~ ")," from "," ~ ")," until "," ~ ")," till "," ~ ")," before "," ~ ")," after "," ~ ")," around "," ~ ")," approx "," ~ ")," about "," ~ ")," since "," ~ ")," hrs "," ~ ")," hr "," ~ ")," hours "," ~ ")," time "," ~ ")," jan "," ~ ")," feb "," ~ ")," mar "," ~ ")," apr "," ~ ")," may "," ~ ")," jun "," ~ ")," jul "," ~ ")," aug "," ~ ")," sep "," ~ ")," sept "," ~ ")," oct "," ~ ")</f>
        <v>  </v>
      </c>
      <c r="BT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463,"jan","~"),"feb","~"),"mar","~"),"apr","~"),"may","~"),"jun","~"),"jul","~"),"aug","~"),"sep","~"),"oct","~"),"nov","~"),"dec","~")," nov "," ~ ")," dec "," ~ ")," mon "," ~ ")," tue "," ~ ")," wed "," ~ ")," thu "," ~ ")," fri "," ~ ")," sat "," ~ ")," sun "," ~ ")," gate "," ~ ")," bay "," ~ ")," stand "," ~ ")," position "," ~ ")," galley "," ~ ")," flight "," ~ ")," flt "," ~ ")," day "," ~ ")," date "," ~ ")," dated "," ~ ")," the "," ~ ")," and "," ~ ")," of "," ~ ")," in "," ~ ")," for "," ~ ")," with "," ~ ")</f>
        <v>  </v>
      </c>
      <c r="BU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463,"jan","~"),"feb","~"),"mar","~"),"apr","~"),"may","~"),"jun","~"),"jul","~"),"aug","~"),"sep","~"),"oct","~"),"nov","~"),"dec","~")," nov "," ~ ")," dec "," ~ ")," mon "," ~ ")," tue "," ~ ")," wed "," ~ ")," thu "," ~ ")," fri "," ~ ")," sat "," ~ ")," sun "," ~ ")," gate "," ~ ")," bay "," ~ ")," stand "," ~ ")," position "," ~ ")," galley "," ~ ")," flight "," ~ ")," flt "," ~ ")," day "," ~ ")," date "," ~ ")," dated "," ~ ")," the "," ~ ")," and "," ~ ")," of "," ~ ")," in "," ~ ")," for "," ~ ")," with "," ~ ")</f>
        <v>  </v>
      </c>
      <c r="BV463" s="61" t="n">
        <f aca="false">0</f>
        <v>0</v>
      </c>
      <c r="BW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463," pax "," ~ ")," etd "," ~ ")," eta "," ~ ")," std "," ~ ")," sta "," ~ ")," atd "," ~ ")," ata "," ~ ")," lt "," ~ ")," utc "," ~ ")," local "," ~ ")," ok "," ~ ")," done "," ~ ")," seen "," ~ ")," chk "," ~ ")," chkd "," ~ ")," checked "," ~ ")," rcvd "," ~ ")," recd "," ~ ")," dep "," ~ ")," arr "," ~ ")," qty "," ~ ")," all "," ~ ")," ttl "," ~ ")," total "," ~ ")," via "," ~ ")," per "," ~ ")," call "," ~ ")," inbound "," ~ ")," outbound "," ~ ")," approx "," ~ ")</f>
        <v>  </v>
      </c>
      <c r="BX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463," pax "," ~ ")," etd "," ~ ")," eta "," ~ ")," std "," ~ ")," sta "," ~ ")," atd "," ~ ")," ata "," ~ ")," lt "," ~ ")," utc "," ~ ")," local "," ~ ")," ok "," ~ ")," done "," ~ ")," seen "," ~ ")," chk "," ~ ")," chkd "," ~ ")," checked "," ~ ")," rcvd "," ~ ")," recd "," ~ ")," dep "," ~ ")," arr "," ~ ")," qty "," ~ ")," all "," ~ ")," ttl "," ~ ")," total "," ~ ")," via "," ~ ")," per "," ~ ")," call "," ~ ")," inbound "," ~ ")," outbound "," ~ ")," approx "," ~ ")</f>
        <v>  </v>
      </c>
    </row>
    <row r="464" customFormat="false" ht="39.75" hidden="false" customHeight="true" outlineLevel="0" collapsed="false">
      <c r="A464" s="57" t="s">
        <v>1114</v>
      </c>
      <c r="B464" s="57" t="s">
        <v>276</v>
      </c>
      <c r="C464" s="57" t="str">
        <f aca="false">Flights!$F$18</f>
        <v>MH0004</v>
      </c>
      <c r="D464" s="58" t="n">
        <f aca="false">Flights!$D$18</f>
        <v>46310</v>
      </c>
      <c r="E464" s="57" t="str">
        <f aca="false">Flights!$G$18&amp;"-"&amp;Flights!$H$18</f>
        <v>KUL-LHR</v>
      </c>
      <c r="F464" s="57" t="str">
        <f aca="false">Flights!$K$18</f>
        <v>EY</v>
      </c>
      <c r="G464" s="57" t="s">
        <v>81</v>
      </c>
      <c r="H464" s="57" t="s">
        <v>381</v>
      </c>
      <c r="I464" s="57" t="s">
        <v>414</v>
      </c>
      <c r="J464" s="57" t="s">
        <v>415</v>
      </c>
      <c r="K464" s="67" t="s">
        <v>719</v>
      </c>
      <c r="L464" s="67" t="s">
        <v>417</v>
      </c>
      <c r="M464" s="67"/>
      <c r="N464" s="67" t="s">
        <v>386</v>
      </c>
      <c r="O464" s="67"/>
      <c r="P464" s="57" t="s">
        <v>187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open",IF(AND(NOT(OR(LEN(AZ464)&lt;15,ISNUMBER(MATCH(AZ464,L_Placeholder,0)))),BK464=0,NOT(OR(LEN(AU464)&lt;2,ISNUMBER(MATCH(AU464,L_Placeholder,0)))),NOT(OR(LEN(AX464)&lt;2,ISNUMBER(MATCH(AX464,L_Placeholder,0)))),TRIM(AE464)&lt;&gt;TRIM(T464)),"N/A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missing",IF(OR(LEN(AU464)&lt;2,ISNUMBER(MATCH(AU464,L_Placeholder,0))),"INVALID – PIC missing",IF(OR(LEN(AV464)&lt;2,ISNUMBER(MATCH(AV464,L_Placeholder,0))),"INVALID – result / assessment missing",IF(OR(OR(LEN(AW464)&lt;3,ISNUMBER(MATCH(AW464,L_Placeholder,0))),SUMPRODUCT(--ISNUMBER(SEARCH(" "&amp;L_EvidencePhrase&amp;" ",BD464)))&gt;0,BI464=1),"INVALID – evidence missing, placeholder or not yet on file",IF(BL464=0,"INVALID – evidence needs a traceable reference (number, file name or link)",IF(OR(LEN(AX464)&lt;2,ISNUMBER(MATCH(AX464,L_Placeholder,0))),"INVALID – verifier missing",IF(AX464=AU464,"INVALID – verifier must be someone other than the PIC",IF(BH464=1,"INVALID – result not yet available (awaiting / TBC)",IF(BV464=1,"INVALID – wording says not on board: an on-board confirmation needs the item loaded",IF(AND(AQ464=1,OR(OR(LEN(AY464)&lt;3,ISNUMBER(MATCH(AY464,L_Placeholder,0))),BJ464=1,BQ464=0)),"INVALID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LATE","COMPLETE")&amp;IF(BG464=1," – CHECK WORDING",""))))))))))))))))))))))),IF(TRIM(U464)="Fail","FAIL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t="str">
        <f aca="false">" "&amp;TRIM(SUBSTITUTE(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 "))&amp;" "</f>
        <v>  </v>
      </c>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IFERROR(IF(AND(TRIM(U464)="Pass",SUMPRODUCT((LEN(BC464)-LEN(SUBSTITUTE(BC464,"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")))/(LEN(L_PendNeg)+1))+SUMPRODUCT((LEN(BC464)-LEN(SUBSTITUTE(BC464," "&amp;L_PendPrep&amp;" "," ")))/(LEN(L_PendPrep)+1)),1,0),1)</f>
        <v>0</v>
      </c>
      <c r="BI464" s="61" t="n">
        <f aca="false">IFERROR(IF(SUMPRODUCT((LEN(BD464)-LEN(SUBSTITUTE(BD464," "&amp;L_PendStrict&amp;" "," ")))/(LEN(L_PendStrict)+1))&gt;SUMPRODUCT((LEN(BD464)-LEN(SUBSTITUTE(BD464," "&amp;L_PendNeg&amp;" "," ")))/(LEN(L_PendNeg)+1)),1,0),1)</f>
        <v>0</v>
      </c>
      <c r="BJ464" s="61" t="n">
        <f aca="false">IFERROR(IF(SUMPRODUCT((LEN(BE464)-LEN(SUBSTITUTE(BE464," "&amp;L_Pending&amp;" "," ")))/(LEN(L_Pending)+1))&gt;SUMPRODUCT((LEN(BE464)-LEN(SUBSTITUTE(BE464," "&amp;L_PendNeg&amp;" "," ")))/(LEN(L_PendNeg)+1))+SUMPRODUCT((LEN(BE464)-LEN(SUBSTITUTE(BE464," "&amp;L_PendPrep&amp;" "," ")))/(LEN(L_PendPrep)+1)),1,0),1)</f>
        <v>0</v>
      </c>
      <c r="BK464" s="61" t="n">
        <f aca="false">IFERROR(IF(SUMPRODUCT((LEN(BF464)-LEN(SUBSTITUTE(BF464," "&amp;L_PendStrict&amp;" "," ")))/(LEN(L_PendStrict)+1))&gt;SUMPRODUCT((LEN(BF464)-LEN(SUBSTITUTE(BF464," "&amp;L_PendNeg&amp;" "," ")))/(LEN(L_PendNeg)+1)),1,0),1)</f>
        <v>0</v>
      </c>
      <c r="BL464" s="61" t="n">
        <f aca="false">IFERROR(IF(OR(SUMPRODUCT(--ISNUMBER(SEARCH({"aa000"," aa 000"," aaa 000"," aaaa 000"," a 0000"," a000 000"," aa 00 000"," aaa 00 000"},BN464)))&gt;0,SUMPRODUCT(--ISNUMBER(SEARCH({"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464)))&gt;0,SUMPRODUCT(--ISNUMBER(SEARCH({"http","www.","\",".pdf",".jpg",".jpeg",".png",".heic",".xls",".doc",".msg",".eml"},Z464)))&gt;0,AND(SUMPRODUCT(--ISNUMBER(SEARCH({"sharepoint","onedrive","teams","dms","q-pulse","qpulse"},Z464)))&gt;0,ISNUMBER(SEARCH("0",BM464)))),1,0),0)</f>
        <v>0</v>
      </c>
      <c r="BM464" s="61" t="str">
        <f aca="false">SUBSTITUTE(SUBSTITUTE(SUBSTITUTE(SUBSTITUTE(SUBSTITUTE(SUBSTITUTE(SUBSTITUTE(SUBSTITUTE(SUBSTITUTE(LOWER(BW464&amp;""),"1","0"),"2","0"),"3","0"),"4","0"),"5","0"),"6","0"),"7","0"),"8","0"),"9","0")</f>
        <v>  </v>
      </c>
      <c r="BN464" s="61" t="str">
        <f aca="false">SUBSTITUTE(SUBSTITUTE(SUBSTITUTE(SUBSTITUTE(SUBSTITUTE(SUBSTITUTE(SUBSTITUTE(SUBSTITUTE(SUBSTITUTE(SUBSTITUTE(SUBSTITUTE(SUBSTITUTE(SUBSTITUTE(SUBSTITUTE(SUBSTITUTE(SUBSTITUTE(SUBSTITUTE(SUBSTITUTE(SUBSTITUTE(SUBSTITUTE(SUBSTITUTE(SUBSTITUTE(SUBSTITUTE(SUBSTITUTE(SUBSTITUTE(BM464,"b","a"),"c","a"),"d","a"),"e","a"),"f","a"),"g","a"),"h","a"),"i","a"),"j","a"),"k","a"),"l","a"),"m","a"),"n","a"),"o","a"),"p","a"),"q","a"),"r","a"),"s","a"),"t","a"),"u","a"),"v","a"),"w","a"),"x","a"),"y","a"),"z","a")</f>
        <v>  </v>
      </c>
      <c r="BO464" s="61" t="str">
        <f aca="false">SUBSTITUTE(SUBSTITUTE(SUBSTITUTE(SUBSTITUTE(SUBSTITUTE(SUBSTITUTE(SUBSTITUTE(SUBSTITUTE(SUBSTITUTE(LOWER(BX464&amp;""),"1","0"),"2","0"),"3","0"),"4","0"),"5","0"),"6","0"),"7","0"),"8","0"),"9","0")</f>
        <v>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v>
      </c>
      <c r="BQ464" s="61" t="n">
        <f aca="false">IFERROR(IF(OR(SUMPRODUCT(--ISNUMBER(SEARCH({"aa000"," aa 000"," aaa 000"," aaaa 000"," a 0000"," a000 000"," aa 00 000"," aaa 00 000"},BP464)))&gt;0,SUMPRODUCT(--ISNUMBER(SEARCH({"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464)))&gt;0,SUMPRODUCT(--ISNUMBER(SEARCH({"http","www.","\",".pdf",".jpg",".jpeg",".png",".heic",".xls",".doc",".msg",".eml"},W464)))&gt;0,ISNUMBER(SEARCH("0000",BO464)),AND(SUMPRODUCT(--ISNUMBER(SEARCH({"sharepoint","onedrive","teams","dms","q-pulse","qpulse"},W464)))&gt;0,ISNUMBER(SEARCH("0",BO464)))),1,0),0)</f>
        <v>0</v>
      </c>
      <c r="BR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464," "&amp;LOWER(Flights!$F$18)&amp;" "," ~ ")," mh"," ~")," at "," ~ ")," by "," ~ ")," on "," ~ ")," to "," ~ ")," from "," ~ ")," until "," ~ ")," till "," ~ ")," before "," ~ ")," after "," ~ ")," around "," ~ ")," approx "," ~ ")," about "," ~ ")," since "," ~ ")," hrs "," ~ ")," hr "," ~ ")," hours "," ~ ")," time "," ~ ")," jan "," ~ ")," feb "," ~ ")," mar "," ~ ")," apr "," ~ ")," may "," ~ ")," jun "," ~ ")," jul "," ~ ")," aug "," ~ ")," sep "," ~ ")," sept "," ~ ")," oct "," ~ ")</f>
        <v>  </v>
      </c>
      <c r="BS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464," "&amp;LOWER(Flights!$F$18)&amp;" "," ~ ")," mh"," ~")," at "," ~ ")," by "," ~ ")," on "," ~ ")," to "," ~ ")," from "," ~ ")," until "," ~ ")," till "," ~ ")," before "," ~ ")," after "," ~ ")," around "," ~ ")," approx "," ~ ")," about "," ~ ")," since "," ~ ")," hrs "," ~ ")," hr "," ~ ")," hours "," ~ ")," time "," ~ ")," jan "," ~ ")," feb "," ~ ")," mar "," ~ ")," apr "," ~ ")," may "," ~ ")," jun "," ~ ")," jul "," ~ ")," aug "," ~ ")," sep "," ~ ")," sept "," ~ ")," oct "," ~ ")</f>
        <v>  </v>
      </c>
      <c r="BT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464,"jan","~"),"feb","~"),"mar","~"),"apr","~"),"may","~"),"jun","~"),"jul","~"),"aug","~"),"sep","~"),"oct","~"),"nov","~"),"dec","~")," nov "," ~ ")," dec "," ~ ")," mon "," ~ ")," tue "," ~ ")," wed "," ~ ")," thu "," ~ ")," fri "," ~ ")," sat "," ~ ")," sun "," ~ ")," gate "," ~ ")," bay "," ~ ")," stand "," ~ ")," position "," ~ ")," galley "," ~ ")," flight "," ~ ")," flt "," ~ ")," day "," ~ ")," date "," ~ ")," dated "," ~ ")," the "," ~ ")," and "," ~ ")," of "," ~ ")," in "," ~ ")," for "," ~ ")," with "," ~ ")</f>
        <v>  </v>
      </c>
      <c r="BU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464,"jan","~"),"feb","~"),"mar","~"),"apr","~"),"may","~"),"jun","~"),"jul","~"),"aug","~"),"sep","~"),"oct","~"),"nov","~"),"dec","~")," nov "," ~ ")," dec "," ~ ")," mon "," ~ ")," tue "," ~ ")," wed "," ~ ")," thu "," ~ ")," fri "," ~ ")," sat "," ~ ")," sun "," ~ ")," gate "," ~ ")," bay "," ~ ")," stand "," ~ ")," position "," ~ ")," galley "," ~ ")," flight "," ~ ")," flt "," ~ ")," day "," ~ ")," date "," ~ ")," dated "," ~ ")," the "," ~ ")," and "," ~ ")," of "," ~ ")," in "," ~ ")," for "," ~ ")," with "," ~ ")</f>
        <v>  </v>
      </c>
      <c r="BV464" s="61" t="n">
        <f aca="false">0</f>
        <v>0</v>
      </c>
      <c r="BW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464," pax "," ~ ")," etd "," ~ ")," eta "," ~ ")," std "," ~ ")," sta "," ~ ")," atd "," ~ ")," ata "," ~ ")," lt "," ~ ")," utc "," ~ ")," local "," ~ ")," ok "," ~ ")," done "," ~ ")," seen "," ~ ")," chk "," ~ ")," chkd "," ~ ")," checked "," ~ ")," rcvd "," ~ ")," recd "," ~ ")," dep "," ~ ")," arr "," ~ ")," qty "," ~ ")," all "," ~ ")," ttl "," ~ ")," total "," ~ ")," via "," ~ ")," per "," ~ ")," call "," ~ ")," inbound "," ~ ")," outbound "," ~ ")," approx "," ~ ")</f>
        <v>  </v>
      </c>
      <c r="BX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464," pax "," ~ ")," etd "," ~ ")," eta "," ~ ")," std "," ~ ")," sta "," ~ ")," atd "," ~ ")," ata "," ~ ")," lt "," ~ ")," utc "," ~ ")," local "," ~ ")," ok "," ~ ")," done "," ~ ")," seen "," ~ ")," chk "," ~ ")," chkd "," ~ ")," checked "," ~ ")," rcvd "," ~ ")," recd "," ~ ")," dep "," ~ ")," arr "," ~ ")," qty "," ~ ")," all "," ~ ")," ttl "," ~ ")," total "," ~ ")," via "," ~ ")," per "," ~ ")," call "," ~ ")," inbound "," ~ ")," outbound "," ~ ")," approx "," ~ ")</f>
        <v>  </v>
      </c>
    </row>
    <row r="465" customFormat="false" ht="39.75" hidden="false" customHeight="true" outlineLevel="0" collapsed="false">
      <c r="A465" s="57" t="s">
        <v>1115</v>
      </c>
      <c r="B465" s="57" t="s">
        <v>276</v>
      </c>
      <c r="C465" s="57" t="str">
        <f aca="false">Flights!$F$18</f>
        <v>MH0004</v>
      </c>
      <c r="D465" s="58" t="n">
        <f aca="false">Flights!$D$18</f>
        <v>46310</v>
      </c>
      <c r="E465" s="57" t="str">
        <f aca="false">Flights!$G$18&amp;"-"&amp;Flights!$H$18</f>
        <v>KUL-LHR</v>
      </c>
      <c r="F465" s="57" t="str">
        <f aca="false">Flights!$K$18</f>
        <v>EY</v>
      </c>
      <c r="G465" s="57" t="s">
        <v>83</v>
      </c>
      <c r="H465" s="57" t="s">
        <v>381</v>
      </c>
      <c r="I465" s="57" t="s">
        <v>382</v>
      </c>
      <c r="J465" s="57" t="s">
        <v>419</v>
      </c>
      <c r="K465" s="67" t="s">
        <v>420</v>
      </c>
      <c r="L465" s="67" t="s">
        <v>421</v>
      </c>
      <c r="M465" s="67"/>
      <c r="N465" s="67" t="s">
        <v>386</v>
      </c>
      <c r="O465" s="67"/>
      <c r="P465" s="57" t="s">
        <v>187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open",IF(AND(NOT(OR(LEN(AZ465)&lt;15,ISNUMBER(MATCH(AZ465,L_Placeholder,0)))),BK465=0,NOT(OR(LEN(AU465)&lt;2,ISNUMBER(MATCH(AU465,L_Placeholder,0)))),NOT(OR(LEN(AX465)&lt;2,ISNUMBER(MATCH(AX465,L_Placeholder,0)))),TRIM(AE465)&lt;&gt;TRIM(T465)),"N/A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missing",IF(OR(LEN(AU465)&lt;2,ISNUMBER(MATCH(AU465,L_Placeholder,0))),"INVALID – PIC missing",IF(OR(LEN(AV465)&lt;2,ISNUMBER(MATCH(AV465,L_Placeholder,0))),"INVALID – result / assessment missing",IF(OR(OR(LEN(AW465)&lt;3,ISNUMBER(MATCH(AW465,L_Placeholder,0))),SUMPRODUCT(--ISNUMBER(SEARCH(" "&amp;L_EvidencePhrase&amp;" ",BD465)))&gt;0,BI465=1),"INVALID – evidence missing, placeholder or not yet on file",IF(BL465=0,"INVALID – evidence needs a traceable reference (number, file name or link)",IF(OR(LEN(AX465)&lt;2,ISNUMBER(MATCH(AX465,L_Placeholder,0))),"INVALID – verifier missing",IF(AX465=AU465,"INVALID – verifier must be someone other than the PIC",IF(BH465=1,"INVALID – result not yet available (awaiting / TBC)",IF(BV465=1,"INVALID – wording says not on board: an on-board confirmation needs the item loaded",IF(AND(AQ465=1,OR(OR(LEN(AY465)&lt;3,ISNUMBER(MATCH(AY465,L_Placeholder,0))),BJ465=1,BQ465=0)),"INVALID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LATE","COMPLETE")&amp;IF(BG465=1," – CHECK WORDING",""))))))))))))))))))))))),IF(TRIM(U465)="Fail","FAIL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t="str">
        <f aca="false">" "&amp;TRIM(SUBSTITUTE(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 "))&amp;" "</f>
        <v>  </v>
      </c>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IFERROR(IF(AND(TRIM(U465)="Pass",SUMPRODUCT((LEN(BC465)-LEN(SUBSTITUTE(BC465,"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")))/(LEN(L_PendNeg)+1))+SUMPRODUCT((LEN(BC465)-LEN(SUBSTITUTE(BC465," "&amp;L_PendPrep&amp;" "," ")))/(LEN(L_PendPrep)+1)),1,0),1)</f>
        <v>0</v>
      </c>
      <c r="BI465" s="61" t="n">
        <f aca="false">IFERROR(IF(SUMPRODUCT((LEN(BD465)-LEN(SUBSTITUTE(BD465," "&amp;L_PendStrict&amp;" "," ")))/(LEN(L_PendStrict)+1))&gt;SUMPRODUCT((LEN(BD465)-LEN(SUBSTITUTE(BD465," "&amp;L_PendNeg&amp;" "," ")))/(LEN(L_PendNeg)+1)),1,0),1)</f>
        <v>0</v>
      </c>
      <c r="BJ465" s="61" t="n">
        <f aca="false">IFERROR(IF(SUMPRODUCT((LEN(BE465)-LEN(SUBSTITUTE(BE465," "&amp;L_Pending&amp;" "," ")))/(LEN(L_Pending)+1))&gt;SUMPRODUCT((LEN(BE465)-LEN(SUBSTITUTE(BE465," "&amp;L_PendNeg&amp;" "," ")))/(LEN(L_PendNeg)+1))+SUMPRODUCT((LEN(BE465)-LEN(SUBSTITUTE(BE465," "&amp;L_PendPrep&amp;" "," ")))/(LEN(L_PendPrep)+1)),1,0),1)</f>
        <v>0</v>
      </c>
      <c r="BK465" s="61" t="n">
        <f aca="false">IFERROR(IF(SUMPRODUCT((LEN(BF465)-LEN(SUBSTITUTE(BF465," "&amp;L_PendStrict&amp;" "," ")))/(LEN(L_PendStrict)+1))&gt;SUMPRODUCT((LEN(BF465)-LEN(SUBSTITUTE(BF465," "&amp;L_PendNeg&amp;" "," ")))/(LEN(L_PendNeg)+1)),1,0),1)</f>
        <v>0</v>
      </c>
      <c r="BL465" s="61" t="n">
        <f aca="false">IFERROR(IF(OR(SUMPRODUCT(--ISNUMBER(SEARCH({"aa000"," aa 000"," aaa 000"," aaaa 000"," a 0000"," a000 000"," aa 00 000"," aaa 00 000"},BN465)))&gt;0,SUMPRODUCT(--ISNUMBER(SEARCH({"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465)))&gt;0,SUMPRODUCT(--ISNUMBER(SEARCH({"http","www.","\",".pdf",".jpg",".jpeg",".png",".heic",".xls",".doc",".msg",".eml"},Z465)))&gt;0,AND(SUMPRODUCT(--ISNUMBER(SEARCH({"sharepoint","onedrive","teams","dms","q-pulse","qpulse"},Z465)))&gt;0,ISNUMBER(SEARCH("0",BM465)))),1,0),0)</f>
        <v>0</v>
      </c>
      <c r="BM465" s="61" t="str">
        <f aca="false">SUBSTITUTE(SUBSTITUTE(SUBSTITUTE(SUBSTITUTE(SUBSTITUTE(SUBSTITUTE(SUBSTITUTE(SUBSTITUTE(SUBSTITUTE(LOWER(BW465&amp;""),"1","0"),"2","0"),"3","0"),"4","0"),"5","0"),"6","0"),"7","0"),"8","0"),"9","0")</f>
        <v>  </v>
      </c>
      <c r="BN465" s="61" t="str">
        <f aca="false">SUBSTITUTE(SUBSTITUTE(SUBSTITUTE(SUBSTITUTE(SUBSTITUTE(SUBSTITUTE(SUBSTITUTE(SUBSTITUTE(SUBSTITUTE(SUBSTITUTE(SUBSTITUTE(SUBSTITUTE(SUBSTITUTE(SUBSTITUTE(SUBSTITUTE(SUBSTITUTE(SUBSTITUTE(SUBSTITUTE(SUBSTITUTE(SUBSTITUTE(SUBSTITUTE(SUBSTITUTE(SUBSTITUTE(SUBSTITUTE(SUBSTITUTE(BM465,"b","a"),"c","a"),"d","a"),"e","a"),"f","a"),"g","a"),"h","a"),"i","a"),"j","a"),"k","a"),"l","a"),"m","a"),"n","a"),"o","a"),"p","a"),"q","a"),"r","a"),"s","a"),"t","a"),"u","a"),"v","a"),"w","a"),"x","a"),"y","a"),"z","a")</f>
        <v>  </v>
      </c>
      <c r="BO465" s="61" t="str">
        <f aca="false">SUBSTITUTE(SUBSTITUTE(SUBSTITUTE(SUBSTITUTE(SUBSTITUTE(SUBSTITUTE(SUBSTITUTE(SUBSTITUTE(SUBSTITUTE(LOWER(BX465&amp;""),"1","0"),"2","0"),"3","0"),"4","0"),"5","0"),"6","0"),"7","0"),"8","0"),"9","0")</f>
        <v>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v>
      </c>
      <c r="BQ465" s="61" t="n">
        <f aca="false">IFERROR(IF(OR(SUMPRODUCT(--ISNUMBER(SEARCH({"aa000"," aa 000"," aaa 000"," aaaa 000"," a 0000"," a000 000"," aa 00 000"," aaa 00 000"},BP465)))&gt;0,SUMPRODUCT(--ISNUMBER(SEARCH({"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465)))&gt;0,SUMPRODUCT(--ISNUMBER(SEARCH({"http","www.","\",".pdf",".jpg",".jpeg",".png",".heic",".xls",".doc",".msg",".eml"},W465)))&gt;0,ISNUMBER(SEARCH("0000",BO465)),AND(SUMPRODUCT(--ISNUMBER(SEARCH({"sharepoint","onedrive","teams","dms","q-pulse","qpulse"},W465)))&gt;0,ISNUMBER(SEARCH("0",BO465)))),1,0),0)</f>
        <v>0</v>
      </c>
      <c r="BR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465," "&amp;LOWER(Flights!$F$18)&amp;" "," ~ ")," mh"," ~")," at "," ~ ")," by "," ~ ")," on "," ~ ")," to "," ~ ")," from "," ~ ")," until "," ~ ")," till "," ~ ")," before "," ~ ")," after "," ~ ")," around "," ~ ")," approx "," ~ ")," about "," ~ ")," since "," ~ ")," hrs "," ~ ")," hr "," ~ ")," hours "," ~ ")," time "," ~ ")," jan "," ~ ")," feb "," ~ ")," mar "," ~ ")," apr "," ~ ")," may "," ~ ")," jun "," ~ ")," jul "," ~ ")," aug "," ~ ")," sep "," ~ ")," sept "," ~ ")," oct "," ~ ")</f>
        <v>  </v>
      </c>
      <c r="BS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465," "&amp;LOWER(Flights!$F$18)&amp;" "," ~ ")," mh"," ~")," at "," ~ ")," by "," ~ ")," on "," ~ ")," to "," ~ ")," from "," ~ ")," until "," ~ ")," till "," ~ ")," before "," ~ ")," after "," ~ ")," around "," ~ ")," approx "," ~ ")," about "," ~ ")," since "," ~ ")," hrs "," ~ ")," hr "," ~ ")," hours "," ~ ")," time "," ~ ")," jan "," ~ ")," feb "," ~ ")," mar "," ~ ")," apr "," ~ ")," may "," ~ ")," jun "," ~ ")," jul "," ~ ")," aug "," ~ ")," sep "," ~ ")," sept "," ~ ")," oct "," ~ ")</f>
        <v>  </v>
      </c>
      <c r="BT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465,"jan","~"),"feb","~"),"mar","~"),"apr","~"),"may","~"),"jun","~"),"jul","~"),"aug","~"),"sep","~"),"oct","~"),"nov","~"),"dec","~")," nov "," ~ ")," dec "," ~ ")," mon "," ~ ")," tue "," ~ ")," wed "," ~ ")," thu "," ~ ")," fri "," ~ ")," sat "," ~ ")," sun "," ~ ")," gate "," ~ ")," bay "," ~ ")," stand "," ~ ")," position "," ~ ")," galley "," ~ ")," flight "," ~ ")," flt "," ~ ")," day "," ~ ")," date "," ~ ")," dated "," ~ ")," the "," ~ ")," and "," ~ ")," of "," ~ ")," in "," ~ ")," for "," ~ ")," with "," ~ ")</f>
        <v>  </v>
      </c>
      <c r="BU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465,"jan","~"),"feb","~"),"mar","~"),"apr","~"),"may","~"),"jun","~"),"jul","~"),"aug","~"),"sep","~"),"oct","~"),"nov","~"),"dec","~")," nov "," ~ ")," dec "," ~ ")," mon "," ~ ")," tue "," ~ ")," wed "," ~ ")," thu "," ~ ")," fri "," ~ ")," sat "," ~ ")," sun "," ~ ")," gate "," ~ ")," bay "," ~ ")," stand "," ~ ")," position "," ~ ")," galley "," ~ ")," flight "," ~ ")," flt "," ~ ")," day "," ~ ")," date "," ~ ")," dated "," ~ ")," the "," ~ ")," and "," ~ ")," of "," ~ ")," in "," ~ ")," for "," ~ ")," with "," ~ ")</f>
        <v>  </v>
      </c>
      <c r="BV465" s="61" t="n">
        <f aca="false">0</f>
        <v>0</v>
      </c>
      <c r="BW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465," pax "," ~ ")," etd "," ~ ")," eta "," ~ ")," std "," ~ ")," sta "," ~ ")," atd "," ~ ")," ata "," ~ ")," lt "," ~ ")," utc "," ~ ")," local "," ~ ")," ok "," ~ ")," done "," ~ ")," seen "," ~ ")," chk "," ~ ")," chkd "," ~ ")," checked "," ~ ")," rcvd "," ~ ")," recd "," ~ ")," dep "," ~ ")," arr "," ~ ")," qty "," ~ ")," all "," ~ ")," ttl "," ~ ")," total "," ~ ")," via "," ~ ")," per "," ~ ")," call "," ~ ")," inbound "," ~ ")," outbound "," ~ ")," approx "," ~ ")</f>
        <v>  </v>
      </c>
      <c r="BX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465," pax "," ~ ")," etd "," ~ ")," eta "," ~ ")," std "," ~ ")," sta "," ~ ")," atd "," ~ ")," ata "," ~ ")," lt "," ~ ")," utc "," ~ ")," local "," ~ ")," ok "," ~ ")," done "," ~ ")," seen "," ~ ")," chk "," ~ ")," chkd "," ~ ")," checked "," ~ ")," rcvd "," ~ ")," recd "," ~ ")," dep "," ~ ")," arr "," ~ ")," qty "," ~ ")," all "," ~ ")," ttl "," ~ ")," total "," ~ ")," via "," ~ ")," per "," ~ ")," call "," ~ ")," inbound "," ~ ")," outbound "," ~ ")," approx "," ~ ")</f>
        <v>  </v>
      </c>
    </row>
    <row r="466" customFormat="false" ht="39.75" hidden="false" customHeight="true" outlineLevel="0" collapsed="false">
      <c r="A466" s="57" t="s">
        <v>1116</v>
      </c>
      <c r="B466" s="57" t="s">
        <v>276</v>
      </c>
      <c r="C466" s="57" t="str">
        <f aca="false">Flights!$F$18</f>
        <v>MH0004</v>
      </c>
      <c r="D466" s="58" t="n">
        <f aca="false">Flights!$D$18</f>
        <v>46310</v>
      </c>
      <c r="E466" s="57" t="str">
        <f aca="false">Flights!$G$18&amp;"-"&amp;Flights!$H$18</f>
        <v>KUL-LHR</v>
      </c>
      <c r="F466" s="57" t="str">
        <f aca="false">Flights!$K$18</f>
        <v>EY</v>
      </c>
      <c r="G466" s="57" t="s">
        <v>423</v>
      </c>
      <c r="H466" s="57" t="s">
        <v>381</v>
      </c>
      <c r="I466" s="57" t="s">
        <v>382</v>
      </c>
      <c r="J466" s="57" t="s">
        <v>424</v>
      </c>
      <c r="K466" s="67"/>
      <c r="L466" s="67" t="s">
        <v>425</v>
      </c>
      <c r="M466" s="67"/>
      <c r="N466" s="67" t="s">
        <v>386</v>
      </c>
      <c r="O466" s="67" t="s">
        <v>426</v>
      </c>
      <c r="P466" s="57" t="s">
        <v>187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open",IF(AND(NOT(OR(LEN(AZ466)&lt;15,ISNUMBER(MATCH(AZ466,L_Placeholder,0)))),BK466=0,NOT(OR(LEN(AU466)&lt;2,ISNUMBER(MATCH(AU466,L_Placeholder,0)))),NOT(OR(LEN(AX466)&lt;2,ISNUMBER(MATCH(AX466,L_Placeholder,0)))),TRIM(AE466)&lt;&gt;TRIM(T466)),"N/A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missing",IF(OR(LEN(AU466)&lt;2,ISNUMBER(MATCH(AU466,L_Placeholder,0))),"INVALID – PIC missing",IF(OR(LEN(AV466)&lt;2,ISNUMBER(MATCH(AV466,L_Placeholder,0))),"INVALID – result / assessment missing",IF(OR(OR(LEN(AW466)&lt;3,ISNUMBER(MATCH(AW466,L_Placeholder,0))),SUMPRODUCT(--ISNUMBER(SEARCH(" "&amp;L_EvidencePhrase&amp;" ",BD466)))&gt;0,BI466=1),"INVALID – evidence missing, placeholder or not yet on file",IF(BL466=0,"INVALID – evidence needs a traceable reference (number, file name or link)",IF(OR(LEN(AX466)&lt;2,ISNUMBER(MATCH(AX466,L_Placeholder,0))),"INVALID – verifier missing",IF(AX466=AU466,"INVALID – verifier must be someone other than the PIC",IF(BH466=1,"INVALID – result not yet available (awaiting / TBC)",IF(BV466=1,"INVALID – wording says not on board: an on-board confirmation needs the item loaded",IF(AND(AQ466=1,OR(OR(LEN(AY466)&lt;3,ISNUMBER(MATCH(AY466,L_Placeholder,0))),BJ466=1,BQ466=0)),"INVALID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LATE","COMPLETE")&amp;IF(BG466=1," – CHECK WORDING",""))))))))))))))))))))))),IF(TRIM(U466)="Fail","FAIL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t="str">
        <f aca="false">" "&amp;TRIM(SUBSTITUTE(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 "))&amp;" "</f>
        <v>  </v>
      </c>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IFERROR(IF(AND(TRIM(U466)="Pass",SUMPRODUCT((LEN(BC466)-LEN(SUBSTITUTE(BC466,"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")))/(LEN(L_PendNeg)+1))+SUMPRODUCT((LEN(BC466)-LEN(SUBSTITUTE(BC466," "&amp;L_PendPrep&amp;" "," ")))/(LEN(L_PendPrep)+1)),1,0),1)</f>
        <v>0</v>
      </c>
      <c r="BI466" s="61" t="n">
        <f aca="false">IFERROR(IF(SUMPRODUCT((LEN(BD466)-LEN(SUBSTITUTE(BD466," "&amp;L_PendStrict&amp;" "," ")))/(LEN(L_PendStrict)+1))&gt;SUMPRODUCT((LEN(BD466)-LEN(SUBSTITUTE(BD466," "&amp;L_PendNeg&amp;" "," ")))/(LEN(L_PendNeg)+1)),1,0),1)</f>
        <v>0</v>
      </c>
      <c r="BJ466" s="61" t="n">
        <f aca="false">IFERROR(IF(SUMPRODUCT((LEN(BE466)-LEN(SUBSTITUTE(BE466," "&amp;L_Pending&amp;" "," ")))/(LEN(L_Pending)+1))&gt;SUMPRODUCT((LEN(BE466)-LEN(SUBSTITUTE(BE466," "&amp;L_PendNeg&amp;" "," ")))/(LEN(L_PendNeg)+1))+SUMPRODUCT((LEN(BE466)-LEN(SUBSTITUTE(BE466," "&amp;L_PendPrep&amp;" "," ")))/(LEN(L_PendPrep)+1)),1,0),1)</f>
        <v>0</v>
      </c>
      <c r="BK466" s="61" t="n">
        <f aca="false">IFERROR(IF(SUMPRODUCT((LEN(BF466)-LEN(SUBSTITUTE(BF466," "&amp;L_PendStrict&amp;" "," ")))/(LEN(L_PendStrict)+1))&gt;SUMPRODUCT((LEN(BF466)-LEN(SUBSTITUTE(BF466," "&amp;L_PendNeg&amp;" "," ")))/(LEN(L_PendNeg)+1)),1,0),1)</f>
        <v>0</v>
      </c>
      <c r="BL466" s="61" t="n">
        <f aca="false">IFERROR(IF(OR(SUMPRODUCT(--ISNUMBER(SEARCH({"aa000"," aa 000"," aaa 000"," aaaa 000"," a 0000"," a000 000"," aa 00 000"," aaa 00 000"},BN466)))&gt;0,SUMPRODUCT(--ISNUMBER(SEARCH({"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466)))&gt;0,SUMPRODUCT(--ISNUMBER(SEARCH({"http","www.","\",".pdf",".jpg",".jpeg",".png",".heic",".xls",".doc",".msg",".eml"},Z466)))&gt;0,AND(SUMPRODUCT(--ISNUMBER(SEARCH({"sharepoint","onedrive","teams","dms","q-pulse","qpulse"},Z466)))&gt;0,ISNUMBER(SEARCH("0",BM466)))),1,0),0)</f>
        <v>0</v>
      </c>
      <c r="BM466" s="61" t="str">
        <f aca="false">SUBSTITUTE(SUBSTITUTE(SUBSTITUTE(SUBSTITUTE(SUBSTITUTE(SUBSTITUTE(SUBSTITUTE(SUBSTITUTE(SUBSTITUTE(LOWER(BW466&amp;""),"1","0"),"2","0"),"3","0"),"4","0"),"5","0"),"6","0"),"7","0"),"8","0"),"9","0")</f>
        <v>  </v>
      </c>
      <c r="BN466" s="61" t="str">
        <f aca="false">SUBSTITUTE(SUBSTITUTE(SUBSTITUTE(SUBSTITUTE(SUBSTITUTE(SUBSTITUTE(SUBSTITUTE(SUBSTITUTE(SUBSTITUTE(SUBSTITUTE(SUBSTITUTE(SUBSTITUTE(SUBSTITUTE(SUBSTITUTE(SUBSTITUTE(SUBSTITUTE(SUBSTITUTE(SUBSTITUTE(SUBSTITUTE(SUBSTITUTE(SUBSTITUTE(SUBSTITUTE(SUBSTITUTE(SUBSTITUTE(SUBSTITUTE(BM466,"b","a"),"c","a"),"d","a"),"e","a"),"f","a"),"g","a"),"h","a"),"i","a"),"j","a"),"k","a"),"l","a"),"m","a"),"n","a"),"o","a"),"p","a"),"q","a"),"r","a"),"s","a"),"t","a"),"u","a"),"v","a"),"w","a"),"x","a"),"y","a"),"z","a")</f>
        <v>  </v>
      </c>
      <c r="BO466" s="61" t="str">
        <f aca="false">SUBSTITUTE(SUBSTITUTE(SUBSTITUTE(SUBSTITUTE(SUBSTITUTE(SUBSTITUTE(SUBSTITUTE(SUBSTITUTE(SUBSTITUTE(LOWER(BX466&amp;""),"1","0"),"2","0"),"3","0"),"4","0"),"5","0"),"6","0"),"7","0"),"8","0"),"9","0")</f>
        <v>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v>
      </c>
      <c r="BQ466" s="61" t="n">
        <f aca="false">IFERROR(IF(OR(SUMPRODUCT(--ISNUMBER(SEARCH({"aa000"," aa 000"," aaa 000"," aaaa 000"," a 0000"," a000 000"," aa 00 000"," aaa 00 000"},BP466)))&gt;0,SUMPRODUCT(--ISNUMBER(SEARCH({"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466)))&gt;0,SUMPRODUCT(--ISNUMBER(SEARCH({"http","www.","\",".pdf",".jpg",".jpeg",".png",".heic",".xls",".doc",".msg",".eml"},W466)))&gt;0,ISNUMBER(SEARCH("0000",BO466)),AND(SUMPRODUCT(--ISNUMBER(SEARCH({"sharepoint","onedrive","teams","dms","q-pulse","qpulse"},W466)))&gt;0,ISNUMBER(SEARCH("0",BO466)))),1,0),0)</f>
        <v>0</v>
      </c>
      <c r="BR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466," "&amp;LOWER(Flights!$F$18)&amp;" "," ~ ")," mh"," ~")," at "," ~ ")," by "," ~ ")," on "," ~ ")," to "," ~ ")," from "," ~ ")," until "," ~ ")," till "," ~ ")," before "," ~ ")," after "," ~ ")," around "," ~ ")," approx "," ~ ")," about "," ~ ")," since "," ~ ")," hrs "," ~ ")," hr "," ~ ")," hours "," ~ ")," time "," ~ ")," jan "," ~ ")," feb "," ~ ")," mar "," ~ ")," apr "," ~ ")," may "," ~ ")," jun "," ~ ")," jul "," ~ ")," aug "," ~ ")," sep "," ~ ")," sept "," ~ ")," oct "," ~ ")</f>
        <v>  </v>
      </c>
      <c r="BS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466," "&amp;LOWER(Flights!$F$18)&amp;" "," ~ ")," mh"," ~")," at "," ~ ")," by "," ~ ")," on "," ~ ")," to "," ~ ")," from "," ~ ")," until "," ~ ")," till "," ~ ")," before "," ~ ")," after "," ~ ")," around "," ~ ")," approx "," ~ ")," about "," ~ ")," since "," ~ ")," hrs "," ~ ")," hr "," ~ ")," hours "," ~ ")," time "," ~ ")," jan "," ~ ")," feb "," ~ ")," mar "," ~ ")," apr "," ~ ")," may "," ~ ")," jun "," ~ ")," jul "," ~ ")," aug "," ~ ")," sep "," ~ ")," sept "," ~ ")," oct "," ~ ")</f>
        <v>  </v>
      </c>
      <c r="BT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466,"jan","~"),"feb","~"),"mar","~"),"apr","~"),"may","~"),"jun","~"),"jul","~"),"aug","~"),"sep","~"),"oct","~"),"nov","~"),"dec","~")," nov "," ~ ")," dec "," ~ ")," mon "," ~ ")," tue "," ~ ")," wed "," ~ ")," thu "," ~ ")," fri "," ~ ")," sat "," ~ ")," sun "," ~ ")," gate "," ~ ")," bay "," ~ ")," stand "," ~ ")," position "," ~ ")," galley "," ~ ")," flight "," ~ ")," flt "," ~ ")," day "," ~ ")," date "," ~ ")," dated "," ~ ")," the "," ~ ")," and "," ~ ")," of "," ~ ")," in "," ~ ")," for "," ~ ")," with "," ~ ")</f>
        <v>  </v>
      </c>
      <c r="BU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466,"jan","~"),"feb","~"),"mar","~"),"apr","~"),"may","~"),"jun","~"),"jul","~"),"aug","~"),"sep","~"),"oct","~"),"nov","~"),"dec","~")," nov "," ~ ")," dec "," ~ ")," mon "," ~ ")," tue "," ~ ")," wed "," ~ ")," thu "," ~ ")," fri "," ~ ")," sat "," ~ ")," sun "," ~ ")," gate "," ~ ")," bay "," ~ ")," stand "," ~ ")," position "," ~ ")," galley "," ~ ")," flight "," ~ ")," flt "," ~ ")," day "," ~ ")," date "," ~ ")," dated "," ~ ")," the "," ~ ")," and "," ~ ")," of "," ~ ")," in "," ~ ")," for "," ~ ")," with "," ~ ")</f>
        <v>  </v>
      </c>
      <c r="BV466" s="61" t="n">
        <f aca="false">0</f>
        <v>0</v>
      </c>
      <c r="BW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466," pax "," ~ ")," etd "," ~ ")," eta "," ~ ")," std "," ~ ")," sta "," ~ ")," atd "," ~ ")," ata "," ~ ")," lt "," ~ ")," utc "," ~ ")," local "," ~ ")," ok "," ~ ")," done "," ~ ")," seen "," ~ ")," chk "," ~ ")," chkd "," ~ ")," checked "," ~ ")," rcvd "," ~ ")," recd "," ~ ")," dep "," ~ ")," arr "," ~ ")," qty "," ~ ")," all "," ~ ")," ttl "," ~ ")," total "," ~ ")," via "," ~ ")," per "," ~ ")," call "," ~ ")," inbound "," ~ ")," outbound "," ~ ")," approx "," ~ ")</f>
        <v>  </v>
      </c>
      <c r="BX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466," pax "," ~ ")," etd "," ~ ")," eta "," ~ ")," std "," ~ ")," sta "," ~ ")," atd "," ~ ")," ata "," ~ ")," lt "," ~ ")," utc "," ~ ")," local "," ~ ")," ok "," ~ ")," done "," ~ ")," seen "," ~ ")," chk "," ~ ")," chkd "," ~ ")," checked "," ~ ")," rcvd "," ~ ")," recd "," ~ ")," dep "," ~ ")," arr "," ~ ")," qty "," ~ ")," all "," ~ ")," ttl "," ~ ")," total "," ~ ")," via "," ~ ")," per "," ~ ")," call "," ~ ")," inbound "," ~ ")," outbound "," ~ ")," approx "," ~ ")</f>
        <v>  </v>
      </c>
    </row>
    <row r="467" customFormat="false" ht="39.75" hidden="false" customHeight="true" outlineLevel="0" collapsed="false">
      <c r="A467" s="57" t="s">
        <v>1117</v>
      </c>
      <c r="B467" s="57" t="s">
        <v>276</v>
      </c>
      <c r="C467" s="57" t="str">
        <f aca="false">Flights!$F$18</f>
        <v>MH0004</v>
      </c>
      <c r="D467" s="58" t="n">
        <f aca="false">Flights!$D$18</f>
        <v>46310</v>
      </c>
      <c r="E467" s="57" t="str">
        <f aca="false">Flights!$G$18&amp;"-"&amp;Flights!$H$18</f>
        <v>KUL-LHR</v>
      </c>
      <c r="F467" s="57" t="str">
        <f aca="false">Flights!$K$18</f>
        <v>EY</v>
      </c>
      <c r="G467" s="57" t="s">
        <v>423</v>
      </c>
      <c r="H467" s="57" t="s">
        <v>381</v>
      </c>
      <c r="I467" s="57" t="s">
        <v>382</v>
      </c>
      <c r="J467" s="57" t="s">
        <v>428</v>
      </c>
      <c r="K467" s="67" t="s">
        <v>429</v>
      </c>
      <c r="L467" s="67" t="s">
        <v>425</v>
      </c>
      <c r="M467" s="67"/>
      <c r="N467" s="67" t="s">
        <v>386</v>
      </c>
      <c r="O467" s="67" t="s">
        <v>426</v>
      </c>
      <c r="P467" s="57" t="s">
        <v>187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open",IF(AND(NOT(OR(LEN(AZ467)&lt;15,ISNUMBER(MATCH(AZ467,L_Placeholder,0)))),BK467=0,NOT(OR(LEN(AU467)&lt;2,ISNUMBER(MATCH(AU467,L_Placeholder,0)))),NOT(OR(LEN(AX467)&lt;2,ISNUMBER(MATCH(AX467,L_Placeholder,0)))),TRIM(AE467)&lt;&gt;TRIM(T467)),"N/A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missing",IF(OR(LEN(AU467)&lt;2,ISNUMBER(MATCH(AU467,L_Placeholder,0))),"INVALID – PIC missing",IF(OR(LEN(AV467)&lt;2,ISNUMBER(MATCH(AV467,L_Placeholder,0))),"INVALID – result / assessment missing",IF(OR(OR(LEN(AW467)&lt;3,ISNUMBER(MATCH(AW467,L_Placeholder,0))),SUMPRODUCT(--ISNUMBER(SEARCH(" "&amp;L_EvidencePhrase&amp;" ",BD467)))&gt;0,BI467=1),"INVALID – evidence missing, placeholder or not yet on file",IF(BL467=0,"INVALID – evidence needs a traceable reference (number, file name or link)",IF(OR(LEN(AX467)&lt;2,ISNUMBER(MATCH(AX467,L_Placeholder,0))),"INVALID – verifier missing",IF(AX467=AU467,"INVALID – verifier must be someone other than the PIC",IF(BH467=1,"INVALID – result not yet available (awaiting / TBC)",IF(BV467=1,"INVALID – wording says not on board: an on-board confirmation needs the item loaded",IF(AND(AQ467=1,OR(OR(LEN(AY467)&lt;3,ISNUMBER(MATCH(AY467,L_Placeholder,0))),BJ467=1,BQ467=0)),"INVALID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LATE","COMPLETE")&amp;IF(BG467=1," – CHECK WORDING",""))))))))))))))))))))))),IF(TRIM(U467)="Fail","FAIL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t="str">
        <f aca="false">" "&amp;TRIM(SUBSTITUTE(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 "))&amp;" "</f>
        <v>  </v>
      </c>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IFERROR(IF(AND(TRIM(U467)="Pass",SUMPRODUCT((LEN(BC467)-LEN(SUBSTITUTE(BC467,"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")))/(LEN(L_PendNeg)+1))+SUMPRODUCT((LEN(BC467)-LEN(SUBSTITUTE(BC467," "&amp;L_PendPrep&amp;" "," ")))/(LEN(L_PendPrep)+1)),1,0),1)</f>
        <v>0</v>
      </c>
      <c r="BI467" s="61" t="n">
        <f aca="false">IFERROR(IF(SUMPRODUCT((LEN(BD467)-LEN(SUBSTITUTE(BD467," "&amp;L_PendStrict&amp;" "," ")))/(LEN(L_PendStrict)+1))&gt;SUMPRODUCT((LEN(BD467)-LEN(SUBSTITUTE(BD467," "&amp;L_PendNeg&amp;" "," ")))/(LEN(L_PendNeg)+1)),1,0),1)</f>
        <v>0</v>
      </c>
      <c r="BJ467" s="61" t="n">
        <f aca="false">IFERROR(IF(SUMPRODUCT((LEN(BE467)-LEN(SUBSTITUTE(BE467," "&amp;L_Pending&amp;" "," ")))/(LEN(L_Pending)+1))&gt;SUMPRODUCT((LEN(BE467)-LEN(SUBSTITUTE(BE467," "&amp;L_PendNeg&amp;" "," ")))/(LEN(L_PendNeg)+1))+SUMPRODUCT((LEN(BE467)-LEN(SUBSTITUTE(BE467," "&amp;L_PendPrep&amp;" "," ")))/(LEN(L_PendPrep)+1)),1,0),1)</f>
        <v>0</v>
      </c>
      <c r="BK467" s="61" t="n">
        <f aca="false">IFERROR(IF(SUMPRODUCT((LEN(BF467)-LEN(SUBSTITUTE(BF467," "&amp;L_PendStrict&amp;" "," ")))/(LEN(L_PendStrict)+1))&gt;SUMPRODUCT((LEN(BF467)-LEN(SUBSTITUTE(BF467," "&amp;L_PendNeg&amp;" "," ")))/(LEN(L_PendNeg)+1)),1,0),1)</f>
        <v>0</v>
      </c>
      <c r="BL467" s="61" t="n">
        <f aca="false">IFERROR(IF(OR(SUMPRODUCT(--ISNUMBER(SEARCH({"aa000"," aa 000"," aaa 000"," aaaa 000"," a 0000"," a000 000"," aa 00 000"," aaa 00 000"},BN467)))&gt;0,SUMPRODUCT(--ISNUMBER(SEARCH({"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467)))&gt;0,SUMPRODUCT(--ISNUMBER(SEARCH({"http","www.","\",".pdf",".jpg",".jpeg",".png",".heic",".xls",".doc",".msg",".eml"},Z467)))&gt;0,AND(SUMPRODUCT(--ISNUMBER(SEARCH({"sharepoint","onedrive","teams","dms","q-pulse","qpulse"},Z467)))&gt;0,ISNUMBER(SEARCH("0",BM467)))),1,0),0)</f>
        <v>0</v>
      </c>
      <c r="BM467" s="61" t="str">
        <f aca="false">SUBSTITUTE(SUBSTITUTE(SUBSTITUTE(SUBSTITUTE(SUBSTITUTE(SUBSTITUTE(SUBSTITUTE(SUBSTITUTE(SUBSTITUTE(LOWER(BW467&amp;""),"1","0"),"2","0"),"3","0"),"4","0"),"5","0"),"6","0"),"7","0"),"8","0"),"9","0")</f>
        <v>  </v>
      </c>
      <c r="BN467" s="61" t="str">
        <f aca="false">SUBSTITUTE(SUBSTITUTE(SUBSTITUTE(SUBSTITUTE(SUBSTITUTE(SUBSTITUTE(SUBSTITUTE(SUBSTITUTE(SUBSTITUTE(SUBSTITUTE(SUBSTITUTE(SUBSTITUTE(SUBSTITUTE(SUBSTITUTE(SUBSTITUTE(SUBSTITUTE(SUBSTITUTE(SUBSTITUTE(SUBSTITUTE(SUBSTITUTE(SUBSTITUTE(SUBSTITUTE(SUBSTITUTE(SUBSTITUTE(SUBSTITUTE(BM467,"b","a"),"c","a"),"d","a"),"e","a"),"f","a"),"g","a"),"h","a"),"i","a"),"j","a"),"k","a"),"l","a"),"m","a"),"n","a"),"o","a"),"p","a"),"q","a"),"r","a"),"s","a"),"t","a"),"u","a"),"v","a"),"w","a"),"x","a"),"y","a"),"z","a")</f>
        <v>  </v>
      </c>
      <c r="BO467" s="61" t="str">
        <f aca="false">SUBSTITUTE(SUBSTITUTE(SUBSTITUTE(SUBSTITUTE(SUBSTITUTE(SUBSTITUTE(SUBSTITUTE(SUBSTITUTE(SUBSTITUTE(LOWER(BX467&amp;""),"1","0"),"2","0"),"3","0"),"4","0"),"5","0"),"6","0"),"7","0"),"8","0"),"9","0")</f>
        <v>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v>
      </c>
      <c r="BQ467" s="61" t="n">
        <f aca="false">IFERROR(IF(OR(SUMPRODUCT(--ISNUMBER(SEARCH({"aa000"," aa 000"," aaa 000"," aaaa 000"," a 0000"," a000 000"," aa 00 000"," aaa 00 000"},BP467)))&gt;0,SUMPRODUCT(--ISNUMBER(SEARCH({"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467)))&gt;0,SUMPRODUCT(--ISNUMBER(SEARCH({"http","www.","\",".pdf",".jpg",".jpeg",".png",".heic",".xls",".doc",".msg",".eml"},W467)))&gt;0,ISNUMBER(SEARCH("0000",BO467)),AND(SUMPRODUCT(--ISNUMBER(SEARCH({"sharepoint","onedrive","teams","dms","q-pulse","qpulse"},W467)))&gt;0,ISNUMBER(SEARCH("0",BO467)))),1,0),0)</f>
        <v>0</v>
      </c>
      <c r="BR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467," "&amp;LOWER(Flights!$F$18)&amp;" "," ~ ")," mh"," ~")," at "," ~ ")," by "," ~ ")," on "," ~ ")," to "," ~ ")," from "," ~ ")," until "," ~ ")," till "," ~ ")," before "," ~ ")," after "," ~ ")," around "," ~ ")," approx "," ~ ")," about "," ~ ")," since "," ~ ")," hrs "," ~ ")," hr "," ~ ")," hours "," ~ ")," time "," ~ ")," jan "," ~ ")," feb "," ~ ")," mar "," ~ ")," apr "," ~ ")," may "," ~ ")," jun "," ~ ")," jul "," ~ ")," aug "," ~ ")," sep "," ~ ")," sept "," ~ ")," oct "," ~ ")</f>
        <v>  </v>
      </c>
      <c r="BS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467," "&amp;LOWER(Flights!$F$18)&amp;" "," ~ ")," mh"," ~")," at "," ~ ")," by "," ~ ")," on "," ~ ")," to "," ~ ")," from "," ~ ")," until "," ~ ")," till "," ~ ")," before "," ~ ")," after "," ~ ")," around "," ~ ")," approx "," ~ ")," about "," ~ ")," since "," ~ ")," hrs "," ~ ")," hr "," ~ ")," hours "," ~ ")," time "," ~ ")," jan "," ~ ")," feb "," ~ ")," mar "," ~ ")," apr "," ~ ")," may "," ~ ")," jun "," ~ ")," jul "," ~ ")," aug "," ~ ")," sep "," ~ ")," sept "," ~ ")," oct "," ~ ")</f>
        <v>  </v>
      </c>
      <c r="BT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467,"jan","~"),"feb","~"),"mar","~"),"apr","~"),"may","~"),"jun","~"),"jul","~"),"aug","~"),"sep","~"),"oct","~"),"nov","~"),"dec","~")," nov "," ~ ")," dec "," ~ ")," mon "," ~ ")," tue "," ~ ")," wed "," ~ ")," thu "," ~ ")," fri "," ~ ")," sat "," ~ ")," sun "," ~ ")," gate "," ~ ")," bay "," ~ ")," stand "," ~ ")," position "," ~ ")," galley "," ~ ")," flight "," ~ ")," flt "," ~ ")," day "," ~ ")," date "," ~ ")," dated "," ~ ")," the "," ~ ")," and "," ~ ")," of "," ~ ")," in "," ~ ")," for "," ~ ")," with "," ~ ")</f>
        <v>  </v>
      </c>
      <c r="BU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467,"jan","~"),"feb","~"),"mar","~"),"apr","~"),"may","~"),"jun","~"),"jul","~"),"aug","~"),"sep","~"),"oct","~"),"nov","~"),"dec","~")," nov "," ~ ")," dec "," ~ ")," mon "," ~ ")," tue "," ~ ")," wed "," ~ ")," thu "," ~ ")," fri "," ~ ")," sat "," ~ ")," sun "," ~ ")," gate "," ~ ")," bay "," ~ ")," stand "," ~ ")," position "," ~ ")," galley "," ~ ")," flight "," ~ ")," flt "," ~ ")," day "," ~ ")," date "," ~ ")," dated "," ~ ")," the "," ~ ")," and "," ~ ")," of "," ~ ")," in "," ~ ")," for "," ~ ")," with "," ~ ")</f>
        <v>  </v>
      </c>
      <c r="BV467" s="61" t="n">
        <f aca="false">0</f>
        <v>0</v>
      </c>
      <c r="BW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467," pax "," ~ ")," etd "," ~ ")," eta "," ~ ")," std "," ~ ")," sta "," ~ ")," atd "," ~ ")," ata "," ~ ")," lt "," ~ ")," utc "," ~ ")," local "," ~ ")," ok "," ~ ")," done "," ~ ")," seen "," ~ ")," chk "," ~ ")," chkd "," ~ ")," checked "," ~ ")," rcvd "," ~ ")," recd "," ~ ")," dep "," ~ ")," arr "," ~ ")," qty "," ~ ")," all "," ~ ")," ttl "," ~ ")," total "," ~ ")," via "," ~ ")," per "," ~ ")," call "," ~ ")," inbound "," ~ ")," outbound "," ~ ")," approx "," ~ ")</f>
        <v>  </v>
      </c>
      <c r="BX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467," pax "," ~ ")," etd "," ~ ")," eta "," ~ ")," std "," ~ ")," sta "," ~ ")," atd "," ~ ")," ata "," ~ ")," lt "," ~ ")," utc "," ~ ")," local "," ~ ")," ok "," ~ ")," done "," ~ ")," seen "," ~ ")," chk "," ~ ")," chkd "," ~ ")," checked "," ~ ")," rcvd "," ~ ")," recd "," ~ ")," dep "," ~ ")," arr "," ~ ")," qty "," ~ ")," all "," ~ ")," ttl "," ~ ")," total "," ~ ")," via "," ~ ")," per "," ~ ")," call "," ~ ")," inbound "," ~ ")," outbound "," ~ ")," approx "," ~ ")</f>
        <v>  </v>
      </c>
    </row>
    <row r="468" customFormat="false" ht="39.75" hidden="false" customHeight="true" outlineLevel="0" collapsed="false">
      <c r="A468" s="57" t="s">
        <v>1118</v>
      </c>
      <c r="B468" s="57" t="s">
        <v>276</v>
      </c>
      <c r="C468" s="57" t="str">
        <f aca="false">Flights!$F$18</f>
        <v>MH0004</v>
      </c>
      <c r="D468" s="58" t="n">
        <f aca="false">Flights!$D$18</f>
        <v>46310</v>
      </c>
      <c r="E468" s="57" t="str">
        <f aca="false">Flights!$G$18&amp;"-"&amp;Flights!$H$18</f>
        <v>KUL-LHR</v>
      </c>
      <c r="F468" s="57" t="str">
        <f aca="false">Flights!$K$18</f>
        <v>EY</v>
      </c>
      <c r="G468" s="57" t="s">
        <v>423</v>
      </c>
      <c r="H468" s="57" t="s">
        <v>381</v>
      </c>
      <c r="I468" s="57" t="s">
        <v>431</v>
      </c>
      <c r="J468" s="57" t="s">
        <v>432</v>
      </c>
      <c r="K468" s="67"/>
      <c r="L468" s="67" t="s">
        <v>425</v>
      </c>
      <c r="M468" s="67"/>
      <c r="N468" s="67" t="s">
        <v>386</v>
      </c>
      <c r="O468" s="67" t="s">
        <v>426</v>
      </c>
      <c r="P468" s="57" t="s">
        <v>187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open",IF(AND(NOT(OR(LEN(AZ468)&lt;15,ISNUMBER(MATCH(AZ468,L_Placeholder,0)))),BK468=0,NOT(OR(LEN(AU468)&lt;2,ISNUMBER(MATCH(AU468,L_Placeholder,0)))),NOT(OR(LEN(AX468)&lt;2,ISNUMBER(MATCH(AX468,L_Placeholder,0)))),TRIM(AE468)&lt;&gt;TRIM(T468)),"N/A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missing",IF(OR(LEN(AU468)&lt;2,ISNUMBER(MATCH(AU468,L_Placeholder,0))),"INVALID – PIC missing",IF(OR(LEN(AV468)&lt;2,ISNUMBER(MATCH(AV468,L_Placeholder,0))),"INVALID – result / assessment missing",IF(OR(OR(LEN(AW468)&lt;3,ISNUMBER(MATCH(AW468,L_Placeholder,0))),SUMPRODUCT(--ISNUMBER(SEARCH(" "&amp;L_EvidencePhrase&amp;" ",BD468)))&gt;0,BI468=1),"INVALID – evidence missing, placeholder or not yet on file",IF(BL468=0,"INVALID – evidence needs a traceable reference (number, file name or link)",IF(OR(LEN(AX468)&lt;2,ISNUMBER(MATCH(AX468,L_Placeholder,0))),"INVALID – verifier missing",IF(AX468=AU468,"INVALID – verifier must be someone other than the PIC",IF(BH468=1,"INVALID – result not yet available (awaiting / TBC)",IF(BV468=1,"INVALID – wording says not on board: an on-board confirmation needs the item loaded",IF(AND(AQ468=1,OR(OR(LEN(AY468)&lt;3,ISNUMBER(MATCH(AY468,L_Placeholder,0))),BJ468=1,BQ468=0)),"INVALID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LATE","COMPLETE")&amp;IF(BG468=1," – CHECK WORDING",""))))))))))))))))))))))),IF(TRIM(U468)="Fail","FAIL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t="str">
        <f aca="false">" "&amp;TRIM(SUBSTITUTE(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 "))&amp;" "</f>
        <v>  </v>
      </c>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IFERROR(IF(AND(TRIM(U468)="Pass",SUMPRODUCT((LEN(BC468)-LEN(SUBSTITUTE(BC468,"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")))/(LEN(L_PendNeg)+1))+SUMPRODUCT((LEN(BC468)-LEN(SUBSTITUTE(BC468," "&amp;L_PendPrep&amp;" "," ")))/(LEN(L_PendPrep)+1)),1,0),1)</f>
        <v>0</v>
      </c>
      <c r="BI468" s="61" t="n">
        <f aca="false">IFERROR(IF(SUMPRODUCT((LEN(BD468)-LEN(SUBSTITUTE(BD468," "&amp;L_PendStrict&amp;" "," ")))/(LEN(L_PendStrict)+1))&gt;SUMPRODUCT((LEN(BD468)-LEN(SUBSTITUTE(BD468," "&amp;L_PendNeg&amp;" "," ")))/(LEN(L_PendNeg)+1)),1,0),1)</f>
        <v>0</v>
      </c>
      <c r="BJ468" s="61" t="n">
        <f aca="false">IFERROR(IF(SUMPRODUCT((LEN(BE468)-LEN(SUBSTITUTE(BE468," "&amp;L_Pending&amp;" "," ")))/(LEN(L_Pending)+1))&gt;SUMPRODUCT((LEN(BE468)-LEN(SUBSTITUTE(BE468," "&amp;L_PendNeg&amp;" "," ")))/(LEN(L_PendNeg)+1))+SUMPRODUCT((LEN(BE468)-LEN(SUBSTITUTE(BE468," "&amp;L_PendPrep&amp;" "," ")))/(LEN(L_PendPrep)+1)),1,0),1)</f>
        <v>0</v>
      </c>
      <c r="BK468" s="61" t="n">
        <f aca="false">IFERROR(IF(SUMPRODUCT((LEN(BF468)-LEN(SUBSTITUTE(BF468," "&amp;L_PendStrict&amp;" "," ")))/(LEN(L_PendStrict)+1))&gt;SUMPRODUCT((LEN(BF468)-LEN(SUBSTITUTE(BF468," "&amp;L_PendNeg&amp;" "," ")))/(LEN(L_PendNeg)+1)),1,0),1)</f>
        <v>0</v>
      </c>
      <c r="BL468" s="61" t="n">
        <f aca="false">IFERROR(IF(OR(SUMPRODUCT(--ISNUMBER(SEARCH({"aa000"," aa 000"," aaa 000"," aaaa 000"," a 0000"," a000 000"," aa 00 000"," aaa 00 000"},BN468)))&gt;0,SUMPRODUCT(--ISNUMBER(SEARCH({"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468)))&gt;0,SUMPRODUCT(--ISNUMBER(SEARCH({"http","www.","\",".pdf",".jpg",".jpeg",".png",".heic",".xls",".doc",".msg",".eml"},Z468)))&gt;0,AND(SUMPRODUCT(--ISNUMBER(SEARCH({"sharepoint","onedrive","teams","dms","q-pulse","qpulse"},Z468)))&gt;0,ISNUMBER(SEARCH("0",BM468)))),1,0),0)</f>
        <v>0</v>
      </c>
      <c r="BM468" s="61" t="str">
        <f aca="false">SUBSTITUTE(SUBSTITUTE(SUBSTITUTE(SUBSTITUTE(SUBSTITUTE(SUBSTITUTE(SUBSTITUTE(SUBSTITUTE(SUBSTITUTE(LOWER(BW468&amp;""),"1","0"),"2","0"),"3","0"),"4","0"),"5","0"),"6","0"),"7","0"),"8","0"),"9","0")</f>
        <v>  </v>
      </c>
      <c r="BN468" s="61" t="str">
        <f aca="false">SUBSTITUTE(SUBSTITUTE(SUBSTITUTE(SUBSTITUTE(SUBSTITUTE(SUBSTITUTE(SUBSTITUTE(SUBSTITUTE(SUBSTITUTE(SUBSTITUTE(SUBSTITUTE(SUBSTITUTE(SUBSTITUTE(SUBSTITUTE(SUBSTITUTE(SUBSTITUTE(SUBSTITUTE(SUBSTITUTE(SUBSTITUTE(SUBSTITUTE(SUBSTITUTE(SUBSTITUTE(SUBSTITUTE(SUBSTITUTE(SUBSTITUTE(BM468,"b","a"),"c","a"),"d","a"),"e","a"),"f","a"),"g","a"),"h","a"),"i","a"),"j","a"),"k","a"),"l","a"),"m","a"),"n","a"),"o","a"),"p","a"),"q","a"),"r","a"),"s","a"),"t","a"),"u","a"),"v","a"),"w","a"),"x","a"),"y","a"),"z","a")</f>
        <v>  </v>
      </c>
      <c r="BO468" s="61" t="str">
        <f aca="false">SUBSTITUTE(SUBSTITUTE(SUBSTITUTE(SUBSTITUTE(SUBSTITUTE(SUBSTITUTE(SUBSTITUTE(SUBSTITUTE(SUBSTITUTE(LOWER(BX468&amp;""),"1","0"),"2","0"),"3","0"),"4","0"),"5","0"),"6","0"),"7","0"),"8","0"),"9","0")</f>
        <v>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v>
      </c>
      <c r="BQ468" s="61" t="n">
        <f aca="false">IFERROR(IF(OR(SUMPRODUCT(--ISNUMBER(SEARCH({"aa000"," aa 000"," aaa 000"," aaaa 000"," a 0000"," a000 000"," aa 00 000"," aaa 00 000"},BP468)))&gt;0,SUMPRODUCT(--ISNUMBER(SEARCH({"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468)))&gt;0,SUMPRODUCT(--ISNUMBER(SEARCH({"http","www.","\",".pdf",".jpg",".jpeg",".png",".heic",".xls",".doc",".msg",".eml"},W468)))&gt;0,ISNUMBER(SEARCH("0000",BO468)),AND(SUMPRODUCT(--ISNUMBER(SEARCH({"sharepoint","onedrive","teams","dms","q-pulse","qpulse"},W468)))&gt;0,ISNUMBER(SEARCH("0",BO468)))),1,0),0)</f>
        <v>0</v>
      </c>
      <c r="BR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468," "&amp;LOWER(Flights!$F$18)&amp;" "," ~ ")," mh"," ~")," at "," ~ ")," by "," ~ ")," on "," ~ ")," to "," ~ ")," from "," ~ ")," until "," ~ ")," till "," ~ ")," before "," ~ ")," after "," ~ ")," around "," ~ ")," approx "," ~ ")," about "," ~ ")," since "," ~ ")," hrs "," ~ ")," hr "," ~ ")," hours "," ~ ")," time "," ~ ")," jan "," ~ ")," feb "," ~ ")," mar "," ~ ")," apr "," ~ ")," may "," ~ ")," jun "," ~ ")," jul "," ~ ")," aug "," ~ ")," sep "," ~ ")," sept "," ~ ")," oct "," ~ ")</f>
        <v>  </v>
      </c>
      <c r="BS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468," "&amp;LOWER(Flights!$F$18)&amp;" "," ~ ")," mh"," ~")," at "," ~ ")," by "," ~ ")," on "," ~ ")," to "," ~ ")," from "," ~ ")," until "," ~ ")," till "," ~ ")," before "," ~ ")," after "," ~ ")," around "," ~ ")," approx "," ~ ")," about "," ~ ")," since "," ~ ")," hrs "," ~ ")," hr "," ~ ")," hours "," ~ ")," time "," ~ ")," jan "," ~ ")," feb "," ~ ")," mar "," ~ ")," apr "," ~ ")," may "," ~ ")," jun "," ~ ")," jul "," ~ ")," aug "," ~ ")," sep "," ~ ")," sept "," ~ ")," oct "," ~ ")</f>
        <v>  </v>
      </c>
      <c r="BT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468,"jan","~"),"feb","~"),"mar","~"),"apr","~"),"may","~"),"jun","~"),"jul","~"),"aug","~"),"sep","~"),"oct","~"),"nov","~"),"dec","~")," nov "," ~ ")," dec "," ~ ")," mon "," ~ ")," tue "," ~ ")," wed "," ~ ")," thu "," ~ ")," fri "," ~ ")," sat "," ~ ")," sun "," ~ ")," gate "," ~ ")," bay "," ~ ")," stand "," ~ ")," position "," ~ ")," galley "," ~ ")," flight "," ~ ")," flt "," ~ ")," day "," ~ ")," date "," ~ ")," dated "," ~ ")," the "," ~ ")," and "," ~ ")," of "," ~ ")," in "," ~ ")," for "," ~ ")," with "," ~ ")</f>
        <v>  </v>
      </c>
      <c r="BU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468,"jan","~"),"feb","~"),"mar","~"),"apr","~"),"may","~"),"jun","~"),"jul","~"),"aug","~"),"sep","~"),"oct","~"),"nov","~"),"dec","~")," nov "," ~ ")," dec "," ~ ")," mon "," ~ ")," tue "," ~ ")," wed "," ~ ")," thu "," ~ ")," fri "," ~ ")," sat "," ~ ")," sun "," ~ ")," gate "," ~ ")," bay "," ~ ")," stand "," ~ ")," position "," ~ ")," galley "," ~ ")," flight "," ~ ")," flt "," ~ ")," day "," ~ ")," date "," ~ ")," dated "," ~ ")," the "," ~ ")," and "," ~ ")," of "," ~ ")," in "," ~ ")," for "," ~ ")," with "," ~ ")</f>
        <v>  </v>
      </c>
      <c r="BV468" s="61" t="n">
        <f aca="false">0</f>
        <v>0</v>
      </c>
      <c r="BW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468," pax "," ~ ")," etd "," ~ ")," eta "," ~ ")," std "," ~ ")," sta "," ~ ")," atd "," ~ ")," ata "," ~ ")," lt "," ~ ")," utc "," ~ ")," local "," ~ ")," ok "," ~ ")," done "," ~ ")," seen "," ~ ")," chk "," ~ ")," chkd "," ~ ")," checked "," ~ ")," rcvd "," ~ ")," recd "," ~ ")," dep "," ~ ")," arr "," ~ ")," qty "," ~ ")," all "," ~ ")," ttl "," ~ ")," total "," ~ ")," via "," ~ ")," per "," ~ ")," call "," ~ ")," inbound "," ~ ")," outbound "," ~ ")," approx "," ~ ")</f>
        <v>  </v>
      </c>
      <c r="BX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468," pax "," ~ ")," etd "," ~ ")," eta "," ~ ")," std "," ~ ")," sta "," ~ ")," atd "," ~ ")," ata "," ~ ")," lt "," ~ ")," utc "," ~ ")," local "," ~ ")," ok "," ~ ")," done "," ~ ")," seen "," ~ ")," chk "," ~ ")," chkd "," ~ ")," checked "," ~ ")," rcvd "," ~ ")," recd "," ~ ")," dep "," ~ ")," arr "," ~ ")," qty "," ~ ")," all "," ~ ")," ttl "," ~ ")," total "," ~ ")," via "," ~ ")," per "," ~ ")," call "," ~ ")," inbound "," ~ ")," outbound "," ~ ")," approx "," ~ ")</f>
        <v>  </v>
      </c>
    </row>
    <row r="469" customFormat="false" ht="39.75" hidden="false" customHeight="true" outlineLevel="0" collapsed="false">
      <c r="A469" s="57" t="s">
        <v>1119</v>
      </c>
      <c r="B469" s="57" t="s">
        <v>276</v>
      </c>
      <c r="C469" s="57" t="str">
        <f aca="false">Flights!$F$18</f>
        <v>MH0004</v>
      </c>
      <c r="D469" s="58" t="n">
        <f aca="false">Flights!$D$18</f>
        <v>46310</v>
      </c>
      <c r="E469" s="57" t="str">
        <f aca="false">Flights!$G$18&amp;"-"&amp;Flights!$H$18</f>
        <v>KUL-LHR</v>
      </c>
      <c r="F469" s="57" t="str">
        <f aca="false">Flights!$K$18</f>
        <v>EY</v>
      </c>
      <c r="G469" s="57" t="s">
        <v>423</v>
      </c>
      <c r="H469" s="57" t="s">
        <v>381</v>
      </c>
      <c r="I469" s="57" t="s">
        <v>431</v>
      </c>
      <c r="J469" s="57" t="s">
        <v>434</v>
      </c>
      <c r="K469" s="67"/>
      <c r="L469" s="67" t="s">
        <v>425</v>
      </c>
      <c r="M469" s="67"/>
      <c r="N469" s="67" t="s">
        <v>386</v>
      </c>
      <c r="O469" s="67" t="s">
        <v>426</v>
      </c>
      <c r="P469" s="57" t="s">
        <v>187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open",IF(AND(NOT(OR(LEN(AZ469)&lt;15,ISNUMBER(MATCH(AZ469,L_Placeholder,0)))),BK469=0,NOT(OR(LEN(AU469)&lt;2,ISNUMBER(MATCH(AU469,L_Placeholder,0)))),NOT(OR(LEN(AX469)&lt;2,ISNUMBER(MATCH(AX469,L_Placeholder,0)))),TRIM(AE469)&lt;&gt;TRIM(T469)),"N/A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missing",IF(OR(LEN(AU469)&lt;2,ISNUMBER(MATCH(AU469,L_Placeholder,0))),"INVALID – PIC missing",IF(OR(LEN(AV469)&lt;2,ISNUMBER(MATCH(AV469,L_Placeholder,0))),"INVALID – result / assessment missing",IF(OR(OR(LEN(AW469)&lt;3,ISNUMBER(MATCH(AW469,L_Placeholder,0))),SUMPRODUCT(--ISNUMBER(SEARCH(" "&amp;L_EvidencePhrase&amp;" ",BD469)))&gt;0,BI469=1),"INVALID – evidence missing, placeholder or not yet on file",IF(BL469=0,"INVALID – evidence needs a traceable reference (number, file name or link)",IF(OR(LEN(AX469)&lt;2,ISNUMBER(MATCH(AX469,L_Placeholder,0))),"INVALID – verifier missing",IF(AX469=AU469,"INVALID – verifier must be someone other than the PIC",IF(BH469=1,"INVALID – result not yet available (awaiting / TBC)",IF(BV469=1,"INVALID – wording says not on board: an on-board confirmation needs the item loaded",IF(AND(AQ469=1,OR(OR(LEN(AY469)&lt;3,ISNUMBER(MATCH(AY469,L_Placeholder,0))),BJ469=1,BQ469=0)),"INVALID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LATE","COMPLETE")&amp;IF(BG469=1," – CHECK WORDING",""))))))))))))))))))))))),IF(TRIM(U469)="Fail","FAIL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t="str">
        <f aca="false">" "&amp;TRIM(SUBSTITUTE(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 "))&amp;" "</f>
        <v>  </v>
      </c>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IFERROR(IF(AND(TRIM(U469)="Pass",SUMPRODUCT((LEN(BC469)-LEN(SUBSTITUTE(BC469,"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")))/(LEN(L_PendNeg)+1))+SUMPRODUCT((LEN(BC469)-LEN(SUBSTITUTE(BC469," "&amp;L_PendPrep&amp;" "," ")))/(LEN(L_PendPrep)+1)),1,0),1)</f>
        <v>0</v>
      </c>
      <c r="BI469" s="61" t="n">
        <f aca="false">IFERROR(IF(SUMPRODUCT((LEN(BD469)-LEN(SUBSTITUTE(BD469," "&amp;L_PendStrict&amp;" "," ")))/(LEN(L_PendStrict)+1))&gt;SUMPRODUCT((LEN(BD469)-LEN(SUBSTITUTE(BD469," "&amp;L_PendNeg&amp;" "," ")))/(LEN(L_PendNeg)+1)),1,0),1)</f>
        <v>0</v>
      </c>
      <c r="BJ469" s="61" t="n">
        <f aca="false">IFERROR(IF(SUMPRODUCT((LEN(BE469)-LEN(SUBSTITUTE(BE469," "&amp;L_Pending&amp;" "," ")))/(LEN(L_Pending)+1))&gt;SUMPRODUCT((LEN(BE469)-LEN(SUBSTITUTE(BE469," "&amp;L_PendNeg&amp;" "," ")))/(LEN(L_PendNeg)+1))+SUMPRODUCT((LEN(BE469)-LEN(SUBSTITUTE(BE469," "&amp;L_PendPrep&amp;" "," ")))/(LEN(L_PendPrep)+1)),1,0),1)</f>
        <v>0</v>
      </c>
      <c r="BK469" s="61" t="n">
        <f aca="false">IFERROR(IF(SUMPRODUCT((LEN(BF469)-LEN(SUBSTITUTE(BF469," "&amp;L_PendStrict&amp;" "," ")))/(LEN(L_PendStrict)+1))&gt;SUMPRODUCT((LEN(BF469)-LEN(SUBSTITUTE(BF469," "&amp;L_PendNeg&amp;" "," ")))/(LEN(L_PendNeg)+1)),1,0),1)</f>
        <v>0</v>
      </c>
      <c r="BL469" s="61" t="n">
        <f aca="false">IFERROR(IF(OR(SUMPRODUCT(--ISNUMBER(SEARCH({"aa000"," aa 000"," aaa 000"," aaaa 000"," a 0000"," a000 000"," aa 00 000"," aaa 00 000"},BN469)))&gt;0,SUMPRODUCT(--ISNUMBER(SEARCH({"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469)))&gt;0,SUMPRODUCT(--ISNUMBER(SEARCH({"http","www.","\",".pdf",".jpg",".jpeg",".png",".heic",".xls",".doc",".msg",".eml"},Z469)))&gt;0,AND(SUMPRODUCT(--ISNUMBER(SEARCH({"sharepoint","onedrive","teams","dms","q-pulse","qpulse"},Z469)))&gt;0,ISNUMBER(SEARCH("0",BM469)))),1,0),0)</f>
        <v>0</v>
      </c>
      <c r="BM469" s="61" t="str">
        <f aca="false">SUBSTITUTE(SUBSTITUTE(SUBSTITUTE(SUBSTITUTE(SUBSTITUTE(SUBSTITUTE(SUBSTITUTE(SUBSTITUTE(SUBSTITUTE(LOWER(BW469&amp;""),"1","0"),"2","0"),"3","0"),"4","0"),"5","0"),"6","0"),"7","0"),"8","0"),"9","0")</f>
        <v>  </v>
      </c>
      <c r="BN469" s="61" t="str">
        <f aca="false">SUBSTITUTE(SUBSTITUTE(SUBSTITUTE(SUBSTITUTE(SUBSTITUTE(SUBSTITUTE(SUBSTITUTE(SUBSTITUTE(SUBSTITUTE(SUBSTITUTE(SUBSTITUTE(SUBSTITUTE(SUBSTITUTE(SUBSTITUTE(SUBSTITUTE(SUBSTITUTE(SUBSTITUTE(SUBSTITUTE(SUBSTITUTE(SUBSTITUTE(SUBSTITUTE(SUBSTITUTE(SUBSTITUTE(SUBSTITUTE(SUBSTITUTE(BM469,"b","a"),"c","a"),"d","a"),"e","a"),"f","a"),"g","a"),"h","a"),"i","a"),"j","a"),"k","a"),"l","a"),"m","a"),"n","a"),"o","a"),"p","a"),"q","a"),"r","a"),"s","a"),"t","a"),"u","a"),"v","a"),"w","a"),"x","a"),"y","a"),"z","a")</f>
        <v>  </v>
      </c>
      <c r="BO469" s="61" t="str">
        <f aca="false">SUBSTITUTE(SUBSTITUTE(SUBSTITUTE(SUBSTITUTE(SUBSTITUTE(SUBSTITUTE(SUBSTITUTE(SUBSTITUTE(SUBSTITUTE(LOWER(BX469&amp;""),"1","0"),"2","0"),"3","0"),"4","0"),"5","0"),"6","0"),"7","0"),"8","0"),"9","0")</f>
        <v>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v>
      </c>
      <c r="BQ469" s="61" t="n">
        <f aca="false">IFERROR(IF(OR(SUMPRODUCT(--ISNUMBER(SEARCH({"aa000"," aa 000"," aaa 000"," aaaa 000"," a 0000"," a000 000"," aa 00 000"," aaa 00 000"},BP469)))&gt;0,SUMPRODUCT(--ISNUMBER(SEARCH({"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469)))&gt;0,SUMPRODUCT(--ISNUMBER(SEARCH({"http","www.","\",".pdf",".jpg",".jpeg",".png",".heic",".xls",".doc",".msg",".eml"},W469)))&gt;0,ISNUMBER(SEARCH("0000",BO469)),AND(SUMPRODUCT(--ISNUMBER(SEARCH({"sharepoint","onedrive","teams","dms","q-pulse","qpulse"},W469)))&gt;0,ISNUMBER(SEARCH("0",BO469)))),1,0),0)</f>
        <v>0</v>
      </c>
      <c r="BR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469," "&amp;LOWER(Flights!$F$18)&amp;" "," ~ ")," mh"," ~")," at "," ~ ")," by "," ~ ")," on "," ~ ")," to "," ~ ")," from "," ~ ")," until "," ~ ")," till "," ~ ")," before "," ~ ")," after "," ~ ")," around "," ~ ")," approx "," ~ ")," about "," ~ ")," since "," ~ ")," hrs "," ~ ")," hr "," ~ ")," hours "," ~ ")," time "," ~ ")," jan "," ~ ")," feb "," ~ ")," mar "," ~ ")," apr "," ~ ")," may "," ~ ")," jun "," ~ ")," jul "," ~ ")," aug "," ~ ")," sep "," ~ ")," sept "," ~ ")," oct "," ~ ")</f>
        <v>  </v>
      </c>
      <c r="BS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469," "&amp;LOWER(Flights!$F$18)&amp;" "," ~ ")," mh"," ~")," at "," ~ ")," by "," ~ ")," on "," ~ ")," to "," ~ ")," from "," ~ ")," until "," ~ ")," till "," ~ ")," before "," ~ ")," after "," ~ ")," around "," ~ ")," approx "," ~ ")," about "," ~ ")," since "," ~ ")," hrs "," ~ ")," hr "," ~ ")," hours "," ~ ")," time "," ~ ")," jan "," ~ ")," feb "," ~ ")," mar "," ~ ")," apr "," ~ ")," may "," ~ ")," jun "," ~ ")," jul "," ~ ")," aug "," ~ ")," sep "," ~ ")," sept "," ~ ")," oct "," ~ ")</f>
        <v>  </v>
      </c>
      <c r="BT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469,"jan","~"),"feb","~"),"mar","~"),"apr","~"),"may","~"),"jun","~"),"jul","~"),"aug","~"),"sep","~"),"oct","~"),"nov","~"),"dec","~")," nov "," ~ ")," dec "," ~ ")," mon "," ~ ")," tue "," ~ ")," wed "," ~ ")," thu "," ~ ")," fri "," ~ ")," sat "," ~ ")," sun "," ~ ")," gate "," ~ ")," bay "," ~ ")," stand "," ~ ")," position "," ~ ")," galley "," ~ ")," flight "," ~ ")," flt "," ~ ")," day "," ~ ")," date "," ~ ")," dated "," ~ ")," the "," ~ ")," and "," ~ ")," of "," ~ ")," in "," ~ ")," for "," ~ ")," with "," ~ ")</f>
        <v>  </v>
      </c>
      <c r="BU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469,"jan","~"),"feb","~"),"mar","~"),"apr","~"),"may","~"),"jun","~"),"jul","~"),"aug","~"),"sep","~"),"oct","~"),"nov","~"),"dec","~")," nov "," ~ ")," dec "," ~ ")," mon "," ~ ")," tue "," ~ ")," wed "," ~ ")," thu "," ~ ")," fri "," ~ ")," sat "," ~ ")," sun "," ~ ")," gate "," ~ ")," bay "," ~ ")," stand "," ~ ")," position "," ~ ")," galley "," ~ ")," flight "," ~ ")," flt "," ~ ")," day "," ~ ")," date "," ~ ")," dated "," ~ ")," the "," ~ ")," and "," ~ ")," of "," ~ ")," in "," ~ ")," for "," ~ ")," with "," ~ ")</f>
        <v>  </v>
      </c>
      <c r="BV469" s="61" t="n">
        <f aca="false">0</f>
        <v>0</v>
      </c>
      <c r="BW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469," pax "," ~ ")," etd "," ~ ")," eta "," ~ ")," std "," ~ ")," sta "," ~ ")," atd "," ~ ")," ata "," ~ ")," lt "," ~ ")," utc "," ~ ")," local "," ~ ")," ok "," ~ ")," done "," ~ ")," seen "," ~ ")," chk "," ~ ")," chkd "," ~ ")," checked "," ~ ")," rcvd "," ~ ")," recd "," ~ ")," dep "," ~ ")," arr "," ~ ")," qty "," ~ ")," all "," ~ ")," ttl "," ~ ")," total "," ~ ")," via "," ~ ")," per "," ~ ")," call "," ~ ")," inbound "," ~ ")," outbound "," ~ ")," approx "," ~ ")</f>
        <v>  </v>
      </c>
      <c r="BX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469," pax "," ~ ")," etd "," ~ ")," eta "," ~ ")," std "," ~ ")," sta "," ~ ")," atd "," ~ ")," ata "," ~ ")," lt "," ~ ")," utc "," ~ ")," local "," ~ ")," ok "," ~ ")," done "," ~ ")," seen "," ~ ")," chk "," ~ ")," chkd "," ~ ")," checked "," ~ ")," rcvd "," ~ ")," recd "," ~ ")," dep "," ~ ")," arr "," ~ ")," qty "," ~ ")," all "," ~ ")," ttl "," ~ ")," total "," ~ ")," via "," ~ ")," per "," ~ ")," call "," ~ ")," inbound "," ~ ")," outbound "," ~ ")," approx "," ~ ")</f>
        <v>  </v>
      </c>
    </row>
    <row r="470" customFormat="false" ht="39.75" hidden="false" customHeight="true" outlineLevel="0" collapsed="false">
      <c r="A470" s="57" t="s">
        <v>1120</v>
      </c>
      <c r="B470" s="57" t="s">
        <v>276</v>
      </c>
      <c r="C470" s="57" t="str">
        <f aca="false">Flights!$F$18</f>
        <v>MH0004</v>
      </c>
      <c r="D470" s="58" t="n">
        <f aca="false">Flights!$D$18</f>
        <v>46310</v>
      </c>
      <c r="E470" s="57" t="str">
        <f aca="false">Flights!$G$18&amp;"-"&amp;Flights!$H$18</f>
        <v>KUL-LHR</v>
      </c>
      <c r="F470" s="57" t="str">
        <f aca="false">Flights!$K$18</f>
        <v>EY</v>
      </c>
      <c r="G470" s="57" t="s">
        <v>423</v>
      </c>
      <c r="H470" s="57" t="s">
        <v>381</v>
      </c>
      <c r="I470" s="57" t="s">
        <v>431</v>
      </c>
      <c r="J470" s="57" t="s">
        <v>436</v>
      </c>
      <c r="K470" s="67"/>
      <c r="L470" s="67" t="s">
        <v>425</v>
      </c>
      <c r="M470" s="67"/>
      <c r="N470" s="67" t="s">
        <v>386</v>
      </c>
      <c r="O470" s="67" t="s">
        <v>426</v>
      </c>
      <c r="P470" s="57" t="s">
        <v>187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open",IF(AND(NOT(OR(LEN(AZ470)&lt;15,ISNUMBER(MATCH(AZ470,L_Placeholder,0)))),BK470=0,NOT(OR(LEN(AU470)&lt;2,ISNUMBER(MATCH(AU470,L_Placeholder,0)))),NOT(OR(LEN(AX470)&lt;2,ISNUMBER(MATCH(AX470,L_Placeholder,0)))),TRIM(AE470)&lt;&gt;TRIM(T470)),"N/A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missing",IF(OR(LEN(AU470)&lt;2,ISNUMBER(MATCH(AU470,L_Placeholder,0))),"INVALID – PIC missing",IF(OR(LEN(AV470)&lt;2,ISNUMBER(MATCH(AV470,L_Placeholder,0))),"INVALID – result / assessment missing",IF(OR(OR(LEN(AW470)&lt;3,ISNUMBER(MATCH(AW470,L_Placeholder,0))),SUMPRODUCT(--ISNUMBER(SEARCH(" "&amp;L_EvidencePhrase&amp;" ",BD470)))&gt;0,BI470=1),"INVALID – evidence missing, placeholder or not yet on file",IF(BL470=0,"INVALID – evidence needs a traceable reference (number, file name or link)",IF(OR(LEN(AX470)&lt;2,ISNUMBER(MATCH(AX470,L_Placeholder,0))),"INVALID – verifier missing",IF(AX470=AU470,"INVALID – verifier must be someone other than the PIC",IF(BH470=1,"INVALID – result not yet available (awaiting / TBC)",IF(BV470=1,"INVALID – wording says not on board: an on-board confirmation needs the item loaded",IF(AND(AQ470=1,OR(OR(LEN(AY470)&lt;3,ISNUMBER(MATCH(AY470,L_Placeholder,0))),BJ470=1,BQ470=0)),"INVALID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LATE","COMPLETE")&amp;IF(BG470=1," – CHECK WORDING",""))))))))))))))))))))))),IF(TRIM(U470)="Fail","FAIL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t="str">
        <f aca="false">" "&amp;TRIM(SUBSTITUTE(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 "))&amp;" "</f>
        <v>  </v>
      </c>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IFERROR(IF(AND(TRIM(U470)="Pass",SUMPRODUCT((LEN(BC470)-LEN(SUBSTITUTE(BC470,"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")))/(LEN(L_PendNeg)+1))+SUMPRODUCT((LEN(BC470)-LEN(SUBSTITUTE(BC470," "&amp;L_PendPrep&amp;" "," ")))/(LEN(L_PendPrep)+1)),1,0),1)</f>
        <v>0</v>
      </c>
      <c r="BI470" s="61" t="n">
        <f aca="false">IFERROR(IF(SUMPRODUCT((LEN(BD470)-LEN(SUBSTITUTE(BD470," "&amp;L_PendStrict&amp;" "," ")))/(LEN(L_PendStrict)+1))&gt;SUMPRODUCT((LEN(BD470)-LEN(SUBSTITUTE(BD470," "&amp;L_PendNeg&amp;" "," ")))/(LEN(L_PendNeg)+1)),1,0),1)</f>
        <v>0</v>
      </c>
      <c r="BJ470" s="61" t="n">
        <f aca="false">IFERROR(IF(SUMPRODUCT((LEN(BE470)-LEN(SUBSTITUTE(BE470," "&amp;L_Pending&amp;" "," ")))/(LEN(L_Pending)+1))&gt;SUMPRODUCT((LEN(BE470)-LEN(SUBSTITUTE(BE470," "&amp;L_PendNeg&amp;" "," ")))/(LEN(L_PendNeg)+1))+SUMPRODUCT((LEN(BE470)-LEN(SUBSTITUTE(BE470," "&amp;L_PendPrep&amp;" "," ")))/(LEN(L_PendPrep)+1)),1,0),1)</f>
        <v>0</v>
      </c>
      <c r="BK470" s="61" t="n">
        <f aca="false">IFERROR(IF(SUMPRODUCT((LEN(BF470)-LEN(SUBSTITUTE(BF470," "&amp;L_PendStrict&amp;" "," ")))/(LEN(L_PendStrict)+1))&gt;SUMPRODUCT((LEN(BF470)-LEN(SUBSTITUTE(BF470," "&amp;L_PendNeg&amp;" "," ")))/(LEN(L_PendNeg)+1)),1,0),1)</f>
        <v>0</v>
      </c>
      <c r="BL470" s="61" t="n">
        <f aca="false">IFERROR(IF(OR(SUMPRODUCT(--ISNUMBER(SEARCH({"aa000"," aa 000"," aaa 000"," aaaa 000"," a 0000"," a000 000"," aa 00 000"," aaa 00 000"},BN470)))&gt;0,SUMPRODUCT(--ISNUMBER(SEARCH({"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470)))&gt;0,SUMPRODUCT(--ISNUMBER(SEARCH({"http","www.","\",".pdf",".jpg",".jpeg",".png",".heic",".xls",".doc",".msg",".eml"},Z470)))&gt;0,AND(SUMPRODUCT(--ISNUMBER(SEARCH({"sharepoint","onedrive","teams","dms","q-pulse","qpulse"},Z470)))&gt;0,ISNUMBER(SEARCH("0",BM470)))),1,0),0)</f>
        <v>0</v>
      </c>
      <c r="BM470" s="61" t="str">
        <f aca="false">SUBSTITUTE(SUBSTITUTE(SUBSTITUTE(SUBSTITUTE(SUBSTITUTE(SUBSTITUTE(SUBSTITUTE(SUBSTITUTE(SUBSTITUTE(LOWER(BW470&amp;""),"1","0"),"2","0"),"3","0"),"4","0"),"5","0"),"6","0"),"7","0"),"8","0"),"9","0")</f>
        <v>  </v>
      </c>
      <c r="BN470" s="61" t="str">
        <f aca="false">SUBSTITUTE(SUBSTITUTE(SUBSTITUTE(SUBSTITUTE(SUBSTITUTE(SUBSTITUTE(SUBSTITUTE(SUBSTITUTE(SUBSTITUTE(SUBSTITUTE(SUBSTITUTE(SUBSTITUTE(SUBSTITUTE(SUBSTITUTE(SUBSTITUTE(SUBSTITUTE(SUBSTITUTE(SUBSTITUTE(SUBSTITUTE(SUBSTITUTE(SUBSTITUTE(SUBSTITUTE(SUBSTITUTE(SUBSTITUTE(SUBSTITUTE(BM470,"b","a"),"c","a"),"d","a"),"e","a"),"f","a"),"g","a"),"h","a"),"i","a"),"j","a"),"k","a"),"l","a"),"m","a"),"n","a"),"o","a"),"p","a"),"q","a"),"r","a"),"s","a"),"t","a"),"u","a"),"v","a"),"w","a"),"x","a"),"y","a"),"z","a")</f>
        <v>  </v>
      </c>
      <c r="BO470" s="61" t="str">
        <f aca="false">SUBSTITUTE(SUBSTITUTE(SUBSTITUTE(SUBSTITUTE(SUBSTITUTE(SUBSTITUTE(SUBSTITUTE(SUBSTITUTE(SUBSTITUTE(LOWER(BX470&amp;""),"1","0"),"2","0"),"3","0"),"4","0"),"5","0"),"6","0"),"7","0"),"8","0"),"9","0")</f>
        <v>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v>
      </c>
      <c r="BQ470" s="61" t="n">
        <f aca="false">IFERROR(IF(OR(SUMPRODUCT(--ISNUMBER(SEARCH({"aa000"," aa 000"," aaa 000"," aaaa 000"," a 0000"," a000 000"," aa 00 000"," aaa 00 000"},BP470)))&gt;0,SUMPRODUCT(--ISNUMBER(SEARCH({"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470)))&gt;0,SUMPRODUCT(--ISNUMBER(SEARCH({"http","www.","\",".pdf",".jpg",".jpeg",".png",".heic",".xls",".doc",".msg",".eml"},W470)))&gt;0,ISNUMBER(SEARCH("0000",BO470)),AND(SUMPRODUCT(--ISNUMBER(SEARCH({"sharepoint","onedrive","teams","dms","q-pulse","qpulse"},W470)))&gt;0,ISNUMBER(SEARCH("0",BO470)))),1,0),0)</f>
        <v>0</v>
      </c>
      <c r="BR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470," "&amp;LOWER(Flights!$F$18)&amp;" "," ~ ")," mh"," ~")," at "," ~ ")," by "," ~ ")," on "," ~ ")," to "," ~ ")," from "," ~ ")," until "," ~ ")," till "," ~ ")," before "," ~ ")," after "," ~ ")," around "," ~ ")," approx "," ~ ")," about "," ~ ")," since "," ~ ")," hrs "," ~ ")," hr "," ~ ")," hours "," ~ ")," time "," ~ ")," jan "," ~ ")," feb "," ~ ")," mar "," ~ ")," apr "," ~ ")," may "," ~ ")," jun "," ~ ")," jul "," ~ ")," aug "," ~ ")," sep "," ~ ")," sept "," ~ ")," oct "," ~ ")</f>
        <v>  </v>
      </c>
      <c r="BS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470," "&amp;LOWER(Flights!$F$18)&amp;" "," ~ ")," mh"," ~")," at "," ~ ")," by "," ~ ")," on "," ~ ")," to "," ~ ")," from "," ~ ")," until "," ~ ")," till "," ~ ")," before "," ~ ")," after "," ~ ")," around "," ~ ")," approx "," ~ ")," about "," ~ ")," since "," ~ ")," hrs "," ~ ")," hr "," ~ ")," hours "," ~ ")," time "," ~ ")," jan "," ~ ")," feb "," ~ ")," mar "," ~ ")," apr "," ~ ")," may "," ~ ")," jun "," ~ ")," jul "," ~ ")," aug "," ~ ")," sep "," ~ ")," sept "," ~ ")," oct "," ~ ")</f>
        <v>  </v>
      </c>
      <c r="BT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470,"jan","~"),"feb","~"),"mar","~"),"apr","~"),"may","~"),"jun","~"),"jul","~"),"aug","~"),"sep","~"),"oct","~"),"nov","~"),"dec","~")," nov "," ~ ")," dec "," ~ ")," mon "," ~ ")," tue "," ~ ")," wed "," ~ ")," thu "," ~ ")," fri "," ~ ")," sat "," ~ ")," sun "," ~ ")," gate "," ~ ")," bay "," ~ ")," stand "," ~ ")," position "," ~ ")," galley "," ~ ")," flight "," ~ ")," flt "," ~ ")," day "," ~ ")," date "," ~ ")," dated "," ~ ")," the "," ~ ")," and "," ~ ")," of "," ~ ")," in "," ~ ")," for "," ~ ")," with "," ~ ")</f>
        <v>  </v>
      </c>
      <c r="BU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470,"jan","~"),"feb","~"),"mar","~"),"apr","~"),"may","~"),"jun","~"),"jul","~"),"aug","~"),"sep","~"),"oct","~"),"nov","~"),"dec","~")," nov "," ~ ")," dec "," ~ ")," mon "," ~ ")," tue "," ~ ")," wed "," ~ ")," thu "," ~ ")," fri "," ~ ")," sat "," ~ ")," sun "," ~ ")," gate "," ~ ")," bay "," ~ ")," stand "," ~ ")," position "," ~ ")," galley "," ~ ")," flight "," ~ ")," flt "," ~ ")," day "," ~ ")," date "," ~ ")," dated "," ~ ")," the "," ~ ")," and "," ~ ")," of "," ~ ")," in "," ~ ")," for "," ~ ")," with "," ~ ")</f>
        <v>  </v>
      </c>
      <c r="BV470" s="61" t="n">
        <f aca="false">0</f>
        <v>0</v>
      </c>
      <c r="BW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470," pax "," ~ ")," etd "," ~ ")," eta "," ~ ")," std "," ~ ")," sta "," ~ ")," atd "," ~ ")," ata "," ~ ")," lt "," ~ ")," utc "," ~ ")," local "," ~ ")," ok "," ~ ")," done "," ~ ")," seen "," ~ ")," chk "," ~ ")," chkd "," ~ ")," checked "," ~ ")," rcvd "," ~ ")," recd "," ~ ")," dep "," ~ ")," arr "," ~ ")," qty "," ~ ")," all "," ~ ")," ttl "," ~ ")," total "," ~ ")," via "," ~ ")," per "," ~ ")," call "," ~ ")," inbound "," ~ ")," outbound "," ~ ")," approx "," ~ ")</f>
        <v>  </v>
      </c>
      <c r="BX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470," pax "," ~ ")," etd "," ~ ")," eta "," ~ ")," std "," ~ ")," sta "," ~ ")," atd "," ~ ")," ata "," ~ ")," lt "," ~ ")," utc "," ~ ")," local "," ~ ")," ok "," ~ ")," done "," ~ ")," seen "," ~ ")," chk "," ~ ")," chkd "," ~ ")," checked "," ~ ")," rcvd "," ~ ")," recd "," ~ ")," dep "," ~ ")," arr "," ~ ")," qty "," ~ ")," all "," ~ ")," ttl "," ~ ")," total "," ~ ")," via "," ~ ")," per "," ~ ")," call "," ~ ")," inbound "," ~ ")," outbound "," ~ ")," approx "," ~ ")</f>
        <v>  </v>
      </c>
    </row>
    <row r="471" customFormat="false" ht="141" hidden="false" customHeight="true" outlineLevel="0" collapsed="false">
      <c r="A471" s="57" t="s">
        <v>1121</v>
      </c>
      <c r="B471" s="57" t="s">
        <v>276</v>
      </c>
      <c r="C471" s="57" t="str">
        <f aca="false">Flights!$F$18</f>
        <v>MH0004</v>
      </c>
      <c r="D471" s="58" t="n">
        <f aca="false">Flights!$D$18</f>
        <v>46310</v>
      </c>
      <c r="E471" s="57" t="str">
        <f aca="false">Flights!$G$18&amp;"-"&amp;Flights!$H$18</f>
        <v>KUL-LHR</v>
      </c>
      <c r="F471" s="57" t="str">
        <f aca="false">Flights!$K$18</f>
        <v>EY</v>
      </c>
      <c r="G471" s="57" t="s">
        <v>423</v>
      </c>
      <c r="H471" s="57" t="s">
        <v>381</v>
      </c>
      <c r="I471" s="57" t="s">
        <v>431</v>
      </c>
      <c r="J471" s="57" t="s">
        <v>438</v>
      </c>
      <c r="K471" s="67" t="s">
        <v>439</v>
      </c>
      <c r="L471" s="67" t="s">
        <v>425</v>
      </c>
      <c r="M471" s="67"/>
      <c r="N471" s="67" t="s">
        <v>386</v>
      </c>
      <c r="O471" s="67" t="s">
        <v>426</v>
      </c>
      <c r="P471" s="57" t="s">
        <v>187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open",IF(AND(NOT(OR(LEN(AZ471)&lt;15,ISNUMBER(MATCH(AZ471,L_Placeholder,0)))),BK471=0,NOT(OR(LEN(AU471)&lt;2,ISNUMBER(MATCH(AU471,L_Placeholder,0)))),NOT(OR(LEN(AX471)&lt;2,ISNUMBER(MATCH(AX471,L_Placeholder,0)))),TRIM(AE471)&lt;&gt;TRIM(T471)),"N/A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missing",IF(OR(LEN(AU471)&lt;2,ISNUMBER(MATCH(AU471,L_Placeholder,0))),"INVALID – PIC missing",IF(OR(LEN(AV471)&lt;2,ISNUMBER(MATCH(AV471,L_Placeholder,0))),"INVALID – result / assessment missing",IF(OR(OR(LEN(AW471)&lt;3,ISNUMBER(MATCH(AW471,L_Placeholder,0))),SUMPRODUCT(--ISNUMBER(SEARCH(" "&amp;L_EvidencePhrase&amp;" ",BD471)))&gt;0,BI471=1),"INVALID – evidence missing, placeholder or not yet on file",IF(BL471=0,"INVALID – evidence needs a traceable reference (number, file name or link)",IF(OR(LEN(AX471)&lt;2,ISNUMBER(MATCH(AX471,L_Placeholder,0))),"INVALID – verifier missing",IF(AX471=AU471,"INVALID – verifier must be someone other than the PIC",IF(BH471=1,"INVALID – result not yet available (awaiting / TBC)",IF(BV471=1,"INVALID – wording says not on board: an on-board confirmation needs the item loaded",IF(AND(AQ471=1,OR(OR(LEN(AY471)&lt;3,ISNUMBER(MATCH(AY471,L_Placeholder,0))),BJ471=1,BQ471=0)),"INVALID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LATE","COMPLETE")&amp;IF(BG471=1," – CHECK WORDING",""))))))))))))))))))))))),IF(TRIM(U471)="Fail","FAIL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t="str">
        <f aca="false">" "&amp;TRIM(SUBSTITUTE(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 "))&amp;" "</f>
        <v>  </v>
      </c>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IFERROR(IF(AND(TRIM(U471)="Pass",SUMPRODUCT((LEN(BC471)-LEN(SUBSTITUTE(BC471,"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")))/(LEN(L_PendNeg)+1))+SUMPRODUCT((LEN(BC471)-LEN(SUBSTITUTE(BC471," "&amp;L_PendPrep&amp;" "," ")))/(LEN(L_PendPrep)+1)),1,0),1)</f>
        <v>0</v>
      </c>
      <c r="BI471" s="61" t="n">
        <f aca="false">IFERROR(IF(SUMPRODUCT((LEN(BD471)-LEN(SUBSTITUTE(BD471," "&amp;L_PendStrict&amp;" "," ")))/(LEN(L_PendStrict)+1))&gt;SUMPRODUCT((LEN(BD471)-LEN(SUBSTITUTE(BD471," "&amp;L_PendNeg&amp;" "," ")))/(LEN(L_PendNeg)+1)),1,0),1)</f>
        <v>0</v>
      </c>
      <c r="BJ471" s="61" t="n">
        <f aca="false">IFERROR(IF(SUMPRODUCT((LEN(BE471)-LEN(SUBSTITUTE(BE471," "&amp;L_Pending&amp;" "," ")))/(LEN(L_Pending)+1))&gt;SUMPRODUCT((LEN(BE471)-LEN(SUBSTITUTE(BE471," "&amp;L_PendNeg&amp;" "," ")))/(LEN(L_PendNeg)+1))+SUMPRODUCT((LEN(BE471)-LEN(SUBSTITUTE(BE471," "&amp;L_PendPrep&amp;" "," ")))/(LEN(L_PendPrep)+1)),1,0),1)</f>
        <v>0</v>
      </c>
      <c r="BK471" s="61" t="n">
        <f aca="false">IFERROR(IF(SUMPRODUCT((LEN(BF471)-LEN(SUBSTITUTE(BF471," "&amp;L_PendStrict&amp;" "," ")))/(LEN(L_PendStrict)+1))&gt;SUMPRODUCT((LEN(BF471)-LEN(SUBSTITUTE(BF471," "&amp;L_PendNeg&amp;" "," ")))/(LEN(L_PendNeg)+1)),1,0),1)</f>
        <v>0</v>
      </c>
      <c r="BL471" s="61" t="n">
        <f aca="false">IFERROR(IF(OR(SUMPRODUCT(--ISNUMBER(SEARCH({"aa000"," aa 000"," aaa 000"," aaaa 000"," a 0000"," a000 000"," aa 00 000"," aaa 00 000"},BN471)))&gt;0,SUMPRODUCT(--ISNUMBER(SEARCH({"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471)))&gt;0,SUMPRODUCT(--ISNUMBER(SEARCH({"http","www.","\",".pdf",".jpg",".jpeg",".png",".heic",".xls",".doc",".msg",".eml"},Z471)))&gt;0,AND(SUMPRODUCT(--ISNUMBER(SEARCH({"sharepoint","onedrive","teams","dms","q-pulse","qpulse"},Z471)))&gt;0,ISNUMBER(SEARCH("0",BM471)))),1,0),0)</f>
        <v>0</v>
      </c>
      <c r="BM471" s="61" t="str">
        <f aca="false">SUBSTITUTE(SUBSTITUTE(SUBSTITUTE(SUBSTITUTE(SUBSTITUTE(SUBSTITUTE(SUBSTITUTE(SUBSTITUTE(SUBSTITUTE(LOWER(BW471&amp;""),"1","0"),"2","0"),"3","0"),"4","0"),"5","0"),"6","0"),"7","0"),"8","0"),"9","0")</f>
        <v>  </v>
      </c>
      <c r="BN471" s="61" t="str">
        <f aca="false">SUBSTITUTE(SUBSTITUTE(SUBSTITUTE(SUBSTITUTE(SUBSTITUTE(SUBSTITUTE(SUBSTITUTE(SUBSTITUTE(SUBSTITUTE(SUBSTITUTE(SUBSTITUTE(SUBSTITUTE(SUBSTITUTE(SUBSTITUTE(SUBSTITUTE(SUBSTITUTE(SUBSTITUTE(SUBSTITUTE(SUBSTITUTE(SUBSTITUTE(SUBSTITUTE(SUBSTITUTE(SUBSTITUTE(SUBSTITUTE(SUBSTITUTE(BM471,"b","a"),"c","a"),"d","a"),"e","a"),"f","a"),"g","a"),"h","a"),"i","a"),"j","a"),"k","a"),"l","a"),"m","a"),"n","a"),"o","a"),"p","a"),"q","a"),"r","a"),"s","a"),"t","a"),"u","a"),"v","a"),"w","a"),"x","a"),"y","a"),"z","a")</f>
        <v>  </v>
      </c>
      <c r="BO471" s="61" t="str">
        <f aca="false">SUBSTITUTE(SUBSTITUTE(SUBSTITUTE(SUBSTITUTE(SUBSTITUTE(SUBSTITUTE(SUBSTITUTE(SUBSTITUTE(SUBSTITUTE(LOWER(BX471&amp;""),"1","0"),"2","0"),"3","0"),"4","0"),"5","0"),"6","0"),"7","0"),"8","0"),"9","0")</f>
        <v>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v>
      </c>
      <c r="BQ471" s="61" t="n">
        <f aca="false">IFERROR(IF(OR(SUMPRODUCT(--ISNUMBER(SEARCH({"aa000"," aa 000"," aaa 000"," aaaa 000"," a 0000"," a000 000"," aa 00 000"," aaa 00 000"},BP471)))&gt;0,SUMPRODUCT(--ISNUMBER(SEARCH({"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471)))&gt;0,SUMPRODUCT(--ISNUMBER(SEARCH({"http","www.","\",".pdf",".jpg",".jpeg",".png",".heic",".xls",".doc",".msg",".eml"},W471)))&gt;0,ISNUMBER(SEARCH("0000",BO471)),AND(SUMPRODUCT(--ISNUMBER(SEARCH({"sharepoint","onedrive","teams","dms","q-pulse","qpulse"},W471)))&gt;0,ISNUMBER(SEARCH("0",BO471)))),1,0),0)</f>
        <v>0</v>
      </c>
      <c r="BR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471," "&amp;LOWER(Flights!$F$18)&amp;" "," ~ ")," mh"," ~")," at "," ~ ")," by "," ~ ")," on "," ~ ")," to "," ~ ")," from "," ~ ")," until "," ~ ")," till "," ~ ")," before "," ~ ")," after "," ~ ")," around "," ~ ")," approx "," ~ ")," about "," ~ ")," since "," ~ ")," hrs "," ~ ")," hr "," ~ ")," hours "," ~ ")," time "," ~ ")," jan "," ~ ")," feb "," ~ ")," mar "," ~ ")," apr "," ~ ")," may "," ~ ")," jun "," ~ ")," jul "," ~ ")," aug "," ~ ")," sep "," ~ ")," sept "," ~ ")," oct "," ~ ")</f>
        <v>  </v>
      </c>
      <c r="BS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471," "&amp;LOWER(Flights!$F$18)&amp;" "," ~ ")," mh"," ~")," at "," ~ ")," by "," ~ ")," on "," ~ ")," to "," ~ ")," from "," ~ ")," until "," ~ ")," till "," ~ ")," before "," ~ ")," after "," ~ ")," around "," ~ ")," approx "," ~ ")," about "," ~ ")," since "," ~ ")," hrs "," ~ ")," hr "," ~ ")," hours "," ~ ")," time "," ~ ")," jan "," ~ ")," feb "," ~ ")," mar "," ~ ")," apr "," ~ ")," may "," ~ ")," jun "," ~ ")," jul "," ~ ")," aug "," ~ ")," sep "," ~ ")," sept "," ~ ")," oct "," ~ ")</f>
        <v>  </v>
      </c>
      <c r="BT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471,"jan","~"),"feb","~"),"mar","~"),"apr","~"),"may","~"),"jun","~"),"jul","~"),"aug","~"),"sep","~"),"oct","~"),"nov","~"),"dec","~")," nov "," ~ ")," dec "," ~ ")," mon "," ~ ")," tue "," ~ ")," wed "," ~ ")," thu "," ~ ")," fri "," ~ ")," sat "," ~ ")," sun "," ~ ")," gate "," ~ ")," bay "," ~ ")," stand "," ~ ")," position "," ~ ")," galley "," ~ ")," flight "," ~ ")," flt "," ~ ")," day "," ~ ")," date "," ~ ")," dated "," ~ ")," the "," ~ ")," and "," ~ ")," of "," ~ ")," in "," ~ ")," for "," ~ ")," with "," ~ ")</f>
        <v>  </v>
      </c>
      <c r="BU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471,"jan","~"),"feb","~"),"mar","~"),"apr","~"),"may","~"),"jun","~"),"jul","~"),"aug","~"),"sep","~"),"oct","~"),"nov","~"),"dec","~")," nov "," ~ ")," dec "," ~ ")," mon "," ~ ")," tue "," ~ ")," wed "," ~ ")," thu "," ~ ")," fri "," ~ ")," sat "," ~ ")," sun "," ~ ")," gate "," ~ ")," bay "," ~ ")," stand "," ~ ")," position "," ~ ")," galley "," ~ ")," flight "," ~ ")," flt "," ~ ")," day "," ~ ")," date "," ~ ")," dated "," ~ ")," the "," ~ ")," and "," ~ ")," of "," ~ ")," in "," ~ ")," for "," ~ ")," with "," ~ ")</f>
        <v>  </v>
      </c>
      <c r="BV471" s="61" t="n">
        <f aca="false">0</f>
        <v>0</v>
      </c>
      <c r="BW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471," pax "," ~ ")," etd "," ~ ")," eta "," ~ ")," std "," ~ ")," sta "," ~ ")," atd "," ~ ")," ata "," ~ ")," lt "," ~ ")," utc "," ~ ")," local "," ~ ")," ok "," ~ ")," done "," ~ ")," seen "," ~ ")," chk "," ~ ")," chkd "," ~ ")," checked "," ~ ")," rcvd "," ~ ")," recd "," ~ ")," dep "," ~ ")," arr "," ~ ")," qty "," ~ ")," all "," ~ ")," ttl "," ~ ")," total "," ~ ")," via "," ~ ")," per "," ~ ")," call "," ~ ")," inbound "," ~ ")," outbound "," ~ ")," approx "," ~ ")</f>
        <v>  </v>
      </c>
      <c r="BX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471," pax "," ~ ")," etd "," ~ ")," eta "," ~ ")," std "," ~ ")," sta "," ~ ")," atd "," ~ ")," ata "," ~ ")," lt "," ~ ")," utc "," ~ ")," local "," ~ ")," ok "," ~ ")," done "," ~ ")," seen "," ~ ")," chk "," ~ ")," chkd "," ~ ")," checked "," ~ ")," rcvd "," ~ ")," recd "," ~ ")," dep "," ~ ")," arr "," ~ ")," qty "," ~ ")," all "," ~ ")," ttl "," ~ ")," total "," ~ ")," via "," ~ ")," per "," ~ ")," call "," ~ ")," inbound "," ~ ")," outbound "," ~ ")," approx "," ~ ")</f>
        <v>  </v>
      </c>
    </row>
    <row r="472" customFormat="false" ht="39.75" hidden="false" customHeight="true" outlineLevel="0" collapsed="false">
      <c r="A472" s="57" t="s">
        <v>1122</v>
      </c>
      <c r="B472" s="57" t="s">
        <v>276</v>
      </c>
      <c r="C472" s="57" t="str">
        <f aca="false">Flights!$F$18</f>
        <v>MH0004</v>
      </c>
      <c r="D472" s="58" t="n">
        <f aca="false">Flights!$D$18</f>
        <v>46310</v>
      </c>
      <c r="E472" s="57" t="str">
        <f aca="false">Flights!$G$18&amp;"-"&amp;Flights!$H$18</f>
        <v>KUL-LHR</v>
      </c>
      <c r="F472" s="57" t="str">
        <f aca="false">Flights!$K$18</f>
        <v>EY</v>
      </c>
      <c r="G472" s="57" t="s">
        <v>423</v>
      </c>
      <c r="H472" s="57" t="s">
        <v>381</v>
      </c>
      <c r="I472" s="57" t="s">
        <v>431</v>
      </c>
      <c r="J472" s="57" t="s">
        <v>441</v>
      </c>
      <c r="K472" s="67"/>
      <c r="L472" s="67" t="s">
        <v>425</v>
      </c>
      <c r="M472" s="67"/>
      <c r="N472" s="67" t="s">
        <v>386</v>
      </c>
      <c r="O472" s="67" t="s">
        <v>426</v>
      </c>
      <c r="P472" s="57" t="s">
        <v>187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open",IF(AND(NOT(OR(LEN(AZ472)&lt;15,ISNUMBER(MATCH(AZ472,L_Placeholder,0)))),BK472=0,NOT(OR(LEN(AU472)&lt;2,ISNUMBER(MATCH(AU472,L_Placeholder,0)))),NOT(OR(LEN(AX472)&lt;2,ISNUMBER(MATCH(AX472,L_Placeholder,0)))),TRIM(AE472)&lt;&gt;TRIM(T472)),"N/A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missing",IF(OR(LEN(AU472)&lt;2,ISNUMBER(MATCH(AU472,L_Placeholder,0))),"INVALID – PIC missing",IF(OR(LEN(AV472)&lt;2,ISNUMBER(MATCH(AV472,L_Placeholder,0))),"INVALID – result / assessment missing",IF(OR(OR(LEN(AW472)&lt;3,ISNUMBER(MATCH(AW472,L_Placeholder,0))),SUMPRODUCT(--ISNUMBER(SEARCH(" "&amp;L_EvidencePhrase&amp;" ",BD472)))&gt;0,BI472=1),"INVALID – evidence missing, placeholder or not yet on file",IF(BL472=0,"INVALID – evidence needs a traceable reference (number, file name or link)",IF(OR(LEN(AX472)&lt;2,ISNUMBER(MATCH(AX472,L_Placeholder,0))),"INVALID – verifier missing",IF(AX472=AU472,"INVALID – verifier must be someone other than the PIC",IF(BH472=1,"INVALID – result not yet available (awaiting / TBC)",IF(BV472=1,"INVALID – wording says not on board: an on-board confirmation needs the item loaded",IF(AND(AQ472=1,OR(OR(LEN(AY472)&lt;3,ISNUMBER(MATCH(AY472,L_Placeholder,0))),BJ472=1,BQ472=0)),"INVALID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LATE","COMPLETE")&amp;IF(BG472=1," – CHECK WORDING",""))))))))))))))))))))))),IF(TRIM(U472)="Fail","FAIL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t="str">
        <f aca="false">" "&amp;TRIM(SUBSTITUTE(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 "))&amp;" "</f>
        <v>  </v>
      </c>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IFERROR(IF(AND(TRIM(U472)="Pass",SUMPRODUCT((LEN(BC472)-LEN(SUBSTITUTE(BC472,"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")))/(LEN(L_PendNeg)+1))+SUMPRODUCT((LEN(BC472)-LEN(SUBSTITUTE(BC472," "&amp;L_PendPrep&amp;" "," ")))/(LEN(L_PendPrep)+1)),1,0),1)</f>
        <v>0</v>
      </c>
      <c r="BI472" s="61" t="n">
        <f aca="false">IFERROR(IF(SUMPRODUCT((LEN(BD472)-LEN(SUBSTITUTE(BD472," "&amp;L_PendStrict&amp;" "," ")))/(LEN(L_PendStrict)+1))&gt;SUMPRODUCT((LEN(BD472)-LEN(SUBSTITUTE(BD472," "&amp;L_PendNeg&amp;" "," ")))/(LEN(L_PendNeg)+1)),1,0),1)</f>
        <v>0</v>
      </c>
      <c r="BJ472" s="61" t="n">
        <f aca="false">IFERROR(IF(SUMPRODUCT((LEN(BE472)-LEN(SUBSTITUTE(BE472," "&amp;L_Pending&amp;" "," ")))/(LEN(L_Pending)+1))&gt;SUMPRODUCT((LEN(BE472)-LEN(SUBSTITUTE(BE472," "&amp;L_PendNeg&amp;" "," ")))/(LEN(L_PendNeg)+1))+SUMPRODUCT((LEN(BE472)-LEN(SUBSTITUTE(BE472," "&amp;L_PendPrep&amp;" "," ")))/(LEN(L_PendPrep)+1)),1,0),1)</f>
        <v>0</v>
      </c>
      <c r="BK472" s="61" t="n">
        <f aca="false">IFERROR(IF(SUMPRODUCT((LEN(BF472)-LEN(SUBSTITUTE(BF472," "&amp;L_PendStrict&amp;" "," ")))/(LEN(L_PendStrict)+1))&gt;SUMPRODUCT((LEN(BF472)-LEN(SUBSTITUTE(BF472," "&amp;L_PendNeg&amp;" "," ")))/(LEN(L_PendNeg)+1)),1,0),1)</f>
        <v>0</v>
      </c>
      <c r="BL472" s="61" t="n">
        <f aca="false">IFERROR(IF(OR(SUMPRODUCT(--ISNUMBER(SEARCH({"aa000"," aa 000"," aaa 000"," aaaa 000"," a 0000"," a000 000"," aa 00 000"," aaa 00 000"},BN472)))&gt;0,SUMPRODUCT(--ISNUMBER(SEARCH({"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472)))&gt;0,SUMPRODUCT(--ISNUMBER(SEARCH({"http","www.","\",".pdf",".jpg",".jpeg",".png",".heic",".xls",".doc",".msg",".eml"},Z472)))&gt;0,AND(SUMPRODUCT(--ISNUMBER(SEARCH({"sharepoint","onedrive","teams","dms","q-pulse","qpulse"},Z472)))&gt;0,ISNUMBER(SEARCH("0",BM472)))),1,0),0)</f>
        <v>0</v>
      </c>
      <c r="BM472" s="61" t="str">
        <f aca="false">SUBSTITUTE(SUBSTITUTE(SUBSTITUTE(SUBSTITUTE(SUBSTITUTE(SUBSTITUTE(SUBSTITUTE(SUBSTITUTE(SUBSTITUTE(LOWER(BW472&amp;""),"1","0"),"2","0"),"3","0"),"4","0"),"5","0"),"6","0"),"7","0"),"8","0"),"9","0")</f>
        <v>  </v>
      </c>
      <c r="BN472" s="61" t="str">
        <f aca="false">SUBSTITUTE(SUBSTITUTE(SUBSTITUTE(SUBSTITUTE(SUBSTITUTE(SUBSTITUTE(SUBSTITUTE(SUBSTITUTE(SUBSTITUTE(SUBSTITUTE(SUBSTITUTE(SUBSTITUTE(SUBSTITUTE(SUBSTITUTE(SUBSTITUTE(SUBSTITUTE(SUBSTITUTE(SUBSTITUTE(SUBSTITUTE(SUBSTITUTE(SUBSTITUTE(SUBSTITUTE(SUBSTITUTE(SUBSTITUTE(SUBSTITUTE(BM472,"b","a"),"c","a"),"d","a"),"e","a"),"f","a"),"g","a"),"h","a"),"i","a"),"j","a"),"k","a"),"l","a"),"m","a"),"n","a"),"o","a"),"p","a"),"q","a"),"r","a"),"s","a"),"t","a"),"u","a"),"v","a"),"w","a"),"x","a"),"y","a"),"z","a")</f>
        <v>  </v>
      </c>
      <c r="BO472" s="61" t="str">
        <f aca="false">SUBSTITUTE(SUBSTITUTE(SUBSTITUTE(SUBSTITUTE(SUBSTITUTE(SUBSTITUTE(SUBSTITUTE(SUBSTITUTE(SUBSTITUTE(LOWER(BX472&amp;""),"1","0"),"2","0"),"3","0"),"4","0"),"5","0"),"6","0"),"7","0"),"8","0"),"9","0")</f>
        <v>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v>
      </c>
      <c r="BQ472" s="61" t="n">
        <f aca="false">IFERROR(IF(OR(SUMPRODUCT(--ISNUMBER(SEARCH({"aa000"," aa 000"," aaa 000"," aaaa 000"," a 0000"," a000 000"," aa 00 000"," aaa 00 000"},BP472)))&gt;0,SUMPRODUCT(--ISNUMBER(SEARCH({"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472)))&gt;0,SUMPRODUCT(--ISNUMBER(SEARCH({"http","www.","\",".pdf",".jpg",".jpeg",".png",".heic",".xls",".doc",".msg",".eml"},W472)))&gt;0,ISNUMBER(SEARCH("0000",BO472)),AND(SUMPRODUCT(--ISNUMBER(SEARCH({"sharepoint","onedrive","teams","dms","q-pulse","qpulse"},W472)))&gt;0,ISNUMBER(SEARCH("0",BO472)))),1,0),0)</f>
        <v>0</v>
      </c>
      <c r="BR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472," "&amp;LOWER(Flights!$F$18)&amp;" "," ~ ")," mh"," ~")," at "," ~ ")," by "," ~ ")," on "," ~ ")," to "," ~ ")," from "," ~ ")," until "," ~ ")," till "," ~ ")," before "," ~ ")," after "," ~ ")," around "," ~ ")," approx "," ~ ")," about "," ~ ")," since "," ~ ")," hrs "," ~ ")," hr "," ~ ")," hours "," ~ ")," time "," ~ ")," jan "," ~ ")," feb "," ~ ")," mar "," ~ ")," apr "," ~ ")," may "," ~ ")," jun "," ~ ")," jul "," ~ ")," aug "," ~ ")," sep "," ~ ")," sept "," ~ ")," oct "," ~ ")</f>
        <v>  </v>
      </c>
      <c r="BS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472," "&amp;LOWER(Flights!$F$18)&amp;" "," ~ ")," mh"," ~")," at "," ~ ")," by "," ~ ")," on "," ~ ")," to "," ~ ")," from "," ~ ")," until "," ~ ")," till "," ~ ")," before "," ~ ")," after "," ~ ")," around "," ~ ")," approx "," ~ ")," about "," ~ ")," since "," ~ ")," hrs "," ~ ")," hr "," ~ ")," hours "," ~ ")," time "," ~ ")," jan "," ~ ")," feb "," ~ ")," mar "," ~ ")," apr "," ~ ")," may "," ~ ")," jun "," ~ ")," jul "," ~ ")," aug "," ~ ")," sep "," ~ ")," sept "," ~ ")," oct "," ~ ")</f>
        <v>  </v>
      </c>
      <c r="BT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472,"jan","~"),"feb","~"),"mar","~"),"apr","~"),"may","~"),"jun","~"),"jul","~"),"aug","~"),"sep","~"),"oct","~"),"nov","~"),"dec","~")," nov "," ~ ")," dec "," ~ ")," mon "," ~ ")," tue "," ~ ")," wed "," ~ ")," thu "," ~ ")," fri "," ~ ")," sat "," ~ ")," sun "," ~ ")," gate "," ~ ")," bay "," ~ ")," stand "," ~ ")," position "," ~ ")," galley "," ~ ")," flight "," ~ ")," flt "," ~ ")," day "," ~ ")," date "," ~ ")," dated "," ~ ")," the "," ~ ")," and "," ~ ")," of "," ~ ")," in "," ~ ")," for "," ~ ")," with "," ~ ")</f>
        <v>  </v>
      </c>
      <c r="BU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472,"jan","~"),"feb","~"),"mar","~"),"apr","~"),"may","~"),"jun","~"),"jul","~"),"aug","~"),"sep","~"),"oct","~"),"nov","~"),"dec","~")," nov "," ~ ")," dec "," ~ ")," mon "," ~ ")," tue "," ~ ")," wed "," ~ ")," thu "," ~ ")," fri "," ~ ")," sat "," ~ ")," sun "," ~ ")," gate "," ~ ")," bay "," ~ ")," stand "," ~ ")," position "," ~ ")," galley "," ~ ")," flight "," ~ ")," flt "," ~ ")," day "," ~ ")," date "," ~ ")," dated "," ~ ")," the "," ~ ")," and "," ~ ")," of "," ~ ")," in "," ~ ")," for "," ~ ")," with "," ~ ")</f>
        <v>  </v>
      </c>
      <c r="BV472" s="61" t="n">
        <f aca="false">0</f>
        <v>0</v>
      </c>
      <c r="BW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472," pax "," ~ ")," etd "," ~ ")," eta "," ~ ")," std "," ~ ")," sta "," ~ ")," atd "," ~ ")," ata "," ~ ")," lt "," ~ ")," utc "," ~ ")," local "," ~ ")," ok "," ~ ")," done "," ~ ")," seen "," ~ ")," chk "," ~ ")," chkd "," ~ ")," checked "," ~ ")," rcvd "," ~ ")," recd "," ~ ")," dep "," ~ ")," arr "," ~ ")," qty "," ~ ")," all "," ~ ")," ttl "," ~ ")," total "," ~ ")," via "," ~ ")," per "," ~ ")," call "," ~ ")," inbound "," ~ ")," outbound "," ~ ")," approx "," ~ ")</f>
        <v>  </v>
      </c>
      <c r="BX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472," pax "," ~ ")," etd "," ~ ")," eta "," ~ ")," std "," ~ ")," sta "," ~ ")," atd "," ~ ")," ata "," ~ ")," lt "," ~ ")," utc "," ~ ")," local "," ~ ")," ok "," ~ ")," done "," ~ ")," seen "," ~ ")," chk "," ~ ")," chkd "," ~ ")," checked "," ~ ")," rcvd "," ~ ")," recd "," ~ ")," dep "," ~ ")," arr "," ~ ")," qty "," ~ ")," all "," ~ ")," ttl "," ~ ")," total "," ~ ")," via "," ~ ")," per "," ~ ")," call "," ~ ")," inbound "," ~ ")," outbound "," ~ ")," approx "," ~ ")</f>
        <v>  </v>
      </c>
    </row>
    <row r="473" customFormat="false" ht="116.25" hidden="false" customHeight="true" outlineLevel="0" collapsed="false">
      <c r="A473" s="57" t="s">
        <v>1123</v>
      </c>
      <c r="B473" s="57" t="s">
        <v>276</v>
      </c>
      <c r="C473" s="57" t="str">
        <f aca="false">Flights!$F$18</f>
        <v>MH0004</v>
      </c>
      <c r="D473" s="58" t="n">
        <f aca="false">Flights!$D$18</f>
        <v>46310</v>
      </c>
      <c r="E473" s="57" t="str">
        <f aca="false">Flights!$G$18&amp;"-"&amp;Flights!$H$18</f>
        <v>KUL-LHR</v>
      </c>
      <c r="F473" s="57" t="str">
        <f aca="false">Flights!$K$18</f>
        <v>EY</v>
      </c>
      <c r="G473" s="57" t="s">
        <v>423</v>
      </c>
      <c r="H473" s="57" t="s">
        <v>381</v>
      </c>
      <c r="I473" s="57" t="s">
        <v>443</v>
      </c>
      <c r="J473" s="57" t="s">
        <v>444</v>
      </c>
      <c r="K473" s="67" t="s">
        <v>504</v>
      </c>
      <c r="L473" s="67" t="s">
        <v>446</v>
      </c>
      <c r="M473" s="67" t="s">
        <v>729</v>
      </c>
      <c r="N473" s="67" t="s">
        <v>447</v>
      </c>
      <c r="O473" s="67" t="s">
        <v>1124</v>
      </c>
      <c r="P473" s="57" t="s">
        <v>187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open",IF(AND(NOT(OR(LEN(AZ473)&lt;15,ISNUMBER(MATCH(AZ473,L_Placeholder,0)))),BK473=0,NOT(OR(LEN(AU473)&lt;2,ISNUMBER(MATCH(AU473,L_Placeholder,0)))),NOT(OR(LEN(AX473)&lt;2,ISNUMBER(MATCH(AX473,L_Placeholder,0)))),TRIM(AE473)&lt;&gt;TRIM(T473)),"N/A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missing",IF(OR(LEN(AU473)&lt;2,ISNUMBER(MATCH(AU473,L_Placeholder,0))),"INVALID – PIC missing",IF(OR(LEN(AV473)&lt;2,ISNUMBER(MATCH(AV473,L_Placeholder,0))),"INVALID – result / assessment missing",IF(OR(OR(LEN(AW473)&lt;3,ISNUMBER(MATCH(AW473,L_Placeholder,0))),SUMPRODUCT(--ISNUMBER(SEARCH(" "&amp;L_EvidencePhrase&amp;" ",BD473)))&gt;0,BI473=1),"INVALID – evidence missing, placeholder or not yet on file",IF(BL473=0,"INVALID – evidence needs a traceable reference (number, file name or link)",IF(OR(LEN(AX473)&lt;2,ISNUMBER(MATCH(AX473,L_Placeholder,0))),"INVALID – verifier missing",IF(AX473=AU473,"INVALID – verifier must be someone other than the PIC",IF(BH473=1,"INVALID – result not yet available (awaiting / TBC)",IF(BV473=1,"INVALID – wording says not on board: an on-board confirmation needs the item loaded",IF(AND(AQ473=1,OR(OR(LEN(AY473)&lt;3,ISNUMBER(MATCH(AY473,L_Placeholder,0))),BJ473=1,BQ473=0)),"INVALID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LATE","COMPLETE")&amp;IF(BG473=1," – CHECK WORDING",""))))))))))))))))))))))),IF(TRIM(U473)="Fail","FAIL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t="str">
        <f aca="false">" "&amp;TRIM(SUBSTITUTE(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 "))&amp;" "</f>
        <v>  </v>
      </c>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IFERROR(IF(AND(TRIM(U473)="Pass",SUMPRODUCT((LEN(BC473)-LEN(SUBSTITUTE(BC473,"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")))/(LEN(L_PendNeg)+1))+SUMPRODUCT((LEN(BC473)-LEN(SUBSTITUTE(BC473," "&amp;L_PendPrep&amp;" "," ")))/(LEN(L_PendPrep)+1)),1,0),1)</f>
        <v>0</v>
      </c>
      <c r="BI473" s="61" t="n">
        <f aca="false">IFERROR(IF(SUMPRODUCT((LEN(BD473)-LEN(SUBSTITUTE(BD473," "&amp;L_PendStrict&amp;" "," ")))/(LEN(L_PendStrict)+1))&gt;SUMPRODUCT((LEN(BD473)-LEN(SUBSTITUTE(BD473," "&amp;L_PendNeg&amp;" "," ")))/(LEN(L_PendNeg)+1)),1,0),1)</f>
        <v>0</v>
      </c>
      <c r="BJ473" s="61" t="n">
        <f aca="false">IFERROR(IF(SUMPRODUCT((LEN(BE473)-LEN(SUBSTITUTE(BE473," "&amp;L_Pending&amp;" "," ")))/(LEN(L_Pending)+1))&gt;SUMPRODUCT((LEN(BE473)-LEN(SUBSTITUTE(BE473," "&amp;L_PendNeg&amp;" "," ")))/(LEN(L_PendNeg)+1))+SUMPRODUCT((LEN(BE473)-LEN(SUBSTITUTE(BE473," "&amp;L_PendPrep&amp;" "," ")))/(LEN(L_PendPrep)+1)),1,0),1)</f>
        <v>0</v>
      </c>
      <c r="BK473" s="61" t="n">
        <f aca="false">IFERROR(IF(SUMPRODUCT((LEN(BF473)-LEN(SUBSTITUTE(BF473," "&amp;L_PendStrict&amp;" "," ")))/(LEN(L_PendStrict)+1))&gt;SUMPRODUCT((LEN(BF473)-LEN(SUBSTITUTE(BF473," "&amp;L_PendNeg&amp;" "," ")))/(LEN(L_PendNeg)+1)),1,0),1)</f>
        <v>0</v>
      </c>
      <c r="BL473" s="61" t="n">
        <f aca="false">IFERROR(IF(OR(SUMPRODUCT(--ISNUMBER(SEARCH({"aa000"," aa 000"," aaa 000"," aaaa 000"," a 0000"," a000 000"," aa 00 000"," aaa 00 000"},BN473)))&gt;0,SUMPRODUCT(--ISNUMBER(SEARCH({"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473)))&gt;0,SUMPRODUCT(--ISNUMBER(SEARCH({"http","www.","\",".pdf",".jpg",".jpeg",".png",".heic",".xls",".doc",".msg",".eml"},Z473)))&gt;0,AND(SUMPRODUCT(--ISNUMBER(SEARCH({"sharepoint","onedrive","teams","dms","q-pulse","qpulse"},Z473)))&gt;0,ISNUMBER(SEARCH("0",BM473)))),1,0),0)</f>
        <v>0</v>
      </c>
      <c r="BM473" s="61" t="str">
        <f aca="false">SUBSTITUTE(SUBSTITUTE(SUBSTITUTE(SUBSTITUTE(SUBSTITUTE(SUBSTITUTE(SUBSTITUTE(SUBSTITUTE(SUBSTITUTE(LOWER(BW473&amp;""),"1","0"),"2","0"),"3","0"),"4","0"),"5","0"),"6","0"),"7","0"),"8","0"),"9","0")</f>
        <v>  </v>
      </c>
      <c r="BN473" s="61" t="str">
        <f aca="false">SUBSTITUTE(SUBSTITUTE(SUBSTITUTE(SUBSTITUTE(SUBSTITUTE(SUBSTITUTE(SUBSTITUTE(SUBSTITUTE(SUBSTITUTE(SUBSTITUTE(SUBSTITUTE(SUBSTITUTE(SUBSTITUTE(SUBSTITUTE(SUBSTITUTE(SUBSTITUTE(SUBSTITUTE(SUBSTITUTE(SUBSTITUTE(SUBSTITUTE(SUBSTITUTE(SUBSTITUTE(SUBSTITUTE(SUBSTITUTE(SUBSTITUTE(BM473,"b","a"),"c","a"),"d","a"),"e","a"),"f","a"),"g","a"),"h","a"),"i","a"),"j","a"),"k","a"),"l","a"),"m","a"),"n","a"),"o","a"),"p","a"),"q","a"),"r","a"),"s","a"),"t","a"),"u","a"),"v","a"),"w","a"),"x","a"),"y","a"),"z","a")</f>
        <v>  </v>
      </c>
      <c r="BO473" s="61" t="str">
        <f aca="false">SUBSTITUTE(SUBSTITUTE(SUBSTITUTE(SUBSTITUTE(SUBSTITUTE(SUBSTITUTE(SUBSTITUTE(SUBSTITUTE(SUBSTITUTE(LOWER(BX473&amp;""),"1","0"),"2","0"),"3","0"),"4","0"),"5","0"),"6","0"),"7","0"),"8","0"),"9","0")</f>
        <v>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v>
      </c>
      <c r="BQ473" s="61" t="n">
        <f aca="false">IFERROR(IF(OR(SUMPRODUCT(--ISNUMBER(SEARCH({"aa000"," aa 000"," aaa 000"," aaaa 000"," a 0000"," a000 000"," aa 00 000"," aaa 00 000"},BP473)))&gt;0,SUMPRODUCT(--ISNUMBER(SEARCH({"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473)))&gt;0,SUMPRODUCT(--ISNUMBER(SEARCH({"http","www.","\",".pdf",".jpg",".jpeg",".png",".heic",".xls",".doc",".msg",".eml"},W473)))&gt;0,ISNUMBER(SEARCH("0000",BO473)),AND(SUMPRODUCT(--ISNUMBER(SEARCH({"sharepoint","onedrive","teams","dms","q-pulse","qpulse"},W473)))&gt;0,ISNUMBER(SEARCH("0",BO473)))),1,0),0)</f>
        <v>0</v>
      </c>
      <c r="BR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473," "&amp;LOWER(Flights!$F$18)&amp;" "," ~ ")," mh"," ~")," at "," ~ ")," by "," ~ ")," on "," ~ ")," to "," ~ ")," from "," ~ ")," until "," ~ ")," till "," ~ ")," before "," ~ ")," after "," ~ ")," around "," ~ ")," approx "," ~ ")," about "," ~ ")," since "," ~ ")," hrs "," ~ ")," hr "," ~ ")," hours "," ~ ")," time "," ~ ")," jan "," ~ ")," feb "," ~ ")," mar "," ~ ")," apr "," ~ ")," may "," ~ ")," jun "," ~ ")," jul "," ~ ")," aug "," ~ ")," sep "," ~ ")," sept "," ~ ")," oct "," ~ ")</f>
        <v>  </v>
      </c>
      <c r="BS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473," "&amp;LOWER(Flights!$F$18)&amp;" "," ~ ")," mh"," ~")," at "," ~ ")," by "," ~ ")," on "," ~ ")," to "," ~ ")," from "," ~ ")," until "," ~ ")," till "," ~ ")," before "," ~ ")," after "," ~ ")," around "," ~ ")," approx "," ~ ")," about "," ~ ")," since "," ~ ")," hrs "," ~ ")," hr "," ~ ")," hours "," ~ ")," time "," ~ ")," jan "," ~ ")," feb "," ~ ")," mar "," ~ ")," apr "," ~ ")," may "," ~ ")," jun "," ~ ")," jul "," ~ ")," aug "," ~ ")," sep "," ~ ")," sept "," ~ ")," oct "," ~ ")</f>
        <v>  </v>
      </c>
      <c r="BT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473,"jan","~"),"feb","~"),"mar","~"),"apr","~"),"may","~"),"jun","~"),"jul","~"),"aug","~"),"sep","~"),"oct","~"),"nov","~"),"dec","~")," nov "," ~ ")," dec "," ~ ")," mon "," ~ ")," tue "," ~ ")," wed "," ~ ")," thu "," ~ ")," fri "," ~ ")," sat "," ~ ")," sun "," ~ ")," gate "," ~ ")," bay "," ~ ")," stand "," ~ ")," position "," ~ ")," galley "," ~ ")," flight "," ~ ")," flt "," ~ ")," day "," ~ ")," date "," ~ ")," dated "," ~ ")," the "," ~ ")," and "," ~ ")," of "," ~ ")," in "," ~ ")," for "," ~ ")," with "," ~ ")</f>
        <v>  </v>
      </c>
      <c r="BU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473,"jan","~"),"feb","~"),"mar","~"),"apr","~"),"may","~"),"jun","~"),"jul","~"),"aug","~"),"sep","~"),"oct","~"),"nov","~"),"dec","~")," nov "," ~ ")," dec "," ~ ")," mon "," ~ ")," tue "," ~ ")," wed "," ~ ")," thu "," ~ ")," fri "," ~ ")," sat "," ~ ")," sun "," ~ ")," gate "," ~ ")," bay "," ~ ")," stand "," ~ ")," position "," ~ ")," galley "," ~ ")," flight "," ~ ")," flt "," ~ ")," day "," ~ ")," date "," ~ ")," dated "," ~ ")," the "," ~ ")," and "," ~ ")," of "," ~ ")," in "," ~ ")," for "," ~ ")," with "," ~ ")</f>
        <v>  </v>
      </c>
      <c r="BV473" s="61" t="n">
        <f aca="false">0</f>
        <v>0</v>
      </c>
      <c r="BW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473," pax "," ~ ")," etd "," ~ ")," eta "," ~ ")," std "," ~ ")," sta "," ~ ")," atd "," ~ ")," ata "," ~ ")," lt "," ~ ")," utc "," ~ ")," local "," ~ ")," ok "," ~ ")," done "," ~ ")," seen "," ~ ")," chk "," ~ ")," chkd "," ~ ")," checked "," ~ ")," rcvd "," ~ ")," recd "," ~ ")," dep "," ~ ")," arr "," ~ ")," qty "," ~ ")," all "," ~ ")," ttl "," ~ ")," total "," ~ ")," via "," ~ ")," per "," ~ ")," call "," ~ ")," inbound "," ~ ")," outbound "," ~ ")," approx "," ~ ")</f>
        <v>  </v>
      </c>
      <c r="BX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473," pax "," ~ ")," etd "," ~ ")," eta "," ~ ")," std "," ~ ")," sta "," ~ ")," atd "," ~ ")," ata "," ~ ")," lt "," ~ ")," utc "," ~ ")," local "," ~ ")," ok "," ~ ")," done "," ~ ")," seen "," ~ ")," chk "," ~ ")," chkd "," ~ ")," checked "," ~ ")," rcvd "," ~ ")," recd "," ~ ")," dep "," ~ ")," arr "," ~ ")," qty "," ~ ")," all "," ~ ")," ttl "," ~ ")," total "," ~ ")," via "," ~ ")," per "," ~ ")," call "," ~ ")," inbound "," ~ ")," outbound "," ~ ")," approx "," ~ ")</f>
        <v>  </v>
      </c>
    </row>
    <row r="474" customFormat="false" ht="41.25" hidden="false" customHeight="true" outlineLevel="0" collapsed="false">
      <c r="A474" s="57" t="s">
        <v>1125</v>
      </c>
      <c r="B474" s="57" t="s">
        <v>276</v>
      </c>
      <c r="C474" s="57" t="str">
        <f aca="false">Flights!$F$18</f>
        <v>MH0004</v>
      </c>
      <c r="D474" s="58" t="n">
        <f aca="false">Flights!$D$18</f>
        <v>46310</v>
      </c>
      <c r="E474" s="57" t="str">
        <f aca="false">Flights!$G$18&amp;"-"&amp;Flights!$H$18</f>
        <v>KUL-LHR</v>
      </c>
      <c r="F474" s="57" t="str">
        <f aca="false">Flights!$K$18</f>
        <v>EY</v>
      </c>
      <c r="G474" s="57" t="s">
        <v>423</v>
      </c>
      <c r="H474" s="57" t="s">
        <v>381</v>
      </c>
      <c r="I474" s="57" t="s">
        <v>450</v>
      </c>
      <c r="J474" s="57" t="s">
        <v>451</v>
      </c>
      <c r="K474" s="67" t="s">
        <v>452</v>
      </c>
      <c r="L474" s="67" t="s">
        <v>453</v>
      </c>
      <c r="M474" s="67" t="s">
        <v>454</v>
      </c>
      <c r="N474" s="67" t="s">
        <v>386</v>
      </c>
      <c r="O474" s="67" t="s">
        <v>506</v>
      </c>
      <c r="P474" s="57" t="s">
        <v>187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open",IF(AND(NOT(OR(LEN(AZ474)&lt;15,ISNUMBER(MATCH(AZ474,L_Placeholder,0)))),BK474=0,NOT(OR(LEN(AU474)&lt;2,ISNUMBER(MATCH(AU474,L_Placeholder,0)))),NOT(OR(LEN(AX474)&lt;2,ISNUMBER(MATCH(AX474,L_Placeholder,0)))),TRIM(AE474)&lt;&gt;TRIM(T474)),"N/A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missing",IF(OR(LEN(AU474)&lt;2,ISNUMBER(MATCH(AU474,L_Placeholder,0))),"INVALID – PIC missing",IF(OR(LEN(AV474)&lt;2,ISNUMBER(MATCH(AV474,L_Placeholder,0))),"INVALID – result / assessment missing",IF(OR(OR(LEN(AW474)&lt;3,ISNUMBER(MATCH(AW474,L_Placeholder,0))),SUMPRODUCT(--ISNUMBER(SEARCH(" "&amp;L_EvidencePhrase&amp;" ",BD474)))&gt;0,BI474=1),"INVALID – evidence missing, placeholder or not yet on file",IF(BL474=0,"INVALID – evidence needs a traceable reference (number, file name or link)",IF(OR(LEN(AX474)&lt;2,ISNUMBER(MATCH(AX474,L_Placeholder,0))),"INVALID – verifier missing",IF(AX474=AU474,"INVALID – verifier must be someone other than the PIC",IF(BH474=1,"INVALID – result not yet available (awaiting / TBC)",IF(BV474=1,"INVALID – wording says not on board: an on-board confirmation needs the item loaded",IF(AND(AQ474=1,OR(OR(LEN(AY474)&lt;3,ISNUMBER(MATCH(AY474,L_Placeholder,0))),BJ474=1,BQ474=0)),"INVALID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LATE","COMPLETE")&amp;IF(BG474=1," – CHECK WORDING",""))))))))))))))))))))))),IF(TRIM(U474)="Fail","FAIL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t="str">
        <f aca="false">" "&amp;TRIM(SUBSTITUTE(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 "))&amp;" "</f>
        <v>  </v>
      </c>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IFERROR(IF(AND(TRIM(U474)="Pass",SUMPRODUCT((LEN(BC474)-LEN(SUBSTITUTE(BC474,"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")))/(LEN(L_PendNeg)+1))+SUMPRODUCT((LEN(BC474)-LEN(SUBSTITUTE(BC474," "&amp;L_PendPrep&amp;" "," ")))/(LEN(L_PendPrep)+1)),1,0),1)</f>
        <v>0</v>
      </c>
      <c r="BI474" s="61" t="n">
        <f aca="false">IFERROR(IF(SUMPRODUCT((LEN(BD474)-LEN(SUBSTITUTE(BD474," "&amp;L_PendStrict&amp;" "," ")))/(LEN(L_PendStrict)+1))&gt;SUMPRODUCT((LEN(BD474)-LEN(SUBSTITUTE(BD474," "&amp;L_PendNeg&amp;" "," ")))/(LEN(L_PendNeg)+1)),1,0),1)</f>
        <v>0</v>
      </c>
      <c r="BJ474" s="61" t="n">
        <f aca="false">IFERROR(IF(SUMPRODUCT((LEN(BE474)-LEN(SUBSTITUTE(BE474," "&amp;L_Pending&amp;" "," ")))/(LEN(L_Pending)+1))&gt;SUMPRODUCT((LEN(BE474)-LEN(SUBSTITUTE(BE474," "&amp;L_PendNeg&amp;" "," ")))/(LEN(L_PendNeg)+1))+SUMPRODUCT((LEN(BE474)-LEN(SUBSTITUTE(BE474," "&amp;L_PendPrep&amp;" "," ")))/(LEN(L_PendPrep)+1)),1,0),1)</f>
        <v>0</v>
      </c>
      <c r="BK474" s="61" t="n">
        <f aca="false">IFERROR(IF(SUMPRODUCT((LEN(BF474)-LEN(SUBSTITUTE(BF474," "&amp;L_PendStrict&amp;" "," ")))/(LEN(L_PendStrict)+1))&gt;SUMPRODUCT((LEN(BF474)-LEN(SUBSTITUTE(BF474," "&amp;L_PendNeg&amp;" "," ")))/(LEN(L_PendNeg)+1)),1,0),1)</f>
        <v>0</v>
      </c>
      <c r="BL474" s="61" t="n">
        <f aca="false">IFERROR(IF(OR(SUMPRODUCT(--ISNUMBER(SEARCH({"aa000"," aa 000"," aaa 000"," aaaa 000"," a 0000"," a000 000"," aa 00 000"," aaa 00 000"},BN474)))&gt;0,SUMPRODUCT(--ISNUMBER(SEARCH({"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474)))&gt;0,SUMPRODUCT(--ISNUMBER(SEARCH({"http","www.","\",".pdf",".jpg",".jpeg",".png",".heic",".xls",".doc",".msg",".eml"},Z474)))&gt;0,AND(SUMPRODUCT(--ISNUMBER(SEARCH({"sharepoint","onedrive","teams","dms","q-pulse","qpulse"},Z474)))&gt;0,ISNUMBER(SEARCH("0",BM474)))),1,0),0)</f>
        <v>0</v>
      </c>
      <c r="BM474" s="61" t="str">
        <f aca="false">SUBSTITUTE(SUBSTITUTE(SUBSTITUTE(SUBSTITUTE(SUBSTITUTE(SUBSTITUTE(SUBSTITUTE(SUBSTITUTE(SUBSTITUTE(LOWER(BW474&amp;""),"1","0"),"2","0"),"3","0"),"4","0"),"5","0"),"6","0"),"7","0"),"8","0"),"9","0")</f>
        <v>  </v>
      </c>
      <c r="BN474" s="61" t="str">
        <f aca="false">SUBSTITUTE(SUBSTITUTE(SUBSTITUTE(SUBSTITUTE(SUBSTITUTE(SUBSTITUTE(SUBSTITUTE(SUBSTITUTE(SUBSTITUTE(SUBSTITUTE(SUBSTITUTE(SUBSTITUTE(SUBSTITUTE(SUBSTITUTE(SUBSTITUTE(SUBSTITUTE(SUBSTITUTE(SUBSTITUTE(SUBSTITUTE(SUBSTITUTE(SUBSTITUTE(SUBSTITUTE(SUBSTITUTE(SUBSTITUTE(SUBSTITUTE(BM474,"b","a"),"c","a"),"d","a"),"e","a"),"f","a"),"g","a"),"h","a"),"i","a"),"j","a"),"k","a"),"l","a"),"m","a"),"n","a"),"o","a"),"p","a"),"q","a"),"r","a"),"s","a"),"t","a"),"u","a"),"v","a"),"w","a"),"x","a"),"y","a"),"z","a")</f>
        <v>  </v>
      </c>
      <c r="BO474" s="61" t="str">
        <f aca="false">SUBSTITUTE(SUBSTITUTE(SUBSTITUTE(SUBSTITUTE(SUBSTITUTE(SUBSTITUTE(SUBSTITUTE(SUBSTITUTE(SUBSTITUTE(LOWER(BX474&amp;""),"1","0"),"2","0"),"3","0"),"4","0"),"5","0"),"6","0"),"7","0"),"8","0"),"9","0")</f>
        <v>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v>
      </c>
      <c r="BQ474" s="61" t="n">
        <f aca="false">IFERROR(IF(OR(SUMPRODUCT(--ISNUMBER(SEARCH({"aa000"," aa 000"," aaa 000"," aaaa 000"," a 0000"," a000 000"," aa 00 000"," aaa 00 000"},BP474)))&gt;0,SUMPRODUCT(--ISNUMBER(SEARCH({"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474)))&gt;0,SUMPRODUCT(--ISNUMBER(SEARCH({"http","www.","\",".pdf",".jpg",".jpeg",".png",".heic",".xls",".doc",".msg",".eml"},W474)))&gt;0,ISNUMBER(SEARCH("0000",BO474)),AND(SUMPRODUCT(--ISNUMBER(SEARCH({"sharepoint","onedrive","teams","dms","q-pulse","qpulse"},W474)))&gt;0,ISNUMBER(SEARCH("0",BO474)))),1,0),0)</f>
        <v>0</v>
      </c>
      <c r="BR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474," "&amp;LOWER(Flights!$F$18)&amp;" "," ~ ")," mh"," ~")," at "," ~ ")," by "," ~ ")," on "," ~ ")," to "," ~ ")," from "," ~ ")," until "," ~ ")," till "," ~ ")," before "," ~ ")," after "," ~ ")," around "," ~ ")," approx "," ~ ")," about "," ~ ")," since "," ~ ")," hrs "," ~ ")," hr "," ~ ")," hours "," ~ ")," time "," ~ ")," jan "," ~ ")," feb "," ~ ")," mar "," ~ ")," apr "," ~ ")," may "," ~ ")," jun "," ~ ")," jul "," ~ ")," aug "," ~ ")," sep "," ~ ")," sept "," ~ ")," oct "," ~ ")</f>
        <v>  </v>
      </c>
      <c r="BS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474," "&amp;LOWER(Flights!$F$18)&amp;" "," ~ ")," mh"," ~")," at "," ~ ")," by "," ~ ")," on "," ~ ")," to "," ~ ")," from "," ~ ")," until "," ~ ")," till "," ~ ")," before "," ~ ")," after "," ~ ")," around "," ~ ")," approx "," ~ ")," about "," ~ ")," since "," ~ ")," hrs "," ~ ")," hr "," ~ ")," hours "," ~ ")," time "," ~ ")," jan "," ~ ")," feb "," ~ ")," mar "," ~ ")," apr "," ~ ")," may "," ~ ")," jun "," ~ ")," jul "," ~ ")," aug "," ~ ")," sep "," ~ ")," sept "," ~ ")," oct "," ~ ")</f>
        <v>  </v>
      </c>
      <c r="BT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474,"jan","~"),"feb","~"),"mar","~"),"apr","~"),"may","~"),"jun","~"),"jul","~"),"aug","~"),"sep","~"),"oct","~"),"nov","~"),"dec","~")," nov "," ~ ")," dec "," ~ ")," mon "," ~ ")," tue "," ~ ")," wed "," ~ ")," thu "," ~ ")," fri "," ~ ")," sat "," ~ ")," sun "," ~ ")," gate "," ~ ")," bay "," ~ ")," stand "," ~ ")," position "," ~ ")," galley "," ~ ")," flight "," ~ ")," flt "," ~ ")," day "," ~ ")," date "," ~ ")," dated "," ~ ")," the "," ~ ")," and "," ~ ")," of "," ~ ")," in "," ~ ")," for "," ~ ")," with "," ~ ")</f>
        <v>  </v>
      </c>
      <c r="BU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474,"jan","~"),"feb","~"),"mar","~"),"apr","~"),"may","~"),"jun","~"),"jul","~"),"aug","~"),"sep","~"),"oct","~"),"nov","~"),"dec","~")," nov "," ~ ")," dec "," ~ ")," mon "," ~ ")," tue "," ~ ")," wed "," ~ ")," thu "," ~ ")," fri "," ~ ")," sat "," ~ ")," sun "," ~ ")," gate "," ~ ")," bay "," ~ ")," stand "," ~ ")," position "," ~ ")," galley "," ~ ")," flight "," ~ ")," flt "," ~ ")," day "," ~ ")," date "," ~ ")," dated "," ~ ")," the "," ~ ")," and "," ~ ")," of "," ~ ")," in "," ~ ")," for "," ~ ")," with "," ~ ")</f>
        <v>  </v>
      </c>
      <c r="BV474" s="61" t="n">
        <f aca="false">0</f>
        <v>0</v>
      </c>
      <c r="BW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474," pax "," ~ ")," etd "," ~ ")," eta "," ~ ")," std "," ~ ")," sta "," ~ ")," atd "," ~ ")," ata "," ~ ")," lt "," ~ ")," utc "," ~ ")," local "," ~ ")," ok "," ~ ")," done "," ~ ")," seen "," ~ ")," chk "," ~ ")," chkd "," ~ ")," checked "," ~ ")," rcvd "," ~ ")," recd "," ~ ")," dep "," ~ ")," arr "," ~ ")," qty "," ~ ")," all "," ~ ")," ttl "," ~ ")," total "," ~ ")," via "," ~ ")," per "," ~ ")," call "," ~ ")," inbound "," ~ ")," outbound "," ~ ")," approx "," ~ ")</f>
        <v>  </v>
      </c>
      <c r="BX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474," pax "," ~ ")," etd "," ~ ")," eta "," ~ ")," std "," ~ ")," sta "," ~ ")," atd "," ~ ")," ata "," ~ ")," lt "," ~ ")," utc "," ~ ")," local "," ~ ")," ok "," ~ ")," done "," ~ ")," seen "," ~ ")," chk "," ~ ")," chkd "," ~ ")," checked "," ~ ")," rcvd "," ~ ")," recd "," ~ ")," dep "," ~ ")," arr "," ~ ")," qty "," ~ ")," all "," ~ ")," ttl "," ~ ")," total "," ~ ")," via "," ~ ")," per "," ~ ")," call "," ~ ")," inbound "," ~ ")," outbound "," ~ ")," approx "," ~ ")</f>
        <v>  </v>
      </c>
    </row>
    <row r="475" customFormat="false" ht="91.5" hidden="false" customHeight="true" outlineLevel="0" collapsed="false">
      <c r="A475" s="57" t="s">
        <v>1126</v>
      </c>
      <c r="B475" s="57" t="s">
        <v>276</v>
      </c>
      <c r="C475" s="57" t="str">
        <f aca="false">Flights!$F$18</f>
        <v>MH0004</v>
      </c>
      <c r="D475" s="58" t="n">
        <f aca="false">Flights!$D$18</f>
        <v>46310</v>
      </c>
      <c r="E475" s="57" t="str">
        <f aca="false">Flights!$G$18&amp;"-"&amp;Flights!$H$18</f>
        <v>KUL-LHR</v>
      </c>
      <c r="F475" s="57" t="str">
        <f aca="false">Flights!$K$18</f>
        <v>EY</v>
      </c>
      <c r="G475" s="57" t="s">
        <v>423</v>
      </c>
      <c r="H475" s="57" t="s">
        <v>381</v>
      </c>
      <c r="I475" s="57" t="s">
        <v>450</v>
      </c>
      <c r="J475" s="57" t="s">
        <v>457</v>
      </c>
      <c r="K475" s="67" t="s">
        <v>458</v>
      </c>
      <c r="L475" s="67" t="s">
        <v>459</v>
      </c>
      <c r="M475" s="67" t="s">
        <v>454</v>
      </c>
      <c r="N475" s="67" t="s">
        <v>386</v>
      </c>
      <c r="O475" s="67" t="s">
        <v>1127</v>
      </c>
      <c r="P475" s="57" t="s">
        <v>187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open",IF(AND(NOT(OR(LEN(AZ475)&lt;15,ISNUMBER(MATCH(AZ475,L_Placeholder,0)))),BK475=0,NOT(OR(LEN(AU475)&lt;2,ISNUMBER(MATCH(AU475,L_Placeholder,0)))),NOT(OR(LEN(AX475)&lt;2,ISNUMBER(MATCH(AX475,L_Placeholder,0)))),TRIM(AE475)&lt;&gt;TRIM(T475)),"N/A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missing",IF(OR(LEN(AU475)&lt;2,ISNUMBER(MATCH(AU475,L_Placeholder,0))),"INVALID – PIC missing",IF(OR(LEN(AV475)&lt;2,ISNUMBER(MATCH(AV475,L_Placeholder,0))),"INVALID – result / assessment missing",IF(OR(OR(LEN(AW475)&lt;3,ISNUMBER(MATCH(AW475,L_Placeholder,0))),SUMPRODUCT(--ISNUMBER(SEARCH(" "&amp;L_EvidencePhrase&amp;" ",BD475)))&gt;0,BI475=1),"INVALID – evidence missing, placeholder or not yet on file",IF(BL475=0,"INVALID – evidence needs a traceable reference (number, file name or link)",IF(OR(LEN(AX475)&lt;2,ISNUMBER(MATCH(AX475,L_Placeholder,0))),"INVALID – verifier missing",IF(AX475=AU475,"INVALID – verifier must be someone other than the PIC",IF(BH475=1,"INVALID – result not yet available (awaiting / TBC)",IF(BV475=1,"INVALID – wording says not on board: an on-board confirmation needs the item loaded",IF(AND(AQ475=1,OR(OR(LEN(AY475)&lt;3,ISNUMBER(MATCH(AY475,L_Placeholder,0))),BJ475=1,BQ475=0)),"INVALID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LATE","COMPLETE")&amp;IF(BG475=1," – CHECK WORDING",""))))))))))))))))))))))),IF(TRIM(U475)="Fail","FAIL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t="str">
        <f aca="false">" "&amp;TRIM(SUBSTITUTE(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 "))&amp;" "</f>
        <v>  </v>
      </c>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IFERROR(IF(AND(TRIM(U475)="Pass",SUMPRODUCT((LEN(BC475)-LEN(SUBSTITUTE(BC475,"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")))/(LEN(L_PendNeg)+1))+SUMPRODUCT((LEN(BC475)-LEN(SUBSTITUTE(BC475," "&amp;L_PendPrep&amp;" "," ")))/(LEN(L_PendPrep)+1)),1,0),1)</f>
        <v>0</v>
      </c>
      <c r="BI475" s="61" t="n">
        <f aca="false">IFERROR(IF(SUMPRODUCT((LEN(BD475)-LEN(SUBSTITUTE(BD475," "&amp;L_PendStrict&amp;" "," ")))/(LEN(L_PendStrict)+1))&gt;SUMPRODUCT((LEN(BD475)-LEN(SUBSTITUTE(BD475," "&amp;L_PendNeg&amp;" "," ")))/(LEN(L_PendNeg)+1)),1,0),1)</f>
        <v>0</v>
      </c>
      <c r="BJ475" s="61" t="n">
        <f aca="false">IFERROR(IF(SUMPRODUCT((LEN(BE475)-LEN(SUBSTITUTE(BE475," "&amp;L_Pending&amp;" "," ")))/(LEN(L_Pending)+1))&gt;SUMPRODUCT((LEN(BE475)-LEN(SUBSTITUTE(BE475," "&amp;L_PendNeg&amp;" "," ")))/(LEN(L_PendNeg)+1))+SUMPRODUCT((LEN(BE475)-LEN(SUBSTITUTE(BE475," "&amp;L_PendPrep&amp;" "," ")))/(LEN(L_PendPrep)+1)),1,0),1)</f>
        <v>0</v>
      </c>
      <c r="BK475" s="61" t="n">
        <f aca="false">IFERROR(IF(SUMPRODUCT((LEN(BF475)-LEN(SUBSTITUTE(BF475," "&amp;L_PendStrict&amp;" "," ")))/(LEN(L_PendStrict)+1))&gt;SUMPRODUCT((LEN(BF475)-LEN(SUBSTITUTE(BF475," "&amp;L_PendNeg&amp;" "," ")))/(LEN(L_PendNeg)+1)),1,0),1)</f>
        <v>0</v>
      </c>
      <c r="BL475" s="61" t="n">
        <f aca="false">IFERROR(IF(OR(SUMPRODUCT(--ISNUMBER(SEARCH({"aa000"," aa 000"," aaa 000"," aaaa 000"," a 0000"," a000 000"," aa 00 000"," aaa 00 000"},BN475)))&gt;0,SUMPRODUCT(--ISNUMBER(SEARCH({"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475)))&gt;0,SUMPRODUCT(--ISNUMBER(SEARCH({"http","www.","\",".pdf",".jpg",".jpeg",".png",".heic",".xls",".doc",".msg",".eml"},Z475)))&gt;0,AND(SUMPRODUCT(--ISNUMBER(SEARCH({"sharepoint","onedrive","teams","dms","q-pulse","qpulse"},Z475)))&gt;0,ISNUMBER(SEARCH("0",BM475)))),1,0),0)</f>
        <v>0</v>
      </c>
      <c r="BM475" s="61" t="str">
        <f aca="false">SUBSTITUTE(SUBSTITUTE(SUBSTITUTE(SUBSTITUTE(SUBSTITUTE(SUBSTITUTE(SUBSTITUTE(SUBSTITUTE(SUBSTITUTE(LOWER(BW475&amp;""),"1","0"),"2","0"),"3","0"),"4","0"),"5","0"),"6","0"),"7","0"),"8","0"),"9","0")</f>
        <v>  </v>
      </c>
      <c r="BN475" s="61" t="str">
        <f aca="false">SUBSTITUTE(SUBSTITUTE(SUBSTITUTE(SUBSTITUTE(SUBSTITUTE(SUBSTITUTE(SUBSTITUTE(SUBSTITUTE(SUBSTITUTE(SUBSTITUTE(SUBSTITUTE(SUBSTITUTE(SUBSTITUTE(SUBSTITUTE(SUBSTITUTE(SUBSTITUTE(SUBSTITUTE(SUBSTITUTE(SUBSTITUTE(SUBSTITUTE(SUBSTITUTE(SUBSTITUTE(SUBSTITUTE(SUBSTITUTE(SUBSTITUTE(BM475,"b","a"),"c","a"),"d","a"),"e","a"),"f","a"),"g","a"),"h","a"),"i","a"),"j","a"),"k","a"),"l","a"),"m","a"),"n","a"),"o","a"),"p","a"),"q","a"),"r","a"),"s","a"),"t","a"),"u","a"),"v","a"),"w","a"),"x","a"),"y","a"),"z","a")</f>
        <v>  </v>
      </c>
      <c r="BO475" s="61" t="str">
        <f aca="false">SUBSTITUTE(SUBSTITUTE(SUBSTITUTE(SUBSTITUTE(SUBSTITUTE(SUBSTITUTE(SUBSTITUTE(SUBSTITUTE(SUBSTITUTE(LOWER(BX475&amp;""),"1","0"),"2","0"),"3","0"),"4","0"),"5","0"),"6","0"),"7","0"),"8","0"),"9","0")</f>
        <v>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v>
      </c>
      <c r="BQ475" s="61" t="n">
        <f aca="false">IFERROR(IF(OR(SUMPRODUCT(--ISNUMBER(SEARCH({"aa000"," aa 000"," aaa 000"," aaaa 000"," a 0000"," a000 000"," aa 00 000"," aaa 00 000"},BP475)))&gt;0,SUMPRODUCT(--ISNUMBER(SEARCH({"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475)))&gt;0,SUMPRODUCT(--ISNUMBER(SEARCH({"http","www.","\",".pdf",".jpg",".jpeg",".png",".heic",".xls",".doc",".msg",".eml"},W475)))&gt;0,ISNUMBER(SEARCH("0000",BO475)),AND(SUMPRODUCT(--ISNUMBER(SEARCH({"sharepoint","onedrive","teams","dms","q-pulse","qpulse"},W475)))&gt;0,ISNUMBER(SEARCH("0",BO475)))),1,0),0)</f>
        <v>0</v>
      </c>
      <c r="BR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475," "&amp;LOWER(Flights!$F$18)&amp;" "," ~ ")," mh"," ~")," at "," ~ ")," by "," ~ ")," on "," ~ ")," to "," ~ ")," from "," ~ ")," until "," ~ ")," till "," ~ ")," before "," ~ ")," after "," ~ ")," around "," ~ ")," approx "," ~ ")," about "," ~ ")," since "," ~ ")," hrs "," ~ ")," hr "," ~ ")," hours "," ~ ")," time "," ~ ")," jan "," ~ ")," feb "," ~ ")," mar "," ~ ")," apr "," ~ ")," may "," ~ ")," jun "," ~ ")," jul "," ~ ")," aug "," ~ ")," sep "," ~ ")," sept "," ~ ")," oct "," ~ ")</f>
        <v>  </v>
      </c>
      <c r="BS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475," "&amp;LOWER(Flights!$F$18)&amp;" "," ~ ")," mh"," ~")," at "," ~ ")," by "," ~ ")," on "," ~ ")," to "," ~ ")," from "," ~ ")," until "," ~ ")," till "," ~ ")," before "," ~ ")," after "," ~ ")," around "," ~ ")," approx "," ~ ")," about "," ~ ")," since "," ~ ")," hrs "," ~ ")," hr "," ~ ")," hours "," ~ ")," time "," ~ ")," jan "," ~ ")," feb "," ~ ")," mar "," ~ ")," apr "," ~ ")," may "," ~ ")," jun "," ~ ")," jul "," ~ ")," aug "," ~ ")," sep "," ~ ")," sept "," ~ ")," oct "," ~ ")</f>
        <v>  </v>
      </c>
      <c r="BT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475,"jan","~"),"feb","~"),"mar","~"),"apr","~"),"may","~"),"jun","~"),"jul","~"),"aug","~"),"sep","~"),"oct","~"),"nov","~"),"dec","~")," nov "," ~ ")," dec "," ~ ")," mon "," ~ ")," tue "," ~ ")," wed "," ~ ")," thu "," ~ ")," fri "," ~ ")," sat "," ~ ")," sun "," ~ ")," gate "," ~ ")," bay "," ~ ")," stand "," ~ ")," position "," ~ ")," galley "," ~ ")," flight "," ~ ")," flt "," ~ ")," day "," ~ ")," date "," ~ ")," dated "," ~ ")," the "," ~ ")," and "," ~ ")," of "," ~ ")," in "," ~ ")," for "," ~ ")," with "," ~ ")</f>
        <v>  </v>
      </c>
      <c r="BU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475,"jan","~"),"feb","~"),"mar","~"),"apr","~"),"may","~"),"jun","~"),"jul","~"),"aug","~"),"sep","~"),"oct","~"),"nov","~"),"dec","~")," nov "," ~ ")," dec "," ~ ")," mon "," ~ ")," tue "," ~ ")," wed "," ~ ")," thu "," ~ ")," fri "," ~ ")," sat "," ~ ")," sun "," ~ ")," gate "," ~ ")," bay "," ~ ")," stand "," ~ ")," position "," ~ ")," galley "," ~ ")," flight "," ~ ")," flt "," ~ ")," day "," ~ ")," date "," ~ ")," dated "," ~ ")," the "," ~ ")," and "," ~ ")," of "," ~ ")," in "," ~ ")," for "," ~ ")," with "," ~ ")</f>
        <v>  </v>
      </c>
      <c r="BV475" s="61" t="n">
        <f aca="false">0</f>
        <v>0</v>
      </c>
      <c r="BW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475," pax "," ~ ")," etd "," ~ ")," eta "," ~ ")," std "," ~ ")," sta "," ~ ")," atd "," ~ ")," ata "," ~ ")," lt "," ~ ")," utc "," ~ ")," local "," ~ ")," ok "," ~ ")," done "," ~ ")," seen "," ~ ")," chk "," ~ ")," chkd "," ~ ")," checked "," ~ ")," rcvd "," ~ ")," recd "," ~ ")," dep "," ~ ")," arr "," ~ ")," qty "," ~ ")," all "," ~ ")," ttl "," ~ ")," total "," ~ ")," via "," ~ ")," per "," ~ ")," call "," ~ ")," inbound "," ~ ")," outbound "," ~ ")," approx "," ~ ")</f>
        <v>  </v>
      </c>
      <c r="BX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475," pax "," ~ ")," etd "," ~ ")," eta "," ~ ")," std "," ~ ")," sta "," ~ ")," atd "," ~ ")," ata "," ~ ")," lt "," ~ ")," utc "," ~ ")," local "," ~ ")," ok "," ~ ")," done "," ~ ")," seen "," ~ ")," chk "," ~ ")," chkd "," ~ ")," checked "," ~ ")," rcvd "," ~ ")," recd "," ~ ")," dep "," ~ ")," arr "," ~ ")," qty "," ~ ")," all "," ~ ")," ttl "," ~ ")," total "," ~ ")," via "," ~ ")," per "," ~ ")," call "," ~ ")," inbound "," ~ ")," outbound "," ~ ")," approx "," ~ ")</f>
        <v>  </v>
      </c>
    </row>
    <row r="476" customFormat="false" ht="39.75" hidden="false" customHeight="true" outlineLevel="0" collapsed="false">
      <c r="A476" s="57" t="s">
        <v>1128</v>
      </c>
      <c r="B476" s="57" t="s">
        <v>276</v>
      </c>
      <c r="C476" s="57" t="str">
        <f aca="false">Flights!$F$18</f>
        <v>MH0004</v>
      </c>
      <c r="D476" s="58" t="n">
        <f aca="false">Flights!$D$18</f>
        <v>46310</v>
      </c>
      <c r="E476" s="57" t="str">
        <f aca="false">Flights!$G$18&amp;"-"&amp;Flights!$H$18</f>
        <v>KUL-LHR</v>
      </c>
      <c r="F476" s="57" t="str">
        <f aca="false">Flights!$K$18</f>
        <v>EY</v>
      </c>
      <c r="G476" s="57" t="s">
        <v>462</v>
      </c>
      <c r="H476" s="57" t="s">
        <v>463</v>
      </c>
      <c r="I476" s="57" t="s">
        <v>382</v>
      </c>
      <c r="J476" s="57" t="s">
        <v>464</v>
      </c>
      <c r="K476" s="67" t="s">
        <v>429</v>
      </c>
      <c r="L476" s="67" t="s">
        <v>465</v>
      </c>
      <c r="M476" s="67"/>
      <c r="N476" s="67" t="s">
        <v>386</v>
      </c>
      <c r="O476" s="67" t="s">
        <v>466</v>
      </c>
      <c r="P476" s="57" t="s">
        <v>187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open",IF(AND(NOT(OR(LEN(AZ476)&lt;15,ISNUMBER(MATCH(AZ476,L_Placeholder,0)))),BK476=0,NOT(OR(LEN(AU476)&lt;2,ISNUMBER(MATCH(AU476,L_Placeholder,0)))),NOT(OR(LEN(AX476)&lt;2,ISNUMBER(MATCH(AX476,L_Placeholder,0)))),TRIM(AE476)&lt;&gt;TRIM(T476)),"N/A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missing",IF(OR(LEN(AU476)&lt;2,ISNUMBER(MATCH(AU476,L_Placeholder,0))),"INVALID – PIC missing",IF(OR(LEN(AV476)&lt;2,ISNUMBER(MATCH(AV476,L_Placeholder,0))),"INVALID – result / assessment missing",IF(OR(OR(LEN(AW476)&lt;3,ISNUMBER(MATCH(AW476,L_Placeholder,0))),SUMPRODUCT(--ISNUMBER(SEARCH(" "&amp;L_EvidencePhrase&amp;" ",BD476)))&gt;0,BI476=1),"INVALID – evidence missing, placeholder or not yet on file",IF(BL476=0,"INVALID – evidence needs a traceable reference (number, file name or link)",IF(OR(LEN(AX476)&lt;2,ISNUMBER(MATCH(AX476,L_Placeholder,0))),"INVALID – verifier missing",IF(AX476=AU476,"INVALID – verifier must be someone other than the PIC",IF(BH476=1,"INVALID – result not yet available (awaiting / TBC)",IF(BV476=1,"INVALID – wording says not on board: an on-board confirmation needs the item loaded",IF(AND(AQ476=1,OR(OR(LEN(AY476)&lt;3,ISNUMBER(MATCH(AY476,L_Placeholder,0))),BJ476=1,BQ476=0)),"INVALID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LATE","COMPLETE")&amp;IF(BG476=1," – CHECK WORDING",""))))))))))))))))))))))))),IF(TRIM(U476)="Fail","FAIL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t="str">
        <f aca="false">" "&amp;TRIM(SUBSTITUTE(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 "))&amp;" "</f>
        <v>  </v>
      </c>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IFERROR(IF(AND(TRIM(U476)="Pass",SUMPRODUCT((LEN(BC476)-LEN(SUBSTITUTE(BC476,"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")))/(LEN(L_PendNeg)+1)),1,0),1)</f>
        <v>0</v>
      </c>
      <c r="BI476" s="61" t="n">
        <f aca="false">IFERROR(IF(SUMPRODUCT((LEN(BD476)-LEN(SUBSTITUTE(BD476," "&amp;L_PendStrict&amp;" "," ")))/(LEN(L_PendStrict)+1))&gt;SUMPRODUCT((LEN(BD476)-LEN(SUBSTITUTE(BD476," "&amp;L_PendNeg&amp;" "," ")))/(LEN(L_PendNeg)+1)),1,0),1)</f>
        <v>0</v>
      </c>
      <c r="BJ476" s="61" t="n">
        <f aca="false">IFERROR(IF(SUMPRODUCT((LEN(BE476)-LEN(SUBSTITUTE(BE476," "&amp;L_Pending&amp;" "," ")))/(LEN(L_Pending)+1))&gt;SUMPRODUCT((LEN(BE476)-LEN(SUBSTITUTE(BE476," "&amp;L_PendNeg&amp;" "," ")))/(LEN(L_PendNeg)+1)),1,0),1)</f>
        <v>0</v>
      </c>
      <c r="BK476" s="61" t="n">
        <f aca="false">IFERROR(IF(SUMPRODUCT((LEN(BF476)-LEN(SUBSTITUTE(BF476," "&amp;L_PendStrict&amp;" "," ")))/(LEN(L_PendStrict)+1))&gt;SUMPRODUCT((LEN(BF476)-LEN(SUBSTITUTE(BF476," "&amp;L_PendNeg&amp;" "," ")))/(LEN(L_PendNeg)+1)),1,0),1)</f>
        <v>0</v>
      </c>
      <c r="BL476" s="61" t="n">
        <f aca="false">IFERROR(IF(OR(SUMPRODUCT(--ISNUMBER(SEARCH({"aa000"," aa 000"," aaa 000"," aaaa 000"," a 0000"," a000 000"," aa 00 000"," aaa 00 000"},BN476)))&gt;0,SUMPRODUCT(--ISNUMBER(SEARCH({"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476)))&gt;0,SUMPRODUCT(--ISNUMBER(SEARCH({"http","www.","\",".pdf",".jpg",".jpeg",".png",".heic",".xls",".doc",".msg",".eml"},Z476)))&gt;0,AND(SUMPRODUCT(--ISNUMBER(SEARCH({"sharepoint","onedrive","teams","dms","q-pulse","qpulse"},Z476)))&gt;0,ISNUMBER(SEARCH("0",BM476)))),1,0),0)</f>
        <v>0</v>
      </c>
      <c r="BM476" s="61" t="str">
        <f aca="false">SUBSTITUTE(SUBSTITUTE(SUBSTITUTE(SUBSTITUTE(SUBSTITUTE(SUBSTITUTE(SUBSTITUTE(SUBSTITUTE(SUBSTITUTE(LOWER(BW476&amp;""),"1","0"),"2","0"),"3","0"),"4","0"),"5","0"),"6","0"),"7","0"),"8","0"),"9","0")</f>
        <v>  </v>
      </c>
      <c r="BN476" s="61" t="str">
        <f aca="false">SUBSTITUTE(SUBSTITUTE(SUBSTITUTE(SUBSTITUTE(SUBSTITUTE(SUBSTITUTE(SUBSTITUTE(SUBSTITUTE(SUBSTITUTE(SUBSTITUTE(SUBSTITUTE(SUBSTITUTE(SUBSTITUTE(SUBSTITUTE(SUBSTITUTE(SUBSTITUTE(SUBSTITUTE(SUBSTITUTE(SUBSTITUTE(SUBSTITUTE(SUBSTITUTE(SUBSTITUTE(SUBSTITUTE(SUBSTITUTE(SUBSTITUTE(BM476,"b","a"),"c","a"),"d","a"),"e","a"),"f","a"),"g","a"),"h","a"),"i","a"),"j","a"),"k","a"),"l","a"),"m","a"),"n","a"),"o","a"),"p","a"),"q","a"),"r","a"),"s","a"),"t","a"),"u","a"),"v","a"),"w","a"),"x","a"),"y","a"),"z","a")</f>
        <v>  </v>
      </c>
      <c r="BO476" s="61" t="str">
        <f aca="false">SUBSTITUTE(SUBSTITUTE(SUBSTITUTE(SUBSTITUTE(SUBSTITUTE(SUBSTITUTE(SUBSTITUTE(SUBSTITUTE(SUBSTITUTE(LOWER(BX476&amp;""),"1","0"),"2","0"),"3","0"),"4","0"),"5","0"),"6","0"),"7","0"),"8","0"),"9","0")</f>
        <v>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v>
      </c>
      <c r="BQ476" s="61" t="n">
        <f aca="false">IFERROR(IF(OR(SUMPRODUCT(--ISNUMBER(SEARCH({"aa000"," aa 000"," aaa 000"," aaaa 000"," a 0000"," a000 000"," aa 00 000"," aaa 00 000"},BP476)))&gt;0,SUMPRODUCT(--ISNUMBER(SEARCH({"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476)))&gt;0,SUMPRODUCT(--ISNUMBER(SEARCH({"http","www.","\",".pdf",".jpg",".jpeg",".png",".heic",".xls",".doc",".msg",".eml"},W476)))&gt;0,ISNUMBER(SEARCH("0000",BO476)),AND(SUMPRODUCT(--ISNUMBER(SEARCH({"sharepoint","onedrive","teams","dms","q-pulse","qpulse"},W476)))&gt;0,ISNUMBER(SEARCH("0",BO476)))),1,0),0)</f>
        <v>0</v>
      </c>
      <c r="BR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476," "&amp;LOWER(Flights!$F$18)&amp;" "," ~ ")," mh"," ~")," at "," ~ ")," by "," ~ ")," on "," ~ ")," to "," ~ ")," from "," ~ ")," until "," ~ ")," till "," ~ ")," before "," ~ ")," after "," ~ ")," around "," ~ ")," approx "," ~ ")," about "," ~ ")," since "," ~ ")," hrs "," ~ ")," hr "," ~ ")," hours "," ~ ")," time "," ~ ")," jan "," ~ ")," feb "," ~ ")," mar "," ~ ")," apr "," ~ ")," may "," ~ ")," jun "," ~ ")," jul "," ~ ")," aug "," ~ ")," sep "," ~ ")," sept "," ~ ")," oct "," ~ ")</f>
        <v>  </v>
      </c>
      <c r="BS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476," "&amp;LOWER(Flights!$F$18)&amp;" "," ~ ")," mh"," ~")," at "," ~ ")," by "," ~ ")," on "," ~ ")," to "," ~ ")," from "," ~ ")," until "," ~ ")," till "," ~ ")," before "," ~ ")," after "," ~ ")," around "," ~ ")," approx "," ~ ")," about "," ~ ")," since "," ~ ")," hrs "," ~ ")," hr "," ~ ")," hours "," ~ ")," time "," ~ ")," jan "," ~ ")," feb "," ~ ")," mar "," ~ ")," apr "," ~ ")," may "," ~ ")," jun "," ~ ")," jul "," ~ ")," aug "," ~ ")," sep "," ~ ")," sept "," ~ ")," oct "," ~ ")</f>
        <v>  </v>
      </c>
      <c r="BT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476,"jan","~"),"feb","~"),"mar","~"),"apr","~"),"may","~"),"jun","~"),"jul","~"),"aug","~"),"sep","~"),"oct","~"),"nov","~"),"dec","~")," nov "," ~ ")," dec "," ~ ")," mon "," ~ ")," tue "," ~ ")," wed "," ~ ")," thu "," ~ ")," fri "," ~ ")," sat "," ~ ")," sun "," ~ ")," gate "," ~ ")," bay "," ~ ")," stand "," ~ ")," position "," ~ ")," galley "," ~ ")," flight "," ~ ")," flt "," ~ ")," day "," ~ ")," date "," ~ ")," dated "," ~ ")," the "," ~ ")," and "," ~ ")," of "," ~ ")," in "," ~ ")," for "," ~ ")," with "," ~ ")</f>
        <v>  </v>
      </c>
      <c r="BU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476,"jan","~"),"feb","~"),"mar","~"),"apr","~"),"may","~"),"jun","~"),"jul","~"),"aug","~"),"sep","~"),"oct","~"),"nov","~"),"dec","~")," nov "," ~ ")," dec "," ~ ")," mon "," ~ ")," tue "," ~ ")," wed "," ~ ")," thu "," ~ ")," fri "," ~ ")," sat "," ~ ")," sun "," ~ ")," gate "," ~ ")," bay "," ~ ")," stand "," ~ ")," position "," ~ ")," galley "," ~ ")," flight "," ~ ")," flt "," ~ ")," day "," ~ ")," date "," ~ ")," dated "," ~ ")," the "," ~ ")," and "," ~ ")," of "," ~ ")," in "," ~ ")," for "," ~ ")," with "," ~ ")</f>
        <v>  </v>
      </c>
      <c r="BV476" s="61" t="n">
        <f aca="false">IFERROR(IF(OR(SUMPRODUCT((LEN(BC476)-LEN(SUBSTITUTE(BC476," "&amp;L_NotLoaded&amp;" "," ")))/(LEN(L_NotLoaded)+1))&gt;SUMPRODUCT((LEN(BC476)-LEN(SUBSTITUTE(BC476," "&amp;L_NotLoadedNeg&amp;" "," ")))/(LEN(L_NotLoadedNeg)+1)),SUMPRODUCT((LEN(BD476)-LEN(SUBSTITUTE(BD476," "&amp;L_NotLoaded&amp;" "," ")))/(LEN(L_NotLoaded)+1))&gt;SUMPRODUCT((LEN(BD476)-LEN(SUBSTITUTE(BD476," "&amp;L_NotLoadedNeg&amp;" "," ")))/(LEN(L_NotLoadedNeg)+1))),1,0),0)</f>
        <v>0</v>
      </c>
      <c r="BW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476," pax "," ~ ")," etd "," ~ ")," eta "," ~ ")," std "," ~ ")," sta "," ~ ")," atd "," ~ ")," ata "," ~ ")," lt "," ~ ")," utc "," ~ ")," local "," ~ ")," ok "," ~ ")," done "," ~ ")," seen "," ~ ")," chk "," ~ ")," chkd "," ~ ")," checked "," ~ ")," rcvd "," ~ ")," recd "," ~ ")," dep "," ~ ")," arr "," ~ ")," qty "," ~ ")," all "," ~ ")," ttl "," ~ ")," total "," ~ ")," via "," ~ ")," per "," ~ ")," call "," ~ ")," inbound "," ~ ")," outbound "," ~ ")," approx "," ~ ")</f>
        <v>  </v>
      </c>
      <c r="BX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476," pax "," ~ ")," etd "," ~ ")," eta "," ~ ")," std "," ~ ")," sta "," ~ ")," atd "," ~ ")," ata "," ~ ")," lt "," ~ ")," utc "," ~ ")," local "," ~ ")," ok "," ~ ")," done "," ~ ")," seen "," ~ ")," chk "," ~ ")," chkd "," ~ ")," checked "," ~ ")," rcvd "," ~ ")," recd "," ~ ")," dep "," ~ ")," arr "," ~ ")," qty "," ~ ")," all "," ~ ")," ttl "," ~ ")," total "," ~ ")," via "," ~ ")," per "," ~ ")," call "," ~ ")," inbound "," ~ ")," outbound "," ~ ")," approx "," ~ ")</f>
        <v>  </v>
      </c>
    </row>
    <row r="477" customFormat="false" ht="39.75" hidden="false" customHeight="true" outlineLevel="0" collapsed="false">
      <c r="A477" s="57" t="s">
        <v>1129</v>
      </c>
      <c r="B477" s="57" t="s">
        <v>276</v>
      </c>
      <c r="C477" s="57" t="str">
        <f aca="false">Flights!$F$18</f>
        <v>MH0004</v>
      </c>
      <c r="D477" s="58" t="n">
        <f aca="false">Flights!$D$18</f>
        <v>46310</v>
      </c>
      <c r="E477" s="57" t="str">
        <f aca="false">Flights!$G$18&amp;"-"&amp;Flights!$H$18</f>
        <v>KUL-LHR</v>
      </c>
      <c r="F477" s="57" t="str">
        <f aca="false">Flights!$K$18</f>
        <v>EY</v>
      </c>
      <c r="G477" s="57" t="s">
        <v>462</v>
      </c>
      <c r="H477" s="57" t="s">
        <v>463</v>
      </c>
      <c r="I477" s="57" t="s">
        <v>431</v>
      </c>
      <c r="J477" s="57" t="s">
        <v>468</v>
      </c>
      <c r="K477" s="67" t="s">
        <v>429</v>
      </c>
      <c r="L477" s="67" t="s">
        <v>465</v>
      </c>
      <c r="M477" s="67"/>
      <c r="N477" s="67" t="s">
        <v>386</v>
      </c>
      <c r="O477" s="67" t="s">
        <v>466</v>
      </c>
      <c r="P477" s="57" t="s">
        <v>187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open",IF(AND(NOT(OR(LEN(AZ477)&lt;15,ISNUMBER(MATCH(AZ477,L_Placeholder,0)))),BK477=0,NOT(OR(LEN(AU477)&lt;2,ISNUMBER(MATCH(AU477,L_Placeholder,0)))),NOT(OR(LEN(AX477)&lt;2,ISNUMBER(MATCH(AX477,L_Placeholder,0)))),TRIM(AE477)&lt;&gt;TRIM(T477)),"N/A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missing",IF(OR(LEN(AU477)&lt;2,ISNUMBER(MATCH(AU477,L_Placeholder,0))),"INVALID – PIC missing",IF(OR(LEN(AV477)&lt;2,ISNUMBER(MATCH(AV477,L_Placeholder,0))),"INVALID – result / assessment missing",IF(OR(OR(LEN(AW477)&lt;3,ISNUMBER(MATCH(AW477,L_Placeholder,0))),SUMPRODUCT(--ISNUMBER(SEARCH(" "&amp;L_EvidencePhrase&amp;" ",BD477)))&gt;0,BI477=1),"INVALID – evidence missing, placeholder or not yet on file",IF(BL477=0,"INVALID – evidence needs a traceable reference (number, file name or link)",IF(OR(LEN(AX477)&lt;2,ISNUMBER(MATCH(AX477,L_Placeholder,0))),"INVALID – verifier missing",IF(AX477=AU477,"INVALID – verifier must be someone other than the PIC",IF(BH477=1,"INVALID – result not yet available (awaiting / TBC)",IF(BV477=1,"INVALID – wording says not on board: an on-board confirmation needs the item loaded",IF(AND(AQ477=1,OR(OR(LEN(AY477)&lt;3,ISNUMBER(MATCH(AY477,L_Placeholder,0))),BJ477=1,BQ477=0)),"INVALID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LATE","COMPLETE")&amp;IF(BG477=1," – CHECK WORDING",""))))))))))))))))))))))))),IF(TRIM(U477)="Fail","FAIL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t="str">
        <f aca="false">" "&amp;TRIM(SUBSTITUTE(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 "))&amp;" "</f>
        <v>  </v>
      </c>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IFERROR(IF(AND(TRIM(U477)="Pass",SUMPRODUCT((LEN(BC477)-LEN(SUBSTITUTE(BC477,"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")))/(LEN(L_PendNeg)+1)),1,0),1)</f>
        <v>0</v>
      </c>
      <c r="BI477" s="61" t="n">
        <f aca="false">IFERROR(IF(SUMPRODUCT((LEN(BD477)-LEN(SUBSTITUTE(BD477," "&amp;L_PendStrict&amp;" "," ")))/(LEN(L_PendStrict)+1))&gt;SUMPRODUCT((LEN(BD477)-LEN(SUBSTITUTE(BD477," "&amp;L_PendNeg&amp;" "," ")))/(LEN(L_PendNeg)+1)),1,0),1)</f>
        <v>0</v>
      </c>
      <c r="BJ477" s="61" t="n">
        <f aca="false">IFERROR(IF(SUMPRODUCT((LEN(BE477)-LEN(SUBSTITUTE(BE477," "&amp;L_Pending&amp;" "," ")))/(LEN(L_Pending)+1))&gt;SUMPRODUCT((LEN(BE477)-LEN(SUBSTITUTE(BE477," "&amp;L_PendNeg&amp;" "," ")))/(LEN(L_PendNeg)+1)),1,0),1)</f>
        <v>0</v>
      </c>
      <c r="BK477" s="61" t="n">
        <f aca="false">IFERROR(IF(SUMPRODUCT((LEN(BF477)-LEN(SUBSTITUTE(BF477," "&amp;L_PendStrict&amp;" "," ")))/(LEN(L_PendStrict)+1))&gt;SUMPRODUCT((LEN(BF477)-LEN(SUBSTITUTE(BF477," "&amp;L_PendNeg&amp;" "," ")))/(LEN(L_PendNeg)+1)),1,0),1)</f>
        <v>0</v>
      </c>
      <c r="BL477" s="61" t="n">
        <f aca="false">IFERROR(IF(OR(SUMPRODUCT(--ISNUMBER(SEARCH({"aa000"," aa 000"," aaa 000"," aaaa 000"," a 0000"," a000 000"," aa 00 000"," aaa 00 000"},BN477)))&gt;0,SUMPRODUCT(--ISNUMBER(SEARCH({"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477)))&gt;0,SUMPRODUCT(--ISNUMBER(SEARCH({"http","www.","\",".pdf",".jpg",".jpeg",".png",".heic",".xls",".doc",".msg",".eml"},Z477)))&gt;0,AND(SUMPRODUCT(--ISNUMBER(SEARCH({"sharepoint","onedrive","teams","dms","q-pulse","qpulse"},Z477)))&gt;0,ISNUMBER(SEARCH("0",BM477)))),1,0),0)</f>
        <v>0</v>
      </c>
      <c r="BM477" s="61" t="str">
        <f aca="false">SUBSTITUTE(SUBSTITUTE(SUBSTITUTE(SUBSTITUTE(SUBSTITUTE(SUBSTITUTE(SUBSTITUTE(SUBSTITUTE(SUBSTITUTE(LOWER(BW477&amp;""),"1","0"),"2","0"),"3","0"),"4","0"),"5","0"),"6","0"),"7","0"),"8","0"),"9","0")</f>
        <v>  </v>
      </c>
      <c r="BN477" s="61" t="str">
        <f aca="false">SUBSTITUTE(SUBSTITUTE(SUBSTITUTE(SUBSTITUTE(SUBSTITUTE(SUBSTITUTE(SUBSTITUTE(SUBSTITUTE(SUBSTITUTE(SUBSTITUTE(SUBSTITUTE(SUBSTITUTE(SUBSTITUTE(SUBSTITUTE(SUBSTITUTE(SUBSTITUTE(SUBSTITUTE(SUBSTITUTE(SUBSTITUTE(SUBSTITUTE(SUBSTITUTE(SUBSTITUTE(SUBSTITUTE(SUBSTITUTE(SUBSTITUTE(BM477,"b","a"),"c","a"),"d","a"),"e","a"),"f","a"),"g","a"),"h","a"),"i","a"),"j","a"),"k","a"),"l","a"),"m","a"),"n","a"),"o","a"),"p","a"),"q","a"),"r","a"),"s","a"),"t","a"),"u","a"),"v","a"),"w","a"),"x","a"),"y","a"),"z","a")</f>
        <v>  </v>
      </c>
      <c r="BO477" s="61" t="str">
        <f aca="false">SUBSTITUTE(SUBSTITUTE(SUBSTITUTE(SUBSTITUTE(SUBSTITUTE(SUBSTITUTE(SUBSTITUTE(SUBSTITUTE(SUBSTITUTE(LOWER(BX477&amp;""),"1","0"),"2","0"),"3","0"),"4","0"),"5","0"),"6","0"),"7","0"),"8","0"),"9","0")</f>
        <v>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v>
      </c>
      <c r="BQ477" s="61" t="n">
        <f aca="false">IFERROR(IF(OR(SUMPRODUCT(--ISNUMBER(SEARCH({"aa000"," aa 000"," aaa 000"," aaaa 000"," a 0000"," a000 000"," aa 00 000"," aaa 00 000"},BP477)))&gt;0,SUMPRODUCT(--ISNUMBER(SEARCH({"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477)))&gt;0,SUMPRODUCT(--ISNUMBER(SEARCH({"http","www.","\",".pdf",".jpg",".jpeg",".png",".heic",".xls",".doc",".msg",".eml"},W477)))&gt;0,ISNUMBER(SEARCH("0000",BO477)),AND(SUMPRODUCT(--ISNUMBER(SEARCH({"sharepoint","onedrive","teams","dms","q-pulse","qpulse"},W477)))&gt;0,ISNUMBER(SEARCH("0",BO477)))),1,0),0)</f>
        <v>0</v>
      </c>
      <c r="BR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477," "&amp;LOWER(Flights!$F$18)&amp;" "," ~ ")," mh"," ~")," at "," ~ ")," by "," ~ ")," on "," ~ ")," to "," ~ ")," from "," ~ ")," until "," ~ ")," till "," ~ ")," before "," ~ ")," after "," ~ ")," around "," ~ ")," approx "," ~ ")," about "," ~ ")," since "," ~ ")," hrs "," ~ ")," hr "," ~ ")," hours "," ~ ")," time "," ~ ")," jan "," ~ ")," feb "," ~ ")," mar "," ~ ")," apr "," ~ ")," may "," ~ ")," jun "," ~ ")," jul "," ~ ")," aug "," ~ ")," sep "," ~ ")," sept "," ~ ")," oct "," ~ ")</f>
        <v>  </v>
      </c>
      <c r="BS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477," "&amp;LOWER(Flights!$F$18)&amp;" "," ~ ")," mh"," ~")," at "," ~ ")," by "," ~ ")," on "," ~ ")," to "," ~ ")," from "," ~ ")," until "," ~ ")," till "," ~ ")," before "," ~ ")," after "," ~ ")," around "," ~ ")," approx "," ~ ")," about "," ~ ")," since "," ~ ")," hrs "," ~ ")," hr "," ~ ")," hours "," ~ ")," time "," ~ ")," jan "," ~ ")," feb "," ~ ")," mar "," ~ ")," apr "," ~ ")," may "," ~ ")," jun "," ~ ")," jul "," ~ ")," aug "," ~ ")," sep "," ~ ")," sept "," ~ ")," oct "," ~ ")</f>
        <v>  </v>
      </c>
      <c r="BT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477,"jan","~"),"feb","~"),"mar","~"),"apr","~"),"may","~"),"jun","~"),"jul","~"),"aug","~"),"sep","~"),"oct","~"),"nov","~"),"dec","~")," nov "," ~ ")," dec "," ~ ")," mon "," ~ ")," tue "," ~ ")," wed "," ~ ")," thu "," ~ ")," fri "," ~ ")," sat "," ~ ")," sun "," ~ ")," gate "," ~ ")," bay "," ~ ")," stand "," ~ ")," position "," ~ ")," galley "," ~ ")," flight "," ~ ")," flt "," ~ ")," day "," ~ ")," date "," ~ ")," dated "," ~ ")," the "," ~ ")," and "," ~ ")," of "," ~ ")," in "," ~ ")," for "," ~ ")," with "," ~ ")</f>
        <v>  </v>
      </c>
      <c r="BU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477,"jan","~"),"feb","~"),"mar","~"),"apr","~"),"may","~"),"jun","~"),"jul","~"),"aug","~"),"sep","~"),"oct","~"),"nov","~"),"dec","~")," nov "," ~ ")," dec "," ~ ")," mon "," ~ ")," tue "," ~ ")," wed "," ~ ")," thu "," ~ ")," fri "," ~ ")," sat "," ~ ")," sun "," ~ ")," gate "," ~ ")," bay "," ~ ")," stand "," ~ ")," position "," ~ ")," galley "," ~ ")," flight "," ~ ")," flt "," ~ ")," day "," ~ ")," date "," ~ ")," dated "," ~ ")," the "," ~ ")," and "," ~ ")," of "," ~ ")," in "," ~ ")," for "," ~ ")," with "," ~ ")</f>
        <v>  </v>
      </c>
      <c r="BV477" s="61" t="n">
        <f aca="false">IFERROR(IF(OR(SUMPRODUCT((LEN(BC477)-LEN(SUBSTITUTE(BC477," "&amp;L_NotLoaded&amp;" "," ")))/(LEN(L_NotLoaded)+1))&gt;SUMPRODUCT((LEN(BC477)-LEN(SUBSTITUTE(BC477," "&amp;L_NotLoadedNeg&amp;" "," ")))/(LEN(L_NotLoadedNeg)+1)),SUMPRODUCT((LEN(BD477)-LEN(SUBSTITUTE(BD477," "&amp;L_NotLoaded&amp;" "," ")))/(LEN(L_NotLoaded)+1))&gt;SUMPRODUCT((LEN(BD477)-LEN(SUBSTITUTE(BD477," "&amp;L_NotLoadedNeg&amp;" "," ")))/(LEN(L_NotLoadedNeg)+1))),1,0),0)</f>
        <v>0</v>
      </c>
      <c r="BW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477," pax "," ~ ")," etd "," ~ ")," eta "," ~ ")," std "," ~ ")," sta "," ~ ")," atd "," ~ ")," ata "," ~ ")," lt "," ~ ")," utc "," ~ ")," local "," ~ ")," ok "," ~ ")," done "," ~ ")," seen "," ~ ")," chk "," ~ ")," chkd "," ~ ")," checked "," ~ ")," rcvd "," ~ ")," recd "," ~ ")," dep "," ~ ")," arr "," ~ ")," qty "," ~ ")," all "," ~ ")," ttl "," ~ ")," total "," ~ ")," via "," ~ ")," per "," ~ ")," call "," ~ ")," inbound "," ~ ")," outbound "," ~ ")," approx "," ~ ")</f>
        <v>  </v>
      </c>
      <c r="BX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477," pax "," ~ ")," etd "," ~ ")," eta "," ~ ")," std "," ~ ")," sta "," ~ ")," atd "," ~ ")," ata "," ~ ")," lt "," ~ ")," utc "," ~ ")," local "," ~ ")," ok "," ~ ")," done "," ~ ")," seen "," ~ ")," chk "," ~ ")," chkd "," ~ ")," checked "," ~ ")," rcvd "," ~ ")," recd "," ~ ")," dep "," ~ ")," arr "," ~ ")," qty "," ~ ")," all "," ~ ")," ttl "," ~ ")," total "," ~ ")," via "," ~ ")," per "," ~ ")," call "," ~ ")," inbound "," ~ ")," outbound "," ~ ")," approx "," ~ ")</f>
        <v>  </v>
      </c>
    </row>
    <row r="478" customFormat="false" ht="116.25" hidden="false" customHeight="true" outlineLevel="0" collapsed="false">
      <c r="A478" s="57" t="s">
        <v>1130</v>
      </c>
      <c r="B478" s="57" t="s">
        <v>276</v>
      </c>
      <c r="C478" s="57" t="str">
        <f aca="false">Flights!$F$18</f>
        <v>MH0004</v>
      </c>
      <c r="D478" s="58" t="n">
        <f aca="false">Flights!$D$18</f>
        <v>46310</v>
      </c>
      <c r="E478" s="57" t="str">
        <f aca="false">Flights!$G$18&amp;"-"&amp;Flights!$H$18</f>
        <v>KUL-LHR</v>
      </c>
      <c r="F478" s="57" t="str">
        <f aca="false">Flights!$K$18</f>
        <v>EY</v>
      </c>
      <c r="G478" s="57" t="s">
        <v>462</v>
      </c>
      <c r="H478" s="57" t="s">
        <v>463</v>
      </c>
      <c r="I478" s="57" t="s">
        <v>443</v>
      </c>
      <c r="J478" s="57" t="s">
        <v>470</v>
      </c>
      <c r="K478" s="67" t="s">
        <v>504</v>
      </c>
      <c r="L478" s="67" t="s">
        <v>446</v>
      </c>
      <c r="M478" s="67" t="s">
        <v>729</v>
      </c>
      <c r="N478" s="67" t="s">
        <v>447</v>
      </c>
      <c r="O478" s="67" t="s">
        <v>1124</v>
      </c>
      <c r="P478" s="57" t="s">
        <v>187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open",IF(AND(NOT(OR(LEN(AZ478)&lt;15,ISNUMBER(MATCH(AZ478,L_Placeholder,0)))),BK478=0,NOT(OR(LEN(AU478)&lt;2,ISNUMBER(MATCH(AU478,L_Placeholder,0)))),NOT(OR(LEN(AX478)&lt;2,ISNUMBER(MATCH(AX478,L_Placeholder,0)))),TRIM(AE478)&lt;&gt;TRIM(T478)),"N/A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missing",IF(OR(LEN(AU478)&lt;2,ISNUMBER(MATCH(AU478,L_Placeholder,0))),"INVALID – PIC missing",IF(OR(LEN(AV478)&lt;2,ISNUMBER(MATCH(AV478,L_Placeholder,0))),"INVALID – result / assessment missing",IF(OR(OR(LEN(AW478)&lt;3,ISNUMBER(MATCH(AW478,L_Placeholder,0))),SUMPRODUCT(--ISNUMBER(SEARCH(" "&amp;L_EvidencePhrase&amp;" ",BD478)))&gt;0,BI478=1),"INVALID – evidence missing, placeholder or not yet on file",IF(BL478=0,"INVALID – evidence needs a traceable reference (number, file name or link)",IF(OR(LEN(AX478)&lt;2,ISNUMBER(MATCH(AX478,L_Placeholder,0))),"INVALID – verifier missing",IF(AX478=AU478,"INVALID – verifier must be someone other than the PIC",IF(BH478=1,"INVALID – result not yet available (awaiting / TBC)",IF(BV478=1,"INVALID – wording says not on board: an on-board confirmation needs the item loaded",IF(AND(AQ478=1,OR(OR(LEN(AY478)&lt;3,ISNUMBER(MATCH(AY478,L_Placeholder,0))),BJ478=1,BQ478=0)),"INVALID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LATE","COMPLETE")&amp;IF(BG478=1," – CHECK WORDING",""))))))))))))))))))))))))),IF(TRIM(U478)="Fail","FAIL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t="str">
        <f aca="false">" "&amp;TRIM(SUBSTITUTE(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 "))&amp;" "</f>
        <v>  </v>
      </c>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IFERROR(IF(AND(TRIM(U478)="Pass",SUMPRODUCT((LEN(BC478)-LEN(SUBSTITUTE(BC478,"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")))/(LEN(L_PendNeg)+1)),1,0),1)</f>
        <v>0</v>
      </c>
      <c r="BI478" s="61" t="n">
        <f aca="false">IFERROR(IF(SUMPRODUCT((LEN(BD478)-LEN(SUBSTITUTE(BD478," "&amp;L_PendStrict&amp;" "," ")))/(LEN(L_PendStrict)+1))&gt;SUMPRODUCT((LEN(BD478)-LEN(SUBSTITUTE(BD478," "&amp;L_PendNeg&amp;" "," ")))/(LEN(L_PendNeg)+1)),1,0),1)</f>
        <v>0</v>
      </c>
      <c r="BJ478" s="61" t="n">
        <f aca="false">IFERROR(IF(SUMPRODUCT((LEN(BE478)-LEN(SUBSTITUTE(BE478," "&amp;L_Pending&amp;" "," ")))/(LEN(L_Pending)+1))&gt;SUMPRODUCT((LEN(BE478)-LEN(SUBSTITUTE(BE478," "&amp;L_PendNeg&amp;" "," ")))/(LEN(L_PendNeg)+1)),1,0),1)</f>
        <v>0</v>
      </c>
      <c r="BK478" s="61" t="n">
        <f aca="false">IFERROR(IF(SUMPRODUCT((LEN(BF478)-LEN(SUBSTITUTE(BF478," "&amp;L_PendStrict&amp;" "," ")))/(LEN(L_PendStrict)+1))&gt;SUMPRODUCT((LEN(BF478)-LEN(SUBSTITUTE(BF478," "&amp;L_PendNeg&amp;" "," ")))/(LEN(L_PendNeg)+1)),1,0),1)</f>
        <v>0</v>
      </c>
      <c r="BL478" s="61" t="n">
        <f aca="false">IFERROR(IF(OR(SUMPRODUCT(--ISNUMBER(SEARCH({"aa000"," aa 000"," aaa 000"," aaaa 000"," a 0000"," a000 000"," aa 00 000"," aaa 00 000"},BN478)))&gt;0,SUMPRODUCT(--ISNUMBER(SEARCH({"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478)))&gt;0,SUMPRODUCT(--ISNUMBER(SEARCH({"http","www.","\",".pdf",".jpg",".jpeg",".png",".heic",".xls",".doc",".msg",".eml"},Z478)))&gt;0,AND(SUMPRODUCT(--ISNUMBER(SEARCH({"sharepoint","onedrive","teams","dms","q-pulse","qpulse"},Z478)))&gt;0,ISNUMBER(SEARCH("0",BM478)))),1,0),0)</f>
        <v>0</v>
      </c>
      <c r="BM478" s="61" t="str">
        <f aca="false">SUBSTITUTE(SUBSTITUTE(SUBSTITUTE(SUBSTITUTE(SUBSTITUTE(SUBSTITUTE(SUBSTITUTE(SUBSTITUTE(SUBSTITUTE(LOWER(BW478&amp;""),"1","0"),"2","0"),"3","0"),"4","0"),"5","0"),"6","0"),"7","0"),"8","0"),"9","0")</f>
        <v>  </v>
      </c>
      <c r="BN478" s="61" t="str">
        <f aca="false">SUBSTITUTE(SUBSTITUTE(SUBSTITUTE(SUBSTITUTE(SUBSTITUTE(SUBSTITUTE(SUBSTITUTE(SUBSTITUTE(SUBSTITUTE(SUBSTITUTE(SUBSTITUTE(SUBSTITUTE(SUBSTITUTE(SUBSTITUTE(SUBSTITUTE(SUBSTITUTE(SUBSTITUTE(SUBSTITUTE(SUBSTITUTE(SUBSTITUTE(SUBSTITUTE(SUBSTITUTE(SUBSTITUTE(SUBSTITUTE(SUBSTITUTE(BM478,"b","a"),"c","a"),"d","a"),"e","a"),"f","a"),"g","a"),"h","a"),"i","a"),"j","a"),"k","a"),"l","a"),"m","a"),"n","a"),"o","a"),"p","a"),"q","a"),"r","a"),"s","a"),"t","a"),"u","a"),"v","a"),"w","a"),"x","a"),"y","a"),"z","a")</f>
        <v>  </v>
      </c>
      <c r="BO478" s="61" t="str">
        <f aca="false">SUBSTITUTE(SUBSTITUTE(SUBSTITUTE(SUBSTITUTE(SUBSTITUTE(SUBSTITUTE(SUBSTITUTE(SUBSTITUTE(SUBSTITUTE(LOWER(BX478&amp;""),"1","0"),"2","0"),"3","0"),"4","0"),"5","0"),"6","0"),"7","0"),"8","0"),"9","0")</f>
        <v>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v>
      </c>
      <c r="BQ478" s="61" t="n">
        <f aca="false">IFERROR(IF(OR(SUMPRODUCT(--ISNUMBER(SEARCH({"aa000"," aa 000"," aaa 000"," aaaa 000"," a 0000"," a000 000"," aa 00 000"," aaa 00 000"},BP478)))&gt;0,SUMPRODUCT(--ISNUMBER(SEARCH({"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478)))&gt;0,SUMPRODUCT(--ISNUMBER(SEARCH({"http","www.","\",".pdf",".jpg",".jpeg",".png",".heic",".xls",".doc",".msg",".eml"},W478)))&gt;0,ISNUMBER(SEARCH("0000",BO478)),AND(SUMPRODUCT(--ISNUMBER(SEARCH({"sharepoint","onedrive","teams","dms","q-pulse","qpulse"},W478)))&gt;0,ISNUMBER(SEARCH("0",BO478)))),1,0),0)</f>
        <v>0</v>
      </c>
      <c r="BR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478," "&amp;LOWER(Flights!$F$18)&amp;" "," ~ ")," mh"," ~")," at "," ~ ")," by "," ~ ")," on "," ~ ")," to "," ~ ")," from "," ~ ")," until "," ~ ")," till "," ~ ")," before "," ~ ")," after "," ~ ")," around "," ~ ")," approx "," ~ ")," about "," ~ ")," since "," ~ ")," hrs "," ~ ")," hr "," ~ ")," hours "," ~ ")," time "," ~ ")," jan "," ~ ")," feb "," ~ ")," mar "," ~ ")," apr "," ~ ")," may "," ~ ")," jun "," ~ ")," jul "," ~ ")," aug "," ~ ")," sep "," ~ ")," sept "," ~ ")," oct "," ~ ")</f>
        <v>  </v>
      </c>
      <c r="BS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478," "&amp;LOWER(Flights!$F$18)&amp;" "," ~ ")," mh"," ~")," at "," ~ ")," by "," ~ ")," on "," ~ ")," to "," ~ ")," from "," ~ ")," until "," ~ ")," till "," ~ ")," before "," ~ ")," after "," ~ ")," around "," ~ ")," approx "," ~ ")," about "," ~ ")," since "," ~ ")," hrs "," ~ ")," hr "," ~ ")," hours "," ~ ")," time "," ~ ")," jan "," ~ ")," feb "," ~ ")," mar "," ~ ")," apr "," ~ ")," may "," ~ ")," jun "," ~ ")," jul "," ~ ")," aug "," ~ ")," sep "," ~ ")," sept "," ~ ")," oct "," ~ ")</f>
        <v>  </v>
      </c>
      <c r="BT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478,"jan","~"),"feb","~"),"mar","~"),"apr","~"),"may","~"),"jun","~"),"jul","~"),"aug","~"),"sep","~"),"oct","~"),"nov","~"),"dec","~")," nov "," ~ ")," dec "," ~ ")," mon "," ~ ")," tue "," ~ ")," wed "," ~ ")," thu "," ~ ")," fri "," ~ ")," sat "," ~ ")," sun "," ~ ")," gate "," ~ ")," bay "," ~ ")," stand "," ~ ")," position "," ~ ")," galley "," ~ ")," flight "," ~ ")," flt "," ~ ")," day "," ~ ")," date "," ~ ")," dated "," ~ ")," the "," ~ ")," and "," ~ ")," of "," ~ ")," in "," ~ ")," for "," ~ ")," with "," ~ ")</f>
        <v>  </v>
      </c>
      <c r="BU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478,"jan","~"),"feb","~"),"mar","~"),"apr","~"),"may","~"),"jun","~"),"jul","~"),"aug","~"),"sep","~"),"oct","~"),"nov","~"),"dec","~")," nov "," ~ ")," dec "," ~ ")," mon "," ~ ")," tue "," ~ ")," wed "," ~ ")," thu "," ~ ")," fri "," ~ ")," sat "," ~ ")," sun "," ~ ")," gate "," ~ ")," bay "," ~ ")," stand "," ~ ")," position "," ~ ")," galley "," ~ ")," flight "," ~ ")," flt "," ~ ")," day "," ~ ")," date "," ~ ")," dated "," ~ ")," the "," ~ ")," and "," ~ ")," of "," ~ ")," in "," ~ ")," for "," ~ ")," with "," ~ ")</f>
        <v>  </v>
      </c>
      <c r="BV478" s="61" t="n">
        <f aca="false">IFERROR(IF(OR(SUMPRODUCT((LEN(BC478)-LEN(SUBSTITUTE(BC478," "&amp;L_NotLoaded&amp;" "," ")))/(LEN(L_NotLoaded)+1))&gt;SUMPRODUCT((LEN(BC478)-LEN(SUBSTITUTE(BC478," "&amp;L_NotLoadedNeg&amp;" "," ")))/(LEN(L_NotLoadedNeg)+1)),SUMPRODUCT((LEN(BD478)-LEN(SUBSTITUTE(BD478," "&amp;L_NotLoaded&amp;" "," ")))/(LEN(L_NotLoaded)+1))&gt;SUMPRODUCT((LEN(BD478)-LEN(SUBSTITUTE(BD478," "&amp;L_NotLoadedNeg&amp;" "," ")))/(LEN(L_NotLoadedNeg)+1))),1,0),0)</f>
        <v>0</v>
      </c>
      <c r="BW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478," pax "," ~ ")," etd "," ~ ")," eta "," ~ ")," std "," ~ ")," sta "," ~ ")," atd "," ~ ")," ata "," ~ ")," lt "," ~ ")," utc "," ~ ")," local "," ~ ")," ok "," ~ ")," done "," ~ ")," seen "," ~ ")," chk "," ~ ")," chkd "," ~ ")," checked "," ~ ")," rcvd "," ~ ")," recd "," ~ ")," dep "," ~ ")," arr "," ~ ")," qty "," ~ ")," all "," ~ ")," ttl "," ~ ")," total "," ~ ")," via "," ~ ")," per "," ~ ")," call "," ~ ")," inbound "," ~ ")," outbound "," ~ ")," approx "," ~ ")</f>
        <v>  </v>
      </c>
      <c r="BX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478," pax "," ~ ")," etd "," ~ ")," eta "," ~ ")," std "," ~ ")," sta "," ~ ")," atd "," ~ ")," ata "," ~ ")," lt "," ~ ")," utc "," ~ ")," local "," ~ ")," ok "," ~ ")," done "," ~ ")," seen "," ~ ")," chk "," ~ ")," chkd "," ~ ")," checked "," ~ ")," rcvd "," ~ ")," recd "," ~ ")," dep "," ~ ")," arr "," ~ ")," qty "," ~ ")," all "," ~ ")," ttl "," ~ ")," total "," ~ ")," via "," ~ ")," per "," ~ ")," call "," ~ ")," inbound "," ~ ")," outbound "," ~ ")," approx "," ~ ")</f>
        <v>  </v>
      </c>
    </row>
    <row r="479" customFormat="false" ht="39.75" hidden="false" customHeight="true" outlineLevel="0" collapsed="false">
      <c r="A479" s="57" t="s">
        <v>1131</v>
      </c>
      <c r="B479" s="57" t="s">
        <v>276</v>
      </c>
      <c r="C479" s="57" t="str">
        <f aca="false">Flights!$F$18</f>
        <v>MH0004</v>
      </c>
      <c r="D479" s="58" t="n">
        <f aca="false">Flights!$D$18</f>
        <v>46310</v>
      </c>
      <c r="E479" s="57" t="str">
        <f aca="false">Flights!$G$18&amp;"-"&amp;Flights!$H$18</f>
        <v>KUL-LHR</v>
      </c>
      <c r="F479" s="57" t="str">
        <f aca="false">Flights!$K$18</f>
        <v>EY</v>
      </c>
      <c r="G479" s="57" t="s">
        <v>462</v>
      </c>
      <c r="H479" s="57" t="s">
        <v>463</v>
      </c>
      <c r="I479" s="57" t="s">
        <v>450</v>
      </c>
      <c r="J479" s="57" t="s">
        <v>472</v>
      </c>
      <c r="K479" s="67" t="s">
        <v>452</v>
      </c>
      <c r="L479" s="67" t="s">
        <v>453</v>
      </c>
      <c r="M479" s="67" t="s">
        <v>454</v>
      </c>
      <c r="N479" s="67" t="s">
        <v>386</v>
      </c>
      <c r="O479" s="67"/>
      <c r="P479" s="57" t="s">
        <v>187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open",IF(AND(NOT(OR(LEN(AZ479)&lt;15,ISNUMBER(MATCH(AZ479,L_Placeholder,0)))),BK479=0,NOT(OR(LEN(AU479)&lt;2,ISNUMBER(MATCH(AU479,L_Placeholder,0)))),NOT(OR(LEN(AX479)&lt;2,ISNUMBER(MATCH(AX479,L_Placeholder,0)))),TRIM(AE479)&lt;&gt;TRIM(T479)),"N/A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missing",IF(OR(LEN(AU479)&lt;2,ISNUMBER(MATCH(AU479,L_Placeholder,0))),"INVALID – PIC missing",IF(OR(LEN(AV479)&lt;2,ISNUMBER(MATCH(AV479,L_Placeholder,0))),"INVALID – result / assessment missing",IF(OR(OR(LEN(AW479)&lt;3,ISNUMBER(MATCH(AW479,L_Placeholder,0))),SUMPRODUCT(--ISNUMBER(SEARCH(" "&amp;L_EvidencePhrase&amp;" ",BD479)))&gt;0,BI479=1),"INVALID – evidence missing, placeholder or not yet on file",IF(BL479=0,"INVALID – evidence needs a traceable reference (number, file name or link)",IF(OR(LEN(AX479)&lt;2,ISNUMBER(MATCH(AX479,L_Placeholder,0))),"INVALID – verifier missing",IF(AX479=AU479,"INVALID – verifier must be someone other than the PIC",IF(BH479=1,"INVALID – result not yet available (awaiting / TBC)",IF(BV479=1,"INVALID – wording says not on board: an on-board confirmation needs the item loaded",IF(AND(AQ479=1,OR(OR(LEN(AY479)&lt;3,ISNUMBER(MATCH(AY479,L_Placeholder,0))),BJ479=1,BQ479=0)),"INVALID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LATE","COMPLETE")&amp;IF(BG479=1," – CHECK WORDING",""))))))))))))))))))))))))),IF(TRIM(U479)="Fail","FAIL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t="str">
        <f aca="false">" "&amp;TRIM(SUBSTITUTE(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 "))&amp;" "</f>
        <v>  </v>
      </c>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IFERROR(IF(AND(TRIM(U479)="Pass",SUMPRODUCT((LEN(BC479)-LEN(SUBSTITUTE(BC479,"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")))/(LEN(L_PendNeg)+1)),1,0),1)</f>
        <v>0</v>
      </c>
      <c r="BI479" s="61" t="n">
        <f aca="false">IFERROR(IF(SUMPRODUCT((LEN(BD479)-LEN(SUBSTITUTE(BD479," "&amp;L_PendStrict&amp;" "," ")))/(LEN(L_PendStrict)+1))&gt;SUMPRODUCT((LEN(BD479)-LEN(SUBSTITUTE(BD479," "&amp;L_PendNeg&amp;" "," ")))/(LEN(L_PendNeg)+1)),1,0),1)</f>
        <v>0</v>
      </c>
      <c r="BJ479" s="61" t="n">
        <f aca="false">IFERROR(IF(SUMPRODUCT((LEN(BE479)-LEN(SUBSTITUTE(BE479," "&amp;L_Pending&amp;" "," ")))/(LEN(L_Pending)+1))&gt;SUMPRODUCT((LEN(BE479)-LEN(SUBSTITUTE(BE479," "&amp;L_PendNeg&amp;" "," ")))/(LEN(L_PendNeg)+1)),1,0),1)</f>
        <v>0</v>
      </c>
      <c r="BK479" s="61" t="n">
        <f aca="false">IFERROR(IF(SUMPRODUCT((LEN(BF479)-LEN(SUBSTITUTE(BF479," "&amp;L_PendStrict&amp;" "," ")))/(LEN(L_PendStrict)+1))&gt;SUMPRODUCT((LEN(BF479)-LEN(SUBSTITUTE(BF479," "&amp;L_PendNeg&amp;" "," ")))/(LEN(L_PendNeg)+1)),1,0),1)</f>
        <v>0</v>
      </c>
      <c r="BL479" s="61" t="n">
        <f aca="false">IFERROR(IF(OR(SUMPRODUCT(--ISNUMBER(SEARCH({"aa000"," aa 000"," aaa 000"," aaaa 000"," a 0000"," a000 000"," aa 00 000"," aaa 00 000"},BN479)))&gt;0,SUMPRODUCT(--ISNUMBER(SEARCH({"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479)))&gt;0,SUMPRODUCT(--ISNUMBER(SEARCH({"http","www.","\",".pdf",".jpg",".jpeg",".png",".heic",".xls",".doc",".msg",".eml"},Z479)))&gt;0,AND(SUMPRODUCT(--ISNUMBER(SEARCH({"sharepoint","onedrive","teams","dms","q-pulse","qpulse"},Z479)))&gt;0,ISNUMBER(SEARCH("0",BM479)))),1,0),0)</f>
        <v>0</v>
      </c>
      <c r="BM479" s="61" t="str">
        <f aca="false">SUBSTITUTE(SUBSTITUTE(SUBSTITUTE(SUBSTITUTE(SUBSTITUTE(SUBSTITUTE(SUBSTITUTE(SUBSTITUTE(SUBSTITUTE(LOWER(BW479&amp;""),"1","0"),"2","0"),"3","0"),"4","0"),"5","0"),"6","0"),"7","0"),"8","0"),"9","0")</f>
        <v>  </v>
      </c>
      <c r="BN479" s="61" t="str">
        <f aca="false">SUBSTITUTE(SUBSTITUTE(SUBSTITUTE(SUBSTITUTE(SUBSTITUTE(SUBSTITUTE(SUBSTITUTE(SUBSTITUTE(SUBSTITUTE(SUBSTITUTE(SUBSTITUTE(SUBSTITUTE(SUBSTITUTE(SUBSTITUTE(SUBSTITUTE(SUBSTITUTE(SUBSTITUTE(SUBSTITUTE(SUBSTITUTE(SUBSTITUTE(SUBSTITUTE(SUBSTITUTE(SUBSTITUTE(SUBSTITUTE(SUBSTITUTE(BM479,"b","a"),"c","a"),"d","a"),"e","a"),"f","a"),"g","a"),"h","a"),"i","a"),"j","a"),"k","a"),"l","a"),"m","a"),"n","a"),"o","a"),"p","a"),"q","a"),"r","a"),"s","a"),"t","a"),"u","a"),"v","a"),"w","a"),"x","a"),"y","a"),"z","a")</f>
        <v>  </v>
      </c>
      <c r="BO479" s="61" t="str">
        <f aca="false">SUBSTITUTE(SUBSTITUTE(SUBSTITUTE(SUBSTITUTE(SUBSTITUTE(SUBSTITUTE(SUBSTITUTE(SUBSTITUTE(SUBSTITUTE(LOWER(BX479&amp;""),"1","0"),"2","0"),"3","0"),"4","0"),"5","0"),"6","0"),"7","0"),"8","0"),"9","0")</f>
        <v>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v>
      </c>
      <c r="BQ479" s="61" t="n">
        <f aca="false">IFERROR(IF(OR(SUMPRODUCT(--ISNUMBER(SEARCH({"aa000"," aa 000"," aaa 000"," aaaa 000"," a 0000"," a000 000"," aa 00 000"," aaa 00 000"},BP479)))&gt;0,SUMPRODUCT(--ISNUMBER(SEARCH({"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479)))&gt;0,SUMPRODUCT(--ISNUMBER(SEARCH({"http","www.","\",".pdf",".jpg",".jpeg",".png",".heic",".xls",".doc",".msg",".eml"},W479)))&gt;0,ISNUMBER(SEARCH("0000",BO479)),AND(SUMPRODUCT(--ISNUMBER(SEARCH({"sharepoint","onedrive","teams","dms","q-pulse","qpulse"},W479)))&gt;0,ISNUMBER(SEARCH("0",BO479)))),1,0),0)</f>
        <v>0</v>
      </c>
      <c r="BR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479," "&amp;LOWER(Flights!$F$18)&amp;" "," ~ ")," mh"," ~")," at "," ~ ")," by "," ~ ")," on "," ~ ")," to "," ~ ")," from "," ~ ")," until "," ~ ")," till "," ~ ")," before "," ~ ")," after "," ~ ")," around "," ~ ")," approx "," ~ ")," about "," ~ ")," since "," ~ ")," hrs "," ~ ")," hr "," ~ ")," hours "," ~ ")," time "," ~ ")," jan "," ~ ")," feb "," ~ ")," mar "," ~ ")," apr "," ~ ")," may "," ~ ")," jun "," ~ ")," jul "," ~ ")," aug "," ~ ")," sep "," ~ ")," sept "," ~ ")," oct "," ~ ")</f>
        <v>  </v>
      </c>
      <c r="BS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479," "&amp;LOWER(Flights!$F$18)&amp;" "," ~ ")," mh"," ~")," at "," ~ ")," by "," ~ ")," on "," ~ ")," to "," ~ ")," from "," ~ ")," until "," ~ ")," till "," ~ ")," before "," ~ ")," after "," ~ ")," around "," ~ ")," approx "," ~ ")," about "," ~ ")," since "," ~ ")," hrs "," ~ ")," hr "," ~ ")," hours "," ~ ")," time "," ~ ")," jan "," ~ ")," feb "," ~ ")," mar "," ~ ")," apr "," ~ ")," may "," ~ ")," jun "," ~ ")," jul "," ~ ")," aug "," ~ ")," sep "," ~ ")," sept "," ~ ")," oct "," ~ ")</f>
        <v>  </v>
      </c>
      <c r="BT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479,"jan","~"),"feb","~"),"mar","~"),"apr","~"),"may","~"),"jun","~"),"jul","~"),"aug","~"),"sep","~"),"oct","~"),"nov","~"),"dec","~")," nov "," ~ ")," dec "," ~ ")," mon "," ~ ")," tue "," ~ ")," wed "," ~ ")," thu "," ~ ")," fri "," ~ ")," sat "," ~ ")," sun "," ~ ")," gate "," ~ ")," bay "," ~ ")," stand "," ~ ")," position "," ~ ")," galley "," ~ ")," flight "," ~ ")," flt "," ~ ")," day "," ~ ")," date "," ~ ")," dated "," ~ ")," the "," ~ ")," and "," ~ ")," of "," ~ ")," in "," ~ ")," for "," ~ ")," with "," ~ ")</f>
        <v>  </v>
      </c>
      <c r="BU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479,"jan","~"),"feb","~"),"mar","~"),"apr","~"),"may","~"),"jun","~"),"jul","~"),"aug","~"),"sep","~"),"oct","~"),"nov","~"),"dec","~")," nov "," ~ ")," dec "," ~ ")," mon "," ~ ")," tue "," ~ ")," wed "," ~ ")," thu "," ~ ")," fri "," ~ ")," sat "," ~ ")," sun "," ~ ")," gate "," ~ ")," bay "," ~ ")," stand "," ~ ")," position "," ~ ")," galley "," ~ ")," flight "," ~ ")," flt "," ~ ")," day "," ~ ")," date "," ~ ")," dated "," ~ ")," the "," ~ ")," and "," ~ ")," of "," ~ ")," in "," ~ ")," for "," ~ ")," with "," ~ ")</f>
        <v>  </v>
      </c>
      <c r="BV479" s="61" t="n">
        <f aca="false">IFERROR(IF(OR(SUMPRODUCT((LEN(BC479)-LEN(SUBSTITUTE(BC479," "&amp;L_NotLoaded&amp;" "," ")))/(LEN(L_NotLoaded)+1))&gt;SUMPRODUCT((LEN(BC479)-LEN(SUBSTITUTE(BC479," "&amp;L_NotLoadedNeg&amp;" "," ")))/(LEN(L_NotLoadedNeg)+1)),SUMPRODUCT((LEN(BD479)-LEN(SUBSTITUTE(BD479," "&amp;L_NotLoaded&amp;" "," ")))/(LEN(L_NotLoaded)+1))&gt;SUMPRODUCT((LEN(BD479)-LEN(SUBSTITUTE(BD479," "&amp;L_NotLoadedNeg&amp;" "," ")))/(LEN(L_NotLoadedNeg)+1))),1,0),0)</f>
        <v>0</v>
      </c>
      <c r="BW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479," pax "," ~ ")," etd "," ~ ")," eta "," ~ ")," std "," ~ ")," sta "," ~ ")," atd "," ~ ")," ata "," ~ ")," lt "," ~ ")," utc "," ~ ")," local "," ~ ")," ok "," ~ ")," done "," ~ ")," seen "," ~ ")," chk "," ~ ")," chkd "," ~ ")," checked "," ~ ")," rcvd "," ~ ")," recd "," ~ ")," dep "," ~ ")," arr "," ~ ")," qty "," ~ ")," all "," ~ ")," ttl "," ~ ")," total "," ~ ")," via "," ~ ")," per "," ~ ")," call "," ~ ")," inbound "," ~ ")," outbound "," ~ ")," approx "," ~ ")</f>
        <v>  </v>
      </c>
      <c r="BX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479," pax "," ~ ")," etd "," ~ ")," eta "," ~ ")," std "," ~ ")," sta "," ~ ")," atd "," ~ ")," ata "," ~ ")," lt "," ~ ")," utc "," ~ ")," local "," ~ ")," ok "," ~ ")," done "," ~ ")," seen "," ~ ")," chk "," ~ ")," chkd "," ~ ")," checked "," ~ ")," rcvd "," ~ ")," recd "," ~ ")," dep "," ~ ")," arr "," ~ ")," qty "," ~ ")," all "," ~ ")," ttl "," ~ ")," total "," ~ ")," via "," ~ ")," per "," ~ ")," call "," ~ ")," inbound "," ~ ")," outbound "," ~ ")," approx "," ~ ")</f>
        <v>  </v>
      </c>
    </row>
    <row r="480" customFormat="false" ht="54" hidden="false" customHeight="true" outlineLevel="0" collapsed="false">
      <c r="A480" s="57" t="s">
        <v>1132</v>
      </c>
      <c r="B480" s="57" t="s">
        <v>276</v>
      </c>
      <c r="C480" s="57" t="str">
        <f aca="false">Flights!$F$18</f>
        <v>MH0004</v>
      </c>
      <c r="D480" s="58" t="n">
        <f aca="false">Flights!$D$18</f>
        <v>46310</v>
      </c>
      <c r="E480" s="57" t="str">
        <f aca="false">Flights!$G$18&amp;"-"&amp;Flights!$H$18</f>
        <v>KUL-LHR</v>
      </c>
      <c r="F480" s="57" t="str">
        <f aca="false">Flights!$K$18</f>
        <v>EY</v>
      </c>
      <c r="G480" s="57" t="s">
        <v>462</v>
      </c>
      <c r="H480" s="57" t="s">
        <v>463</v>
      </c>
      <c r="I480" s="57" t="s">
        <v>450</v>
      </c>
      <c r="J480" s="57" t="s">
        <v>474</v>
      </c>
      <c r="K480" s="67" t="s">
        <v>458</v>
      </c>
      <c r="L480" s="67" t="s">
        <v>459</v>
      </c>
      <c r="M480" s="67" t="s">
        <v>454</v>
      </c>
      <c r="N480" s="67" t="s">
        <v>386</v>
      </c>
      <c r="O480" s="67" t="s">
        <v>1133</v>
      </c>
      <c r="P480" s="57" t="s">
        <v>187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open",IF(AND(NOT(OR(LEN(AZ480)&lt;15,ISNUMBER(MATCH(AZ480,L_Placeholder,0)))),BK480=0,NOT(OR(LEN(AU480)&lt;2,ISNUMBER(MATCH(AU480,L_Placeholder,0)))),NOT(OR(LEN(AX480)&lt;2,ISNUMBER(MATCH(AX480,L_Placeholder,0)))),TRIM(AE480)&lt;&gt;TRIM(T480)),"N/A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missing",IF(OR(LEN(AU480)&lt;2,ISNUMBER(MATCH(AU480,L_Placeholder,0))),"INVALID – PIC missing",IF(OR(LEN(AV480)&lt;2,ISNUMBER(MATCH(AV480,L_Placeholder,0))),"INVALID – result / assessment missing",IF(OR(OR(LEN(AW480)&lt;3,ISNUMBER(MATCH(AW480,L_Placeholder,0))),SUMPRODUCT(--ISNUMBER(SEARCH(" "&amp;L_EvidencePhrase&amp;" ",BD480)))&gt;0,BI480=1),"INVALID – evidence missing, placeholder or not yet on file",IF(BL480=0,"INVALID – evidence needs a traceable reference (number, file name or link)",IF(OR(LEN(AX480)&lt;2,ISNUMBER(MATCH(AX480,L_Placeholder,0))),"INVALID – verifier missing",IF(AX480=AU480,"INVALID – verifier must be someone other than the PIC",IF(BH480=1,"INVALID – result not yet available (awaiting / TBC)",IF(BV480=1,"INVALID – wording says not on board: an on-board confirmation needs the item loaded",IF(AND(AQ480=1,OR(OR(LEN(AY480)&lt;3,ISNUMBER(MATCH(AY480,L_Placeholder,0))),BJ480=1,BQ480=0)),"INVALID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LATE","COMPLETE")&amp;IF(BG480=1," – CHECK WORDING",""))))))))))))))))))))))))),IF(TRIM(U480)="Fail","FAIL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t="str">
        <f aca="false">" "&amp;TRIM(SUBSTITUTE(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 "))&amp;" "</f>
        <v>  </v>
      </c>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IFERROR(IF(AND(TRIM(U480)="Pass",SUMPRODUCT((LEN(BC480)-LEN(SUBSTITUTE(BC480,"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")))/(LEN(L_PendNeg)+1)),1,0),1)</f>
        <v>0</v>
      </c>
      <c r="BI480" s="61" t="n">
        <f aca="false">IFERROR(IF(SUMPRODUCT((LEN(BD480)-LEN(SUBSTITUTE(BD480," "&amp;L_PendStrict&amp;" "," ")))/(LEN(L_PendStrict)+1))&gt;SUMPRODUCT((LEN(BD480)-LEN(SUBSTITUTE(BD480," "&amp;L_PendNeg&amp;" "," ")))/(LEN(L_PendNeg)+1)),1,0),1)</f>
        <v>0</v>
      </c>
      <c r="BJ480" s="61" t="n">
        <f aca="false">IFERROR(IF(SUMPRODUCT((LEN(BE480)-LEN(SUBSTITUTE(BE480," "&amp;L_Pending&amp;" "," ")))/(LEN(L_Pending)+1))&gt;SUMPRODUCT((LEN(BE480)-LEN(SUBSTITUTE(BE480," "&amp;L_PendNeg&amp;" "," ")))/(LEN(L_PendNeg)+1)),1,0),1)</f>
        <v>0</v>
      </c>
      <c r="BK480" s="61" t="n">
        <f aca="false">IFERROR(IF(SUMPRODUCT((LEN(BF480)-LEN(SUBSTITUTE(BF480," "&amp;L_PendStrict&amp;" "," ")))/(LEN(L_PendStrict)+1))&gt;SUMPRODUCT((LEN(BF480)-LEN(SUBSTITUTE(BF480," "&amp;L_PendNeg&amp;" "," ")))/(LEN(L_PendNeg)+1)),1,0),1)</f>
        <v>0</v>
      </c>
      <c r="BL480" s="61" t="n">
        <f aca="false">IFERROR(IF(OR(SUMPRODUCT(--ISNUMBER(SEARCH({"aa000"," aa 000"," aaa 000"," aaaa 000"," a 0000"," a000 000"," aa 00 000"," aaa 00 000"},BN480)))&gt;0,SUMPRODUCT(--ISNUMBER(SEARCH({"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480)))&gt;0,SUMPRODUCT(--ISNUMBER(SEARCH({"http","www.","\",".pdf",".jpg",".jpeg",".png",".heic",".xls",".doc",".msg",".eml"},Z480)))&gt;0,AND(SUMPRODUCT(--ISNUMBER(SEARCH({"sharepoint","onedrive","teams","dms","q-pulse","qpulse"},Z480)))&gt;0,ISNUMBER(SEARCH("0",BM480)))),1,0),0)</f>
        <v>0</v>
      </c>
      <c r="BM480" s="61" t="str">
        <f aca="false">SUBSTITUTE(SUBSTITUTE(SUBSTITUTE(SUBSTITUTE(SUBSTITUTE(SUBSTITUTE(SUBSTITUTE(SUBSTITUTE(SUBSTITUTE(LOWER(BW480&amp;""),"1","0"),"2","0"),"3","0"),"4","0"),"5","0"),"6","0"),"7","0"),"8","0"),"9","0")</f>
        <v>  </v>
      </c>
      <c r="BN480" s="61" t="str">
        <f aca="false">SUBSTITUTE(SUBSTITUTE(SUBSTITUTE(SUBSTITUTE(SUBSTITUTE(SUBSTITUTE(SUBSTITUTE(SUBSTITUTE(SUBSTITUTE(SUBSTITUTE(SUBSTITUTE(SUBSTITUTE(SUBSTITUTE(SUBSTITUTE(SUBSTITUTE(SUBSTITUTE(SUBSTITUTE(SUBSTITUTE(SUBSTITUTE(SUBSTITUTE(SUBSTITUTE(SUBSTITUTE(SUBSTITUTE(SUBSTITUTE(SUBSTITUTE(BM480,"b","a"),"c","a"),"d","a"),"e","a"),"f","a"),"g","a"),"h","a"),"i","a"),"j","a"),"k","a"),"l","a"),"m","a"),"n","a"),"o","a"),"p","a"),"q","a"),"r","a"),"s","a"),"t","a"),"u","a"),"v","a"),"w","a"),"x","a"),"y","a"),"z","a")</f>
        <v>  </v>
      </c>
      <c r="BO480" s="61" t="str">
        <f aca="false">SUBSTITUTE(SUBSTITUTE(SUBSTITUTE(SUBSTITUTE(SUBSTITUTE(SUBSTITUTE(SUBSTITUTE(SUBSTITUTE(SUBSTITUTE(LOWER(BX480&amp;""),"1","0"),"2","0"),"3","0"),"4","0"),"5","0"),"6","0"),"7","0"),"8","0"),"9","0")</f>
        <v>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v>
      </c>
      <c r="BQ480" s="61" t="n">
        <f aca="false">IFERROR(IF(OR(SUMPRODUCT(--ISNUMBER(SEARCH({"aa000"," aa 000"," aaa 000"," aaaa 000"," a 0000"," a000 000"," aa 00 000"," aaa 00 000"},BP480)))&gt;0,SUMPRODUCT(--ISNUMBER(SEARCH({"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480)))&gt;0,SUMPRODUCT(--ISNUMBER(SEARCH({"http","www.","\",".pdf",".jpg",".jpeg",".png",".heic",".xls",".doc",".msg",".eml"},W480)))&gt;0,ISNUMBER(SEARCH("0000",BO480)),AND(SUMPRODUCT(--ISNUMBER(SEARCH({"sharepoint","onedrive","teams","dms","q-pulse","qpulse"},W480)))&gt;0,ISNUMBER(SEARCH("0",BO480)))),1,0),0)</f>
        <v>0</v>
      </c>
      <c r="BR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480," "&amp;LOWER(Flights!$F$18)&amp;" "," ~ ")," mh"," ~")," at "," ~ ")," by "," ~ ")," on "," ~ ")," to "," ~ ")," from "," ~ ")," until "," ~ ")," till "," ~ ")," before "," ~ ")," after "," ~ ")," around "," ~ ")," approx "," ~ ")," about "," ~ ")," since "," ~ ")," hrs "," ~ ")," hr "," ~ ")," hours "," ~ ")," time "," ~ ")," jan "," ~ ")," feb "," ~ ")," mar "," ~ ")," apr "," ~ ")," may "," ~ ")," jun "," ~ ")," jul "," ~ ")," aug "," ~ ")," sep "," ~ ")," sept "," ~ ")," oct "," ~ ")</f>
        <v>  </v>
      </c>
      <c r="BS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480," "&amp;LOWER(Flights!$F$18)&amp;" "," ~ ")," mh"," ~")," at "," ~ ")," by "," ~ ")," on "," ~ ")," to "," ~ ")," from "," ~ ")," until "," ~ ")," till "," ~ ")," before "," ~ ")," after "," ~ ")," around "," ~ ")," approx "," ~ ")," about "," ~ ")," since "," ~ ")," hrs "," ~ ")," hr "," ~ ")," hours "," ~ ")," time "," ~ ")," jan "," ~ ")," feb "," ~ ")," mar "," ~ ")," apr "," ~ ")," may "," ~ ")," jun "," ~ ")," jul "," ~ ")," aug "," ~ ")," sep "," ~ ")," sept "," ~ ")," oct "," ~ ")</f>
        <v>  </v>
      </c>
      <c r="BT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480,"jan","~"),"feb","~"),"mar","~"),"apr","~"),"may","~"),"jun","~"),"jul","~"),"aug","~"),"sep","~"),"oct","~"),"nov","~"),"dec","~")," nov "," ~ ")," dec "," ~ ")," mon "," ~ ")," tue "," ~ ")," wed "," ~ ")," thu "," ~ ")," fri "," ~ ")," sat "," ~ ")," sun "," ~ ")," gate "," ~ ")," bay "," ~ ")," stand "," ~ ")," position "," ~ ")," galley "," ~ ")," flight "," ~ ")," flt "," ~ ")," day "," ~ ")," date "," ~ ")," dated "," ~ ")," the "," ~ ")," and "," ~ ")," of "," ~ ")," in "," ~ ")," for "," ~ ")," with "," ~ ")</f>
        <v>  </v>
      </c>
      <c r="BU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480,"jan","~"),"feb","~"),"mar","~"),"apr","~"),"may","~"),"jun","~"),"jul","~"),"aug","~"),"sep","~"),"oct","~"),"nov","~"),"dec","~")," nov "," ~ ")," dec "," ~ ")," mon "," ~ ")," tue "," ~ ")," wed "," ~ ")," thu "," ~ ")," fri "," ~ ")," sat "," ~ ")," sun "," ~ ")," gate "," ~ ")," bay "," ~ ")," stand "," ~ ")," position "," ~ ")," galley "," ~ ")," flight "," ~ ")," flt "," ~ ")," day "," ~ ")," date "," ~ ")," dated "," ~ ")," the "," ~ ")," and "," ~ ")," of "," ~ ")," in "," ~ ")," for "," ~ ")," with "," ~ ")</f>
        <v>  </v>
      </c>
      <c r="BV480" s="61" t="n">
        <f aca="false">IFERROR(IF(OR(SUMPRODUCT((LEN(BC480)-LEN(SUBSTITUTE(BC480," "&amp;L_NotLoaded&amp;" "," ")))/(LEN(L_NotLoaded)+1))&gt;SUMPRODUCT((LEN(BC480)-LEN(SUBSTITUTE(BC480," "&amp;L_NotLoadedNeg&amp;" "," ")))/(LEN(L_NotLoadedNeg)+1)),SUMPRODUCT((LEN(BD480)-LEN(SUBSTITUTE(BD480," "&amp;L_NotLoaded&amp;" "," ")))/(LEN(L_NotLoaded)+1))&gt;SUMPRODUCT((LEN(BD480)-LEN(SUBSTITUTE(BD480," "&amp;L_NotLoadedNeg&amp;" "," ")))/(LEN(L_NotLoadedNeg)+1))),1,0),0)</f>
        <v>0</v>
      </c>
      <c r="BW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480," pax "," ~ ")," etd "," ~ ")," eta "," ~ ")," std "," ~ ")," sta "," ~ ")," atd "," ~ ")," ata "," ~ ")," lt "," ~ ")," utc "," ~ ")," local "," ~ ")," ok "," ~ ")," done "," ~ ")," seen "," ~ ")," chk "," ~ ")," chkd "," ~ ")," checked "," ~ ")," rcvd "," ~ ")," recd "," ~ ")," dep "," ~ ")," arr "," ~ ")," qty "," ~ ")," all "," ~ ")," ttl "," ~ ")," total "," ~ ")," via "," ~ ")," per "," ~ ")," call "," ~ ")," inbound "," ~ ")," outbound "," ~ ")," approx "," ~ ")</f>
        <v>  </v>
      </c>
      <c r="BX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480," pax "," ~ ")," etd "," ~ ")," eta "," ~ ")," std "," ~ ")," sta "," ~ ")," atd "," ~ ")," ata "," ~ ")," lt "," ~ ")," utc "," ~ ")," local "," ~ ")," ok "," ~ ")," done "," ~ ")," seen "," ~ ")," chk "," ~ ")," chkd "," ~ ")," checked "," ~ ")," rcvd "," ~ ")," recd "," ~ ")," dep "," ~ ")," arr "," ~ ")," qty "," ~ ")," all "," ~ ")," ttl "," ~ ")," total "," ~ ")," via "," ~ ")," per "," ~ ")," call "," ~ ")," inbound "," ~ ")," outbound "," ~ ")," approx "," ~ ")</f>
        <v>  </v>
      </c>
    </row>
    <row r="481" customFormat="false" ht="54" hidden="false" customHeight="true" outlineLevel="0" collapsed="false">
      <c r="A481" s="57" t="s">
        <v>1134</v>
      </c>
      <c r="B481" s="57" t="s">
        <v>278</v>
      </c>
      <c r="C481" s="57" t="str">
        <f aca="false">Flights!$F$19</f>
        <v>MH0003</v>
      </c>
      <c r="D481" s="58" t="n">
        <f aca="false">Flights!$D$19</f>
        <v>46320</v>
      </c>
      <c r="E481" s="57" t="str">
        <f aca="false">Flights!$G$19&amp;"-"&amp;Flights!$H$19</f>
        <v>LHR-KUL</v>
      </c>
      <c r="F481" s="57" t="str">
        <f aca="false">Flights!$K$19</f>
        <v>EY</v>
      </c>
      <c r="G481" s="57" t="s">
        <v>81</v>
      </c>
      <c r="H481" s="57" t="s">
        <v>381</v>
      </c>
      <c r="I481" s="57" t="s">
        <v>382</v>
      </c>
      <c r="J481" s="57" t="s">
        <v>383</v>
      </c>
      <c r="K481" s="67" t="s">
        <v>384</v>
      </c>
      <c r="L481" s="67" t="s">
        <v>385</v>
      </c>
      <c r="M481" s="67"/>
      <c r="N481" s="67" t="s">
        <v>386</v>
      </c>
      <c r="O481" s="67" t="s">
        <v>1135</v>
      </c>
      <c r="P481" s="57" t="s">
        <v>186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open",IF(AND(NOT(OR(LEN(AZ481)&lt;15,ISNUMBER(MATCH(AZ481,L_Placeholder,0)))),BK481=0,NOT(OR(LEN(AU481)&lt;2,ISNUMBER(MATCH(AU481,L_Placeholder,0)))),NOT(OR(LEN(AX481)&lt;2,ISNUMBER(MATCH(AX481,L_Placeholder,0)))),TRIM(AE481)&lt;&gt;TRIM(T481)),"N/A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missing",IF(OR(LEN(AU481)&lt;2,ISNUMBER(MATCH(AU481,L_Placeholder,0))),"INVALID – PIC missing",IF(OR(LEN(AV481)&lt;2,ISNUMBER(MATCH(AV481,L_Placeholder,0))),"INVALID – result / assessment missing",IF(OR(OR(LEN(AW481)&lt;3,ISNUMBER(MATCH(AW481,L_Placeholder,0))),SUMPRODUCT(--ISNUMBER(SEARCH(" "&amp;L_EvidencePhrase&amp;" ",BD481)))&gt;0,BI481=1),"INVALID – evidence missing, placeholder or not yet on file",IF(BL481=0,"INVALID – evidence needs a traceable reference (number, file name or link)",IF(OR(LEN(AX481)&lt;2,ISNUMBER(MATCH(AX481,L_Placeholder,0))),"INVALID – verifier missing",IF(AX481=AU481,"INVALID – verifier must be someone other than the PIC",IF(BH481=1,"INVALID – result not yet available (awaiting / TBC)",IF(BV481=1,"INVALID – wording says not on board: an on-board confirmation needs the item loaded",IF(AND(AQ481=1,OR(OR(LEN(AY481)&lt;3,ISNUMBER(MATCH(AY481,L_Placeholder,0))),BJ481=1,BQ481=0)),"INVALID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LATE","COMPLETE")&amp;IF(BG481=1," – CHECK WORDING",""))))))))))))))))))))))),IF(TRIM(U481)="Fail","FAIL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t="str">
        <f aca="false">" "&amp;TRIM(SUBSTITUTE(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 "))&amp;" "</f>
        <v>  </v>
      </c>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IFERROR(IF(AND(TRIM(U481)="Pass",SUMPRODUCT((LEN(BC481)-LEN(SUBSTITUTE(BC481,"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")))/(LEN(L_PendNeg)+1))+SUMPRODUCT((LEN(BC481)-LEN(SUBSTITUTE(BC481," "&amp;L_PendPrep&amp;" "," ")))/(LEN(L_PendPrep)+1)),1,0),1)</f>
        <v>0</v>
      </c>
      <c r="BI481" s="61" t="n">
        <f aca="false">IFERROR(IF(SUMPRODUCT((LEN(BD481)-LEN(SUBSTITUTE(BD481," "&amp;L_PendStrict&amp;" "," ")))/(LEN(L_PendStrict)+1))&gt;SUMPRODUCT((LEN(BD481)-LEN(SUBSTITUTE(BD481," "&amp;L_PendNeg&amp;" "," ")))/(LEN(L_PendNeg)+1)),1,0),1)</f>
        <v>0</v>
      </c>
      <c r="BJ481" s="61" t="n">
        <f aca="false">IFERROR(IF(SUMPRODUCT((LEN(BE481)-LEN(SUBSTITUTE(BE481," "&amp;L_Pending&amp;" "," ")))/(LEN(L_Pending)+1))&gt;SUMPRODUCT((LEN(BE481)-LEN(SUBSTITUTE(BE481," "&amp;L_PendNeg&amp;" "," ")))/(LEN(L_PendNeg)+1))+SUMPRODUCT((LEN(BE481)-LEN(SUBSTITUTE(BE481," "&amp;L_PendPrep&amp;" "," ")))/(LEN(L_PendPrep)+1)),1,0),1)</f>
        <v>0</v>
      </c>
      <c r="BK481" s="61" t="n">
        <f aca="false">IFERROR(IF(SUMPRODUCT((LEN(BF481)-LEN(SUBSTITUTE(BF481," "&amp;L_PendStrict&amp;" "," ")))/(LEN(L_PendStrict)+1))&gt;SUMPRODUCT((LEN(BF481)-LEN(SUBSTITUTE(BF481," "&amp;L_PendNeg&amp;" "," ")))/(LEN(L_PendNeg)+1)),1,0),1)</f>
        <v>0</v>
      </c>
      <c r="BL481" s="61" t="n">
        <f aca="false">IFERROR(IF(OR(SUMPRODUCT(--ISNUMBER(SEARCH({"aa000"," aa 000"," aaa 000"," aaaa 000"," a 0000"," a000 000"," aa 00 000"," aaa 00 000"},BN481)))&gt;0,SUMPRODUCT(--ISNUMBER(SEARCH({"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481)))&gt;0,SUMPRODUCT(--ISNUMBER(SEARCH({"http","www.","\",".pdf",".jpg",".jpeg",".png",".heic",".xls",".doc",".msg",".eml"},Z481)))&gt;0,AND(SUMPRODUCT(--ISNUMBER(SEARCH({"sharepoint","onedrive","teams","dms","q-pulse","qpulse"},Z481)))&gt;0,ISNUMBER(SEARCH("0",BM481)))),1,0),0)</f>
        <v>0</v>
      </c>
      <c r="BM481" s="61" t="str">
        <f aca="false">SUBSTITUTE(SUBSTITUTE(SUBSTITUTE(SUBSTITUTE(SUBSTITUTE(SUBSTITUTE(SUBSTITUTE(SUBSTITUTE(SUBSTITUTE(LOWER(BW481&amp;""),"1","0"),"2","0"),"3","0"),"4","0"),"5","0"),"6","0"),"7","0"),"8","0"),"9","0")</f>
        <v>  </v>
      </c>
      <c r="BN481" s="61" t="str">
        <f aca="false">SUBSTITUTE(SUBSTITUTE(SUBSTITUTE(SUBSTITUTE(SUBSTITUTE(SUBSTITUTE(SUBSTITUTE(SUBSTITUTE(SUBSTITUTE(SUBSTITUTE(SUBSTITUTE(SUBSTITUTE(SUBSTITUTE(SUBSTITUTE(SUBSTITUTE(SUBSTITUTE(SUBSTITUTE(SUBSTITUTE(SUBSTITUTE(SUBSTITUTE(SUBSTITUTE(SUBSTITUTE(SUBSTITUTE(SUBSTITUTE(SUBSTITUTE(BM481,"b","a"),"c","a"),"d","a"),"e","a"),"f","a"),"g","a"),"h","a"),"i","a"),"j","a"),"k","a"),"l","a"),"m","a"),"n","a"),"o","a"),"p","a"),"q","a"),"r","a"),"s","a"),"t","a"),"u","a"),"v","a"),"w","a"),"x","a"),"y","a"),"z","a")</f>
        <v>  </v>
      </c>
      <c r="BO481" s="61" t="str">
        <f aca="false">SUBSTITUTE(SUBSTITUTE(SUBSTITUTE(SUBSTITUTE(SUBSTITUTE(SUBSTITUTE(SUBSTITUTE(SUBSTITUTE(SUBSTITUTE(LOWER(BX481&amp;""),"1","0"),"2","0"),"3","0"),"4","0"),"5","0"),"6","0"),"7","0"),"8","0"),"9","0")</f>
        <v>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v>
      </c>
      <c r="BQ481" s="61" t="n">
        <f aca="false">IFERROR(IF(OR(SUMPRODUCT(--ISNUMBER(SEARCH({"aa000"," aa 000"," aaa 000"," aaaa 000"," a 0000"," a000 000"," aa 00 000"," aaa 00 000"},BP481)))&gt;0,SUMPRODUCT(--ISNUMBER(SEARCH({"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481)))&gt;0,SUMPRODUCT(--ISNUMBER(SEARCH({"http","www.","\",".pdf",".jpg",".jpeg",".png",".heic",".xls",".doc",".msg",".eml"},W481)))&gt;0,ISNUMBER(SEARCH("0000",BO481)),AND(SUMPRODUCT(--ISNUMBER(SEARCH({"sharepoint","onedrive","teams","dms","q-pulse","qpulse"},W481)))&gt;0,ISNUMBER(SEARCH("0",BO481)))),1,0),0)</f>
        <v>0</v>
      </c>
      <c r="BR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481," "&amp;LOWER(Flights!$F$19)&amp;" "," ~ ")," mh"," ~")," at "," ~ ")," by "," ~ ")," on "," ~ ")," to "," ~ ")," from "," ~ ")," until "," ~ ")," till "," ~ ")," before "," ~ ")," after "," ~ ")," around "," ~ ")," approx "," ~ ")," about "," ~ ")," since "," ~ ")," hrs "," ~ ")," hr "," ~ ")," hours "," ~ ")," time "," ~ ")," jan "," ~ ")," feb "," ~ ")," mar "," ~ ")," apr "," ~ ")," may "," ~ ")," jun "," ~ ")," jul "," ~ ")," aug "," ~ ")," sep "," ~ ")," sept "," ~ ")," oct "," ~ ")</f>
        <v>  </v>
      </c>
      <c r="BS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481," "&amp;LOWER(Flights!$F$19)&amp;" "," ~ ")," mh"," ~")," at "," ~ ")," by "," ~ ")," on "," ~ ")," to "," ~ ")," from "," ~ ")," until "," ~ ")," till "," ~ ")," before "," ~ ")," after "," ~ ")," around "," ~ ")," approx "," ~ ")," about "," ~ ")," since "," ~ ")," hrs "," ~ ")," hr "," ~ ")," hours "," ~ ")," time "," ~ ")," jan "," ~ ")," feb "," ~ ")," mar "," ~ ")," apr "," ~ ")," may "," ~ ")," jun "," ~ ")," jul "," ~ ")," aug "," ~ ")," sep "," ~ ")," sept "," ~ ")," oct "," ~ ")</f>
        <v>  </v>
      </c>
      <c r="BT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481,"jan","~"),"feb","~"),"mar","~"),"apr","~"),"may","~"),"jun","~"),"jul","~"),"aug","~"),"sep","~"),"oct","~"),"nov","~"),"dec","~")," nov "," ~ ")," dec "," ~ ")," mon "," ~ ")," tue "," ~ ")," wed "," ~ ")," thu "," ~ ")," fri "," ~ ")," sat "," ~ ")," sun "," ~ ")," gate "," ~ ")," bay "," ~ ")," stand "," ~ ")," position "," ~ ")," galley "," ~ ")," flight "," ~ ")," flt "," ~ ")," day "," ~ ")," date "," ~ ")," dated "," ~ ")," the "," ~ ")," and "," ~ ")," of "," ~ ")," in "," ~ ")," for "," ~ ")," with "," ~ ")</f>
        <v>  </v>
      </c>
      <c r="BU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481,"jan","~"),"feb","~"),"mar","~"),"apr","~"),"may","~"),"jun","~"),"jul","~"),"aug","~"),"sep","~"),"oct","~"),"nov","~"),"dec","~")," nov "," ~ ")," dec "," ~ ")," mon "," ~ ")," tue "," ~ ")," wed "," ~ ")," thu "," ~ ")," fri "," ~ ")," sat "," ~ ")," sun "," ~ ")," gate "," ~ ")," bay "," ~ ")," stand "," ~ ")," position "," ~ ")," galley "," ~ ")," flight "," ~ ")," flt "," ~ ")," day "," ~ ")," date "," ~ ")," dated "," ~ ")," the "," ~ ")," and "," ~ ")," of "," ~ ")," in "," ~ ")," for "," ~ ")," with "," ~ ")</f>
        <v>  </v>
      </c>
      <c r="BV481" s="61" t="n">
        <f aca="false">0</f>
        <v>0</v>
      </c>
      <c r="BW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481," pax "," ~ ")," etd "," ~ ")," eta "," ~ ")," std "," ~ ")," sta "," ~ ")," atd "," ~ ")," ata "," ~ ")," lt "," ~ ")," utc "," ~ ")," local "," ~ ")," ok "," ~ ")," done "," ~ ")," seen "," ~ ")," chk "," ~ ")," chkd "," ~ ")," checked "," ~ ")," rcvd "," ~ ")," recd "," ~ ")," dep "," ~ ")," arr "," ~ ")," qty "," ~ ")," all "," ~ ")," ttl "," ~ ")," total "," ~ ")," via "," ~ ")," per "," ~ ")," call "," ~ ")," inbound "," ~ ")," outbound "," ~ ")," approx "," ~ ")</f>
        <v>  </v>
      </c>
      <c r="BX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481," pax "," ~ ")," etd "," ~ ")," eta "," ~ ")," std "," ~ ")," sta "," ~ ")," atd "," ~ ")," ata "," ~ ")," lt "," ~ ")," utc "," ~ ")," local "," ~ ")," ok "," ~ ")," done "," ~ ")," seen "," ~ ")," chk "," ~ ")," chkd "," ~ ")," checked "," ~ ")," rcvd "," ~ ")," recd "," ~ ")," dep "," ~ ")," arr "," ~ ")," qty "," ~ ")," all "," ~ ")," ttl "," ~ ")," total "," ~ ")," via "," ~ ")," per "," ~ ")," call "," ~ ")," inbound "," ~ ")," outbound "," ~ ")," approx "," ~ ")</f>
        <v>  </v>
      </c>
    </row>
    <row r="482" customFormat="false" ht="39.75" hidden="false" customHeight="true" outlineLevel="0" collapsed="false">
      <c r="A482" s="57" t="s">
        <v>1136</v>
      </c>
      <c r="B482" s="57" t="s">
        <v>278</v>
      </c>
      <c r="C482" s="57" t="str">
        <f aca="false">Flights!$F$19</f>
        <v>MH0003</v>
      </c>
      <c r="D482" s="58" t="n">
        <f aca="false">Flights!$D$19</f>
        <v>46320</v>
      </c>
      <c r="E482" s="57" t="str">
        <f aca="false">Flights!$G$19&amp;"-"&amp;Flights!$H$19</f>
        <v>LHR-KUL</v>
      </c>
      <c r="F482" s="57" t="str">
        <f aca="false">Flights!$K$19</f>
        <v>EY</v>
      </c>
      <c r="G482" s="57" t="s">
        <v>81</v>
      </c>
      <c r="H482" s="57" t="s">
        <v>381</v>
      </c>
      <c r="I482" s="57" t="s">
        <v>388</v>
      </c>
      <c r="J482" s="57" t="s">
        <v>389</v>
      </c>
      <c r="K482" s="67" t="s">
        <v>390</v>
      </c>
      <c r="L482" s="67" t="s">
        <v>385</v>
      </c>
      <c r="M482" s="67"/>
      <c r="N482" s="67" t="s">
        <v>386</v>
      </c>
      <c r="O482" s="67"/>
      <c r="P482" s="57" t="s">
        <v>186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open",IF(AND(NOT(OR(LEN(AZ482)&lt;15,ISNUMBER(MATCH(AZ482,L_Placeholder,0)))),BK482=0,NOT(OR(LEN(AU482)&lt;2,ISNUMBER(MATCH(AU482,L_Placeholder,0)))),NOT(OR(LEN(AX482)&lt;2,ISNUMBER(MATCH(AX482,L_Placeholder,0)))),TRIM(AE482)&lt;&gt;TRIM(T482)),"N/A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missing",IF(OR(LEN(AU482)&lt;2,ISNUMBER(MATCH(AU482,L_Placeholder,0))),"INVALID – PIC missing",IF(OR(LEN(AV482)&lt;2,ISNUMBER(MATCH(AV482,L_Placeholder,0))),"INVALID – result / assessment missing",IF(OR(OR(LEN(AW482)&lt;3,ISNUMBER(MATCH(AW482,L_Placeholder,0))),SUMPRODUCT(--ISNUMBER(SEARCH(" "&amp;L_EvidencePhrase&amp;" ",BD482)))&gt;0,BI482=1),"INVALID – evidence missing, placeholder or not yet on file",IF(BL482=0,"INVALID – evidence needs a traceable reference (number, file name or link)",IF(OR(LEN(AX482)&lt;2,ISNUMBER(MATCH(AX482,L_Placeholder,0))),"INVALID – verifier missing",IF(AX482=AU482,"INVALID – verifier must be someone other than the PIC",IF(BH482=1,"INVALID – result not yet available (awaiting / TBC)",IF(BV482=1,"INVALID – wording says not on board: an on-board confirmation needs the item loaded",IF(AND(AQ482=1,OR(OR(LEN(AY482)&lt;3,ISNUMBER(MATCH(AY482,L_Placeholder,0))),BJ482=1,BQ482=0)),"INVALID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LATE","COMPLETE")&amp;IF(BG482=1," – CHECK WORDING",""))))))))))))))))))))))),IF(TRIM(U482)="Fail","FAIL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t="str">
        <f aca="false">" "&amp;TRIM(SUBSTITUTE(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 "))&amp;" "</f>
        <v>  </v>
      </c>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IFERROR(IF(AND(TRIM(U482)="Pass",SUMPRODUCT((LEN(BC482)-LEN(SUBSTITUTE(BC482,"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")))/(LEN(L_PendNeg)+1))+SUMPRODUCT((LEN(BC482)-LEN(SUBSTITUTE(BC482," "&amp;L_PendPrep&amp;" "," ")))/(LEN(L_PendPrep)+1)),1,0),1)</f>
        <v>0</v>
      </c>
      <c r="BI482" s="61" t="n">
        <f aca="false">IFERROR(IF(SUMPRODUCT((LEN(BD482)-LEN(SUBSTITUTE(BD482," "&amp;L_PendStrict&amp;" "," ")))/(LEN(L_PendStrict)+1))&gt;SUMPRODUCT((LEN(BD482)-LEN(SUBSTITUTE(BD482," "&amp;L_PendNeg&amp;" "," ")))/(LEN(L_PendNeg)+1)),1,0),1)</f>
        <v>0</v>
      </c>
      <c r="BJ482" s="61" t="n">
        <f aca="false">IFERROR(IF(SUMPRODUCT((LEN(BE482)-LEN(SUBSTITUTE(BE482," "&amp;L_Pending&amp;" "," ")))/(LEN(L_Pending)+1))&gt;SUMPRODUCT((LEN(BE482)-LEN(SUBSTITUTE(BE482," "&amp;L_PendNeg&amp;" "," ")))/(LEN(L_PendNeg)+1))+SUMPRODUCT((LEN(BE482)-LEN(SUBSTITUTE(BE482," "&amp;L_PendPrep&amp;" "," ")))/(LEN(L_PendPrep)+1)),1,0),1)</f>
        <v>0</v>
      </c>
      <c r="BK482" s="61" t="n">
        <f aca="false">IFERROR(IF(SUMPRODUCT((LEN(BF482)-LEN(SUBSTITUTE(BF482," "&amp;L_PendStrict&amp;" "," ")))/(LEN(L_PendStrict)+1))&gt;SUMPRODUCT((LEN(BF482)-LEN(SUBSTITUTE(BF482," "&amp;L_PendNeg&amp;" "," ")))/(LEN(L_PendNeg)+1)),1,0),1)</f>
        <v>0</v>
      </c>
      <c r="BL482" s="61" t="n">
        <f aca="false">IFERROR(IF(OR(SUMPRODUCT(--ISNUMBER(SEARCH({"aa000"," aa 000"," aaa 000"," aaaa 000"," a 0000"," a000 000"," aa 00 000"," aaa 00 000"},BN482)))&gt;0,SUMPRODUCT(--ISNUMBER(SEARCH({"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482)))&gt;0,SUMPRODUCT(--ISNUMBER(SEARCH({"http","www.","\",".pdf",".jpg",".jpeg",".png",".heic",".xls",".doc",".msg",".eml"},Z482)))&gt;0,AND(SUMPRODUCT(--ISNUMBER(SEARCH({"sharepoint","onedrive","teams","dms","q-pulse","qpulse"},Z482)))&gt;0,ISNUMBER(SEARCH("0",BM482)))),1,0),0)</f>
        <v>0</v>
      </c>
      <c r="BM482" s="61" t="str">
        <f aca="false">SUBSTITUTE(SUBSTITUTE(SUBSTITUTE(SUBSTITUTE(SUBSTITUTE(SUBSTITUTE(SUBSTITUTE(SUBSTITUTE(SUBSTITUTE(LOWER(BW482&amp;""),"1","0"),"2","0"),"3","0"),"4","0"),"5","0"),"6","0"),"7","0"),"8","0"),"9","0")</f>
        <v>  </v>
      </c>
      <c r="BN482" s="61" t="str">
        <f aca="false">SUBSTITUTE(SUBSTITUTE(SUBSTITUTE(SUBSTITUTE(SUBSTITUTE(SUBSTITUTE(SUBSTITUTE(SUBSTITUTE(SUBSTITUTE(SUBSTITUTE(SUBSTITUTE(SUBSTITUTE(SUBSTITUTE(SUBSTITUTE(SUBSTITUTE(SUBSTITUTE(SUBSTITUTE(SUBSTITUTE(SUBSTITUTE(SUBSTITUTE(SUBSTITUTE(SUBSTITUTE(SUBSTITUTE(SUBSTITUTE(SUBSTITUTE(BM482,"b","a"),"c","a"),"d","a"),"e","a"),"f","a"),"g","a"),"h","a"),"i","a"),"j","a"),"k","a"),"l","a"),"m","a"),"n","a"),"o","a"),"p","a"),"q","a"),"r","a"),"s","a"),"t","a"),"u","a"),"v","a"),"w","a"),"x","a"),"y","a"),"z","a")</f>
        <v>  </v>
      </c>
      <c r="BO482" s="61" t="str">
        <f aca="false">SUBSTITUTE(SUBSTITUTE(SUBSTITUTE(SUBSTITUTE(SUBSTITUTE(SUBSTITUTE(SUBSTITUTE(SUBSTITUTE(SUBSTITUTE(LOWER(BX482&amp;""),"1","0"),"2","0"),"3","0"),"4","0"),"5","0"),"6","0"),"7","0"),"8","0"),"9","0")</f>
        <v>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v>
      </c>
      <c r="BQ482" s="61" t="n">
        <f aca="false">IFERROR(IF(OR(SUMPRODUCT(--ISNUMBER(SEARCH({"aa000"," aa 000"," aaa 000"," aaaa 000"," a 0000"," a000 000"," aa 00 000"," aaa 00 000"},BP482)))&gt;0,SUMPRODUCT(--ISNUMBER(SEARCH({"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482)))&gt;0,SUMPRODUCT(--ISNUMBER(SEARCH({"http","www.","\",".pdf",".jpg",".jpeg",".png",".heic",".xls",".doc",".msg",".eml"},W482)))&gt;0,ISNUMBER(SEARCH("0000",BO482)),AND(SUMPRODUCT(--ISNUMBER(SEARCH({"sharepoint","onedrive","teams","dms","q-pulse","qpulse"},W482)))&gt;0,ISNUMBER(SEARCH("0",BO482)))),1,0),0)</f>
        <v>0</v>
      </c>
      <c r="BR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482," "&amp;LOWER(Flights!$F$19)&amp;" "," ~ ")," mh"," ~")," at "," ~ ")," by "," ~ ")," on "," ~ ")," to "," ~ ")," from "," ~ ")," until "," ~ ")," till "," ~ ")," before "," ~ ")," after "," ~ ")," around "," ~ ")," approx "," ~ ")," about "," ~ ")," since "," ~ ")," hrs "," ~ ")," hr "," ~ ")," hours "," ~ ")," time "," ~ ")," jan "," ~ ")," feb "," ~ ")," mar "," ~ ")," apr "," ~ ")," may "," ~ ")," jun "," ~ ")," jul "," ~ ")," aug "," ~ ")," sep "," ~ ")," sept "," ~ ")," oct "," ~ ")</f>
        <v>  </v>
      </c>
      <c r="BS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482," "&amp;LOWER(Flights!$F$19)&amp;" "," ~ ")," mh"," ~")," at "," ~ ")," by "," ~ ")," on "," ~ ")," to "," ~ ")," from "," ~ ")," until "," ~ ")," till "," ~ ")," before "," ~ ")," after "," ~ ")," around "," ~ ")," approx "," ~ ")," about "," ~ ")," since "," ~ ")," hrs "," ~ ")," hr "," ~ ")," hours "," ~ ")," time "," ~ ")," jan "," ~ ")," feb "," ~ ")," mar "," ~ ")," apr "," ~ ")," may "," ~ ")," jun "," ~ ")," jul "," ~ ")," aug "," ~ ")," sep "," ~ ")," sept "," ~ ")," oct "," ~ ")</f>
        <v>  </v>
      </c>
      <c r="BT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482,"jan","~"),"feb","~"),"mar","~"),"apr","~"),"may","~"),"jun","~"),"jul","~"),"aug","~"),"sep","~"),"oct","~"),"nov","~"),"dec","~")," nov "," ~ ")," dec "," ~ ")," mon "," ~ ")," tue "," ~ ")," wed "," ~ ")," thu "," ~ ")," fri "," ~ ")," sat "," ~ ")," sun "," ~ ")," gate "," ~ ")," bay "," ~ ")," stand "," ~ ")," position "," ~ ")," galley "," ~ ")," flight "," ~ ")," flt "," ~ ")," day "," ~ ")," date "," ~ ")," dated "," ~ ")," the "," ~ ")," and "," ~ ")," of "," ~ ")," in "," ~ ")," for "," ~ ")," with "," ~ ")</f>
        <v>  </v>
      </c>
      <c r="BU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482,"jan","~"),"feb","~"),"mar","~"),"apr","~"),"may","~"),"jun","~"),"jul","~"),"aug","~"),"sep","~"),"oct","~"),"nov","~"),"dec","~")," nov "," ~ ")," dec "," ~ ")," mon "," ~ ")," tue "," ~ ")," wed "," ~ ")," thu "," ~ ")," fri "," ~ ")," sat "," ~ ")," sun "," ~ ")," gate "," ~ ")," bay "," ~ ")," stand "," ~ ")," position "," ~ ")," galley "," ~ ")," flight "," ~ ")," flt "," ~ ")," day "," ~ ")," date "," ~ ")," dated "," ~ ")," the "," ~ ")," and "," ~ ")," of "," ~ ")," in "," ~ ")," for "," ~ ")," with "," ~ ")</f>
        <v>  </v>
      </c>
      <c r="BV482" s="61" t="n">
        <f aca="false">0</f>
        <v>0</v>
      </c>
      <c r="BW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482," pax "," ~ ")," etd "," ~ ")," eta "," ~ ")," std "," ~ ")," sta "," ~ ")," atd "," ~ ")," ata "," ~ ")," lt "," ~ ")," utc "," ~ ")," local "," ~ ")," ok "," ~ ")," done "," ~ ")," seen "," ~ ")," chk "," ~ ")," chkd "," ~ ")," checked "," ~ ")," rcvd "," ~ ")," recd "," ~ ")," dep "," ~ ")," arr "," ~ ")," qty "," ~ ")," all "," ~ ")," ttl "," ~ ")," total "," ~ ")," via "," ~ ")," per "," ~ ")," call "," ~ ")," inbound "," ~ ")," outbound "," ~ ")," approx "," ~ ")</f>
        <v>  </v>
      </c>
      <c r="BX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482," pax "," ~ ")," etd "," ~ ")," eta "," ~ ")," std "," ~ ")," sta "," ~ ")," atd "," ~ ")," ata "," ~ ")," lt "," ~ ")," utc "," ~ ")," local "," ~ ")," ok "," ~ ")," done "," ~ ")," seen "," ~ ")," chk "," ~ ")," chkd "," ~ ")," checked "," ~ ")," rcvd "," ~ ")," recd "," ~ ")," dep "," ~ ")," arr "," ~ ")," qty "," ~ ")," all "," ~ ")," ttl "," ~ ")," total "," ~ ")," via "," ~ ")," per "," ~ ")," call "," ~ ")," inbound "," ~ ")," outbound "," ~ ")," approx "," ~ ")</f>
        <v>  </v>
      </c>
    </row>
    <row r="483" customFormat="false" ht="41.25" hidden="false" customHeight="true" outlineLevel="0" collapsed="false">
      <c r="A483" s="57" t="s">
        <v>1137</v>
      </c>
      <c r="B483" s="57" t="s">
        <v>278</v>
      </c>
      <c r="C483" s="57" t="str">
        <f aca="false">Flights!$F$19</f>
        <v>MH0003</v>
      </c>
      <c r="D483" s="58" t="n">
        <f aca="false">Flights!$D$19</f>
        <v>46320</v>
      </c>
      <c r="E483" s="57" t="str">
        <f aca="false">Flights!$G$19&amp;"-"&amp;Flights!$H$19</f>
        <v>LHR-KUL</v>
      </c>
      <c r="F483" s="57" t="str">
        <f aca="false">Flights!$K$19</f>
        <v>EY</v>
      </c>
      <c r="G483" s="57" t="s">
        <v>81</v>
      </c>
      <c r="H483" s="57" t="s">
        <v>381</v>
      </c>
      <c r="I483" s="57" t="s">
        <v>392</v>
      </c>
      <c r="J483" s="57" t="s">
        <v>393</v>
      </c>
      <c r="K483" s="67" t="s">
        <v>394</v>
      </c>
      <c r="L483" s="67" t="s">
        <v>385</v>
      </c>
      <c r="M483" s="67"/>
      <c r="N483" s="67" t="str">
        <f aca="false">IF(TRIM(Flights!$L$19)="A339","Required","N/A – rule")</f>
        <v>N/A – rule</v>
      </c>
      <c r="O483" s="67" t="s">
        <v>395</v>
      </c>
      <c r="P483" s="57" t="s">
        <v>186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open",IF(AND(NOT(OR(LEN(AZ483)&lt;15,ISNUMBER(MATCH(AZ483,L_Placeholder,0)))),BK483=0,NOT(OR(LEN(AU483)&lt;2,ISNUMBER(MATCH(AU483,L_Placeholder,0)))),NOT(OR(LEN(AX483)&lt;2,ISNUMBER(MATCH(AX483,L_Placeholder,0)))),TRIM(AE483)&lt;&gt;TRIM(T483)),"N/A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missing",IF(OR(LEN(AU483)&lt;2,ISNUMBER(MATCH(AU483,L_Placeholder,0))),"INVALID – PIC missing",IF(OR(LEN(AV483)&lt;2,ISNUMBER(MATCH(AV483,L_Placeholder,0))),"INVALID – result / assessment missing",IF(OR(OR(LEN(AW483)&lt;3,ISNUMBER(MATCH(AW483,L_Placeholder,0))),SUMPRODUCT(--ISNUMBER(SEARCH(" "&amp;L_EvidencePhrase&amp;" ",BD483)))&gt;0,BI483=1),"INVALID – evidence missing, placeholder or not yet on file",IF(BL483=0,"INVALID – evidence needs a traceable reference (number, file name or link)",IF(OR(LEN(AX483)&lt;2,ISNUMBER(MATCH(AX483,L_Placeholder,0))),"INVALID – verifier missing",IF(AX483=AU483,"INVALID – verifier must be someone other than the PIC",IF(BH483=1,"INVALID – result not yet available (awaiting / TBC)",IF(BV483=1,"INVALID – wording says not on board: an on-board confirmation needs the item loaded",IF(AND(AQ483=1,OR(OR(LEN(AY483)&lt;3,ISNUMBER(MATCH(AY483,L_Placeholder,0))),BJ483=1,BQ483=0)),"INVALID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LATE","COMPLETE")&amp;IF(BG483=1," – CHECK WORDING",""))))))))))))))))))))))),IF(TRIM(U483)="Fail","FAIL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t="str">
        <f aca="false">" "&amp;TRIM(SUBSTITUTE(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 "))&amp;" "</f>
        <v>  </v>
      </c>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IFERROR(IF(AND(TRIM(U483)="Pass",SUMPRODUCT((LEN(BC483)-LEN(SUBSTITUTE(BC483,"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")))/(LEN(L_PendNeg)+1))+SUMPRODUCT((LEN(BC483)-LEN(SUBSTITUTE(BC483," "&amp;L_PendPrep&amp;" "," ")))/(LEN(L_PendPrep)+1)),1,0),1)</f>
        <v>0</v>
      </c>
      <c r="BI483" s="61" t="n">
        <f aca="false">IFERROR(IF(SUMPRODUCT((LEN(BD483)-LEN(SUBSTITUTE(BD483," "&amp;L_PendStrict&amp;" "," ")))/(LEN(L_PendStrict)+1))&gt;SUMPRODUCT((LEN(BD483)-LEN(SUBSTITUTE(BD483," "&amp;L_PendNeg&amp;" "," ")))/(LEN(L_PendNeg)+1)),1,0),1)</f>
        <v>0</v>
      </c>
      <c r="BJ483" s="61" t="n">
        <f aca="false">IFERROR(IF(SUMPRODUCT((LEN(BE483)-LEN(SUBSTITUTE(BE483," "&amp;L_Pending&amp;" "," ")))/(LEN(L_Pending)+1))&gt;SUMPRODUCT((LEN(BE483)-LEN(SUBSTITUTE(BE483," "&amp;L_PendNeg&amp;" "," ")))/(LEN(L_PendNeg)+1))+SUMPRODUCT((LEN(BE483)-LEN(SUBSTITUTE(BE483," "&amp;L_PendPrep&amp;" "," ")))/(LEN(L_PendPrep)+1)),1,0),1)</f>
        <v>0</v>
      </c>
      <c r="BK483" s="61" t="n">
        <f aca="false">IFERROR(IF(SUMPRODUCT((LEN(BF483)-LEN(SUBSTITUTE(BF483," "&amp;L_PendStrict&amp;" "," ")))/(LEN(L_PendStrict)+1))&gt;SUMPRODUCT((LEN(BF483)-LEN(SUBSTITUTE(BF483," "&amp;L_PendNeg&amp;" "," ")))/(LEN(L_PendNeg)+1)),1,0),1)</f>
        <v>0</v>
      </c>
      <c r="BL483" s="61" t="n">
        <f aca="false">IFERROR(IF(OR(SUMPRODUCT(--ISNUMBER(SEARCH({"aa000"," aa 000"," aaa 000"," aaaa 000"," a 0000"," a000 000"," aa 00 000"," aaa 00 000"},BN483)))&gt;0,SUMPRODUCT(--ISNUMBER(SEARCH({"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483)))&gt;0,SUMPRODUCT(--ISNUMBER(SEARCH({"http","www.","\",".pdf",".jpg",".jpeg",".png",".heic",".xls",".doc",".msg",".eml"},Z483)))&gt;0,AND(SUMPRODUCT(--ISNUMBER(SEARCH({"sharepoint","onedrive","teams","dms","q-pulse","qpulse"},Z483)))&gt;0,ISNUMBER(SEARCH("0",BM483)))),1,0),0)</f>
        <v>0</v>
      </c>
      <c r="BM483" s="61" t="str">
        <f aca="false">SUBSTITUTE(SUBSTITUTE(SUBSTITUTE(SUBSTITUTE(SUBSTITUTE(SUBSTITUTE(SUBSTITUTE(SUBSTITUTE(SUBSTITUTE(LOWER(BW483&amp;""),"1","0"),"2","0"),"3","0"),"4","0"),"5","0"),"6","0"),"7","0"),"8","0"),"9","0")</f>
        <v>  </v>
      </c>
      <c r="BN483" s="61" t="str">
        <f aca="false">SUBSTITUTE(SUBSTITUTE(SUBSTITUTE(SUBSTITUTE(SUBSTITUTE(SUBSTITUTE(SUBSTITUTE(SUBSTITUTE(SUBSTITUTE(SUBSTITUTE(SUBSTITUTE(SUBSTITUTE(SUBSTITUTE(SUBSTITUTE(SUBSTITUTE(SUBSTITUTE(SUBSTITUTE(SUBSTITUTE(SUBSTITUTE(SUBSTITUTE(SUBSTITUTE(SUBSTITUTE(SUBSTITUTE(SUBSTITUTE(SUBSTITUTE(BM483,"b","a"),"c","a"),"d","a"),"e","a"),"f","a"),"g","a"),"h","a"),"i","a"),"j","a"),"k","a"),"l","a"),"m","a"),"n","a"),"o","a"),"p","a"),"q","a"),"r","a"),"s","a"),"t","a"),"u","a"),"v","a"),"w","a"),"x","a"),"y","a"),"z","a")</f>
        <v>  </v>
      </c>
      <c r="BO483" s="61" t="str">
        <f aca="false">SUBSTITUTE(SUBSTITUTE(SUBSTITUTE(SUBSTITUTE(SUBSTITUTE(SUBSTITUTE(SUBSTITUTE(SUBSTITUTE(SUBSTITUTE(LOWER(BX483&amp;""),"1","0"),"2","0"),"3","0"),"4","0"),"5","0"),"6","0"),"7","0"),"8","0"),"9","0")</f>
        <v>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v>
      </c>
      <c r="BQ483" s="61" t="n">
        <f aca="false">IFERROR(IF(OR(SUMPRODUCT(--ISNUMBER(SEARCH({"aa000"," aa 000"," aaa 000"," aaaa 000"," a 0000"," a000 000"," aa 00 000"," aaa 00 000"},BP483)))&gt;0,SUMPRODUCT(--ISNUMBER(SEARCH({"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483)))&gt;0,SUMPRODUCT(--ISNUMBER(SEARCH({"http","www.","\",".pdf",".jpg",".jpeg",".png",".heic",".xls",".doc",".msg",".eml"},W483)))&gt;0,ISNUMBER(SEARCH("0000",BO483)),AND(SUMPRODUCT(--ISNUMBER(SEARCH({"sharepoint","onedrive","teams","dms","q-pulse","qpulse"},W483)))&gt;0,ISNUMBER(SEARCH("0",BO483)))),1,0),0)</f>
        <v>0</v>
      </c>
      <c r="BR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483," "&amp;LOWER(Flights!$F$19)&amp;" "," ~ ")," mh"," ~")," at "," ~ ")," by "," ~ ")," on "," ~ ")," to "," ~ ")," from "," ~ ")," until "," ~ ")," till "," ~ ")," before "," ~ ")," after "," ~ ")," around "," ~ ")," approx "," ~ ")," about "," ~ ")," since "," ~ ")," hrs "," ~ ")," hr "," ~ ")," hours "," ~ ")," time "," ~ ")," jan "," ~ ")," feb "," ~ ")," mar "," ~ ")," apr "," ~ ")," may "," ~ ")," jun "," ~ ")," jul "," ~ ")," aug "," ~ ")," sep "," ~ ")," sept "," ~ ")," oct "," ~ ")</f>
        <v>  </v>
      </c>
      <c r="BS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483," "&amp;LOWER(Flights!$F$19)&amp;" "," ~ ")," mh"," ~")," at "," ~ ")," by "," ~ ")," on "," ~ ")," to "," ~ ")," from "," ~ ")," until "," ~ ")," till "," ~ ")," before "," ~ ")," after "," ~ ")," around "," ~ ")," approx "," ~ ")," about "," ~ ")," since "," ~ ")," hrs "," ~ ")," hr "," ~ ")," hours "," ~ ")," time "," ~ ")," jan "," ~ ")," feb "," ~ ")," mar "," ~ ")," apr "," ~ ")," may "," ~ ")," jun "," ~ ")," jul "," ~ ")," aug "," ~ ")," sep "," ~ ")," sept "," ~ ")," oct "," ~ ")</f>
        <v>  </v>
      </c>
      <c r="BT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483,"jan","~"),"feb","~"),"mar","~"),"apr","~"),"may","~"),"jun","~"),"jul","~"),"aug","~"),"sep","~"),"oct","~"),"nov","~"),"dec","~")," nov "," ~ ")," dec "," ~ ")," mon "," ~ ")," tue "," ~ ")," wed "," ~ ")," thu "," ~ ")," fri "," ~ ")," sat "," ~ ")," sun "," ~ ")," gate "," ~ ")," bay "," ~ ")," stand "," ~ ")," position "," ~ ")," galley "," ~ ")," flight "," ~ ")," flt "," ~ ")," day "," ~ ")," date "," ~ ")," dated "," ~ ")," the "," ~ ")," and "," ~ ")," of "," ~ ")," in "," ~ ")," for "," ~ ")," with "," ~ ")</f>
        <v>  </v>
      </c>
      <c r="BU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483,"jan","~"),"feb","~"),"mar","~"),"apr","~"),"may","~"),"jun","~"),"jul","~"),"aug","~"),"sep","~"),"oct","~"),"nov","~"),"dec","~")," nov "," ~ ")," dec "," ~ ")," mon "," ~ ")," tue "," ~ ")," wed "," ~ ")," thu "," ~ ")," fri "," ~ ")," sat "," ~ ")," sun "," ~ ")," gate "," ~ ")," bay "," ~ ")," stand "," ~ ")," position "," ~ ")," galley "," ~ ")," flight "," ~ ")," flt "," ~ ")," day "," ~ ")," date "," ~ ")," dated "," ~ ")," the "," ~ ")," and "," ~ ")," of "," ~ ")," in "," ~ ")," for "," ~ ")," with "," ~ ")</f>
        <v>  </v>
      </c>
      <c r="BV483" s="61" t="n">
        <f aca="false">0</f>
        <v>0</v>
      </c>
      <c r="BW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483," pax "," ~ ")," etd "," ~ ")," eta "," ~ ")," std "," ~ ")," sta "," ~ ")," atd "," ~ ")," ata "," ~ ")," lt "," ~ ")," utc "," ~ ")," local "," ~ ")," ok "," ~ ")," done "," ~ ")," seen "," ~ ")," chk "," ~ ")," chkd "," ~ ")," checked "," ~ ")," rcvd "," ~ ")," recd "," ~ ")," dep "," ~ ")," arr "," ~ ")," qty "," ~ ")," all "," ~ ")," ttl "," ~ ")," total "," ~ ")," via "," ~ ")," per "," ~ ")," call "," ~ ")," inbound "," ~ ")," outbound "," ~ ")," approx "," ~ ")</f>
        <v>  </v>
      </c>
      <c r="BX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483," pax "," ~ ")," etd "," ~ ")," eta "," ~ ")," std "," ~ ")," sta "," ~ ")," atd "," ~ ")," ata "," ~ ")," lt "," ~ ")," utc "," ~ ")," local "," ~ ")," ok "," ~ ")," done "," ~ ")," seen "," ~ ")," chk "," ~ ")," chkd "," ~ ")," checked "," ~ ")," rcvd "," ~ ")," recd "," ~ ")," dep "," ~ ")," arr "," ~ ")," qty "," ~ ")," all "," ~ ")," ttl "," ~ ")," total "," ~ ")," via "," ~ ")," per "," ~ ")," call "," ~ ")," inbound "," ~ ")," outbound "," ~ ")," approx "," ~ ")</f>
        <v>  </v>
      </c>
    </row>
    <row r="484" customFormat="false" ht="39.75" hidden="false" customHeight="true" outlineLevel="0" collapsed="false">
      <c r="A484" s="57" t="s">
        <v>1138</v>
      </c>
      <c r="B484" s="57" t="s">
        <v>278</v>
      </c>
      <c r="C484" s="57" t="str">
        <f aca="false">Flights!$F$19</f>
        <v>MH0003</v>
      </c>
      <c r="D484" s="58" t="n">
        <f aca="false">Flights!$D$19</f>
        <v>46320</v>
      </c>
      <c r="E484" s="57" t="str">
        <f aca="false">Flights!$G$19&amp;"-"&amp;Flights!$H$19</f>
        <v>LHR-KUL</v>
      </c>
      <c r="F484" s="57" t="str">
        <f aca="false">Flights!$K$19</f>
        <v>EY</v>
      </c>
      <c r="G484" s="57" t="s">
        <v>81</v>
      </c>
      <c r="H484" s="57" t="s">
        <v>381</v>
      </c>
      <c r="I484" s="57" t="s">
        <v>397</v>
      </c>
      <c r="J484" s="57" t="s">
        <v>398</v>
      </c>
      <c r="K484" s="67" t="s">
        <v>399</v>
      </c>
      <c r="L484" s="67" t="s">
        <v>385</v>
      </c>
      <c r="M484" s="67"/>
      <c r="N484" s="67" t="s">
        <v>386</v>
      </c>
      <c r="O484" s="67"/>
      <c r="P484" s="57" t="s">
        <v>186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open",IF(AND(NOT(OR(LEN(AZ484)&lt;15,ISNUMBER(MATCH(AZ484,L_Placeholder,0)))),BK484=0,NOT(OR(LEN(AU484)&lt;2,ISNUMBER(MATCH(AU484,L_Placeholder,0)))),NOT(OR(LEN(AX484)&lt;2,ISNUMBER(MATCH(AX484,L_Placeholder,0)))),TRIM(AE484)&lt;&gt;TRIM(T484)),"N/A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missing",IF(OR(LEN(AU484)&lt;2,ISNUMBER(MATCH(AU484,L_Placeholder,0))),"INVALID – PIC missing",IF(OR(LEN(AV484)&lt;2,ISNUMBER(MATCH(AV484,L_Placeholder,0))),"INVALID – result / assessment missing",IF(OR(OR(LEN(AW484)&lt;3,ISNUMBER(MATCH(AW484,L_Placeholder,0))),SUMPRODUCT(--ISNUMBER(SEARCH(" "&amp;L_EvidencePhrase&amp;" ",BD484)))&gt;0,BI484=1),"INVALID – evidence missing, placeholder or not yet on file",IF(BL484=0,"INVALID – evidence needs a traceable reference (number, file name or link)",IF(OR(LEN(AX484)&lt;2,ISNUMBER(MATCH(AX484,L_Placeholder,0))),"INVALID – verifier missing",IF(AX484=AU484,"INVALID – verifier must be someone other than the PIC",IF(BH484=1,"INVALID – result not yet available (awaiting / TBC)",IF(BV484=1,"INVALID – wording says not on board: an on-board confirmation needs the item loaded",IF(AND(AQ484=1,OR(OR(LEN(AY484)&lt;3,ISNUMBER(MATCH(AY484,L_Placeholder,0))),BJ484=1,BQ484=0)),"INVALID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LATE","COMPLETE")&amp;IF(BG484=1," – CHECK WORDING",""))))))))))))))))))))))),IF(TRIM(U484)="Fail","FAIL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t="str">
        <f aca="false">" "&amp;TRIM(SUBSTITUTE(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 "))&amp;" "</f>
        <v>  </v>
      </c>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IFERROR(IF(AND(TRIM(U484)="Pass",SUMPRODUCT((LEN(BC484)-LEN(SUBSTITUTE(BC484,"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")))/(LEN(L_PendNeg)+1))+SUMPRODUCT((LEN(BC484)-LEN(SUBSTITUTE(BC484," "&amp;L_PendPrep&amp;" "," ")))/(LEN(L_PendPrep)+1)),1,0),1)</f>
        <v>0</v>
      </c>
      <c r="BI484" s="61" t="n">
        <f aca="false">IFERROR(IF(SUMPRODUCT((LEN(BD484)-LEN(SUBSTITUTE(BD484," "&amp;L_PendStrict&amp;" "," ")))/(LEN(L_PendStrict)+1))&gt;SUMPRODUCT((LEN(BD484)-LEN(SUBSTITUTE(BD484," "&amp;L_PendNeg&amp;" "," ")))/(LEN(L_PendNeg)+1)),1,0),1)</f>
        <v>0</v>
      </c>
      <c r="BJ484" s="61" t="n">
        <f aca="false">IFERROR(IF(SUMPRODUCT((LEN(BE484)-LEN(SUBSTITUTE(BE484," "&amp;L_Pending&amp;" "," ")))/(LEN(L_Pending)+1))&gt;SUMPRODUCT((LEN(BE484)-LEN(SUBSTITUTE(BE484," "&amp;L_PendNeg&amp;" "," ")))/(LEN(L_PendNeg)+1))+SUMPRODUCT((LEN(BE484)-LEN(SUBSTITUTE(BE484," "&amp;L_PendPrep&amp;" "," ")))/(LEN(L_PendPrep)+1)),1,0),1)</f>
        <v>0</v>
      </c>
      <c r="BK484" s="61" t="n">
        <f aca="false">IFERROR(IF(SUMPRODUCT((LEN(BF484)-LEN(SUBSTITUTE(BF484," "&amp;L_PendStrict&amp;" "," ")))/(LEN(L_PendStrict)+1))&gt;SUMPRODUCT((LEN(BF484)-LEN(SUBSTITUTE(BF484," "&amp;L_PendNeg&amp;" "," ")))/(LEN(L_PendNeg)+1)),1,0),1)</f>
        <v>0</v>
      </c>
      <c r="BL484" s="61" t="n">
        <f aca="false">IFERROR(IF(OR(SUMPRODUCT(--ISNUMBER(SEARCH({"aa000"," aa 000"," aaa 000"," aaaa 000"," a 0000"," a000 000"," aa 00 000"," aaa 00 000"},BN484)))&gt;0,SUMPRODUCT(--ISNUMBER(SEARCH({"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484)))&gt;0,SUMPRODUCT(--ISNUMBER(SEARCH({"http","www.","\",".pdf",".jpg",".jpeg",".png",".heic",".xls",".doc",".msg",".eml"},Z484)))&gt;0,AND(SUMPRODUCT(--ISNUMBER(SEARCH({"sharepoint","onedrive","teams","dms","q-pulse","qpulse"},Z484)))&gt;0,ISNUMBER(SEARCH("0",BM484)))),1,0),0)</f>
        <v>0</v>
      </c>
      <c r="BM484" s="61" t="str">
        <f aca="false">SUBSTITUTE(SUBSTITUTE(SUBSTITUTE(SUBSTITUTE(SUBSTITUTE(SUBSTITUTE(SUBSTITUTE(SUBSTITUTE(SUBSTITUTE(LOWER(BW484&amp;""),"1","0"),"2","0"),"3","0"),"4","0"),"5","0"),"6","0"),"7","0"),"8","0"),"9","0")</f>
        <v>  </v>
      </c>
      <c r="BN484" s="61" t="str">
        <f aca="false">SUBSTITUTE(SUBSTITUTE(SUBSTITUTE(SUBSTITUTE(SUBSTITUTE(SUBSTITUTE(SUBSTITUTE(SUBSTITUTE(SUBSTITUTE(SUBSTITUTE(SUBSTITUTE(SUBSTITUTE(SUBSTITUTE(SUBSTITUTE(SUBSTITUTE(SUBSTITUTE(SUBSTITUTE(SUBSTITUTE(SUBSTITUTE(SUBSTITUTE(SUBSTITUTE(SUBSTITUTE(SUBSTITUTE(SUBSTITUTE(SUBSTITUTE(BM484,"b","a"),"c","a"),"d","a"),"e","a"),"f","a"),"g","a"),"h","a"),"i","a"),"j","a"),"k","a"),"l","a"),"m","a"),"n","a"),"o","a"),"p","a"),"q","a"),"r","a"),"s","a"),"t","a"),"u","a"),"v","a"),"w","a"),"x","a"),"y","a"),"z","a")</f>
        <v>  </v>
      </c>
      <c r="BO484" s="61" t="str">
        <f aca="false">SUBSTITUTE(SUBSTITUTE(SUBSTITUTE(SUBSTITUTE(SUBSTITUTE(SUBSTITUTE(SUBSTITUTE(SUBSTITUTE(SUBSTITUTE(LOWER(BX484&amp;""),"1","0"),"2","0"),"3","0"),"4","0"),"5","0"),"6","0"),"7","0"),"8","0"),"9","0")</f>
        <v>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v>
      </c>
      <c r="BQ484" s="61" t="n">
        <f aca="false">IFERROR(IF(OR(SUMPRODUCT(--ISNUMBER(SEARCH({"aa000"," aa 000"," aaa 000"," aaaa 000"," a 0000"," a000 000"," aa 00 000"," aaa 00 000"},BP484)))&gt;0,SUMPRODUCT(--ISNUMBER(SEARCH({"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484)))&gt;0,SUMPRODUCT(--ISNUMBER(SEARCH({"http","www.","\",".pdf",".jpg",".jpeg",".png",".heic",".xls",".doc",".msg",".eml"},W484)))&gt;0,ISNUMBER(SEARCH("0000",BO484)),AND(SUMPRODUCT(--ISNUMBER(SEARCH({"sharepoint","onedrive","teams","dms","q-pulse","qpulse"},W484)))&gt;0,ISNUMBER(SEARCH("0",BO484)))),1,0),0)</f>
        <v>0</v>
      </c>
      <c r="BR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484," "&amp;LOWER(Flights!$F$19)&amp;" "," ~ ")," mh"," ~")," at "," ~ ")," by "," ~ ")," on "," ~ ")," to "," ~ ")," from "," ~ ")," until "," ~ ")," till "," ~ ")," before "," ~ ")," after "," ~ ")," around "," ~ ")," approx "," ~ ")," about "," ~ ")," since "," ~ ")," hrs "," ~ ")," hr "," ~ ")," hours "," ~ ")," time "," ~ ")," jan "," ~ ")," feb "," ~ ")," mar "," ~ ")," apr "," ~ ")," may "," ~ ")," jun "," ~ ")," jul "," ~ ")," aug "," ~ ")," sep "," ~ ")," sept "," ~ ")," oct "," ~ ")</f>
        <v>  </v>
      </c>
      <c r="BS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484," "&amp;LOWER(Flights!$F$19)&amp;" "," ~ ")," mh"," ~")," at "," ~ ")," by "," ~ ")," on "," ~ ")," to "," ~ ")," from "," ~ ")," until "," ~ ")," till "," ~ ")," before "," ~ ")," after "," ~ ")," around "," ~ ")," approx "," ~ ")," about "," ~ ")," since "," ~ ")," hrs "," ~ ")," hr "," ~ ")," hours "," ~ ")," time "," ~ ")," jan "," ~ ")," feb "," ~ ")," mar "," ~ ")," apr "," ~ ")," may "," ~ ")," jun "," ~ ")," jul "," ~ ")," aug "," ~ ")," sep "," ~ ")," sept "," ~ ")," oct "," ~ ")</f>
        <v>  </v>
      </c>
      <c r="BT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484,"jan","~"),"feb","~"),"mar","~"),"apr","~"),"may","~"),"jun","~"),"jul","~"),"aug","~"),"sep","~"),"oct","~"),"nov","~"),"dec","~")," nov "," ~ ")," dec "," ~ ")," mon "," ~ ")," tue "," ~ ")," wed "," ~ ")," thu "," ~ ")," fri "," ~ ")," sat "," ~ ")," sun "," ~ ")," gate "," ~ ")," bay "," ~ ")," stand "," ~ ")," position "," ~ ")," galley "," ~ ")," flight "," ~ ")," flt "," ~ ")," day "," ~ ")," date "," ~ ")," dated "," ~ ")," the "," ~ ")," and "," ~ ")," of "," ~ ")," in "," ~ ")," for "," ~ ")," with "," ~ ")</f>
        <v>  </v>
      </c>
      <c r="BU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484,"jan","~"),"feb","~"),"mar","~"),"apr","~"),"may","~"),"jun","~"),"jul","~"),"aug","~"),"sep","~"),"oct","~"),"nov","~"),"dec","~")," nov "," ~ ")," dec "," ~ ")," mon "," ~ ")," tue "," ~ ")," wed "," ~ ")," thu "," ~ ")," fri "," ~ ")," sat "," ~ ")," sun "," ~ ")," gate "," ~ ")," bay "," ~ ")," stand "," ~ ")," position "," ~ ")," galley "," ~ ")," flight "," ~ ")," flt "," ~ ")," day "," ~ ")," date "," ~ ")," dated "," ~ ")," the "," ~ ")," and "," ~ ")," of "," ~ ")," in "," ~ ")," for "," ~ ")," with "," ~ ")</f>
        <v>  </v>
      </c>
      <c r="BV484" s="61" t="n">
        <f aca="false">0</f>
        <v>0</v>
      </c>
      <c r="BW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484," pax "," ~ ")," etd "," ~ ")," eta "," ~ ")," std "," ~ ")," sta "," ~ ")," atd "," ~ ")," ata "," ~ ")," lt "," ~ ")," utc "," ~ ")," local "," ~ ")," ok "," ~ ")," done "," ~ ")," seen "," ~ ")," chk "," ~ ")," chkd "," ~ ")," checked "," ~ ")," rcvd "," ~ ")," recd "," ~ ")," dep "," ~ ")," arr "," ~ ")," qty "," ~ ")," all "," ~ ")," ttl "," ~ ")," total "," ~ ")," via "," ~ ")," per "," ~ ")," call "," ~ ")," inbound "," ~ ")," outbound "," ~ ")," approx "," ~ ")</f>
        <v>  </v>
      </c>
      <c r="BX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484," pax "," ~ ")," etd "," ~ ")," eta "," ~ ")," std "," ~ ")," sta "," ~ ")," atd "," ~ ")," ata "," ~ ")," lt "," ~ ")," utc "," ~ ")," local "," ~ ")," ok "," ~ ")," done "," ~ ")," seen "," ~ ")," chk "," ~ ")," chkd "," ~ ")," checked "," ~ ")," rcvd "," ~ ")," recd "," ~ ")," dep "," ~ ")," arr "," ~ ")," qty "," ~ ")," all "," ~ ")," ttl "," ~ ")," total "," ~ ")," via "," ~ ")," per "," ~ ")," call "," ~ ")," inbound "," ~ ")," outbound "," ~ ")," approx "," ~ ")</f>
        <v>  </v>
      </c>
    </row>
    <row r="485" customFormat="false" ht="39.75" hidden="false" customHeight="true" outlineLevel="0" collapsed="false">
      <c r="A485" s="57" t="s">
        <v>1139</v>
      </c>
      <c r="B485" s="57" t="s">
        <v>278</v>
      </c>
      <c r="C485" s="57" t="str">
        <f aca="false">Flights!$F$19</f>
        <v>MH0003</v>
      </c>
      <c r="D485" s="58" t="n">
        <f aca="false">Flights!$D$19</f>
        <v>46320</v>
      </c>
      <c r="E485" s="57" t="str">
        <f aca="false">Flights!$G$19&amp;"-"&amp;Flights!$H$19</f>
        <v>LHR-KUL</v>
      </c>
      <c r="F485" s="57" t="str">
        <f aca="false">Flights!$K$19</f>
        <v>EY</v>
      </c>
      <c r="G485" s="57" t="s">
        <v>81</v>
      </c>
      <c r="H485" s="57" t="s">
        <v>381</v>
      </c>
      <c r="I485" s="57" t="s">
        <v>401</v>
      </c>
      <c r="J485" s="57" t="s">
        <v>402</v>
      </c>
      <c r="K485" s="67" t="s">
        <v>403</v>
      </c>
      <c r="L485" s="67" t="s">
        <v>385</v>
      </c>
      <c r="M485" s="67"/>
      <c r="N485" s="67" t="s">
        <v>386</v>
      </c>
      <c r="O485" s="67"/>
      <c r="P485" s="57" t="s">
        <v>186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open",IF(AND(NOT(OR(LEN(AZ485)&lt;15,ISNUMBER(MATCH(AZ485,L_Placeholder,0)))),BK485=0,NOT(OR(LEN(AU485)&lt;2,ISNUMBER(MATCH(AU485,L_Placeholder,0)))),NOT(OR(LEN(AX485)&lt;2,ISNUMBER(MATCH(AX485,L_Placeholder,0)))),TRIM(AE485)&lt;&gt;TRIM(T485)),"N/A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missing",IF(OR(LEN(AU485)&lt;2,ISNUMBER(MATCH(AU485,L_Placeholder,0))),"INVALID – PIC missing",IF(OR(LEN(AV485)&lt;2,ISNUMBER(MATCH(AV485,L_Placeholder,0))),"INVALID – result / assessment missing",IF(OR(OR(LEN(AW485)&lt;3,ISNUMBER(MATCH(AW485,L_Placeholder,0))),SUMPRODUCT(--ISNUMBER(SEARCH(" "&amp;L_EvidencePhrase&amp;" ",BD485)))&gt;0,BI485=1),"INVALID – evidence missing, placeholder or not yet on file",IF(BL485=0,"INVALID – evidence needs a traceable reference (number, file name or link)",IF(OR(LEN(AX485)&lt;2,ISNUMBER(MATCH(AX485,L_Placeholder,0))),"INVALID – verifier missing",IF(AX485=AU485,"INVALID – verifier must be someone other than the PIC",IF(BH485=1,"INVALID – result not yet available (awaiting / TBC)",IF(BV485=1,"INVALID – wording says not on board: an on-board confirmation needs the item loaded",IF(AND(AQ485=1,OR(OR(LEN(AY485)&lt;3,ISNUMBER(MATCH(AY485,L_Placeholder,0))),BJ485=1,BQ485=0)),"INVALID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LATE","COMPLETE")&amp;IF(BG485=1," – CHECK WORDING",""))))))))))))))))))))))),IF(TRIM(U485)="Fail","FAIL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t="str">
        <f aca="false">" "&amp;TRIM(SUBSTITUTE(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 "))&amp;" "</f>
        <v>  </v>
      </c>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IFERROR(IF(AND(TRIM(U485)="Pass",SUMPRODUCT((LEN(BC485)-LEN(SUBSTITUTE(BC485,"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")))/(LEN(L_PendNeg)+1))+SUMPRODUCT((LEN(BC485)-LEN(SUBSTITUTE(BC485," "&amp;L_PendPrep&amp;" "," ")))/(LEN(L_PendPrep)+1)),1,0),1)</f>
        <v>0</v>
      </c>
      <c r="BI485" s="61" t="n">
        <f aca="false">IFERROR(IF(SUMPRODUCT((LEN(BD485)-LEN(SUBSTITUTE(BD485," "&amp;L_PendStrict&amp;" "," ")))/(LEN(L_PendStrict)+1))&gt;SUMPRODUCT((LEN(BD485)-LEN(SUBSTITUTE(BD485," "&amp;L_PendNeg&amp;" "," ")))/(LEN(L_PendNeg)+1)),1,0),1)</f>
        <v>0</v>
      </c>
      <c r="BJ485" s="61" t="n">
        <f aca="false">IFERROR(IF(SUMPRODUCT((LEN(BE485)-LEN(SUBSTITUTE(BE485," "&amp;L_Pending&amp;" "," ")))/(LEN(L_Pending)+1))&gt;SUMPRODUCT((LEN(BE485)-LEN(SUBSTITUTE(BE485," "&amp;L_PendNeg&amp;" "," ")))/(LEN(L_PendNeg)+1))+SUMPRODUCT((LEN(BE485)-LEN(SUBSTITUTE(BE485," "&amp;L_PendPrep&amp;" "," ")))/(LEN(L_PendPrep)+1)),1,0),1)</f>
        <v>0</v>
      </c>
      <c r="BK485" s="61" t="n">
        <f aca="false">IFERROR(IF(SUMPRODUCT((LEN(BF485)-LEN(SUBSTITUTE(BF485," "&amp;L_PendStrict&amp;" "," ")))/(LEN(L_PendStrict)+1))&gt;SUMPRODUCT((LEN(BF485)-LEN(SUBSTITUTE(BF485," "&amp;L_PendNeg&amp;" "," ")))/(LEN(L_PendNeg)+1)),1,0),1)</f>
        <v>0</v>
      </c>
      <c r="BL485" s="61" t="n">
        <f aca="false">IFERROR(IF(OR(SUMPRODUCT(--ISNUMBER(SEARCH({"aa000"," aa 000"," aaa 000"," aaaa 000"," a 0000"," a000 000"," aa 00 000"," aaa 00 000"},BN485)))&gt;0,SUMPRODUCT(--ISNUMBER(SEARCH({"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485)))&gt;0,SUMPRODUCT(--ISNUMBER(SEARCH({"http","www.","\",".pdf",".jpg",".jpeg",".png",".heic",".xls",".doc",".msg",".eml"},Z485)))&gt;0,AND(SUMPRODUCT(--ISNUMBER(SEARCH({"sharepoint","onedrive","teams","dms","q-pulse","qpulse"},Z485)))&gt;0,ISNUMBER(SEARCH("0",BM485)))),1,0),0)</f>
        <v>0</v>
      </c>
      <c r="BM485" s="61" t="str">
        <f aca="false">SUBSTITUTE(SUBSTITUTE(SUBSTITUTE(SUBSTITUTE(SUBSTITUTE(SUBSTITUTE(SUBSTITUTE(SUBSTITUTE(SUBSTITUTE(LOWER(BW485&amp;""),"1","0"),"2","0"),"3","0"),"4","0"),"5","0"),"6","0"),"7","0"),"8","0"),"9","0")</f>
        <v>  </v>
      </c>
      <c r="BN485" s="61" t="str">
        <f aca="false">SUBSTITUTE(SUBSTITUTE(SUBSTITUTE(SUBSTITUTE(SUBSTITUTE(SUBSTITUTE(SUBSTITUTE(SUBSTITUTE(SUBSTITUTE(SUBSTITUTE(SUBSTITUTE(SUBSTITUTE(SUBSTITUTE(SUBSTITUTE(SUBSTITUTE(SUBSTITUTE(SUBSTITUTE(SUBSTITUTE(SUBSTITUTE(SUBSTITUTE(SUBSTITUTE(SUBSTITUTE(SUBSTITUTE(SUBSTITUTE(SUBSTITUTE(BM485,"b","a"),"c","a"),"d","a"),"e","a"),"f","a"),"g","a"),"h","a"),"i","a"),"j","a"),"k","a"),"l","a"),"m","a"),"n","a"),"o","a"),"p","a"),"q","a"),"r","a"),"s","a"),"t","a"),"u","a"),"v","a"),"w","a"),"x","a"),"y","a"),"z","a")</f>
        <v>  </v>
      </c>
      <c r="BO485" s="61" t="str">
        <f aca="false">SUBSTITUTE(SUBSTITUTE(SUBSTITUTE(SUBSTITUTE(SUBSTITUTE(SUBSTITUTE(SUBSTITUTE(SUBSTITUTE(SUBSTITUTE(LOWER(BX485&amp;""),"1","0"),"2","0"),"3","0"),"4","0"),"5","0"),"6","0"),"7","0"),"8","0"),"9","0")</f>
        <v>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v>
      </c>
      <c r="BQ485" s="61" t="n">
        <f aca="false">IFERROR(IF(OR(SUMPRODUCT(--ISNUMBER(SEARCH({"aa000"," aa 000"," aaa 000"," aaaa 000"," a 0000"," a000 000"," aa 00 000"," aaa 00 000"},BP485)))&gt;0,SUMPRODUCT(--ISNUMBER(SEARCH({"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485)))&gt;0,SUMPRODUCT(--ISNUMBER(SEARCH({"http","www.","\",".pdf",".jpg",".jpeg",".png",".heic",".xls",".doc",".msg",".eml"},W485)))&gt;0,ISNUMBER(SEARCH("0000",BO485)),AND(SUMPRODUCT(--ISNUMBER(SEARCH({"sharepoint","onedrive","teams","dms","q-pulse","qpulse"},W485)))&gt;0,ISNUMBER(SEARCH("0",BO485)))),1,0),0)</f>
        <v>0</v>
      </c>
      <c r="BR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485," "&amp;LOWER(Flights!$F$19)&amp;" "," ~ ")," mh"," ~")," at "," ~ ")," by "," ~ ")," on "," ~ ")," to "," ~ ")," from "," ~ ")," until "," ~ ")," till "," ~ ")," before "," ~ ")," after "," ~ ")," around "," ~ ")," approx "," ~ ")," about "," ~ ")," since "," ~ ")," hrs "," ~ ")," hr "," ~ ")," hours "," ~ ")," time "," ~ ")," jan "," ~ ")," feb "," ~ ")," mar "," ~ ")," apr "," ~ ")," may "," ~ ")," jun "," ~ ")," jul "," ~ ")," aug "," ~ ")," sep "," ~ ")," sept "," ~ ")," oct "," ~ ")</f>
        <v>  </v>
      </c>
      <c r="BS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485," "&amp;LOWER(Flights!$F$19)&amp;" "," ~ ")," mh"," ~")," at "," ~ ")," by "," ~ ")," on "," ~ ")," to "," ~ ")," from "," ~ ")," until "," ~ ")," till "," ~ ")," before "," ~ ")," after "," ~ ")," around "," ~ ")," approx "," ~ ")," about "," ~ ")," since "," ~ ")," hrs "," ~ ")," hr "," ~ ")," hours "," ~ ")," time "," ~ ")," jan "," ~ ")," feb "," ~ ")," mar "," ~ ")," apr "," ~ ")," may "," ~ ")," jun "," ~ ")," jul "," ~ ")," aug "," ~ ")," sep "," ~ ")," sept "," ~ ")," oct "," ~ ")</f>
        <v>  </v>
      </c>
      <c r="BT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485,"jan","~"),"feb","~"),"mar","~"),"apr","~"),"may","~"),"jun","~"),"jul","~"),"aug","~"),"sep","~"),"oct","~"),"nov","~"),"dec","~")," nov "," ~ ")," dec "," ~ ")," mon "," ~ ")," tue "," ~ ")," wed "," ~ ")," thu "," ~ ")," fri "," ~ ")," sat "," ~ ")," sun "," ~ ")," gate "," ~ ")," bay "," ~ ")," stand "," ~ ")," position "," ~ ")," galley "," ~ ")," flight "," ~ ")," flt "," ~ ")," day "," ~ ")," date "," ~ ")," dated "," ~ ")," the "," ~ ")," and "," ~ ")," of "," ~ ")," in "," ~ ")," for "," ~ ")," with "," ~ ")</f>
        <v>  </v>
      </c>
      <c r="BU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485,"jan","~"),"feb","~"),"mar","~"),"apr","~"),"may","~"),"jun","~"),"jul","~"),"aug","~"),"sep","~"),"oct","~"),"nov","~"),"dec","~")," nov "," ~ ")," dec "," ~ ")," mon "," ~ ")," tue "," ~ ")," wed "," ~ ")," thu "," ~ ")," fri "," ~ ")," sat "," ~ ")," sun "," ~ ")," gate "," ~ ")," bay "," ~ ")," stand "," ~ ")," position "," ~ ")," galley "," ~ ")," flight "," ~ ")," flt "," ~ ")," day "," ~ ")," date "," ~ ")," dated "," ~ ")," the "," ~ ")," and "," ~ ")," of "," ~ ")," in "," ~ ")," for "," ~ ")," with "," ~ ")</f>
        <v>  </v>
      </c>
      <c r="BV485" s="61" t="n">
        <f aca="false">0</f>
        <v>0</v>
      </c>
      <c r="BW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485," pax "," ~ ")," etd "," ~ ")," eta "," ~ ")," std "," ~ ")," sta "," ~ ")," atd "," ~ ")," ata "," ~ ")," lt "," ~ ")," utc "," ~ ")," local "," ~ ")," ok "," ~ ")," done "," ~ ")," seen "," ~ ")," chk "," ~ ")," chkd "," ~ ")," checked "," ~ ")," rcvd "," ~ ")," recd "," ~ ")," dep "," ~ ")," arr "," ~ ")," qty "," ~ ")," all "," ~ ")," ttl "," ~ ")," total "," ~ ")," via "," ~ ")," per "," ~ ")," call "," ~ ")," inbound "," ~ ")," outbound "," ~ ")," approx "," ~ ")</f>
        <v>  </v>
      </c>
      <c r="BX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485," pax "," ~ ")," etd "," ~ ")," eta "," ~ ")," std "," ~ ")," sta "," ~ ")," atd "," ~ ")," ata "," ~ ")," lt "," ~ ")," utc "," ~ ")," local "," ~ ")," ok "," ~ ")," done "," ~ ")," seen "," ~ ")," chk "," ~ ")," chkd "," ~ ")," checked "," ~ ")," rcvd "," ~ ")," recd "," ~ ")," dep "," ~ ")," arr "," ~ ")," qty "," ~ ")," all "," ~ ")," ttl "," ~ ")," total "," ~ ")," via "," ~ ")," per "," ~ ")," call "," ~ ")," inbound "," ~ ")," outbound "," ~ ")," approx "," ~ ")</f>
        <v>  </v>
      </c>
    </row>
    <row r="486" customFormat="false" ht="39.75" hidden="false" customHeight="true" outlineLevel="0" collapsed="false">
      <c r="A486" s="57" t="s">
        <v>1140</v>
      </c>
      <c r="B486" s="57" t="s">
        <v>278</v>
      </c>
      <c r="C486" s="57" t="str">
        <f aca="false">Flights!$F$19</f>
        <v>MH0003</v>
      </c>
      <c r="D486" s="58" t="n">
        <f aca="false">Flights!$D$19</f>
        <v>46320</v>
      </c>
      <c r="E486" s="57" t="str">
        <f aca="false">Flights!$G$19&amp;"-"&amp;Flights!$H$19</f>
        <v>LHR-KUL</v>
      </c>
      <c r="F486" s="57" t="str">
        <f aca="false">Flights!$K$19</f>
        <v>EY</v>
      </c>
      <c r="G486" s="57" t="s">
        <v>81</v>
      </c>
      <c r="H486" s="57" t="s">
        <v>381</v>
      </c>
      <c r="I486" s="57" t="s">
        <v>401</v>
      </c>
      <c r="J486" s="57" t="s">
        <v>405</v>
      </c>
      <c r="K486" s="67" t="s">
        <v>406</v>
      </c>
      <c r="L486" s="67" t="s">
        <v>385</v>
      </c>
      <c r="M486" s="67"/>
      <c r="N486" s="67" t="s">
        <v>386</v>
      </c>
      <c r="O486" s="67"/>
      <c r="P486" s="57" t="s">
        <v>186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open",IF(AND(NOT(OR(LEN(AZ486)&lt;15,ISNUMBER(MATCH(AZ486,L_Placeholder,0)))),BK486=0,NOT(OR(LEN(AU486)&lt;2,ISNUMBER(MATCH(AU486,L_Placeholder,0)))),NOT(OR(LEN(AX486)&lt;2,ISNUMBER(MATCH(AX486,L_Placeholder,0)))),TRIM(AE486)&lt;&gt;TRIM(T486)),"N/A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missing",IF(OR(LEN(AU486)&lt;2,ISNUMBER(MATCH(AU486,L_Placeholder,0))),"INVALID – PIC missing",IF(OR(LEN(AV486)&lt;2,ISNUMBER(MATCH(AV486,L_Placeholder,0))),"INVALID – result / assessment missing",IF(OR(OR(LEN(AW486)&lt;3,ISNUMBER(MATCH(AW486,L_Placeholder,0))),SUMPRODUCT(--ISNUMBER(SEARCH(" "&amp;L_EvidencePhrase&amp;" ",BD486)))&gt;0,BI486=1),"INVALID – evidence missing, placeholder or not yet on file",IF(BL486=0,"INVALID – evidence needs a traceable reference (number, file name or link)",IF(OR(LEN(AX486)&lt;2,ISNUMBER(MATCH(AX486,L_Placeholder,0))),"INVALID – verifier missing",IF(AX486=AU486,"INVALID – verifier must be someone other than the PIC",IF(BH486=1,"INVALID – result not yet available (awaiting / TBC)",IF(BV486=1,"INVALID – wording says not on board: an on-board confirmation needs the item loaded",IF(AND(AQ486=1,OR(OR(LEN(AY486)&lt;3,ISNUMBER(MATCH(AY486,L_Placeholder,0))),BJ486=1,BQ486=0)),"INVALID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LATE","COMPLETE")&amp;IF(BG486=1," – CHECK WORDING",""))))))))))))))))))))))),IF(TRIM(U486)="Fail","FAIL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t="str">
        <f aca="false">" "&amp;TRIM(SUBSTITUTE(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 "))&amp;" "</f>
        <v>  </v>
      </c>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IFERROR(IF(AND(TRIM(U486)="Pass",SUMPRODUCT((LEN(BC486)-LEN(SUBSTITUTE(BC486,"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")))/(LEN(L_PendNeg)+1))+SUMPRODUCT((LEN(BC486)-LEN(SUBSTITUTE(BC486," "&amp;L_PendPrep&amp;" "," ")))/(LEN(L_PendPrep)+1)),1,0),1)</f>
        <v>0</v>
      </c>
      <c r="BI486" s="61" t="n">
        <f aca="false">IFERROR(IF(SUMPRODUCT((LEN(BD486)-LEN(SUBSTITUTE(BD486," "&amp;L_PendStrict&amp;" "," ")))/(LEN(L_PendStrict)+1))&gt;SUMPRODUCT((LEN(BD486)-LEN(SUBSTITUTE(BD486," "&amp;L_PendNeg&amp;" "," ")))/(LEN(L_PendNeg)+1)),1,0),1)</f>
        <v>0</v>
      </c>
      <c r="BJ486" s="61" t="n">
        <f aca="false">IFERROR(IF(SUMPRODUCT((LEN(BE486)-LEN(SUBSTITUTE(BE486," "&amp;L_Pending&amp;" "," ")))/(LEN(L_Pending)+1))&gt;SUMPRODUCT((LEN(BE486)-LEN(SUBSTITUTE(BE486," "&amp;L_PendNeg&amp;" "," ")))/(LEN(L_PendNeg)+1))+SUMPRODUCT((LEN(BE486)-LEN(SUBSTITUTE(BE486," "&amp;L_PendPrep&amp;" "," ")))/(LEN(L_PendPrep)+1)),1,0),1)</f>
        <v>0</v>
      </c>
      <c r="BK486" s="61" t="n">
        <f aca="false">IFERROR(IF(SUMPRODUCT((LEN(BF486)-LEN(SUBSTITUTE(BF486," "&amp;L_PendStrict&amp;" "," ")))/(LEN(L_PendStrict)+1))&gt;SUMPRODUCT((LEN(BF486)-LEN(SUBSTITUTE(BF486," "&amp;L_PendNeg&amp;" "," ")))/(LEN(L_PendNeg)+1)),1,0),1)</f>
        <v>0</v>
      </c>
      <c r="BL486" s="61" t="n">
        <f aca="false">IFERROR(IF(OR(SUMPRODUCT(--ISNUMBER(SEARCH({"aa000"," aa 000"," aaa 000"," aaaa 000"," a 0000"," a000 000"," aa 00 000"," aaa 00 000"},BN486)))&gt;0,SUMPRODUCT(--ISNUMBER(SEARCH({"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486)))&gt;0,SUMPRODUCT(--ISNUMBER(SEARCH({"http","www.","\",".pdf",".jpg",".jpeg",".png",".heic",".xls",".doc",".msg",".eml"},Z486)))&gt;0,AND(SUMPRODUCT(--ISNUMBER(SEARCH({"sharepoint","onedrive","teams","dms","q-pulse","qpulse"},Z486)))&gt;0,ISNUMBER(SEARCH("0",BM486)))),1,0),0)</f>
        <v>0</v>
      </c>
      <c r="BM486" s="61" t="str">
        <f aca="false">SUBSTITUTE(SUBSTITUTE(SUBSTITUTE(SUBSTITUTE(SUBSTITUTE(SUBSTITUTE(SUBSTITUTE(SUBSTITUTE(SUBSTITUTE(LOWER(BW486&amp;""),"1","0"),"2","0"),"3","0"),"4","0"),"5","0"),"6","0"),"7","0"),"8","0"),"9","0")</f>
        <v>  </v>
      </c>
      <c r="BN486" s="61" t="str">
        <f aca="false">SUBSTITUTE(SUBSTITUTE(SUBSTITUTE(SUBSTITUTE(SUBSTITUTE(SUBSTITUTE(SUBSTITUTE(SUBSTITUTE(SUBSTITUTE(SUBSTITUTE(SUBSTITUTE(SUBSTITUTE(SUBSTITUTE(SUBSTITUTE(SUBSTITUTE(SUBSTITUTE(SUBSTITUTE(SUBSTITUTE(SUBSTITUTE(SUBSTITUTE(SUBSTITUTE(SUBSTITUTE(SUBSTITUTE(SUBSTITUTE(SUBSTITUTE(BM486,"b","a"),"c","a"),"d","a"),"e","a"),"f","a"),"g","a"),"h","a"),"i","a"),"j","a"),"k","a"),"l","a"),"m","a"),"n","a"),"o","a"),"p","a"),"q","a"),"r","a"),"s","a"),"t","a"),"u","a"),"v","a"),"w","a"),"x","a"),"y","a"),"z","a")</f>
        <v>  </v>
      </c>
      <c r="BO486" s="61" t="str">
        <f aca="false">SUBSTITUTE(SUBSTITUTE(SUBSTITUTE(SUBSTITUTE(SUBSTITUTE(SUBSTITUTE(SUBSTITUTE(SUBSTITUTE(SUBSTITUTE(LOWER(BX486&amp;""),"1","0"),"2","0"),"3","0"),"4","0"),"5","0"),"6","0"),"7","0"),"8","0"),"9","0")</f>
        <v>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v>
      </c>
      <c r="BQ486" s="61" t="n">
        <f aca="false">IFERROR(IF(OR(SUMPRODUCT(--ISNUMBER(SEARCH({"aa000"," aa 000"," aaa 000"," aaaa 000"," a 0000"," a000 000"," aa 00 000"," aaa 00 000"},BP486)))&gt;0,SUMPRODUCT(--ISNUMBER(SEARCH({"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486)))&gt;0,SUMPRODUCT(--ISNUMBER(SEARCH({"http","www.","\",".pdf",".jpg",".jpeg",".png",".heic",".xls",".doc",".msg",".eml"},W486)))&gt;0,ISNUMBER(SEARCH("0000",BO486)),AND(SUMPRODUCT(--ISNUMBER(SEARCH({"sharepoint","onedrive","teams","dms","q-pulse","qpulse"},W486)))&gt;0,ISNUMBER(SEARCH("0",BO486)))),1,0),0)</f>
        <v>0</v>
      </c>
      <c r="BR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486," "&amp;LOWER(Flights!$F$19)&amp;" "," ~ ")," mh"," ~")," at "," ~ ")," by "," ~ ")," on "," ~ ")," to "," ~ ")," from "," ~ ")," until "," ~ ")," till "," ~ ")," before "," ~ ")," after "," ~ ")," around "," ~ ")," approx "," ~ ")," about "," ~ ")," since "," ~ ")," hrs "," ~ ")," hr "," ~ ")," hours "," ~ ")," time "," ~ ")," jan "," ~ ")," feb "," ~ ")," mar "," ~ ")," apr "," ~ ")," may "," ~ ")," jun "," ~ ")," jul "," ~ ")," aug "," ~ ")," sep "," ~ ")," sept "," ~ ")," oct "," ~ ")</f>
        <v>  </v>
      </c>
      <c r="BS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486," "&amp;LOWER(Flights!$F$19)&amp;" "," ~ ")," mh"," ~")," at "," ~ ")," by "," ~ ")," on "," ~ ")," to "," ~ ")," from "," ~ ")," until "," ~ ")," till "," ~ ")," before "," ~ ")," after "," ~ ")," around "," ~ ")," approx "," ~ ")," about "," ~ ")," since "," ~ ")," hrs "," ~ ")," hr "," ~ ")," hours "," ~ ")," time "," ~ ")," jan "," ~ ")," feb "," ~ ")," mar "," ~ ")," apr "," ~ ")," may "," ~ ")," jun "," ~ ")," jul "," ~ ")," aug "," ~ ")," sep "," ~ ")," sept "," ~ ")," oct "," ~ ")</f>
        <v>  </v>
      </c>
      <c r="BT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486,"jan","~"),"feb","~"),"mar","~"),"apr","~"),"may","~"),"jun","~"),"jul","~"),"aug","~"),"sep","~"),"oct","~"),"nov","~"),"dec","~")," nov "," ~ ")," dec "," ~ ")," mon "," ~ ")," tue "," ~ ")," wed "," ~ ")," thu "," ~ ")," fri "," ~ ")," sat "," ~ ")," sun "," ~ ")," gate "," ~ ")," bay "," ~ ")," stand "," ~ ")," position "," ~ ")," galley "," ~ ")," flight "," ~ ")," flt "," ~ ")," day "," ~ ")," date "," ~ ")," dated "," ~ ")," the "," ~ ")," and "," ~ ")," of "," ~ ")," in "," ~ ")," for "," ~ ")," with "," ~ ")</f>
        <v>  </v>
      </c>
      <c r="BU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486,"jan","~"),"feb","~"),"mar","~"),"apr","~"),"may","~"),"jun","~"),"jul","~"),"aug","~"),"sep","~"),"oct","~"),"nov","~"),"dec","~")," nov "," ~ ")," dec "," ~ ")," mon "," ~ ")," tue "," ~ ")," wed "," ~ ")," thu "," ~ ")," fri "," ~ ")," sat "," ~ ")," sun "," ~ ")," gate "," ~ ")," bay "," ~ ")," stand "," ~ ")," position "," ~ ")," galley "," ~ ")," flight "," ~ ")," flt "," ~ ")," day "," ~ ")," date "," ~ ")," dated "," ~ ")," the "," ~ ")," and "," ~ ")," of "," ~ ")," in "," ~ ")," for "," ~ ")," with "," ~ ")</f>
        <v>  </v>
      </c>
      <c r="BV486" s="61" t="n">
        <f aca="false">0</f>
        <v>0</v>
      </c>
      <c r="BW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486," pax "," ~ ")," etd "," ~ ")," eta "," ~ ")," std "," ~ ")," sta "," ~ ")," atd "," ~ ")," ata "," ~ ")," lt "," ~ ")," utc "," ~ ")," local "," ~ ")," ok "," ~ ")," done "," ~ ")," seen "," ~ ")," chk "," ~ ")," chkd "," ~ ")," checked "," ~ ")," rcvd "," ~ ")," recd "," ~ ")," dep "," ~ ")," arr "," ~ ")," qty "," ~ ")," all "," ~ ")," ttl "," ~ ")," total "," ~ ")," via "," ~ ")," per "," ~ ")," call "," ~ ")," inbound "," ~ ")," outbound "," ~ ")," approx "," ~ ")</f>
        <v>  </v>
      </c>
      <c r="BX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486," pax "," ~ ")," etd "," ~ ")," eta "," ~ ")," std "," ~ ")," sta "," ~ ")," atd "," ~ ")," ata "," ~ ")," lt "," ~ ")," utc "," ~ ")," local "," ~ ")," ok "," ~ ")," done "," ~ ")," seen "," ~ ")," chk "," ~ ")," chkd "," ~ ")," checked "," ~ ")," rcvd "," ~ ")," recd "," ~ ")," dep "," ~ ")," arr "," ~ ")," qty "," ~ ")," all "," ~ ")," ttl "," ~ ")," total "," ~ ")," via "," ~ ")," per "," ~ ")," call "," ~ ")," inbound "," ~ ")," outbound "," ~ ")," approx "," ~ ")</f>
        <v>  </v>
      </c>
    </row>
    <row r="487" customFormat="false" ht="39.75" hidden="false" customHeight="true" outlineLevel="0" collapsed="false">
      <c r="A487" s="57" t="s">
        <v>1141</v>
      </c>
      <c r="B487" s="57" t="s">
        <v>278</v>
      </c>
      <c r="C487" s="57" t="str">
        <f aca="false">Flights!$F$19</f>
        <v>MH0003</v>
      </c>
      <c r="D487" s="58" t="n">
        <f aca="false">Flights!$D$19</f>
        <v>46320</v>
      </c>
      <c r="E487" s="57" t="str">
        <f aca="false">Flights!$G$19&amp;"-"&amp;Flights!$H$19</f>
        <v>LHR-KUL</v>
      </c>
      <c r="F487" s="57" t="str">
        <f aca="false">Flights!$K$19</f>
        <v>EY</v>
      </c>
      <c r="G487" s="57" t="s">
        <v>81</v>
      </c>
      <c r="H487" s="57" t="s">
        <v>381</v>
      </c>
      <c r="I487" s="57" t="s">
        <v>408</v>
      </c>
      <c r="J487" s="57" t="s">
        <v>409</v>
      </c>
      <c r="K487" s="67" t="s">
        <v>410</v>
      </c>
      <c r="L487" s="67" t="s">
        <v>385</v>
      </c>
      <c r="M487" s="67"/>
      <c r="N487" s="67" t="s">
        <v>386</v>
      </c>
      <c r="O487" s="67"/>
      <c r="P487" s="57" t="s">
        <v>186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open",IF(AND(NOT(OR(LEN(AZ487)&lt;15,ISNUMBER(MATCH(AZ487,L_Placeholder,0)))),BK487=0,NOT(OR(LEN(AU487)&lt;2,ISNUMBER(MATCH(AU487,L_Placeholder,0)))),NOT(OR(LEN(AX487)&lt;2,ISNUMBER(MATCH(AX487,L_Placeholder,0)))),TRIM(AE487)&lt;&gt;TRIM(T487)),"N/A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missing",IF(OR(LEN(AU487)&lt;2,ISNUMBER(MATCH(AU487,L_Placeholder,0))),"INVALID – PIC missing",IF(OR(LEN(AV487)&lt;2,ISNUMBER(MATCH(AV487,L_Placeholder,0))),"INVALID – result / assessment missing",IF(OR(OR(LEN(AW487)&lt;3,ISNUMBER(MATCH(AW487,L_Placeholder,0))),SUMPRODUCT(--ISNUMBER(SEARCH(" "&amp;L_EvidencePhrase&amp;" ",BD487)))&gt;0,BI487=1),"INVALID – evidence missing, placeholder or not yet on file",IF(BL487=0,"INVALID – evidence needs a traceable reference (number, file name or link)",IF(OR(LEN(AX487)&lt;2,ISNUMBER(MATCH(AX487,L_Placeholder,0))),"INVALID – verifier missing",IF(AX487=AU487,"INVALID – verifier must be someone other than the PIC",IF(BH487=1,"INVALID – result not yet available (awaiting / TBC)",IF(BV487=1,"INVALID – wording says not on board: an on-board confirmation needs the item loaded",IF(AND(AQ487=1,OR(OR(LEN(AY487)&lt;3,ISNUMBER(MATCH(AY487,L_Placeholder,0))),BJ487=1,BQ487=0)),"INVALID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LATE","COMPLETE")&amp;IF(BG487=1," – CHECK WORDING",""))))))))))))))))))))))),IF(TRIM(U487)="Fail","FAIL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t="str">
        <f aca="false">" "&amp;TRIM(SUBSTITUTE(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 "))&amp;" "</f>
        <v>  </v>
      </c>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IFERROR(IF(AND(TRIM(U487)="Pass",SUMPRODUCT((LEN(BC487)-LEN(SUBSTITUTE(BC487,"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")))/(LEN(L_PendNeg)+1))+SUMPRODUCT((LEN(BC487)-LEN(SUBSTITUTE(BC487," "&amp;L_PendPrep&amp;" "," ")))/(LEN(L_PendPrep)+1)),1,0),1)</f>
        <v>0</v>
      </c>
      <c r="BI487" s="61" t="n">
        <f aca="false">IFERROR(IF(SUMPRODUCT((LEN(BD487)-LEN(SUBSTITUTE(BD487," "&amp;L_PendStrict&amp;" "," ")))/(LEN(L_PendStrict)+1))&gt;SUMPRODUCT((LEN(BD487)-LEN(SUBSTITUTE(BD487," "&amp;L_PendNeg&amp;" "," ")))/(LEN(L_PendNeg)+1)),1,0),1)</f>
        <v>0</v>
      </c>
      <c r="BJ487" s="61" t="n">
        <f aca="false">IFERROR(IF(SUMPRODUCT((LEN(BE487)-LEN(SUBSTITUTE(BE487," "&amp;L_Pending&amp;" "," ")))/(LEN(L_Pending)+1))&gt;SUMPRODUCT((LEN(BE487)-LEN(SUBSTITUTE(BE487," "&amp;L_PendNeg&amp;" "," ")))/(LEN(L_PendNeg)+1))+SUMPRODUCT((LEN(BE487)-LEN(SUBSTITUTE(BE487," "&amp;L_PendPrep&amp;" "," ")))/(LEN(L_PendPrep)+1)),1,0),1)</f>
        <v>0</v>
      </c>
      <c r="BK487" s="61" t="n">
        <f aca="false">IFERROR(IF(SUMPRODUCT((LEN(BF487)-LEN(SUBSTITUTE(BF487," "&amp;L_PendStrict&amp;" "," ")))/(LEN(L_PendStrict)+1))&gt;SUMPRODUCT((LEN(BF487)-LEN(SUBSTITUTE(BF487," "&amp;L_PendNeg&amp;" "," ")))/(LEN(L_PendNeg)+1)),1,0),1)</f>
        <v>0</v>
      </c>
      <c r="BL487" s="61" t="n">
        <f aca="false">IFERROR(IF(OR(SUMPRODUCT(--ISNUMBER(SEARCH({"aa000"," aa 000"," aaa 000"," aaaa 000"," a 0000"," a000 000"," aa 00 000"," aaa 00 000"},BN487)))&gt;0,SUMPRODUCT(--ISNUMBER(SEARCH({"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487)))&gt;0,SUMPRODUCT(--ISNUMBER(SEARCH({"http","www.","\",".pdf",".jpg",".jpeg",".png",".heic",".xls",".doc",".msg",".eml"},Z487)))&gt;0,AND(SUMPRODUCT(--ISNUMBER(SEARCH({"sharepoint","onedrive","teams","dms","q-pulse","qpulse"},Z487)))&gt;0,ISNUMBER(SEARCH("0",BM487)))),1,0),0)</f>
        <v>0</v>
      </c>
      <c r="BM487" s="61" t="str">
        <f aca="false">SUBSTITUTE(SUBSTITUTE(SUBSTITUTE(SUBSTITUTE(SUBSTITUTE(SUBSTITUTE(SUBSTITUTE(SUBSTITUTE(SUBSTITUTE(LOWER(BW487&amp;""),"1","0"),"2","0"),"3","0"),"4","0"),"5","0"),"6","0"),"7","0"),"8","0"),"9","0")</f>
        <v>  </v>
      </c>
      <c r="BN487" s="61" t="str">
        <f aca="false">SUBSTITUTE(SUBSTITUTE(SUBSTITUTE(SUBSTITUTE(SUBSTITUTE(SUBSTITUTE(SUBSTITUTE(SUBSTITUTE(SUBSTITUTE(SUBSTITUTE(SUBSTITUTE(SUBSTITUTE(SUBSTITUTE(SUBSTITUTE(SUBSTITUTE(SUBSTITUTE(SUBSTITUTE(SUBSTITUTE(SUBSTITUTE(SUBSTITUTE(SUBSTITUTE(SUBSTITUTE(SUBSTITUTE(SUBSTITUTE(SUBSTITUTE(BM487,"b","a"),"c","a"),"d","a"),"e","a"),"f","a"),"g","a"),"h","a"),"i","a"),"j","a"),"k","a"),"l","a"),"m","a"),"n","a"),"o","a"),"p","a"),"q","a"),"r","a"),"s","a"),"t","a"),"u","a"),"v","a"),"w","a"),"x","a"),"y","a"),"z","a")</f>
        <v>  </v>
      </c>
      <c r="BO487" s="61" t="str">
        <f aca="false">SUBSTITUTE(SUBSTITUTE(SUBSTITUTE(SUBSTITUTE(SUBSTITUTE(SUBSTITUTE(SUBSTITUTE(SUBSTITUTE(SUBSTITUTE(LOWER(BX487&amp;""),"1","0"),"2","0"),"3","0"),"4","0"),"5","0"),"6","0"),"7","0"),"8","0"),"9","0")</f>
        <v>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v>
      </c>
      <c r="BQ487" s="61" t="n">
        <f aca="false">IFERROR(IF(OR(SUMPRODUCT(--ISNUMBER(SEARCH({"aa000"," aa 000"," aaa 000"," aaaa 000"," a 0000"," a000 000"," aa 00 000"," aaa 00 000"},BP487)))&gt;0,SUMPRODUCT(--ISNUMBER(SEARCH({"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487)))&gt;0,SUMPRODUCT(--ISNUMBER(SEARCH({"http","www.","\",".pdf",".jpg",".jpeg",".png",".heic",".xls",".doc",".msg",".eml"},W487)))&gt;0,ISNUMBER(SEARCH("0000",BO487)),AND(SUMPRODUCT(--ISNUMBER(SEARCH({"sharepoint","onedrive","teams","dms","q-pulse","qpulse"},W487)))&gt;0,ISNUMBER(SEARCH("0",BO487)))),1,0),0)</f>
        <v>0</v>
      </c>
      <c r="BR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487," "&amp;LOWER(Flights!$F$19)&amp;" "," ~ ")," mh"," ~")," at "," ~ ")," by "," ~ ")," on "," ~ ")," to "," ~ ")," from "," ~ ")," until "," ~ ")," till "," ~ ")," before "," ~ ")," after "," ~ ")," around "," ~ ")," approx "," ~ ")," about "," ~ ")," since "," ~ ")," hrs "," ~ ")," hr "," ~ ")," hours "," ~ ")," time "," ~ ")," jan "," ~ ")," feb "," ~ ")," mar "," ~ ")," apr "," ~ ")," may "," ~ ")," jun "," ~ ")," jul "," ~ ")," aug "," ~ ")," sep "," ~ ")," sept "," ~ ")," oct "," ~ ")</f>
        <v>  </v>
      </c>
      <c r="BS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487," "&amp;LOWER(Flights!$F$19)&amp;" "," ~ ")," mh"," ~")," at "," ~ ")," by "," ~ ")," on "," ~ ")," to "," ~ ")," from "," ~ ")," until "," ~ ")," till "," ~ ")," before "," ~ ")," after "," ~ ")," around "," ~ ")," approx "," ~ ")," about "," ~ ")," since "," ~ ")," hrs "," ~ ")," hr "," ~ ")," hours "," ~ ")," time "," ~ ")," jan "," ~ ")," feb "," ~ ")," mar "," ~ ")," apr "," ~ ")," may "," ~ ")," jun "," ~ ")," jul "," ~ ")," aug "," ~ ")," sep "," ~ ")," sept "," ~ ")," oct "," ~ ")</f>
        <v>  </v>
      </c>
      <c r="BT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487,"jan","~"),"feb","~"),"mar","~"),"apr","~"),"may","~"),"jun","~"),"jul","~"),"aug","~"),"sep","~"),"oct","~"),"nov","~"),"dec","~")," nov "," ~ ")," dec "," ~ ")," mon "," ~ ")," tue "," ~ ")," wed "," ~ ")," thu "," ~ ")," fri "," ~ ")," sat "," ~ ")," sun "," ~ ")," gate "," ~ ")," bay "," ~ ")," stand "," ~ ")," position "," ~ ")," galley "," ~ ")," flight "," ~ ")," flt "," ~ ")," day "," ~ ")," date "," ~ ")," dated "," ~ ")," the "," ~ ")," and "," ~ ")," of "," ~ ")," in "," ~ ")," for "," ~ ")," with "," ~ ")</f>
        <v>  </v>
      </c>
      <c r="BU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487,"jan","~"),"feb","~"),"mar","~"),"apr","~"),"may","~"),"jun","~"),"jul","~"),"aug","~"),"sep","~"),"oct","~"),"nov","~"),"dec","~")," nov "," ~ ")," dec "," ~ ")," mon "," ~ ")," tue "," ~ ")," wed "," ~ ")," thu "," ~ ")," fri "," ~ ")," sat "," ~ ")," sun "," ~ ")," gate "," ~ ")," bay "," ~ ")," stand "," ~ ")," position "," ~ ")," galley "," ~ ")," flight "," ~ ")," flt "," ~ ")," day "," ~ ")," date "," ~ ")," dated "," ~ ")," the "," ~ ")," and "," ~ ")," of "," ~ ")," in "," ~ ")," for "," ~ ")," with "," ~ ")</f>
        <v>  </v>
      </c>
      <c r="BV487" s="61" t="n">
        <f aca="false">0</f>
        <v>0</v>
      </c>
      <c r="BW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487," pax "," ~ ")," etd "," ~ ")," eta "," ~ ")," std "," ~ ")," sta "," ~ ")," atd "," ~ ")," ata "," ~ ")," lt "," ~ ")," utc "," ~ ")," local "," ~ ")," ok "," ~ ")," done "," ~ ")," seen "," ~ ")," chk "," ~ ")," chkd "," ~ ")," checked "," ~ ")," rcvd "," ~ ")," recd "," ~ ")," dep "," ~ ")," arr "," ~ ")," qty "," ~ ")," all "," ~ ")," ttl "," ~ ")," total "," ~ ")," via "," ~ ")," per "," ~ ")," call "," ~ ")," inbound "," ~ ")," outbound "," ~ ")," approx "," ~ ")</f>
        <v>  </v>
      </c>
      <c r="BX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487," pax "," ~ ")," etd "," ~ ")," eta "," ~ ")," std "," ~ ")," sta "," ~ ")," atd "," ~ ")," ata "," ~ ")," lt "," ~ ")," utc "," ~ ")," local "," ~ ")," ok "," ~ ")," done "," ~ ")," seen "," ~ ")," chk "," ~ ")," chkd "," ~ ")," checked "," ~ ")," rcvd "," ~ ")," recd "," ~ ")," dep "," ~ ")," arr "," ~ ")," qty "," ~ ")," all "," ~ ")," ttl "," ~ ")," total "," ~ ")," via "," ~ ")," per "," ~ ")," call "," ~ ")," inbound "," ~ ")," outbound "," ~ ")," approx "," ~ ")</f>
        <v>  </v>
      </c>
    </row>
    <row r="488" customFormat="false" ht="39.75" hidden="false" customHeight="true" outlineLevel="0" collapsed="false">
      <c r="A488" s="57" t="s">
        <v>1142</v>
      </c>
      <c r="B488" s="57" t="s">
        <v>278</v>
      </c>
      <c r="C488" s="57" t="str">
        <f aca="false">Flights!$F$19</f>
        <v>MH0003</v>
      </c>
      <c r="D488" s="58" t="n">
        <f aca="false">Flights!$D$19</f>
        <v>46320</v>
      </c>
      <c r="E488" s="57" t="str">
        <f aca="false">Flights!$G$19&amp;"-"&amp;Flights!$H$19</f>
        <v>LHR-KUL</v>
      </c>
      <c r="F488" s="57" t="str">
        <f aca="false">Flights!$K$19</f>
        <v>EY</v>
      </c>
      <c r="G488" s="57" t="s">
        <v>81</v>
      </c>
      <c r="H488" s="57" t="s">
        <v>381</v>
      </c>
      <c r="I488" s="57" t="s">
        <v>408</v>
      </c>
      <c r="J488" s="57" t="s">
        <v>412</v>
      </c>
      <c r="K488" s="67" t="s">
        <v>410</v>
      </c>
      <c r="L488" s="67" t="s">
        <v>385</v>
      </c>
      <c r="M488" s="67"/>
      <c r="N488" s="67" t="s">
        <v>386</v>
      </c>
      <c r="O488" s="67"/>
      <c r="P488" s="57" t="s">
        <v>186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open",IF(AND(NOT(OR(LEN(AZ488)&lt;15,ISNUMBER(MATCH(AZ488,L_Placeholder,0)))),BK488=0,NOT(OR(LEN(AU488)&lt;2,ISNUMBER(MATCH(AU488,L_Placeholder,0)))),NOT(OR(LEN(AX488)&lt;2,ISNUMBER(MATCH(AX488,L_Placeholder,0)))),TRIM(AE488)&lt;&gt;TRIM(T488)),"N/A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missing",IF(OR(LEN(AU488)&lt;2,ISNUMBER(MATCH(AU488,L_Placeholder,0))),"INVALID – PIC missing",IF(OR(LEN(AV488)&lt;2,ISNUMBER(MATCH(AV488,L_Placeholder,0))),"INVALID – result / assessment missing",IF(OR(OR(LEN(AW488)&lt;3,ISNUMBER(MATCH(AW488,L_Placeholder,0))),SUMPRODUCT(--ISNUMBER(SEARCH(" "&amp;L_EvidencePhrase&amp;" ",BD488)))&gt;0,BI488=1),"INVALID – evidence missing, placeholder or not yet on file",IF(BL488=0,"INVALID – evidence needs a traceable reference (number, file name or link)",IF(OR(LEN(AX488)&lt;2,ISNUMBER(MATCH(AX488,L_Placeholder,0))),"INVALID – verifier missing",IF(AX488=AU488,"INVALID – verifier must be someone other than the PIC",IF(BH488=1,"INVALID – result not yet available (awaiting / TBC)",IF(BV488=1,"INVALID – wording says not on board: an on-board confirmation needs the item loaded",IF(AND(AQ488=1,OR(OR(LEN(AY488)&lt;3,ISNUMBER(MATCH(AY488,L_Placeholder,0))),BJ488=1,BQ488=0)),"INVALID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LATE","COMPLETE")&amp;IF(BG488=1," – CHECK WORDING",""))))))))))))))))))))))),IF(TRIM(U488)="Fail","FAIL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t="str">
        <f aca="false">" "&amp;TRIM(SUBSTITUTE(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 "))&amp;" "</f>
        <v>  </v>
      </c>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IFERROR(IF(AND(TRIM(U488)="Pass",SUMPRODUCT((LEN(BC488)-LEN(SUBSTITUTE(BC488,"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")))/(LEN(L_PendNeg)+1))+SUMPRODUCT((LEN(BC488)-LEN(SUBSTITUTE(BC488," "&amp;L_PendPrep&amp;" "," ")))/(LEN(L_PendPrep)+1)),1,0),1)</f>
        <v>0</v>
      </c>
      <c r="BI488" s="61" t="n">
        <f aca="false">IFERROR(IF(SUMPRODUCT((LEN(BD488)-LEN(SUBSTITUTE(BD488," "&amp;L_PendStrict&amp;" "," ")))/(LEN(L_PendStrict)+1))&gt;SUMPRODUCT((LEN(BD488)-LEN(SUBSTITUTE(BD488," "&amp;L_PendNeg&amp;" "," ")))/(LEN(L_PendNeg)+1)),1,0),1)</f>
        <v>0</v>
      </c>
      <c r="BJ488" s="61" t="n">
        <f aca="false">IFERROR(IF(SUMPRODUCT((LEN(BE488)-LEN(SUBSTITUTE(BE488," "&amp;L_Pending&amp;" "," ")))/(LEN(L_Pending)+1))&gt;SUMPRODUCT((LEN(BE488)-LEN(SUBSTITUTE(BE488," "&amp;L_PendNeg&amp;" "," ")))/(LEN(L_PendNeg)+1))+SUMPRODUCT((LEN(BE488)-LEN(SUBSTITUTE(BE488," "&amp;L_PendPrep&amp;" "," ")))/(LEN(L_PendPrep)+1)),1,0),1)</f>
        <v>0</v>
      </c>
      <c r="BK488" s="61" t="n">
        <f aca="false">IFERROR(IF(SUMPRODUCT((LEN(BF488)-LEN(SUBSTITUTE(BF488," "&amp;L_PendStrict&amp;" "," ")))/(LEN(L_PendStrict)+1))&gt;SUMPRODUCT((LEN(BF488)-LEN(SUBSTITUTE(BF488," "&amp;L_PendNeg&amp;" "," ")))/(LEN(L_PendNeg)+1)),1,0),1)</f>
        <v>0</v>
      </c>
      <c r="BL488" s="61" t="n">
        <f aca="false">IFERROR(IF(OR(SUMPRODUCT(--ISNUMBER(SEARCH({"aa000"," aa 000"," aaa 000"," aaaa 000"," a 0000"," a000 000"," aa 00 000"," aaa 00 000"},BN488)))&gt;0,SUMPRODUCT(--ISNUMBER(SEARCH({"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488)))&gt;0,SUMPRODUCT(--ISNUMBER(SEARCH({"http","www.","\",".pdf",".jpg",".jpeg",".png",".heic",".xls",".doc",".msg",".eml"},Z488)))&gt;0,AND(SUMPRODUCT(--ISNUMBER(SEARCH({"sharepoint","onedrive","teams","dms","q-pulse","qpulse"},Z488)))&gt;0,ISNUMBER(SEARCH("0",BM488)))),1,0),0)</f>
        <v>0</v>
      </c>
      <c r="BM488" s="61" t="str">
        <f aca="false">SUBSTITUTE(SUBSTITUTE(SUBSTITUTE(SUBSTITUTE(SUBSTITUTE(SUBSTITUTE(SUBSTITUTE(SUBSTITUTE(SUBSTITUTE(LOWER(BW488&amp;""),"1","0"),"2","0"),"3","0"),"4","0"),"5","0"),"6","0"),"7","0"),"8","0"),"9","0")</f>
        <v>  </v>
      </c>
      <c r="BN488" s="61" t="str">
        <f aca="false">SUBSTITUTE(SUBSTITUTE(SUBSTITUTE(SUBSTITUTE(SUBSTITUTE(SUBSTITUTE(SUBSTITUTE(SUBSTITUTE(SUBSTITUTE(SUBSTITUTE(SUBSTITUTE(SUBSTITUTE(SUBSTITUTE(SUBSTITUTE(SUBSTITUTE(SUBSTITUTE(SUBSTITUTE(SUBSTITUTE(SUBSTITUTE(SUBSTITUTE(SUBSTITUTE(SUBSTITUTE(SUBSTITUTE(SUBSTITUTE(SUBSTITUTE(BM488,"b","a"),"c","a"),"d","a"),"e","a"),"f","a"),"g","a"),"h","a"),"i","a"),"j","a"),"k","a"),"l","a"),"m","a"),"n","a"),"o","a"),"p","a"),"q","a"),"r","a"),"s","a"),"t","a"),"u","a"),"v","a"),"w","a"),"x","a"),"y","a"),"z","a")</f>
        <v>  </v>
      </c>
      <c r="BO488" s="61" t="str">
        <f aca="false">SUBSTITUTE(SUBSTITUTE(SUBSTITUTE(SUBSTITUTE(SUBSTITUTE(SUBSTITUTE(SUBSTITUTE(SUBSTITUTE(SUBSTITUTE(LOWER(BX488&amp;""),"1","0"),"2","0"),"3","0"),"4","0"),"5","0"),"6","0"),"7","0"),"8","0"),"9","0")</f>
        <v>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v>
      </c>
      <c r="BQ488" s="61" t="n">
        <f aca="false">IFERROR(IF(OR(SUMPRODUCT(--ISNUMBER(SEARCH({"aa000"," aa 000"," aaa 000"," aaaa 000"," a 0000"," a000 000"," aa 00 000"," aaa 00 000"},BP488)))&gt;0,SUMPRODUCT(--ISNUMBER(SEARCH({"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488)))&gt;0,SUMPRODUCT(--ISNUMBER(SEARCH({"http","www.","\",".pdf",".jpg",".jpeg",".png",".heic",".xls",".doc",".msg",".eml"},W488)))&gt;0,ISNUMBER(SEARCH("0000",BO488)),AND(SUMPRODUCT(--ISNUMBER(SEARCH({"sharepoint","onedrive","teams","dms","q-pulse","qpulse"},W488)))&gt;0,ISNUMBER(SEARCH("0",BO488)))),1,0),0)</f>
        <v>0</v>
      </c>
      <c r="BR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488," "&amp;LOWER(Flights!$F$19)&amp;" "," ~ ")," mh"," ~")," at "," ~ ")," by "," ~ ")," on "," ~ ")," to "," ~ ")," from "," ~ ")," until "," ~ ")," till "," ~ ")," before "," ~ ")," after "," ~ ")," around "," ~ ")," approx "," ~ ")," about "," ~ ")," since "," ~ ")," hrs "," ~ ")," hr "," ~ ")," hours "," ~ ")," time "," ~ ")," jan "," ~ ")," feb "," ~ ")," mar "," ~ ")," apr "," ~ ")," may "," ~ ")," jun "," ~ ")," jul "," ~ ")," aug "," ~ ")," sep "," ~ ")," sept "," ~ ")," oct "," ~ ")</f>
        <v>  </v>
      </c>
      <c r="BS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488," "&amp;LOWER(Flights!$F$19)&amp;" "," ~ ")," mh"," ~")," at "," ~ ")," by "," ~ ")," on "," ~ ")," to "," ~ ")," from "," ~ ")," until "," ~ ")," till "," ~ ")," before "," ~ ")," after "," ~ ")," around "," ~ ")," approx "," ~ ")," about "," ~ ")," since "," ~ ")," hrs "," ~ ")," hr "," ~ ")," hours "," ~ ")," time "," ~ ")," jan "," ~ ")," feb "," ~ ")," mar "," ~ ")," apr "," ~ ")," may "," ~ ")," jun "," ~ ")," jul "," ~ ")," aug "," ~ ")," sep "," ~ ")," sept "," ~ ")," oct "," ~ ")</f>
        <v>  </v>
      </c>
      <c r="BT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488,"jan","~"),"feb","~"),"mar","~"),"apr","~"),"may","~"),"jun","~"),"jul","~"),"aug","~"),"sep","~"),"oct","~"),"nov","~"),"dec","~")," nov "," ~ ")," dec "," ~ ")," mon "," ~ ")," tue "," ~ ")," wed "," ~ ")," thu "," ~ ")," fri "," ~ ")," sat "," ~ ")," sun "," ~ ")," gate "," ~ ")," bay "," ~ ")," stand "," ~ ")," position "," ~ ")," galley "," ~ ")," flight "," ~ ")," flt "," ~ ")," day "," ~ ")," date "," ~ ")," dated "," ~ ")," the "," ~ ")," and "," ~ ")," of "," ~ ")," in "," ~ ")," for "," ~ ")," with "," ~ ")</f>
        <v>  </v>
      </c>
      <c r="BU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488,"jan","~"),"feb","~"),"mar","~"),"apr","~"),"may","~"),"jun","~"),"jul","~"),"aug","~"),"sep","~"),"oct","~"),"nov","~"),"dec","~")," nov "," ~ ")," dec "," ~ ")," mon "," ~ ")," tue "," ~ ")," wed "," ~ ")," thu "," ~ ")," fri "," ~ ")," sat "," ~ ")," sun "," ~ ")," gate "," ~ ")," bay "," ~ ")," stand "," ~ ")," position "," ~ ")," galley "," ~ ")," flight "," ~ ")," flt "," ~ ")," day "," ~ ")," date "," ~ ")," dated "," ~ ")," the "," ~ ")," and "," ~ ")," of "," ~ ")," in "," ~ ")," for "," ~ ")," with "," ~ ")</f>
        <v>  </v>
      </c>
      <c r="BV488" s="61" t="n">
        <f aca="false">0</f>
        <v>0</v>
      </c>
      <c r="BW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488," pax "," ~ ")," etd "," ~ ")," eta "," ~ ")," std "," ~ ")," sta "," ~ ")," atd "," ~ ")," ata "," ~ ")," lt "," ~ ")," utc "," ~ ")," local "," ~ ")," ok "," ~ ")," done "," ~ ")," seen "," ~ ")," chk "," ~ ")," chkd "," ~ ")," checked "," ~ ")," rcvd "," ~ ")," recd "," ~ ")," dep "," ~ ")," arr "," ~ ")," qty "," ~ ")," all "," ~ ")," ttl "," ~ ")," total "," ~ ")," via "," ~ ")," per "," ~ ")," call "," ~ ")," inbound "," ~ ")," outbound "," ~ ")," approx "," ~ ")</f>
        <v>  </v>
      </c>
      <c r="BX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488," pax "," ~ ")," etd "," ~ ")," eta "," ~ ")," std "," ~ ")," sta "," ~ ")," atd "," ~ ")," ata "," ~ ")," lt "," ~ ")," utc "," ~ ")," local "," ~ ")," ok "," ~ ")," done "," ~ ")," seen "," ~ ")," chk "," ~ ")," chkd "," ~ ")," checked "," ~ ")," rcvd "," ~ ")," recd "," ~ ")," dep "," ~ ")," arr "," ~ ")," qty "," ~ ")," all "," ~ ")," ttl "," ~ ")," total "," ~ ")," via "," ~ ")," per "," ~ ")," call "," ~ ")," inbound "," ~ ")," outbound "," ~ ")," approx "," ~ ")</f>
        <v>  </v>
      </c>
    </row>
    <row r="489" customFormat="false" ht="39.75" hidden="false" customHeight="true" outlineLevel="0" collapsed="false">
      <c r="A489" s="57" t="s">
        <v>1143</v>
      </c>
      <c r="B489" s="57" t="s">
        <v>278</v>
      </c>
      <c r="C489" s="57" t="str">
        <f aca="false">Flights!$F$19</f>
        <v>MH0003</v>
      </c>
      <c r="D489" s="58" t="n">
        <f aca="false">Flights!$D$19</f>
        <v>46320</v>
      </c>
      <c r="E489" s="57" t="str">
        <f aca="false">Flights!$G$19&amp;"-"&amp;Flights!$H$19</f>
        <v>LHR-KUL</v>
      </c>
      <c r="F489" s="57" t="str">
        <f aca="false">Flights!$K$19</f>
        <v>EY</v>
      </c>
      <c r="G489" s="57" t="s">
        <v>81</v>
      </c>
      <c r="H489" s="57" t="s">
        <v>381</v>
      </c>
      <c r="I489" s="57" t="s">
        <v>414</v>
      </c>
      <c r="J489" s="57" t="s">
        <v>415</v>
      </c>
      <c r="K489" s="67" t="s">
        <v>416</v>
      </c>
      <c r="L489" s="67" t="s">
        <v>417</v>
      </c>
      <c r="M489" s="67"/>
      <c r="N489" s="67" t="s">
        <v>386</v>
      </c>
      <c r="O489" s="67"/>
      <c r="P489" s="57" t="s">
        <v>186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open",IF(AND(NOT(OR(LEN(AZ489)&lt;15,ISNUMBER(MATCH(AZ489,L_Placeholder,0)))),BK489=0,NOT(OR(LEN(AU489)&lt;2,ISNUMBER(MATCH(AU489,L_Placeholder,0)))),NOT(OR(LEN(AX489)&lt;2,ISNUMBER(MATCH(AX489,L_Placeholder,0)))),TRIM(AE489)&lt;&gt;TRIM(T489)),"N/A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missing",IF(OR(LEN(AU489)&lt;2,ISNUMBER(MATCH(AU489,L_Placeholder,0))),"INVALID – PIC missing",IF(OR(LEN(AV489)&lt;2,ISNUMBER(MATCH(AV489,L_Placeholder,0))),"INVALID – result / assessment missing",IF(OR(OR(LEN(AW489)&lt;3,ISNUMBER(MATCH(AW489,L_Placeholder,0))),SUMPRODUCT(--ISNUMBER(SEARCH(" "&amp;L_EvidencePhrase&amp;" ",BD489)))&gt;0,BI489=1),"INVALID – evidence missing, placeholder or not yet on file",IF(BL489=0,"INVALID – evidence needs a traceable reference (number, file name or link)",IF(OR(LEN(AX489)&lt;2,ISNUMBER(MATCH(AX489,L_Placeholder,0))),"INVALID – verifier missing",IF(AX489=AU489,"INVALID – verifier must be someone other than the PIC",IF(BH489=1,"INVALID – result not yet available (awaiting / TBC)",IF(BV489=1,"INVALID – wording says not on board: an on-board confirmation needs the item loaded",IF(AND(AQ489=1,OR(OR(LEN(AY489)&lt;3,ISNUMBER(MATCH(AY489,L_Placeholder,0))),BJ489=1,BQ489=0)),"INVALID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LATE","COMPLETE")&amp;IF(BG489=1," – CHECK WORDING",""))))))))))))))))))))))),IF(TRIM(U489)="Fail","FAIL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t="str">
        <f aca="false">" "&amp;TRIM(SUBSTITUTE(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 "))&amp;" "</f>
        <v>  </v>
      </c>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IFERROR(IF(AND(TRIM(U489)="Pass",SUMPRODUCT((LEN(BC489)-LEN(SUBSTITUTE(BC489,"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")))/(LEN(L_PendNeg)+1))+SUMPRODUCT((LEN(BC489)-LEN(SUBSTITUTE(BC489," "&amp;L_PendPrep&amp;" "," ")))/(LEN(L_PendPrep)+1)),1,0),1)</f>
        <v>0</v>
      </c>
      <c r="BI489" s="61" t="n">
        <f aca="false">IFERROR(IF(SUMPRODUCT((LEN(BD489)-LEN(SUBSTITUTE(BD489," "&amp;L_PendStrict&amp;" "," ")))/(LEN(L_PendStrict)+1))&gt;SUMPRODUCT((LEN(BD489)-LEN(SUBSTITUTE(BD489," "&amp;L_PendNeg&amp;" "," ")))/(LEN(L_PendNeg)+1)),1,0),1)</f>
        <v>0</v>
      </c>
      <c r="BJ489" s="61" t="n">
        <f aca="false">IFERROR(IF(SUMPRODUCT((LEN(BE489)-LEN(SUBSTITUTE(BE489," "&amp;L_Pending&amp;" "," ")))/(LEN(L_Pending)+1))&gt;SUMPRODUCT((LEN(BE489)-LEN(SUBSTITUTE(BE489," "&amp;L_PendNeg&amp;" "," ")))/(LEN(L_PendNeg)+1))+SUMPRODUCT((LEN(BE489)-LEN(SUBSTITUTE(BE489," "&amp;L_PendPrep&amp;" "," ")))/(LEN(L_PendPrep)+1)),1,0),1)</f>
        <v>0</v>
      </c>
      <c r="BK489" s="61" t="n">
        <f aca="false">IFERROR(IF(SUMPRODUCT((LEN(BF489)-LEN(SUBSTITUTE(BF489," "&amp;L_PendStrict&amp;" "," ")))/(LEN(L_PendStrict)+1))&gt;SUMPRODUCT((LEN(BF489)-LEN(SUBSTITUTE(BF489," "&amp;L_PendNeg&amp;" "," ")))/(LEN(L_PendNeg)+1)),1,0),1)</f>
        <v>0</v>
      </c>
      <c r="BL489" s="61" t="n">
        <f aca="false">IFERROR(IF(OR(SUMPRODUCT(--ISNUMBER(SEARCH({"aa000"," aa 000"," aaa 000"," aaaa 000"," a 0000"," a000 000"," aa 00 000"," aaa 00 000"},BN489)))&gt;0,SUMPRODUCT(--ISNUMBER(SEARCH({"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489)))&gt;0,SUMPRODUCT(--ISNUMBER(SEARCH({"http","www.","\",".pdf",".jpg",".jpeg",".png",".heic",".xls",".doc",".msg",".eml"},Z489)))&gt;0,AND(SUMPRODUCT(--ISNUMBER(SEARCH({"sharepoint","onedrive","teams","dms","q-pulse","qpulse"},Z489)))&gt;0,ISNUMBER(SEARCH("0",BM489)))),1,0),0)</f>
        <v>0</v>
      </c>
      <c r="BM489" s="61" t="str">
        <f aca="false">SUBSTITUTE(SUBSTITUTE(SUBSTITUTE(SUBSTITUTE(SUBSTITUTE(SUBSTITUTE(SUBSTITUTE(SUBSTITUTE(SUBSTITUTE(LOWER(BW489&amp;""),"1","0"),"2","0"),"3","0"),"4","0"),"5","0"),"6","0"),"7","0"),"8","0"),"9","0")</f>
        <v>  </v>
      </c>
      <c r="BN489" s="61" t="str">
        <f aca="false">SUBSTITUTE(SUBSTITUTE(SUBSTITUTE(SUBSTITUTE(SUBSTITUTE(SUBSTITUTE(SUBSTITUTE(SUBSTITUTE(SUBSTITUTE(SUBSTITUTE(SUBSTITUTE(SUBSTITUTE(SUBSTITUTE(SUBSTITUTE(SUBSTITUTE(SUBSTITUTE(SUBSTITUTE(SUBSTITUTE(SUBSTITUTE(SUBSTITUTE(SUBSTITUTE(SUBSTITUTE(SUBSTITUTE(SUBSTITUTE(SUBSTITUTE(BM489,"b","a"),"c","a"),"d","a"),"e","a"),"f","a"),"g","a"),"h","a"),"i","a"),"j","a"),"k","a"),"l","a"),"m","a"),"n","a"),"o","a"),"p","a"),"q","a"),"r","a"),"s","a"),"t","a"),"u","a"),"v","a"),"w","a"),"x","a"),"y","a"),"z","a")</f>
        <v>  </v>
      </c>
      <c r="BO489" s="61" t="str">
        <f aca="false">SUBSTITUTE(SUBSTITUTE(SUBSTITUTE(SUBSTITUTE(SUBSTITUTE(SUBSTITUTE(SUBSTITUTE(SUBSTITUTE(SUBSTITUTE(LOWER(BX489&amp;""),"1","0"),"2","0"),"3","0"),"4","0"),"5","0"),"6","0"),"7","0"),"8","0"),"9","0")</f>
        <v>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v>
      </c>
      <c r="BQ489" s="61" t="n">
        <f aca="false">IFERROR(IF(OR(SUMPRODUCT(--ISNUMBER(SEARCH({"aa000"," aa 000"," aaa 000"," aaaa 000"," a 0000"," a000 000"," aa 00 000"," aaa 00 000"},BP489)))&gt;0,SUMPRODUCT(--ISNUMBER(SEARCH({"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489)))&gt;0,SUMPRODUCT(--ISNUMBER(SEARCH({"http","www.","\",".pdf",".jpg",".jpeg",".png",".heic",".xls",".doc",".msg",".eml"},W489)))&gt;0,ISNUMBER(SEARCH("0000",BO489)),AND(SUMPRODUCT(--ISNUMBER(SEARCH({"sharepoint","onedrive","teams","dms","q-pulse","qpulse"},W489)))&gt;0,ISNUMBER(SEARCH("0",BO489)))),1,0),0)</f>
        <v>0</v>
      </c>
      <c r="BR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489," "&amp;LOWER(Flights!$F$19)&amp;" "," ~ ")," mh"," ~")," at "," ~ ")," by "," ~ ")," on "," ~ ")," to "," ~ ")," from "," ~ ")," until "," ~ ")," till "," ~ ")," before "," ~ ")," after "," ~ ")," around "," ~ ")," approx "," ~ ")," about "," ~ ")," since "," ~ ")," hrs "," ~ ")," hr "," ~ ")," hours "," ~ ")," time "," ~ ")," jan "," ~ ")," feb "," ~ ")," mar "," ~ ")," apr "," ~ ")," may "," ~ ")," jun "," ~ ")," jul "," ~ ")," aug "," ~ ")," sep "," ~ ")," sept "," ~ ")," oct "," ~ ")</f>
        <v>  </v>
      </c>
      <c r="BS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489," "&amp;LOWER(Flights!$F$19)&amp;" "," ~ ")," mh"," ~")," at "," ~ ")," by "," ~ ")," on "," ~ ")," to "," ~ ")," from "," ~ ")," until "," ~ ")," till "," ~ ")," before "," ~ ")," after "," ~ ")," around "," ~ ")," approx "," ~ ")," about "," ~ ")," since "," ~ ")," hrs "," ~ ")," hr "," ~ ")," hours "," ~ ")," time "," ~ ")," jan "," ~ ")," feb "," ~ ")," mar "," ~ ")," apr "," ~ ")," may "," ~ ")," jun "," ~ ")," jul "," ~ ")," aug "," ~ ")," sep "," ~ ")," sept "," ~ ")," oct "," ~ ")</f>
        <v>  </v>
      </c>
      <c r="BT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489,"jan","~"),"feb","~"),"mar","~"),"apr","~"),"may","~"),"jun","~"),"jul","~"),"aug","~"),"sep","~"),"oct","~"),"nov","~"),"dec","~")," nov "," ~ ")," dec "," ~ ")," mon "," ~ ")," tue "," ~ ")," wed "," ~ ")," thu "," ~ ")," fri "," ~ ")," sat "," ~ ")," sun "," ~ ")," gate "," ~ ")," bay "," ~ ")," stand "," ~ ")," position "," ~ ")," galley "," ~ ")," flight "," ~ ")," flt "," ~ ")," day "," ~ ")," date "," ~ ")," dated "," ~ ")," the "," ~ ")," and "," ~ ")," of "," ~ ")," in "," ~ ")," for "," ~ ")," with "," ~ ")</f>
        <v>  </v>
      </c>
      <c r="BU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489,"jan","~"),"feb","~"),"mar","~"),"apr","~"),"may","~"),"jun","~"),"jul","~"),"aug","~"),"sep","~"),"oct","~"),"nov","~"),"dec","~")," nov "," ~ ")," dec "," ~ ")," mon "," ~ ")," tue "," ~ ")," wed "," ~ ")," thu "," ~ ")," fri "," ~ ")," sat "," ~ ")," sun "," ~ ")," gate "," ~ ")," bay "," ~ ")," stand "," ~ ")," position "," ~ ")," galley "," ~ ")," flight "," ~ ")," flt "," ~ ")," day "," ~ ")," date "," ~ ")," dated "," ~ ")," the "," ~ ")," and "," ~ ")," of "," ~ ")," in "," ~ ")," for "," ~ ")," with "," ~ ")</f>
        <v>  </v>
      </c>
      <c r="BV489" s="61" t="n">
        <f aca="false">0</f>
        <v>0</v>
      </c>
      <c r="BW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489," pax "," ~ ")," etd "," ~ ")," eta "," ~ ")," std "," ~ ")," sta "," ~ ")," atd "," ~ ")," ata "," ~ ")," lt "," ~ ")," utc "," ~ ")," local "," ~ ")," ok "," ~ ")," done "," ~ ")," seen "," ~ ")," chk "," ~ ")," chkd "," ~ ")," checked "," ~ ")," rcvd "," ~ ")," recd "," ~ ")," dep "," ~ ")," arr "," ~ ")," qty "," ~ ")," all "," ~ ")," ttl "," ~ ")," total "," ~ ")," via "," ~ ")," per "," ~ ")," call "," ~ ")," inbound "," ~ ")," outbound "," ~ ")," approx "," ~ ")</f>
        <v>  </v>
      </c>
      <c r="BX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489," pax "," ~ ")," etd "," ~ ")," eta "," ~ ")," std "," ~ ")," sta "," ~ ")," atd "," ~ ")," ata "," ~ ")," lt "," ~ ")," utc "," ~ ")," local "," ~ ")," ok "," ~ ")," done "," ~ ")," seen "," ~ ")," chk "," ~ ")," chkd "," ~ ")," checked "," ~ ")," rcvd "," ~ ")," recd "," ~ ")," dep "," ~ ")," arr "," ~ ")," qty "," ~ ")," all "," ~ ")," ttl "," ~ ")," total "," ~ ")," via "," ~ ")," per "," ~ ")," call "," ~ ")," inbound "," ~ ")," outbound "," ~ ")," approx "," ~ ")</f>
        <v>  </v>
      </c>
    </row>
    <row r="490" customFormat="false" ht="54" hidden="false" customHeight="true" outlineLevel="0" collapsed="false">
      <c r="A490" s="57" t="s">
        <v>1144</v>
      </c>
      <c r="B490" s="57" t="s">
        <v>278</v>
      </c>
      <c r="C490" s="57" t="str">
        <f aca="false">Flights!$F$19</f>
        <v>MH0003</v>
      </c>
      <c r="D490" s="58" t="n">
        <f aca="false">Flights!$D$19</f>
        <v>46320</v>
      </c>
      <c r="E490" s="57" t="str">
        <f aca="false">Flights!$G$19&amp;"-"&amp;Flights!$H$19</f>
        <v>LHR-KUL</v>
      </c>
      <c r="F490" s="57" t="str">
        <f aca="false">Flights!$K$19</f>
        <v>EY</v>
      </c>
      <c r="G490" s="57" t="s">
        <v>83</v>
      </c>
      <c r="H490" s="57" t="s">
        <v>381</v>
      </c>
      <c r="I490" s="57" t="s">
        <v>382</v>
      </c>
      <c r="J490" s="57" t="s">
        <v>419</v>
      </c>
      <c r="K490" s="67" t="s">
        <v>420</v>
      </c>
      <c r="L490" s="67" t="s">
        <v>421</v>
      </c>
      <c r="M490" s="67"/>
      <c r="N490" s="67" t="s">
        <v>386</v>
      </c>
      <c r="O490" s="67" t="s">
        <v>1145</v>
      </c>
      <c r="P490" s="57" t="s">
        <v>186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open",IF(AND(NOT(OR(LEN(AZ490)&lt;15,ISNUMBER(MATCH(AZ490,L_Placeholder,0)))),BK490=0,NOT(OR(LEN(AU490)&lt;2,ISNUMBER(MATCH(AU490,L_Placeholder,0)))),NOT(OR(LEN(AX490)&lt;2,ISNUMBER(MATCH(AX490,L_Placeholder,0)))),TRIM(AE490)&lt;&gt;TRIM(T490)),"N/A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missing",IF(OR(LEN(AU490)&lt;2,ISNUMBER(MATCH(AU490,L_Placeholder,0))),"INVALID – PIC missing",IF(OR(LEN(AV490)&lt;2,ISNUMBER(MATCH(AV490,L_Placeholder,0))),"INVALID – result / assessment missing",IF(OR(OR(LEN(AW490)&lt;3,ISNUMBER(MATCH(AW490,L_Placeholder,0))),SUMPRODUCT(--ISNUMBER(SEARCH(" "&amp;L_EvidencePhrase&amp;" ",BD490)))&gt;0,BI490=1),"INVALID – evidence missing, placeholder or not yet on file",IF(BL490=0,"INVALID – evidence needs a traceable reference (number, file name or link)",IF(OR(LEN(AX490)&lt;2,ISNUMBER(MATCH(AX490,L_Placeholder,0))),"INVALID – verifier missing",IF(AX490=AU490,"INVALID – verifier must be someone other than the PIC",IF(BH490=1,"INVALID – result not yet available (awaiting / TBC)",IF(BV490=1,"INVALID – wording says not on board: an on-board confirmation needs the item loaded",IF(AND(AQ490=1,OR(OR(LEN(AY490)&lt;3,ISNUMBER(MATCH(AY490,L_Placeholder,0))),BJ490=1,BQ490=0)),"INVALID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LATE","COMPLETE")&amp;IF(BG490=1," – CHECK WORDING",""))))))))))))))))))))))),IF(TRIM(U490)="Fail","FAIL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t="str">
        <f aca="false">" "&amp;TRIM(SUBSTITUTE(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 "))&amp;" "</f>
        <v>  </v>
      </c>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IFERROR(IF(AND(TRIM(U490)="Pass",SUMPRODUCT((LEN(BC490)-LEN(SUBSTITUTE(BC490,"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")))/(LEN(L_PendNeg)+1))+SUMPRODUCT((LEN(BC490)-LEN(SUBSTITUTE(BC490," "&amp;L_PendPrep&amp;" "," ")))/(LEN(L_PendPrep)+1)),1,0),1)</f>
        <v>0</v>
      </c>
      <c r="BI490" s="61" t="n">
        <f aca="false">IFERROR(IF(SUMPRODUCT((LEN(BD490)-LEN(SUBSTITUTE(BD490," "&amp;L_PendStrict&amp;" "," ")))/(LEN(L_PendStrict)+1))&gt;SUMPRODUCT((LEN(BD490)-LEN(SUBSTITUTE(BD490," "&amp;L_PendNeg&amp;" "," ")))/(LEN(L_PendNeg)+1)),1,0),1)</f>
        <v>0</v>
      </c>
      <c r="BJ490" s="61" t="n">
        <f aca="false">IFERROR(IF(SUMPRODUCT((LEN(BE490)-LEN(SUBSTITUTE(BE490," "&amp;L_Pending&amp;" "," ")))/(LEN(L_Pending)+1))&gt;SUMPRODUCT((LEN(BE490)-LEN(SUBSTITUTE(BE490," "&amp;L_PendNeg&amp;" "," ")))/(LEN(L_PendNeg)+1))+SUMPRODUCT((LEN(BE490)-LEN(SUBSTITUTE(BE490," "&amp;L_PendPrep&amp;" "," ")))/(LEN(L_PendPrep)+1)),1,0),1)</f>
        <v>0</v>
      </c>
      <c r="BK490" s="61" t="n">
        <f aca="false">IFERROR(IF(SUMPRODUCT((LEN(BF490)-LEN(SUBSTITUTE(BF490," "&amp;L_PendStrict&amp;" "," ")))/(LEN(L_PendStrict)+1))&gt;SUMPRODUCT((LEN(BF490)-LEN(SUBSTITUTE(BF490," "&amp;L_PendNeg&amp;" "," ")))/(LEN(L_PendNeg)+1)),1,0),1)</f>
        <v>0</v>
      </c>
      <c r="BL490" s="61" t="n">
        <f aca="false">IFERROR(IF(OR(SUMPRODUCT(--ISNUMBER(SEARCH({"aa000"," aa 000"," aaa 000"," aaaa 000"," a 0000"," a000 000"," aa 00 000"," aaa 00 000"},BN490)))&gt;0,SUMPRODUCT(--ISNUMBER(SEARCH({"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490)))&gt;0,SUMPRODUCT(--ISNUMBER(SEARCH({"http","www.","\",".pdf",".jpg",".jpeg",".png",".heic",".xls",".doc",".msg",".eml"},Z490)))&gt;0,AND(SUMPRODUCT(--ISNUMBER(SEARCH({"sharepoint","onedrive","teams","dms","q-pulse","qpulse"},Z490)))&gt;0,ISNUMBER(SEARCH("0",BM490)))),1,0),0)</f>
        <v>0</v>
      </c>
      <c r="BM490" s="61" t="str">
        <f aca="false">SUBSTITUTE(SUBSTITUTE(SUBSTITUTE(SUBSTITUTE(SUBSTITUTE(SUBSTITUTE(SUBSTITUTE(SUBSTITUTE(SUBSTITUTE(LOWER(BW490&amp;""),"1","0"),"2","0"),"3","0"),"4","0"),"5","0"),"6","0"),"7","0"),"8","0"),"9","0")</f>
        <v>  </v>
      </c>
      <c r="BN490" s="61" t="str">
        <f aca="false">SUBSTITUTE(SUBSTITUTE(SUBSTITUTE(SUBSTITUTE(SUBSTITUTE(SUBSTITUTE(SUBSTITUTE(SUBSTITUTE(SUBSTITUTE(SUBSTITUTE(SUBSTITUTE(SUBSTITUTE(SUBSTITUTE(SUBSTITUTE(SUBSTITUTE(SUBSTITUTE(SUBSTITUTE(SUBSTITUTE(SUBSTITUTE(SUBSTITUTE(SUBSTITUTE(SUBSTITUTE(SUBSTITUTE(SUBSTITUTE(SUBSTITUTE(BM490,"b","a"),"c","a"),"d","a"),"e","a"),"f","a"),"g","a"),"h","a"),"i","a"),"j","a"),"k","a"),"l","a"),"m","a"),"n","a"),"o","a"),"p","a"),"q","a"),"r","a"),"s","a"),"t","a"),"u","a"),"v","a"),"w","a"),"x","a"),"y","a"),"z","a")</f>
        <v>  </v>
      </c>
      <c r="BO490" s="61" t="str">
        <f aca="false">SUBSTITUTE(SUBSTITUTE(SUBSTITUTE(SUBSTITUTE(SUBSTITUTE(SUBSTITUTE(SUBSTITUTE(SUBSTITUTE(SUBSTITUTE(LOWER(BX490&amp;""),"1","0"),"2","0"),"3","0"),"4","0"),"5","0"),"6","0"),"7","0"),"8","0"),"9","0")</f>
        <v>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v>
      </c>
      <c r="BQ490" s="61" t="n">
        <f aca="false">IFERROR(IF(OR(SUMPRODUCT(--ISNUMBER(SEARCH({"aa000"," aa 000"," aaa 000"," aaaa 000"," a 0000"," a000 000"," aa 00 000"," aaa 00 000"},BP490)))&gt;0,SUMPRODUCT(--ISNUMBER(SEARCH({"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490)))&gt;0,SUMPRODUCT(--ISNUMBER(SEARCH({"http","www.","\",".pdf",".jpg",".jpeg",".png",".heic",".xls",".doc",".msg",".eml"},W490)))&gt;0,ISNUMBER(SEARCH("0000",BO490)),AND(SUMPRODUCT(--ISNUMBER(SEARCH({"sharepoint","onedrive","teams","dms","q-pulse","qpulse"},W490)))&gt;0,ISNUMBER(SEARCH("0",BO490)))),1,0),0)</f>
        <v>0</v>
      </c>
      <c r="BR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490," "&amp;LOWER(Flights!$F$19)&amp;" "," ~ ")," mh"," ~")," at "," ~ ")," by "," ~ ")," on "," ~ ")," to "," ~ ")," from "," ~ ")," until "," ~ ")," till "," ~ ")," before "," ~ ")," after "," ~ ")," around "," ~ ")," approx "," ~ ")," about "," ~ ")," since "," ~ ")," hrs "," ~ ")," hr "," ~ ")," hours "," ~ ")," time "," ~ ")," jan "," ~ ")," feb "," ~ ")," mar "," ~ ")," apr "," ~ ")," may "," ~ ")," jun "," ~ ")," jul "," ~ ")," aug "," ~ ")," sep "," ~ ")," sept "," ~ ")," oct "," ~ ")</f>
        <v>  </v>
      </c>
      <c r="BS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490," "&amp;LOWER(Flights!$F$19)&amp;" "," ~ ")," mh"," ~")," at "," ~ ")," by "," ~ ")," on "," ~ ")," to "," ~ ")," from "," ~ ")," until "," ~ ")," till "," ~ ")," before "," ~ ")," after "," ~ ")," around "," ~ ")," approx "," ~ ")," about "," ~ ")," since "," ~ ")," hrs "," ~ ")," hr "," ~ ")," hours "," ~ ")," time "," ~ ")," jan "," ~ ")," feb "," ~ ")," mar "," ~ ")," apr "," ~ ")," may "," ~ ")," jun "," ~ ")," jul "," ~ ")," aug "," ~ ")," sep "," ~ ")," sept "," ~ ")," oct "," ~ ")</f>
        <v>  </v>
      </c>
      <c r="BT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490,"jan","~"),"feb","~"),"mar","~"),"apr","~"),"may","~"),"jun","~"),"jul","~"),"aug","~"),"sep","~"),"oct","~"),"nov","~"),"dec","~")," nov "," ~ ")," dec "," ~ ")," mon "," ~ ")," tue "," ~ ")," wed "," ~ ")," thu "," ~ ")," fri "," ~ ")," sat "," ~ ")," sun "," ~ ")," gate "," ~ ")," bay "," ~ ")," stand "," ~ ")," position "," ~ ")," galley "," ~ ")," flight "," ~ ")," flt "," ~ ")," day "," ~ ")," date "," ~ ")," dated "," ~ ")," the "," ~ ")," and "," ~ ")," of "," ~ ")," in "," ~ ")," for "," ~ ")," with "," ~ ")</f>
        <v>  </v>
      </c>
      <c r="BU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490,"jan","~"),"feb","~"),"mar","~"),"apr","~"),"may","~"),"jun","~"),"jul","~"),"aug","~"),"sep","~"),"oct","~"),"nov","~"),"dec","~")," nov "," ~ ")," dec "," ~ ")," mon "," ~ ")," tue "," ~ ")," wed "," ~ ")," thu "," ~ ")," fri "," ~ ")," sat "," ~ ")," sun "," ~ ")," gate "," ~ ")," bay "," ~ ")," stand "," ~ ")," position "," ~ ")," galley "," ~ ")," flight "," ~ ")," flt "," ~ ")," day "," ~ ")," date "," ~ ")," dated "," ~ ")," the "," ~ ")," and "," ~ ")," of "," ~ ")," in "," ~ ")," for "," ~ ")," with "," ~ ")</f>
        <v>  </v>
      </c>
      <c r="BV490" s="61" t="n">
        <f aca="false">0</f>
        <v>0</v>
      </c>
      <c r="BW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490," pax "," ~ ")," etd "," ~ ")," eta "," ~ ")," std "," ~ ")," sta "," ~ ")," atd "," ~ ")," ata "," ~ ")," lt "," ~ ")," utc "," ~ ")," local "," ~ ")," ok "," ~ ")," done "," ~ ")," seen "," ~ ")," chk "," ~ ")," chkd "," ~ ")," checked "," ~ ")," rcvd "," ~ ")," recd "," ~ ")," dep "," ~ ")," arr "," ~ ")," qty "," ~ ")," all "," ~ ")," ttl "," ~ ")," total "," ~ ")," via "," ~ ")," per "," ~ ")," call "," ~ ")," inbound "," ~ ")," outbound "," ~ ")," approx "," ~ ")</f>
        <v>  </v>
      </c>
      <c r="BX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490," pax "," ~ ")," etd "," ~ ")," eta "," ~ ")," std "," ~ ")," sta "," ~ ")," atd "," ~ ")," ata "," ~ ")," lt "," ~ ")," utc "," ~ ")," local "," ~ ")," ok "," ~ ")," done "," ~ ")," seen "," ~ ")," chk "," ~ ")," chkd "," ~ ")," checked "," ~ ")," rcvd "," ~ ")," recd "," ~ ")," dep "," ~ ")," arr "," ~ ")," qty "," ~ ")," all "," ~ ")," ttl "," ~ ")," total "," ~ ")," via "," ~ ")," per "," ~ ")," call "," ~ ")," inbound "," ~ ")," outbound "," ~ ")," approx "," ~ ")</f>
        <v>  </v>
      </c>
    </row>
    <row r="491" customFormat="false" ht="66" hidden="false" customHeight="true" outlineLevel="0" collapsed="false">
      <c r="A491" s="57" t="s">
        <v>1146</v>
      </c>
      <c r="B491" s="57" t="s">
        <v>278</v>
      </c>
      <c r="C491" s="57" t="str">
        <f aca="false">Flights!$F$19</f>
        <v>MH0003</v>
      </c>
      <c r="D491" s="58" t="n">
        <f aca="false">Flights!$D$19</f>
        <v>46320</v>
      </c>
      <c r="E491" s="57" t="str">
        <f aca="false">Flights!$G$19&amp;"-"&amp;Flights!$H$19</f>
        <v>LHR-KUL</v>
      </c>
      <c r="F491" s="57" t="str">
        <f aca="false">Flights!$K$19</f>
        <v>EY</v>
      </c>
      <c r="G491" s="57" t="s">
        <v>423</v>
      </c>
      <c r="H491" s="57" t="s">
        <v>381</v>
      </c>
      <c r="I491" s="57" t="s">
        <v>382</v>
      </c>
      <c r="J491" s="57" t="s">
        <v>424</v>
      </c>
      <c r="K491" s="67"/>
      <c r="L491" s="67" t="s">
        <v>425</v>
      </c>
      <c r="M491" s="67"/>
      <c r="N491" s="67" t="s">
        <v>386</v>
      </c>
      <c r="O491" s="67" t="s">
        <v>1147</v>
      </c>
      <c r="P491" s="57" t="s">
        <v>186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open",IF(AND(NOT(OR(LEN(AZ491)&lt;15,ISNUMBER(MATCH(AZ491,L_Placeholder,0)))),BK491=0,NOT(OR(LEN(AU491)&lt;2,ISNUMBER(MATCH(AU491,L_Placeholder,0)))),NOT(OR(LEN(AX491)&lt;2,ISNUMBER(MATCH(AX491,L_Placeholder,0)))),TRIM(AE491)&lt;&gt;TRIM(T491)),"N/A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missing",IF(OR(LEN(AU491)&lt;2,ISNUMBER(MATCH(AU491,L_Placeholder,0))),"INVALID – PIC missing",IF(OR(LEN(AV491)&lt;2,ISNUMBER(MATCH(AV491,L_Placeholder,0))),"INVALID – result / assessment missing",IF(OR(OR(LEN(AW491)&lt;3,ISNUMBER(MATCH(AW491,L_Placeholder,0))),SUMPRODUCT(--ISNUMBER(SEARCH(" "&amp;L_EvidencePhrase&amp;" ",BD491)))&gt;0,BI491=1),"INVALID – evidence missing, placeholder or not yet on file",IF(BL491=0,"INVALID – evidence needs a traceable reference (number, file name or link)",IF(OR(LEN(AX491)&lt;2,ISNUMBER(MATCH(AX491,L_Placeholder,0))),"INVALID – verifier missing",IF(AX491=AU491,"INVALID – verifier must be someone other than the PIC",IF(BH491=1,"INVALID – result not yet available (awaiting / TBC)",IF(BV491=1,"INVALID – wording says not on board: an on-board confirmation needs the item loaded",IF(AND(AQ491=1,OR(OR(LEN(AY491)&lt;3,ISNUMBER(MATCH(AY491,L_Placeholder,0))),BJ491=1,BQ491=0)),"INVALID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LATE","COMPLETE")&amp;IF(BG491=1," – CHECK WORDING",""))))))))))))))))))))))),IF(TRIM(U491)="Fail","FAIL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t="str">
        <f aca="false">" "&amp;TRIM(SUBSTITUTE(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 "))&amp;" "</f>
        <v>  </v>
      </c>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IFERROR(IF(AND(TRIM(U491)="Pass",SUMPRODUCT((LEN(BC491)-LEN(SUBSTITUTE(BC491,"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")))/(LEN(L_PendNeg)+1))+SUMPRODUCT((LEN(BC491)-LEN(SUBSTITUTE(BC491," "&amp;L_PendPrep&amp;" "," ")))/(LEN(L_PendPrep)+1)),1,0),1)</f>
        <v>0</v>
      </c>
      <c r="BI491" s="61" t="n">
        <f aca="false">IFERROR(IF(SUMPRODUCT((LEN(BD491)-LEN(SUBSTITUTE(BD491," "&amp;L_PendStrict&amp;" "," ")))/(LEN(L_PendStrict)+1))&gt;SUMPRODUCT((LEN(BD491)-LEN(SUBSTITUTE(BD491," "&amp;L_PendNeg&amp;" "," ")))/(LEN(L_PendNeg)+1)),1,0),1)</f>
        <v>0</v>
      </c>
      <c r="BJ491" s="61" t="n">
        <f aca="false">IFERROR(IF(SUMPRODUCT((LEN(BE491)-LEN(SUBSTITUTE(BE491," "&amp;L_Pending&amp;" "," ")))/(LEN(L_Pending)+1))&gt;SUMPRODUCT((LEN(BE491)-LEN(SUBSTITUTE(BE491," "&amp;L_PendNeg&amp;" "," ")))/(LEN(L_PendNeg)+1))+SUMPRODUCT((LEN(BE491)-LEN(SUBSTITUTE(BE491," "&amp;L_PendPrep&amp;" "," ")))/(LEN(L_PendPrep)+1)),1,0),1)</f>
        <v>0</v>
      </c>
      <c r="BK491" s="61" t="n">
        <f aca="false">IFERROR(IF(SUMPRODUCT((LEN(BF491)-LEN(SUBSTITUTE(BF491," "&amp;L_PendStrict&amp;" "," ")))/(LEN(L_PendStrict)+1))&gt;SUMPRODUCT((LEN(BF491)-LEN(SUBSTITUTE(BF491," "&amp;L_PendNeg&amp;" "," ")))/(LEN(L_PendNeg)+1)),1,0),1)</f>
        <v>0</v>
      </c>
      <c r="BL491" s="61" t="n">
        <f aca="false">IFERROR(IF(OR(SUMPRODUCT(--ISNUMBER(SEARCH({"aa000"," aa 000"," aaa 000"," aaaa 000"," a 0000"," a000 000"," aa 00 000"," aaa 00 000"},BN491)))&gt;0,SUMPRODUCT(--ISNUMBER(SEARCH({"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491)))&gt;0,SUMPRODUCT(--ISNUMBER(SEARCH({"http","www.","\",".pdf",".jpg",".jpeg",".png",".heic",".xls",".doc",".msg",".eml"},Z491)))&gt;0,AND(SUMPRODUCT(--ISNUMBER(SEARCH({"sharepoint","onedrive","teams","dms","q-pulse","qpulse"},Z491)))&gt;0,ISNUMBER(SEARCH("0",BM491)))),1,0),0)</f>
        <v>0</v>
      </c>
      <c r="BM491" s="61" t="str">
        <f aca="false">SUBSTITUTE(SUBSTITUTE(SUBSTITUTE(SUBSTITUTE(SUBSTITUTE(SUBSTITUTE(SUBSTITUTE(SUBSTITUTE(SUBSTITUTE(LOWER(BW491&amp;""),"1","0"),"2","0"),"3","0"),"4","0"),"5","0"),"6","0"),"7","0"),"8","0"),"9","0")</f>
        <v>  </v>
      </c>
      <c r="BN491" s="61" t="str">
        <f aca="false">SUBSTITUTE(SUBSTITUTE(SUBSTITUTE(SUBSTITUTE(SUBSTITUTE(SUBSTITUTE(SUBSTITUTE(SUBSTITUTE(SUBSTITUTE(SUBSTITUTE(SUBSTITUTE(SUBSTITUTE(SUBSTITUTE(SUBSTITUTE(SUBSTITUTE(SUBSTITUTE(SUBSTITUTE(SUBSTITUTE(SUBSTITUTE(SUBSTITUTE(SUBSTITUTE(SUBSTITUTE(SUBSTITUTE(SUBSTITUTE(SUBSTITUTE(BM491,"b","a"),"c","a"),"d","a"),"e","a"),"f","a"),"g","a"),"h","a"),"i","a"),"j","a"),"k","a"),"l","a"),"m","a"),"n","a"),"o","a"),"p","a"),"q","a"),"r","a"),"s","a"),"t","a"),"u","a"),"v","a"),"w","a"),"x","a"),"y","a"),"z","a")</f>
        <v>  </v>
      </c>
      <c r="BO491" s="61" t="str">
        <f aca="false">SUBSTITUTE(SUBSTITUTE(SUBSTITUTE(SUBSTITUTE(SUBSTITUTE(SUBSTITUTE(SUBSTITUTE(SUBSTITUTE(SUBSTITUTE(LOWER(BX491&amp;""),"1","0"),"2","0"),"3","0"),"4","0"),"5","0"),"6","0"),"7","0"),"8","0"),"9","0")</f>
        <v>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v>
      </c>
      <c r="BQ491" s="61" t="n">
        <f aca="false">IFERROR(IF(OR(SUMPRODUCT(--ISNUMBER(SEARCH({"aa000"," aa 000"," aaa 000"," aaaa 000"," a 0000"," a000 000"," aa 00 000"," aaa 00 000"},BP491)))&gt;0,SUMPRODUCT(--ISNUMBER(SEARCH({"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491)))&gt;0,SUMPRODUCT(--ISNUMBER(SEARCH({"http","www.","\",".pdf",".jpg",".jpeg",".png",".heic",".xls",".doc",".msg",".eml"},W491)))&gt;0,ISNUMBER(SEARCH("0000",BO491)),AND(SUMPRODUCT(--ISNUMBER(SEARCH({"sharepoint","onedrive","teams","dms","q-pulse","qpulse"},W491)))&gt;0,ISNUMBER(SEARCH("0",BO491)))),1,0),0)</f>
        <v>0</v>
      </c>
      <c r="BR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491," "&amp;LOWER(Flights!$F$19)&amp;" "," ~ ")," mh"," ~")," at "," ~ ")," by "," ~ ")," on "," ~ ")," to "," ~ ")," from "," ~ ")," until "," ~ ")," till "," ~ ")," before "," ~ ")," after "," ~ ")," around "," ~ ")," approx "," ~ ")," about "," ~ ")," since "," ~ ")," hrs "," ~ ")," hr "," ~ ")," hours "," ~ ")," time "," ~ ")," jan "," ~ ")," feb "," ~ ")," mar "," ~ ")," apr "," ~ ")," may "," ~ ")," jun "," ~ ")," jul "," ~ ")," aug "," ~ ")," sep "," ~ ")," sept "," ~ ")," oct "," ~ ")</f>
        <v>  </v>
      </c>
      <c r="BS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491," "&amp;LOWER(Flights!$F$19)&amp;" "," ~ ")," mh"," ~")," at "," ~ ")," by "," ~ ")," on "," ~ ")," to "," ~ ")," from "," ~ ")," until "," ~ ")," till "," ~ ")," before "," ~ ")," after "," ~ ")," around "," ~ ")," approx "," ~ ")," about "," ~ ")," since "," ~ ")," hrs "," ~ ")," hr "," ~ ")," hours "," ~ ")," time "," ~ ")," jan "," ~ ")," feb "," ~ ")," mar "," ~ ")," apr "," ~ ")," may "," ~ ")," jun "," ~ ")," jul "," ~ ")," aug "," ~ ")," sep "," ~ ")," sept "," ~ ")," oct "," ~ ")</f>
        <v>  </v>
      </c>
      <c r="BT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491,"jan","~"),"feb","~"),"mar","~"),"apr","~"),"may","~"),"jun","~"),"jul","~"),"aug","~"),"sep","~"),"oct","~"),"nov","~"),"dec","~")," nov "," ~ ")," dec "," ~ ")," mon "," ~ ")," tue "," ~ ")," wed "," ~ ")," thu "," ~ ")," fri "," ~ ")," sat "," ~ ")," sun "," ~ ")," gate "," ~ ")," bay "," ~ ")," stand "," ~ ")," position "," ~ ")," galley "," ~ ")," flight "," ~ ")," flt "," ~ ")," day "," ~ ")," date "," ~ ")," dated "," ~ ")," the "," ~ ")," and "," ~ ")," of "," ~ ")," in "," ~ ")," for "," ~ ")," with "," ~ ")</f>
        <v>  </v>
      </c>
      <c r="BU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491,"jan","~"),"feb","~"),"mar","~"),"apr","~"),"may","~"),"jun","~"),"jul","~"),"aug","~"),"sep","~"),"oct","~"),"nov","~"),"dec","~")," nov "," ~ ")," dec "," ~ ")," mon "," ~ ")," tue "," ~ ")," wed "," ~ ")," thu "," ~ ")," fri "," ~ ")," sat "," ~ ")," sun "," ~ ")," gate "," ~ ")," bay "," ~ ")," stand "," ~ ")," position "," ~ ")," galley "," ~ ")," flight "," ~ ")," flt "," ~ ")," day "," ~ ")," date "," ~ ")," dated "," ~ ")," the "," ~ ")," and "," ~ ")," of "," ~ ")," in "," ~ ")," for "," ~ ")," with "," ~ ")</f>
        <v>  </v>
      </c>
      <c r="BV491" s="61" t="n">
        <f aca="false">0</f>
        <v>0</v>
      </c>
      <c r="BW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491," pax "," ~ ")," etd "," ~ ")," eta "," ~ ")," std "," ~ ")," sta "," ~ ")," atd "," ~ ")," ata "," ~ ")," lt "," ~ ")," utc "," ~ ")," local "," ~ ")," ok "," ~ ")," done "," ~ ")," seen "," ~ ")," chk "," ~ ")," chkd "," ~ ")," checked "," ~ ")," rcvd "," ~ ")," recd "," ~ ")," dep "," ~ ")," arr "," ~ ")," qty "," ~ ")," all "," ~ ")," ttl "," ~ ")," total "," ~ ")," via "," ~ ")," per "," ~ ")," call "," ~ ")," inbound "," ~ ")," outbound "," ~ ")," approx "," ~ ")</f>
        <v>  </v>
      </c>
      <c r="BX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491," pax "," ~ ")," etd "," ~ ")," eta "," ~ ")," std "," ~ ")," sta "," ~ ")," atd "," ~ ")," ata "," ~ ")," lt "," ~ ")," utc "," ~ ")," local "," ~ ")," ok "," ~ ")," done "," ~ ")," seen "," ~ ")," chk "," ~ ")," chkd "," ~ ")," checked "," ~ ")," rcvd "," ~ ")," recd "," ~ ")," dep "," ~ ")," arr "," ~ ")," qty "," ~ ")," all "," ~ ")," ttl "," ~ ")," total "," ~ ")," via "," ~ ")," per "," ~ ")," call "," ~ ")," inbound "," ~ ")," outbound "," ~ ")," approx "," ~ ")</f>
        <v>  </v>
      </c>
    </row>
    <row r="492" customFormat="false" ht="39.75" hidden="false" customHeight="true" outlineLevel="0" collapsed="false">
      <c r="A492" s="57" t="s">
        <v>1148</v>
      </c>
      <c r="B492" s="57" t="s">
        <v>278</v>
      </c>
      <c r="C492" s="57" t="str">
        <f aca="false">Flights!$F$19</f>
        <v>MH0003</v>
      </c>
      <c r="D492" s="58" t="n">
        <f aca="false">Flights!$D$19</f>
        <v>46320</v>
      </c>
      <c r="E492" s="57" t="str">
        <f aca="false">Flights!$G$19&amp;"-"&amp;Flights!$H$19</f>
        <v>LHR-KUL</v>
      </c>
      <c r="F492" s="57" t="str">
        <f aca="false">Flights!$K$19</f>
        <v>EY</v>
      </c>
      <c r="G492" s="57" t="s">
        <v>423</v>
      </c>
      <c r="H492" s="57" t="s">
        <v>381</v>
      </c>
      <c r="I492" s="57" t="s">
        <v>382</v>
      </c>
      <c r="J492" s="57" t="s">
        <v>428</v>
      </c>
      <c r="K492" s="67" t="s">
        <v>429</v>
      </c>
      <c r="L492" s="67" t="s">
        <v>425</v>
      </c>
      <c r="M492" s="67"/>
      <c r="N492" s="67" t="s">
        <v>386</v>
      </c>
      <c r="O492" s="67" t="s">
        <v>426</v>
      </c>
      <c r="P492" s="57" t="s">
        <v>186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open",IF(AND(NOT(OR(LEN(AZ492)&lt;15,ISNUMBER(MATCH(AZ492,L_Placeholder,0)))),BK492=0,NOT(OR(LEN(AU492)&lt;2,ISNUMBER(MATCH(AU492,L_Placeholder,0)))),NOT(OR(LEN(AX492)&lt;2,ISNUMBER(MATCH(AX492,L_Placeholder,0)))),TRIM(AE492)&lt;&gt;TRIM(T492)),"N/A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missing",IF(OR(LEN(AU492)&lt;2,ISNUMBER(MATCH(AU492,L_Placeholder,0))),"INVALID – PIC missing",IF(OR(LEN(AV492)&lt;2,ISNUMBER(MATCH(AV492,L_Placeholder,0))),"INVALID – result / assessment missing",IF(OR(OR(LEN(AW492)&lt;3,ISNUMBER(MATCH(AW492,L_Placeholder,0))),SUMPRODUCT(--ISNUMBER(SEARCH(" "&amp;L_EvidencePhrase&amp;" ",BD492)))&gt;0,BI492=1),"INVALID – evidence missing, placeholder or not yet on file",IF(BL492=0,"INVALID – evidence needs a traceable reference (number, file name or link)",IF(OR(LEN(AX492)&lt;2,ISNUMBER(MATCH(AX492,L_Placeholder,0))),"INVALID – verifier missing",IF(AX492=AU492,"INVALID – verifier must be someone other than the PIC",IF(BH492=1,"INVALID – result not yet available (awaiting / TBC)",IF(BV492=1,"INVALID – wording says not on board: an on-board confirmation needs the item loaded",IF(AND(AQ492=1,OR(OR(LEN(AY492)&lt;3,ISNUMBER(MATCH(AY492,L_Placeholder,0))),BJ492=1,BQ492=0)),"INVALID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LATE","COMPLETE")&amp;IF(BG492=1," – CHECK WORDING",""))))))))))))))))))))))),IF(TRIM(U492)="Fail","FAIL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t="str">
        <f aca="false">" "&amp;TRIM(SUBSTITUTE(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 "))&amp;" "</f>
        <v>  </v>
      </c>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IFERROR(IF(AND(TRIM(U492)="Pass",SUMPRODUCT((LEN(BC492)-LEN(SUBSTITUTE(BC492,"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")))/(LEN(L_PendNeg)+1))+SUMPRODUCT((LEN(BC492)-LEN(SUBSTITUTE(BC492," "&amp;L_PendPrep&amp;" "," ")))/(LEN(L_PendPrep)+1)),1,0),1)</f>
        <v>0</v>
      </c>
      <c r="BI492" s="61" t="n">
        <f aca="false">IFERROR(IF(SUMPRODUCT((LEN(BD492)-LEN(SUBSTITUTE(BD492," "&amp;L_PendStrict&amp;" "," ")))/(LEN(L_PendStrict)+1))&gt;SUMPRODUCT((LEN(BD492)-LEN(SUBSTITUTE(BD492," "&amp;L_PendNeg&amp;" "," ")))/(LEN(L_PendNeg)+1)),1,0),1)</f>
        <v>0</v>
      </c>
      <c r="BJ492" s="61" t="n">
        <f aca="false">IFERROR(IF(SUMPRODUCT((LEN(BE492)-LEN(SUBSTITUTE(BE492," "&amp;L_Pending&amp;" "," ")))/(LEN(L_Pending)+1))&gt;SUMPRODUCT((LEN(BE492)-LEN(SUBSTITUTE(BE492," "&amp;L_PendNeg&amp;" "," ")))/(LEN(L_PendNeg)+1))+SUMPRODUCT((LEN(BE492)-LEN(SUBSTITUTE(BE492," "&amp;L_PendPrep&amp;" "," ")))/(LEN(L_PendPrep)+1)),1,0),1)</f>
        <v>0</v>
      </c>
      <c r="BK492" s="61" t="n">
        <f aca="false">IFERROR(IF(SUMPRODUCT((LEN(BF492)-LEN(SUBSTITUTE(BF492," "&amp;L_PendStrict&amp;" "," ")))/(LEN(L_PendStrict)+1))&gt;SUMPRODUCT((LEN(BF492)-LEN(SUBSTITUTE(BF492," "&amp;L_PendNeg&amp;" "," ")))/(LEN(L_PendNeg)+1)),1,0),1)</f>
        <v>0</v>
      </c>
      <c r="BL492" s="61" t="n">
        <f aca="false">IFERROR(IF(OR(SUMPRODUCT(--ISNUMBER(SEARCH({"aa000"," aa 000"," aaa 000"," aaaa 000"," a 0000"," a000 000"," aa 00 000"," aaa 00 000"},BN492)))&gt;0,SUMPRODUCT(--ISNUMBER(SEARCH({"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492)))&gt;0,SUMPRODUCT(--ISNUMBER(SEARCH({"http","www.","\",".pdf",".jpg",".jpeg",".png",".heic",".xls",".doc",".msg",".eml"},Z492)))&gt;0,AND(SUMPRODUCT(--ISNUMBER(SEARCH({"sharepoint","onedrive","teams","dms","q-pulse","qpulse"},Z492)))&gt;0,ISNUMBER(SEARCH("0",BM492)))),1,0),0)</f>
        <v>0</v>
      </c>
      <c r="BM492" s="61" t="str">
        <f aca="false">SUBSTITUTE(SUBSTITUTE(SUBSTITUTE(SUBSTITUTE(SUBSTITUTE(SUBSTITUTE(SUBSTITUTE(SUBSTITUTE(SUBSTITUTE(LOWER(BW492&amp;""),"1","0"),"2","0"),"3","0"),"4","0"),"5","0"),"6","0"),"7","0"),"8","0"),"9","0")</f>
        <v>  </v>
      </c>
      <c r="BN492" s="61" t="str">
        <f aca="false">SUBSTITUTE(SUBSTITUTE(SUBSTITUTE(SUBSTITUTE(SUBSTITUTE(SUBSTITUTE(SUBSTITUTE(SUBSTITUTE(SUBSTITUTE(SUBSTITUTE(SUBSTITUTE(SUBSTITUTE(SUBSTITUTE(SUBSTITUTE(SUBSTITUTE(SUBSTITUTE(SUBSTITUTE(SUBSTITUTE(SUBSTITUTE(SUBSTITUTE(SUBSTITUTE(SUBSTITUTE(SUBSTITUTE(SUBSTITUTE(SUBSTITUTE(BM492,"b","a"),"c","a"),"d","a"),"e","a"),"f","a"),"g","a"),"h","a"),"i","a"),"j","a"),"k","a"),"l","a"),"m","a"),"n","a"),"o","a"),"p","a"),"q","a"),"r","a"),"s","a"),"t","a"),"u","a"),"v","a"),"w","a"),"x","a"),"y","a"),"z","a")</f>
        <v>  </v>
      </c>
      <c r="BO492" s="61" t="str">
        <f aca="false">SUBSTITUTE(SUBSTITUTE(SUBSTITUTE(SUBSTITUTE(SUBSTITUTE(SUBSTITUTE(SUBSTITUTE(SUBSTITUTE(SUBSTITUTE(LOWER(BX492&amp;""),"1","0"),"2","0"),"3","0"),"4","0"),"5","0"),"6","0"),"7","0"),"8","0"),"9","0")</f>
        <v>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v>
      </c>
      <c r="BQ492" s="61" t="n">
        <f aca="false">IFERROR(IF(OR(SUMPRODUCT(--ISNUMBER(SEARCH({"aa000"," aa 000"," aaa 000"," aaaa 000"," a 0000"," a000 000"," aa 00 000"," aaa 00 000"},BP492)))&gt;0,SUMPRODUCT(--ISNUMBER(SEARCH({"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492)))&gt;0,SUMPRODUCT(--ISNUMBER(SEARCH({"http","www.","\",".pdf",".jpg",".jpeg",".png",".heic",".xls",".doc",".msg",".eml"},W492)))&gt;0,ISNUMBER(SEARCH("0000",BO492)),AND(SUMPRODUCT(--ISNUMBER(SEARCH({"sharepoint","onedrive","teams","dms","q-pulse","qpulse"},W492)))&gt;0,ISNUMBER(SEARCH("0",BO492)))),1,0),0)</f>
        <v>0</v>
      </c>
      <c r="BR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492," "&amp;LOWER(Flights!$F$19)&amp;" "," ~ ")," mh"," ~")," at "," ~ ")," by "," ~ ")," on "," ~ ")," to "," ~ ")," from "," ~ ")," until "," ~ ")," till "," ~ ")," before "," ~ ")," after "," ~ ")," around "," ~ ")," approx "," ~ ")," about "," ~ ")," since "," ~ ")," hrs "," ~ ")," hr "," ~ ")," hours "," ~ ")," time "," ~ ")," jan "," ~ ")," feb "," ~ ")," mar "," ~ ")," apr "," ~ ")," may "," ~ ")," jun "," ~ ")," jul "," ~ ")," aug "," ~ ")," sep "," ~ ")," sept "," ~ ")," oct "," ~ ")</f>
        <v>  </v>
      </c>
      <c r="BS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492," "&amp;LOWER(Flights!$F$19)&amp;" "," ~ ")," mh"," ~")," at "," ~ ")," by "," ~ ")," on "," ~ ")," to "," ~ ")," from "," ~ ")," until "," ~ ")," till "," ~ ")," before "," ~ ")," after "," ~ ")," around "," ~ ")," approx "," ~ ")," about "," ~ ")," since "," ~ ")," hrs "," ~ ")," hr "," ~ ")," hours "," ~ ")," time "," ~ ")," jan "," ~ ")," feb "," ~ ")," mar "," ~ ")," apr "," ~ ")," may "," ~ ")," jun "," ~ ")," jul "," ~ ")," aug "," ~ ")," sep "," ~ ")," sept "," ~ ")," oct "," ~ ")</f>
        <v>  </v>
      </c>
      <c r="BT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492,"jan","~"),"feb","~"),"mar","~"),"apr","~"),"may","~"),"jun","~"),"jul","~"),"aug","~"),"sep","~"),"oct","~"),"nov","~"),"dec","~")," nov "," ~ ")," dec "," ~ ")," mon "," ~ ")," tue "," ~ ")," wed "," ~ ")," thu "," ~ ")," fri "," ~ ")," sat "," ~ ")," sun "," ~ ")," gate "," ~ ")," bay "," ~ ")," stand "," ~ ")," position "," ~ ")," galley "," ~ ")," flight "," ~ ")," flt "," ~ ")," day "," ~ ")," date "," ~ ")," dated "," ~ ")," the "," ~ ")," and "," ~ ")," of "," ~ ")," in "," ~ ")," for "," ~ ")," with "," ~ ")</f>
        <v>  </v>
      </c>
      <c r="BU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492,"jan","~"),"feb","~"),"mar","~"),"apr","~"),"may","~"),"jun","~"),"jul","~"),"aug","~"),"sep","~"),"oct","~"),"nov","~"),"dec","~")," nov "," ~ ")," dec "," ~ ")," mon "," ~ ")," tue "," ~ ")," wed "," ~ ")," thu "," ~ ")," fri "," ~ ")," sat "," ~ ")," sun "," ~ ")," gate "," ~ ")," bay "," ~ ")," stand "," ~ ")," position "," ~ ")," galley "," ~ ")," flight "," ~ ")," flt "," ~ ")," day "," ~ ")," date "," ~ ")," dated "," ~ ")," the "," ~ ")," and "," ~ ")," of "," ~ ")," in "," ~ ")," for "," ~ ")," with "," ~ ")</f>
        <v>  </v>
      </c>
      <c r="BV492" s="61" t="n">
        <f aca="false">0</f>
        <v>0</v>
      </c>
      <c r="BW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492," pax "," ~ ")," etd "," ~ ")," eta "," ~ ")," std "," ~ ")," sta "," ~ ")," atd "," ~ ")," ata "," ~ ")," lt "," ~ ")," utc "," ~ ")," local "," ~ ")," ok "," ~ ")," done "," ~ ")," seen "," ~ ")," chk "," ~ ")," chkd "," ~ ")," checked "," ~ ")," rcvd "," ~ ")," recd "," ~ ")," dep "," ~ ")," arr "," ~ ")," qty "," ~ ")," all "," ~ ")," ttl "," ~ ")," total "," ~ ")," via "," ~ ")," per "," ~ ")," call "," ~ ")," inbound "," ~ ")," outbound "," ~ ")," approx "," ~ ")</f>
        <v>  </v>
      </c>
      <c r="BX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492," pax "," ~ ")," etd "," ~ ")," eta "," ~ ")," std "," ~ ")," sta "," ~ ")," atd "," ~ ")," ata "," ~ ")," lt "," ~ ")," utc "," ~ ")," local "," ~ ")," ok "," ~ ")," done "," ~ ")," seen "," ~ ")," chk "," ~ ")," chkd "," ~ ")," checked "," ~ ")," rcvd "," ~ ")," recd "," ~ ")," dep "," ~ ")," arr "," ~ ")," qty "," ~ ")," all "," ~ ")," ttl "," ~ ")," total "," ~ ")," via "," ~ ")," per "," ~ ")," call "," ~ ")," inbound "," ~ ")," outbound "," ~ ")," approx "," ~ ")</f>
        <v>  </v>
      </c>
    </row>
    <row r="493" customFormat="false" ht="39.75" hidden="false" customHeight="true" outlineLevel="0" collapsed="false">
      <c r="A493" s="57" t="s">
        <v>1149</v>
      </c>
      <c r="B493" s="57" t="s">
        <v>278</v>
      </c>
      <c r="C493" s="57" t="str">
        <f aca="false">Flights!$F$19</f>
        <v>MH0003</v>
      </c>
      <c r="D493" s="58" t="n">
        <f aca="false">Flights!$D$19</f>
        <v>46320</v>
      </c>
      <c r="E493" s="57" t="str">
        <f aca="false">Flights!$G$19&amp;"-"&amp;Flights!$H$19</f>
        <v>LHR-KUL</v>
      </c>
      <c r="F493" s="57" t="str">
        <f aca="false">Flights!$K$19</f>
        <v>EY</v>
      </c>
      <c r="G493" s="57" t="s">
        <v>423</v>
      </c>
      <c r="H493" s="57" t="s">
        <v>381</v>
      </c>
      <c r="I493" s="57" t="s">
        <v>431</v>
      </c>
      <c r="J493" s="57" t="s">
        <v>432</v>
      </c>
      <c r="K493" s="67"/>
      <c r="L493" s="67" t="s">
        <v>425</v>
      </c>
      <c r="M493" s="67"/>
      <c r="N493" s="67" t="s">
        <v>386</v>
      </c>
      <c r="O493" s="67" t="s">
        <v>426</v>
      </c>
      <c r="P493" s="57" t="s">
        <v>186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open",IF(AND(NOT(OR(LEN(AZ493)&lt;15,ISNUMBER(MATCH(AZ493,L_Placeholder,0)))),BK493=0,NOT(OR(LEN(AU493)&lt;2,ISNUMBER(MATCH(AU493,L_Placeholder,0)))),NOT(OR(LEN(AX493)&lt;2,ISNUMBER(MATCH(AX493,L_Placeholder,0)))),TRIM(AE493)&lt;&gt;TRIM(T493)),"N/A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missing",IF(OR(LEN(AU493)&lt;2,ISNUMBER(MATCH(AU493,L_Placeholder,0))),"INVALID – PIC missing",IF(OR(LEN(AV493)&lt;2,ISNUMBER(MATCH(AV493,L_Placeholder,0))),"INVALID – result / assessment missing",IF(OR(OR(LEN(AW493)&lt;3,ISNUMBER(MATCH(AW493,L_Placeholder,0))),SUMPRODUCT(--ISNUMBER(SEARCH(" "&amp;L_EvidencePhrase&amp;" ",BD493)))&gt;0,BI493=1),"INVALID – evidence missing, placeholder or not yet on file",IF(BL493=0,"INVALID – evidence needs a traceable reference (number, file name or link)",IF(OR(LEN(AX493)&lt;2,ISNUMBER(MATCH(AX493,L_Placeholder,0))),"INVALID – verifier missing",IF(AX493=AU493,"INVALID – verifier must be someone other than the PIC",IF(BH493=1,"INVALID – result not yet available (awaiting / TBC)",IF(BV493=1,"INVALID – wording says not on board: an on-board confirmation needs the item loaded",IF(AND(AQ493=1,OR(OR(LEN(AY493)&lt;3,ISNUMBER(MATCH(AY493,L_Placeholder,0))),BJ493=1,BQ493=0)),"INVALID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LATE","COMPLETE")&amp;IF(BG493=1," – CHECK WORDING",""))))))))))))))))))))))),IF(TRIM(U493)="Fail","FAIL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t="str">
        <f aca="false">" "&amp;TRIM(SUBSTITUTE(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 "))&amp;" "</f>
        <v>  </v>
      </c>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IFERROR(IF(AND(TRIM(U493)="Pass",SUMPRODUCT((LEN(BC493)-LEN(SUBSTITUTE(BC493,"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")))/(LEN(L_PendNeg)+1))+SUMPRODUCT((LEN(BC493)-LEN(SUBSTITUTE(BC493," "&amp;L_PendPrep&amp;" "," ")))/(LEN(L_PendPrep)+1)),1,0),1)</f>
        <v>0</v>
      </c>
      <c r="BI493" s="61" t="n">
        <f aca="false">IFERROR(IF(SUMPRODUCT((LEN(BD493)-LEN(SUBSTITUTE(BD493," "&amp;L_PendStrict&amp;" "," ")))/(LEN(L_PendStrict)+1))&gt;SUMPRODUCT((LEN(BD493)-LEN(SUBSTITUTE(BD493," "&amp;L_PendNeg&amp;" "," ")))/(LEN(L_PendNeg)+1)),1,0),1)</f>
        <v>0</v>
      </c>
      <c r="BJ493" s="61" t="n">
        <f aca="false">IFERROR(IF(SUMPRODUCT((LEN(BE493)-LEN(SUBSTITUTE(BE493," "&amp;L_Pending&amp;" "," ")))/(LEN(L_Pending)+1))&gt;SUMPRODUCT((LEN(BE493)-LEN(SUBSTITUTE(BE493," "&amp;L_PendNeg&amp;" "," ")))/(LEN(L_PendNeg)+1))+SUMPRODUCT((LEN(BE493)-LEN(SUBSTITUTE(BE493," "&amp;L_PendPrep&amp;" "," ")))/(LEN(L_PendPrep)+1)),1,0),1)</f>
        <v>0</v>
      </c>
      <c r="BK493" s="61" t="n">
        <f aca="false">IFERROR(IF(SUMPRODUCT((LEN(BF493)-LEN(SUBSTITUTE(BF493," "&amp;L_PendStrict&amp;" "," ")))/(LEN(L_PendStrict)+1))&gt;SUMPRODUCT((LEN(BF493)-LEN(SUBSTITUTE(BF493," "&amp;L_PendNeg&amp;" "," ")))/(LEN(L_PendNeg)+1)),1,0),1)</f>
        <v>0</v>
      </c>
      <c r="BL493" s="61" t="n">
        <f aca="false">IFERROR(IF(OR(SUMPRODUCT(--ISNUMBER(SEARCH({"aa000"," aa 000"," aaa 000"," aaaa 000"," a 0000"," a000 000"," aa 00 000"," aaa 00 000"},BN493)))&gt;0,SUMPRODUCT(--ISNUMBER(SEARCH({"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493)))&gt;0,SUMPRODUCT(--ISNUMBER(SEARCH({"http","www.","\",".pdf",".jpg",".jpeg",".png",".heic",".xls",".doc",".msg",".eml"},Z493)))&gt;0,AND(SUMPRODUCT(--ISNUMBER(SEARCH({"sharepoint","onedrive","teams","dms","q-pulse","qpulse"},Z493)))&gt;0,ISNUMBER(SEARCH("0",BM493)))),1,0),0)</f>
        <v>0</v>
      </c>
      <c r="BM493" s="61" t="str">
        <f aca="false">SUBSTITUTE(SUBSTITUTE(SUBSTITUTE(SUBSTITUTE(SUBSTITUTE(SUBSTITUTE(SUBSTITUTE(SUBSTITUTE(SUBSTITUTE(LOWER(BW493&amp;""),"1","0"),"2","0"),"3","0"),"4","0"),"5","0"),"6","0"),"7","0"),"8","0"),"9","0")</f>
        <v>  </v>
      </c>
      <c r="BN493" s="61" t="str">
        <f aca="false">SUBSTITUTE(SUBSTITUTE(SUBSTITUTE(SUBSTITUTE(SUBSTITUTE(SUBSTITUTE(SUBSTITUTE(SUBSTITUTE(SUBSTITUTE(SUBSTITUTE(SUBSTITUTE(SUBSTITUTE(SUBSTITUTE(SUBSTITUTE(SUBSTITUTE(SUBSTITUTE(SUBSTITUTE(SUBSTITUTE(SUBSTITUTE(SUBSTITUTE(SUBSTITUTE(SUBSTITUTE(SUBSTITUTE(SUBSTITUTE(SUBSTITUTE(BM493,"b","a"),"c","a"),"d","a"),"e","a"),"f","a"),"g","a"),"h","a"),"i","a"),"j","a"),"k","a"),"l","a"),"m","a"),"n","a"),"o","a"),"p","a"),"q","a"),"r","a"),"s","a"),"t","a"),"u","a"),"v","a"),"w","a"),"x","a"),"y","a"),"z","a")</f>
        <v>  </v>
      </c>
      <c r="BO493" s="61" t="str">
        <f aca="false">SUBSTITUTE(SUBSTITUTE(SUBSTITUTE(SUBSTITUTE(SUBSTITUTE(SUBSTITUTE(SUBSTITUTE(SUBSTITUTE(SUBSTITUTE(LOWER(BX493&amp;""),"1","0"),"2","0"),"3","0"),"4","0"),"5","0"),"6","0"),"7","0"),"8","0"),"9","0")</f>
        <v>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v>
      </c>
      <c r="BQ493" s="61" t="n">
        <f aca="false">IFERROR(IF(OR(SUMPRODUCT(--ISNUMBER(SEARCH({"aa000"," aa 000"," aaa 000"," aaaa 000"," a 0000"," a000 000"," aa 00 000"," aaa 00 000"},BP493)))&gt;0,SUMPRODUCT(--ISNUMBER(SEARCH({"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493)))&gt;0,SUMPRODUCT(--ISNUMBER(SEARCH({"http","www.","\",".pdf",".jpg",".jpeg",".png",".heic",".xls",".doc",".msg",".eml"},W493)))&gt;0,ISNUMBER(SEARCH("0000",BO493)),AND(SUMPRODUCT(--ISNUMBER(SEARCH({"sharepoint","onedrive","teams","dms","q-pulse","qpulse"},W493)))&gt;0,ISNUMBER(SEARCH("0",BO493)))),1,0),0)</f>
        <v>0</v>
      </c>
      <c r="BR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493," "&amp;LOWER(Flights!$F$19)&amp;" "," ~ ")," mh"," ~")," at "," ~ ")," by "," ~ ")," on "," ~ ")," to "," ~ ")," from "," ~ ")," until "," ~ ")," till "," ~ ")," before "," ~ ")," after "," ~ ")," around "," ~ ")," approx "," ~ ")," about "," ~ ")," since "," ~ ")," hrs "," ~ ")," hr "," ~ ")," hours "," ~ ")," time "," ~ ")," jan "," ~ ")," feb "," ~ ")," mar "," ~ ")," apr "," ~ ")," may "," ~ ")," jun "," ~ ")," jul "," ~ ")," aug "," ~ ")," sep "," ~ ")," sept "," ~ ")," oct "," ~ ")</f>
        <v>  </v>
      </c>
      <c r="BS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493," "&amp;LOWER(Flights!$F$19)&amp;" "," ~ ")," mh"," ~")," at "," ~ ")," by "," ~ ")," on "," ~ ")," to "," ~ ")," from "," ~ ")," until "," ~ ")," till "," ~ ")," before "," ~ ")," after "," ~ ")," around "," ~ ")," approx "," ~ ")," about "," ~ ")," since "," ~ ")," hrs "," ~ ")," hr "," ~ ")," hours "," ~ ")," time "," ~ ")," jan "," ~ ")," feb "," ~ ")," mar "," ~ ")," apr "," ~ ")," may "," ~ ")," jun "," ~ ")," jul "," ~ ")," aug "," ~ ")," sep "," ~ ")," sept "," ~ ")," oct "," ~ ")</f>
        <v>  </v>
      </c>
      <c r="BT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493,"jan","~"),"feb","~"),"mar","~"),"apr","~"),"may","~"),"jun","~"),"jul","~"),"aug","~"),"sep","~"),"oct","~"),"nov","~"),"dec","~")," nov "," ~ ")," dec "," ~ ")," mon "," ~ ")," tue "," ~ ")," wed "," ~ ")," thu "," ~ ")," fri "," ~ ")," sat "," ~ ")," sun "," ~ ")," gate "," ~ ")," bay "," ~ ")," stand "," ~ ")," position "," ~ ")," galley "," ~ ")," flight "," ~ ")," flt "," ~ ")," day "," ~ ")," date "," ~ ")," dated "," ~ ")," the "," ~ ")," and "," ~ ")," of "," ~ ")," in "," ~ ")," for "," ~ ")," with "," ~ ")</f>
        <v>  </v>
      </c>
      <c r="BU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493,"jan","~"),"feb","~"),"mar","~"),"apr","~"),"may","~"),"jun","~"),"jul","~"),"aug","~"),"sep","~"),"oct","~"),"nov","~"),"dec","~")," nov "," ~ ")," dec "," ~ ")," mon "," ~ ")," tue "," ~ ")," wed "," ~ ")," thu "," ~ ")," fri "," ~ ")," sat "," ~ ")," sun "," ~ ")," gate "," ~ ")," bay "," ~ ")," stand "," ~ ")," position "," ~ ")," galley "," ~ ")," flight "," ~ ")," flt "," ~ ")," day "," ~ ")," date "," ~ ")," dated "," ~ ")," the "," ~ ")," and "," ~ ")," of "," ~ ")," in "," ~ ")," for "," ~ ")," with "," ~ ")</f>
        <v>  </v>
      </c>
      <c r="BV493" s="61" t="n">
        <f aca="false">0</f>
        <v>0</v>
      </c>
      <c r="BW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493," pax "," ~ ")," etd "," ~ ")," eta "," ~ ")," std "," ~ ")," sta "," ~ ")," atd "," ~ ")," ata "," ~ ")," lt "," ~ ")," utc "," ~ ")," local "," ~ ")," ok "," ~ ")," done "," ~ ")," seen "," ~ ")," chk "," ~ ")," chkd "," ~ ")," checked "," ~ ")," rcvd "," ~ ")," recd "," ~ ")," dep "," ~ ")," arr "," ~ ")," qty "," ~ ")," all "," ~ ")," ttl "," ~ ")," total "," ~ ")," via "," ~ ")," per "," ~ ")," call "," ~ ")," inbound "," ~ ")," outbound "," ~ ")," approx "," ~ ")</f>
        <v>  </v>
      </c>
      <c r="BX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493," pax "," ~ ")," etd "," ~ ")," eta "," ~ ")," std "," ~ ")," sta "," ~ ")," atd "," ~ ")," ata "," ~ ")," lt "," ~ ")," utc "," ~ ")," local "," ~ ")," ok "," ~ ")," done "," ~ ")," seen "," ~ ")," chk "," ~ ")," chkd "," ~ ")," checked "," ~ ")," rcvd "," ~ ")," recd "," ~ ")," dep "," ~ ")," arr "," ~ ")," qty "," ~ ")," all "," ~ ")," ttl "," ~ ")," total "," ~ ")," via "," ~ ")," per "," ~ ")," call "," ~ ")," inbound "," ~ ")," outbound "," ~ ")," approx "," ~ ")</f>
        <v>  </v>
      </c>
    </row>
    <row r="494" customFormat="false" ht="39.75" hidden="false" customHeight="true" outlineLevel="0" collapsed="false">
      <c r="A494" s="57" t="s">
        <v>1150</v>
      </c>
      <c r="B494" s="57" t="s">
        <v>278</v>
      </c>
      <c r="C494" s="57" t="str">
        <f aca="false">Flights!$F$19</f>
        <v>MH0003</v>
      </c>
      <c r="D494" s="58" t="n">
        <f aca="false">Flights!$D$19</f>
        <v>46320</v>
      </c>
      <c r="E494" s="57" t="str">
        <f aca="false">Flights!$G$19&amp;"-"&amp;Flights!$H$19</f>
        <v>LHR-KUL</v>
      </c>
      <c r="F494" s="57" t="str">
        <f aca="false">Flights!$K$19</f>
        <v>EY</v>
      </c>
      <c r="G494" s="57" t="s">
        <v>423</v>
      </c>
      <c r="H494" s="57" t="s">
        <v>381</v>
      </c>
      <c r="I494" s="57" t="s">
        <v>431</v>
      </c>
      <c r="J494" s="57" t="s">
        <v>434</v>
      </c>
      <c r="K494" s="67"/>
      <c r="L494" s="67" t="s">
        <v>425</v>
      </c>
      <c r="M494" s="67"/>
      <c r="N494" s="67" t="s">
        <v>386</v>
      </c>
      <c r="O494" s="67" t="s">
        <v>426</v>
      </c>
      <c r="P494" s="57" t="s">
        <v>186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open",IF(AND(NOT(OR(LEN(AZ494)&lt;15,ISNUMBER(MATCH(AZ494,L_Placeholder,0)))),BK494=0,NOT(OR(LEN(AU494)&lt;2,ISNUMBER(MATCH(AU494,L_Placeholder,0)))),NOT(OR(LEN(AX494)&lt;2,ISNUMBER(MATCH(AX494,L_Placeholder,0)))),TRIM(AE494)&lt;&gt;TRIM(T494)),"N/A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missing",IF(OR(LEN(AU494)&lt;2,ISNUMBER(MATCH(AU494,L_Placeholder,0))),"INVALID – PIC missing",IF(OR(LEN(AV494)&lt;2,ISNUMBER(MATCH(AV494,L_Placeholder,0))),"INVALID – result / assessment missing",IF(OR(OR(LEN(AW494)&lt;3,ISNUMBER(MATCH(AW494,L_Placeholder,0))),SUMPRODUCT(--ISNUMBER(SEARCH(" "&amp;L_EvidencePhrase&amp;" ",BD494)))&gt;0,BI494=1),"INVALID – evidence missing, placeholder or not yet on file",IF(BL494=0,"INVALID – evidence needs a traceable reference (number, file name or link)",IF(OR(LEN(AX494)&lt;2,ISNUMBER(MATCH(AX494,L_Placeholder,0))),"INVALID – verifier missing",IF(AX494=AU494,"INVALID – verifier must be someone other than the PIC",IF(BH494=1,"INVALID – result not yet available (awaiting / TBC)",IF(BV494=1,"INVALID – wording says not on board: an on-board confirmation needs the item loaded",IF(AND(AQ494=1,OR(OR(LEN(AY494)&lt;3,ISNUMBER(MATCH(AY494,L_Placeholder,0))),BJ494=1,BQ494=0)),"INVALID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LATE","COMPLETE")&amp;IF(BG494=1," – CHECK WORDING",""))))))))))))))))))))))),IF(TRIM(U494)="Fail","FAIL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t="str">
        <f aca="false">" "&amp;TRIM(SUBSTITUTE(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 "))&amp;" "</f>
        <v>  </v>
      </c>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IFERROR(IF(AND(TRIM(U494)="Pass",SUMPRODUCT((LEN(BC494)-LEN(SUBSTITUTE(BC494,"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")))/(LEN(L_PendNeg)+1))+SUMPRODUCT((LEN(BC494)-LEN(SUBSTITUTE(BC494," "&amp;L_PendPrep&amp;" "," ")))/(LEN(L_PendPrep)+1)),1,0),1)</f>
        <v>0</v>
      </c>
      <c r="BI494" s="61" t="n">
        <f aca="false">IFERROR(IF(SUMPRODUCT((LEN(BD494)-LEN(SUBSTITUTE(BD494," "&amp;L_PendStrict&amp;" "," ")))/(LEN(L_PendStrict)+1))&gt;SUMPRODUCT((LEN(BD494)-LEN(SUBSTITUTE(BD494," "&amp;L_PendNeg&amp;" "," ")))/(LEN(L_PendNeg)+1)),1,0),1)</f>
        <v>0</v>
      </c>
      <c r="BJ494" s="61" t="n">
        <f aca="false">IFERROR(IF(SUMPRODUCT((LEN(BE494)-LEN(SUBSTITUTE(BE494," "&amp;L_Pending&amp;" "," ")))/(LEN(L_Pending)+1))&gt;SUMPRODUCT((LEN(BE494)-LEN(SUBSTITUTE(BE494," "&amp;L_PendNeg&amp;" "," ")))/(LEN(L_PendNeg)+1))+SUMPRODUCT((LEN(BE494)-LEN(SUBSTITUTE(BE494," "&amp;L_PendPrep&amp;" "," ")))/(LEN(L_PendPrep)+1)),1,0),1)</f>
        <v>0</v>
      </c>
      <c r="BK494" s="61" t="n">
        <f aca="false">IFERROR(IF(SUMPRODUCT((LEN(BF494)-LEN(SUBSTITUTE(BF494," "&amp;L_PendStrict&amp;" "," ")))/(LEN(L_PendStrict)+1))&gt;SUMPRODUCT((LEN(BF494)-LEN(SUBSTITUTE(BF494," "&amp;L_PendNeg&amp;" "," ")))/(LEN(L_PendNeg)+1)),1,0),1)</f>
        <v>0</v>
      </c>
      <c r="BL494" s="61" t="n">
        <f aca="false">IFERROR(IF(OR(SUMPRODUCT(--ISNUMBER(SEARCH({"aa000"," aa 000"," aaa 000"," aaaa 000"," a 0000"," a000 000"," aa 00 000"," aaa 00 000"},BN494)))&gt;0,SUMPRODUCT(--ISNUMBER(SEARCH({"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494)))&gt;0,SUMPRODUCT(--ISNUMBER(SEARCH({"http","www.","\",".pdf",".jpg",".jpeg",".png",".heic",".xls",".doc",".msg",".eml"},Z494)))&gt;0,AND(SUMPRODUCT(--ISNUMBER(SEARCH({"sharepoint","onedrive","teams","dms","q-pulse","qpulse"},Z494)))&gt;0,ISNUMBER(SEARCH("0",BM494)))),1,0),0)</f>
        <v>0</v>
      </c>
      <c r="BM494" s="61" t="str">
        <f aca="false">SUBSTITUTE(SUBSTITUTE(SUBSTITUTE(SUBSTITUTE(SUBSTITUTE(SUBSTITUTE(SUBSTITUTE(SUBSTITUTE(SUBSTITUTE(LOWER(BW494&amp;""),"1","0"),"2","0"),"3","0"),"4","0"),"5","0"),"6","0"),"7","0"),"8","0"),"9","0")</f>
        <v>  </v>
      </c>
      <c r="BN494" s="61" t="str">
        <f aca="false">SUBSTITUTE(SUBSTITUTE(SUBSTITUTE(SUBSTITUTE(SUBSTITUTE(SUBSTITUTE(SUBSTITUTE(SUBSTITUTE(SUBSTITUTE(SUBSTITUTE(SUBSTITUTE(SUBSTITUTE(SUBSTITUTE(SUBSTITUTE(SUBSTITUTE(SUBSTITUTE(SUBSTITUTE(SUBSTITUTE(SUBSTITUTE(SUBSTITUTE(SUBSTITUTE(SUBSTITUTE(SUBSTITUTE(SUBSTITUTE(SUBSTITUTE(BM494,"b","a"),"c","a"),"d","a"),"e","a"),"f","a"),"g","a"),"h","a"),"i","a"),"j","a"),"k","a"),"l","a"),"m","a"),"n","a"),"o","a"),"p","a"),"q","a"),"r","a"),"s","a"),"t","a"),"u","a"),"v","a"),"w","a"),"x","a"),"y","a"),"z","a")</f>
        <v>  </v>
      </c>
      <c r="BO494" s="61" t="str">
        <f aca="false">SUBSTITUTE(SUBSTITUTE(SUBSTITUTE(SUBSTITUTE(SUBSTITUTE(SUBSTITUTE(SUBSTITUTE(SUBSTITUTE(SUBSTITUTE(LOWER(BX494&amp;""),"1","0"),"2","0"),"3","0"),"4","0"),"5","0"),"6","0"),"7","0"),"8","0"),"9","0")</f>
        <v>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v>
      </c>
      <c r="BQ494" s="61" t="n">
        <f aca="false">IFERROR(IF(OR(SUMPRODUCT(--ISNUMBER(SEARCH({"aa000"," aa 000"," aaa 000"," aaaa 000"," a 0000"," a000 000"," aa 00 000"," aaa 00 000"},BP494)))&gt;0,SUMPRODUCT(--ISNUMBER(SEARCH({"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494)))&gt;0,SUMPRODUCT(--ISNUMBER(SEARCH({"http","www.","\",".pdf",".jpg",".jpeg",".png",".heic",".xls",".doc",".msg",".eml"},W494)))&gt;0,ISNUMBER(SEARCH("0000",BO494)),AND(SUMPRODUCT(--ISNUMBER(SEARCH({"sharepoint","onedrive","teams","dms","q-pulse","qpulse"},W494)))&gt;0,ISNUMBER(SEARCH("0",BO494)))),1,0),0)</f>
        <v>0</v>
      </c>
      <c r="BR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494," "&amp;LOWER(Flights!$F$19)&amp;" "," ~ ")," mh"," ~")," at "," ~ ")," by "," ~ ")," on "," ~ ")," to "," ~ ")," from "," ~ ")," until "," ~ ")," till "," ~ ")," before "," ~ ")," after "," ~ ")," around "," ~ ")," approx "," ~ ")," about "," ~ ")," since "," ~ ")," hrs "," ~ ")," hr "," ~ ")," hours "," ~ ")," time "," ~ ")," jan "," ~ ")," feb "," ~ ")," mar "," ~ ")," apr "," ~ ")," may "," ~ ")," jun "," ~ ")," jul "," ~ ")," aug "," ~ ")," sep "," ~ ")," sept "," ~ ")," oct "," ~ ")</f>
        <v>  </v>
      </c>
      <c r="BS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494," "&amp;LOWER(Flights!$F$19)&amp;" "," ~ ")," mh"," ~")," at "," ~ ")," by "," ~ ")," on "," ~ ")," to "," ~ ")," from "," ~ ")," until "," ~ ")," till "," ~ ")," before "," ~ ")," after "," ~ ")," around "," ~ ")," approx "," ~ ")," about "," ~ ")," since "," ~ ")," hrs "," ~ ")," hr "," ~ ")," hours "," ~ ")," time "," ~ ")," jan "," ~ ")," feb "," ~ ")," mar "," ~ ")," apr "," ~ ")," may "," ~ ")," jun "," ~ ")," jul "," ~ ")," aug "," ~ ")," sep "," ~ ")," sept "," ~ ")," oct "," ~ ")</f>
        <v>  </v>
      </c>
      <c r="BT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494,"jan","~"),"feb","~"),"mar","~"),"apr","~"),"may","~"),"jun","~"),"jul","~"),"aug","~"),"sep","~"),"oct","~"),"nov","~"),"dec","~")," nov "," ~ ")," dec "," ~ ")," mon "," ~ ")," tue "," ~ ")," wed "," ~ ")," thu "," ~ ")," fri "," ~ ")," sat "," ~ ")," sun "," ~ ")," gate "," ~ ")," bay "," ~ ")," stand "," ~ ")," position "," ~ ")," galley "," ~ ")," flight "," ~ ")," flt "," ~ ")," day "," ~ ")," date "," ~ ")," dated "," ~ ")," the "," ~ ")," and "," ~ ")," of "," ~ ")," in "," ~ ")," for "," ~ ")," with "," ~ ")</f>
        <v>  </v>
      </c>
      <c r="BU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494,"jan","~"),"feb","~"),"mar","~"),"apr","~"),"may","~"),"jun","~"),"jul","~"),"aug","~"),"sep","~"),"oct","~"),"nov","~"),"dec","~")," nov "," ~ ")," dec "," ~ ")," mon "," ~ ")," tue "," ~ ")," wed "," ~ ")," thu "," ~ ")," fri "," ~ ")," sat "," ~ ")," sun "," ~ ")," gate "," ~ ")," bay "," ~ ")," stand "," ~ ")," position "," ~ ")," galley "," ~ ")," flight "," ~ ")," flt "," ~ ")," day "," ~ ")," date "," ~ ")," dated "," ~ ")," the "," ~ ")," and "," ~ ")," of "," ~ ")," in "," ~ ")," for "," ~ ")," with "," ~ ")</f>
        <v>  </v>
      </c>
      <c r="BV494" s="61" t="n">
        <f aca="false">0</f>
        <v>0</v>
      </c>
      <c r="BW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494," pax "," ~ ")," etd "," ~ ")," eta "," ~ ")," std "," ~ ")," sta "," ~ ")," atd "," ~ ")," ata "," ~ ")," lt "," ~ ")," utc "," ~ ")," local "," ~ ")," ok "," ~ ")," done "," ~ ")," seen "," ~ ")," chk "," ~ ")," chkd "," ~ ")," checked "," ~ ")," rcvd "," ~ ")," recd "," ~ ")," dep "," ~ ")," arr "," ~ ")," qty "," ~ ")," all "," ~ ")," ttl "," ~ ")," total "," ~ ")," via "," ~ ")," per "," ~ ")," call "," ~ ")," inbound "," ~ ")," outbound "," ~ ")," approx "," ~ ")</f>
        <v>  </v>
      </c>
      <c r="BX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494," pax "," ~ ")," etd "," ~ ")," eta "," ~ ")," std "," ~ ")," sta "," ~ ")," atd "," ~ ")," ata "," ~ ")," lt "," ~ ")," utc "," ~ ")," local "," ~ ")," ok "," ~ ")," done "," ~ ")," seen "," ~ ")," chk "," ~ ")," chkd "," ~ ")," checked "," ~ ")," rcvd "," ~ ")," recd "," ~ ")," dep "," ~ ")," arr "," ~ ")," qty "," ~ ")," all "," ~ ")," ttl "," ~ ")," total "," ~ ")," via "," ~ ")," per "," ~ ")," call "," ~ ")," inbound "," ~ ")," outbound "," ~ ")," approx "," ~ ")</f>
        <v>  </v>
      </c>
    </row>
    <row r="495" customFormat="false" ht="39.75" hidden="false" customHeight="true" outlineLevel="0" collapsed="false">
      <c r="A495" s="57" t="s">
        <v>1151</v>
      </c>
      <c r="B495" s="57" t="s">
        <v>278</v>
      </c>
      <c r="C495" s="57" t="str">
        <f aca="false">Flights!$F$19</f>
        <v>MH0003</v>
      </c>
      <c r="D495" s="58" t="n">
        <f aca="false">Flights!$D$19</f>
        <v>46320</v>
      </c>
      <c r="E495" s="57" t="str">
        <f aca="false">Flights!$G$19&amp;"-"&amp;Flights!$H$19</f>
        <v>LHR-KUL</v>
      </c>
      <c r="F495" s="57" t="str">
        <f aca="false">Flights!$K$19</f>
        <v>EY</v>
      </c>
      <c r="G495" s="57" t="s">
        <v>423</v>
      </c>
      <c r="H495" s="57" t="s">
        <v>381</v>
      </c>
      <c r="I495" s="57" t="s">
        <v>431</v>
      </c>
      <c r="J495" s="57" t="s">
        <v>436</v>
      </c>
      <c r="K495" s="67"/>
      <c r="L495" s="67" t="s">
        <v>425</v>
      </c>
      <c r="M495" s="67"/>
      <c r="N495" s="67" t="s">
        <v>386</v>
      </c>
      <c r="O495" s="67" t="s">
        <v>426</v>
      </c>
      <c r="P495" s="57" t="s">
        <v>186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open",IF(AND(NOT(OR(LEN(AZ495)&lt;15,ISNUMBER(MATCH(AZ495,L_Placeholder,0)))),BK495=0,NOT(OR(LEN(AU495)&lt;2,ISNUMBER(MATCH(AU495,L_Placeholder,0)))),NOT(OR(LEN(AX495)&lt;2,ISNUMBER(MATCH(AX495,L_Placeholder,0)))),TRIM(AE495)&lt;&gt;TRIM(T495)),"N/A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missing",IF(OR(LEN(AU495)&lt;2,ISNUMBER(MATCH(AU495,L_Placeholder,0))),"INVALID – PIC missing",IF(OR(LEN(AV495)&lt;2,ISNUMBER(MATCH(AV495,L_Placeholder,0))),"INVALID – result / assessment missing",IF(OR(OR(LEN(AW495)&lt;3,ISNUMBER(MATCH(AW495,L_Placeholder,0))),SUMPRODUCT(--ISNUMBER(SEARCH(" "&amp;L_EvidencePhrase&amp;" ",BD495)))&gt;0,BI495=1),"INVALID – evidence missing, placeholder or not yet on file",IF(BL495=0,"INVALID – evidence needs a traceable reference (number, file name or link)",IF(OR(LEN(AX495)&lt;2,ISNUMBER(MATCH(AX495,L_Placeholder,0))),"INVALID – verifier missing",IF(AX495=AU495,"INVALID – verifier must be someone other than the PIC",IF(BH495=1,"INVALID – result not yet available (awaiting / TBC)",IF(BV495=1,"INVALID – wording says not on board: an on-board confirmation needs the item loaded",IF(AND(AQ495=1,OR(OR(LEN(AY495)&lt;3,ISNUMBER(MATCH(AY495,L_Placeholder,0))),BJ495=1,BQ495=0)),"INVALID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LATE","COMPLETE")&amp;IF(BG495=1," – CHECK WORDING",""))))))))))))))))))))))),IF(TRIM(U495)="Fail","FAIL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t="str">
        <f aca="false">" "&amp;TRIM(SUBSTITUTE(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 "))&amp;" "</f>
        <v>  </v>
      </c>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IFERROR(IF(AND(TRIM(U495)="Pass",SUMPRODUCT((LEN(BC495)-LEN(SUBSTITUTE(BC495,"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")))/(LEN(L_PendNeg)+1))+SUMPRODUCT((LEN(BC495)-LEN(SUBSTITUTE(BC495," "&amp;L_PendPrep&amp;" "," ")))/(LEN(L_PendPrep)+1)),1,0),1)</f>
        <v>0</v>
      </c>
      <c r="BI495" s="61" t="n">
        <f aca="false">IFERROR(IF(SUMPRODUCT((LEN(BD495)-LEN(SUBSTITUTE(BD495," "&amp;L_PendStrict&amp;" "," ")))/(LEN(L_PendStrict)+1))&gt;SUMPRODUCT((LEN(BD495)-LEN(SUBSTITUTE(BD495," "&amp;L_PendNeg&amp;" "," ")))/(LEN(L_PendNeg)+1)),1,0),1)</f>
        <v>0</v>
      </c>
      <c r="BJ495" s="61" t="n">
        <f aca="false">IFERROR(IF(SUMPRODUCT((LEN(BE495)-LEN(SUBSTITUTE(BE495," "&amp;L_Pending&amp;" "," ")))/(LEN(L_Pending)+1))&gt;SUMPRODUCT((LEN(BE495)-LEN(SUBSTITUTE(BE495," "&amp;L_PendNeg&amp;" "," ")))/(LEN(L_PendNeg)+1))+SUMPRODUCT((LEN(BE495)-LEN(SUBSTITUTE(BE495," "&amp;L_PendPrep&amp;" "," ")))/(LEN(L_PendPrep)+1)),1,0),1)</f>
        <v>0</v>
      </c>
      <c r="BK495" s="61" t="n">
        <f aca="false">IFERROR(IF(SUMPRODUCT((LEN(BF495)-LEN(SUBSTITUTE(BF495," "&amp;L_PendStrict&amp;" "," ")))/(LEN(L_PendStrict)+1))&gt;SUMPRODUCT((LEN(BF495)-LEN(SUBSTITUTE(BF495," "&amp;L_PendNeg&amp;" "," ")))/(LEN(L_PendNeg)+1)),1,0),1)</f>
        <v>0</v>
      </c>
      <c r="BL495" s="61" t="n">
        <f aca="false">IFERROR(IF(OR(SUMPRODUCT(--ISNUMBER(SEARCH({"aa000"," aa 000"," aaa 000"," aaaa 000"," a 0000"," a000 000"," aa 00 000"," aaa 00 000"},BN495)))&gt;0,SUMPRODUCT(--ISNUMBER(SEARCH({"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495)))&gt;0,SUMPRODUCT(--ISNUMBER(SEARCH({"http","www.","\",".pdf",".jpg",".jpeg",".png",".heic",".xls",".doc",".msg",".eml"},Z495)))&gt;0,AND(SUMPRODUCT(--ISNUMBER(SEARCH({"sharepoint","onedrive","teams","dms","q-pulse","qpulse"},Z495)))&gt;0,ISNUMBER(SEARCH("0",BM495)))),1,0),0)</f>
        <v>0</v>
      </c>
      <c r="BM495" s="61" t="str">
        <f aca="false">SUBSTITUTE(SUBSTITUTE(SUBSTITUTE(SUBSTITUTE(SUBSTITUTE(SUBSTITUTE(SUBSTITUTE(SUBSTITUTE(SUBSTITUTE(LOWER(BW495&amp;""),"1","0"),"2","0"),"3","0"),"4","0"),"5","0"),"6","0"),"7","0"),"8","0"),"9","0")</f>
        <v>  </v>
      </c>
      <c r="BN495" s="61" t="str">
        <f aca="false">SUBSTITUTE(SUBSTITUTE(SUBSTITUTE(SUBSTITUTE(SUBSTITUTE(SUBSTITUTE(SUBSTITUTE(SUBSTITUTE(SUBSTITUTE(SUBSTITUTE(SUBSTITUTE(SUBSTITUTE(SUBSTITUTE(SUBSTITUTE(SUBSTITUTE(SUBSTITUTE(SUBSTITUTE(SUBSTITUTE(SUBSTITUTE(SUBSTITUTE(SUBSTITUTE(SUBSTITUTE(SUBSTITUTE(SUBSTITUTE(SUBSTITUTE(BM495,"b","a"),"c","a"),"d","a"),"e","a"),"f","a"),"g","a"),"h","a"),"i","a"),"j","a"),"k","a"),"l","a"),"m","a"),"n","a"),"o","a"),"p","a"),"q","a"),"r","a"),"s","a"),"t","a"),"u","a"),"v","a"),"w","a"),"x","a"),"y","a"),"z","a")</f>
        <v>  </v>
      </c>
      <c r="BO495" s="61" t="str">
        <f aca="false">SUBSTITUTE(SUBSTITUTE(SUBSTITUTE(SUBSTITUTE(SUBSTITUTE(SUBSTITUTE(SUBSTITUTE(SUBSTITUTE(SUBSTITUTE(LOWER(BX495&amp;""),"1","0"),"2","0"),"3","0"),"4","0"),"5","0"),"6","0"),"7","0"),"8","0"),"9","0")</f>
        <v>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v>
      </c>
      <c r="BQ495" s="61" t="n">
        <f aca="false">IFERROR(IF(OR(SUMPRODUCT(--ISNUMBER(SEARCH({"aa000"," aa 000"," aaa 000"," aaaa 000"," a 0000"," a000 000"," aa 00 000"," aaa 00 000"},BP495)))&gt;0,SUMPRODUCT(--ISNUMBER(SEARCH({"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495)))&gt;0,SUMPRODUCT(--ISNUMBER(SEARCH({"http","www.","\",".pdf",".jpg",".jpeg",".png",".heic",".xls",".doc",".msg",".eml"},W495)))&gt;0,ISNUMBER(SEARCH("0000",BO495)),AND(SUMPRODUCT(--ISNUMBER(SEARCH({"sharepoint","onedrive","teams","dms","q-pulse","qpulse"},W495)))&gt;0,ISNUMBER(SEARCH("0",BO495)))),1,0),0)</f>
        <v>0</v>
      </c>
      <c r="BR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495," "&amp;LOWER(Flights!$F$19)&amp;" "," ~ ")," mh"," ~")," at "," ~ ")," by "," ~ ")," on "," ~ ")," to "," ~ ")," from "," ~ ")," until "," ~ ")," till "," ~ ")," before "," ~ ")," after "," ~ ")," around "," ~ ")," approx "," ~ ")," about "," ~ ")," since "," ~ ")," hrs "," ~ ")," hr "," ~ ")," hours "," ~ ")," time "," ~ ")," jan "," ~ ")," feb "," ~ ")," mar "," ~ ")," apr "," ~ ")," may "," ~ ")," jun "," ~ ")," jul "," ~ ")," aug "," ~ ")," sep "," ~ ")," sept "," ~ ")," oct "," ~ ")</f>
        <v>  </v>
      </c>
      <c r="BS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495," "&amp;LOWER(Flights!$F$19)&amp;" "," ~ ")," mh"," ~")," at "," ~ ")," by "," ~ ")," on "," ~ ")," to "," ~ ")," from "," ~ ")," until "," ~ ")," till "," ~ ")," before "," ~ ")," after "," ~ ")," around "," ~ ")," approx "," ~ ")," about "," ~ ")," since "," ~ ")," hrs "," ~ ")," hr "," ~ ")," hours "," ~ ")," time "," ~ ")," jan "," ~ ")," feb "," ~ ")," mar "," ~ ")," apr "," ~ ")," may "," ~ ")," jun "," ~ ")," jul "," ~ ")," aug "," ~ ")," sep "," ~ ")," sept "," ~ ")," oct "," ~ ")</f>
        <v>  </v>
      </c>
      <c r="BT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495,"jan","~"),"feb","~"),"mar","~"),"apr","~"),"may","~"),"jun","~"),"jul","~"),"aug","~"),"sep","~"),"oct","~"),"nov","~"),"dec","~")," nov "," ~ ")," dec "," ~ ")," mon "," ~ ")," tue "," ~ ")," wed "," ~ ")," thu "," ~ ")," fri "," ~ ")," sat "," ~ ")," sun "," ~ ")," gate "," ~ ")," bay "," ~ ")," stand "," ~ ")," position "," ~ ")," galley "," ~ ")," flight "," ~ ")," flt "," ~ ")," day "," ~ ")," date "," ~ ")," dated "," ~ ")," the "," ~ ")," and "," ~ ")," of "," ~ ")," in "," ~ ")," for "," ~ ")," with "," ~ ")</f>
        <v>  </v>
      </c>
      <c r="BU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495,"jan","~"),"feb","~"),"mar","~"),"apr","~"),"may","~"),"jun","~"),"jul","~"),"aug","~"),"sep","~"),"oct","~"),"nov","~"),"dec","~")," nov "," ~ ")," dec "," ~ ")," mon "," ~ ")," tue "," ~ ")," wed "," ~ ")," thu "," ~ ")," fri "," ~ ")," sat "," ~ ")," sun "," ~ ")," gate "," ~ ")," bay "," ~ ")," stand "," ~ ")," position "," ~ ")," galley "," ~ ")," flight "," ~ ")," flt "," ~ ")," day "," ~ ")," date "," ~ ")," dated "," ~ ")," the "," ~ ")," and "," ~ ")," of "," ~ ")," in "," ~ ")," for "," ~ ")," with "," ~ ")</f>
        <v>  </v>
      </c>
      <c r="BV495" s="61" t="n">
        <f aca="false">0</f>
        <v>0</v>
      </c>
      <c r="BW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495," pax "," ~ ")," etd "," ~ ")," eta "," ~ ")," std "," ~ ")," sta "," ~ ")," atd "," ~ ")," ata "," ~ ")," lt "," ~ ")," utc "," ~ ")," local "," ~ ")," ok "," ~ ")," done "," ~ ")," seen "," ~ ")," chk "," ~ ")," chkd "," ~ ")," checked "," ~ ")," rcvd "," ~ ")," recd "," ~ ")," dep "," ~ ")," arr "," ~ ")," qty "," ~ ")," all "," ~ ")," ttl "," ~ ")," total "," ~ ")," via "," ~ ")," per "," ~ ")," call "," ~ ")," inbound "," ~ ")," outbound "," ~ ")," approx "," ~ ")</f>
        <v>  </v>
      </c>
      <c r="BX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495," pax "," ~ ")," etd "," ~ ")," eta "," ~ ")," std "," ~ ")," sta "," ~ ")," atd "," ~ ")," ata "," ~ ")," lt "," ~ ")," utc "," ~ ")," local "," ~ ")," ok "," ~ ")," done "," ~ ")," seen "," ~ ")," chk "," ~ ")," chkd "," ~ ")," checked "," ~ ")," rcvd "," ~ ")," recd "," ~ ")," dep "," ~ ")," arr "," ~ ")," qty "," ~ ")," all "," ~ ")," ttl "," ~ ")," total "," ~ ")," via "," ~ ")," per "," ~ ")," call "," ~ ")," inbound "," ~ ")," outbound "," ~ ")," approx "," ~ ")</f>
        <v>  </v>
      </c>
    </row>
    <row r="496" customFormat="false" ht="141" hidden="false" customHeight="true" outlineLevel="0" collapsed="false">
      <c r="A496" s="57" t="s">
        <v>1152</v>
      </c>
      <c r="B496" s="57" t="s">
        <v>278</v>
      </c>
      <c r="C496" s="57" t="str">
        <f aca="false">Flights!$F$19</f>
        <v>MH0003</v>
      </c>
      <c r="D496" s="58" t="n">
        <f aca="false">Flights!$D$19</f>
        <v>46320</v>
      </c>
      <c r="E496" s="57" t="str">
        <f aca="false">Flights!$G$19&amp;"-"&amp;Flights!$H$19</f>
        <v>LHR-KUL</v>
      </c>
      <c r="F496" s="57" t="str">
        <f aca="false">Flights!$K$19</f>
        <v>EY</v>
      </c>
      <c r="G496" s="57" t="s">
        <v>423</v>
      </c>
      <c r="H496" s="57" t="s">
        <v>381</v>
      </c>
      <c r="I496" s="57" t="s">
        <v>431</v>
      </c>
      <c r="J496" s="57" t="s">
        <v>438</v>
      </c>
      <c r="K496" s="67" t="s">
        <v>439</v>
      </c>
      <c r="L496" s="67" t="s">
        <v>425</v>
      </c>
      <c r="M496" s="67"/>
      <c r="N496" s="67" t="s">
        <v>386</v>
      </c>
      <c r="O496" s="67" t="s">
        <v>426</v>
      </c>
      <c r="P496" s="57" t="s">
        <v>186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open",IF(AND(NOT(OR(LEN(AZ496)&lt;15,ISNUMBER(MATCH(AZ496,L_Placeholder,0)))),BK496=0,NOT(OR(LEN(AU496)&lt;2,ISNUMBER(MATCH(AU496,L_Placeholder,0)))),NOT(OR(LEN(AX496)&lt;2,ISNUMBER(MATCH(AX496,L_Placeholder,0)))),TRIM(AE496)&lt;&gt;TRIM(T496)),"N/A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missing",IF(OR(LEN(AU496)&lt;2,ISNUMBER(MATCH(AU496,L_Placeholder,0))),"INVALID – PIC missing",IF(OR(LEN(AV496)&lt;2,ISNUMBER(MATCH(AV496,L_Placeholder,0))),"INVALID – result / assessment missing",IF(OR(OR(LEN(AW496)&lt;3,ISNUMBER(MATCH(AW496,L_Placeholder,0))),SUMPRODUCT(--ISNUMBER(SEARCH(" "&amp;L_EvidencePhrase&amp;" ",BD496)))&gt;0,BI496=1),"INVALID – evidence missing, placeholder or not yet on file",IF(BL496=0,"INVALID – evidence needs a traceable reference (number, file name or link)",IF(OR(LEN(AX496)&lt;2,ISNUMBER(MATCH(AX496,L_Placeholder,0))),"INVALID – verifier missing",IF(AX496=AU496,"INVALID – verifier must be someone other than the PIC",IF(BH496=1,"INVALID – result not yet available (awaiting / TBC)",IF(BV496=1,"INVALID – wording says not on board: an on-board confirmation needs the item loaded",IF(AND(AQ496=1,OR(OR(LEN(AY496)&lt;3,ISNUMBER(MATCH(AY496,L_Placeholder,0))),BJ496=1,BQ496=0)),"INVALID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LATE","COMPLETE")&amp;IF(BG496=1," – CHECK WORDING",""))))))))))))))))))))))),IF(TRIM(U496)="Fail","FAIL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t="str">
        <f aca="false">" "&amp;TRIM(SUBSTITUTE(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 "))&amp;" "</f>
        <v>  </v>
      </c>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IFERROR(IF(AND(TRIM(U496)="Pass",SUMPRODUCT((LEN(BC496)-LEN(SUBSTITUTE(BC496,"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")))/(LEN(L_PendNeg)+1))+SUMPRODUCT((LEN(BC496)-LEN(SUBSTITUTE(BC496," "&amp;L_PendPrep&amp;" "," ")))/(LEN(L_PendPrep)+1)),1,0),1)</f>
        <v>0</v>
      </c>
      <c r="BI496" s="61" t="n">
        <f aca="false">IFERROR(IF(SUMPRODUCT((LEN(BD496)-LEN(SUBSTITUTE(BD496," "&amp;L_PendStrict&amp;" "," ")))/(LEN(L_PendStrict)+1))&gt;SUMPRODUCT((LEN(BD496)-LEN(SUBSTITUTE(BD496," "&amp;L_PendNeg&amp;" "," ")))/(LEN(L_PendNeg)+1)),1,0),1)</f>
        <v>0</v>
      </c>
      <c r="BJ496" s="61" t="n">
        <f aca="false">IFERROR(IF(SUMPRODUCT((LEN(BE496)-LEN(SUBSTITUTE(BE496," "&amp;L_Pending&amp;" "," ")))/(LEN(L_Pending)+1))&gt;SUMPRODUCT((LEN(BE496)-LEN(SUBSTITUTE(BE496," "&amp;L_PendNeg&amp;" "," ")))/(LEN(L_PendNeg)+1))+SUMPRODUCT((LEN(BE496)-LEN(SUBSTITUTE(BE496," "&amp;L_PendPrep&amp;" "," ")))/(LEN(L_PendPrep)+1)),1,0),1)</f>
        <v>0</v>
      </c>
      <c r="BK496" s="61" t="n">
        <f aca="false">IFERROR(IF(SUMPRODUCT((LEN(BF496)-LEN(SUBSTITUTE(BF496," "&amp;L_PendStrict&amp;" "," ")))/(LEN(L_PendStrict)+1))&gt;SUMPRODUCT((LEN(BF496)-LEN(SUBSTITUTE(BF496," "&amp;L_PendNeg&amp;" "," ")))/(LEN(L_PendNeg)+1)),1,0),1)</f>
        <v>0</v>
      </c>
      <c r="BL496" s="61" t="n">
        <f aca="false">IFERROR(IF(OR(SUMPRODUCT(--ISNUMBER(SEARCH({"aa000"," aa 000"," aaa 000"," aaaa 000"," a 0000"," a000 000"," aa 00 000"," aaa 00 000"},BN496)))&gt;0,SUMPRODUCT(--ISNUMBER(SEARCH({"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496)))&gt;0,SUMPRODUCT(--ISNUMBER(SEARCH({"http","www.","\",".pdf",".jpg",".jpeg",".png",".heic",".xls",".doc",".msg",".eml"},Z496)))&gt;0,AND(SUMPRODUCT(--ISNUMBER(SEARCH({"sharepoint","onedrive","teams","dms","q-pulse","qpulse"},Z496)))&gt;0,ISNUMBER(SEARCH("0",BM496)))),1,0),0)</f>
        <v>0</v>
      </c>
      <c r="BM496" s="61" t="str">
        <f aca="false">SUBSTITUTE(SUBSTITUTE(SUBSTITUTE(SUBSTITUTE(SUBSTITUTE(SUBSTITUTE(SUBSTITUTE(SUBSTITUTE(SUBSTITUTE(LOWER(BW496&amp;""),"1","0"),"2","0"),"3","0"),"4","0"),"5","0"),"6","0"),"7","0"),"8","0"),"9","0")</f>
        <v>  </v>
      </c>
      <c r="BN496" s="61" t="str">
        <f aca="false">SUBSTITUTE(SUBSTITUTE(SUBSTITUTE(SUBSTITUTE(SUBSTITUTE(SUBSTITUTE(SUBSTITUTE(SUBSTITUTE(SUBSTITUTE(SUBSTITUTE(SUBSTITUTE(SUBSTITUTE(SUBSTITUTE(SUBSTITUTE(SUBSTITUTE(SUBSTITUTE(SUBSTITUTE(SUBSTITUTE(SUBSTITUTE(SUBSTITUTE(SUBSTITUTE(SUBSTITUTE(SUBSTITUTE(SUBSTITUTE(SUBSTITUTE(BM496,"b","a"),"c","a"),"d","a"),"e","a"),"f","a"),"g","a"),"h","a"),"i","a"),"j","a"),"k","a"),"l","a"),"m","a"),"n","a"),"o","a"),"p","a"),"q","a"),"r","a"),"s","a"),"t","a"),"u","a"),"v","a"),"w","a"),"x","a"),"y","a"),"z","a")</f>
        <v>  </v>
      </c>
      <c r="BO496" s="61" t="str">
        <f aca="false">SUBSTITUTE(SUBSTITUTE(SUBSTITUTE(SUBSTITUTE(SUBSTITUTE(SUBSTITUTE(SUBSTITUTE(SUBSTITUTE(SUBSTITUTE(LOWER(BX496&amp;""),"1","0"),"2","0"),"3","0"),"4","0"),"5","0"),"6","0"),"7","0"),"8","0"),"9","0")</f>
        <v>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v>
      </c>
      <c r="BQ496" s="61" t="n">
        <f aca="false">IFERROR(IF(OR(SUMPRODUCT(--ISNUMBER(SEARCH({"aa000"," aa 000"," aaa 000"," aaaa 000"," a 0000"," a000 000"," aa 00 000"," aaa 00 000"},BP496)))&gt;0,SUMPRODUCT(--ISNUMBER(SEARCH({"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496)))&gt;0,SUMPRODUCT(--ISNUMBER(SEARCH({"http","www.","\",".pdf",".jpg",".jpeg",".png",".heic",".xls",".doc",".msg",".eml"},W496)))&gt;0,ISNUMBER(SEARCH("0000",BO496)),AND(SUMPRODUCT(--ISNUMBER(SEARCH({"sharepoint","onedrive","teams","dms","q-pulse","qpulse"},W496)))&gt;0,ISNUMBER(SEARCH("0",BO496)))),1,0),0)</f>
        <v>0</v>
      </c>
      <c r="BR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496," "&amp;LOWER(Flights!$F$19)&amp;" "," ~ ")," mh"," ~")," at "," ~ ")," by "," ~ ")," on "," ~ ")," to "," ~ ")," from "," ~ ")," until "," ~ ")," till "," ~ ")," before "," ~ ")," after "," ~ ")," around "," ~ ")," approx "," ~ ")," about "," ~ ")," since "," ~ ")," hrs "," ~ ")," hr "," ~ ")," hours "," ~ ")," time "," ~ ")," jan "," ~ ")," feb "," ~ ")," mar "," ~ ")," apr "," ~ ")," may "," ~ ")," jun "," ~ ")," jul "," ~ ")," aug "," ~ ")," sep "," ~ ")," sept "," ~ ")," oct "," ~ ")</f>
        <v>  </v>
      </c>
      <c r="BS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496," "&amp;LOWER(Flights!$F$19)&amp;" "," ~ ")," mh"," ~")," at "," ~ ")," by "," ~ ")," on "," ~ ")," to "," ~ ")," from "," ~ ")," until "," ~ ")," till "," ~ ")," before "," ~ ")," after "," ~ ")," around "," ~ ")," approx "," ~ ")," about "," ~ ")," since "," ~ ")," hrs "," ~ ")," hr "," ~ ")," hours "," ~ ")," time "," ~ ")," jan "," ~ ")," feb "," ~ ")," mar "," ~ ")," apr "," ~ ")," may "," ~ ")," jun "," ~ ")," jul "," ~ ")," aug "," ~ ")," sep "," ~ ")," sept "," ~ ")," oct "," ~ ")</f>
        <v>  </v>
      </c>
      <c r="BT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496,"jan","~"),"feb","~"),"mar","~"),"apr","~"),"may","~"),"jun","~"),"jul","~"),"aug","~"),"sep","~"),"oct","~"),"nov","~"),"dec","~")," nov "," ~ ")," dec "," ~ ")," mon "," ~ ")," tue "," ~ ")," wed "," ~ ")," thu "," ~ ")," fri "," ~ ")," sat "," ~ ")," sun "," ~ ")," gate "," ~ ")," bay "," ~ ")," stand "," ~ ")," position "," ~ ")," galley "," ~ ")," flight "," ~ ")," flt "," ~ ")," day "," ~ ")," date "," ~ ")," dated "," ~ ")," the "," ~ ")," and "," ~ ")," of "," ~ ")," in "," ~ ")," for "," ~ ")," with "," ~ ")</f>
        <v>  </v>
      </c>
      <c r="BU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496,"jan","~"),"feb","~"),"mar","~"),"apr","~"),"may","~"),"jun","~"),"jul","~"),"aug","~"),"sep","~"),"oct","~"),"nov","~"),"dec","~")," nov "," ~ ")," dec "," ~ ")," mon "," ~ ")," tue "," ~ ")," wed "," ~ ")," thu "," ~ ")," fri "," ~ ")," sat "," ~ ")," sun "," ~ ")," gate "," ~ ")," bay "," ~ ")," stand "," ~ ")," position "," ~ ")," galley "," ~ ")," flight "," ~ ")," flt "," ~ ")," day "," ~ ")," date "," ~ ")," dated "," ~ ")," the "," ~ ")," and "," ~ ")," of "," ~ ")," in "," ~ ")," for "," ~ ")," with "," ~ ")</f>
        <v>  </v>
      </c>
      <c r="BV496" s="61" t="n">
        <f aca="false">0</f>
        <v>0</v>
      </c>
      <c r="BW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496," pax "," ~ ")," etd "," ~ ")," eta "," ~ ")," std "," ~ ")," sta "," ~ ")," atd "," ~ ")," ata "," ~ ")," lt "," ~ ")," utc "," ~ ")," local "," ~ ")," ok "," ~ ")," done "," ~ ")," seen "," ~ ")," chk "," ~ ")," chkd "," ~ ")," checked "," ~ ")," rcvd "," ~ ")," recd "," ~ ")," dep "," ~ ")," arr "," ~ ")," qty "," ~ ")," all "," ~ ")," ttl "," ~ ")," total "," ~ ")," via "," ~ ")," per "," ~ ")," call "," ~ ")," inbound "," ~ ")," outbound "," ~ ")," approx "," ~ ")</f>
        <v>  </v>
      </c>
      <c r="BX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496," pax "," ~ ")," etd "," ~ ")," eta "," ~ ")," std "," ~ ")," sta "," ~ ")," atd "," ~ ")," ata "," ~ ")," lt "," ~ ")," utc "," ~ ")," local "," ~ ")," ok "," ~ ")," done "," ~ ")," seen "," ~ ")," chk "," ~ ")," chkd "," ~ ")," checked "," ~ ")," rcvd "," ~ ")," recd "," ~ ")," dep "," ~ ")," arr "," ~ ")," qty "," ~ ")," all "," ~ ")," ttl "," ~ ")," total "," ~ ")," via "," ~ ")," per "," ~ ")," call "," ~ ")," inbound "," ~ ")," outbound "," ~ ")," approx "," ~ ")</f>
        <v>  </v>
      </c>
    </row>
    <row r="497" customFormat="false" ht="39.75" hidden="false" customHeight="true" outlineLevel="0" collapsed="false">
      <c r="A497" s="57" t="s">
        <v>1153</v>
      </c>
      <c r="B497" s="57" t="s">
        <v>278</v>
      </c>
      <c r="C497" s="57" t="str">
        <f aca="false">Flights!$F$19</f>
        <v>MH0003</v>
      </c>
      <c r="D497" s="58" t="n">
        <f aca="false">Flights!$D$19</f>
        <v>46320</v>
      </c>
      <c r="E497" s="57" t="str">
        <f aca="false">Flights!$G$19&amp;"-"&amp;Flights!$H$19</f>
        <v>LHR-KUL</v>
      </c>
      <c r="F497" s="57" t="str">
        <f aca="false">Flights!$K$19</f>
        <v>EY</v>
      </c>
      <c r="G497" s="57" t="s">
        <v>423</v>
      </c>
      <c r="H497" s="57" t="s">
        <v>381</v>
      </c>
      <c r="I497" s="57" t="s">
        <v>431</v>
      </c>
      <c r="J497" s="57" t="s">
        <v>441</v>
      </c>
      <c r="K497" s="67"/>
      <c r="L497" s="67" t="s">
        <v>425</v>
      </c>
      <c r="M497" s="67"/>
      <c r="N497" s="67" t="s">
        <v>386</v>
      </c>
      <c r="O497" s="67" t="s">
        <v>426</v>
      </c>
      <c r="P497" s="57" t="s">
        <v>186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open",IF(AND(NOT(OR(LEN(AZ497)&lt;15,ISNUMBER(MATCH(AZ497,L_Placeholder,0)))),BK497=0,NOT(OR(LEN(AU497)&lt;2,ISNUMBER(MATCH(AU497,L_Placeholder,0)))),NOT(OR(LEN(AX497)&lt;2,ISNUMBER(MATCH(AX497,L_Placeholder,0)))),TRIM(AE497)&lt;&gt;TRIM(T497)),"N/A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missing",IF(OR(LEN(AU497)&lt;2,ISNUMBER(MATCH(AU497,L_Placeholder,0))),"INVALID – PIC missing",IF(OR(LEN(AV497)&lt;2,ISNUMBER(MATCH(AV497,L_Placeholder,0))),"INVALID – result / assessment missing",IF(OR(OR(LEN(AW497)&lt;3,ISNUMBER(MATCH(AW497,L_Placeholder,0))),SUMPRODUCT(--ISNUMBER(SEARCH(" "&amp;L_EvidencePhrase&amp;" ",BD497)))&gt;0,BI497=1),"INVALID – evidence missing, placeholder or not yet on file",IF(BL497=0,"INVALID – evidence needs a traceable reference (number, file name or link)",IF(OR(LEN(AX497)&lt;2,ISNUMBER(MATCH(AX497,L_Placeholder,0))),"INVALID – verifier missing",IF(AX497=AU497,"INVALID – verifier must be someone other than the PIC",IF(BH497=1,"INVALID – result not yet available (awaiting / TBC)",IF(BV497=1,"INVALID – wording says not on board: an on-board confirmation needs the item loaded",IF(AND(AQ497=1,OR(OR(LEN(AY497)&lt;3,ISNUMBER(MATCH(AY497,L_Placeholder,0))),BJ497=1,BQ497=0)),"INVALID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LATE","COMPLETE")&amp;IF(BG497=1," – CHECK WORDING",""))))))))))))))))))))))),IF(TRIM(U497)="Fail","FAIL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t="str">
        <f aca="false">" "&amp;TRIM(SUBSTITUTE(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 "))&amp;" "</f>
        <v>  </v>
      </c>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IFERROR(IF(AND(TRIM(U497)="Pass",SUMPRODUCT((LEN(BC497)-LEN(SUBSTITUTE(BC497,"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")))/(LEN(L_PendNeg)+1))+SUMPRODUCT((LEN(BC497)-LEN(SUBSTITUTE(BC497," "&amp;L_PendPrep&amp;" "," ")))/(LEN(L_PendPrep)+1)),1,0),1)</f>
        <v>0</v>
      </c>
      <c r="BI497" s="61" t="n">
        <f aca="false">IFERROR(IF(SUMPRODUCT((LEN(BD497)-LEN(SUBSTITUTE(BD497," "&amp;L_PendStrict&amp;" "," ")))/(LEN(L_PendStrict)+1))&gt;SUMPRODUCT((LEN(BD497)-LEN(SUBSTITUTE(BD497," "&amp;L_PendNeg&amp;" "," ")))/(LEN(L_PendNeg)+1)),1,0),1)</f>
        <v>0</v>
      </c>
      <c r="BJ497" s="61" t="n">
        <f aca="false">IFERROR(IF(SUMPRODUCT((LEN(BE497)-LEN(SUBSTITUTE(BE497," "&amp;L_Pending&amp;" "," ")))/(LEN(L_Pending)+1))&gt;SUMPRODUCT((LEN(BE497)-LEN(SUBSTITUTE(BE497," "&amp;L_PendNeg&amp;" "," ")))/(LEN(L_PendNeg)+1))+SUMPRODUCT((LEN(BE497)-LEN(SUBSTITUTE(BE497," "&amp;L_PendPrep&amp;" "," ")))/(LEN(L_PendPrep)+1)),1,0),1)</f>
        <v>0</v>
      </c>
      <c r="BK497" s="61" t="n">
        <f aca="false">IFERROR(IF(SUMPRODUCT((LEN(BF497)-LEN(SUBSTITUTE(BF497," "&amp;L_PendStrict&amp;" "," ")))/(LEN(L_PendStrict)+1))&gt;SUMPRODUCT((LEN(BF497)-LEN(SUBSTITUTE(BF497," "&amp;L_PendNeg&amp;" "," ")))/(LEN(L_PendNeg)+1)),1,0),1)</f>
        <v>0</v>
      </c>
      <c r="BL497" s="61" t="n">
        <f aca="false">IFERROR(IF(OR(SUMPRODUCT(--ISNUMBER(SEARCH({"aa000"," aa 000"," aaa 000"," aaaa 000"," a 0000"," a000 000"," aa 00 000"," aaa 00 000"},BN497)))&gt;0,SUMPRODUCT(--ISNUMBER(SEARCH({"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497)))&gt;0,SUMPRODUCT(--ISNUMBER(SEARCH({"http","www.","\",".pdf",".jpg",".jpeg",".png",".heic",".xls",".doc",".msg",".eml"},Z497)))&gt;0,AND(SUMPRODUCT(--ISNUMBER(SEARCH({"sharepoint","onedrive","teams","dms","q-pulse","qpulse"},Z497)))&gt;0,ISNUMBER(SEARCH("0",BM497)))),1,0),0)</f>
        <v>0</v>
      </c>
      <c r="BM497" s="61" t="str">
        <f aca="false">SUBSTITUTE(SUBSTITUTE(SUBSTITUTE(SUBSTITUTE(SUBSTITUTE(SUBSTITUTE(SUBSTITUTE(SUBSTITUTE(SUBSTITUTE(LOWER(BW497&amp;""),"1","0"),"2","0"),"3","0"),"4","0"),"5","0"),"6","0"),"7","0"),"8","0"),"9","0")</f>
        <v>  </v>
      </c>
      <c r="BN497" s="61" t="str">
        <f aca="false">SUBSTITUTE(SUBSTITUTE(SUBSTITUTE(SUBSTITUTE(SUBSTITUTE(SUBSTITUTE(SUBSTITUTE(SUBSTITUTE(SUBSTITUTE(SUBSTITUTE(SUBSTITUTE(SUBSTITUTE(SUBSTITUTE(SUBSTITUTE(SUBSTITUTE(SUBSTITUTE(SUBSTITUTE(SUBSTITUTE(SUBSTITUTE(SUBSTITUTE(SUBSTITUTE(SUBSTITUTE(SUBSTITUTE(SUBSTITUTE(SUBSTITUTE(BM497,"b","a"),"c","a"),"d","a"),"e","a"),"f","a"),"g","a"),"h","a"),"i","a"),"j","a"),"k","a"),"l","a"),"m","a"),"n","a"),"o","a"),"p","a"),"q","a"),"r","a"),"s","a"),"t","a"),"u","a"),"v","a"),"w","a"),"x","a"),"y","a"),"z","a")</f>
        <v>  </v>
      </c>
      <c r="BO497" s="61" t="str">
        <f aca="false">SUBSTITUTE(SUBSTITUTE(SUBSTITUTE(SUBSTITUTE(SUBSTITUTE(SUBSTITUTE(SUBSTITUTE(SUBSTITUTE(SUBSTITUTE(LOWER(BX497&amp;""),"1","0"),"2","0"),"3","0"),"4","0"),"5","0"),"6","0"),"7","0"),"8","0"),"9","0")</f>
        <v>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v>
      </c>
      <c r="BQ497" s="61" t="n">
        <f aca="false">IFERROR(IF(OR(SUMPRODUCT(--ISNUMBER(SEARCH({"aa000"," aa 000"," aaa 000"," aaaa 000"," a 0000"," a000 000"," aa 00 000"," aaa 00 000"},BP497)))&gt;0,SUMPRODUCT(--ISNUMBER(SEARCH({"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497)))&gt;0,SUMPRODUCT(--ISNUMBER(SEARCH({"http","www.","\",".pdf",".jpg",".jpeg",".png",".heic",".xls",".doc",".msg",".eml"},W497)))&gt;0,ISNUMBER(SEARCH("0000",BO497)),AND(SUMPRODUCT(--ISNUMBER(SEARCH({"sharepoint","onedrive","teams","dms","q-pulse","qpulse"},W497)))&gt;0,ISNUMBER(SEARCH("0",BO497)))),1,0),0)</f>
        <v>0</v>
      </c>
      <c r="BR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497," "&amp;LOWER(Flights!$F$19)&amp;" "," ~ ")," mh"," ~")," at "," ~ ")," by "," ~ ")," on "," ~ ")," to "," ~ ")," from "," ~ ")," until "," ~ ")," till "," ~ ")," before "," ~ ")," after "," ~ ")," around "," ~ ")," approx "," ~ ")," about "," ~ ")," since "," ~ ")," hrs "," ~ ")," hr "," ~ ")," hours "," ~ ")," time "," ~ ")," jan "," ~ ")," feb "," ~ ")," mar "," ~ ")," apr "," ~ ")," may "," ~ ")," jun "," ~ ")," jul "," ~ ")," aug "," ~ ")," sep "," ~ ")," sept "," ~ ")," oct "," ~ ")</f>
        <v>  </v>
      </c>
      <c r="BS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497," "&amp;LOWER(Flights!$F$19)&amp;" "," ~ ")," mh"," ~")," at "," ~ ")," by "," ~ ")," on "," ~ ")," to "," ~ ")," from "," ~ ")," until "," ~ ")," till "," ~ ")," before "," ~ ")," after "," ~ ")," around "," ~ ")," approx "," ~ ")," about "," ~ ")," since "," ~ ")," hrs "," ~ ")," hr "," ~ ")," hours "," ~ ")," time "," ~ ")," jan "," ~ ")," feb "," ~ ")," mar "," ~ ")," apr "," ~ ")," may "," ~ ")," jun "," ~ ")," jul "," ~ ")," aug "," ~ ")," sep "," ~ ")," sept "," ~ ")," oct "," ~ ")</f>
        <v>  </v>
      </c>
      <c r="BT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497,"jan","~"),"feb","~"),"mar","~"),"apr","~"),"may","~"),"jun","~"),"jul","~"),"aug","~"),"sep","~"),"oct","~"),"nov","~"),"dec","~")," nov "," ~ ")," dec "," ~ ")," mon "," ~ ")," tue "," ~ ")," wed "," ~ ")," thu "," ~ ")," fri "," ~ ")," sat "," ~ ")," sun "," ~ ")," gate "," ~ ")," bay "," ~ ")," stand "," ~ ")," position "," ~ ")," galley "," ~ ")," flight "," ~ ")," flt "," ~ ")," day "," ~ ")," date "," ~ ")," dated "," ~ ")," the "," ~ ")," and "," ~ ")," of "," ~ ")," in "," ~ ")," for "," ~ ")," with "," ~ ")</f>
        <v>  </v>
      </c>
      <c r="BU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497,"jan","~"),"feb","~"),"mar","~"),"apr","~"),"may","~"),"jun","~"),"jul","~"),"aug","~"),"sep","~"),"oct","~"),"nov","~"),"dec","~")," nov "," ~ ")," dec "," ~ ")," mon "," ~ ")," tue "," ~ ")," wed "," ~ ")," thu "," ~ ")," fri "," ~ ")," sat "," ~ ")," sun "," ~ ")," gate "," ~ ")," bay "," ~ ")," stand "," ~ ")," position "," ~ ")," galley "," ~ ")," flight "," ~ ")," flt "," ~ ")," day "," ~ ")," date "," ~ ")," dated "," ~ ")," the "," ~ ")," and "," ~ ")," of "," ~ ")," in "," ~ ")," for "," ~ ")," with "," ~ ")</f>
        <v>  </v>
      </c>
      <c r="BV497" s="61" t="n">
        <f aca="false">0</f>
        <v>0</v>
      </c>
      <c r="BW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497," pax "," ~ ")," etd "," ~ ")," eta "," ~ ")," std "," ~ ")," sta "," ~ ")," atd "," ~ ")," ata "," ~ ")," lt "," ~ ")," utc "," ~ ")," local "," ~ ")," ok "," ~ ")," done "," ~ ")," seen "," ~ ")," chk "," ~ ")," chkd "," ~ ")," checked "," ~ ")," rcvd "," ~ ")," recd "," ~ ")," dep "," ~ ")," arr "," ~ ")," qty "," ~ ")," all "," ~ ")," ttl "," ~ ")," total "," ~ ")," via "," ~ ")," per "," ~ ")," call "," ~ ")," inbound "," ~ ")," outbound "," ~ ")," approx "," ~ ")</f>
        <v>  </v>
      </c>
      <c r="BX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497," pax "," ~ ")," etd "," ~ ")," eta "," ~ ")," std "," ~ ")," sta "," ~ ")," atd "," ~ ")," ata "," ~ ")," lt "," ~ ")," utc "," ~ ")," local "," ~ ")," ok "," ~ ")," done "," ~ ")," seen "," ~ ")," chk "," ~ ")," chkd "," ~ ")," checked "," ~ ")," rcvd "," ~ ")," recd "," ~ ")," dep "," ~ ")," arr "," ~ ")," qty "," ~ ")," all "," ~ ")," ttl "," ~ ")," total "," ~ ")," via "," ~ ")," per "," ~ ")," call "," ~ ")," inbound "," ~ ")," outbound "," ~ ")," approx "," ~ ")</f>
        <v>  </v>
      </c>
    </row>
    <row r="498" customFormat="false" ht="54" hidden="false" customHeight="true" outlineLevel="0" collapsed="false">
      <c r="A498" s="57" t="s">
        <v>1154</v>
      </c>
      <c r="B498" s="57" t="s">
        <v>278</v>
      </c>
      <c r="C498" s="57" t="str">
        <f aca="false">Flights!$F$19</f>
        <v>MH0003</v>
      </c>
      <c r="D498" s="58" t="n">
        <f aca="false">Flights!$D$19</f>
        <v>46320</v>
      </c>
      <c r="E498" s="57" t="str">
        <f aca="false">Flights!$G$19&amp;"-"&amp;Flights!$H$19</f>
        <v>LHR-KUL</v>
      </c>
      <c r="F498" s="57" t="str">
        <f aca="false">Flights!$K$19</f>
        <v>EY</v>
      </c>
      <c r="G498" s="57" t="s">
        <v>423</v>
      </c>
      <c r="H498" s="57" t="s">
        <v>381</v>
      </c>
      <c r="I498" s="57" t="s">
        <v>443</v>
      </c>
      <c r="J498" s="57" t="s">
        <v>444</v>
      </c>
      <c r="K498" s="67" t="s">
        <v>445</v>
      </c>
      <c r="L498" s="67" t="s">
        <v>446</v>
      </c>
      <c r="M498" s="67" t="s">
        <v>186</v>
      </c>
      <c r="N498" s="67" t="s">
        <v>447</v>
      </c>
      <c r="O498" s="67" t="s">
        <v>448</v>
      </c>
      <c r="P498" s="57" t="s">
        <v>186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open",IF(AND(NOT(OR(LEN(AZ498)&lt;15,ISNUMBER(MATCH(AZ498,L_Placeholder,0)))),BK498=0,NOT(OR(LEN(AU498)&lt;2,ISNUMBER(MATCH(AU498,L_Placeholder,0)))),NOT(OR(LEN(AX498)&lt;2,ISNUMBER(MATCH(AX498,L_Placeholder,0)))),TRIM(AE498)&lt;&gt;TRIM(T498)),"N/A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missing",IF(OR(LEN(AU498)&lt;2,ISNUMBER(MATCH(AU498,L_Placeholder,0))),"INVALID – PIC missing",IF(OR(LEN(AV498)&lt;2,ISNUMBER(MATCH(AV498,L_Placeholder,0))),"INVALID – result / assessment missing",IF(OR(OR(LEN(AW498)&lt;3,ISNUMBER(MATCH(AW498,L_Placeholder,0))),SUMPRODUCT(--ISNUMBER(SEARCH(" "&amp;L_EvidencePhrase&amp;" ",BD498)))&gt;0,BI498=1),"INVALID – evidence missing, placeholder or not yet on file",IF(BL498=0,"INVALID – evidence needs a traceable reference (number, file name or link)",IF(OR(LEN(AX498)&lt;2,ISNUMBER(MATCH(AX498,L_Placeholder,0))),"INVALID – verifier missing",IF(AX498=AU498,"INVALID – verifier must be someone other than the PIC",IF(BH498=1,"INVALID – result not yet available (awaiting / TBC)",IF(BV498=1,"INVALID – wording says not on board: an on-board confirmation needs the item loaded",IF(AND(AQ498=1,OR(OR(LEN(AY498)&lt;3,ISNUMBER(MATCH(AY498,L_Placeholder,0))),BJ498=1,BQ498=0)),"INVALID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LATE","COMPLETE")&amp;IF(BG498=1," – CHECK WORDING",""))))))))))))))))))))))),IF(TRIM(U498)="Fail","FAIL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t="str">
        <f aca="false">" "&amp;TRIM(SUBSTITUTE(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 "))&amp;" "</f>
        <v>  </v>
      </c>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IFERROR(IF(AND(TRIM(U498)="Pass",SUMPRODUCT((LEN(BC498)-LEN(SUBSTITUTE(BC498,"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")))/(LEN(L_PendNeg)+1))+SUMPRODUCT((LEN(BC498)-LEN(SUBSTITUTE(BC498," "&amp;L_PendPrep&amp;" "," ")))/(LEN(L_PendPrep)+1)),1,0),1)</f>
        <v>0</v>
      </c>
      <c r="BI498" s="61" t="n">
        <f aca="false">IFERROR(IF(SUMPRODUCT((LEN(BD498)-LEN(SUBSTITUTE(BD498," "&amp;L_PendStrict&amp;" "," ")))/(LEN(L_PendStrict)+1))&gt;SUMPRODUCT((LEN(BD498)-LEN(SUBSTITUTE(BD498," "&amp;L_PendNeg&amp;" "," ")))/(LEN(L_PendNeg)+1)),1,0),1)</f>
        <v>0</v>
      </c>
      <c r="BJ498" s="61" t="n">
        <f aca="false">IFERROR(IF(SUMPRODUCT((LEN(BE498)-LEN(SUBSTITUTE(BE498," "&amp;L_Pending&amp;" "," ")))/(LEN(L_Pending)+1))&gt;SUMPRODUCT((LEN(BE498)-LEN(SUBSTITUTE(BE498," "&amp;L_PendNeg&amp;" "," ")))/(LEN(L_PendNeg)+1))+SUMPRODUCT((LEN(BE498)-LEN(SUBSTITUTE(BE498," "&amp;L_PendPrep&amp;" "," ")))/(LEN(L_PendPrep)+1)),1,0),1)</f>
        <v>0</v>
      </c>
      <c r="BK498" s="61" t="n">
        <f aca="false">IFERROR(IF(SUMPRODUCT((LEN(BF498)-LEN(SUBSTITUTE(BF498," "&amp;L_PendStrict&amp;" "," ")))/(LEN(L_PendStrict)+1))&gt;SUMPRODUCT((LEN(BF498)-LEN(SUBSTITUTE(BF498," "&amp;L_PendNeg&amp;" "," ")))/(LEN(L_PendNeg)+1)),1,0),1)</f>
        <v>0</v>
      </c>
      <c r="BL498" s="61" t="n">
        <f aca="false">IFERROR(IF(OR(SUMPRODUCT(--ISNUMBER(SEARCH({"aa000"," aa 000"," aaa 000"," aaaa 000"," a 0000"," a000 000"," aa 00 000"," aaa 00 000"},BN498)))&gt;0,SUMPRODUCT(--ISNUMBER(SEARCH({"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498)))&gt;0,SUMPRODUCT(--ISNUMBER(SEARCH({"http","www.","\",".pdf",".jpg",".jpeg",".png",".heic",".xls",".doc",".msg",".eml"},Z498)))&gt;0,AND(SUMPRODUCT(--ISNUMBER(SEARCH({"sharepoint","onedrive","teams","dms","q-pulse","qpulse"},Z498)))&gt;0,ISNUMBER(SEARCH("0",BM498)))),1,0),0)</f>
        <v>0</v>
      </c>
      <c r="BM498" s="61" t="str">
        <f aca="false">SUBSTITUTE(SUBSTITUTE(SUBSTITUTE(SUBSTITUTE(SUBSTITUTE(SUBSTITUTE(SUBSTITUTE(SUBSTITUTE(SUBSTITUTE(LOWER(BW498&amp;""),"1","0"),"2","0"),"3","0"),"4","0"),"5","0"),"6","0"),"7","0"),"8","0"),"9","0")</f>
        <v>  </v>
      </c>
      <c r="BN498" s="61" t="str">
        <f aca="false">SUBSTITUTE(SUBSTITUTE(SUBSTITUTE(SUBSTITUTE(SUBSTITUTE(SUBSTITUTE(SUBSTITUTE(SUBSTITUTE(SUBSTITUTE(SUBSTITUTE(SUBSTITUTE(SUBSTITUTE(SUBSTITUTE(SUBSTITUTE(SUBSTITUTE(SUBSTITUTE(SUBSTITUTE(SUBSTITUTE(SUBSTITUTE(SUBSTITUTE(SUBSTITUTE(SUBSTITUTE(SUBSTITUTE(SUBSTITUTE(SUBSTITUTE(BM498,"b","a"),"c","a"),"d","a"),"e","a"),"f","a"),"g","a"),"h","a"),"i","a"),"j","a"),"k","a"),"l","a"),"m","a"),"n","a"),"o","a"),"p","a"),"q","a"),"r","a"),"s","a"),"t","a"),"u","a"),"v","a"),"w","a"),"x","a"),"y","a"),"z","a")</f>
        <v>  </v>
      </c>
      <c r="BO498" s="61" t="str">
        <f aca="false">SUBSTITUTE(SUBSTITUTE(SUBSTITUTE(SUBSTITUTE(SUBSTITUTE(SUBSTITUTE(SUBSTITUTE(SUBSTITUTE(SUBSTITUTE(LOWER(BX498&amp;""),"1","0"),"2","0"),"3","0"),"4","0"),"5","0"),"6","0"),"7","0"),"8","0"),"9","0")</f>
        <v>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v>
      </c>
      <c r="BQ498" s="61" t="n">
        <f aca="false">IFERROR(IF(OR(SUMPRODUCT(--ISNUMBER(SEARCH({"aa000"," aa 000"," aaa 000"," aaaa 000"," a 0000"," a000 000"," aa 00 000"," aaa 00 000"},BP498)))&gt;0,SUMPRODUCT(--ISNUMBER(SEARCH({"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498)))&gt;0,SUMPRODUCT(--ISNUMBER(SEARCH({"http","www.","\",".pdf",".jpg",".jpeg",".png",".heic",".xls",".doc",".msg",".eml"},W498)))&gt;0,ISNUMBER(SEARCH("0000",BO498)),AND(SUMPRODUCT(--ISNUMBER(SEARCH({"sharepoint","onedrive","teams","dms","q-pulse","qpulse"},W498)))&gt;0,ISNUMBER(SEARCH("0",BO498)))),1,0),0)</f>
        <v>0</v>
      </c>
      <c r="BR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498," "&amp;LOWER(Flights!$F$19)&amp;" "," ~ ")," mh"," ~")," at "," ~ ")," by "," ~ ")," on "," ~ ")," to "," ~ ")," from "," ~ ")," until "," ~ ")," till "," ~ ")," before "," ~ ")," after "," ~ ")," around "," ~ ")," approx "," ~ ")," about "," ~ ")," since "," ~ ")," hrs "," ~ ")," hr "," ~ ")," hours "," ~ ")," time "," ~ ")," jan "," ~ ")," feb "," ~ ")," mar "," ~ ")," apr "," ~ ")," may "," ~ ")," jun "," ~ ")," jul "," ~ ")," aug "," ~ ")," sep "," ~ ")," sept "," ~ ")," oct "," ~ ")</f>
        <v>  </v>
      </c>
      <c r="BS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498," "&amp;LOWER(Flights!$F$19)&amp;" "," ~ ")," mh"," ~")," at "," ~ ")," by "," ~ ")," on "," ~ ")," to "," ~ ")," from "," ~ ")," until "," ~ ")," till "," ~ ")," before "," ~ ")," after "," ~ ")," around "," ~ ")," approx "," ~ ")," about "," ~ ")," since "," ~ ")," hrs "," ~ ")," hr "," ~ ")," hours "," ~ ")," time "," ~ ")," jan "," ~ ")," feb "," ~ ")," mar "," ~ ")," apr "," ~ ")," may "," ~ ")," jun "," ~ ")," jul "," ~ ")," aug "," ~ ")," sep "," ~ ")," sept "," ~ ")," oct "," ~ ")</f>
        <v>  </v>
      </c>
      <c r="BT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498,"jan","~"),"feb","~"),"mar","~"),"apr","~"),"may","~"),"jun","~"),"jul","~"),"aug","~"),"sep","~"),"oct","~"),"nov","~"),"dec","~")," nov "," ~ ")," dec "," ~ ")," mon "," ~ ")," tue "," ~ ")," wed "," ~ ")," thu "," ~ ")," fri "," ~ ")," sat "," ~ ")," sun "," ~ ")," gate "," ~ ")," bay "," ~ ")," stand "," ~ ")," position "," ~ ")," galley "," ~ ")," flight "," ~ ")," flt "," ~ ")," day "," ~ ")," date "," ~ ")," dated "," ~ ")," the "," ~ ")," and "," ~ ")," of "," ~ ")," in "," ~ ")," for "," ~ ")," with "," ~ ")</f>
        <v>  </v>
      </c>
      <c r="BU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498,"jan","~"),"feb","~"),"mar","~"),"apr","~"),"may","~"),"jun","~"),"jul","~"),"aug","~"),"sep","~"),"oct","~"),"nov","~"),"dec","~")," nov "," ~ ")," dec "," ~ ")," mon "," ~ ")," tue "," ~ ")," wed "," ~ ")," thu "," ~ ")," fri "," ~ ")," sat "," ~ ")," sun "," ~ ")," gate "," ~ ")," bay "," ~ ")," stand "," ~ ")," position "," ~ ")," galley "," ~ ")," flight "," ~ ")," flt "," ~ ")," day "," ~ ")," date "," ~ ")," dated "," ~ ")," the "," ~ ")," and "," ~ ")," of "," ~ ")," in "," ~ ")," for "," ~ ")," with "," ~ ")</f>
        <v>  </v>
      </c>
      <c r="BV498" s="61" t="n">
        <f aca="false">0</f>
        <v>0</v>
      </c>
      <c r="BW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498," pax "," ~ ")," etd "," ~ ")," eta "," ~ ")," std "," ~ ")," sta "," ~ ")," atd "," ~ ")," ata "," ~ ")," lt "," ~ ")," utc "," ~ ")," local "," ~ ")," ok "," ~ ")," done "," ~ ")," seen "," ~ ")," chk "," ~ ")," chkd "," ~ ")," checked "," ~ ")," rcvd "," ~ ")," recd "," ~ ")," dep "," ~ ")," arr "," ~ ")," qty "," ~ ")," all "," ~ ")," ttl "," ~ ")," total "," ~ ")," via "," ~ ")," per "," ~ ")," call "," ~ ")," inbound "," ~ ")," outbound "," ~ ")," approx "," ~ ")</f>
        <v>  </v>
      </c>
      <c r="BX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498," pax "," ~ ")," etd "," ~ ")," eta "," ~ ")," std "," ~ ")," sta "," ~ ")," atd "," ~ ")," ata "," ~ ")," lt "," ~ ")," utc "," ~ ")," local "," ~ ")," ok "," ~ ")," done "," ~ ")," seen "," ~ ")," chk "," ~ ")," chkd "," ~ ")," checked "," ~ ")," rcvd "," ~ ")," recd "," ~ ")," dep "," ~ ")," arr "," ~ ")," qty "," ~ ")," all "," ~ ")," ttl "," ~ ")," total "," ~ ")," via "," ~ ")," per "," ~ ")," call "," ~ ")," inbound "," ~ ")," outbound "," ~ ")," approx "," ~ ")</f>
        <v>  </v>
      </c>
    </row>
    <row r="499" customFormat="false" ht="41.25" hidden="false" customHeight="true" outlineLevel="0" collapsed="false">
      <c r="A499" s="57" t="s">
        <v>1155</v>
      </c>
      <c r="B499" s="57" t="s">
        <v>278</v>
      </c>
      <c r="C499" s="57" t="str">
        <f aca="false">Flights!$F$19</f>
        <v>MH0003</v>
      </c>
      <c r="D499" s="58" t="n">
        <f aca="false">Flights!$D$19</f>
        <v>46320</v>
      </c>
      <c r="E499" s="57" t="str">
        <f aca="false">Flights!$G$19&amp;"-"&amp;Flights!$H$19</f>
        <v>LHR-KUL</v>
      </c>
      <c r="F499" s="57" t="str">
        <f aca="false">Flights!$K$19</f>
        <v>EY</v>
      </c>
      <c r="G499" s="57" t="s">
        <v>423</v>
      </c>
      <c r="H499" s="57" t="s">
        <v>381</v>
      </c>
      <c r="I499" s="57" t="s">
        <v>450</v>
      </c>
      <c r="J499" s="57" t="s">
        <v>451</v>
      </c>
      <c r="K499" s="67" t="s">
        <v>452</v>
      </c>
      <c r="L499" s="67" t="s">
        <v>453</v>
      </c>
      <c r="M499" s="67" t="s">
        <v>454</v>
      </c>
      <c r="N499" s="67" t="s">
        <v>386</v>
      </c>
      <c r="O499" s="67" t="s">
        <v>455</v>
      </c>
      <c r="P499" s="57" t="s">
        <v>186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open",IF(AND(NOT(OR(LEN(AZ499)&lt;15,ISNUMBER(MATCH(AZ499,L_Placeholder,0)))),BK499=0,NOT(OR(LEN(AU499)&lt;2,ISNUMBER(MATCH(AU499,L_Placeholder,0)))),NOT(OR(LEN(AX499)&lt;2,ISNUMBER(MATCH(AX499,L_Placeholder,0)))),TRIM(AE499)&lt;&gt;TRIM(T499)),"N/A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missing",IF(OR(LEN(AU499)&lt;2,ISNUMBER(MATCH(AU499,L_Placeholder,0))),"INVALID – PIC missing",IF(OR(LEN(AV499)&lt;2,ISNUMBER(MATCH(AV499,L_Placeholder,0))),"INVALID – result / assessment missing",IF(OR(OR(LEN(AW499)&lt;3,ISNUMBER(MATCH(AW499,L_Placeholder,0))),SUMPRODUCT(--ISNUMBER(SEARCH(" "&amp;L_EvidencePhrase&amp;" ",BD499)))&gt;0,BI499=1),"INVALID – evidence missing, placeholder or not yet on file",IF(BL499=0,"INVALID – evidence needs a traceable reference (number, file name or link)",IF(OR(LEN(AX499)&lt;2,ISNUMBER(MATCH(AX499,L_Placeholder,0))),"INVALID – verifier missing",IF(AX499=AU499,"INVALID – verifier must be someone other than the PIC",IF(BH499=1,"INVALID – result not yet available (awaiting / TBC)",IF(BV499=1,"INVALID – wording says not on board: an on-board confirmation needs the item loaded",IF(AND(AQ499=1,OR(OR(LEN(AY499)&lt;3,ISNUMBER(MATCH(AY499,L_Placeholder,0))),BJ499=1,BQ499=0)),"INVALID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LATE","COMPLETE")&amp;IF(BG499=1," – CHECK WORDING",""))))))))))))))))))))))),IF(TRIM(U499)="Fail","FAIL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t="str">
        <f aca="false">" "&amp;TRIM(SUBSTITUTE(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 "))&amp;" "</f>
        <v>  </v>
      </c>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IFERROR(IF(AND(TRIM(U499)="Pass",SUMPRODUCT((LEN(BC499)-LEN(SUBSTITUTE(BC499,"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")))/(LEN(L_PendNeg)+1))+SUMPRODUCT((LEN(BC499)-LEN(SUBSTITUTE(BC499," "&amp;L_PendPrep&amp;" "," ")))/(LEN(L_PendPrep)+1)),1,0),1)</f>
        <v>0</v>
      </c>
      <c r="BI499" s="61" t="n">
        <f aca="false">IFERROR(IF(SUMPRODUCT((LEN(BD499)-LEN(SUBSTITUTE(BD499," "&amp;L_PendStrict&amp;" "," ")))/(LEN(L_PendStrict)+1))&gt;SUMPRODUCT((LEN(BD499)-LEN(SUBSTITUTE(BD499," "&amp;L_PendNeg&amp;" "," ")))/(LEN(L_PendNeg)+1)),1,0),1)</f>
        <v>0</v>
      </c>
      <c r="BJ499" s="61" t="n">
        <f aca="false">IFERROR(IF(SUMPRODUCT((LEN(BE499)-LEN(SUBSTITUTE(BE499," "&amp;L_Pending&amp;" "," ")))/(LEN(L_Pending)+1))&gt;SUMPRODUCT((LEN(BE499)-LEN(SUBSTITUTE(BE499," "&amp;L_PendNeg&amp;" "," ")))/(LEN(L_PendNeg)+1))+SUMPRODUCT((LEN(BE499)-LEN(SUBSTITUTE(BE499," "&amp;L_PendPrep&amp;" "," ")))/(LEN(L_PendPrep)+1)),1,0),1)</f>
        <v>0</v>
      </c>
      <c r="BK499" s="61" t="n">
        <f aca="false">IFERROR(IF(SUMPRODUCT((LEN(BF499)-LEN(SUBSTITUTE(BF499," "&amp;L_PendStrict&amp;" "," ")))/(LEN(L_PendStrict)+1))&gt;SUMPRODUCT((LEN(BF499)-LEN(SUBSTITUTE(BF499," "&amp;L_PendNeg&amp;" "," ")))/(LEN(L_PendNeg)+1)),1,0),1)</f>
        <v>0</v>
      </c>
      <c r="BL499" s="61" t="n">
        <f aca="false">IFERROR(IF(OR(SUMPRODUCT(--ISNUMBER(SEARCH({"aa000"," aa 000"," aaa 000"," aaaa 000"," a 0000"," a000 000"," aa 00 000"," aaa 00 000"},BN499)))&gt;0,SUMPRODUCT(--ISNUMBER(SEARCH({"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499)))&gt;0,SUMPRODUCT(--ISNUMBER(SEARCH({"http","www.","\",".pdf",".jpg",".jpeg",".png",".heic",".xls",".doc",".msg",".eml"},Z499)))&gt;0,AND(SUMPRODUCT(--ISNUMBER(SEARCH({"sharepoint","onedrive","teams","dms","q-pulse","qpulse"},Z499)))&gt;0,ISNUMBER(SEARCH("0",BM499)))),1,0),0)</f>
        <v>0</v>
      </c>
      <c r="BM499" s="61" t="str">
        <f aca="false">SUBSTITUTE(SUBSTITUTE(SUBSTITUTE(SUBSTITUTE(SUBSTITUTE(SUBSTITUTE(SUBSTITUTE(SUBSTITUTE(SUBSTITUTE(LOWER(BW499&amp;""),"1","0"),"2","0"),"3","0"),"4","0"),"5","0"),"6","0"),"7","0"),"8","0"),"9","0")</f>
        <v>  </v>
      </c>
      <c r="BN499" s="61" t="str">
        <f aca="false">SUBSTITUTE(SUBSTITUTE(SUBSTITUTE(SUBSTITUTE(SUBSTITUTE(SUBSTITUTE(SUBSTITUTE(SUBSTITUTE(SUBSTITUTE(SUBSTITUTE(SUBSTITUTE(SUBSTITUTE(SUBSTITUTE(SUBSTITUTE(SUBSTITUTE(SUBSTITUTE(SUBSTITUTE(SUBSTITUTE(SUBSTITUTE(SUBSTITUTE(SUBSTITUTE(SUBSTITUTE(SUBSTITUTE(SUBSTITUTE(SUBSTITUTE(BM499,"b","a"),"c","a"),"d","a"),"e","a"),"f","a"),"g","a"),"h","a"),"i","a"),"j","a"),"k","a"),"l","a"),"m","a"),"n","a"),"o","a"),"p","a"),"q","a"),"r","a"),"s","a"),"t","a"),"u","a"),"v","a"),"w","a"),"x","a"),"y","a"),"z","a")</f>
        <v>  </v>
      </c>
      <c r="BO499" s="61" t="str">
        <f aca="false">SUBSTITUTE(SUBSTITUTE(SUBSTITUTE(SUBSTITUTE(SUBSTITUTE(SUBSTITUTE(SUBSTITUTE(SUBSTITUTE(SUBSTITUTE(LOWER(BX499&amp;""),"1","0"),"2","0"),"3","0"),"4","0"),"5","0"),"6","0"),"7","0"),"8","0"),"9","0")</f>
        <v>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v>
      </c>
      <c r="BQ499" s="61" t="n">
        <f aca="false">IFERROR(IF(OR(SUMPRODUCT(--ISNUMBER(SEARCH({"aa000"," aa 000"," aaa 000"," aaaa 000"," a 0000"," a000 000"," aa 00 000"," aaa 00 000"},BP499)))&gt;0,SUMPRODUCT(--ISNUMBER(SEARCH({"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499)))&gt;0,SUMPRODUCT(--ISNUMBER(SEARCH({"http","www.","\",".pdf",".jpg",".jpeg",".png",".heic",".xls",".doc",".msg",".eml"},W499)))&gt;0,ISNUMBER(SEARCH("0000",BO499)),AND(SUMPRODUCT(--ISNUMBER(SEARCH({"sharepoint","onedrive","teams","dms","q-pulse","qpulse"},W499)))&gt;0,ISNUMBER(SEARCH("0",BO499)))),1,0),0)</f>
        <v>0</v>
      </c>
      <c r="BR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499," "&amp;LOWER(Flights!$F$19)&amp;" "," ~ ")," mh"," ~")," at "," ~ ")," by "," ~ ")," on "," ~ ")," to "," ~ ")," from "," ~ ")," until "," ~ ")," till "," ~ ")," before "," ~ ")," after "," ~ ")," around "," ~ ")," approx "," ~ ")," about "," ~ ")," since "," ~ ")," hrs "," ~ ")," hr "," ~ ")," hours "," ~ ")," time "," ~ ")," jan "," ~ ")," feb "," ~ ")," mar "," ~ ")," apr "," ~ ")," may "," ~ ")," jun "," ~ ")," jul "," ~ ")," aug "," ~ ")," sep "," ~ ")," sept "," ~ ")," oct "," ~ ")</f>
        <v>  </v>
      </c>
      <c r="BS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499," "&amp;LOWER(Flights!$F$19)&amp;" "," ~ ")," mh"," ~")," at "," ~ ")," by "," ~ ")," on "," ~ ")," to "," ~ ")," from "," ~ ")," until "," ~ ")," till "," ~ ")," before "," ~ ")," after "," ~ ")," around "," ~ ")," approx "," ~ ")," about "," ~ ")," since "," ~ ")," hrs "," ~ ")," hr "," ~ ")," hours "," ~ ")," time "," ~ ")," jan "," ~ ")," feb "," ~ ")," mar "," ~ ")," apr "," ~ ")," may "," ~ ")," jun "," ~ ")," jul "," ~ ")," aug "," ~ ")," sep "," ~ ")," sept "," ~ ")," oct "," ~ ")</f>
        <v>  </v>
      </c>
      <c r="BT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499,"jan","~"),"feb","~"),"mar","~"),"apr","~"),"may","~"),"jun","~"),"jul","~"),"aug","~"),"sep","~"),"oct","~"),"nov","~"),"dec","~")," nov "," ~ ")," dec "," ~ ")," mon "," ~ ")," tue "," ~ ")," wed "," ~ ")," thu "," ~ ")," fri "," ~ ")," sat "," ~ ")," sun "," ~ ")," gate "," ~ ")," bay "," ~ ")," stand "," ~ ")," position "," ~ ")," galley "," ~ ")," flight "," ~ ")," flt "," ~ ")," day "," ~ ")," date "," ~ ")," dated "," ~ ")," the "," ~ ")," and "," ~ ")," of "," ~ ")," in "," ~ ")," for "," ~ ")," with "," ~ ")</f>
        <v>  </v>
      </c>
      <c r="BU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499,"jan","~"),"feb","~"),"mar","~"),"apr","~"),"may","~"),"jun","~"),"jul","~"),"aug","~"),"sep","~"),"oct","~"),"nov","~"),"dec","~")," nov "," ~ ")," dec "," ~ ")," mon "," ~ ")," tue "," ~ ")," wed "," ~ ")," thu "," ~ ")," fri "," ~ ")," sat "," ~ ")," sun "," ~ ")," gate "," ~ ")," bay "," ~ ")," stand "," ~ ")," position "," ~ ")," galley "," ~ ")," flight "," ~ ")," flt "," ~ ")," day "," ~ ")," date "," ~ ")," dated "," ~ ")," the "," ~ ")," and "," ~ ")," of "," ~ ")," in "," ~ ")," for "," ~ ")," with "," ~ ")</f>
        <v>  </v>
      </c>
      <c r="BV499" s="61" t="n">
        <f aca="false">0</f>
        <v>0</v>
      </c>
      <c r="BW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499," pax "," ~ ")," etd "," ~ ")," eta "," ~ ")," std "," ~ ")," sta "," ~ ")," atd "," ~ ")," ata "," ~ ")," lt "," ~ ")," utc "," ~ ")," local "," ~ ")," ok "," ~ ")," done "," ~ ")," seen "," ~ ")," chk "," ~ ")," chkd "," ~ ")," checked "," ~ ")," rcvd "," ~ ")," recd "," ~ ")," dep "," ~ ")," arr "," ~ ")," qty "," ~ ")," all "," ~ ")," ttl "," ~ ")," total "," ~ ")," via "," ~ ")," per "," ~ ")," call "," ~ ")," inbound "," ~ ")," outbound "," ~ ")," approx "," ~ ")</f>
        <v>  </v>
      </c>
      <c r="BX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499," pax "," ~ ")," etd "," ~ ")," eta "," ~ ")," std "," ~ ")," sta "," ~ ")," atd "," ~ ")," ata "," ~ ")," lt "," ~ ")," utc "," ~ ")," local "," ~ ")," ok "," ~ ")," done "," ~ ")," seen "," ~ ")," chk "," ~ ")," chkd "," ~ ")," checked "," ~ ")," rcvd "," ~ ")," recd "," ~ ")," dep "," ~ ")," arr "," ~ ")," qty "," ~ ")," all "," ~ ")," ttl "," ~ ")," total "," ~ ")," via "," ~ ")," per "," ~ ")," call "," ~ ")," inbound "," ~ ")," outbound "," ~ ")," approx "," ~ ")</f>
        <v>  </v>
      </c>
    </row>
    <row r="500" customFormat="false" ht="91.5" hidden="false" customHeight="true" outlineLevel="0" collapsed="false">
      <c r="A500" s="57" t="s">
        <v>1156</v>
      </c>
      <c r="B500" s="57" t="s">
        <v>278</v>
      </c>
      <c r="C500" s="57" t="str">
        <f aca="false">Flights!$F$19</f>
        <v>MH0003</v>
      </c>
      <c r="D500" s="58" t="n">
        <f aca="false">Flights!$D$19</f>
        <v>46320</v>
      </c>
      <c r="E500" s="57" t="str">
        <f aca="false">Flights!$G$19&amp;"-"&amp;Flights!$H$19</f>
        <v>LHR-KUL</v>
      </c>
      <c r="F500" s="57" t="str">
        <f aca="false">Flights!$K$19</f>
        <v>EY</v>
      </c>
      <c r="G500" s="57" t="s">
        <v>423</v>
      </c>
      <c r="H500" s="57" t="s">
        <v>381</v>
      </c>
      <c r="I500" s="57" t="s">
        <v>450</v>
      </c>
      <c r="J500" s="57" t="s">
        <v>457</v>
      </c>
      <c r="K500" s="67" t="s">
        <v>458</v>
      </c>
      <c r="L500" s="67" t="s">
        <v>459</v>
      </c>
      <c r="M500" s="67" t="s">
        <v>454</v>
      </c>
      <c r="N500" s="67" t="s">
        <v>386</v>
      </c>
      <c r="O500" s="67" t="s">
        <v>1157</v>
      </c>
      <c r="P500" s="57" t="s">
        <v>186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open",IF(AND(NOT(OR(LEN(AZ500)&lt;15,ISNUMBER(MATCH(AZ500,L_Placeholder,0)))),BK500=0,NOT(OR(LEN(AU500)&lt;2,ISNUMBER(MATCH(AU500,L_Placeholder,0)))),NOT(OR(LEN(AX500)&lt;2,ISNUMBER(MATCH(AX500,L_Placeholder,0)))),TRIM(AE500)&lt;&gt;TRIM(T500)),"N/A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missing",IF(OR(LEN(AU500)&lt;2,ISNUMBER(MATCH(AU500,L_Placeholder,0))),"INVALID – PIC missing",IF(OR(LEN(AV500)&lt;2,ISNUMBER(MATCH(AV500,L_Placeholder,0))),"INVALID – result / assessment missing",IF(OR(OR(LEN(AW500)&lt;3,ISNUMBER(MATCH(AW500,L_Placeholder,0))),SUMPRODUCT(--ISNUMBER(SEARCH(" "&amp;L_EvidencePhrase&amp;" ",BD500)))&gt;0,BI500=1),"INVALID – evidence missing, placeholder or not yet on file",IF(BL500=0,"INVALID – evidence needs a traceable reference (number, file name or link)",IF(OR(LEN(AX500)&lt;2,ISNUMBER(MATCH(AX500,L_Placeholder,0))),"INVALID – verifier missing",IF(AX500=AU500,"INVALID – verifier must be someone other than the PIC",IF(BH500=1,"INVALID – result not yet available (awaiting / TBC)",IF(BV500=1,"INVALID – wording says not on board: an on-board confirmation needs the item loaded",IF(AND(AQ500=1,OR(OR(LEN(AY500)&lt;3,ISNUMBER(MATCH(AY500,L_Placeholder,0))),BJ500=1,BQ500=0)),"INVALID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LATE","COMPLETE")&amp;IF(BG500=1," – CHECK WORDING",""))))))))))))))))))))))),IF(TRIM(U500)="Fail","FAIL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t="str">
        <f aca="false">" "&amp;TRIM(SUBSTITUTE(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 "))&amp;" "</f>
        <v>  </v>
      </c>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IFERROR(IF(AND(TRIM(U500)="Pass",SUMPRODUCT((LEN(BC500)-LEN(SUBSTITUTE(BC500,"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")))/(LEN(L_PendNeg)+1))+SUMPRODUCT((LEN(BC500)-LEN(SUBSTITUTE(BC500," "&amp;L_PendPrep&amp;" "," ")))/(LEN(L_PendPrep)+1)),1,0),1)</f>
        <v>0</v>
      </c>
      <c r="BI500" s="61" t="n">
        <f aca="false">IFERROR(IF(SUMPRODUCT((LEN(BD500)-LEN(SUBSTITUTE(BD500," "&amp;L_PendStrict&amp;" "," ")))/(LEN(L_PendStrict)+1))&gt;SUMPRODUCT((LEN(BD500)-LEN(SUBSTITUTE(BD500," "&amp;L_PendNeg&amp;" "," ")))/(LEN(L_PendNeg)+1)),1,0),1)</f>
        <v>0</v>
      </c>
      <c r="BJ500" s="61" t="n">
        <f aca="false">IFERROR(IF(SUMPRODUCT((LEN(BE500)-LEN(SUBSTITUTE(BE500," "&amp;L_Pending&amp;" "," ")))/(LEN(L_Pending)+1))&gt;SUMPRODUCT((LEN(BE500)-LEN(SUBSTITUTE(BE500," "&amp;L_PendNeg&amp;" "," ")))/(LEN(L_PendNeg)+1))+SUMPRODUCT((LEN(BE500)-LEN(SUBSTITUTE(BE500," "&amp;L_PendPrep&amp;" "," ")))/(LEN(L_PendPrep)+1)),1,0),1)</f>
        <v>0</v>
      </c>
      <c r="BK500" s="61" t="n">
        <f aca="false">IFERROR(IF(SUMPRODUCT((LEN(BF500)-LEN(SUBSTITUTE(BF500," "&amp;L_PendStrict&amp;" "," ")))/(LEN(L_PendStrict)+1))&gt;SUMPRODUCT((LEN(BF500)-LEN(SUBSTITUTE(BF500," "&amp;L_PendNeg&amp;" "," ")))/(LEN(L_PendNeg)+1)),1,0),1)</f>
        <v>0</v>
      </c>
      <c r="BL500" s="61" t="n">
        <f aca="false">IFERROR(IF(OR(SUMPRODUCT(--ISNUMBER(SEARCH({"aa000"," aa 000"," aaa 000"," aaaa 000"," a 0000"," a000 000"," aa 00 000"," aaa 00 000"},BN500)))&gt;0,SUMPRODUCT(--ISNUMBER(SEARCH({"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500)))&gt;0,SUMPRODUCT(--ISNUMBER(SEARCH({"http","www.","\",".pdf",".jpg",".jpeg",".png",".heic",".xls",".doc",".msg",".eml"},Z500)))&gt;0,AND(SUMPRODUCT(--ISNUMBER(SEARCH({"sharepoint","onedrive","teams","dms","q-pulse","qpulse"},Z500)))&gt;0,ISNUMBER(SEARCH("0",BM500)))),1,0),0)</f>
        <v>0</v>
      </c>
      <c r="BM500" s="61" t="str">
        <f aca="false">SUBSTITUTE(SUBSTITUTE(SUBSTITUTE(SUBSTITUTE(SUBSTITUTE(SUBSTITUTE(SUBSTITUTE(SUBSTITUTE(SUBSTITUTE(LOWER(BW500&amp;""),"1","0"),"2","0"),"3","0"),"4","0"),"5","0"),"6","0"),"7","0"),"8","0"),"9","0")</f>
        <v>  </v>
      </c>
      <c r="BN500" s="61" t="str">
        <f aca="false">SUBSTITUTE(SUBSTITUTE(SUBSTITUTE(SUBSTITUTE(SUBSTITUTE(SUBSTITUTE(SUBSTITUTE(SUBSTITUTE(SUBSTITUTE(SUBSTITUTE(SUBSTITUTE(SUBSTITUTE(SUBSTITUTE(SUBSTITUTE(SUBSTITUTE(SUBSTITUTE(SUBSTITUTE(SUBSTITUTE(SUBSTITUTE(SUBSTITUTE(SUBSTITUTE(SUBSTITUTE(SUBSTITUTE(SUBSTITUTE(SUBSTITUTE(BM500,"b","a"),"c","a"),"d","a"),"e","a"),"f","a"),"g","a"),"h","a"),"i","a"),"j","a"),"k","a"),"l","a"),"m","a"),"n","a"),"o","a"),"p","a"),"q","a"),"r","a"),"s","a"),"t","a"),"u","a"),"v","a"),"w","a"),"x","a"),"y","a"),"z","a")</f>
        <v>  </v>
      </c>
      <c r="BO500" s="61" t="str">
        <f aca="false">SUBSTITUTE(SUBSTITUTE(SUBSTITUTE(SUBSTITUTE(SUBSTITUTE(SUBSTITUTE(SUBSTITUTE(SUBSTITUTE(SUBSTITUTE(LOWER(BX500&amp;""),"1","0"),"2","0"),"3","0"),"4","0"),"5","0"),"6","0"),"7","0"),"8","0"),"9","0")</f>
        <v>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v>
      </c>
      <c r="BQ500" s="61" t="n">
        <f aca="false">IFERROR(IF(OR(SUMPRODUCT(--ISNUMBER(SEARCH({"aa000"," aa 000"," aaa 000"," aaaa 000"," a 0000"," a000 000"," aa 00 000"," aaa 00 000"},BP500)))&gt;0,SUMPRODUCT(--ISNUMBER(SEARCH({"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500)))&gt;0,SUMPRODUCT(--ISNUMBER(SEARCH({"http","www.","\",".pdf",".jpg",".jpeg",".png",".heic",".xls",".doc",".msg",".eml"},W500)))&gt;0,ISNUMBER(SEARCH("0000",BO500)),AND(SUMPRODUCT(--ISNUMBER(SEARCH({"sharepoint","onedrive","teams","dms","q-pulse","qpulse"},W500)))&gt;0,ISNUMBER(SEARCH("0",BO500)))),1,0),0)</f>
        <v>0</v>
      </c>
      <c r="BR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500," "&amp;LOWER(Flights!$F$19)&amp;" "," ~ ")," mh"," ~")," at "," ~ ")," by "," ~ ")," on "," ~ ")," to "," ~ ")," from "," ~ ")," until "," ~ ")," till "," ~ ")," before "," ~ ")," after "," ~ ")," around "," ~ ")," approx "," ~ ")," about "," ~ ")," since "," ~ ")," hrs "," ~ ")," hr "," ~ ")," hours "," ~ ")," time "," ~ ")," jan "," ~ ")," feb "," ~ ")," mar "," ~ ")," apr "," ~ ")," may "," ~ ")," jun "," ~ ")," jul "," ~ ")," aug "," ~ ")," sep "," ~ ")," sept "," ~ ")," oct "," ~ ")</f>
        <v>  </v>
      </c>
      <c r="BS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500," "&amp;LOWER(Flights!$F$19)&amp;" "," ~ ")," mh"," ~")," at "," ~ ")," by "," ~ ")," on "," ~ ")," to "," ~ ")," from "," ~ ")," until "," ~ ")," till "," ~ ")," before "," ~ ")," after "," ~ ")," around "," ~ ")," approx "," ~ ")," about "," ~ ")," since "," ~ ")," hrs "," ~ ")," hr "," ~ ")," hours "," ~ ")," time "," ~ ")," jan "," ~ ")," feb "," ~ ")," mar "," ~ ")," apr "," ~ ")," may "," ~ ")," jun "," ~ ")," jul "," ~ ")," aug "," ~ ")," sep "," ~ ")," sept "," ~ ")," oct "," ~ ")</f>
        <v>  </v>
      </c>
      <c r="BT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500,"jan","~"),"feb","~"),"mar","~"),"apr","~"),"may","~"),"jun","~"),"jul","~"),"aug","~"),"sep","~"),"oct","~"),"nov","~"),"dec","~")," nov "," ~ ")," dec "," ~ ")," mon "," ~ ")," tue "," ~ ")," wed "," ~ ")," thu "," ~ ")," fri "," ~ ")," sat "," ~ ")," sun "," ~ ")," gate "," ~ ")," bay "," ~ ")," stand "," ~ ")," position "," ~ ")," galley "," ~ ")," flight "," ~ ")," flt "," ~ ")," day "," ~ ")," date "," ~ ")," dated "," ~ ")," the "," ~ ")," and "," ~ ")," of "," ~ ")," in "," ~ ")," for "," ~ ")," with "," ~ ")</f>
        <v>  </v>
      </c>
      <c r="BU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500,"jan","~"),"feb","~"),"mar","~"),"apr","~"),"may","~"),"jun","~"),"jul","~"),"aug","~"),"sep","~"),"oct","~"),"nov","~"),"dec","~")," nov "," ~ ")," dec "," ~ ")," mon "," ~ ")," tue "," ~ ")," wed "," ~ ")," thu "," ~ ")," fri "," ~ ")," sat "," ~ ")," sun "," ~ ")," gate "," ~ ")," bay "," ~ ")," stand "," ~ ")," position "," ~ ")," galley "," ~ ")," flight "," ~ ")," flt "," ~ ")," day "," ~ ")," date "," ~ ")," dated "," ~ ")," the "," ~ ")," and "," ~ ")," of "," ~ ")," in "," ~ ")," for "," ~ ")," with "," ~ ")</f>
        <v>  </v>
      </c>
      <c r="BV500" s="61" t="n">
        <f aca="false">0</f>
        <v>0</v>
      </c>
      <c r="BW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500," pax "," ~ ")," etd "," ~ ")," eta "," ~ ")," std "," ~ ")," sta "," ~ ")," atd "," ~ ")," ata "," ~ ")," lt "," ~ ")," utc "," ~ ")," local "," ~ ")," ok "," ~ ")," done "," ~ ")," seen "," ~ ")," chk "," ~ ")," chkd "," ~ ")," checked "," ~ ")," rcvd "," ~ ")," recd "," ~ ")," dep "," ~ ")," arr "," ~ ")," qty "," ~ ")," all "," ~ ")," ttl "," ~ ")," total "," ~ ")," via "," ~ ")," per "," ~ ")," call "," ~ ")," inbound "," ~ ")," outbound "," ~ ")," approx "," ~ ")</f>
        <v>  </v>
      </c>
      <c r="BX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500," pax "," ~ ")," etd "," ~ ")," eta "," ~ ")," std "," ~ ")," sta "," ~ ")," atd "," ~ ")," ata "," ~ ")," lt "," ~ ")," utc "," ~ ")," local "," ~ ")," ok "," ~ ")," done "," ~ ")," seen "," ~ ")," chk "," ~ ")," chkd "," ~ ")," checked "," ~ ")," rcvd "," ~ ")," recd "," ~ ")," dep "," ~ ")," arr "," ~ ")," qty "," ~ ")," all "," ~ ")," ttl "," ~ ")," total "," ~ ")," via "," ~ ")," per "," ~ ")," call "," ~ ")," inbound "," ~ ")," outbound "," ~ ")," approx "," ~ ")</f>
        <v>  </v>
      </c>
    </row>
    <row r="501" customFormat="false" ht="39.75" hidden="false" customHeight="true" outlineLevel="0" collapsed="false">
      <c r="A501" s="57" t="s">
        <v>1158</v>
      </c>
      <c r="B501" s="57" t="s">
        <v>278</v>
      </c>
      <c r="C501" s="57" t="str">
        <f aca="false">Flights!$F$19</f>
        <v>MH0003</v>
      </c>
      <c r="D501" s="58" t="n">
        <f aca="false">Flights!$D$19</f>
        <v>46320</v>
      </c>
      <c r="E501" s="57" t="str">
        <f aca="false">Flights!$G$19&amp;"-"&amp;Flights!$H$19</f>
        <v>LHR-KUL</v>
      </c>
      <c r="F501" s="57" t="str">
        <f aca="false">Flights!$K$19</f>
        <v>EY</v>
      </c>
      <c r="G501" s="57" t="s">
        <v>462</v>
      </c>
      <c r="H501" s="57" t="s">
        <v>463</v>
      </c>
      <c r="I501" s="57" t="s">
        <v>382</v>
      </c>
      <c r="J501" s="57" t="s">
        <v>464</v>
      </c>
      <c r="K501" s="67" t="s">
        <v>429</v>
      </c>
      <c r="L501" s="67" t="s">
        <v>465</v>
      </c>
      <c r="M501" s="67"/>
      <c r="N501" s="67" t="s">
        <v>386</v>
      </c>
      <c r="O501" s="67" t="s">
        <v>466</v>
      </c>
      <c r="P501" s="57" t="s">
        <v>186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open",IF(AND(NOT(OR(LEN(AZ501)&lt;15,ISNUMBER(MATCH(AZ501,L_Placeholder,0)))),BK501=0,NOT(OR(LEN(AU501)&lt;2,ISNUMBER(MATCH(AU501,L_Placeholder,0)))),NOT(OR(LEN(AX501)&lt;2,ISNUMBER(MATCH(AX501,L_Placeholder,0)))),TRIM(AE501)&lt;&gt;TRIM(T501)),"N/A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missing",IF(OR(LEN(AU501)&lt;2,ISNUMBER(MATCH(AU501,L_Placeholder,0))),"INVALID – PIC missing",IF(OR(LEN(AV501)&lt;2,ISNUMBER(MATCH(AV501,L_Placeholder,0))),"INVALID – result / assessment missing",IF(OR(OR(LEN(AW501)&lt;3,ISNUMBER(MATCH(AW501,L_Placeholder,0))),SUMPRODUCT(--ISNUMBER(SEARCH(" "&amp;L_EvidencePhrase&amp;" ",BD501)))&gt;0,BI501=1),"INVALID – evidence missing, placeholder or not yet on file",IF(BL501=0,"INVALID – evidence needs a traceable reference (number, file name or link)",IF(OR(LEN(AX501)&lt;2,ISNUMBER(MATCH(AX501,L_Placeholder,0))),"INVALID – verifier missing",IF(AX501=AU501,"INVALID – verifier must be someone other than the PIC",IF(BH501=1,"INVALID – result not yet available (awaiting / TBC)",IF(BV501=1,"INVALID – wording says not on board: an on-board confirmation needs the item loaded",IF(AND(AQ501=1,OR(OR(LEN(AY501)&lt;3,ISNUMBER(MATCH(AY501,L_Placeholder,0))),BJ501=1,BQ501=0)),"INVALID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LATE","COMPLETE")&amp;IF(BG501=1," – CHECK WORDING",""))))))))))))))))))))))))),IF(TRIM(U501)="Fail","FAIL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t="str">
        <f aca="false">" "&amp;TRIM(SUBSTITUTE(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 "))&amp;" "</f>
        <v>  </v>
      </c>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IFERROR(IF(AND(TRIM(U501)="Pass",SUMPRODUCT((LEN(BC501)-LEN(SUBSTITUTE(BC501,"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t="n">
        <f aca="false">IFERROR(IF(SUMPRODUCT((LEN(BD501)-LEN(SUBSTITUTE(BD501," "&amp;L_PendStrict&amp;" "," ")))/(LEN(L_PendStrict)+1))&gt;SUMPRODUCT((LEN(BD501)-LEN(SUBSTITUTE(BD501," "&amp;L_PendNeg&amp;" "," ")))/(LEN(L_PendNeg)+1)),1,0),1)</f>
        <v>0</v>
      </c>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t="n">
        <f aca="false">IFERROR(IF(OR(SUMPRODUCT(--ISNUMBER(SEARCH({"aa000"," aa 000"," aaa 000"," aaaa 000"," a 0000"," a000 000"," aa 00 000"," aaa 00 000"},BN501)))&gt;0,SUMPRODUCT(--ISNUMBER(SEARCH({"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501)))&gt;0,SUMPRODUCT(--ISNUMBER(SEARCH({"http","www.","\",".pdf",".jpg",".jpeg",".png",".heic",".xls",".doc",".msg",".eml"},Z501)))&gt;0,AND(SUMPRODUCT(--ISNUMBER(SEARCH({"sharepoint","onedrive","teams","dms","q-pulse","qpulse"},Z501)))&gt;0,ISNUMBER(SEARCH("0",BM501)))),1,0),0)</f>
        <v>0</v>
      </c>
      <c r="BM501" s="61" t="str">
        <f aca="false">SUBSTITUTE(SUBSTITUTE(SUBSTITUTE(SUBSTITUTE(SUBSTITUTE(SUBSTITUTE(SUBSTITUTE(SUBSTITUTE(SUBSTITUTE(LOWER(BW501&amp;""),"1","0"),"2","0"),"3","0"),"4","0"),"5","0"),"6","0"),"7","0"),"8","0"),"9","0")</f>
        <v>  </v>
      </c>
      <c r="BN501" s="61" t="str">
        <f aca="false">SUBSTITUTE(SUBSTITUTE(SUBSTITUTE(SUBSTITUTE(SUBSTITUTE(SUBSTITUTE(SUBSTITUTE(SUBSTITUTE(SUBSTITUTE(SUBSTITUTE(SUBSTITUTE(SUBSTITUTE(SUBSTITUTE(SUBSTITUTE(SUBSTITUTE(SUBSTITUTE(SUBSTITUTE(SUBSTITUTE(SUBSTITUTE(SUBSTITUTE(SUBSTITUTE(SUBSTITUTE(SUBSTITUTE(SUBSTITUTE(SUBSTITUTE(BM501,"b","a"),"c","a"),"d","a"),"e","a"),"f","a"),"g","a"),"h","a"),"i","a"),"j","a"),"k","a"),"l","a"),"m","a"),"n","a"),"o","a"),"p","a"),"q","a"),"r","a"),"s","a"),"t","a"),"u","a"),"v","a"),"w","a"),"x","a"),"y","a"),"z","a")</f>
        <v>  </v>
      </c>
      <c r="BO501" s="61" t="str">
        <f aca="false">SUBSTITUTE(SUBSTITUTE(SUBSTITUTE(SUBSTITUTE(SUBSTITUTE(SUBSTITUTE(SUBSTITUTE(SUBSTITUTE(SUBSTITUTE(LOWER(BX501&amp;""),"1","0"),"2","0"),"3","0"),"4","0"),"5","0"),"6","0"),"7","0"),"8","0"),"9","0")</f>
        <v>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v>
      </c>
      <c r="BQ501" s="61" t="n">
        <f aca="false">IFERROR(IF(OR(SUMPRODUCT(--ISNUMBER(SEARCH({"aa000"," aa 000"," aaa 000"," aaaa 000"," a 0000"," a000 000"," aa 00 000"," aaa 00 000"},BP501)))&gt;0,SUMPRODUCT(--ISNUMBER(SEARCH({"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501)))&gt;0,SUMPRODUCT(--ISNUMBER(SEARCH({"http","www.","\",".pdf",".jpg",".jpeg",".png",".heic",".xls",".doc",".msg",".eml"},W501)))&gt;0,ISNUMBER(SEARCH("0000",BO501)),AND(SUMPRODUCT(--ISNUMBER(SEARCH({"sharepoint","onedrive","teams","dms","q-pulse","qpulse"},W501)))&gt;0,ISNUMBER(SEARCH("0",BO501)))),1,0),0)</f>
        <v>0</v>
      </c>
      <c r="BR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501," "&amp;LOWER(Flights!$F$19)&amp;" "," ~ ")," mh"," ~")," at "," ~ ")," by "," ~ ")," on "," ~ ")," to "," ~ ")," from "," ~ ")," until "," ~ ")," till "," ~ ")," before "," ~ ")," after "," ~ ")," around "," ~ ")," approx "," ~ ")," about "," ~ ")," since "," ~ ")," hrs "," ~ ")," hr "," ~ ")," hours "," ~ ")," time "," ~ ")," jan "," ~ ")," feb "," ~ ")," mar "," ~ ")," apr "," ~ ")," may "," ~ ")," jun "," ~ ")," jul "," ~ ")," aug "," ~ ")," sep "," ~ ")," sept "," ~ ")," oct "," ~ ")</f>
        <v>  </v>
      </c>
      <c r="BS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501," "&amp;LOWER(Flights!$F$19)&amp;" "," ~ ")," mh"," ~")," at "," ~ ")," by "," ~ ")," on "," ~ ")," to "," ~ ")," from "," ~ ")," until "," ~ ")," till "," ~ ")," before "," ~ ")," after "," ~ ")," around "," ~ ")," approx "," ~ ")," about "," ~ ")," since "," ~ ")," hrs "," ~ ")," hr "," ~ ")," hours "," ~ ")," time "," ~ ")," jan "," ~ ")," feb "," ~ ")," mar "," ~ ")," apr "," ~ ")," may "," ~ ")," jun "," ~ ")," jul "," ~ ")," aug "," ~ ")," sep "," ~ ")," sept "," ~ ")," oct "," ~ ")</f>
        <v>  </v>
      </c>
      <c r="BT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501,"jan","~"),"feb","~"),"mar","~"),"apr","~"),"may","~"),"jun","~"),"jul","~"),"aug","~"),"sep","~"),"oct","~"),"nov","~"),"dec","~")," nov "," ~ ")," dec "," ~ ")," mon "," ~ ")," tue "," ~ ")," wed "," ~ ")," thu "," ~ ")," fri "," ~ ")," sat "," ~ ")," sun "," ~ ")," gate "," ~ ")," bay "," ~ ")," stand "," ~ ")," position "," ~ ")," galley "," ~ ")," flight "," ~ ")," flt "," ~ ")," day "," ~ ")," date "," ~ ")," dated "," ~ ")," the "," ~ ")," and "," ~ ")," of "," ~ ")," in "," ~ ")," for "," ~ ")," with "," ~ ")</f>
        <v>  </v>
      </c>
      <c r="BU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501,"jan","~"),"feb","~"),"mar","~"),"apr","~"),"may","~"),"jun","~"),"jul","~"),"aug","~"),"sep","~"),"oct","~"),"nov","~"),"dec","~")," nov "," ~ ")," dec "," ~ ")," mon "," ~ ")," tue "," ~ ")," wed "," ~ ")," thu "," ~ ")," fri "," ~ ")," sat "," ~ ")," sun "," ~ ")," gate "," ~ ")," bay "," ~ ")," stand "," ~ ")," position "," ~ ")," galley "," ~ ")," flight "," ~ ")," flt "," ~ ")," day "," ~ ")," date "," ~ ")," dated "," ~ ")," the "," ~ ")," and "," ~ ")," of "," ~ ")," in "," ~ ")," for "," ~ ")," with "," ~ ")</f>
        <v>  </v>
      </c>
      <c r="BV501" s="61" t="n">
        <f aca="false">IFERROR(IF(OR(SUMPRODUCT((LEN(BC501)-LEN(SUBSTITUTE(BC501," "&amp;L_NotLoaded&amp;" "," ")))/(LEN(L_NotLoaded)+1))&gt;SUMPRODUCT((LEN(BC501)-LEN(SUBSTITUTE(BC501," "&amp;L_NotLoadedNeg&amp;" "," ")))/(LEN(L_NotLoadedNeg)+1)),SUMPRODUCT((LEN(BD501)-LEN(SUBSTITUTE(BD501," "&amp;L_NotLoaded&amp;" "," ")))/(LEN(L_NotLoaded)+1))&gt;SUMPRODUCT((LEN(BD501)-LEN(SUBSTITUTE(BD501," "&amp;L_NotLoadedNeg&amp;" "," ")))/(LEN(L_NotLoadedNeg)+1))),1,0),0)</f>
        <v>0</v>
      </c>
      <c r="BW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501," pax "," ~ ")," etd "," ~ ")," eta "," ~ ")," std "," ~ ")," sta "," ~ ")," atd "," ~ ")," ata "," ~ ")," lt "," ~ ")," utc "," ~ ")," local "," ~ ")," ok "," ~ ")," done "," ~ ")," seen "," ~ ")," chk "," ~ ")," chkd "," ~ ")," checked "," ~ ")," rcvd "," ~ ")," recd "," ~ ")," dep "," ~ ")," arr "," ~ ")," qty "," ~ ")," all "," ~ ")," ttl "," ~ ")," total "," ~ ")," via "," ~ ")," per "," ~ ")," call "," ~ ")," inbound "," ~ ")," outbound "," ~ ")," approx "," ~ ")</f>
        <v>  </v>
      </c>
      <c r="BX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501," pax "," ~ ")," etd "," ~ ")," eta "," ~ ")," std "," ~ ")," sta "," ~ ")," atd "," ~ ")," ata "," ~ ")," lt "," ~ ")," utc "," ~ ")," local "," ~ ")," ok "," ~ ")," done "," ~ ")," seen "," ~ ")," chk "," ~ ")," chkd "," ~ ")," checked "," ~ ")," rcvd "," ~ ")," recd "," ~ ")," dep "," ~ ")," arr "," ~ ")," qty "," ~ ")," all "," ~ ")," ttl "," ~ ")," total "," ~ ")," via "," ~ ")," per "," ~ ")," call "," ~ ")," inbound "," ~ ")," outbound "," ~ ")," approx "," ~ ")</f>
        <v>  </v>
      </c>
    </row>
    <row r="502" customFormat="false" ht="39.75" hidden="false" customHeight="true" outlineLevel="0" collapsed="false">
      <c r="A502" s="57" t="s">
        <v>1159</v>
      </c>
      <c r="B502" s="57" t="s">
        <v>278</v>
      </c>
      <c r="C502" s="57" t="str">
        <f aca="false">Flights!$F$19</f>
        <v>MH0003</v>
      </c>
      <c r="D502" s="58" t="n">
        <f aca="false">Flights!$D$19</f>
        <v>46320</v>
      </c>
      <c r="E502" s="57" t="str">
        <f aca="false">Flights!$G$19&amp;"-"&amp;Flights!$H$19</f>
        <v>LHR-KUL</v>
      </c>
      <c r="F502" s="57" t="str">
        <f aca="false">Flights!$K$19</f>
        <v>EY</v>
      </c>
      <c r="G502" s="57" t="s">
        <v>462</v>
      </c>
      <c r="H502" s="57" t="s">
        <v>463</v>
      </c>
      <c r="I502" s="57" t="s">
        <v>431</v>
      </c>
      <c r="J502" s="57" t="s">
        <v>468</v>
      </c>
      <c r="K502" s="67" t="s">
        <v>429</v>
      </c>
      <c r="L502" s="67" t="s">
        <v>465</v>
      </c>
      <c r="M502" s="67"/>
      <c r="N502" s="67" t="s">
        <v>386</v>
      </c>
      <c r="O502" s="67" t="s">
        <v>466</v>
      </c>
      <c r="P502" s="57" t="s">
        <v>186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open",IF(AND(NOT(OR(LEN(AZ502)&lt;15,ISNUMBER(MATCH(AZ502,L_Placeholder,0)))),BK502=0,NOT(OR(LEN(AU502)&lt;2,ISNUMBER(MATCH(AU502,L_Placeholder,0)))),NOT(OR(LEN(AX502)&lt;2,ISNUMBER(MATCH(AX502,L_Placeholder,0)))),TRIM(AE502)&lt;&gt;TRIM(T502)),"N/A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missing",IF(OR(LEN(AU502)&lt;2,ISNUMBER(MATCH(AU502,L_Placeholder,0))),"INVALID – PIC missing",IF(OR(LEN(AV502)&lt;2,ISNUMBER(MATCH(AV502,L_Placeholder,0))),"INVALID – result / assessment missing",IF(OR(OR(LEN(AW502)&lt;3,ISNUMBER(MATCH(AW502,L_Placeholder,0))),SUMPRODUCT(--ISNUMBER(SEARCH(" "&amp;L_EvidencePhrase&amp;" ",BD502)))&gt;0,BI502=1),"INVALID – evidence missing, placeholder or not yet on file",IF(BL502=0,"INVALID – evidence needs a traceable reference (number, file name or link)",IF(OR(LEN(AX502)&lt;2,ISNUMBER(MATCH(AX502,L_Placeholder,0))),"INVALID – verifier missing",IF(AX502=AU502,"INVALID – verifier must be someone other than the PIC",IF(BH502=1,"INVALID – result not yet available (awaiting / TBC)",IF(BV502=1,"INVALID – wording says not on board: an on-board confirmation needs the item loaded",IF(AND(AQ502=1,OR(OR(LEN(AY502)&lt;3,ISNUMBER(MATCH(AY502,L_Placeholder,0))),BJ502=1,BQ502=0)),"INVALID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LATE","COMPLETE")&amp;IF(BG502=1," – CHECK WORDING",""))))))))))))))))))))))))),IF(TRIM(U502)="Fail","FAIL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t="str">
        <f aca="false">" "&amp;TRIM(SUBSTITUTE(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 "))&amp;" "</f>
        <v>  </v>
      </c>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IFERROR(IF(AND(TRIM(U502)="Pass",SUMPRODUCT((LEN(BC502)-LEN(SUBSTITUTE(BC502,"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t="n">
        <f aca="false">IFERROR(IF(SUMPRODUCT((LEN(BD502)-LEN(SUBSTITUTE(BD502," "&amp;L_PendStrict&amp;" "," ")))/(LEN(L_PendStrict)+1))&gt;SUMPRODUCT((LEN(BD502)-LEN(SUBSTITUTE(BD502," "&amp;L_PendNeg&amp;" "," ")))/(LEN(L_PendNeg)+1)),1,0),1)</f>
        <v>0</v>
      </c>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t="n">
        <f aca="false">IFERROR(IF(OR(SUMPRODUCT(--ISNUMBER(SEARCH({"aa000"," aa 000"," aaa 000"," aaaa 000"," a 0000"," a000 000"," aa 00 000"," aaa 00 000"},BN502)))&gt;0,SUMPRODUCT(--ISNUMBER(SEARCH({"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502)))&gt;0,SUMPRODUCT(--ISNUMBER(SEARCH({"http","www.","\",".pdf",".jpg",".jpeg",".png",".heic",".xls",".doc",".msg",".eml"},Z502)))&gt;0,AND(SUMPRODUCT(--ISNUMBER(SEARCH({"sharepoint","onedrive","teams","dms","q-pulse","qpulse"},Z502)))&gt;0,ISNUMBER(SEARCH("0",BM502)))),1,0),0)</f>
        <v>0</v>
      </c>
      <c r="BM502" s="61" t="str">
        <f aca="false">SUBSTITUTE(SUBSTITUTE(SUBSTITUTE(SUBSTITUTE(SUBSTITUTE(SUBSTITUTE(SUBSTITUTE(SUBSTITUTE(SUBSTITUTE(LOWER(BW502&amp;""),"1","0"),"2","0"),"3","0"),"4","0"),"5","0"),"6","0"),"7","0"),"8","0"),"9","0")</f>
        <v>  </v>
      </c>
      <c r="BN502" s="61" t="str">
        <f aca="false">SUBSTITUTE(SUBSTITUTE(SUBSTITUTE(SUBSTITUTE(SUBSTITUTE(SUBSTITUTE(SUBSTITUTE(SUBSTITUTE(SUBSTITUTE(SUBSTITUTE(SUBSTITUTE(SUBSTITUTE(SUBSTITUTE(SUBSTITUTE(SUBSTITUTE(SUBSTITUTE(SUBSTITUTE(SUBSTITUTE(SUBSTITUTE(SUBSTITUTE(SUBSTITUTE(SUBSTITUTE(SUBSTITUTE(SUBSTITUTE(SUBSTITUTE(BM502,"b","a"),"c","a"),"d","a"),"e","a"),"f","a"),"g","a"),"h","a"),"i","a"),"j","a"),"k","a"),"l","a"),"m","a"),"n","a"),"o","a"),"p","a"),"q","a"),"r","a"),"s","a"),"t","a"),"u","a"),"v","a"),"w","a"),"x","a"),"y","a"),"z","a")</f>
        <v>  </v>
      </c>
      <c r="BO502" s="61" t="str">
        <f aca="false">SUBSTITUTE(SUBSTITUTE(SUBSTITUTE(SUBSTITUTE(SUBSTITUTE(SUBSTITUTE(SUBSTITUTE(SUBSTITUTE(SUBSTITUTE(LOWER(BX502&amp;""),"1","0"),"2","0"),"3","0"),"4","0"),"5","0"),"6","0"),"7","0"),"8","0"),"9","0")</f>
        <v>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v>
      </c>
      <c r="BQ502" s="61" t="n">
        <f aca="false">IFERROR(IF(OR(SUMPRODUCT(--ISNUMBER(SEARCH({"aa000"," aa 000"," aaa 000"," aaaa 000"," a 0000"," a000 000"," aa 00 000"," aaa 00 000"},BP502)))&gt;0,SUMPRODUCT(--ISNUMBER(SEARCH({"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502)))&gt;0,SUMPRODUCT(--ISNUMBER(SEARCH({"http","www.","\",".pdf",".jpg",".jpeg",".png",".heic",".xls",".doc",".msg",".eml"},W502)))&gt;0,ISNUMBER(SEARCH("0000",BO502)),AND(SUMPRODUCT(--ISNUMBER(SEARCH({"sharepoint","onedrive","teams","dms","q-pulse","qpulse"},W502)))&gt;0,ISNUMBER(SEARCH("0",BO502)))),1,0),0)</f>
        <v>0</v>
      </c>
      <c r="BR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502," "&amp;LOWER(Flights!$F$19)&amp;" "," ~ ")," mh"," ~")," at "," ~ ")," by "," ~ ")," on "," ~ ")," to "," ~ ")," from "," ~ ")," until "," ~ ")," till "," ~ ")," before "," ~ ")," after "," ~ ")," around "," ~ ")," approx "," ~ ")," about "," ~ ")," since "," ~ ")," hrs "," ~ ")," hr "," ~ ")," hours "," ~ ")," time "," ~ ")," jan "," ~ ")," feb "," ~ ")," mar "," ~ ")," apr "," ~ ")," may "," ~ ")," jun "," ~ ")," jul "," ~ ")," aug "," ~ ")," sep "," ~ ")," sept "," ~ ")," oct "," ~ ")</f>
        <v>  </v>
      </c>
      <c r="BS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502," "&amp;LOWER(Flights!$F$19)&amp;" "," ~ ")," mh"," ~")," at "," ~ ")," by "," ~ ")," on "," ~ ")," to "," ~ ")," from "," ~ ")," until "," ~ ")," till "," ~ ")," before "," ~ ")," after "," ~ ")," around "," ~ ")," approx "," ~ ")," about "," ~ ")," since "," ~ ")," hrs "," ~ ")," hr "," ~ ")," hours "," ~ ")," time "," ~ ")," jan "," ~ ")," feb "," ~ ")," mar "," ~ ")," apr "," ~ ")," may "," ~ ")," jun "," ~ ")," jul "," ~ ")," aug "," ~ ")," sep "," ~ ")," sept "," ~ ")," oct "," ~ ")</f>
        <v>  </v>
      </c>
      <c r="BT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502,"jan","~"),"feb","~"),"mar","~"),"apr","~"),"may","~"),"jun","~"),"jul","~"),"aug","~"),"sep","~"),"oct","~"),"nov","~"),"dec","~")," nov "," ~ ")," dec "," ~ ")," mon "," ~ ")," tue "," ~ ")," wed "," ~ ")," thu "," ~ ")," fri "," ~ ")," sat "," ~ ")," sun "," ~ ")," gate "," ~ ")," bay "," ~ ")," stand "," ~ ")," position "," ~ ")," galley "," ~ ")," flight "," ~ ")," flt "," ~ ")," day "," ~ ")," date "," ~ ")," dated "," ~ ")," the "," ~ ")," and "," ~ ")," of "," ~ ")," in "," ~ ")," for "," ~ ")," with "," ~ ")</f>
        <v>  </v>
      </c>
      <c r="BU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502,"jan","~"),"feb","~"),"mar","~"),"apr","~"),"may","~"),"jun","~"),"jul","~"),"aug","~"),"sep","~"),"oct","~"),"nov","~"),"dec","~")," nov "," ~ ")," dec "," ~ ")," mon "," ~ ")," tue "," ~ ")," wed "," ~ ")," thu "," ~ ")," fri "," ~ ")," sat "," ~ ")," sun "," ~ ")," gate "," ~ ")," bay "," ~ ")," stand "," ~ ")," position "," ~ ")," galley "," ~ ")," flight "," ~ ")," flt "," ~ ")," day "," ~ ")," date "," ~ ")," dated "," ~ ")," the "," ~ ")," and "," ~ ")," of "," ~ ")," in "," ~ ")," for "," ~ ")," with "," ~ ")</f>
        <v>  </v>
      </c>
      <c r="BV502" s="61" t="n">
        <f aca="false">IFERROR(IF(OR(SUMPRODUCT((LEN(BC502)-LEN(SUBSTITUTE(BC502," "&amp;L_NotLoaded&amp;" "," ")))/(LEN(L_NotLoaded)+1))&gt;SUMPRODUCT((LEN(BC502)-LEN(SUBSTITUTE(BC502," "&amp;L_NotLoadedNeg&amp;" "," ")))/(LEN(L_NotLoadedNeg)+1)),SUMPRODUCT((LEN(BD502)-LEN(SUBSTITUTE(BD502," "&amp;L_NotLoaded&amp;" "," ")))/(LEN(L_NotLoaded)+1))&gt;SUMPRODUCT((LEN(BD502)-LEN(SUBSTITUTE(BD502," "&amp;L_NotLoadedNeg&amp;" "," ")))/(LEN(L_NotLoadedNeg)+1))),1,0),0)</f>
        <v>0</v>
      </c>
      <c r="BW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502," pax "," ~ ")," etd "," ~ ")," eta "," ~ ")," std "," ~ ")," sta "," ~ ")," atd "," ~ ")," ata "," ~ ")," lt "," ~ ")," utc "," ~ ")," local "," ~ ")," ok "," ~ ")," done "," ~ ")," seen "," ~ ")," chk "," ~ ")," chkd "," ~ ")," checked "," ~ ")," rcvd "," ~ ")," recd "," ~ ")," dep "," ~ ")," arr "," ~ ")," qty "," ~ ")," all "," ~ ")," ttl "," ~ ")," total "," ~ ")," via "," ~ ")," per "," ~ ")," call "," ~ ")," inbound "," ~ ")," outbound "," ~ ")," approx "," ~ ")</f>
        <v>  </v>
      </c>
      <c r="BX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502," pax "," ~ ")," etd "," ~ ")," eta "," ~ ")," std "," ~ ")," sta "," ~ ")," atd "," ~ ")," ata "," ~ ")," lt "," ~ ")," utc "," ~ ")," local "," ~ ")," ok "," ~ ")," done "," ~ ")," seen "," ~ ")," chk "," ~ ")," chkd "," ~ ")," checked "," ~ ")," rcvd "," ~ ")," recd "," ~ ")," dep "," ~ ")," arr "," ~ ")," qty "," ~ ")," all "," ~ ")," ttl "," ~ ")," total "," ~ ")," via "," ~ ")," per "," ~ ")," call "," ~ ")," inbound "," ~ ")," outbound "," ~ ")," approx "," ~ ")</f>
        <v>  </v>
      </c>
    </row>
    <row r="503" customFormat="false" ht="54" hidden="false" customHeight="true" outlineLevel="0" collapsed="false">
      <c r="A503" s="57" t="s">
        <v>1160</v>
      </c>
      <c r="B503" s="57" t="s">
        <v>278</v>
      </c>
      <c r="C503" s="57" t="str">
        <f aca="false">Flights!$F$19</f>
        <v>MH0003</v>
      </c>
      <c r="D503" s="58" t="n">
        <f aca="false">Flights!$D$19</f>
        <v>46320</v>
      </c>
      <c r="E503" s="57" t="str">
        <f aca="false">Flights!$G$19&amp;"-"&amp;Flights!$H$19</f>
        <v>LHR-KUL</v>
      </c>
      <c r="F503" s="57" t="str">
        <f aca="false">Flights!$K$19</f>
        <v>EY</v>
      </c>
      <c r="G503" s="57" t="s">
        <v>462</v>
      </c>
      <c r="H503" s="57" t="s">
        <v>463</v>
      </c>
      <c r="I503" s="57" t="s">
        <v>443</v>
      </c>
      <c r="J503" s="57" t="s">
        <v>470</v>
      </c>
      <c r="K503" s="67" t="s">
        <v>445</v>
      </c>
      <c r="L503" s="67" t="s">
        <v>446</v>
      </c>
      <c r="M503" s="67" t="s">
        <v>186</v>
      </c>
      <c r="N503" s="67" t="s">
        <v>447</v>
      </c>
      <c r="O503" s="67" t="s">
        <v>448</v>
      </c>
      <c r="P503" s="57" t="s">
        <v>186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open",IF(AND(NOT(OR(LEN(AZ503)&lt;15,ISNUMBER(MATCH(AZ503,L_Placeholder,0)))),BK503=0,NOT(OR(LEN(AU503)&lt;2,ISNUMBER(MATCH(AU503,L_Placeholder,0)))),NOT(OR(LEN(AX503)&lt;2,ISNUMBER(MATCH(AX503,L_Placeholder,0)))),TRIM(AE503)&lt;&gt;TRIM(T503)),"N/A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missing",IF(OR(LEN(AU503)&lt;2,ISNUMBER(MATCH(AU503,L_Placeholder,0))),"INVALID – PIC missing",IF(OR(LEN(AV503)&lt;2,ISNUMBER(MATCH(AV503,L_Placeholder,0))),"INVALID – result / assessment missing",IF(OR(OR(LEN(AW503)&lt;3,ISNUMBER(MATCH(AW503,L_Placeholder,0))),SUMPRODUCT(--ISNUMBER(SEARCH(" "&amp;L_EvidencePhrase&amp;" ",BD503)))&gt;0,BI503=1),"INVALID – evidence missing, placeholder or not yet on file",IF(BL503=0,"INVALID – evidence needs a traceable reference (number, file name or link)",IF(OR(LEN(AX503)&lt;2,ISNUMBER(MATCH(AX503,L_Placeholder,0))),"INVALID – verifier missing",IF(AX503=AU503,"INVALID – verifier must be someone other than the PIC",IF(BH503=1,"INVALID – result not yet available (awaiting / TBC)",IF(BV503=1,"INVALID – wording says not on board: an on-board confirmation needs the item loaded",IF(AND(AQ503=1,OR(OR(LEN(AY503)&lt;3,ISNUMBER(MATCH(AY503,L_Placeholder,0))),BJ503=1,BQ503=0)),"INVALID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LATE","COMPLETE")&amp;IF(BG503=1," – CHECK WORDING",""))))))))))))))))))))))))),IF(TRIM(U503)="Fail","FAIL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t="str">
        <f aca="false">" "&amp;TRIM(SUBSTITUTE(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 "))&amp;" "</f>
        <v>  </v>
      </c>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IFERROR(IF(AND(TRIM(U503)="Pass",SUMPRODUCT((LEN(BC503)-LEN(SUBSTITUTE(BC503,"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t="n">
        <f aca="false">IFERROR(IF(SUMPRODUCT((LEN(BD503)-LEN(SUBSTITUTE(BD503," "&amp;L_PendStrict&amp;" "," ")))/(LEN(L_PendStrict)+1))&gt;SUMPRODUCT((LEN(BD503)-LEN(SUBSTITUTE(BD503," "&amp;L_PendNeg&amp;" "," ")))/(LEN(L_PendNeg)+1)),1,0),1)</f>
        <v>0</v>
      </c>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t="n">
        <f aca="false">IFERROR(IF(OR(SUMPRODUCT(--ISNUMBER(SEARCH({"aa000"," aa 000"," aaa 000"," aaaa 000"," a 0000"," a000 000"," aa 00 000"," aaa 00 000"},BN503)))&gt;0,SUMPRODUCT(--ISNUMBER(SEARCH({"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503)))&gt;0,SUMPRODUCT(--ISNUMBER(SEARCH({"http","www.","\",".pdf",".jpg",".jpeg",".png",".heic",".xls",".doc",".msg",".eml"},Z503)))&gt;0,AND(SUMPRODUCT(--ISNUMBER(SEARCH({"sharepoint","onedrive","teams","dms","q-pulse","qpulse"},Z503)))&gt;0,ISNUMBER(SEARCH("0",BM503)))),1,0),0)</f>
        <v>0</v>
      </c>
      <c r="BM503" s="61" t="str">
        <f aca="false">SUBSTITUTE(SUBSTITUTE(SUBSTITUTE(SUBSTITUTE(SUBSTITUTE(SUBSTITUTE(SUBSTITUTE(SUBSTITUTE(SUBSTITUTE(LOWER(BW503&amp;""),"1","0"),"2","0"),"3","0"),"4","0"),"5","0"),"6","0"),"7","0"),"8","0"),"9","0")</f>
        <v>  </v>
      </c>
      <c r="BN503" s="61" t="str">
        <f aca="false">SUBSTITUTE(SUBSTITUTE(SUBSTITUTE(SUBSTITUTE(SUBSTITUTE(SUBSTITUTE(SUBSTITUTE(SUBSTITUTE(SUBSTITUTE(SUBSTITUTE(SUBSTITUTE(SUBSTITUTE(SUBSTITUTE(SUBSTITUTE(SUBSTITUTE(SUBSTITUTE(SUBSTITUTE(SUBSTITUTE(SUBSTITUTE(SUBSTITUTE(SUBSTITUTE(SUBSTITUTE(SUBSTITUTE(SUBSTITUTE(SUBSTITUTE(BM503,"b","a"),"c","a"),"d","a"),"e","a"),"f","a"),"g","a"),"h","a"),"i","a"),"j","a"),"k","a"),"l","a"),"m","a"),"n","a"),"o","a"),"p","a"),"q","a"),"r","a"),"s","a"),"t","a"),"u","a"),"v","a"),"w","a"),"x","a"),"y","a"),"z","a")</f>
        <v>  </v>
      </c>
      <c r="BO503" s="61" t="str">
        <f aca="false">SUBSTITUTE(SUBSTITUTE(SUBSTITUTE(SUBSTITUTE(SUBSTITUTE(SUBSTITUTE(SUBSTITUTE(SUBSTITUTE(SUBSTITUTE(LOWER(BX503&amp;""),"1","0"),"2","0"),"3","0"),"4","0"),"5","0"),"6","0"),"7","0"),"8","0"),"9","0")</f>
        <v>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v>
      </c>
      <c r="BQ503" s="61" t="n">
        <f aca="false">IFERROR(IF(OR(SUMPRODUCT(--ISNUMBER(SEARCH({"aa000"," aa 000"," aaa 000"," aaaa 000"," a 0000"," a000 000"," aa 00 000"," aaa 00 000"},BP503)))&gt;0,SUMPRODUCT(--ISNUMBER(SEARCH({"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503)))&gt;0,SUMPRODUCT(--ISNUMBER(SEARCH({"http","www.","\",".pdf",".jpg",".jpeg",".png",".heic",".xls",".doc",".msg",".eml"},W503)))&gt;0,ISNUMBER(SEARCH("0000",BO503)),AND(SUMPRODUCT(--ISNUMBER(SEARCH({"sharepoint","onedrive","teams","dms","q-pulse","qpulse"},W503)))&gt;0,ISNUMBER(SEARCH("0",BO503)))),1,0),0)</f>
        <v>0</v>
      </c>
      <c r="BR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503," "&amp;LOWER(Flights!$F$19)&amp;" "," ~ ")," mh"," ~")," at "," ~ ")," by "," ~ ")," on "," ~ ")," to "," ~ ")," from "," ~ ")," until "," ~ ")," till "," ~ ")," before "," ~ ")," after "," ~ ")," around "," ~ ")," approx "," ~ ")," about "," ~ ")," since "," ~ ")," hrs "," ~ ")," hr "," ~ ")," hours "," ~ ")," time "," ~ ")," jan "," ~ ")," feb "," ~ ")," mar "," ~ ")," apr "," ~ ")," may "," ~ ")," jun "," ~ ")," jul "," ~ ")," aug "," ~ ")," sep "," ~ ")," sept "," ~ ")," oct "," ~ ")</f>
        <v>  </v>
      </c>
      <c r="BS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503," "&amp;LOWER(Flights!$F$19)&amp;" "," ~ ")," mh"," ~")," at "," ~ ")," by "," ~ ")," on "," ~ ")," to "," ~ ")," from "," ~ ")," until "," ~ ")," till "," ~ ")," before "," ~ ")," after "," ~ ")," around "," ~ ")," approx "," ~ ")," about "," ~ ")," since "," ~ ")," hrs "," ~ ")," hr "," ~ ")," hours "," ~ ")," time "," ~ ")," jan "," ~ ")," feb "," ~ ")," mar "," ~ ")," apr "," ~ ")," may "," ~ ")," jun "," ~ ")," jul "," ~ ")," aug "," ~ ")," sep "," ~ ")," sept "," ~ ")," oct "," ~ ")</f>
        <v>  </v>
      </c>
      <c r="BT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503,"jan","~"),"feb","~"),"mar","~"),"apr","~"),"may","~"),"jun","~"),"jul","~"),"aug","~"),"sep","~"),"oct","~"),"nov","~"),"dec","~")," nov "," ~ ")," dec "," ~ ")," mon "," ~ ")," tue "," ~ ")," wed "," ~ ")," thu "," ~ ")," fri "," ~ ")," sat "," ~ ")," sun "," ~ ")," gate "," ~ ")," bay "," ~ ")," stand "," ~ ")," position "," ~ ")," galley "," ~ ")," flight "," ~ ")," flt "," ~ ")," day "," ~ ")," date "," ~ ")," dated "," ~ ")," the "," ~ ")," and "," ~ ")," of "," ~ ")," in "," ~ ")," for "," ~ ")," with "," ~ ")</f>
        <v>  </v>
      </c>
      <c r="BU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503,"jan","~"),"feb","~"),"mar","~"),"apr","~"),"may","~"),"jun","~"),"jul","~"),"aug","~"),"sep","~"),"oct","~"),"nov","~"),"dec","~")," nov "," ~ ")," dec "," ~ ")," mon "," ~ ")," tue "," ~ ")," wed "," ~ ")," thu "," ~ ")," fri "," ~ ")," sat "," ~ ")," sun "," ~ ")," gate "," ~ ")," bay "," ~ ")," stand "," ~ ")," position "," ~ ")," galley "," ~ ")," flight "," ~ ")," flt "," ~ ")," day "," ~ ")," date "," ~ ")," dated "," ~ ")," the "," ~ ")," and "," ~ ")," of "," ~ ")," in "," ~ ")," for "," ~ ")," with "," ~ ")</f>
        <v>  </v>
      </c>
      <c r="BV503" s="61" t="n">
        <f aca="false">IFERROR(IF(OR(SUMPRODUCT((LEN(BC503)-LEN(SUBSTITUTE(BC503," "&amp;L_NotLoaded&amp;" "," ")))/(LEN(L_NotLoaded)+1))&gt;SUMPRODUCT((LEN(BC503)-LEN(SUBSTITUTE(BC503," "&amp;L_NotLoadedNeg&amp;" "," ")))/(LEN(L_NotLoadedNeg)+1)),SUMPRODUCT((LEN(BD503)-LEN(SUBSTITUTE(BD503," "&amp;L_NotLoaded&amp;" "," ")))/(LEN(L_NotLoaded)+1))&gt;SUMPRODUCT((LEN(BD503)-LEN(SUBSTITUTE(BD503," "&amp;L_NotLoadedNeg&amp;" "," ")))/(LEN(L_NotLoadedNeg)+1))),1,0),0)</f>
        <v>0</v>
      </c>
      <c r="BW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503," pax "," ~ ")," etd "," ~ ")," eta "," ~ ")," std "," ~ ")," sta "," ~ ")," atd "," ~ ")," ata "," ~ ")," lt "," ~ ")," utc "," ~ ")," local "," ~ ")," ok "," ~ ")," done "," ~ ")," seen "," ~ ")," chk "," ~ ")," chkd "," ~ ")," checked "," ~ ")," rcvd "," ~ ")," recd "," ~ ")," dep "," ~ ")," arr "," ~ ")," qty "," ~ ")," all "," ~ ")," ttl "," ~ ")," total "," ~ ")," via "," ~ ")," per "," ~ ")," call "," ~ ")," inbound "," ~ ")," outbound "," ~ ")," approx "," ~ ")</f>
        <v>  </v>
      </c>
      <c r="BX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503," pax "," ~ ")," etd "," ~ ")," eta "," ~ ")," std "," ~ ")," sta "," ~ ")," atd "," ~ ")," ata "," ~ ")," lt "," ~ ")," utc "," ~ ")," local "," ~ ")," ok "," ~ ")," done "," ~ ")," seen "," ~ ")," chk "," ~ ")," chkd "," ~ ")," checked "," ~ ")," rcvd "," ~ ")," recd "," ~ ")," dep "," ~ ")," arr "," ~ ")," qty "," ~ ")," all "," ~ ")," ttl "," ~ ")," total "," ~ ")," via "," ~ ")," per "," ~ ")," call "," ~ ")," inbound "," ~ ")," outbound "," ~ ")," approx "," ~ ")</f>
        <v>  </v>
      </c>
    </row>
    <row r="504" customFormat="false" ht="39.75" hidden="false" customHeight="true" outlineLevel="0" collapsed="false">
      <c r="A504" s="57" t="s">
        <v>1161</v>
      </c>
      <c r="B504" s="57" t="s">
        <v>278</v>
      </c>
      <c r="C504" s="57" t="str">
        <f aca="false">Flights!$F$19</f>
        <v>MH0003</v>
      </c>
      <c r="D504" s="58" t="n">
        <f aca="false">Flights!$D$19</f>
        <v>46320</v>
      </c>
      <c r="E504" s="57" t="str">
        <f aca="false">Flights!$G$19&amp;"-"&amp;Flights!$H$19</f>
        <v>LHR-KUL</v>
      </c>
      <c r="F504" s="57" t="str">
        <f aca="false">Flights!$K$19</f>
        <v>EY</v>
      </c>
      <c r="G504" s="57" t="s">
        <v>462</v>
      </c>
      <c r="H504" s="57" t="s">
        <v>463</v>
      </c>
      <c r="I504" s="57" t="s">
        <v>450</v>
      </c>
      <c r="J504" s="57" t="s">
        <v>472</v>
      </c>
      <c r="K504" s="67" t="s">
        <v>452</v>
      </c>
      <c r="L504" s="67" t="s">
        <v>453</v>
      </c>
      <c r="M504" s="67" t="s">
        <v>454</v>
      </c>
      <c r="N504" s="67" t="s">
        <v>386</v>
      </c>
      <c r="O504" s="67"/>
      <c r="P504" s="57" t="s">
        <v>186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open",IF(AND(NOT(OR(LEN(AZ504)&lt;15,ISNUMBER(MATCH(AZ504,L_Placeholder,0)))),BK504=0,NOT(OR(LEN(AU504)&lt;2,ISNUMBER(MATCH(AU504,L_Placeholder,0)))),NOT(OR(LEN(AX504)&lt;2,ISNUMBER(MATCH(AX504,L_Placeholder,0)))),TRIM(AE504)&lt;&gt;TRIM(T504)),"N/A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missing",IF(OR(LEN(AU504)&lt;2,ISNUMBER(MATCH(AU504,L_Placeholder,0))),"INVALID – PIC missing",IF(OR(LEN(AV504)&lt;2,ISNUMBER(MATCH(AV504,L_Placeholder,0))),"INVALID – result / assessment missing",IF(OR(OR(LEN(AW504)&lt;3,ISNUMBER(MATCH(AW504,L_Placeholder,0))),SUMPRODUCT(--ISNUMBER(SEARCH(" "&amp;L_EvidencePhrase&amp;" ",BD504)))&gt;0,BI504=1),"INVALID – evidence missing, placeholder or not yet on file",IF(BL504=0,"INVALID – evidence needs a traceable reference (number, file name or link)",IF(OR(LEN(AX504)&lt;2,ISNUMBER(MATCH(AX504,L_Placeholder,0))),"INVALID – verifier missing",IF(AX504=AU504,"INVALID – verifier must be someone other than the PIC",IF(BH504=1,"INVALID – result not yet available (awaiting / TBC)",IF(BV504=1,"INVALID – wording says not on board: an on-board confirmation needs the item loaded",IF(AND(AQ504=1,OR(OR(LEN(AY504)&lt;3,ISNUMBER(MATCH(AY504,L_Placeholder,0))),BJ504=1,BQ504=0)),"INVALID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LATE","COMPLETE")&amp;IF(BG504=1," – CHECK WORDING",""))))))))))))))))))))))))),IF(TRIM(U504)="Fail","FAIL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t="str">
        <f aca="false">" "&amp;TRIM(SUBSTITUTE(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 "))&amp;" "</f>
        <v>  </v>
      </c>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IFERROR(IF(AND(TRIM(U504)="Pass",SUMPRODUCT((LEN(BC504)-LEN(SUBSTITUTE(BC504,"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t="n">
        <f aca="false">IFERROR(IF(SUMPRODUCT((LEN(BD504)-LEN(SUBSTITUTE(BD504," "&amp;L_PendStrict&amp;" "," ")))/(LEN(L_PendStrict)+1))&gt;SUMPRODUCT((LEN(BD504)-LEN(SUBSTITUTE(BD504," "&amp;L_PendNeg&amp;" "," ")))/(LEN(L_PendNeg)+1)),1,0),1)</f>
        <v>0</v>
      </c>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t="n">
        <f aca="false">IFERROR(IF(OR(SUMPRODUCT(--ISNUMBER(SEARCH({"aa000"," aa 000"," aaa 000"," aaaa 000"," a 0000"," a000 000"," aa 00 000"," aaa 00 000"},BN504)))&gt;0,SUMPRODUCT(--ISNUMBER(SEARCH({"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504)))&gt;0,SUMPRODUCT(--ISNUMBER(SEARCH({"http","www.","\",".pdf",".jpg",".jpeg",".png",".heic",".xls",".doc",".msg",".eml"},Z504)))&gt;0,AND(SUMPRODUCT(--ISNUMBER(SEARCH({"sharepoint","onedrive","teams","dms","q-pulse","qpulse"},Z504)))&gt;0,ISNUMBER(SEARCH("0",BM504)))),1,0),0)</f>
        <v>0</v>
      </c>
      <c r="BM504" s="61" t="str">
        <f aca="false">SUBSTITUTE(SUBSTITUTE(SUBSTITUTE(SUBSTITUTE(SUBSTITUTE(SUBSTITUTE(SUBSTITUTE(SUBSTITUTE(SUBSTITUTE(LOWER(BW504&amp;""),"1","0"),"2","0"),"3","0"),"4","0"),"5","0"),"6","0"),"7","0"),"8","0"),"9","0")</f>
        <v>  </v>
      </c>
      <c r="BN504" s="61" t="str">
        <f aca="false">SUBSTITUTE(SUBSTITUTE(SUBSTITUTE(SUBSTITUTE(SUBSTITUTE(SUBSTITUTE(SUBSTITUTE(SUBSTITUTE(SUBSTITUTE(SUBSTITUTE(SUBSTITUTE(SUBSTITUTE(SUBSTITUTE(SUBSTITUTE(SUBSTITUTE(SUBSTITUTE(SUBSTITUTE(SUBSTITUTE(SUBSTITUTE(SUBSTITUTE(SUBSTITUTE(SUBSTITUTE(SUBSTITUTE(SUBSTITUTE(SUBSTITUTE(BM504,"b","a"),"c","a"),"d","a"),"e","a"),"f","a"),"g","a"),"h","a"),"i","a"),"j","a"),"k","a"),"l","a"),"m","a"),"n","a"),"o","a"),"p","a"),"q","a"),"r","a"),"s","a"),"t","a"),"u","a"),"v","a"),"w","a"),"x","a"),"y","a"),"z","a")</f>
        <v>  </v>
      </c>
      <c r="BO504" s="61" t="str">
        <f aca="false">SUBSTITUTE(SUBSTITUTE(SUBSTITUTE(SUBSTITUTE(SUBSTITUTE(SUBSTITUTE(SUBSTITUTE(SUBSTITUTE(SUBSTITUTE(LOWER(BX504&amp;""),"1","0"),"2","0"),"3","0"),"4","0"),"5","0"),"6","0"),"7","0"),"8","0"),"9","0")</f>
        <v>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v>
      </c>
      <c r="BQ504" s="61" t="n">
        <f aca="false">IFERROR(IF(OR(SUMPRODUCT(--ISNUMBER(SEARCH({"aa000"," aa 000"," aaa 000"," aaaa 000"," a 0000"," a000 000"," aa 00 000"," aaa 00 000"},BP504)))&gt;0,SUMPRODUCT(--ISNUMBER(SEARCH({"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504)))&gt;0,SUMPRODUCT(--ISNUMBER(SEARCH({"http","www.","\",".pdf",".jpg",".jpeg",".png",".heic",".xls",".doc",".msg",".eml"},W504)))&gt;0,ISNUMBER(SEARCH("0000",BO504)),AND(SUMPRODUCT(--ISNUMBER(SEARCH({"sharepoint","onedrive","teams","dms","q-pulse","qpulse"},W504)))&gt;0,ISNUMBER(SEARCH("0",BO504)))),1,0),0)</f>
        <v>0</v>
      </c>
      <c r="BR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504," "&amp;LOWER(Flights!$F$19)&amp;" "," ~ ")," mh"," ~")," at "," ~ ")," by "," ~ ")," on "," ~ ")," to "," ~ ")," from "," ~ ")," until "," ~ ")," till "," ~ ")," before "," ~ ")," after "," ~ ")," around "," ~ ")," approx "," ~ ")," about "," ~ ")," since "," ~ ")," hrs "," ~ ")," hr "," ~ ")," hours "," ~ ")," time "," ~ ")," jan "," ~ ")," feb "," ~ ")," mar "," ~ ")," apr "," ~ ")," may "," ~ ")," jun "," ~ ")," jul "," ~ ")," aug "," ~ ")," sep "," ~ ")," sept "," ~ ")," oct "," ~ ")</f>
        <v>  </v>
      </c>
      <c r="BS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504," "&amp;LOWER(Flights!$F$19)&amp;" "," ~ ")," mh"," ~")," at "," ~ ")," by "," ~ ")," on "," ~ ")," to "," ~ ")," from "," ~ ")," until "," ~ ")," till "," ~ ")," before "," ~ ")," after "," ~ ")," around "," ~ ")," approx "," ~ ")," about "," ~ ")," since "," ~ ")," hrs "," ~ ")," hr "," ~ ")," hours "," ~ ")," time "," ~ ")," jan "," ~ ")," feb "," ~ ")," mar "," ~ ")," apr "," ~ ")," may "," ~ ")," jun "," ~ ")," jul "," ~ ")," aug "," ~ ")," sep "," ~ ")," sept "," ~ ")," oct "," ~ ")</f>
        <v>  </v>
      </c>
      <c r="BT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504,"jan","~"),"feb","~"),"mar","~"),"apr","~"),"may","~"),"jun","~"),"jul","~"),"aug","~"),"sep","~"),"oct","~"),"nov","~"),"dec","~")," nov "," ~ ")," dec "," ~ ")," mon "," ~ ")," tue "," ~ ")," wed "," ~ ")," thu "," ~ ")," fri "," ~ ")," sat "," ~ ")," sun "," ~ ")," gate "," ~ ")," bay "," ~ ")," stand "," ~ ")," position "," ~ ")," galley "," ~ ")," flight "," ~ ")," flt "," ~ ")," day "," ~ ")," date "," ~ ")," dated "," ~ ")," the "," ~ ")," and "," ~ ")," of "," ~ ")," in "," ~ ")," for "," ~ ")," with "," ~ ")</f>
        <v>  </v>
      </c>
      <c r="BU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504,"jan","~"),"feb","~"),"mar","~"),"apr","~"),"may","~"),"jun","~"),"jul","~"),"aug","~"),"sep","~"),"oct","~"),"nov","~"),"dec","~")," nov "," ~ ")," dec "," ~ ")," mon "," ~ ")," tue "," ~ ")," wed "," ~ ")," thu "," ~ ")," fri "," ~ ")," sat "," ~ ")," sun "," ~ ")," gate "," ~ ")," bay "," ~ ")," stand "," ~ ")," position "," ~ ")," galley "," ~ ")," flight "," ~ ")," flt "," ~ ")," day "," ~ ")," date "," ~ ")," dated "," ~ ")," the "," ~ ")," and "," ~ ")," of "," ~ ")," in "," ~ ")," for "," ~ ")," with "," ~ ")</f>
        <v>  </v>
      </c>
      <c r="BV504" s="61" t="n">
        <f aca="false">IFERROR(IF(OR(SUMPRODUCT((LEN(BC504)-LEN(SUBSTITUTE(BC504," "&amp;L_NotLoaded&amp;" "," ")))/(LEN(L_NotLoaded)+1))&gt;SUMPRODUCT((LEN(BC504)-LEN(SUBSTITUTE(BC504," "&amp;L_NotLoadedNeg&amp;" "," ")))/(LEN(L_NotLoadedNeg)+1)),SUMPRODUCT((LEN(BD504)-LEN(SUBSTITUTE(BD504," "&amp;L_NotLoaded&amp;" "," ")))/(LEN(L_NotLoaded)+1))&gt;SUMPRODUCT((LEN(BD504)-LEN(SUBSTITUTE(BD504," "&amp;L_NotLoadedNeg&amp;" "," ")))/(LEN(L_NotLoadedNeg)+1))),1,0),0)</f>
        <v>0</v>
      </c>
      <c r="BW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504," pax "," ~ ")," etd "," ~ ")," eta "," ~ ")," std "," ~ ")," sta "," ~ ")," atd "," ~ ")," ata "," ~ ")," lt "," ~ ")," utc "," ~ ")," local "," ~ ")," ok "," ~ ")," done "," ~ ")," seen "," ~ ")," chk "," ~ ")," chkd "," ~ ")," checked "," ~ ")," rcvd "," ~ ")," recd "," ~ ")," dep "," ~ ")," arr "," ~ ")," qty "," ~ ")," all "," ~ ")," ttl "," ~ ")," total "," ~ ")," via "," ~ ")," per "," ~ ")," call "," ~ ")," inbound "," ~ ")," outbound "," ~ ")," approx "," ~ ")</f>
        <v>  </v>
      </c>
      <c r="BX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504," pax "," ~ ")," etd "," ~ ")," eta "," ~ ")," std "," ~ ")," sta "," ~ ")," atd "," ~ ")," ata "," ~ ")," lt "," ~ ")," utc "," ~ ")," local "," ~ ")," ok "," ~ ")," done "," ~ ")," seen "," ~ ")," chk "," ~ ")," chkd "," ~ ")," checked "," ~ ")," rcvd "," ~ ")," recd "," ~ ")," dep "," ~ ")," arr "," ~ ")," qty "," ~ ")," all "," ~ ")," ttl "," ~ ")," total "," ~ ")," via "," ~ ")," per "," ~ ")," call "," ~ ")," inbound "," ~ ")," outbound "," ~ ")," approx "," ~ ")</f>
        <v>  </v>
      </c>
    </row>
    <row r="505" customFormat="false" ht="54" hidden="false" customHeight="true" outlineLevel="0" collapsed="false">
      <c r="A505" s="57" t="s">
        <v>1162</v>
      </c>
      <c r="B505" s="57" t="s">
        <v>278</v>
      </c>
      <c r="C505" s="57" t="str">
        <f aca="false">Flights!$F$19</f>
        <v>MH0003</v>
      </c>
      <c r="D505" s="58" t="n">
        <f aca="false">Flights!$D$19</f>
        <v>46320</v>
      </c>
      <c r="E505" s="57" t="str">
        <f aca="false">Flights!$G$19&amp;"-"&amp;Flights!$H$19</f>
        <v>LHR-KUL</v>
      </c>
      <c r="F505" s="57" t="str">
        <f aca="false">Flights!$K$19</f>
        <v>EY</v>
      </c>
      <c r="G505" s="57" t="s">
        <v>462</v>
      </c>
      <c r="H505" s="57" t="s">
        <v>463</v>
      </c>
      <c r="I505" s="57" t="s">
        <v>450</v>
      </c>
      <c r="J505" s="57" t="s">
        <v>474</v>
      </c>
      <c r="K505" s="67" t="s">
        <v>458</v>
      </c>
      <c r="L505" s="67" t="s">
        <v>459</v>
      </c>
      <c r="M505" s="67" t="s">
        <v>454</v>
      </c>
      <c r="N505" s="67" t="s">
        <v>386</v>
      </c>
      <c r="O505" s="67" t="s">
        <v>1163</v>
      </c>
      <c r="P505" s="57" t="s">
        <v>186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open",IF(AND(NOT(OR(LEN(AZ505)&lt;15,ISNUMBER(MATCH(AZ505,L_Placeholder,0)))),BK505=0,NOT(OR(LEN(AU505)&lt;2,ISNUMBER(MATCH(AU505,L_Placeholder,0)))),NOT(OR(LEN(AX505)&lt;2,ISNUMBER(MATCH(AX505,L_Placeholder,0)))),TRIM(AE505)&lt;&gt;TRIM(T505)),"N/A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missing",IF(OR(LEN(AU505)&lt;2,ISNUMBER(MATCH(AU505,L_Placeholder,0))),"INVALID – PIC missing",IF(OR(LEN(AV505)&lt;2,ISNUMBER(MATCH(AV505,L_Placeholder,0))),"INVALID – result / assessment missing",IF(OR(OR(LEN(AW505)&lt;3,ISNUMBER(MATCH(AW505,L_Placeholder,0))),SUMPRODUCT(--ISNUMBER(SEARCH(" "&amp;L_EvidencePhrase&amp;" ",BD505)))&gt;0,BI505=1),"INVALID – evidence missing, placeholder or not yet on file",IF(BL505=0,"INVALID – evidence needs a traceable reference (number, file name or link)",IF(OR(LEN(AX505)&lt;2,ISNUMBER(MATCH(AX505,L_Placeholder,0))),"INVALID – verifier missing",IF(AX505=AU505,"INVALID – verifier must be someone other than the PIC",IF(BH505=1,"INVALID – result not yet available (awaiting / TBC)",IF(BV505=1,"INVALID – wording says not on board: an on-board confirmation needs the item loaded",IF(AND(AQ505=1,OR(OR(LEN(AY505)&lt;3,ISNUMBER(MATCH(AY505,L_Placeholder,0))),BJ505=1,BQ505=0)),"INVALID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LATE","COMPLETE")&amp;IF(BG505=1," – CHECK WORDING",""))))))))))))))))))))))))),IF(TRIM(U505)="Fail","FAIL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t="str">
        <f aca="false">" "&amp;TRIM(SUBSTITUTE(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 "))&amp;" "</f>
        <v>  </v>
      </c>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IFERROR(IF(AND(TRIM(U505)="Pass",SUMPRODUCT((LEN(BC505)-LEN(SUBSTITUTE(BC505,"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t="n">
        <f aca="false">IFERROR(IF(SUMPRODUCT((LEN(BD505)-LEN(SUBSTITUTE(BD505," "&amp;L_PendStrict&amp;" "," ")))/(LEN(L_PendStrict)+1))&gt;SUMPRODUCT((LEN(BD505)-LEN(SUBSTITUTE(BD505," "&amp;L_PendNeg&amp;" "," ")))/(LEN(L_PendNeg)+1)),1,0),1)</f>
        <v>0</v>
      </c>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t="n">
        <f aca="false">IFERROR(IF(OR(SUMPRODUCT(--ISNUMBER(SEARCH({"aa000"," aa 000"," aaa 000"," aaaa 000"," a 0000"," a000 000"," aa 00 000"," aaa 00 000"},BN505)))&gt;0,SUMPRODUCT(--ISNUMBER(SEARCH({"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505)))&gt;0,SUMPRODUCT(--ISNUMBER(SEARCH({"http","www.","\",".pdf",".jpg",".jpeg",".png",".heic",".xls",".doc",".msg",".eml"},Z505)))&gt;0,AND(SUMPRODUCT(--ISNUMBER(SEARCH({"sharepoint","onedrive","teams","dms","q-pulse","qpulse"},Z505)))&gt;0,ISNUMBER(SEARCH("0",BM505)))),1,0),0)</f>
        <v>0</v>
      </c>
      <c r="BM505" s="61" t="str">
        <f aca="false">SUBSTITUTE(SUBSTITUTE(SUBSTITUTE(SUBSTITUTE(SUBSTITUTE(SUBSTITUTE(SUBSTITUTE(SUBSTITUTE(SUBSTITUTE(LOWER(BW505&amp;""),"1","0"),"2","0"),"3","0"),"4","0"),"5","0"),"6","0"),"7","0"),"8","0"),"9","0")</f>
        <v>  </v>
      </c>
      <c r="BN505" s="61" t="str">
        <f aca="false">SUBSTITUTE(SUBSTITUTE(SUBSTITUTE(SUBSTITUTE(SUBSTITUTE(SUBSTITUTE(SUBSTITUTE(SUBSTITUTE(SUBSTITUTE(SUBSTITUTE(SUBSTITUTE(SUBSTITUTE(SUBSTITUTE(SUBSTITUTE(SUBSTITUTE(SUBSTITUTE(SUBSTITUTE(SUBSTITUTE(SUBSTITUTE(SUBSTITUTE(SUBSTITUTE(SUBSTITUTE(SUBSTITUTE(SUBSTITUTE(SUBSTITUTE(BM505,"b","a"),"c","a"),"d","a"),"e","a"),"f","a"),"g","a"),"h","a"),"i","a"),"j","a"),"k","a"),"l","a"),"m","a"),"n","a"),"o","a"),"p","a"),"q","a"),"r","a"),"s","a"),"t","a"),"u","a"),"v","a"),"w","a"),"x","a"),"y","a"),"z","a")</f>
        <v>  </v>
      </c>
      <c r="BO505" s="61" t="str">
        <f aca="false">SUBSTITUTE(SUBSTITUTE(SUBSTITUTE(SUBSTITUTE(SUBSTITUTE(SUBSTITUTE(SUBSTITUTE(SUBSTITUTE(SUBSTITUTE(LOWER(BX505&amp;""),"1","0"),"2","0"),"3","0"),"4","0"),"5","0"),"6","0"),"7","0"),"8","0"),"9","0")</f>
        <v>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v>
      </c>
      <c r="BQ505" s="61" t="n">
        <f aca="false">IFERROR(IF(OR(SUMPRODUCT(--ISNUMBER(SEARCH({"aa000"," aa 000"," aaa 000"," aaaa 000"," a 0000"," a000 000"," aa 00 000"," aaa 00 000"},BP505)))&gt;0,SUMPRODUCT(--ISNUMBER(SEARCH({"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505)))&gt;0,SUMPRODUCT(--ISNUMBER(SEARCH({"http","www.","\",".pdf",".jpg",".jpeg",".png",".heic",".xls",".doc",".msg",".eml"},W505)))&gt;0,ISNUMBER(SEARCH("0000",BO505)),AND(SUMPRODUCT(--ISNUMBER(SEARCH({"sharepoint","onedrive","teams","dms","q-pulse","qpulse"},W505)))&gt;0,ISNUMBER(SEARCH("0",BO505)))),1,0),0)</f>
        <v>0</v>
      </c>
      <c r="BR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505," "&amp;LOWER(Flights!$F$19)&amp;" "," ~ ")," mh"," ~")," at "," ~ ")," by "," ~ ")," on "," ~ ")," to "," ~ ")," from "," ~ ")," until "," ~ ")," till "," ~ ")," before "," ~ ")," after "," ~ ")," around "," ~ ")," approx "," ~ ")," about "," ~ ")," since "," ~ ")," hrs "," ~ ")," hr "," ~ ")," hours "," ~ ")," time "," ~ ")," jan "," ~ ")," feb "," ~ ")," mar "," ~ ")," apr "," ~ ")," may "," ~ ")," jun "," ~ ")," jul "," ~ ")," aug "," ~ ")," sep "," ~ ")," sept "," ~ ")," oct "," ~ ")</f>
        <v>  </v>
      </c>
      <c r="BS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505," "&amp;LOWER(Flights!$F$19)&amp;" "," ~ ")," mh"," ~")," at "," ~ ")," by "," ~ ")," on "," ~ ")," to "," ~ ")," from "," ~ ")," until "," ~ ")," till "," ~ ")," before "," ~ ")," after "," ~ ")," around "," ~ ")," approx "," ~ ")," about "," ~ ")," since "," ~ ")," hrs "," ~ ")," hr "," ~ ")," hours "," ~ ")," time "," ~ ")," jan "," ~ ")," feb "," ~ ")," mar "," ~ ")," apr "," ~ ")," may "," ~ ")," jun "," ~ ")," jul "," ~ ")," aug "," ~ ")," sep "," ~ ")," sept "," ~ ")," oct "," ~ ")</f>
        <v>  </v>
      </c>
      <c r="BT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505,"jan","~"),"feb","~"),"mar","~"),"apr","~"),"may","~"),"jun","~"),"jul","~"),"aug","~"),"sep","~"),"oct","~"),"nov","~"),"dec","~")," nov "," ~ ")," dec "," ~ ")," mon "," ~ ")," tue "," ~ ")," wed "," ~ ")," thu "," ~ ")," fri "," ~ ")," sat "," ~ ")," sun "," ~ ")," gate "," ~ ")," bay "," ~ ")," stand "," ~ ")," position "," ~ ")," galley "," ~ ")," flight "," ~ ")," flt "," ~ ")," day "," ~ ")," date "," ~ ")," dated "," ~ ")," the "," ~ ")," and "," ~ ")," of "," ~ ")," in "," ~ ")," for "," ~ ")," with "," ~ ")</f>
        <v>  </v>
      </c>
      <c r="BU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505,"jan","~"),"feb","~"),"mar","~"),"apr","~"),"may","~"),"jun","~"),"jul","~"),"aug","~"),"sep","~"),"oct","~"),"nov","~"),"dec","~")," nov "," ~ ")," dec "," ~ ")," mon "," ~ ")," tue "," ~ ")," wed "," ~ ")," thu "," ~ ")," fri "," ~ ")," sat "," ~ ")," sun "," ~ ")," gate "," ~ ")," bay "," ~ ")," stand "," ~ ")," position "," ~ ")," galley "," ~ ")," flight "," ~ ")," flt "," ~ ")," day "," ~ ")," date "," ~ ")," dated "," ~ ")," the "," ~ ")," and "," ~ ")," of "," ~ ")," in "," ~ ")," for "," ~ ")," with "," ~ ")</f>
        <v>  </v>
      </c>
      <c r="BV505" s="61" t="n">
        <f aca="false">IFERROR(IF(OR(SUMPRODUCT((LEN(BC505)-LEN(SUBSTITUTE(BC505," "&amp;L_NotLoaded&amp;" "," ")))/(LEN(L_NotLoaded)+1))&gt;SUMPRODUCT((LEN(BC505)-LEN(SUBSTITUTE(BC505," "&amp;L_NotLoadedNeg&amp;" "," ")))/(LEN(L_NotLoadedNeg)+1)),SUMPRODUCT((LEN(BD505)-LEN(SUBSTITUTE(BD505," "&amp;L_NotLoaded&amp;" "," ")))/(LEN(L_NotLoaded)+1))&gt;SUMPRODUCT((LEN(BD505)-LEN(SUBSTITUTE(BD505," "&amp;L_NotLoadedNeg&amp;" "," ")))/(LEN(L_NotLoadedNeg)+1))),1,0),0)</f>
        <v>0</v>
      </c>
      <c r="BW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505," pax "," ~ ")," etd "," ~ ")," eta "," ~ ")," std "," ~ ")," sta "," ~ ")," atd "," ~ ")," ata "," ~ ")," lt "," ~ ")," utc "," ~ ")," local "," ~ ")," ok "," ~ ")," done "," ~ ")," seen "," ~ ")," chk "," ~ ")," chkd "," ~ ")," checked "," ~ ")," rcvd "," ~ ")," recd "," ~ ")," dep "," ~ ")," arr "," ~ ")," qty "," ~ ")," all "," ~ ")," ttl "," ~ ")," total "," ~ ")," via "," ~ ")," per "," ~ ")," call "," ~ ")," inbound "," ~ ")," outbound "," ~ ")," approx "," ~ ")</f>
        <v>  </v>
      </c>
      <c r="BX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505," pax "," ~ ")," etd "," ~ ")," eta "," ~ ")," std "," ~ ")," sta "," ~ ")," atd "," ~ ")," ata "," ~ ")," lt "," ~ ")," utc "," ~ ")," local "," ~ ")," ok "," ~ ")," done "," ~ ")," seen "," ~ ")," chk "," ~ ")," chkd "," ~ ")," checked "," ~ ")," rcvd "," ~ ")," recd "," ~ ")," dep "," ~ ")," arr "," ~ ")," qty "," ~ ")," all "," ~ ")," ttl "," ~ ")," total "," ~ ")," via "," ~ ")," per "," ~ ")," call "," ~ ")," inbound "," ~ ")," outbound "," ~ ")," approx "," ~ ")</f>
        <v>  </v>
      </c>
    </row>
    <row r="506" customFormat="false" ht="39.75" hidden="false" customHeight="true" outlineLevel="0" collapsed="false">
      <c r="A506" s="57" t="s">
        <v>1164</v>
      </c>
      <c r="B506" s="57" t="s">
        <v>280</v>
      </c>
      <c r="C506" s="57" t="str">
        <f aca="false">Flights!$F$20</f>
        <v>MH0072</v>
      </c>
      <c r="D506" s="58" t="n">
        <f aca="false">Flights!$D$20</f>
        <v>46321</v>
      </c>
      <c r="E506" s="57" t="str">
        <f aca="false">Flights!$G$20&amp;"-"&amp;Flights!$H$20</f>
        <v>KUL-HKG</v>
      </c>
      <c r="F506" s="57" t="str">
        <f aca="false">Flights!$K$20</f>
        <v>EY</v>
      </c>
      <c r="G506" s="57" t="s">
        <v>81</v>
      </c>
      <c r="H506" s="57" t="s">
        <v>381</v>
      </c>
      <c r="I506" s="57" t="s">
        <v>382</v>
      </c>
      <c r="J506" s="57" t="s">
        <v>383</v>
      </c>
      <c r="K506" s="67" t="s">
        <v>384</v>
      </c>
      <c r="L506" s="67" t="s">
        <v>385</v>
      </c>
      <c r="M506" s="67"/>
      <c r="N506" s="67" t="s">
        <v>386</v>
      </c>
      <c r="O506" s="67"/>
      <c r="P506" s="57" t="s">
        <v>187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open",IF(AND(NOT(OR(LEN(AZ506)&lt;15,ISNUMBER(MATCH(AZ506,L_Placeholder,0)))),BK506=0,NOT(OR(LEN(AU506)&lt;2,ISNUMBER(MATCH(AU506,L_Placeholder,0)))),NOT(OR(LEN(AX506)&lt;2,ISNUMBER(MATCH(AX506,L_Placeholder,0)))),TRIM(AE506)&lt;&gt;TRIM(T506)),"N/A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missing",IF(OR(LEN(AU506)&lt;2,ISNUMBER(MATCH(AU506,L_Placeholder,0))),"INVALID – PIC missing",IF(OR(LEN(AV506)&lt;2,ISNUMBER(MATCH(AV506,L_Placeholder,0))),"INVALID – result / assessment missing",IF(OR(OR(LEN(AW506)&lt;3,ISNUMBER(MATCH(AW506,L_Placeholder,0))),SUMPRODUCT(--ISNUMBER(SEARCH(" "&amp;L_EvidencePhrase&amp;" ",BD506)))&gt;0,BI506=1),"INVALID – evidence missing, placeholder or not yet on file",IF(BL506=0,"INVALID – evidence needs a traceable reference (number, file name or link)",IF(OR(LEN(AX506)&lt;2,ISNUMBER(MATCH(AX506,L_Placeholder,0))),"INVALID – verifier missing",IF(AX506=AU506,"INVALID – verifier must be someone other than the PIC",IF(BH506=1,"INVALID – result not yet available (awaiting / TBC)",IF(BV506=1,"INVALID – wording says not on board: an on-board confirmation needs the item loaded",IF(AND(AQ506=1,OR(OR(LEN(AY506)&lt;3,ISNUMBER(MATCH(AY506,L_Placeholder,0))),BJ506=1,BQ506=0)),"INVALID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LATE","COMPLETE")&amp;IF(BG506=1," – CHECK WORDING",""))))))))))))))))))))))),IF(TRIM(U506)="Fail","FAIL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t="str">
        <f aca="false">" "&amp;TRIM(SUBSTITUTE(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 "))&amp;" "</f>
        <v>  </v>
      </c>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IFERROR(IF(AND(TRIM(U506)="Pass",SUMPRODUCT((LEN(BC506)-LEN(SUBSTITUTE(BC506,"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")))/(LEN(L_PendNeg)+1))+SUMPRODUCT((LEN(BC506)-LEN(SUBSTITUTE(BC506," "&amp;L_PendPrep&amp;" "," ")))/(LEN(L_PendPrep)+1)),1,0),1)</f>
        <v>0</v>
      </c>
      <c r="BI506" s="61" t="n">
        <f aca="false">IFERROR(IF(SUMPRODUCT((LEN(BD506)-LEN(SUBSTITUTE(BD506," "&amp;L_PendStrict&amp;" "," ")))/(LEN(L_PendStrict)+1))&gt;SUMPRODUCT((LEN(BD506)-LEN(SUBSTITUTE(BD506," "&amp;L_PendNeg&amp;" "," ")))/(LEN(L_PendNeg)+1)),1,0),1)</f>
        <v>0</v>
      </c>
      <c r="BJ506" s="61" t="n">
        <f aca="false">IFERROR(IF(SUMPRODUCT((LEN(BE506)-LEN(SUBSTITUTE(BE506," "&amp;L_Pending&amp;" "," ")))/(LEN(L_Pending)+1))&gt;SUMPRODUCT((LEN(BE506)-LEN(SUBSTITUTE(BE506," "&amp;L_PendNeg&amp;" "," ")))/(LEN(L_PendNeg)+1))+SUMPRODUCT((LEN(BE506)-LEN(SUBSTITUTE(BE506," "&amp;L_PendPrep&amp;" "," ")))/(LEN(L_PendPrep)+1)),1,0),1)</f>
        <v>0</v>
      </c>
      <c r="BK506" s="61" t="n">
        <f aca="false">IFERROR(IF(SUMPRODUCT((LEN(BF506)-LEN(SUBSTITUTE(BF506," "&amp;L_PendStrict&amp;" "," ")))/(LEN(L_PendStrict)+1))&gt;SUMPRODUCT((LEN(BF506)-LEN(SUBSTITUTE(BF506," "&amp;L_PendNeg&amp;" "," ")))/(LEN(L_PendNeg)+1)),1,0),1)</f>
        <v>0</v>
      </c>
      <c r="BL506" s="61" t="n">
        <f aca="false">IFERROR(IF(OR(SUMPRODUCT(--ISNUMBER(SEARCH({"aa000"," aa 000"," aaa 000"," aaaa 000"," a 0000"," a000 000"," aa 00 000"," aaa 00 000"},BN506)))&gt;0,SUMPRODUCT(--ISNUMBER(SEARCH({"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506)))&gt;0,SUMPRODUCT(--ISNUMBER(SEARCH({"http","www.","\",".pdf",".jpg",".jpeg",".png",".heic",".xls",".doc",".msg",".eml"},Z506)))&gt;0,AND(SUMPRODUCT(--ISNUMBER(SEARCH({"sharepoint","onedrive","teams","dms","q-pulse","qpulse"},Z506)))&gt;0,ISNUMBER(SEARCH("0",BM506)))),1,0),0)</f>
        <v>0</v>
      </c>
      <c r="BM506" s="61" t="str">
        <f aca="false">SUBSTITUTE(SUBSTITUTE(SUBSTITUTE(SUBSTITUTE(SUBSTITUTE(SUBSTITUTE(SUBSTITUTE(SUBSTITUTE(SUBSTITUTE(LOWER(BW506&amp;""),"1","0"),"2","0"),"3","0"),"4","0"),"5","0"),"6","0"),"7","0"),"8","0"),"9","0")</f>
        <v>  </v>
      </c>
      <c r="BN506" s="61" t="str">
        <f aca="false">SUBSTITUTE(SUBSTITUTE(SUBSTITUTE(SUBSTITUTE(SUBSTITUTE(SUBSTITUTE(SUBSTITUTE(SUBSTITUTE(SUBSTITUTE(SUBSTITUTE(SUBSTITUTE(SUBSTITUTE(SUBSTITUTE(SUBSTITUTE(SUBSTITUTE(SUBSTITUTE(SUBSTITUTE(SUBSTITUTE(SUBSTITUTE(SUBSTITUTE(SUBSTITUTE(SUBSTITUTE(SUBSTITUTE(SUBSTITUTE(SUBSTITUTE(BM506,"b","a"),"c","a"),"d","a"),"e","a"),"f","a"),"g","a"),"h","a"),"i","a"),"j","a"),"k","a"),"l","a"),"m","a"),"n","a"),"o","a"),"p","a"),"q","a"),"r","a"),"s","a"),"t","a"),"u","a"),"v","a"),"w","a"),"x","a"),"y","a"),"z","a")</f>
        <v>  </v>
      </c>
      <c r="BO506" s="61" t="str">
        <f aca="false">SUBSTITUTE(SUBSTITUTE(SUBSTITUTE(SUBSTITUTE(SUBSTITUTE(SUBSTITUTE(SUBSTITUTE(SUBSTITUTE(SUBSTITUTE(LOWER(BX506&amp;""),"1","0"),"2","0"),"3","0"),"4","0"),"5","0"),"6","0"),"7","0"),"8","0"),"9","0")</f>
        <v>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v>
      </c>
      <c r="BQ506" s="61" t="n">
        <f aca="false">IFERROR(IF(OR(SUMPRODUCT(--ISNUMBER(SEARCH({"aa000"," aa 000"," aaa 000"," aaaa 000"," a 0000"," a000 000"," aa 00 000"," aaa 00 000"},BP506)))&gt;0,SUMPRODUCT(--ISNUMBER(SEARCH({"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506)))&gt;0,SUMPRODUCT(--ISNUMBER(SEARCH({"http","www.","\",".pdf",".jpg",".jpeg",".png",".heic",".xls",".doc",".msg",".eml"},W506)))&gt;0,ISNUMBER(SEARCH("0000",BO506)),AND(SUMPRODUCT(--ISNUMBER(SEARCH({"sharepoint","onedrive","teams","dms","q-pulse","qpulse"},W506)))&gt;0,ISNUMBER(SEARCH("0",BO506)))),1,0),0)</f>
        <v>0</v>
      </c>
      <c r="BR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506," "&amp;LOWER(Flights!$F$20)&amp;" "," ~ ")," mh"," ~")," at "," ~ ")," by "," ~ ")," on "," ~ ")," to "," ~ ")," from "," ~ ")," until "," ~ ")," till "," ~ ")," before "," ~ ")," after "," ~ ")," around "," ~ ")," approx "," ~ ")," about "," ~ ")," since "," ~ ")," hrs "," ~ ")," hr "," ~ ")," hours "," ~ ")," time "," ~ ")," jan "," ~ ")," feb "," ~ ")," mar "," ~ ")," apr "," ~ ")," may "," ~ ")," jun "," ~ ")," jul "," ~ ")," aug "," ~ ")," sep "," ~ ")," sept "," ~ ")," oct "," ~ ")</f>
        <v>  </v>
      </c>
      <c r="BS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506," "&amp;LOWER(Flights!$F$20)&amp;" "," ~ ")," mh"," ~")," at "," ~ ")," by "," ~ ")," on "," ~ ")," to "," ~ ")," from "," ~ ")," until "," ~ ")," till "," ~ ")," before "," ~ ")," after "," ~ ")," around "," ~ ")," approx "," ~ ")," about "," ~ ")," since "," ~ ")," hrs "," ~ ")," hr "," ~ ")," hours "," ~ ")," time "," ~ ")," jan "," ~ ")," feb "," ~ ")," mar "," ~ ")," apr "," ~ ")," may "," ~ ")," jun "," ~ ")," jul "," ~ ")," aug "," ~ ")," sep "," ~ ")," sept "," ~ ")," oct "," ~ ")</f>
        <v>  </v>
      </c>
      <c r="BT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506,"jan","~"),"feb","~"),"mar","~"),"apr","~"),"may","~"),"jun","~"),"jul","~"),"aug","~"),"sep","~"),"oct","~"),"nov","~"),"dec","~")," nov "," ~ ")," dec "," ~ ")," mon "," ~ ")," tue "," ~ ")," wed "," ~ ")," thu "," ~ ")," fri "," ~ ")," sat "," ~ ")," sun "," ~ ")," gate "," ~ ")," bay "," ~ ")," stand "," ~ ")," position "," ~ ")," galley "," ~ ")," flight "," ~ ")," flt "," ~ ")," day "," ~ ")," date "," ~ ")," dated "," ~ ")," the "," ~ ")," and "," ~ ")," of "," ~ ")," in "," ~ ")," for "," ~ ")," with "," ~ ")</f>
        <v>  </v>
      </c>
      <c r="BU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506,"jan","~"),"feb","~"),"mar","~"),"apr","~"),"may","~"),"jun","~"),"jul","~"),"aug","~"),"sep","~"),"oct","~"),"nov","~"),"dec","~")," nov "," ~ ")," dec "," ~ ")," mon "," ~ ")," tue "," ~ ")," wed "," ~ ")," thu "," ~ ")," fri "," ~ ")," sat "," ~ ")," sun "," ~ ")," gate "," ~ ")," bay "," ~ ")," stand "," ~ ")," position "," ~ ")," galley "," ~ ")," flight "," ~ ")," flt "," ~ ")," day "," ~ ")," date "," ~ ")," dated "," ~ ")," the "," ~ ")," and "," ~ ")," of "," ~ ")," in "," ~ ")," for "," ~ ")," with "," ~ ")</f>
        <v>  </v>
      </c>
      <c r="BV506" s="61" t="n">
        <f aca="false">0</f>
        <v>0</v>
      </c>
      <c r="BW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506," pax "," ~ ")," etd "," ~ ")," eta "," ~ ")," std "," ~ ")," sta "," ~ ")," atd "," ~ ")," ata "," ~ ")," lt "," ~ ")," utc "," ~ ")," local "," ~ ")," ok "," ~ ")," done "," ~ ")," seen "," ~ ")," chk "," ~ ")," chkd "," ~ ")," checked "," ~ ")," rcvd "," ~ ")," recd "," ~ ")," dep "," ~ ")," arr "," ~ ")," qty "," ~ ")," all "," ~ ")," ttl "," ~ ")," total "," ~ ")," via "," ~ ")," per "," ~ ")," call "," ~ ")," inbound "," ~ ")," outbound "," ~ ")," approx "," ~ ")</f>
        <v>  </v>
      </c>
      <c r="BX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506," pax "," ~ ")," etd "," ~ ")," eta "," ~ ")," std "," ~ ")," sta "," ~ ")," atd "," ~ ")," ata "," ~ ")," lt "," ~ ")," utc "," ~ ")," local "," ~ ")," ok "," ~ ")," done "," ~ ")," seen "," ~ ")," chk "," ~ ")," chkd "," ~ ")," checked "," ~ ")," rcvd "," ~ ")," recd "," ~ ")," dep "," ~ ")," arr "," ~ ")," qty "," ~ ")," all "," ~ ")," ttl "," ~ ")," total "," ~ ")," via "," ~ ")," per "," ~ ")," call "," ~ ")," inbound "," ~ ")," outbound "," ~ ")," approx "," ~ ")</f>
        <v>  </v>
      </c>
    </row>
    <row r="507" customFormat="false" ht="39.75" hidden="false" customHeight="true" outlineLevel="0" collapsed="false">
      <c r="A507" s="57" t="s">
        <v>1165</v>
      </c>
      <c r="B507" s="57" t="s">
        <v>280</v>
      </c>
      <c r="C507" s="57" t="str">
        <f aca="false">Flights!$F$20</f>
        <v>MH0072</v>
      </c>
      <c r="D507" s="58" t="n">
        <f aca="false">Flights!$D$20</f>
        <v>46321</v>
      </c>
      <c r="E507" s="57" t="str">
        <f aca="false">Flights!$G$20&amp;"-"&amp;Flights!$H$20</f>
        <v>KUL-HKG</v>
      </c>
      <c r="F507" s="57" t="str">
        <f aca="false">Flights!$K$20</f>
        <v>EY</v>
      </c>
      <c r="G507" s="57" t="s">
        <v>81</v>
      </c>
      <c r="H507" s="57" t="s">
        <v>381</v>
      </c>
      <c r="I507" s="57" t="s">
        <v>388</v>
      </c>
      <c r="J507" s="57" t="s">
        <v>389</v>
      </c>
      <c r="K507" s="67" t="s">
        <v>390</v>
      </c>
      <c r="L507" s="67" t="s">
        <v>385</v>
      </c>
      <c r="M507" s="67"/>
      <c r="N507" s="67" t="s">
        <v>386</v>
      </c>
      <c r="O507" s="67"/>
      <c r="P507" s="57" t="s">
        <v>187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open",IF(AND(NOT(OR(LEN(AZ507)&lt;15,ISNUMBER(MATCH(AZ507,L_Placeholder,0)))),BK507=0,NOT(OR(LEN(AU507)&lt;2,ISNUMBER(MATCH(AU507,L_Placeholder,0)))),NOT(OR(LEN(AX507)&lt;2,ISNUMBER(MATCH(AX507,L_Placeholder,0)))),TRIM(AE507)&lt;&gt;TRIM(T507)),"N/A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missing",IF(OR(LEN(AU507)&lt;2,ISNUMBER(MATCH(AU507,L_Placeholder,0))),"INVALID – PIC missing",IF(OR(LEN(AV507)&lt;2,ISNUMBER(MATCH(AV507,L_Placeholder,0))),"INVALID – result / assessment missing",IF(OR(OR(LEN(AW507)&lt;3,ISNUMBER(MATCH(AW507,L_Placeholder,0))),SUMPRODUCT(--ISNUMBER(SEARCH(" "&amp;L_EvidencePhrase&amp;" ",BD507)))&gt;0,BI507=1),"INVALID – evidence missing, placeholder or not yet on file",IF(BL507=0,"INVALID – evidence needs a traceable reference (number, file name or link)",IF(OR(LEN(AX507)&lt;2,ISNUMBER(MATCH(AX507,L_Placeholder,0))),"INVALID – verifier missing",IF(AX507=AU507,"INVALID – verifier must be someone other than the PIC",IF(BH507=1,"INVALID – result not yet available (awaiting / TBC)",IF(BV507=1,"INVALID – wording says not on board: an on-board confirmation needs the item loaded",IF(AND(AQ507=1,OR(OR(LEN(AY507)&lt;3,ISNUMBER(MATCH(AY507,L_Placeholder,0))),BJ507=1,BQ507=0)),"INVALID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LATE","COMPLETE")&amp;IF(BG507=1," – CHECK WORDING",""))))))))))))))))))))))),IF(TRIM(U507)="Fail","FAIL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t="str">
        <f aca="false">" "&amp;TRIM(SUBSTITUTE(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 "))&amp;" "</f>
        <v>  </v>
      </c>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IFERROR(IF(AND(TRIM(U507)="Pass",SUMPRODUCT((LEN(BC507)-LEN(SUBSTITUTE(BC507,"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")))/(LEN(L_PendNeg)+1))+SUMPRODUCT((LEN(BC507)-LEN(SUBSTITUTE(BC507," "&amp;L_PendPrep&amp;" "," ")))/(LEN(L_PendPrep)+1)),1,0),1)</f>
        <v>0</v>
      </c>
      <c r="BI507" s="61" t="n">
        <f aca="false">IFERROR(IF(SUMPRODUCT((LEN(BD507)-LEN(SUBSTITUTE(BD507," "&amp;L_PendStrict&amp;" "," ")))/(LEN(L_PendStrict)+1))&gt;SUMPRODUCT((LEN(BD507)-LEN(SUBSTITUTE(BD507," "&amp;L_PendNeg&amp;" "," ")))/(LEN(L_PendNeg)+1)),1,0),1)</f>
        <v>0</v>
      </c>
      <c r="BJ507" s="61" t="n">
        <f aca="false">IFERROR(IF(SUMPRODUCT((LEN(BE507)-LEN(SUBSTITUTE(BE507," "&amp;L_Pending&amp;" "," ")))/(LEN(L_Pending)+1))&gt;SUMPRODUCT((LEN(BE507)-LEN(SUBSTITUTE(BE507," "&amp;L_PendNeg&amp;" "," ")))/(LEN(L_PendNeg)+1))+SUMPRODUCT((LEN(BE507)-LEN(SUBSTITUTE(BE507," "&amp;L_PendPrep&amp;" "," ")))/(LEN(L_PendPrep)+1)),1,0),1)</f>
        <v>0</v>
      </c>
      <c r="BK507" s="61" t="n">
        <f aca="false">IFERROR(IF(SUMPRODUCT((LEN(BF507)-LEN(SUBSTITUTE(BF507," "&amp;L_PendStrict&amp;" "," ")))/(LEN(L_PendStrict)+1))&gt;SUMPRODUCT((LEN(BF507)-LEN(SUBSTITUTE(BF507," "&amp;L_PendNeg&amp;" "," ")))/(LEN(L_PendNeg)+1)),1,0),1)</f>
        <v>0</v>
      </c>
      <c r="BL507" s="61" t="n">
        <f aca="false">IFERROR(IF(OR(SUMPRODUCT(--ISNUMBER(SEARCH({"aa000"," aa 000"," aaa 000"," aaaa 000"," a 0000"," a000 000"," aa 00 000"," aaa 00 000"},BN507)))&gt;0,SUMPRODUCT(--ISNUMBER(SEARCH({"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507)))&gt;0,SUMPRODUCT(--ISNUMBER(SEARCH({"http","www.","\",".pdf",".jpg",".jpeg",".png",".heic",".xls",".doc",".msg",".eml"},Z507)))&gt;0,AND(SUMPRODUCT(--ISNUMBER(SEARCH({"sharepoint","onedrive","teams","dms","q-pulse","qpulse"},Z507)))&gt;0,ISNUMBER(SEARCH("0",BM507)))),1,0),0)</f>
        <v>0</v>
      </c>
      <c r="BM507" s="61" t="str">
        <f aca="false">SUBSTITUTE(SUBSTITUTE(SUBSTITUTE(SUBSTITUTE(SUBSTITUTE(SUBSTITUTE(SUBSTITUTE(SUBSTITUTE(SUBSTITUTE(LOWER(BW507&amp;""),"1","0"),"2","0"),"3","0"),"4","0"),"5","0"),"6","0"),"7","0"),"8","0"),"9","0")</f>
        <v>  </v>
      </c>
      <c r="BN507" s="61" t="str">
        <f aca="false">SUBSTITUTE(SUBSTITUTE(SUBSTITUTE(SUBSTITUTE(SUBSTITUTE(SUBSTITUTE(SUBSTITUTE(SUBSTITUTE(SUBSTITUTE(SUBSTITUTE(SUBSTITUTE(SUBSTITUTE(SUBSTITUTE(SUBSTITUTE(SUBSTITUTE(SUBSTITUTE(SUBSTITUTE(SUBSTITUTE(SUBSTITUTE(SUBSTITUTE(SUBSTITUTE(SUBSTITUTE(SUBSTITUTE(SUBSTITUTE(SUBSTITUTE(BM507,"b","a"),"c","a"),"d","a"),"e","a"),"f","a"),"g","a"),"h","a"),"i","a"),"j","a"),"k","a"),"l","a"),"m","a"),"n","a"),"o","a"),"p","a"),"q","a"),"r","a"),"s","a"),"t","a"),"u","a"),"v","a"),"w","a"),"x","a"),"y","a"),"z","a")</f>
        <v>  </v>
      </c>
      <c r="BO507" s="61" t="str">
        <f aca="false">SUBSTITUTE(SUBSTITUTE(SUBSTITUTE(SUBSTITUTE(SUBSTITUTE(SUBSTITUTE(SUBSTITUTE(SUBSTITUTE(SUBSTITUTE(LOWER(BX507&amp;""),"1","0"),"2","0"),"3","0"),"4","0"),"5","0"),"6","0"),"7","0"),"8","0"),"9","0")</f>
        <v>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v>
      </c>
      <c r="BQ507" s="61" t="n">
        <f aca="false">IFERROR(IF(OR(SUMPRODUCT(--ISNUMBER(SEARCH({"aa000"," aa 000"," aaa 000"," aaaa 000"," a 0000"," a000 000"," aa 00 000"," aaa 00 000"},BP507)))&gt;0,SUMPRODUCT(--ISNUMBER(SEARCH({"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507)))&gt;0,SUMPRODUCT(--ISNUMBER(SEARCH({"http","www.","\",".pdf",".jpg",".jpeg",".png",".heic",".xls",".doc",".msg",".eml"},W507)))&gt;0,ISNUMBER(SEARCH("0000",BO507)),AND(SUMPRODUCT(--ISNUMBER(SEARCH({"sharepoint","onedrive","teams","dms","q-pulse","qpulse"},W507)))&gt;0,ISNUMBER(SEARCH("0",BO507)))),1,0),0)</f>
        <v>0</v>
      </c>
      <c r="BR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507," "&amp;LOWER(Flights!$F$20)&amp;" "," ~ ")," mh"," ~")," at "," ~ ")," by "," ~ ")," on "," ~ ")," to "," ~ ")," from "," ~ ")," until "," ~ ")," till "," ~ ")," before "," ~ ")," after "," ~ ")," around "," ~ ")," approx "," ~ ")," about "," ~ ")," since "," ~ ")," hrs "," ~ ")," hr "," ~ ")," hours "," ~ ")," time "," ~ ")," jan "," ~ ")," feb "," ~ ")," mar "," ~ ")," apr "," ~ ")," may "," ~ ")," jun "," ~ ")," jul "," ~ ")," aug "," ~ ")," sep "," ~ ")," sept "," ~ ")," oct "," ~ ")</f>
        <v>  </v>
      </c>
      <c r="BS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507," "&amp;LOWER(Flights!$F$20)&amp;" "," ~ ")," mh"," ~")," at "," ~ ")," by "," ~ ")," on "," ~ ")," to "," ~ ")," from "," ~ ")," until "," ~ ")," till "," ~ ")," before "," ~ ")," after "," ~ ")," around "," ~ ")," approx "," ~ ")," about "," ~ ")," since "," ~ ")," hrs "," ~ ")," hr "," ~ ")," hours "," ~ ")," time "," ~ ")," jan "," ~ ")," feb "," ~ ")," mar "," ~ ")," apr "," ~ ")," may "," ~ ")," jun "," ~ ")," jul "," ~ ")," aug "," ~ ")," sep "," ~ ")," sept "," ~ ")," oct "," ~ ")</f>
        <v>  </v>
      </c>
      <c r="BT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507,"jan","~"),"feb","~"),"mar","~"),"apr","~"),"may","~"),"jun","~"),"jul","~"),"aug","~"),"sep","~"),"oct","~"),"nov","~"),"dec","~")," nov "," ~ ")," dec "," ~ ")," mon "," ~ ")," tue "," ~ ")," wed "," ~ ")," thu "," ~ ")," fri "," ~ ")," sat "," ~ ")," sun "," ~ ")," gate "," ~ ")," bay "," ~ ")," stand "," ~ ")," position "," ~ ")," galley "," ~ ")," flight "," ~ ")," flt "," ~ ")," day "," ~ ")," date "," ~ ")," dated "," ~ ")," the "," ~ ")," and "," ~ ")," of "," ~ ")," in "," ~ ")," for "," ~ ")," with "," ~ ")</f>
        <v>  </v>
      </c>
      <c r="BU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507,"jan","~"),"feb","~"),"mar","~"),"apr","~"),"may","~"),"jun","~"),"jul","~"),"aug","~"),"sep","~"),"oct","~"),"nov","~"),"dec","~")," nov "," ~ ")," dec "," ~ ")," mon "," ~ ")," tue "," ~ ")," wed "," ~ ")," thu "," ~ ")," fri "," ~ ")," sat "," ~ ")," sun "," ~ ")," gate "," ~ ")," bay "," ~ ")," stand "," ~ ")," position "," ~ ")," galley "," ~ ")," flight "," ~ ")," flt "," ~ ")," day "," ~ ")," date "," ~ ")," dated "," ~ ")," the "," ~ ")," and "," ~ ")," of "," ~ ")," in "," ~ ")," for "," ~ ")," with "," ~ ")</f>
        <v>  </v>
      </c>
      <c r="BV507" s="61" t="n">
        <f aca="false">0</f>
        <v>0</v>
      </c>
      <c r="BW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507," pax "," ~ ")," etd "," ~ ")," eta "," ~ ")," std "," ~ ")," sta "," ~ ")," atd "," ~ ")," ata "," ~ ")," lt "," ~ ")," utc "," ~ ")," local "," ~ ")," ok "," ~ ")," done "," ~ ")," seen "," ~ ")," chk "," ~ ")," chkd "," ~ ")," checked "," ~ ")," rcvd "," ~ ")," recd "," ~ ")," dep "," ~ ")," arr "," ~ ")," qty "," ~ ")," all "," ~ ")," ttl "," ~ ")," total "," ~ ")," via "," ~ ")," per "," ~ ")," call "," ~ ")," inbound "," ~ ")," outbound "," ~ ")," approx "," ~ ")</f>
        <v>  </v>
      </c>
      <c r="BX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507," pax "," ~ ")," etd "," ~ ")," eta "," ~ ")," std "," ~ ")," sta "," ~ ")," atd "," ~ ")," ata "," ~ ")," lt "," ~ ")," utc "," ~ ")," local "," ~ ")," ok "," ~ ")," done "," ~ ")," seen "," ~ ")," chk "," ~ ")," chkd "," ~ ")," checked "," ~ ")," rcvd "," ~ ")," recd "," ~ ")," dep "," ~ ")," arr "," ~ ")," qty "," ~ ")," all "," ~ ")," ttl "," ~ ")," total "," ~ ")," via "," ~ ")," per "," ~ ")," call "," ~ ")," inbound "," ~ ")," outbound "," ~ ")," approx "," ~ ")</f>
        <v>  </v>
      </c>
    </row>
    <row r="508" customFormat="false" ht="41.25" hidden="false" customHeight="true" outlineLevel="0" collapsed="false">
      <c r="A508" s="57" t="s">
        <v>1166</v>
      </c>
      <c r="B508" s="57" t="s">
        <v>280</v>
      </c>
      <c r="C508" s="57" t="str">
        <f aca="false">Flights!$F$20</f>
        <v>MH0072</v>
      </c>
      <c r="D508" s="58" t="n">
        <f aca="false">Flights!$D$20</f>
        <v>46321</v>
      </c>
      <c r="E508" s="57" t="str">
        <f aca="false">Flights!$G$20&amp;"-"&amp;Flights!$H$20</f>
        <v>KUL-HKG</v>
      </c>
      <c r="F508" s="57" t="str">
        <f aca="false">Flights!$K$20</f>
        <v>EY</v>
      </c>
      <c r="G508" s="57" t="s">
        <v>81</v>
      </c>
      <c r="H508" s="57" t="s">
        <v>381</v>
      </c>
      <c r="I508" s="57" t="s">
        <v>392</v>
      </c>
      <c r="J508" s="57" t="s">
        <v>393</v>
      </c>
      <c r="K508" s="67" t="s">
        <v>394</v>
      </c>
      <c r="L508" s="67" t="s">
        <v>385</v>
      </c>
      <c r="M508" s="67"/>
      <c r="N508" s="67" t="str">
        <f aca="false">IF(TRIM(Flights!$L$20)="A339","Required","N/A – rule")</f>
        <v>N/A – rule</v>
      </c>
      <c r="O508" s="67" t="s">
        <v>395</v>
      </c>
      <c r="P508" s="57" t="s">
        <v>187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open",IF(AND(NOT(OR(LEN(AZ508)&lt;15,ISNUMBER(MATCH(AZ508,L_Placeholder,0)))),BK508=0,NOT(OR(LEN(AU508)&lt;2,ISNUMBER(MATCH(AU508,L_Placeholder,0)))),NOT(OR(LEN(AX508)&lt;2,ISNUMBER(MATCH(AX508,L_Placeholder,0)))),TRIM(AE508)&lt;&gt;TRIM(T508)),"N/A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missing",IF(OR(LEN(AU508)&lt;2,ISNUMBER(MATCH(AU508,L_Placeholder,0))),"INVALID – PIC missing",IF(OR(LEN(AV508)&lt;2,ISNUMBER(MATCH(AV508,L_Placeholder,0))),"INVALID – result / assessment missing",IF(OR(OR(LEN(AW508)&lt;3,ISNUMBER(MATCH(AW508,L_Placeholder,0))),SUMPRODUCT(--ISNUMBER(SEARCH(" "&amp;L_EvidencePhrase&amp;" ",BD508)))&gt;0,BI508=1),"INVALID – evidence missing, placeholder or not yet on file",IF(BL508=0,"INVALID – evidence needs a traceable reference (number, file name or link)",IF(OR(LEN(AX508)&lt;2,ISNUMBER(MATCH(AX508,L_Placeholder,0))),"INVALID – verifier missing",IF(AX508=AU508,"INVALID – verifier must be someone other than the PIC",IF(BH508=1,"INVALID – result not yet available (awaiting / TBC)",IF(BV508=1,"INVALID – wording says not on board: an on-board confirmation needs the item loaded",IF(AND(AQ508=1,OR(OR(LEN(AY508)&lt;3,ISNUMBER(MATCH(AY508,L_Placeholder,0))),BJ508=1,BQ508=0)),"INVALID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LATE","COMPLETE")&amp;IF(BG508=1," – CHECK WORDING",""))))))))))))))))))))))),IF(TRIM(U508)="Fail","FAIL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t="str">
        <f aca="false">" "&amp;TRIM(SUBSTITUTE(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 "))&amp;" "</f>
        <v>  </v>
      </c>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IFERROR(IF(AND(TRIM(U508)="Pass",SUMPRODUCT((LEN(BC508)-LEN(SUBSTITUTE(BC508,"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")))/(LEN(L_PendNeg)+1))+SUMPRODUCT((LEN(BC508)-LEN(SUBSTITUTE(BC508," "&amp;L_PendPrep&amp;" "," ")))/(LEN(L_PendPrep)+1)),1,0),1)</f>
        <v>0</v>
      </c>
      <c r="BI508" s="61" t="n">
        <f aca="false">IFERROR(IF(SUMPRODUCT((LEN(BD508)-LEN(SUBSTITUTE(BD508," "&amp;L_PendStrict&amp;" "," ")))/(LEN(L_PendStrict)+1))&gt;SUMPRODUCT((LEN(BD508)-LEN(SUBSTITUTE(BD508," "&amp;L_PendNeg&amp;" "," ")))/(LEN(L_PendNeg)+1)),1,0),1)</f>
        <v>0</v>
      </c>
      <c r="BJ508" s="61" t="n">
        <f aca="false">IFERROR(IF(SUMPRODUCT((LEN(BE508)-LEN(SUBSTITUTE(BE508," "&amp;L_Pending&amp;" "," ")))/(LEN(L_Pending)+1))&gt;SUMPRODUCT((LEN(BE508)-LEN(SUBSTITUTE(BE508," "&amp;L_PendNeg&amp;" "," ")))/(LEN(L_PendNeg)+1))+SUMPRODUCT((LEN(BE508)-LEN(SUBSTITUTE(BE508," "&amp;L_PendPrep&amp;" "," ")))/(LEN(L_PendPrep)+1)),1,0),1)</f>
        <v>0</v>
      </c>
      <c r="BK508" s="61" t="n">
        <f aca="false">IFERROR(IF(SUMPRODUCT((LEN(BF508)-LEN(SUBSTITUTE(BF508," "&amp;L_PendStrict&amp;" "," ")))/(LEN(L_PendStrict)+1))&gt;SUMPRODUCT((LEN(BF508)-LEN(SUBSTITUTE(BF508," "&amp;L_PendNeg&amp;" "," ")))/(LEN(L_PendNeg)+1)),1,0),1)</f>
        <v>0</v>
      </c>
      <c r="BL508" s="61" t="n">
        <f aca="false">IFERROR(IF(OR(SUMPRODUCT(--ISNUMBER(SEARCH({"aa000"," aa 000"," aaa 000"," aaaa 000"," a 0000"," a000 000"," aa 00 000"," aaa 00 000"},BN508)))&gt;0,SUMPRODUCT(--ISNUMBER(SEARCH({"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508)))&gt;0,SUMPRODUCT(--ISNUMBER(SEARCH({"http","www.","\",".pdf",".jpg",".jpeg",".png",".heic",".xls",".doc",".msg",".eml"},Z508)))&gt;0,AND(SUMPRODUCT(--ISNUMBER(SEARCH({"sharepoint","onedrive","teams","dms","q-pulse","qpulse"},Z508)))&gt;0,ISNUMBER(SEARCH("0",BM508)))),1,0),0)</f>
        <v>0</v>
      </c>
      <c r="BM508" s="61" t="str">
        <f aca="false">SUBSTITUTE(SUBSTITUTE(SUBSTITUTE(SUBSTITUTE(SUBSTITUTE(SUBSTITUTE(SUBSTITUTE(SUBSTITUTE(SUBSTITUTE(LOWER(BW508&amp;""),"1","0"),"2","0"),"3","0"),"4","0"),"5","0"),"6","0"),"7","0"),"8","0"),"9","0")</f>
        <v>  </v>
      </c>
      <c r="BN508" s="61" t="str">
        <f aca="false">SUBSTITUTE(SUBSTITUTE(SUBSTITUTE(SUBSTITUTE(SUBSTITUTE(SUBSTITUTE(SUBSTITUTE(SUBSTITUTE(SUBSTITUTE(SUBSTITUTE(SUBSTITUTE(SUBSTITUTE(SUBSTITUTE(SUBSTITUTE(SUBSTITUTE(SUBSTITUTE(SUBSTITUTE(SUBSTITUTE(SUBSTITUTE(SUBSTITUTE(SUBSTITUTE(SUBSTITUTE(SUBSTITUTE(SUBSTITUTE(SUBSTITUTE(BM508,"b","a"),"c","a"),"d","a"),"e","a"),"f","a"),"g","a"),"h","a"),"i","a"),"j","a"),"k","a"),"l","a"),"m","a"),"n","a"),"o","a"),"p","a"),"q","a"),"r","a"),"s","a"),"t","a"),"u","a"),"v","a"),"w","a"),"x","a"),"y","a"),"z","a")</f>
        <v>  </v>
      </c>
      <c r="BO508" s="61" t="str">
        <f aca="false">SUBSTITUTE(SUBSTITUTE(SUBSTITUTE(SUBSTITUTE(SUBSTITUTE(SUBSTITUTE(SUBSTITUTE(SUBSTITUTE(SUBSTITUTE(LOWER(BX508&amp;""),"1","0"),"2","0"),"3","0"),"4","0"),"5","0"),"6","0"),"7","0"),"8","0"),"9","0")</f>
        <v>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v>
      </c>
      <c r="BQ508" s="61" t="n">
        <f aca="false">IFERROR(IF(OR(SUMPRODUCT(--ISNUMBER(SEARCH({"aa000"," aa 000"," aaa 000"," aaaa 000"," a 0000"," a000 000"," aa 00 000"," aaa 00 000"},BP508)))&gt;0,SUMPRODUCT(--ISNUMBER(SEARCH({"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508)))&gt;0,SUMPRODUCT(--ISNUMBER(SEARCH({"http","www.","\",".pdf",".jpg",".jpeg",".png",".heic",".xls",".doc",".msg",".eml"},W508)))&gt;0,ISNUMBER(SEARCH("0000",BO508)),AND(SUMPRODUCT(--ISNUMBER(SEARCH({"sharepoint","onedrive","teams","dms","q-pulse","qpulse"},W508)))&gt;0,ISNUMBER(SEARCH("0",BO508)))),1,0),0)</f>
        <v>0</v>
      </c>
      <c r="BR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508," "&amp;LOWER(Flights!$F$20)&amp;" "," ~ ")," mh"," ~")," at "," ~ ")," by "," ~ ")," on "," ~ ")," to "," ~ ")," from "," ~ ")," until "," ~ ")," till "," ~ ")," before "," ~ ")," after "," ~ ")," around "," ~ ")," approx "," ~ ")," about "," ~ ")," since "," ~ ")," hrs "," ~ ")," hr "," ~ ")," hours "," ~ ")," time "," ~ ")," jan "," ~ ")," feb "," ~ ")," mar "," ~ ")," apr "," ~ ")," may "," ~ ")," jun "," ~ ")," jul "," ~ ")," aug "," ~ ")," sep "," ~ ")," sept "," ~ ")," oct "," ~ ")</f>
        <v>  </v>
      </c>
      <c r="BS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508," "&amp;LOWER(Flights!$F$20)&amp;" "," ~ ")," mh"," ~")," at "," ~ ")," by "," ~ ")," on "," ~ ")," to "," ~ ")," from "," ~ ")," until "," ~ ")," till "," ~ ")," before "," ~ ")," after "," ~ ")," around "," ~ ")," approx "," ~ ")," about "," ~ ")," since "," ~ ")," hrs "," ~ ")," hr "," ~ ")," hours "," ~ ")," time "," ~ ")," jan "," ~ ")," feb "," ~ ")," mar "," ~ ")," apr "," ~ ")," may "," ~ ")," jun "," ~ ")," jul "," ~ ")," aug "," ~ ")," sep "," ~ ")," sept "," ~ ")," oct "," ~ ")</f>
        <v>  </v>
      </c>
      <c r="BT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508,"jan","~"),"feb","~"),"mar","~"),"apr","~"),"may","~"),"jun","~"),"jul","~"),"aug","~"),"sep","~"),"oct","~"),"nov","~"),"dec","~")," nov "," ~ ")," dec "," ~ ")," mon "," ~ ")," tue "," ~ ")," wed "," ~ ")," thu "," ~ ")," fri "," ~ ")," sat "," ~ ")," sun "," ~ ")," gate "," ~ ")," bay "," ~ ")," stand "," ~ ")," position "," ~ ")," galley "," ~ ")," flight "," ~ ")," flt "," ~ ")," day "," ~ ")," date "," ~ ")," dated "," ~ ")," the "," ~ ")," and "," ~ ")," of "," ~ ")," in "," ~ ")," for "," ~ ")," with "," ~ ")</f>
        <v>  </v>
      </c>
      <c r="BU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508,"jan","~"),"feb","~"),"mar","~"),"apr","~"),"may","~"),"jun","~"),"jul","~"),"aug","~"),"sep","~"),"oct","~"),"nov","~"),"dec","~")," nov "," ~ ")," dec "," ~ ")," mon "," ~ ")," tue "," ~ ")," wed "," ~ ")," thu "," ~ ")," fri "," ~ ")," sat "," ~ ")," sun "," ~ ")," gate "," ~ ")," bay "," ~ ")," stand "," ~ ")," position "," ~ ")," galley "," ~ ")," flight "," ~ ")," flt "," ~ ")," day "," ~ ")," date "," ~ ")," dated "," ~ ")," the "," ~ ")," and "," ~ ")," of "," ~ ")," in "," ~ ")," for "," ~ ")," with "," ~ ")</f>
        <v>  </v>
      </c>
      <c r="BV508" s="61" t="n">
        <f aca="false">0</f>
        <v>0</v>
      </c>
      <c r="BW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508," pax "," ~ ")," etd "," ~ ")," eta "," ~ ")," std "," ~ ")," sta "," ~ ")," atd "," ~ ")," ata "," ~ ")," lt "," ~ ")," utc "," ~ ")," local "," ~ ")," ok "," ~ ")," done "," ~ ")," seen "," ~ ")," chk "," ~ ")," chkd "," ~ ")," checked "," ~ ")," rcvd "," ~ ")," recd "," ~ ")," dep "," ~ ")," arr "," ~ ")," qty "," ~ ")," all "," ~ ")," ttl "," ~ ")," total "," ~ ")," via "," ~ ")," per "," ~ ")," call "," ~ ")," inbound "," ~ ")," outbound "," ~ ")," approx "," ~ ")</f>
        <v>  </v>
      </c>
      <c r="BX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508," pax "," ~ ")," etd "," ~ ")," eta "," ~ ")," std "," ~ ")," sta "," ~ ")," atd "," ~ ")," ata "," ~ ")," lt "," ~ ")," utc "," ~ ")," local "," ~ ")," ok "," ~ ")," done "," ~ ")," seen "," ~ ")," chk "," ~ ")," chkd "," ~ ")," checked "," ~ ")," rcvd "," ~ ")," recd "," ~ ")," dep "," ~ ")," arr "," ~ ")," qty "," ~ ")," all "," ~ ")," ttl "," ~ ")," total "," ~ ")," via "," ~ ")," per "," ~ ")," call "," ~ ")," inbound "," ~ ")," outbound "," ~ ")," approx "," ~ ")</f>
        <v>  </v>
      </c>
    </row>
    <row r="509" customFormat="false" ht="39.75" hidden="false" customHeight="true" outlineLevel="0" collapsed="false">
      <c r="A509" s="57" t="s">
        <v>1167</v>
      </c>
      <c r="B509" s="57" t="s">
        <v>280</v>
      </c>
      <c r="C509" s="57" t="str">
        <f aca="false">Flights!$F$20</f>
        <v>MH0072</v>
      </c>
      <c r="D509" s="58" t="n">
        <f aca="false">Flights!$D$20</f>
        <v>46321</v>
      </c>
      <c r="E509" s="57" t="str">
        <f aca="false">Flights!$G$20&amp;"-"&amp;Flights!$H$20</f>
        <v>KUL-HKG</v>
      </c>
      <c r="F509" s="57" t="str">
        <f aca="false">Flights!$K$20</f>
        <v>EY</v>
      </c>
      <c r="G509" s="57" t="s">
        <v>81</v>
      </c>
      <c r="H509" s="57" t="s">
        <v>381</v>
      </c>
      <c r="I509" s="57" t="s">
        <v>397</v>
      </c>
      <c r="J509" s="57" t="s">
        <v>398</v>
      </c>
      <c r="K509" s="67" t="s">
        <v>399</v>
      </c>
      <c r="L509" s="67" t="s">
        <v>385</v>
      </c>
      <c r="M509" s="67"/>
      <c r="N509" s="67" t="s">
        <v>386</v>
      </c>
      <c r="O509" s="67"/>
      <c r="P509" s="57" t="s">
        <v>187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open",IF(AND(NOT(OR(LEN(AZ509)&lt;15,ISNUMBER(MATCH(AZ509,L_Placeholder,0)))),BK509=0,NOT(OR(LEN(AU509)&lt;2,ISNUMBER(MATCH(AU509,L_Placeholder,0)))),NOT(OR(LEN(AX509)&lt;2,ISNUMBER(MATCH(AX509,L_Placeholder,0)))),TRIM(AE509)&lt;&gt;TRIM(T509)),"N/A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missing",IF(OR(LEN(AU509)&lt;2,ISNUMBER(MATCH(AU509,L_Placeholder,0))),"INVALID – PIC missing",IF(OR(LEN(AV509)&lt;2,ISNUMBER(MATCH(AV509,L_Placeholder,0))),"INVALID – result / assessment missing",IF(OR(OR(LEN(AW509)&lt;3,ISNUMBER(MATCH(AW509,L_Placeholder,0))),SUMPRODUCT(--ISNUMBER(SEARCH(" "&amp;L_EvidencePhrase&amp;" ",BD509)))&gt;0,BI509=1),"INVALID – evidence missing, placeholder or not yet on file",IF(BL509=0,"INVALID – evidence needs a traceable reference (number, file name or link)",IF(OR(LEN(AX509)&lt;2,ISNUMBER(MATCH(AX509,L_Placeholder,0))),"INVALID – verifier missing",IF(AX509=AU509,"INVALID – verifier must be someone other than the PIC",IF(BH509=1,"INVALID – result not yet available (awaiting / TBC)",IF(BV509=1,"INVALID – wording says not on board: an on-board confirmation needs the item loaded",IF(AND(AQ509=1,OR(OR(LEN(AY509)&lt;3,ISNUMBER(MATCH(AY509,L_Placeholder,0))),BJ509=1,BQ509=0)),"INVALID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LATE","COMPLETE")&amp;IF(BG509=1," – CHECK WORDING",""))))))))))))))))))))))),IF(TRIM(U509)="Fail","FAIL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t="str">
        <f aca="false">" "&amp;TRIM(SUBSTITUTE(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 "))&amp;" "</f>
        <v>  </v>
      </c>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IFERROR(IF(AND(TRIM(U509)="Pass",SUMPRODUCT((LEN(BC509)-LEN(SUBSTITUTE(BC509,"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")))/(LEN(L_PendNeg)+1))+SUMPRODUCT((LEN(BC509)-LEN(SUBSTITUTE(BC509," "&amp;L_PendPrep&amp;" "," ")))/(LEN(L_PendPrep)+1)),1,0),1)</f>
        <v>0</v>
      </c>
      <c r="BI509" s="61" t="n">
        <f aca="false">IFERROR(IF(SUMPRODUCT((LEN(BD509)-LEN(SUBSTITUTE(BD509," "&amp;L_PendStrict&amp;" "," ")))/(LEN(L_PendStrict)+1))&gt;SUMPRODUCT((LEN(BD509)-LEN(SUBSTITUTE(BD509," "&amp;L_PendNeg&amp;" "," ")))/(LEN(L_PendNeg)+1)),1,0),1)</f>
        <v>0</v>
      </c>
      <c r="BJ509" s="61" t="n">
        <f aca="false">IFERROR(IF(SUMPRODUCT((LEN(BE509)-LEN(SUBSTITUTE(BE509," "&amp;L_Pending&amp;" "," ")))/(LEN(L_Pending)+1))&gt;SUMPRODUCT((LEN(BE509)-LEN(SUBSTITUTE(BE509," "&amp;L_PendNeg&amp;" "," ")))/(LEN(L_PendNeg)+1))+SUMPRODUCT((LEN(BE509)-LEN(SUBSTITUTE(BE509," "&amp;L_PendPrep&amp;" "," ")))/(LEN(L_PendPrep)+1)),1,0),1)</f>
        <v>0</v>
      </c>
      <c r="BK509" s="61" t="n">
        <f aca="false">IFERROR(IF(SUMPRODUCT((LEN(BF509)-LEN(SUBSTITUTE(BF509," "&amp;L_PendStrict&amp;" "," ")))/(LEN(L_PendStrict)+1))&gt;SUMPRODUCT((LEN(BF509)-LEN(SUBSTITUTE(BF509," "&amp;L_PendNeg&amp;" "," ")))/(LEN(L_PendNeg)+1)),1,0),1)</f>
        <v>0</v>
      </c>
      <c r="BL509" s="61" t="n">
        <f aca="false">IFERROR(IF(OR(SUMPRODUCT(--ISNUMBER(SEARCH({"aa000"," aa 000"," aaa 000"," aaaa 000"," a 0000"," a000 000"," aa 00 000"," aaa 00 000"},BN509)))&gt;0,SUMPRODUCT(--ISNUMBER(SEARCH({"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509)))&gt;0,SUMPRODUCT(--ISNUMBER(SEARCH({"http","www.","\",".pdf",".jpg",".jpeg",".png",".heic",".xls",".doc",".msg",".eml"},Z509)))&gt;0,AND(SUMPRODUCT(--ISNUMBER(SEARCH({"sharepoint","onedrive","teams","dms","q-pulse","qpulse"},Z509)))&gt;0,ISNUMBER(SEARCH("0",BM509)))),1,0),0)</f>
        <v>0</v>
      </c>
      <c r="BM509" s="61" t="str">
        <f aca="false">SUBSTITUTE(SUBSTITUTE(SUBSTITUTE(SUBSTITUTE(SUBSTITUTE(SUBSTITUTE(SUBSTITUTE(SUBSTITUTE(SUBSTITUTE(LOWER(BW509&amp;""),"1","0"),"2","0"),"3","0"),"4","0"),"5","0"),"6","0"),"7","0"),"8","0"),"9","0")</f>
        <v>  </v>
      </c>
      <c r="BN509" s="61" t="str">
        <f aca="false">SUBSTITUTE(SUBSTITUTE(SUBSTITUTE(SUBSTITUTE(SUBSTITUTE(SUBSTITUTE(SUBSTITUTE(SUBSTITUTE(SUBSTITUTE(SUBSTITUTE(SUBSTITUTE(SUBSTITUTE(SUBSTITUTE(SUBSTITUTE(SUBSTITUTE(SUBSTITUTE(SUBSTITUTE(SUBSTITUTE(SUBSTITUTE(SUBSTITUTE(SUBSTITUTE(SUBSTITUTE(SUBSTITUTE(SUBSTITUTE(SUBSTITUTE(BM509,"b","a"),"c","a"),"d","a"),"e","a"),"f","a"),"g","a"),"h","a"),"i","a"),"j","a"),"k","a"),"l","a"),"m","a"),"n","a"),"o","a"),"p","a"),"q","a"),"r","a"),"s","a"),"t","a"),"u","a"),"v","a"),"w","a"),"x","a"),"y","a"),"z","a")</f>
        <v>  </v>
      </c>
      <c r="BO509" s="61" t="str">
        <f aca="false">SUBSTITUTE(SUBSTITUTE(SUBSTITUTE(SUBSTITUTE(SUBSTITUTE(SUBSTITUTE(SUBSTITUTE(SUBSTITUTE(SUBSTITUTE(LOWER(BX509&amp;""),"1","0"),"2","0"),"3","0"),"4","0"),"5","0"),"6","0"),"7","0"),"8","0"),"9","0")</f>
        <v>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v>
      </c>
      <c r="BQ509" s="61" t="n">
        <f aca="false">IFERROR(IF(OR(SUMPRODUCT(--ISNUMBER(SEARCH({"aa000"," aa 000"," aaa 000"," aaaa 000"," a 0000"," a000 000"," aa 00 000"," aaa 00 000"},BP509)))&gt;0,SUMPRODUCT(--ISNUMBER(SEARCH({"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509)))&gt;0,SUMPRODUCT(--ISNUMBER(SEARCH({"http","www.","\",".pdf",".jpg",".jpeg",".png",".heic",".xls",".doc",".msg",".eml"},W509)))&gt;0,ISNUMBER(SEARCH("0000",BO509)),AND(SUMPRODUCT(--ISNUMBER(SEARCH({"sharepoint","onedrive","teams","dms","q-pulse","qpulse"},W509)))&gt;0,ISNUMBER(SEARCH("0",BO509)))),1,0),0)</f>
        <v>0</v>
      </c>
      <c r="BR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509," "&amp;LOWER(Flights!$F$20)&amp;" "," ~ ")," mh"," ~")," at "," ~ ")," by "," ~ ")," on "," ~ ")," to "," ~ ")," from "," ~ ")," until "," ~ ")," till "," ~ ")," before "," ~ ")," after "," ~ ")," around "," ~ ")," approx "," ~ ")," about "," ~ ")," since "," ~ ")," hrs "," ~ ")," hr "," ~ ")," hours "," ~ ")," time "," ~ ")," jan "," ~ ")," feb "," ~ ")," mar "," ~ ")," apr "," ~ ")," may "," ~ ")," jun "," ~ ")," jul "," ~ ")," aug "," ~ ")," sep "," ~ ")," sept "," ~ ")," oct "," ~ ")</f>
        <v>  </v>
      </c>
      <c r="BS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509," "&amp;LOWER(Flights!$F$20)&amp;" "," ~ ")," mh"," ~")," at "," ~ ")," by "," ~ ")," on "," ~ ")," to "," ~ ")," from "," ~ ")," until "," ~ ")," till "," ~ ")," before "," ~ ")," after "," ~ ")," around "," ~ ")," approx "," ~ ")," about "," ~ ")," since "," ~ ")," hrs "," ~ ")," hr "," ~ ")," hours "," ~ ")," time "," ~ ")," jan "," ~ ")," feb "," ~ ")," mar "," ~ ")," apr "," ~ ")," may "," ~ ")," jun "," ~ ")," jul "," ~ ")," aug "," ~ ")," sep "," ~ ")," sept "," ~ ")," oct "," ~ ")</f>
        <v>  </v>
      </c>
      <c r="BT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509,"jan","~"),"feb","~"),"mar","~"),"apr","~"),"may","~"),"jun","~"),"jul","~"),"aug","~"),"sep","~"),"oct","~"),"nov","~"),"dec","~")," nov "," ~ ")," dec "," ~ ")," mon "," ~ ")," tue "," ~ ")," wed "," ~ ")," thu "," ~ ")," fri "," ~ ")," sat "," ~ ")," sun "," ~ ")," gate "," ~ ")," bay "," ~ ")," stand "," ~ ")," position "," ~ ")," galley "," ~ ")," flight "," ~ ")," flt "," ~ ")," day "," ~ ")," date "," ~ ")," dated "," ~ ")," the "," ~ ")," and "," ~ ")," of "," ~ ")," in "," ~ ")," for "," ~ ")," with "," ~ ")</f>
        <v>  </v>
      </c>
      <c r="BU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509,"jan","~"),"feb","~"),"mar","~"),"apr","~"),"may","~"),"jun","~"),"jul","~"),"aug","~"),"sep","~"),"oct","~"),"nov","~"),"dec","~")," nov "," ~ ")," dec "," ~ ")," mon "," ~ ")," tue "," ~ ")," wed "," ~ ")," thu "," ~ ")," fri "," ~ ")," sat "," ~ ")," sun "," ~ ")," gate "," ~ ")," bay "," ~ ")," stand "," ~ ")," position "," ~ ")," galley "," ~ ")," flight "," ~ ")," flt "," ~ ")," day "," ~ ")," date "," ~ ")," dated "," ~ ")," the "," ~ ")," and "," ~ ")," of "," ~ ")," in "," ~ ")," for "," ~ ")," with "," ~ ")</f>
        <v>  </v>
      </c>
      <c r="BV509" s="61" t="n">
        <f aca="false">0</f>
        <v>0</v>
      </c>
      <c r="BW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509," pax "," ~ ")," etd "," ~ ")," eta "," ~ ")," std "," ~ ")," sta "," ~ ")," atd "," ~ ")," ata "," ~ ")," lt "," ~ ")," utc "," ~ ")," local "," ~ ")," ok "," ~ ")," done "," ~ ")," seen "," ~ ")," chk "," ~ ")," chkd "," ~ ")," checked "," ~ ")," rcvd "," ~ ")," recd "," ~ ")," dep "," ~ ")," arr "," ~ ")," qty "," ~ ")," all "," ~ ")," ttl "," ~ ")," total "," ~ ")," via "," ~ ")," per "," ~ ")," call "," ~ ")," inbound "," ~ ")," outbound "," ~ ")," approx "," ~ ")</f>
        <v>  </v>
      </c>
      <c r="BX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509," pax "," ~ ")," etd "," ~ ")," eta "," ~ ")," std "," ~ ")," sta "," ~ ")," atd "," ~ ")," ata "," ~ ")," lt "," ~ ")," utc "," ~ ")," local "," ~ ")," ok "," ~ ")," done "," ~ ")," seen "," ~ ")," chk "," ~ ")," chkd "," ~ ")," checked "," ~ ")," rcvd "," ~ ")," recd "," ~ ")," dep "," ~ ")," arr "," ~ ")," qty "," ~ ")," all "," ~ ")," ttl "," ~ ")," total "," ~ ")," via "," ~ ")," per "," ~ ")," call "," ~ ")," inbound "," ~ ")," outbound "," ~ ")," approx "," ~ ")</f>
        <v>  </v>
      </c>
    </row>
    <row r="510" customFormat="false" ht="39.75" hidden="false" customHeight="true" outlineLevel="0" collapsed="false">
      <c r="A510" s="57" t="s">
        <v>1168</v>
      </c>
      <c r="B510" s="57" t="s">
        <v>280</v>
      </c>
      <c r="C510" s="57" t="str">
        <f aca="false">Flights!$F$20</f>
        <v>MH0072</v>
      </c>
      <c r="D510" s="58" t="n">
        <f aca="false">Flights!$D$20</f>
        <v>46321</v>
      </c>
      <c r="E510" s="57" t="str">
        <f aca="false">Flights!$G$20&amp;"-"&amp;Flights!$H$20</f>
        <v>KUL-HKG</v>
      </c>
      <c r="F510" s="57" t="str">
        <f aca="false">Flights!$K$20</f>
        <v>EY</v>
      </c>
      <c r="G510" s="57" t="s">
        <v>81</v>
      </c>
      <c r="H510" s="57" t="s">
        <v>381</v>
      </c>
      <c r="I510" s="57" t="s">
        <v>401</v>
      </c>
      <c r="J510" s="57" t="s">
        <v>402</v>
      </c>
      <c r="K510" s="67" t="s">
        <v>403</v>
      </c>
      <c r="L510" s="67" t="s">
        <v>385</v>
      </c>
      <c r="M510" s="67"/>
      <c r="N510" s="67" t="s">
        <v>386</v>
      </c>
      <c r="O510" s="67"/>
      <c r="P510" s="57" t="s">
        <v>187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open",IF(AND(NOT(OR(LEN(AZ510)&lt;15,ISNUMBER(MATCH(AZ510,L_Placeholder,0)))),BK510=0,NOT(OR(LEN(AU510)&lt;2,ISNUMBER(MATCH(AU510,L_Placeholder,0)))),NOT(OR(LEN(AX510)&lt;2,ISNUMBER(MATCH(AX510,L_Placeholder,0)))),TRIM(AE510)&lt;&gt;TRIM(T510)),"N/A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missing",IF(OR(LEN(AU510)&lt;2,ISNUMBER(MATCH(AU510,L_Placeholder,0))),"INVALID – PIC missing",IF(OR(LEN(AV510)&lt;2,ISNUMBER(MATCH(AV510,L_Placeholder,0))),"INVALID – result / assessment missing",IF(OR(OR(LEN(AW510)&lt;3,ISNUMBER(MATCH(AW510,L_Placeholder,0))),SUMPRODUCT(--ISNUMBER(SEARCH(" "&amp;L_EvidencePhrase&amp;" ",BD510)))&gt;0,BI510=1),"INVALID – evidence missing, placeholder or not yet on file",IF(BL510=0,"INVALID – evidence needs a traceable reference (number, file name or link)",IF(OR(LEN(AX510)&lt;2,ISNUMBER(MATCH(AX510,L_Placeholder,0))),"INVALID – verifier missing",IF(AX510=AU510,"INVALID – verifier must be someone other than the PIC",IF(BH510=1,"INVALID – result not yet available (awaiting / TBC)",IF(BV510=1,"INVALID – wording says not on board: an on-board confirmation needs the item loaded",IF(AND(AQ510=1,OR(OR(LEN(AY510)&lt;3,ISNUMBER(MATCH(AY510,L_Placeholder,0))),BJ510=1,BQ510=0)),"INVALID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LATE","COMPLETE")&amp;IF(BG510=1," – CHECK WORDING",""))))))))))))))))))))))),IF(TRIM(U510)="Fail","FAIL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t="str">
        <f aca="false">" "&amp;TRIM(SUBSTITUTE(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 "))&amp;" "</f>
        <v>  </v>
      </c>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IFERROR(IF(AND(TRIM(U510)="Pass",SUMPRODUCT((LEN(BC510)-LEN(SUBSTITUTE(BC510,"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")))/(LEN(L_PendNeg)+1))+SUMPRODUCT((LEN(BC510)-LEN(SUBSTITUTE(BC510," "&amp;L_PendPrep&amp;" "," ")))/(LEN(L_PendPrep)+1)),1,0),1)</f>
        <v>0</v>
      </c>
      <c r="BI510" s="61" t="n">
        <f aca="false">IFERROR(IF(SUMPRODUCT((LEN(BD510)-LEN(SUBSTITUTE(BD510," "&amp;L_PendStrict&amp;" "," ")))/(LEN(L_PendStrict)+1))&gt;SUMPRODUCT((LEN(BD510)-LEN(SUBSTITUTE(BD510," "&amp;L_PendNeg&amp;" "," ")))/(LEN(L_PendNeg)+1)),1,0),1)</f>
        <v>0</v>
      </c>
      <c r="BJ510" s="61" t="n">
        <f aca="false">IFERROR(IF(SUMPRODUCT((LEN(BE510)-LEN(SUBSTITUTE(BE510," "&amp;L_Pending&amp;" "," ")))/(LEN(L_Pending)+1))&gt;SUMPRODUCT((LEN(BE510)-LEN(SUBSTITUTE(BE510," "&amp;L_PendNeg&amp;" "," ")))/(LEN(L_PendNeg)+1))+SUMPRODUCT((LEN(BE510)-LEN(SUBSTITUTE(BE510," "&amp;L_PendPrep&amp;" "," ")))/(LEN(L_PendPrep)+1)),1,0),1)</f>
        <v>0</v>
      </c>
      <c r="BK510" s="61" t="n">
        <f aca="false">IFERROR(IF(SUMPRODUCT((LEN(BF510)-LEN(SUBSTITUTE(BF510," "&amp;L_PendStrict&amp;" "," ")))/(LEN(L_PendStrict)+1))&gt;SUMPRODUCT((LEN(BF510)-LEN(SUBSTITUTE(BF510," "&amp;L_PendNeg&amp;" "," ")))/(LEN(L_PendNeg)+1)),1,0),1)</f>
        <v>0</v>
      </c>
      <c r="BL510" s="61" t="n">
        <f aca="false">IFERROR(IF(OR(SUMPRODUCT(--ISNUMBER(SEARCH({"aa000"," aa 000"," aaa 000"," aaaa 000"," a 0000"," a000 000"," aa 00 000"," aaa 00 000"},BN510)))&gt;0,SUMPRODUCT(--ISNUMBER(SEARCH({"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510)))&gt;0,SUMPRODUCT(--ISNUMBER(SEARCH({"http","www.","\",".pdf",".jpg",".jpeg",".png",".heic",".xls",".doc",".msg",".eml"},Z510)))&gt;0,AND(SUMPRODUCT(--ISNUMBER(SEARCH({"sharepoint","onedrive","teams","dms","q-pulse","qpulse"},Z510)))&gt;0,ISNUMBER(SEARCH("0",BM510)))),1,0),0)</f>
        <v>0</v>
      </c>
      <c r="BM510" s="61" t="str">
        <f aca="false">SUBSTITUTE(SUBSTITUTE(SUBSTITUTE(SUBSTITUTE(SUBSTITUTE(SUBSTITUTE(SUBSTITUTE(SUBSTITUTE(SUBSTITUTE(LOWER(BW510&amp;""),"1","0"),"2","0"),"3","0"),"4","0"),"5","0"),"6","0"),"7","0"),"8","0"),"9","0")</f>
        <v>  </v>
      </c>
      <c r="BN510" s="61" t="str">
        <f aca="false">SUBSTITUTE(SUBSTITUTE(SUBSTITUTE(SUBSTITUTE(SUBSTITUTE(SUBSTITUTE(SUBSTITUTE(SUBSTITUTE(SUBSTITUTE(SUBSTITUTE(SUBSTITUTE(SUBSTITUTE(SUBSTITUTE(SUBSTITUTE(SUBSTITUTE(SUBSTITUTE(SUBSTITUTE(SUBSTITUTE(SUBSTITUTE(SUBSTITUTE(SUBSTITUTE(SUBSTITUTE(SUBSTITUTE(SUBSTITUTE(SUBSTITUTE(BM510,"b","a"),"c","a"),"d","a"),"e","a"),"f","a"),"g","a"),"h","a"),"i","a"),"j","a"),"k","a"),"l","a"),"m","a"),"n","a"),"o","a"),"p","a"),"q","a"),"r","a"),"s","a"),"t","a"),"u","a"),"v","a"),"w","a"),"x","a"),"y","a"),"z","a")</f>
        <v>  </v>
      </c>
      <c r="BO510" s="61" t="str">
        <f aca="false">SUBSTITUTE(SUBSTITUTE(SUBSTITUTE(SUBSTITUTE(SUBSTITUTE(SUBSTITUTE(SUBSTITUTE(SUBSTITUTE(SUBSTITUTE(LOWER(BX510&amp;""),"1","0"),"2","0"),"3","0"),"4","0"),"5","0"),"6","0"),"7","0"),"8","0"),"9","0")</f>
        <v>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v>
      </c>
      <c r="BQ510" s="61" t="n">
        <f aca="false">IFERROR(IF(OR(SUMPRODUCT(--ISNUMBER(SEARCH({"aa000"," aa 000"," aaa 000"," aaaa 000"," a 0000"," a000 000"," aa 00 000"," aaa 00 000"},BP510)))&gt;0,SUMPRODUCT(--ISNUMBER(SEARCH({"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510)))&gt;0,SUMPRODUCT(--ISNUMBER(SEARCH({"http","www.","\",".pdf",".jpg",".jpeg",".png",".heic",".xls",".doc",".msg",".eml"},W510)))&gt;0,ISNUMBER(SEARCH("0000",BO510)),AND(SUMPRODUCT(--ISNUMBER(SEARCH({"sharepoint","onedrive","teams","dms","q-pulse","qpulse"},W510)))&gt;0,ISNUMBER(SEARCH("0",BO510)))),1,0),0)</f>
        <v>0</v>
      </c>
      <c r="BR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510," "&amp;LOWER(Flights!$F$20)&amp;" "," ~ ")," mh"," ~")," at "," ~ ")," by "," ~ ")," on "," ~ ")," to "," ~ ")," from "," ~ ")," until "," ~ ")," till "," ~ ")," before "," ~ ")," after "," ~ ")," around "," ~ ")," approx "," ~ ")," about "," ~ ")," since "," ~ ")," hrs "," ~ ")," hr "," ~ ")," hours "," ~ ")," time "," ~ ")," jan "," ~ ")," feb "," ~ ")," mar "," ~ ")," apr "," ~ ")," may "," ~ ")," jun "," ~ ")," jul "," ~ ")," aug "," ~ ")," sep "," ~ ")," sept "," ~ ")," oct "," ~ ")</f>
        <v>  </v>
      </c>
      <c r="BS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510," "&amp;LOWER(Flights!$F$20)&amp;" "," ~ ")," mh"," ~")," at "," ~ ")," by "," ~ ")," on "," ~ ")," to "," ~ ")," from "," ~ ")," until "," ~ ")," till "," ~ ")," before "," ~ ")," after "," ~ ")," around "," ~ ")," approx "," ~ ")," about "," ~ ")," since "," ~ ")," hrs "," ~ ")," hr "," ~ ")," hours "," ~ ")," time "," ~ ")," jan "," ~ ")," feb "," ~ ")," mar "," ~ ")," apr "," ~ ")," may "," ~ ")," jun "," ~ ")," jul "," ~ ")," aug "," ~ ")," sep "," ~ ")," sept "," ~ ")," oct "," ~ ")</f>
        <v>  </v>
      </c>
      <c r="BT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510,"jan","~"),"feb","~"),"mar","~"),"apr","~"),"may","~"),"jun","~"),"jul","~"),"aug","~"),"sep","~"),"oct","~"),"nov","~"),"dec","~")," nov "," ~ ")," dec "," ~ ")," mon "," ~ ")," tue "," ~ ")," wed "," ~ ")," thu "," ~ ")," fri "," ~ ")," sat "," ~ ")," sun "," ~ ")," gate "," ~ ")," bay "," ~ ")," stand "," ~ ")," position "," ~ ")," galley "," ~ ")," flight "," ~ ")," flt "," ~ ")," day "," ~ ")," date "," ~ ")," dated "," ~ ")," the "," ~ ")," and "," ~ ")," of "," ~ ")," in "," ~ ")," for "," ~ ")," with "," ~ ")</f>
        <v>  </v>
      </c>
      <c r="BU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510,"jan","~"),"feb","~"),"mar","~"),"apr","~"),"may","~"),"jun","~"),"jul","~"),"aug","~"),"sep","~"),"oct","~"),"nov","~"),"dec","~")," nov "," ~ ")," dec "," ~ ")," mon "," ~ ")," tue "," ~ ")," wed "," ~ ")," thu "," ~ ")," fri "," ~ ")," sat "," ~ ")," sun "," ~ ")," gate "," ~ ")," bay "," ~ ")," stand "," ~ ")," position "," ~ ")," galley "," ~ ")," flight "," ~ ")," flt "," ~ ")," day "," ~ ")," date "," ~ ")," dated "," ~ ")," the "," ~ ")," and "," ~ ")," of "," ~ ")," in "," ~ ")," for "," ~ ")," with "," ~ ")</f>
        <v>  </v>
      </c>
      <c r="BV510" s="61" t="n">
        <f aca="false">0</f>
        <v>0</v>
      </c>
      <c r="BW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510," pax "," ~ ")," etd "," ~ ")," eta "," ~ ")," std "," ~ ")," sta "," ~ ")," atd "," ~ ")," ata "," ~ ")," lt "," ~ ")," utc "," ~ ")," local "," ~ ")," ok "," ~ ")," done "," ~ ")," seen "," ~ ")," chk "," ~ ")," chkd "," ~ ")," checked "," ~ ")," rcvd "," ~ ")," recd "," ~ ")," dep "," ~ ")," arr "," ~ ")," qty "," ~ ")," all "," ~ ")," ttl "," ~ ")," total "," ~ ")," via "," ~ ")," per "," ~ ")," call "," ~ ")," inbound "," ~ ")," outbound "," ~ ")," approx "," ~ ")</f>
        <v>  </v>
      </c>
      <c r="BX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510," pax "," ~ ")," etd "," ~ ")," eta "," ~ ")," std "," ~ ")," sta "," ~ ")," atd "," ~ ")," ata "," ~ ")," lt "," ~ ")," utc "," ~ ")," local "," ~ ")," ok "," ~ ")," done "," ~ ")," seen "," ~ ")," chk "," ~ ")," chkd "," ~ ")," checked "," ~ ")," rcvd "," ~ ")," recd "," ~ ")," dep "," ~ ")," arr "," ~ ")," qty "," ~ ")," all "," ~ ")," ttl "," ~ ")," total "," ~ ")," via "," ~ ")," per "," ~ ")," call "," ~ ")," inbound "," ~ ")," outbound "," ~ ")," approx "," ~ ")</f>
        <v>  </v>
      </c>
    </row>
    <row r="511" customFormat="false" ht="39.75" hidden="false" customHeight="true" outlineLevel="0" collapsed="false">
      <c r="A511" s="57" t="s">
        <v>1169</v>
      </c>
      <c r="B511" s="57" t="s">
        <v>280</v>
      </c>
      <c r="C511" s="57" t="str">
        <f aca="false">Flights!$F$20</f>
        <v>MH0072</v>
      </c>
      <c r="D511" s="58" t="n">
        <f aca="false">Flights!$D$20</f>
        <v>46321</v>
      </c>
      <c r="E511" s="57" t="str">
        <f aca="false">Flights!$G$20&amp;"-"&amp;Flights!$H$20</f>
        <v>KUL-HKG</v>
      </c>
      <c r="F511" s="57" t="str">
        <f aca="false">Flights!$K$20</f>
        <v>EY</v>
      </c>
      <c r="G511" s="57" t="s">
        <v>81</v>
      </c>
      <c r="H511" s="57" t="s">
        <v>381</v>
      </c>
      <c r="I511" s="57" t="s">
        <v>401</v>
      </c>
      <c r="J511" s="57" t="s">
        <v>405</v>
      </c>
      <c r="K511" s="67" t="s">
        <v>406</v>
      </c>
      <c r="L511" s="67" t="s">
        <v>385</v>
      </c>
      <c r="M511" s="67"/>
      <c r="N511" s="67" t="s">
        <v>386</v>
      </c>
      <c r="O511" s="67"/>
      <c r="P511" s="57" t="s">
        <v>187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open",IF(AND(NOT(OR(LEN(AZ511)&lt;15,ISNUMBER(MATCH(AZ511,L_Placeholder,0)))),BK511=0,NOT(OR(LEN(AU511)&lt;2,ISNUMBER(MATCH(AU511,L_Placeholder,0)))),NOT(OR(LEN(AX511)&lt;2,ISNUMBER(MATCH(AX511,L_Placeholder,0)))),TRIM(AE511)&lt;&gt;TRIM(T511)),"N/A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missing",IF(OR(LEN(AU511)&lt;2,ISNUMBER(MATCH(AU511,L_Placeholder,0))),"INVALID – PIC missing",IF(OR(LEN(AV511)&lt;2,ISNUMBER(MATCH(AV511,L_Placeholder,0))),"INVALID – result / assessment missing",IF(OR(OR(LEN(AW511)&lt;3,ISNUMBER(MATCH(AW511,L_Placeholder,0))),SUMPRODUCT(--ISNUMBER(SEARCH(" "&amp;L_EvidencePhrase&amp;" ",BD511)))&gt;0,BI511=1),"INVALID – evidence missing, placeholder or not yet on file",IF(BL511=0,"INVALID – evidence needs a traceable reference (number, file name or link)",IF(OR(LEN(AX511)&lt;2,ISNUMBER(MATCH(AX511,L_Placeholder,0))),"INVALID – verifier missing",IF(AX511=AU511,"INVALID – verifier must be someone other than the PIC",IF(BH511=1,"INVALID – result not yet available (awaiting / TBC)",IF(BV511=1,"INVALID – wording says not on board: an on-board confirmation needs the item loaded",IF(AND(AQ511=1,OR(OR(LEN(AY511)&lt;3,ISNUMBER(MATCH(AY511,L_Placeholder,0))),BJ511=1,BQ511=0)),"INVALID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LATE","COMPLETE")&amp;IF(BG511=1," – CHECK WORDING",""))))))))))))))))))))))),IF(TRIM(U511)="Fail","FAIL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t="str">
        <f aca="false">" "&amp;TRIM(SUBSTITUTE(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 "))&amp;" "</f>
        <v>  </v>
      </c>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IFERROR(IF(AND(TRIM(U511)="Pass",SUMPRODUCT((LEN(BC511)-LEN(SUBSTITUTE(BC511,"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")))/(LEN(L_PendNeg)+1))+SUMPRODUCT((LEN(BC511)-LEN(SUBSTITUTE(BC511," "&amp;L_PendPrep&amp;" "," ")))/(LEN(L_PendPrep)+1)),1,0),1)</f>
        <v>0</v>
      </c>
      <c r="BI511" s="61" t="n">
        <f aca="false">IFERROR(IF(SUMPRODUCT((LEN(BD511)-LEN(SUBSTITUTE(BD511," "&amp;L_PendStrict&amp;" "," ")))/(LEN(L_PendStrict)+1))&gt;SUMPRODUCT((LEN(BD511)-LEN(SUBSTITUTE(BD511," "&amp;L_PendNeg&amp;" "," ")))/(LEN(L_PendNeg)+1)),1,0),1)</f>
        <v>0</v>
      </c>
      <c r="BJ511" s="61" t="n">
        <f aca="false">IFERROR(IF(SUMPRODUCT((LEN(BE511)-LEN(SUBSTITUTE(BE511," "&amp;L_Pending&amp;" "," ")))/(LEN(L_Pending)+1))&gt;SUMPRODUCT((LEN(BE511)-LEN(SUBSTITUTE(BE511," "&amp;L_PendNeg&amp;" "," ")))/(LEN(L_PendNeg)+1))+SUMPRODUCT((LEN(BE511)-LEN(SUBSTITUTE(BE511," "&amp;L_PendPrep&amp;" "," ")))/(LEN(L_PendPrep)+1)),1,0),1)</f>
        <v>0</v>
      </c>
      <c r="BK511" s="61" t="n">
        <f aca="false">IFERROR(IF(SUMPRODUCT((LEN(BF511)-LEN(SUBSTITUTE(BF511," "&amp;L_PendStrict&amp;" "," ")))/(LEN(L_PendStrict)+1))&gt;SUMPRODUCT((LEN(BF511)-LEN(SUBSTITUTE(BF511," "&amp;L_PendNeg&amp;" "," ")))/(LEN(L_PendNeg)+1)),1,0),1)</f>
        <v>0</v>
      </c>
      <c r="BL511" s="61" t="n">
        <f aca="false">IFERROR(IF(OR(SUMPRODUCT(--ISNUMBER(SEARCH({"aa000"," aa 000"," aaa 000"," aaaa 000"," a 0000"," a000 000"," aa 00 000"," aaa 00 000"},BN511)))&gt;0,SUMPRODUCT(--ISNUMBER(SEARCH({"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511)))&gt;0,SUMPRODUCT(--ISNUMBER(SEARCH({"http","www.","\",".pdf",".jpg",".jpeg",".png",".heic",".xls",".doc",".msg",".eml"},Z511)))&gt;0,AND(SUMPRODUCT(--ISNUMBER(SEARCH({"sharepoint","onedrive","teams","dms","q-pulse","qpulse"},Z511)))&gt;0,ISNUMBER(SEARCH("0",BM511)))),1,0),0)</f>
        <v>0</v>
      </c>
      <c r="BM511" s="61" t="str">
        <f aca="false">SUBSTITUTE(SUBSTITUTE(SUBSTITUTE(SUBSTITUTE(SUBSTITUTE(SUBSTITUTE(SUBSTITUTE(SUBSTITUTE(SUBSTITUTE(LOWER(BW511&amp;""),"1","0"),"2","0"),"3","0"),"4","0"),"5","0"),"6","0"),"7","0"),"8","0"),"9","0")</f>
        <v>  </v>
      </c>
      <c r="BN511" s="61" t="str">
        <f aca="false">SUBSTITUTE(SUBSTITUTE(SUBSTITUTE(SUBSTITUTE(SUBSTITUTE(SUBSTITUTE(SUBSTITUTE(SUBSTITUTE(SUBSTITUTE(SUBSTITUTE(SUBSTITUTE(SUBSTITUTE(SUBSTITUTE(SUBSTITUTE(SUBSTITUTE(SUBSTITUTE(SUBSTITUTE(SUBSTITUTE(SUBSTITUTE(SUBSTITUTE(SUBSTITUTE(SUBSTITUTE(SUBSTITUTE(SUBSTITUTE(SUBSTITUTE(BM511,"b","a"),"c","a"),"d","a"),"e","a"),"f","a"),"g","a"),"h","a"),"i","a"),"j","a"),"k","a"),"l","a"),"m","a"),"n","a"),"o","a"),"p","a"),"q","a"),"r","a"),"s","a"),"t","a"),"u","a"),"v","a"),"w","a"),"x","a"),"y","a"),"z","a")</f>
        <v>  </v>
      </c>
      <c r="BO511" s="61" t="str">
        <f aca="false">SUBSTITUTE(SUBSTITUTE(SUBSTITUTE(SUBSTITUTE(SUBSTITUTE(SUBSTITUTE(SUBSTITUTE(SUBSTITUTE(SUBSTITUTE(LOWER(BX511&amp;""),"1","0"),"2","0"),"3","0"),"4","0"),"5","0"),"6","0"),"7","0"),"8","0"),"9","0")</f>
        <v>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v>
      </c>
      <c r="BQ511" s="61" t="n">
        <f aca="false">IFERROR(IF(OR(SUMPRODUCT(--ISNUMBER(SEARCH({"aa000"," aa 000"," aaa 000"," aaaa 000"," a 0000"," a000 000"," aa 00 000"," aaa 00 000"},BP511)))&gt;0,SUMPRODUCT(--ISNUMBER(SEARCH({"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511)))&gt;0,SUMPRODUCT(--ISNUMBER(SEARCH({"http","www.","\",".pdf",".jpg",".jpeg",".png",".heic",".xls",".doc",".msg",".eml"},W511)))&gt;0,ISNUMBER(SEARCH("0000",BO511)),AND(SUMPRODUCT(--ISNUMBER(SEARCH({"sharepoint","onedrive","teams","dms","q-pulse","qpulse"},W511)))&gt;0,ISNUMBER(SEARCH("0",BO511)))),1,0),0)</f>
        <v>0</v>
      </c>
      <c r="BR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511," "&amp;LOWER(Flights!$F$20)&amp;" "," ~ ")," mh"," ~")," at "," ~ ")," by "," ~ ")," on "," ~ ")," to "," ~ ")," from "," ~ ")," until "," ~ ")," till "," ~ ")," before "," ~ ")," after "," ~ ")," around "," ~ ")," approx "," ~ ")," about "," ~ ")," since "," ~ ")," hrs "," ~ ")," hr "," ~ ")," hours "," ~ ")," time "," ~ ")," jan "," ~ ")," feb "," ~ ")," mar "," ~ ")," apr "," ~ ")," may "," ~ ")," jun "," ~ ")," jul "," ~ ")," aug "," ~ ")," sep "," ~ ")," sept "," ~ ")," oct "," ~ ")</f>
        <v>  </v>
      </c>
      <c r="BS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511," "&amp;LOWER(Flights!$F$20)&amp;" "," ~ ")," mh"," ~")," at "," ~ ")," by "," ~ ")," on "," ~ ")," to "," ~ ")," from "," ~ ")," until "," ~ ")," till "," ~ ")," before "," ~ ")," after "," ~ ")," around "," ~ ")," approx "," ~ ")," about "," ~ ")," since "," ~ ")," hrs "," ~ ")," hr "," ~ ")," hours "," ~ ")," time "," ~ ")," jan "," ~ ")," feb "," ~ ")," mar "," ~ ")," apr "," ~ ")," may "," ~ ")," jun "," ~ ")," jul "," ~ ")," aug "," ~ ")," sep "," ~ ")," sept "," ~ ")," oct "," ~ ")</f>
        <v>  </v>
      </c>
      <c r="BT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511,"jan","~"),"feb","~"),"mar","~"),"apr","~"),"may","~"),"jun","~"),"jul","~"),"aug","~"),"sep","~"),"oct","~"),"nov","~"),"dec","~")," nov "," ~ ")," dec "," ~ ")," mon "," ~ ")," tue "," ~ ")," wed "," ~ ")," thu "," ~ ")," fri "," ~ ")," sat "," ~ ")," sun "," ~ ")," gate "," ~ ")," bay "," ~ ")," stand "," ~ ")," position "," ~ ")," galley "," ~ ")," flight "," ~ ")," flt "," ~ ")," day "," ~ ")," date "," ~ ")," dated "," ~ ")," the "," ~ ")," and "," ~ ")," of "," ~ ")," in "," ~ ")," for "," ~ ")," with "," ~ ")</f>
        <v>  </v>
      </c>
      <c r="BU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511,"jan","~"),"feb","~"),"mar","~"),"apr","~"),"may","~"),"jun","~"),"jul","~"),"aug","~"),"sep","~"),"oct","~"),"nov","~"),"dec","~")," nov "," ~ ")," dec "," ~ ")," mon "," ~ ")," tue "," ~ ")," wed "," ~ ")," thu "," ~ ")," fri "," ~ ")," sat "," ~ ")," sun "," ~ ")," gate "," ~ ")," bay "," ~ ")," stand "," ~ ")," position "," ~ ")," galley "," ~ ")," flight "," ~ ")," flt "," ~ ")," day "," ~ ")," date "," ~ ")," dated "," ~ ")," the "," ~ ")," and "," ~ ")," of "," ~ ")," in "," ~ ")," for "," ~ ")," with "," ~ ")</f>
        <v>  </v>
      </c>
      <c r="BV511" s="61" t="n">
        <f aca="false">0</f>
        <v>0</v>
      </c>
      <c r="BW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511," pax "," ~ ")," etd "," ~ ")," eta "," ~ ")," std "," ~ ")," sta "," ~ ")," atd "," ~ ")," ata "," ~ ")," lt "," ~ ")," utc "," ~ ")," local "," ~ ")," ok "," ~ ")," done "," ~ ")," seen "," ~ ")," chk "," ~ ")," chkd "," ~ ")," checked "," ~ ")," rcvd "," ~ ")," recd "," ~ ")," dep "," ~ ")," arr "," ~ ")," qty "," ~ ")," all "," ~ ")," ttl "," ~ ")," total "," ~ ")," via "," ~ ")," per "," ~ ")," call "," ~ ")," inbound "," ~ ")," outbound "," ~ ")," approx "," ~ ")</f>
        <v>  </v>
      </c>
      <c r="BX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511," pax "," ~ ")," etd "," ~ ")," eta "," ~ ")," std "," ~ ")," sta "," ~ ")," atd "," ~ ")," ata "," ~ ")," lt "," ~ ")," utc "," ~ ")," local "," ~ ")," ok "," ~ ")," done "," ~ ")," seen "," ~ ")," chk "," ~ ")," chkd "," ~ ")," checked "," ~ ")," rcvd "," ~ ")," recd "," ~ ")," dep "," ~ ")," arr "," ~ ")," qty "," ~ ")," all "," ~ ")," ttl "," ~ ")," total "," ~ ")," via "," ~ ")," per "," ~ ")," call "," ~ ")," inbound "," ~ ")," outbound "," ~ ")," approx "," ~ ")</f>
        <v>  </v>
      </c>
    </row>
    <row r="512" customFormat="false" ht="39.75" hidden="false" customHeight="true" outlineLevel="0" collapsed="false">
      <c r="A512" s="57" t="s">
        <v>1170</v>
      </c>
      <c r="B512" s="57" t="s">
        <v>280</v>
      </c>
      <c r="C512" s="57" t="str">
        <f aca="false">Flights!$F$20</f>
        <v>MH0072</v>
      </c>
      <c r="D512" s="58" t="n">
        <f aca="false">Flights!$D$20</f>
        <v>46321</v>
      </c>
      <c r="E512" s="57" t="str">
        <f aca="false">Flights!$G$20&amp;"-"&amp;Flights!$H$20</f>
        <v>KUL-HKG</v>
      </c>
      <c r="F512" s="57" t="str">
        <f aca="false">Flights!$K$20</f>
        <v>EY</v>
      </c>
      <c r="G512" s="57" t="s">
        <v>81</v>
      </c>
      <c r="H512" s="57" t="s">
        <v>381</v>
      </c>
      <c r="I512" s="57" t="s">
        <v>408</v>
      </c>
      <c r="J512" s="57" t="s">
        <v>409</v>
      </c>
      <c r="K512" s="67" t="s">
        <v>410</v>
      </c>
      <c r="L512" s="67" t="s">
        <v>385</v>
      </c>
      <c r="M512" s="67"/>
      <c r="N512" s="67" t="s">
        <v>386</v>
      </c>
      <c r="O512" s="67"/>
      <c r="P512" s="57" t="s">
        <v>187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open",IF(AND(NOT(OR(LEN(AZ512)&lt;15,ISNUMBER(MATCH(AZ512,L_Placeholder,0)))),BK512=0,NOT(OR(LEN(AU512)&lt;2,ISNUMBER(MATCH(AU512,L_Placeholder,0)))),NOT(OR(LEN(AX512)&lt;2,ISNUMBER(MATCH(AX512,L_Placeholder,0)))),TRIM(AE512)&lt;&gt;TRIM(T512)),"N/A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missing",IF(OR(LEN(AU512)&lt;2,ISNUMBER(MATCH(AU512,L_Placeholder,0))),"INVALID – PIC missing",IF(OR(LEN(AV512)&lt;2,ISNUMBER(MATCH(AV512,L_Placeholder,0))),"INVALID – result / assessment missing",IF(OR(OR(LEN(AW512)&lt;3,ISNUMBER(MATCH(AW512,L_Placeholder,0))),SUMPRODUCT(--ISNUMBER(SEARCH(" "&amp;L_EvidencePhrase&amp;" ",BD512)))&gt;0,BI512=1),"INVALID – evidence missing, placeholder or not yet on file",IF(BL512=0,"INVALID – evidence needs a traceable reference (number, file name or link)",IF(OR(LEN(AX512)&lt;2,ISNUMBER(MATCH(AX512,L_Placeholder,0))),"INVALID – verifier missing",IF(AX512=AU512,"INVALID – verifier must be someone other than the PIC",IF(BH512=1,"INVALID – result not yet available (awaiting / TBC)",IF(BV512=1,"INVALID – wording says not on board: an on-board confirmation needs the item loaded",IF(AND(AQ512=1,OR(OR(LEN(AY512)&lt;3,ISNUMBER(MATCH(AY512,L_Placeholder,0))),BJ512=1,BQ512=0)),"INVALID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LATE","COMPLETE")&amp;IF(BG512=1," – CHECK WORDING",""))))))))))))))))))))))),IF(TRIM(U512)="Fail","FAIL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t="str">
        <f aca="false">" "&amp;TRIM(SUBSTITUTE(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 "))&amp;" "</f>
        <v>  </v>
      </c>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IFERROR(IF(AND(TRIM(U512)="Pass",SUMPRODUCT((LEN(BC512)-LEN(SUBSTITUTE(BC512,"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")))/(LEN(L_PendNeg)+1))+SUMPRODUCT((LEN(BC512)-LEN(SUBSTITUTE(BC512," "&amp;L_PendPrep&amp;" "," ")))/(LEN(L_PendPrep)+1)),1,0),1)</f>
        <v>0</v>
      </c>
      <c r="BI512" s="61" t="n">
        <f aca="false">IFERROR(IF(SUMPRODUCT((LEN(BD512)-LEN(SUBSTITUTE(BD512," "&amp;L_PendStrict&amp;" "," ")))/(LEN(L_PendStrict)+1))&gt;SUMPRODUCT((LEN(BD512)-LEN(SUBSTITUTE(BD512," "&amp;L_PendNeg&amp;" "," ")))/(LEN(L_PendNeg)+1)),1,0),1)</f>
        <v>0</v>
      </c>
      <c r="BJ512" s="61" t="n">
        <f aca="false">IFERROR(IF(SUMPRODUCT((LEN(BE512)-LEN(SUBSTITUTE(BE512," "&amp;L_Pending&amp;" "," ")))/(LEN(L_Pending)+1))&gt;SUMPRODUCT((LEN(BE512)-LEN(SUBSTITUTE(BE512," "&amp;L_PendNeg&amp;" "," ")))/(LEN(L_PendNeg)+1))+SUMPRODUCT((LEN(BE512)-LEN(SUBSTITUTE(BE512," "&amp;L_PendPrep&amp;" "," ")))/(LEN(L_PendPrep)+1)),1,0),1)</f>
        <v>0</v>
      </c>
      <c r="BK512" s="61" t="n">
        <f aca="false">IFERROR(IF(SUMPRODUCT((LEN(BF512)-LEN(SUBSTITUTE(BF512," "&amp;L_PendStrict&amp;" "," ")))/(LEN(L_PendStrict)+1))&gt;SUMPRODUCT((LEN(BF512)-LEN(SUBSTITUTE(BF512," "&amp;L_PendNeg&amp;" "," ")))/(LEN(L_PendNeg)+1)),1,0),1)</f>
        <v>0</v>
      </c>
      <c r="BL512" s="61" t="n">
        <f aca="false">IFERROR(IF(OR(SUMPRODUCT(--ISNUMBER(SEARCH({"aa000"," aa 000"," aaa 000"," aaaa 000"," a 0000"," a000 000"," aa 00 000"," aaa 00 000"},BN512)))&gt;0,SUMPRODUCT(--ISNUMBER(SEARCH({"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512)))&gt;0,SUMPRODUCT(--ISNUMBER(SEARCH({"http","www.","\",".pdf",".jpg",".jpeg",".png",".heic",".xls",".doc",".msg",".eml"},Z512)))&gt;0,AND(SUMPRODUCT(--ISNUMBER(SEARCH({"sharepoint","onedrive","teams","dms","q-pulse","qpulse"},Z512)))&gt;0,ISNUMBER(SEARCH("0",BM512)))),1,0),0)</f>
        <v>0</v>
      </c>
      <c r="BM512" s="61" t="str">
        <f aca="false">SUBSTITUTE(SUBSTITUTE(SUBSTITUTE(SUBSTITUTE(SUBSTITUTE(SUBSTITUTE(SUBSTITUTE(SUBSTITUTE(SUBSTITUTE(LOWER(BW512&amp;""),"1","0"),"2","0"),"3","0"),"4","0"),"5","0"),"6","0"),"7","0"),"8","0"),"9","0")</f>
        <v>  </v>
      </c>
      <c r="BN512" s="61" t="str">
        <f aca="false">SUBSTITUTE(SUBSTITUTE(SUBSTITUTE(SUBSTITUTE(SUBSTITUTE(SUBSTITUTE(SUBSTITUTE(SUBSTITUTE(SUBSTITUTE(SUBSTITUTE(SUBSTITUTE(SUBSTITUTE(SUBSTITUTE(SUBSTITUTE(SUBSTITUTE(SUBSTITUTE(SUBSTITUTE(SUBSTITUTE(SUBSTITUTE(SUBSTITUTE(SUBSTITUTE(SUBSTITUTE(SUBSTITUTE(SUBSTITUTE(SUBSTITUTE(BM512,"b","a"),"c","a"),"d","a"),"e","a"),"f","a"),"g","a"),"h","a"),"i","a"),"j","a"),"k","a"),"l","a"),"m","a"),"n","a"),"o","a"),"p","a"),"q","a"),"r","a"),"s","a"),"t","a"),"u","a"),"v","a"),"w","a"),"x","a"),"y","a"),"z","a")</f>
        <v>  </v>
      </c>
      <c r="BO512" s="61" t="str">
        <f aca="false">SUBSTITUTE(SUBSTITUTE(SUBSTITUTE(SUBSTITUTE(SUBSTITUTE(SUBSTITUTE(SUBSTITUTE(SUBSTITUTE(SUBSTITUTE(LOWER(BX512&amp;""),"1","0"),"2","0"),"3","0"),"4","0"),"5","0"),"6","0"),"7","0"),"8","0"),"9","0")</f>
        <v>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v>
      </c>
      <c r="BQ512" s="61" t="n">
        <f aca="false">IFERROR(IF(OR(SUMPRODUCT(--ISNUMBER(SEARCH({"aa000"," aa 000"," aaa 000"," aaaa 000"," a 0000"," a000 000"," aa 00 000"," aaa 00 000"},BP512)))&gt;0,SUMPRODUCT(--ISNUMBER(SEARCH({"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512)))&gt;0,SUMPRODUCT(--ISNUMBER(SEARCH({"http","www.","\",".pdf",".jpg",".jpeg",".png",".heic",".xls",".doc",".msg",".eml"},W512)))&gt;0,ISNUMBER(SEARCH("0000",BO512)),AND(SUMPRODUCT(--ISNUMBER(SEARCH({"sharepoint","onedrive","teams","dms","q-pulse","qpulse"},W512)))&gt;0,ISNUMBER(SEARCH("0",BO512)))),1,0),0)</f>
        <v>0</v>
      </c>
      <c r="BR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512," "&amp;LOWER(Flights!$F$20)&amp;" "," ~ ")," mh"," ~")," at "," ~ ")," by "," ~ ")," on "," ~ ")," to "," ~ ")," from "," ~ ")," until "," ~ ")," till "," ~ ")," before "," ~ ")," after "," ~ ")," around "," ~ ")," approx "," ~ ")," about "," ~ ")," since "," ~ ")," hrs "," ~ ")," hr "," ~ ")," hours "," ~ ")," time "," ~ ")," jan "," ~ ")," feb "," ~ ")," mar "," ~ ")," apr "," ~ ")," may "," ~ ")," jun "," ~ ")," jul "," ~ ")," aug "," ~ ")," sep "," ~ ")," sept "," ~ ")," oct "," ~ ")</f>
        <v>  </v>
      </c>
      <c r="BS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512," "&amp;LOWER(Flights!$F$20)&amp;" "," ~ ")," mh"," ~")," at "," ~ ")," by "," ~ ")," on "," ~ ")," to "," ~ ")," from "," ~ ")," until "," ~ ")," till "," ~ ")," before "," ~ ")," after "," ~ ")," around "," ~ ")," approx "," ~ ")," about "," ~ ")," since "," ~ ")," hrs "," ~ ")," hr "," ~ ")," hours "," ~ ")," time "," ~ ")," jan "," ~ ")," feb "," ~ ")," mar "," ~ ")," apr "," ~ ")," may "," ~ ")," jun "," ~ ")," jul "," ~ ")," aug "," ~ ")," sep "," ~ ")," sept "," ~ ")," oct "," ~ ")</f>
        <v>  </v>
      </c>
      <c r="BT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512,"jan","~"),"feb","~"),"mar","~"),"apr","~"),"may","~"),"jun","~"),"jul","~"),"aug","~"),"sep","~"),"oct","~"),"nov","~"),"dec","~")," nov "," ~ ")," dec "," ~ ")," mon "," ~ ")," tue "," ~ ")," wed "," ~ ")," thu "," ~ ")," fri "," ~ ")," sat "," ~ ")," sun "," ~ ")," gate "," ~ ")," bay "," ~ ")," stand "," ~ ")," position "," ~ ")," galley "," ~ ")," flight "," ~ ")," flt "," ~ ")," day "," ~ ")," date "," ~ ")," dated "," ~ ")," the "," ~ ")," and "," ~ ")," of "," ~ ")," in "," ~ ")," for "," ~ ")," with "," ~ ")</f>
        <v>  </v>
      </c>
      <c r="BU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512,"jan","~"),"feb","~"),"mar","~"),"apr","~"),"may","~"),"jun","~"),"jul","~"),"aug","~"),"sep","~"),"oct","~"),"nov","~"),"dec","~")," nov "," ~ ")," dec "," ~ ")," mon "," ~ ")," tue "," ~ ")," wed "," ~ ")," thu "," ~ ")," fri "," ~ ")," sat "," ~ ")," sun "," ~ ")," gate "," ~ ")," bay "," ~ ")," stand "," ~ ")," position "," ~ ")," galley "," ~ ")," flight "," ~ ")," flt "," ~ ")," day "," ~ ")," date "," ~ ")," dated "," ~ ")," the "," ~ ")," and "," ~ ")," of "," ~ ")," in "," ~ ")," for "," ~ ")," with "," ~ ")</f>
        <v>  </v>
      </c>
      <c r="BV512" s="61" t="n">
        <f aca="false">0</f>
        <v>0</v>
      </c>
      <c r="BW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512," pax "," ~ ")," etd "," ~ ")," eta "," ~ ")," std "," ~ ")," sta "," ~ ")," atd "," ~ ")," ata "," ~ ")," lt "," ~ ")," utc "," ~ ")," local "," ~ ")," ok "," ~ ")," done "," ~ ")," seen "," ~ ")," chk "," ~ ")," chkd "," ~ ")," checked "," ~ ")," rcvd "," ~ ")," recd "," ~ ")," dep "," ~ ")," arr "," ~ ")," qty "," ~ ")," all "," ~ ")," ttl "," ~ ")," total "," ~ ")," via "," ~ ")," per "," ~ ")," call "," ~ ")," inbound "," ~ ")," outbound "," ~ ")," approx "," ~ ")</f>
        <v>  </v>
      </c>
      <c r="BX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512," pax "," ~ ")," etd "," ~ ")," eta "," ~ ")," std "," ~ ")," sta "," ~ ")," atd "," ~ ")," ata "," ~ ")," lt "," ~ ")," utc "," ~ ")," local "," ~ ")," ok "," ~ ")," done "," ~ ")," seen "," ~ ")," chk "," ~ ")," chkd "," ~ ")," checked "," ~ ")," rcvd "," ~ ")," recd "," ~ ")," dep "," ~ ")," arr "," ~ ")," qty "," ~ ")," all "," ~ ")," ttl "," ~ ")," total "," ~ ")," via "," ~ ")," per "," ~ ")," call "," ~ ")," inbound "," ~ ")," outbound "," ~ ")," approx "," ~ ")</f>
        <v>  </v>
      </c>
    </row>
    <row r="513" customFormat="false" ht="39.75" hidden="false" customHeight="true" outlineLevel="0" collapsed="false">
      <c r="A513" s="57" t="s">
        <v>1171</v>
      </c>
      <c r="B513" s="57" t="s">
        <v>280</v>
      </c>
      <c r="C513" s="57" t="str">
        <f aca="false">Flights!$F$20</f>
        <v>MH0072</v>
      </c>
      <c r="D513" s="58" t="n">
        <f aca="false">Flights!$D$20</f>
        <v>46321</v>
      </c>
      <c r="E513" s="57" t="str">
        <f aca="false">Flights!$G$20&amp;"-"&amp;Flights!$H$20</f>
        <v>KUL-HKG</v>
      </c>
      <c r="F513" s="57" t="str">
        <f aca="false">Flights!$K$20</f>
        <v>EY</v>
      </c>
      <c r="G513" s="57" t="s">
        <v>81</v>
      </c>
      <c r="H513" s="57" t="s">
        <v>381</v>
      </c>
      <c r="I513" s="57" t="s">
        <v>408</v>
      </c>
      <c r="J513" s="57" t="s">
        <v>412</v>
      </c>
      <c r="K513" s="67" t="s">
        <v>410</v>
      </c>
      <c r="L513" s="67" t="s">
        <v>385</v>
      </c>
      <c r="M513" s="67"/>
      <c r="N513" s="67" t="s">
        <v>386</v>
      </c>
      <c r="O513" s="67"/>
      <c r="P513" s="57" t="s">
        <v>187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open",IF(AND(NOT(OR(LEN(AZ513)&lt;15,ISNUMBER(MATCH(AZ513,L_Placeholder,0)))),BK513=0,NOT(OR(LEN(AU513)&lt;2,ISNUMBER(MATCH(AU513,L_Placeholder,0)))),NOT(OR(LEN(AX513)&lt;2,ISNUMBER(MATCH(AX513,L_Placeholder,0)))),TRIM(AE513)&lt;&gt;TRIM(T513)),"N/A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missing",IF(OR(LEN(AU513)&lt;2,ISNUMBER(MATCH(AU513,L_Placeholder,0))),"INVALID – PIC missing",IF(OR(LEN(AV513)&lt;2,ISNUMBER(MATCH(AV513,L_Placeholder,0))),"INVALID – result / assessment missing",IF(OR(OR(LEN(AW513)&lt;3,ISNUMBER(MATCH(AW513,L_Placeholder,0))),SUMPRODUCT(--ISNUMBER(SEARCH(" "&amp;L_EvidencePhrase&amp;" ",BD513)))&gt;0,BI513=1),"INVALID – evidence missing, placeholder or not yet on file",IF(BL513=0,"INVALID – evidence needs a traceable reference (number, file name or link)",IF(OR(LEN(AX513)&lt;2,ISNUMBER(MATCH(AX513,L_Placeholder,0))),"INVALID – verifier missing",IF(AX513=AU513,"INVALID – verifier must be someone other than the PIC",IF(BH513=1,"INVALID – result not yet available (awaiting / TBC)",IF(BV513=1,"INVALID – wording says not on board: an on-board confirmation needs the item loaded",IF(AND(AQ513=1,OR(OR(LEN(AY513)&lt;3,ISNUMBER(MATCH(AY513,L_Placeholder,0))),BJ513=1,BQ513=0)),"INVALID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LATE","COMPLETE")&amp;IF(BG513=1," – CHECK WORDING",""))))))))))))))))))))))),IF(TRIM(U513)="Fail","FAIL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t="str">
        <f aca="false">" "&amp;TRIM(SUBSTITUTE(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 "))&amp;" "</f>
        <v>  </v>
      </c>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IFERROR(IF(AND(TRIM(U513)="Pass",SUMPRODUCT((LEN(BC513)-LEN(SUBSTITUTE(BC513,"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")))/(LEN(L_PendNeg)+1))+SUMPRODUCT((LEN(BC513)-LEN(SUBSTITUTE(BC513," "&amp;L_PendPrep&amp;" "," ")))/(LEN(L_PendPrep)+1)),1,0),1)</f>
        <v>0</v>
      </c>
      <c r="BI513" s="61" t="n">
        <f aca="false">IFERROR(IF(SUMPRODUCT((LEN(BD513)-LEN(SUBSTITUTE(BD513," "&amp;L_PendStrict&amp;" "," ")))/(LEN(L_PendStrict)+1))&gt;SUMPRODUCT((LEN(BD513)-LEN(SUBSTITUTE(BD513," "&amp;L_PendNeg&amp;" "," ")))/(LEN(L_PendNeg)+1)),1,0),1)</f>
        <v>0</v>
      </c>
      <c r="BJ513" s="61" t="n">
        <f aca="false">IFERROR(IF(SUMPRODUCT((LEN(BE513)-LEN(SUBSTITUTE(BE513," "&amp;L_Pending&amp;" "," ")))/(LEN(L_Pending)+1))&gt;SUMPRODUCT((LEN(BE513)-LEN(SUBSTITUTE(BE513," "&amp;L_PendNeg&amp;" "," ")))/(LEN(L_PendNeg)+1))+SUMPRODUCT((LEN(BE513)-LEN(SUBSTITUTE(BE513," "&amp;L_PendPrep&amp;" "," ")))/(LEN(L_PendPrep)+1)),1,0),1)</f>
        <v>0</v>
      </c>
      <c r="BK513" s="61" t="n">
        <f aca="false">IFERROR(IF(SUMPRODUCT((LEN(BF513)-LEN(SUBSTITUTE(BF513," "&amp;L_PendStrict&amp;" "," ")))/(LEN(L_PendStrict)+1))&gt;SUMPRODUCT((LEN(BF513)-LEN(SUBSTITUTE(BF513," "&amp;L_PendNeg&amp;" "," ")))/(LEN(L_PendNeg)+1)),1,0),1)</f>
        <v>0</v>
      </c>
      <c r="BL513" s="61" t="n">
        <f aca="false">IFERROR(IF(OR(SUMPRODUCT(--ISNUMBER(SEARCH({"aa000"," aa 000"," aaa 000"," aaaa 000"," a 0000"," a000 000"," aa 00 000"," aaa 00 000"},BN513)))&gt;0,SUMPRODUCT(--ISNUMBER(SEARCH({"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513)))&gt;0,SUMPRODUCT(--ISNUMBER(SEARCH({"http","www.","\",".pdf",".jpg",".jpeg",".png",".heic",".xls",".doc",".msg",".eml"},Z513)))&gt;0,AND(SUMPRODUCT(--ISNUMBER(SEARCH({"sharepoint","onedrive","teams","dms","q-pulse","qpulse"},Z513)))&gt;0,ISNUMBER(SEARCH("0",BM513)))),1,0),0)</f>
        <v>0</v>
      </c>
      <c r="BM513" s="61" t="str">
        <f aca="false">SUBSTITUTE(SUBSTITUTE(SUBSTITUTE(SUBSTITUTE(SUBSTITUTE(SUBSTITUTE(SUBSTITUTE(SUBSTITUTE(SUBSTITUTE(LOWER(BW513&amp;""),"1","0"),"2","0"),"3","0"),"4","0"),"5","0"),"6","0"),"7","0"),"8","0"),"9","0")</f>
        <v>  </v>
      </c>
      <c r="BN513" s="61" t="str">
        <f aca="false">SUBSTITUTE(SUBSTITUTE(SUBSTITUTE(SUBSTITUTE(SUBSTITUTE(SUBSTITUTE(SUBSTITUTE(SUBSTITUTE(SUBSTITUTE(SUBSTITUTE(SUBSTITUTE(SUBSTITUTE(SUBSTITUTE(SUBSTITUTE(SUBSTITUTE(SUBSTITUTE(SUBSTITUTE(SUBSTITUTE(SUBSTITUTE(SUBSTITUTE(SUBSTITUTE(SUBSTITUTE(SUBSTITUTE(SUBSTITUTE(SUBSTITUTE(BM513,"b","a"),"c","a"),"d","a"),"e","a"),"f","a"),"g","a"),"h","a"),"i","a"),"j","a"),"k","a"),"l","a"),"m","a"),"n","a"),"o","a"),"p","a"),"q","a"),"r","a"),"s","a"),"t","a"),"u","a"),"v","a"),"w","a"),"x","a"),"y","a"),"z","a")</f>
        <v>  </v>
      </c>
      <c r="BO513" s="61" t="str">
        <f aca="false">SUBSTITUTE(SUBSTITUTE(SUBSTITUTE(SUBSTITUTE(SUBSTITUTE(SUBSTITUTE(SUBSTITUTE(SUBSTITUTE(SUBSTITUTE(LOWER(BX513&amp;""),"1","0"),"2","0"),"3","0"),"4","0"),"5","0"),"6","0"),"7","0"),"8","0"),"9","0")</f>
        <v>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v>
      </c>
      <c r="BQ513" s="61" t="n">
        <f aca="false">IFERROR(IF(OR(SUMPRODUCT(--ISNUMBER(SEARCH({"aa000"," aa 000"," aaa 000"," aaaa 000"," a 0000"," a000 000"," aa 00 000"," aaa 00 000"},BP513)))&gt;0,SUMPRODUCT(--ISNUMBER(SEARCH({"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513)))&gt;0,SUMPRODUCT(--ISNUMBER(SEARCH({"http","www.","\",".pdf",".jpg",".jpeg",".png",".heic",".xls",".doc",".msg",".eml"},W513)))&gt;0,ISNUMBER(SEARCH("0000",BO513)),AND(SUMPRODUCT(--ISNUMBER(SEARCH({"sharepoint","onedrive","teams","dms","q-pulse","qpulse"},W513)))&gt;0,ISNUMBER(SEARCH("0",BO513)))),1,0),0)</f>
        <v>0</v>
      </c>
      <c r="BR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513," "&amp;LOWER(Flights!$F$20)&amp;" "," ~ ")," mh"," ~")," at "," ~ ")," by "," ~ ")," on "," ~ ")," to "," ~ ")," from "," ~ ")," until "," ~ ")," till "," ~ ")," before "," ~ ")," after "," ~ ")," around "," ~ ")," approx "," ~ ")," about "," ~ ")," since "," ~ ")," hrs "," ~ ")," hr "," ~ ")," hours "," ~ ")," time "," ~ ")," jan "," ~ ")," feb "," ~ ")," mar "," ~ ")," apr "," ~ ")," may "," ~ ")," jun "," ~ ")," jul "," ~ ")," aug "," ~ ")," sep "," ~ ")," sept "," ~ ")," oct "," ~ ")</f>
        <v>  </v>
      </c>
      <c r="BS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513," "&amp;LOWER(Flights!$F$20)&amp;" "," ~ ")," mh"," ~")," at "," ~ ")," by "," ~ ")," on "," ~ ")," to "," ~ ")," from "," ~ ")," until "," ~ ")," till "," ~ ")," before "," ~ ")," after "," ~ ")," around "," ~ ")," approx "," ~ ")," about "," ~ ")," since "," ~ ")," hrs "," ~ ")," hr "," ~ ")," hours "," ~ ")," time "," ~ ")," jan "," ~ ")," feb "," ~ ")," mar "," ~ ")," apr "," ~ ")," may "," ~ ")," jun "," ~ ")," jul "," ~ ")," aug "," ~ ")," sep "," ~ ")," sept "," ~ ")," oct "," ~ ")</f>
        <v>  </v>
      </c>
      <c r="BT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513,"jan","~"),"feb","~"),"mar","~"),"apr","~"),"may","~"),"jun","~"),"jul","~"),"aug","~"),"sep","~"),"oct","~"),"nov","~"),"dec","~")," nov "," ~ ")," dec "," ~ ")," mon "," ~ ")," tue "," ~ ")," wed "," ~ ")," thu "," ~ ")," fri "," ~ ")," sat "," ~ ")," sun "," ~ ")," gate "," ~ ")," bay "," ~ ")," stand "," ~ ")," position "," ~ ")," galley "," ~ ")," flight "," ~ ")," flt "," ~ ")," day "," ~ ")," date "," ~ ")," dated "," ~ ")," the "," ~ ")," and "," ~ ")," of "," ~ ")," in "," ~ ")," for "," ~ ")," with "," ~ ")</f>
        <v>  </v>
      </c>
      <c r="BU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513,"jan","~"),"feb","~"),"mar","~"),"apr","~"),"may","~"),"jun","~"),"jul","~"),"aug","~"),"sep","~"),"oct","~"),"nov","~"),"dec","~")," nov "," ~ ")," dec "," ~ ")," mon "," ~ ")," tue "," ~ ")," wed "," ~ ")," thu "," ~ ")," fri "," ~ ")," sat "," ~ ")," sun "," ~ ")," gate "," ~ ")," bay "," ~ ")," stand "," ~ ")," position "," ~ ")," galley "," ~ ")," flight "," ~ ")," flt "," ~ ")," day "," ~ ")," date "," ~ ")," dated "," ~ ")," the "," ~ ")," and "," ~ ")," of "," ~ ")," in "," ~ ")," for "," ~ ")," with "," ~ ")</f>
        <v>  </v>
      </c>
      <c r="BV513" s="61" t="n">
        <f aca="false">0</f>
        <v>0</v>
      </c>
      <c r="BW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513," pax "," ~ ")," etd "," ~ ")," eta "," ~ ")," std "," ~ ")," sta "," ~ ")," atd "," ~ ")," ata "," ~ ")," lt "," ~ ")," utc "," ~ ")," local "," ~ ")," ok "," ~ ")," done "," ~ ")," seen "," ~ ")," chk "," ~ ")," chkd "," ~ ")," checked "," ~ ")," rcvd "," ~ ")," recd "," ~ ")," dep "," ~ ")," arr "," ~ ")," qty "," ~ ")," all "," ~ ")," ttl "," ~ ")," total "," ~ ")," via "," ~ ")," per "," ~ ")," call "," ~ ")," inbound "," ~ ")," outbound "," ~ ")," approx "," ~ ")</f>
        <v>  </v>
      </c>
      <c r="BX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513," pax "," ~ ")," etd "," ~ ")," eta "," ~ ")," std "," ~ ")," sta "," ~ ")," atd "," ~ ")," ata "," ~ ")," lt "," ~ ")," utc "," ~ ")," local "," ~ ")," ok "," ~ ")," done "," ~ ")," seen "," ~ ")," chk "," ~ ")," chkd "," ~ ")," checked "," ~ ")," rcvd "," ~ ")," recd "," ~ ")," dep "," ~ ")," arr "," ~ ")," qty "," ~ ")," all "," ~ ")," ttl "," ~ ")," total "," ~ ")," via "," ~ ")," per "," ~ ")," call "," ~ ")," inbound "," ~ ")," outbound "," ~ ")," approx "," ~ ")</f>
        <v>  </v>
      </c>
    </row>
    <row r="514" customFormat="false" ht="39.75" hidden="false" customHeight="true" outlineLevel="0" collapsed="false">
      <c r="A514" s="57" t="s">
        <v>1172</v>
      </c>
      <c r="B514" s="57" t="s">
        <v>280</v>
      </c>
      <c r="C514" s="57" t="str">
        <f aca="false">Flights!$F$20</f>
        <v>MH0072</v>
      </c>
      <c r="D514" s="58" t="n">
        <f aca="false">Flights!$D$20</f>
        <v>46321</v>
      </c>
      <c r="E514" s="57" t="str">
        <f aca="false">Flights!$G$20&amp;"-"&amp;Flights!$H$20</f>
        <v>KUL-HKG</v>
      </c>
      <c r="F514" s="57" t="str">
        <f aca="false">Flights!$K$20</f>
        <v>EY</v>
      </c>
      <c r="G514" s="57" t="s">
        <v>81</v>
      </c>
      <c r="H514" s="57" t="s">
        <v>381</v>
      </c>
      <c r="I514" s="57" t="s">
        <v>414</v>
      </c>
      <c r="J514" s="57" t="s">
        <v>415</v>
      </c>
      <c r="K514" s="67" t="s">
        <v>1173</v>
      </c>
      <c r="L514" s="67" t="s">
        <v>1174</v>
      </c>
      <c r="M514" s="67"/>
      <c r="N514" s="67" t="s">
        <v>386</v>
      </c>
      <c r="O514" s="67"/>
      <c r="P514" s="57" t="s">
        <v>187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open",IF(AND(NOT(OR(LEN(AZ514)&lt;15,ISNUMBER(MATCH(AZ514,L_Placeholder,0)))),BK514=0,NOT(OR(LEN(AU514)&lt;2,ISNUMBER(MATCH(AU514,L_Placeholder,0)))),NOT(OR(LEN(AX514)&lt;2,ISNUMBER(MATCH(AX514,L_Placeholder,0)))),TRIM(AE514)&lt;&gt;TRIM(T514)),"N/A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missing",IF(OR(LEN(AU514)&lt;2,ISNUMBER(MATCH(AU514,L_Placeholder,0))),"INVALID – PIC missing",IF(OR(LEN(AV514)&lt;2,ISNUMBER(MATCH(AV514,L_Placeholder,0))),"INVALID – result / assessment missing",IF(OR(OR(LEN(AW514)&lt;3,ISNUMBER(MATCH(AW514,L_Placeholder,0))),SUMPRODUCT(--ISNUMBER(SEARCH(" "&amp;L_EvidencePhrase&amp;" ",BD514)))&gt;0,BI514=1),"INVALID – evidence missing, placeholder or not yet on file",IF(BL514=0,"INVALID – evidence needs a traceable reference (number, file name or link)",IF(OR(LEN(AX514)&lt;2,ISNUMBER(MATCH(AX514,L_Placeholder,0))),"INVALID – verifier missing",IF(AX514=AU514,"INVALID – verifier must be someone other than the PIC",IF(BH514=1,"INVALID – result not yet available (awaiting / TBC)",IF(BV514=1,"INVALID – wording says not on board: an on-board confirmation needs the item loaded",IF(AND(AQ514=1,OR(OR(LEN(AY514)&lt;3,ISNUMBER(MATCH(AY514,L_Placeholder,0))),BJ514=1,BQ514=0)),"INVALID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LATE","COMPLETE")&amp;IF(BG514=1," – CHECK WORDING",""))))))))))))))))))))))),IF(TRIM(U514)="Fail","FAIL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t="str">
        <f aca="false">" "&amp;TRIM(SUBSTITUTE(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 "))&amp;" "</f>
        <v>  </v>
      </c>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IFERROR(IF(AND(TRIM(U514)="Pass",SUMPRODUCT((LEN(BC514)-LEN(SUBSTITUTE(BC514,"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")))/(LEN(L_PendNeg)+1))+SUMPRODUCT((LEN(BC514)-LEN(SUBSTITUTE(BC514," "&amp;L_PendPrep&amp;" "," ")))/(LEN(L_PendPrep)+1)),1,0),1)</f>
        <v>0</v>
      </c>
      <c r="BI514" s="61" t="n">
        <f aca="false">IFERROR(IF(SUMPRODUCT((LEN(BD514)-LEN(SUBSTITUTE(BD514," "&amp;L_PendStrict&amp;" "," ")))/(LEN(L_PendStrict)+1))&gt;SUMPRODUCT((LEN(BD514)-LEN(SUBSTITUTE(BD514," "&amp;L_PendNeg&amp;" "," ")))/(LEN(L_PendNeg)+1)),1,0),1)</f>
        <v>0</v>
      </c>
      <c r="BJ514" s="61" t="n">
        <f aca="false">IFERROR(IF(SUMPRODUCT((LEN(BE514)-LEN(SUBSTITUTE(BE514," "&amp;L_Pending&amp;" "," ")))/(LEN(L_Pending)+1))&gt;SUMPRODUCT((LEN(BE514)-LEN(SUBSTITUTE(BE514," "&amp;L_PendNeg&amp;" "," ")))/(LEN(L_PendNeg)+1))+SUMPRODUCT((LEN(BE514)-LEN(SUBSTITUTE(BE514," "&amp;L_PendPrep&amp;" "," ")))/(LEN(L_PendPrep)+1)),1,0),1)</f>
        <v>0</v>
      </c>
      <c r="BK514" s="61" t="n">
        <f aca="false">IFERROR(IF(SUMPRODUCT((LEN(BF514)-LEN(SUBSTITUTE(BF514," "&amp;L_PendStrict&amp;" "," ")))/(LEN(L_PendStrict)+1))&gt;SUMPRODUCT((LEN(BF514)-LEN(SUBSTITUTE(BF514," "&amp;L_PendNeg&amp;" "," ")))/(LEN(L_PendNeg)+1)),1,0),1)</f>
        <v>0</v>
      </c>
      <c r="BL514" s="61" t="n">
        <f aca="false">IFERROR(IF(OR(SUMPRODUCT(--ISNUMBER(SEARCH({"aa000"," aa 000"," aaa 000"," aaaa 000"," a 0000"," a000 000"," aa 00 000"," aaa 00 000"},BN514)))&gt;0,SUMPRODUCT(--ISNUMBER(SEARCH({"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514)))&gt;0,SUMPRODUCT(--ISNUMBER(SEARCH({"http","www.","\",".pdf",".jpg",".jpeg",".png",".heic",".xls",".doc",".msg",".eml"},Z514)))&gt;0,AND(SUMPRODUCT(--ISNUMBER(SEARCH({"sharepoint","onedrive","teams","dms","q-pulse","qpulse"},Z514)))&gt;0,ISNUMBER(SEARCH("0",BM514)))),1,0),0)</f>
        <v>0</v>
      </c>
      <c r="BM514" s="61" t="str">
        <f aca="false">SUBSTITUTE(SUBSTITUTE(SUBSTITUTE(SUBSTITUTE(SUBSTITUTE(SUBSTITUTE(SUBSTITUTE(SUBSTITUTE(SUBSTITUTE(LOWER(BW514&amp;""),"1","0"),"2","0"),"3","0"),"4","0"),"5","0"),"6","0"),"7","0"),"8","0"),"9","0")</f>
        <v>  </v>
      </c>
      <c r="BN514" s="61" t="str">
        <f aca="false">SUBSTITUTE(SUBSTITUTE(SUBSTITUTE(SUBSTITUTE(SUBSTITUTE(SUBSTITUTE(SUBSTITUTE(SUBSTITUTE(SUBSTITUTE(SUBSTITUTE(SUBSTITUTE(SUBSTITUTE(SUBSTITUTE(SUBSTITUTE(SUBSTITUTE(SUBSTITUTE(SUBSTITUTE(SUBSTITUTE(SUBSTITUTE(SUBSTITUTE(SUBSTITUTE(SUBSTITUTE(SUBSTITUTE(SUBSTITUTE(SUBSTITUTE(BM514,"b","a"),"c","a"),"d","a"),"e","a"),"f","a"),"g","a"),"h","a"),"i","a"),"j","a"),"k","a"),"l","a"),"m","a"),"n","a"),"o","a"),"p","a"),"q","a"),"r","a"),"s","a"),"t","a"),"u","a"),"v","a"),"w","a"),"x","a"),"y","a"),"z","a")</f>
        <v>  </v>
      </c>
      <c r="BO514" s="61" t="str">
        <f aca="false">SUBSTITUTE(SUBSTITUTE(SUBSTITUTE(SUBSTITUTE(SUBSTITUTE(SUBSTITUTE(SUBSTITUTE(SUBSTITUTE(SUBSTITUTE(LOWER(BX514&amp;""),"1","0"),"2","0"),"3","0"),"4","0"),"5","0"),"6","0"),"7","0"),"8","0"),"9","0")</f>
        <v>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v>
      </c>
      <c r="BQ514" s="61" t="n">
        <f aca="false">IFERROR(IF(OR(SUMPRODUCT(--ISNUMBER(SEARCH({"aa000"," aa 000"," aaa 000"," aaaa 000"," a 0000"," a000 000"," aa 00 000"," aaa 00 000"},BP514)))&gt;0,SUMPRODUCT(--ISNUMBER(SEARCH({"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514)))&gt;0,SUMPRODUCT(--ISNUMBER(SEARCH({"http","www.","\",".pdf",".jpg",".jpeg",".png",".heic",".xls",".doc",".msg",".eml"},W514)))&gt;0,ISNUMBER(SEARCH("0000",BO514)),AND(SUMPRODUCT(--ISNUMBER(SEARCH({"sharepoint","onedrive","teams","dms","q-pulse","qpulse"},W514)))&gt;0,ISNUMBER(SEARCH("0",BO514)))),1,0),0)</f>
        <v>0</v>
      </c>
      <c r="BR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514," "&amp;LOWER(Flights!$F$20)&amp;" "," ~ ")," mh"," ~")," at "," ~ ")," by "," ~ ")," on "," ~ ")," to "," ~ ")," from "," ~ ")," until "," ~ ")," till "," ~ ")," before "," ~ ")," after "," ~ ")," around "," ~ ")," approx "," ~ ")," about "," ~ ")," since "," ~ ")," hrs "," ~ ")," hr "," ~ ")," hours "," ~ ")," time "," ~ ")," jan "," ~ ")," feb "," ~ ")," mar "," ~ ")," apr "," ~ ")," may "," ~ ")," jun "," ~ ")," jul "," ~ ")," aug "," ~ ")," sep "," ~ ")," sept "," ~ ")," oct "," ~ ")</f>
        <v>  </v>
      </c>
      <c r="BS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514," "&amp;LOWER(Flights!$F$20)&amp;" "," ~ ")," mh"," ~")," at "," ~ ")," by "," ~ ")," on "," ~ ")," to "," ~ ")," from "," ~ ")," until "," ~ ")," till "," ~ ")," before "," ~ ")," after "," ~ ")," around "," ~ ")," approx "," ~ ")," about "," ~ ")," since "," ~ ")," hrs "," ~ ")," hr "," ~ ")," hours "," ~ ")," time "," ~ ")," jan "," ~ ")," feb "," ~ ")," mar "," ~ ")," apr "," ~ ")," may "," ~ ")," jun "," ~ ")," jul "," ~ ")," aug "," ~ ")," sep "," ~ ")," sept "," ~ ")," oct "," ~ ")</f>
        <v>  </v>
      </c>
      <c r="BT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514,"jan","~"),"feb","~"),"mar","~"),"apr","~"),"may","~"),"jun","~"),"jul","~"),"aug","~"),"sep","~"),"oct","~"),"nov","~"),"dec","~")," nov "," ~ ")," dec "," ~ ")," mon "," ~ ")," tue "," ~ ")," wed "," ~ ")," thu "," ~ ")," fri "," ~ ")," sat "," ~ ")," sun "," ~ ")," gate "," ~ ")," bay "," ~ ")," stand "," ~ ")," position "," ~ ")," galley "," ~ ")," flight "," ~ ")," flt "," ~ ")," day "," ~ ")," date "," ~ ")," dated "," ~ ")," the "," ~ ")," and "," ~ ")," of "," ~ ")," in "," ~ ")," for "," ~ ")," with "," ~ ")</f>
        <v>  </v>
      </c>
      <c r="BU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514,"jan","~"),"feb","~"),"mar","~"),"apr","~"),"may","~"),"jun","~"),"jul","~"),"aug","~"),"sep","~"),"oct","~"),"nov","~"),"dec","~")," nov "," ~ ")," dec "," ~ ")," mon "," ~ ")," tue "," ~ ")," wed "," ~ ")," thu "," ~ ")," fri "," ~ ")," sat "," ~ ")," sun "," ~ ")," gate "," ~ ")," bay "," ~ ")," stand "," ~ ")," position "," ~ ")," galley "," ~ ")," flight "," ~ ")," flt "," ~ ")," day "," ~ ")," date "," ~ ")," dated "," ~ ")," the "," ~ ")," and "," ~ ")," of "," ~ ")," in "," ~ ")," for "," ~ ")," with "," ~ ")</f>
        <v>  </v>
      </c>
      <c r="BV514" s="61" t="n">
        <f aca="false">0</f>
        <v>0</v>
      </c>
      <c r="BW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514," pax "," ~ ")," etd "," ~ ")," eta "," ~ ")," std "," ~ ")," sta "," ~ ")," atd "," ~ ")," ata "," ~ ")," lt "," ~ ")," utc "," ~ ")," local "," ~ ")," ok "," ~ ")," done "," ~ ")," seen "," ~ ")," chk "," ~ ")," chkd "," ~ ")," checked "," ~ ")," rcvd "," ~ ")," recd "," ~ ")," dep "," ~ ")," arr "," ~ ")," qty "," ~ ")," all "," ~ ")," ttl "," ~ ")," total "," ~ ")," via "," ~ ")," per "," ~ ")," call "," ~ ")," inbound "," ~ ")," outbound "," ~ ")," approx "," ~ ")</f>
        <v>  </v>
      </c>
      <c r="BX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514," pax "," ~ ")," etd "," ~ ")," eta "," ~ ")," std "," ~ ")," sta "," ~ ")," atd "," ~ ")," ata "," ~ ")," lt "," ~ ")," utc "," ~ ")," local "," ~ ")," ok "," ~ ")," done "," ~ ")," seen "," ~ ")," chk "," ~ ")," chkd "," ~ ")," checked "," ~ ")," rcvd "," ~ ")," recd "," ~ ")," dep "," ~ ")," arr "," ~ ")," qty "," ~ ")," all "," ~ ")," ttl "," ~ ")," total "," ~ ")," via "," ~ ")," per "," ~ ")," call "," ~ ")," inbound "," ~ ")," outbound "," ~ ")," approx "," ~ ")</f>
        <v>  </v>
      </c>
    </row>
    <row r="515" customFormat="false" ht="39.75" hidden="false" customHeight="true" outlineLevel="0" collapsed="false">
      <c r="A515" s="57" t="s">
        <v>1175</v>
      </c>
      <c r="B515" s="57" t="s">
        <v>280</v>
      </c>
      <c r="C515" s="57" t="str">
        <f aca="false">Flights!$F$20</f>
        <v>MH0072</v>
      </c>
      <c r="D515" s="58" t="n">
        <f aca="false">Flights!$D$20</f>
        <v>46321</v>
      </c>
      <c r="E515" s="57" t="str">
        <f aca="false">Flights!$G$20&amp;"-"&amp;Flights!$H$20</f>
        <v>KUL-HKG</v>
      </c>
      <c r="F515" s="57" t="str">
        <f aca="false">Flights!$K$20</f>
        <v>EY</v>
      </c>
      <c r="G515" s="57" t="s">
        <v>83</v>
      </c>
      <c r="H515" s="57" t="s">
        <v>381</v>
      </c>
      <c r="I515" s="57" t="s">
        <v>382</v>
      </c>
      <c r="J515" s="57" t="s">
        <v>419</v>
      </c>
      <c r="K515" s="67" t="s">
        <v>420</v>
      </c>
      <c r="L515" s="67" t="s">
        <v>421</v>
      </c>
      <c r="M515" s="67"/>
      <c r="N515" s="67" t="s">
        <v>386</v>
      </c>
      <c r="O515" s="67"/>
      <c r="P515" s="57" t="s">
        <v>187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open",IF(AND(NOT(OR(LEN(AZ515)&lt;15,ISNUMBER(MATCH(AZ515,L_Placeholder,0)))),BK515=0,NOT(OR(LEN(AU515)&lt;2,ISNUMBER(MATCH(AU515,L_Placeholder,0)))),NOT(OR(LEN(AX515)&lt;2,ISNUMBER(MATCH(AX515,L_Placeholder,0)))),TRIM(AE515)&lt;&gt;TRIM(T515)),"N/A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missing",IF(OR(LEN(AU515)&lt;2,ISNUMBER(MATCH(AU515,L_Placeholder,0))),"INVALID – PIC missing",IF(OR(LEN(AV515)&lt;2,ISNUMBER(MATCH(AV515,L_Placeholder,0))),"INVALID – result / assessment missing",IF(OR(OR(LEN(AW515)&lt;3,ISNUMBER(MATCH(AW515,L_Placeholder,0))),SUMPRODUCT(--ISNUMBER(SEARCH(" "&amp;L_EvidencePhrase&amp;" ",BD515)))&gt;0,BI515=1),"INVALID – evidence missing, placeholder or not yet on file",IF(BL515=0,"INVALID – evidence needs a traceable reference (number, file name or link)",IF(OR(LEN(AX515)&lt;2,ISNUMBER(MATCH(AX515,L_Placeholder,0))),"INVALID – verifier missing",IF(AX515=AU515,"INVALID – verifier must be someone other than the PIC",IF(BH515=1,"INVALID – result not yet available (awaiting / TBC)",IF(BV515=1,"INVALID – wording says not on board: an on-board confirmation needs the item loaded",IF(AND(AQ515=1,OR(OR(LEN(AY515)&lt;3,ISNUMBER(MATCH(AY515,L_Placeholder,0))),BJ515=1,BQ515=0)),"INVALID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LATE","COMPLETE")&amp;IF(BG515=1," – CHECK WORDING",""))))))))))))))))))))))),IF(TRIM(U515)="Fail","FAIL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t="str">
        <f aca="false">" "&amp;TRIM(SUBSTITUTE(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 "))&amp;" "</f>
        <v>  </v>
      </c>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IFERROR(IF(AND(TRIM(U515)="Pass",SUMPRODUCT((LEN(BC515)-LEN(SUBSTITUTE(BC515,"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")))/(LEN(L_PendNeg)+1))+SUMPRODUCT((LEN(BC515)-LEN(SUBSTITUTE(BC515," "&amp;L_PendPrep&amp;" "," ")))/(LEN(L_PendPrep)+1)),1,0),1)</f>
        <v>0</v>
      </c>
      <c r="BI515" s="61" t="n">
        <f aca="false">IFERROR(IF(SUMPRODUCT((LEN(BD515)-LEN(SUBSTITUTE(BD515," "&amp;L_PendStrict&amp;" "," ")))/(LEN(L_PendStrict)+1))&gt;SUMPRODUCT((LEN(BD515)-LEN(SUBSTITUTE(BD515," "&amp;L_PendNeg&amp;" "," ")))/(LEN(L_PendNeg)+1)),1,0),1)</f>
        <v>0</v>
      </c>
      <c r="BJ515" s="61" t="n">
        <f aca="false">IFERROR(IF(SUMPRODUCT((LEN(BE515)-LEN(SUBSTITUTE(BE515," "&amp;L_Pending&amp;" "," ")))/(LEN(L_Pending)+1))&gt;SUMPRODUCT((LEN(BE515)-LEN(SUBSTITUTE(BE515," "&amp;L_PendNeg&amp;" "," ")))/(LEN(L_PendNeg)+1))+SUMPRODUCT((LEN(BE515)-LEN(SUBSTITUTE(BE515," "&amp;L_PendPrep&amp;" "," ")))/(LEN(L_PendPrep)+1)),1,0),1)</f>
        <v>0</v>
      </c>
      <c r="BK515" s="61" t="n">
        <f aca="false">IFERROR(IF(SUMPRODUCT((LEN(BF515)-LEN(SUBSTITUTE(BF515," "&amp;L_PendStrict&amp;" "," ")))/(LEN(L_PendStrict)+1))&gt;SUMPRODUCT((LEN(BF515)-LEN(SUBSTITUTE(BF515," "&amp;L_PendNeg&amp;" "," ")))/(LEN(L_PendNeg)+1)),1,0),1)</f>
        <v>0</v>
      </c>
      <c r="BL515" s="61" t="n">
        <f aca="false">IFERROR(IF(OR(SUMPRODUCT(--ISNUMBER(SEARCH({"aa000"," aa 000"," aaa 000"," aaaa 000"," a 0000"," a000 000"," aa 00 000"," aaa 00 000"},BN515)))&gt;0,SUMPRODUCT(--ISNUMBER(SEARCH({"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515)))&gt;0,SUMPRODUCT(--ISNUMBER(SEARCH({"http","www.","\",".pdf",".jpg",".jpeg",".png",".heic",".xls",".doc",".msg",".eml"},Z515)))&gt;0,AND(SUMPRODUCT(--ISNUMBER(SEARCH({"sharepoint","onedrive","teams","dms","q-pulse","qpulse"},Z515)))&gt;0,ISNUMBER(SEARCH("0",BM515)))),1,0),0)</f>
        <v>0</v>
      </c>
      <c r="BM515" s="61" t="str">
        <f aca="false">SUBSTITUTE(SUBSTITUTE(SUBSTITUTE(SUBSTITUTE(SUBSTITUTE(SUBSTITUTE(SUBSTITUTE(SUBSTITUTE(SUBSTITUTE(LOWER(BW515&amp;""),"1","0"),"2","0"),"3","0"),"4","0"),"5","0"),"6","0"),"7","0"),"8","0"),"9","0")</f>
        <v>  </v>
      </c>
      <c r="BN515" s="61" t="str">
        <f aca="false">SUBSTITUTE(SUBSTITUTE(SUBSTITUTE(SUBSTITUTE(SUBSTITUTE(SUBSTITUTE(SUBSTITUTE(SUBSTITUTE(SUBSTITUTE(SUBSTITUTE(SUBSTITUTE(SUBSTITUTE(SUBSTITUTE(SUBSTITUTE(SUBSTITUTE(SUBSTITUTE(SUBSTITUTE(SUBSTITUTE(SUBSTITUTE(SUBSTITUTE(SUBSTITUTE(SUBSTITUTE(SUBSTITUTE(SUBSTITUTE(SUBSTITUTE(BM515,"b","a"),"c","a"),"d","a"),"e","a"),"f","a"),"g","a"),"h","a"),"i","a"),"j","a"),"k","a"),"l","a"),"m","a"),"n","a"),"o","a"),"p","a"),"q","a"),"r","a"),"s","a"),"t","a"),"u","a"),"v","a"),"w","a"),"x","a"),"y","a"),"z","a")</f>
        <v>  </v>
      </c>
      <c r="BO515" s="61" t="str">
        <f aca="false">SUBSTITUTE(SUBSTITUTE(SUBSTITUTE(SUBSTITUTE(SUBSTITUTE(SUBSTITUTE(SUBSTITUTE(SUBSTITUTE(SUBSTITUTE(LOWER(BX515&amp;""),"1","0"),"2","0"),"3","0"),"4","0"),"5","0"),"6","0"),"7","0"),"8","0"),"9","0")</f>
        <v>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v>
      </c>
      <c r="BQ515" s="61" t="n">
        <f aca="false">IFERROR(IF(OR(SUMPRODUCT(--ISNUMBER(SEARCH({"aa000"," aa 000"," aaa 000"," aaaa 000"," a 0000"," a000 000"," aa 00 000"," aaa 00 000"},BP515)))&gt;0,SUMPRODUCT(--ISNUMBER(SEARCH({"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515)))&gt;0,SUMPRODUCT(--ISNUMBER(SEARCH({"http","www.","\",".pdf",".jpg",".jpeg",".png",".heic",".xls",".doc",".msg",".eml"},W515)))&gt;0,ISNUMBER(SEARCH("0000",BO515)),AND(SUMPRODUCT(--ISNUMBER(SEARCH({"sharepoint","onedrive","teams","dms","q-pulse","qpulse"},W515)))&gt;0,ISNUMBER(SEARCH("0",BO515)))),1,0),0)</f>
        <v>0</v>
      </c>
      <c r="BR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515," "&amp;LOWER(Flights!$F$20)&amp;" "," ~ ")," mh"," ~")," at "," ~ ")," by "," ~ ")," on "," ~ ")," to "," ~ ")," from "," ~ ")," until "," ~ ")," till "," ~ ")," before "," ~ ")," after "," ~ ")," around "," ~ ")," approx "," ~ ")," about "," ~ ")," since "," ~ ")," hrs "," ~ ")," hr "," ~ ")," hours "," ~ ")," time "," ~ ")," jan "," ~ ")," feb "," ~ ")," mar "," ~ ")," apr "," ~ ")," may "," ~ ")," jun "," ~ ")," jul "," ~ ")," aug "," ~ ")," sep "," ~ ")," sept "," ~ ")," oct "," ~ ")</f>
        <v>  </v>
      </c>
      <c r="BS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515," "&amp;LOWER(Flights!$F$20)&amp;" "," ~ ")," mh"," ~")," at "," ~ ")," by "," ~ ")," on "," ~ ")," to "," ~ ")," from "," ~ ")," until "," ~ ")," till "," ~ ")," before "," ~ ")," after "," ~ ")," around "," ~ ")," approx "," ~ ")," about "," ~ ")," since "," ~ ")," hrs "," ~ ")," hr "," ~ ")," hours "," ~ ")," time "," ~ ")," jan "," ~ ")," feb "," ~ ")," mar "," ~ ")," apr "," ~ ")," may "," ~ ")," jun "," ~ ")," jul "," ~ ")," aug "," ~ ")," sep "," ~ ")," sept "," ~ ")," oct "," ~ ")</f>
        <v>  </v>
      </c>
      <c r="BT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515,"jan","~"),"feb","~"),"mar","~"),"apr","~"),"may","~"),"jun","~"),"jul","~"),"aug","~"),"sep","~"),"oct","~"),"nov","~"),"dec","~")," nov "," ~ ")," dec "," ~ ")," mon "," ~ ")," tue "," ~ ")," wed "," ~ ")," thu "," ~ ")," fri "," ~ ")," sat "," ~ ")," sun "," ~ ")," gate "," ~ ")," bay "," ~ ")," stand "," ~ ")," position "," ~ ")," galley "," ~ ")," flight "," ~ ")," flt "," ~ ")," day "," ~ ")," date "," ~ ")," dated "," ~ ")," the "," ~ ")," and "," ~ ")," of "," ~ ")," in "," ~ ")," for "," ~ ")," with "," ~ ")</f>
        <v>  </v>
      </c>
      <c r="BU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515,"jan","~"),"feb","~"),"mar","~"),"apr","~"),"may","~"),"jun","~"),"jul","~"),"aug","~"),"sep","~"),"oct","~"),"nov","~"),"dec","~")," nov "," ~ ")," dec "," ~ ")," mon "," ~ ")," tue "," ~ ")," wed "," ~ ")," thu "," ~ ")," fri "," ~ ")," sat "," ~ ")," sun "," ~ ")," gate "," ~ ")," bay "," ~ ")," stand "," ~ ")," position "," ~ ")," galley "," ~ ")," flight "," ~ ")," flt "," ~ ")," day "," ~ ")," date "," ~ ")," dated "," ~ ")," the "," ~ ")," and "," ~ ")," of "," ~ ")," in "," ~ ")," for "," ~ ")," with "," ~ ")</f>
        <v>  </v>
      </c>
      <c r="BV515" s="61" t="n">
        <f aca="false">0</f>
        <v>0</v>
      </c>
      <c r="BW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515," pax "," ~ ")," etd "," ~ ")," eta "," ~ ")," std "," ~ ")," sta "," ~ ")," atd "," ~ ")," ata "," ~ ")," lt "," ~ ")," utc "," ~ ")," local "," ~ ")," ok "," ~ ")," done "," ~ ")," seen "," ~ ")," chk "," ~ ")," chkd "," ~ ")," checked "," ~ ")," rcvd "," ~ ")," recd "," ~ ")," dep "," ~ ")," arr "," ~ ")," qty "," ~ ")," all "," ~ ")," ttl "," ~ ")," total "," ~ ")," via "," ~ ")," per "," ~ ")," call "," ~ ")," inbound "," ~ ")," outbound "," ~ ")," approx "," ~ ")</f>
        <v>  </v>
      </c>
      <c r="BX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515," pax "," ~ ")," etd "," ~ ")," eta "," ~ ")," std "," ~ ")," sta "," ~ ")," atd "," ~ ")," ata "," ~ ")," lt "," ~ ")," utc "," ~ ")," local "," ~ ")," ok "," ~ ")," done "," ~ ")," seen "," ~ ")," chk "," ~ ")," chkd "," ~ ")," checked "," ~ ")," rcvd "," ~ ")," recd "," ~ ")," dep "," ~ ")," arr "," ~ ")," qty "," ~ ")," all "," ~ ")," ttl "," ~ ")," total "," ~ ")," via "," ~ ")," per "," ~ ")," call "," ~ ")," inbound "," ~ ")," outbound "," ~ ")," approx "," ~ ")</f>
        <v>  </v>
      </c>
    </row>
    <row r="516" customFormat="false" ht="39.75" hidden="false" customHeight="true" outlineLevel="0" collapsed="false">
      <c r="A516" s="57" t="s">
        <v>1176</v>
      </c>
      <c r="B516" s="57" t="s">
        <v>280</v>
      </c>
      <c r="C516" s="57" t="str">
        <f aca="false">Flights!$F$20</f>
        <v>MH0072</v>
      </c>
      <c r="D516" s="58" t="n">
        <f aca="false">Flights!$D$20</f>
        <v>46321</v>
      </c>
      <c r="E516" s="57" t="str">
        <f aca="false">Flights!$G$20&amp;"-"&amp;Flights!$H$20</f>
        <v>KUL-HKG</v>
      </c>
      <c r="F516" s="57" t="str">
        <f aca="false">Flights!$K$20</f>
        <v>EY</v>
      </c>
      <c r="G516" s="57" t="s">
        <v>423</v>
      </c>
      <c r="H516" s="57" t="s">
        <v>381</v>
      </c>
      <c r="I516" s="57" t="s">
        <v>382</v>
      </c>
      <c r="J516" s="57" t="s">
        <v>424</v>
      </c>
      <c r="K516" s="67"/>
      <c r="L516" s="67" t="s">
        <v>425</v>
      </c>
      <c r="M516" s="67"/>
      <c r="N516" s="67" t="s">
        <v>386</v>
      </c>
      <c r="O516" s="67" t="s">
        <v>426</v>
      </c>
      <c r="P516" s="57" t="s">
        <v>187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open",IF(AND(NOT(OR(LEN(AZ516)&lt;15,ISNUMBER(MATCH(AZ516,L_Placeholder,0)))),BK516=0,NOT(OR(LEN(AU516)&lt;2,ISNUMBER(MATCH(AU516,L_Placeholder,0)))),NOT(OR(LEN(AX516)&lt;2,ISNUMBER(MATCH(AX516,L_Placeholder,0)))),TRIM(AE516)&lt;&gt;TRIM(T516)),"N/A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missing",IF(OR(LEN(AU516)&lt;2,ISNUMBER(MATCH(AU516,L_Placeholder,0))),"INVALID – PIC missing",IF(OR(LEN(AV516)&lt;2,ISNUMBER(MATCH(AV516,L_Placeholder,0))),"INVALID – result / assessment missing",IF(OR(OR(LEN(AW516)&lt;3,ISNUMBER(MATCH(AW516,L_Placeholder,0))),SUMPRODUCT(--ISNUMBER(SEARCH(" "&amp;L_EvidencePhrase&amp;" ",BD516)))&gt;0,BI516=1),"INVALID – evidence missing, placeholder or not yet on file",IF(BL516=0,"INVALID – evidence needs a traceable reference (number, file name or link)",IF(OR(LEN(AX516)&lt;2,ISNUMBER(MATCH(AX516,L_Placeholder,0))),"INVALID – verifier missing",IF(AX516=AU516,"INVALID – verifier must be someone other than the PIC",IF(BH516=1,"INVALID – result not yet available (awaiting / TBC)",IF(BV516=1,"INVALID – wording says not on board: an on-board confirmation needs the item loaded",IF(AND(AQ516=1,OR(OR(LEN(AY516)&lt;3,ISNUMBER(MATCH(AY516,L_Placeholder,0))),BJ516=1,BQ516=0)),"INVALID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LATE","COMPLETE")&amp;IF(BG516=1," – CHECK WORDING",""))))))))))))))))))))))),IF(TRIM(U516)="Fail","FAIL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t="str">
        <f aca="false">" "&amp;TRIM(SUBSTITUTE(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 "))&amp;" "</f>
        <v>  </v>
      </c>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IFERROR(IF(AND(TRIM(U516)="Pass",SUMPRODUCT((LEN(BC516)-LEN(SUBSTITUTE(BC516,"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")))/(LEN(L_PendNeg)+1))+SUMPRODUCT((LEN(BC516)-LEN(SUBSTITUTE(BC516," "&amp;L_PendPrep&amp;" "," ")))/(LEN(L_PendPrep)+1)),1,0),1)</f>
        <v>0</v>
      </c>
      <c r="BI516" s="61" t="n">
        <f aca="false">IFERROR(IF(SUMPRODUCT((LEN(BD516)-LEN(SUBSTITUTE(BD516," "&amp;L_PendStrict&amp;" "," ")))/(LEN(L_PendStrict)+1))&gt;SUMPRODUCT((LEN(BD516)-LEN(SUBSTITUTE(BD516," "&amp;L_PendNeg&amp;" "," ")))/(LEN(L_PendNeg)+1)),1,0),1)</f>
        <v>0</v>
      </c>
      <c r="BJ516" s="61" t="n">
        <f aca="false">IFERROR(IF(SUMPRODUCT((LEN(BE516)-LEN(SUBSTITUTE(BE516," "&amp;L_Pending&amp;" "," ")))/(LEN(L_Pending)+1))&gt;SUMPRODUCT((LEN(BE516)-LEN(SUBSTITUTE(BE516," "&amp;L_PendNeg&amp;" "," ")))/(LEN(L_PendNeg)+1))+SUMPRODUCT((LEN(BE516)-LEN(SUBSTITUTE(BE516," "&amp;L_PendPrep&amp;" "," ")))/(LEN(L_PendPrep)+1)),1,0),1)</f>
        <v>0</v>
      </c>
      <c r="BK516" s="61" t="n">
        <f aca="false">IFERROR(IF(SUMPRODUCT((LEN(BF516)-LEN(SUBSTITUTE(BF516," "&amp;L_PendStrict&amp;" "," ")))/(LEN(L_PendStrict)+1))&gt;SUMPRODUCT((LEN(BF516)-LEN(SUBSTITUTE(BF516," "&amp;L_PendNeg&amp;" "," ")))/(LEN(L_PendNeg)+1)),1,0),1)</f>
        <v>0</v>
      </c>
      <c r="BL516" s="61" t="n">
        <f aca="false">IFERROR(IF(OR(SUMPRODUCT(--ISNUMBER(SEARCH({"aa000"," aa 000"," aaa 000"," aaaa 000"," a 0000"," a000 000"," aa 00 000"," aaa 00 000"},BN516)))&gt;0,SUMPRODUCT(--ISNUMBER(SEARCH({"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516)))&gt;0,SUMPRODUCT(--ISNUMBER(SEARCH({"http","www.","\",".pdf",".jpg",".jpeg",".png",".heic",".xls",".doc",".msg",".eml"},Z516)))&gt;0,AND(SUMPRODUCT(--ISNUMBER(SEARCH({"sharepoint","onedrive","teams","dms","q-pulse","qpulse"},Z516)))&gt;0,ISNUMBER(SEARCH("0",BM516)))),1,0),0)</f>
        <v>0</v>
      </c>
      <c r="BM516" s="61" t="str">
        <f aca="false">SUBSTITUTE(SUBSTITUTE(SUBSTITUTE(SUBSTITUTE(SUBSTITUTE(SUBSTITUTE(SUBSTITUTE(SUBSTITUTE(SUBSTITUTE(LOWER(BW516&amp;""),"1","0"),"2","0"),"3","0"),"4","0"),"5","0"),"6","0"),"7","0"),"8","0"),"9","0")</f>
        <v>  </v>
      </c>
      <c r="BN516" s="61" t="str">
        <f aca="false">SUBSTITUTE(SUBSTITUTE(SUBSTITUTE(SUBSTITUTE(SUBSTITUTE(SUBSTITUTE(SUBSTITUTE(SUBSTITUTE(SUBSTITUTE(SUBSTITUTE(SUBSTITUTE(SUBSTITUTE(SUBSTITUTE(SUBSTITUTE(SUBSTITUTE(SUBSTITUTE(SUBSTITUTE(SUBSTITUTE(SUBSTITUTE(SUBSTITUTE(SUBSTITUTE(SUBSTITUTE(SUBSTITUTE(SUBSTITUTE(SUBSTITUTE(BM516,"b","a"),"c","a"),"d","a"),"e","a"),"f","a"),"g","a"),"h","a"),"i","a"),"j","a"),"k","a"),"l","a"),"m","a"),"n","a"),"o","a"),"p","a"),"q","a"),"r","a"),"s","a"),"t","a"),"u","a"),"v","a"),"w","a"),"x","a"),"y","a"),"z","a")</f>
        <v>  </v>
      </c>
      <c r="BO516" s="61" t="str">
        <f aca="false">SUBSTITUTE(SUBSTITUTE(SUBSTITUTE(SUBSTITUTE(SUBSTITUTE(SUBSTITUTE(SUBSTITUTE(SUBSTITUTE(SUBSTITUTE(LOWER(BX516&amp;""),"1","0"),"2","0"),"3","0"),"4","0"),"5","0"),"6","0"),"7","0"),"8","0"),"9","0")</f>
        <v>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v>
      </c>
      <c r="BQ516" s="61" t="n">
        <f aca="false">IFERROR(IF(OR(SUMPRODUCT(--ISNUMBER(SEARCH({"aa000"," aa 000"," aaa 000"," aaaa 000"," a 0000"," a000 000"," aa 00 000"," aaa 00 000"},BP516)))&gt;0,SUMPRODUCT(--ISNUMBER(SEARCH({"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516)))&gt;0,SUMPRODUCT(--ISNUMBER(SEARCH({"http","www.","\",".pdf",".jpg",".jpeg",".png",".heic",".xls",".doc",".msg",".eml"},W516)))&gt;0,ISNUMBER(SEARCH("0000",BO516)),AND(SUMPRODUCT(--ISNUMBER(SEARCH({"sharepoint","onedrive","teams","dms","q-pulse","qpulse"},W516)))&gt;0,ISNUMBER(SEARCH("0",BO516)))),1,0),0)</f>
        <v>0</v>
      </c>
      <c r="BR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516," "&amp;LOWER(Flights!$F$20)&amp;" "," ~ ")," mh"," ~")," at "," ~ ")," by "," ~ ")," on "," ~ ")," to "," ~ ")," from "," ~ ")," until "," ~ ")," till "," ~ ")," before "," ~ ")," after "," ~ ")," around "," ~ ")," approx "," ~ ")," about "," ~ ")," since "," ~ ")," hrs "," ~ ")," hr "," ~ ")," hours "," ~ ")," time "," ~ ")," jan "," ~ ")," feb "," ~ ")," mar "," ~ ")," apr "," ~ ")," may "," ~ ")," jun "," ~ ")," jul "," ~ ")," aug "," ~ ")," sep "," ~ ")," sept "," ~ ")," oct "," ~ ")</f>
        <v>  </v>
      </c>
      <c r="BS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516," "&amp;LOWER(Flights!$F$20)&amp;" "," ~ ")," mh"," ~")," at "," ~ ")," by "," ~ ")," on "," ~ ")," to "," ~ ")," from "," ~ ")," until "," ~ ")," till "," ~ ")," before "," ~ ")," after "," ~ ")," around "," ~ ")," approx "," ~ ")," about "," ~ ")," since "," ~ ")," hrs "," ~ ")," hr "," ~ ")," hours "," ~ ")," time "," ~ ")," jan "," ~ ")," feb "," ~ ")," mar "," ~ ")," apr "," ~ ")," may "," ~ ")," jun "," ~ ")," jul "," ~ ")," aug "," ~ ")," sep "," ~ ")," sept "," ~ ")," oct "," ~ ")</f>
        <v>  </v>
      </c>
      <c r="BT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516,"jan","~"),"feb","~"),"mar","~"),"apr","~"),"may","~"),"jun","~"),"jul","~"),"aug","~"),"sep","~"),"oct","~"),"nov","~"),"dec","~")," nov "," ~ ")," dec "," ~ ")," mon "," ~ ")," tue "," ~ ")," wed "," ~ ")," thu "," ~ ")," fri "," ~ ")," sat "," ~ ")," sun "," ~ ")," gate "," ~ ")," bay "," ~ ")," stand "," ~ ")," position "," ~ ")," galley "," ~ ")," flight "," ~ ")," flt "," ~ ")," day "," ~ ")," date "," ~ ")," dated "," ~ ")," the "," ~ ")," and "," ~ ")," of "," ~ ")," in "," ~ ")," for "," ~ ")," with "," ~ ")</f>
        <v>  </v>
      </c>
      <c r="BU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516,"jan","~"),"feb","~"),"mar","~"),"apr","~"),"may","~"),"jun","~"),"jul","~"),"aug","~"),"sep","~"),"oct","~"),"nov","~"),"dec","~")," nov "," ~ ")," dec "," ~ ")," mon "," ~ ")," tue "," ~ ")," wed "," ~ ")," thu "," ~ ")," fri "," ~ ")," sat "," ~ ")," sun "," ~ ")," gate "," ~ ")," bay "," ~ ")," stand "," ~ ")," position "," ~ ")," galley "," ~ ")," flight "," ~ ")," flt "," ~ ")," day "," ~ ")," date "," ~ ")," dated "," ~ ")," the "," ~ ")," and "," ~ ")," of "," ~ ")," in "," ~ ")," for "," ~ ")," with "," ~ ")</f>
        <v>  </v>
      </c>
      <c r="BV516" s="61" t="n">
        <f aca="false">0</f>
        <v>0</v>
      </c>
      <c r="BW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516," pax "," ~ ")," etd "," ~ ")," eta "," ~ ")," std "," ~ ")," sta "," ~ ")," atd "," ~ ")," ata "," ~ ")," lt "," ~ ")," utc "," ~ ")," local "," ~ ")," ok "," ~ ")," done "," ~ ")," seen "," ~ ")," chk "," ~ ")," chkd "," ~ ")," checked "," ~ ")," rcvd "," ~ ")," recd "," ~ ")," dep "," ~ ")," arr "," ~ ")," qty "," ~ ")," all "," ~ ")," ttl "," ~ ")," total "," ~ ")," via "," ~ ")," per "," ~ ")," call "," ~ ")," inbound "," ~ ")," outbound "," ~ ")," approx "," ~ ")</f>
        <v>  </v>
      </c>
      <c r="BX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516," pax "," ~ ")," etd "," ~ ")," eta "," ~ ")," std "," ~ ")," sta "," ~ ")," atd "," ~ ")," ata "," ~ ")," lt "," ~ ")," utc "," ~ ")," local "," ~ ")," ok "," ~ ")," done "," ~ ")," seen "," ~ ")," chk "," ~ ")," chkd "," ~ ")," checked "," ~ ")," rcvd "," ~ ")," recd "," ~ ")," dep "," ~ ")," arr "," ~ ")," qty "," ~ ")," all "," ~ ")," ttl "," ~ ")," total "," ~ ")," via "," ~ ")," per "," ~ ")," call "," ~ ")," inbound "," ~ ")," outbound "," ~ ")," approx "," ~ ")</f>
        <v>  </v>
      </c>
    </row>
    <row r="517" customFormat="false" ht="39.75" hidden="false" customHeight="true" outlineLevel="0" collapsed="false">
      <c r="A517" s="57" t="s">
        <v>1177</v>
      </c>
      <c r="B517" s="57" t="s">
        <v>280</v>
      </c>
      <c r="C517" s="57" t="str">
        <f aca="false">Flights!$F$20</f>
        <v>MH0072</v>
      </c>
      <c r="D517" s="58" t="n">
        <f aca="false">Flights!$D$20</f>
        <v>46321</v>
      </c>
      <c r="E517" s="57" t="str">
        <f aca="false">Flights!$G$20&amp;"-"&amp;Flights!$H$20</f>
        <v>KUL-HKG</v>
      </c>
      <c r="F517" s="57" t="str">
        <f aca="false">Flights!$K$20</f>
        <v>EY</v>
      </c>
      <c r="G517" s="57" t="s">
        <v>423</v>
      </c>
      <c r="H517" s="57" t="s">
        <v>381</v>
      </c>
      <c r="I517" s="57" t="s">
        <v>382</v>
      </c>
      <c r="J517" s="57" t="s">
        <v>428</v>
      </c>
      <c r="K517" s="67" t="s">
        <v>429</v>
      </c>
      <c r="L517" s="67" t="s">
        <v>425</v>
      </c>
      <c r="M517" s="67"/>
      <c r="N517" s="67" t="s">
        <v>386</v>
      </c>
      <c r="O517" s="67" t="s">
        <v>426</v>
      </c>
      <c r="P517" s="57" t="s">
        <v>187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open",IF(AND(NOT(OR(LEN(AZ517)&lt;15,ISNUMBER(MATCH(AZ517,L_Placeholder,0)))),BK517=0,NOT(OR(LEN(AU517)&lt;2,ISNUMBER(MATCH(AU517,L_Placeholder,0)))),NOT(OR(LEN(AX517)&lt;2,ISNUMBER(MATCH(AX517,L_Placeholder,0)))),TRIM(AE517)&lt;&gt;TRIM(T517)),"N/A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missing",IF(OR(LEN(AU517)&lt;2,ISNUMBER(MATCH(AU517,L_Placeholder,0))),"INVALID – PIC missing",IF(OR(LEN(AV517)&lt;2,ISNUMBER(MATCH(AV517,L_Placeholder,0))),"INVALID – result / assessment missing",IF(OR(OR(LEN(AW517)&lt;3,ISNUMBER(MATCH(AW517,L_Placeholder,0))),SUMPRODUCT(--ISNUMBER(SEARCH(" "&amp;L_EvidencePhrase&amp;" ",BD517)))&gt;0,BI517=1),"INVALID – evidence missing, placeholder or not yet on file",IF(BL517=0,"INVALID – evidence needs a traceable reference (number, file name or link)",IF(OR(LEN(AX517)&lt;2,ISNUMBER(MATCH(AX517,L_Placeholder,0))),"INVALID – verifier missing",IF(AX517=AU517,"INVALID – verifier must be someone other than the PIC",IF(BH517=1,"INVALID – result not yet available (awaiting / TBC)",IF(BV517=1,"INVALID – wording says not on board: an on-board confirmation needs the item loaded",IF(AND(AQ517=1,OR(OR(LEN(AY517)&lt;3,ISNUMBER(MATCH(AY517,L_Placeholder,0))),BJ517=1,BQ517=0)),"INVALID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LATE","COMPLETE")&amp;IF(BG517=1," – CHECK WORDING",""))))))))))))))))))))))),IF(TRIM(U517)="Fail","FAIL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t="str">
        <f aca="false">" "&amp;TRIM(SUBSTITUTE(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 "))&amp;" "</f>
        <v>  </v>
      </c>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IFERROR(IF(AND(TRIM(U517)="Pass",SUMPRODUCT((LEN(BC517)-LEN(SUBSTITUTE(BC517,"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")))/(LEN(L_PendNeg)+1))+SUMPRODUCT((LEN(BC517)-LEN(SUBSTITUTE(BC517," "&amp;L_PendPrep&amp;" "," ")))/(LEN(L_PendPrep)+1)),1,0),1)</f>
        <v>0</v>
      </c>
      <c r="BI517" s="61" t="n">
        <f aca="false">IFERROR(IF(SUMPRODUCT((LEN(BD517)-LEN(SUBSTITUTE(BD517," "&amp;L_PendStrict&amp;" "," ")))/(LEN(L_PendStrict)+1))&gt;SUMPRODUCT((LEN(BD517)-LEN(SUBSTITUTE(BD517," "&amp;L_PendNeg&amp;" "," ")))/(LEN(L_PendNeg)+1)),1,0),1)</f>
        <v>0</v>
      </c>
      <c r="BJ517" s="61" t="n">
        <f aca="false">IFERROR(IF(SUMPRODUCT((LEN(BE517)-LEN(SUBSTITUTE(BE517," "&amp;L_Pending&amp;" "," ")))/(LEN(L_Pending)+1))&gt;SUMPRODUCT((LEN(BE517)-LEN(SUBSTITUTE(BE517," "&amp;L_PendNeg&amp;" "," ")))/(LEN(L_PendNeg)+1))+SUMPRODUCT((LEN(BE517)-LEN(SUBSTITUTE(BE517," "&amp;L_PendPrep&amp;" "," ")))/(LEN(L_PendPrep)+1)),1,0),1)</f>
        <v>0</v>
      </c>
      <c r="BK517" s="61" t="n">
        <f aca="false">IFERROR(IF(SUMPRODUCT((LEN(BF517)-LEN(SUBSTITUTE(BF517," "&amp;L_PendStrict&amp;" "," ")))/(LEN(L_PendStrict)+1))&gt;SUMPRODUCT((LEN(BF517)-LEN(SUBSTITUTE(BF517," "&amp;L_PendNeg&amp;" "," ")))/(LEN(L_PendNeg)+1)),1,0),1)</f>
        <v>0</v>
      </c>
      <c r="BL517" s="61" t="n">
        <f aca="false">IFERROR(IF(OR(SUMPRODUCT(--ISNUMBER(SEARCH({"aa000"," aa 000"," aaa 000"," aaaa 000"," a 0000"," a000 000"," aa 00 000"," aaa 00 000"},BN517)))&gt;0,SUMPRODUCT(--ISNUMBER(SEARCH({"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517)))&gt;0,SUMPRODUCT(--ISNUMBER(SEARCH({"http","www.","\",".pdf",".jpg",".jpeg",".png",".heic",".xls",".doc",".msg",".eml"},Z517)))&gt;0,AND(SUMPRODUCT(--ISNUMBER(SEARCH({"sharepoint","onedrive","teams","dms","q-pulse","qpulse"},Z517)))&gt;0,ISNUMBER(SEARCH("0",BM517)))),1,0),0)</f>
        <v>0</v>
      </c>
      <c r="BM517" s="61" t="str">
        <f aca="false">SUBSTITUTE(SUBSTITUTE(SUBSTITUTE(SUBSTITUTE(SUBSTITUTE(SUBSTITUTE(SUBSTITUTE(SUBSTITUTE(SUBSTITUTE(LOWER(BW517&amp;""),"1","0"),"2","0"),"3","0"),"4","0"),"5","0"),"6","0"),"7","0"),"8","0"),"9","0")</f>
        <v>  </v>
      </c>
      <c r="BN517" s="61" t="str">
        <f aca="false">SUBSTITUTE(SUBSTITUTE(SUBSTITUTE(SUBSTITUTE(SUBSTITUTE(SUBSTITUTE(SUBSTITUTE(SUBSTITUTE(SUBSTITUTE(SUBSTITUTE(SUBSTITUTE(SUBSTITUTE(SUBSTITUTE(SUBSTITUTE(SUBSTITUTE(SUBSTITUTE(SUBSTITUTE(SUBSTITUTE(SUBSTITUTE(SUBSTITUTE(SUBSTITUTE(SUBSTITUTE(SUBSTITUTE(SUBSTITUTE(SUBSTITUTE(BM517,"b","a"),"c","a"),"d","a"),"e","a"),"f","a"),"g","a"),"h","a"),"i","a"),"j","a"),"k","a"),"l","a"),"m","a"),"n","a"),"o","a"),"p","a"),"q","a"),"r","a"),"s","a"),"t","a"),"u","a"),"v","a"),"w","a"),"x","a"),"y","a"),"z","a")</f>
        <v>  </v>
      </c>
      <c r="BO517" s="61" t="str">
        <f aca="false">SUBSTITUTE(SUBSTITUTE(SUBSTITUTE(SUBSTITUTE(SUBSTITUTE(SUBSTITUTE(SUBSTITUTE(SUBSTITUTE(SUBSTITUTE(LOWER(BX517&amp;""),"1","0"),"2","0"),"3","0"),"4","0"),"5","0"),"6","0"),"7","0"),"8","0"),"9","0")</f>
        <v>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v>
      </c>
      <c r="BQ517" s="61" t="n">
        <f aca="false">IFERROR(IF(OR(SUMPRODUCT(--ISNUMBER(SEARCH({"aa000"," aa 000"," aaa 000"," aaaa 000"," a 0000"," a000 000"," aa 00 000"," aaa 00 000"},BP517)))&gt;0,SUMPRODUCT(--ISNUMBER(SEARCH({"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517)))&gt;0,SUMPRODUCT(--ISNUMBER(SEARCH({"http","www.","\",".pdf",".jpg",".jpeg",".png",".heic",".xls",".doc",".msg",".eml"},W517)))&gt;0,ISNUMBER(SEARCH("0000",BO517)),AND(SUMPRODUCT(--ISNUMBER(SEARCH({"sharepoint","onedrive","teams","dms","q-pulse","qpulse"},W517)))&gt;0,ISNUMBER(SEARCH("0",BO517)))),1,0),0)</f>
        <v>0</v>
      </c>
      <c r="BR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517," "&amp;LOWER(Flights!$F$20)&amp;" "," ~ ")," mh"," ~")," at "," ~ ")," by "," ~ ")," on "," ~ ")," to "," ~ ")," from "," ~ ")," until "," ~ ")," till "," ~ ")," before "," ~ ")," after "," ~ ")," around "," ~ ")," approx "," ~ ")," about "," ~ ")," since "," ~ ")," hrs "," ~ ")," hr "," ~ ")," hours "," ~ ")," time "," ~ ")," jan "," ~ ")," feb "," ~ ")," mar "," ~ ")," apr "," ~ ")," may "," ~ ")," jun "," ~ ")," jul "," ~ ")," aug "," ~ ")," sep "," ~ ")," sept "," ~ ")," oct "," ~ ")</f>
        <v>  </v>
      </c>
      <c r="BS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517," "&amp;LOWER(Flights!$F$20)&amp;" "," ~ ")," mh"," ~")," at "," ~ ")," by "," ~ ")," on "," ~ ")," to "," ~ ")," from "," ~ ")," until "," ~ ")," till "," ~ ")," before "," ~ ")," after "," ~ ")," around "," ~ ")," approx "," ~ ")," about "," ~ ")," since "," ~ ")," hrs "," ~ ")," hr "," ~ ")," hours "," ~ ")," time "," ~ ")," jan "," ~ ")," feb "," ~ ")," mar "," ~ ")," apr "," ~ ")," may "," ~ ")," jun "," ~ ")," jul "," ~ ")," aug "," ~ ")," sep "," ~ ")," sept "," ~ ")," oct "," ~ ")</f>
        <v>  </v>
      </c>
      <c r="BT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517,"jan","~"),"feb","~"),"mar","~"),"apr","~"),"may","~"),"jun","~"),"jul","~"),"aug","~"),"sep","~"),"oct","~"),"nov","~"),"dec","~")," nov "," ~ ")," dec "," ~ ")," mon "," ~ ")," tue "," ~ ")," wed "," ~ ")," thu "," ~ ")," fri "," ~ ")," sat "," ~ ")," sun "," ~ ")," gate "," ~ ")," bay "," ~ ")," stand "," ~ ")," position "," ~ ")," galley "," ~ ")," flight "," ~ ")," flt "," ~ ")," day "," ~ ")," date "," ~ ")," dated "," ~ ")," the "," ~ ")," and "," ~ ")," of "," ~ ")," in "," ~ ")," for "," ~ ")," with "," ~ ")</f>
        <v>  </v>
      </c>
      <c r="BU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517,"jan","~"),"feb","~"),"mar","~"),"apr","~"),"may","~"),"jun","~"),"jul","~"),"aug","~"),"sep","~"),"oct","~"),"nov","~"),"dec","~")," nov "," ~ ")," dec "," ~ ")," mon "," ~ ")," tue "," ~ ")," wed "," ~ ")," thu "," ~ ")," fri "," ~ ")," sat "," ~ ")," sun "," ~ ")," gate "," ~ ")," bay "," ~ ")," stand "," ~ ")," position "," ~ ")," galley "," ~ ")," flight "," ~ ")," flt "," ~ ")," day "," ~ ")," date "," ~ ")," dated "," ~ ")," the "," ~ ")," and "," ~ ")," of "," ~ ")," in "," ~ ")," for "," ~ ")," with "," ~ ")</f>
        <v>  </v>
      </c>
      <c r="BV517" s="61" t="n">
        <f aca="false">0</f>
        <v>0</v>
      </c>
      <c r="BW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517," pax "," ~ ")," etd "," ~ ")," eta "," ~ ")," std "," ~ ")," sta "," ~ ")," atd "," ~ ")," ata "," ~ ")," lt "," ~ ")," utc "," ~ ")," local "," ~ ")," ok "," ~ ")," done "," ~ ")," seen "," ~ ")," chk "," ~ ")," chkd "," ~ ")," checked "," ~ ")," rcvd "," ~ ")," recd "," ~ ")," dep "," ~ ")," arr "," ~ ")," qty "," ~ ")," all "," ~ ")," ttl "," ~ ")," total "," ~ ")," via "," ~ ")," per "," ~ ")," call "," ~ ")," inbound "," ~ ")," outbound "," ~ ")," approx "," ~ ")</f>
        <v>  </v>
      </c>
      <c r="BX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517," pax "," ~ ")," etd "," ~ ")," eta "," ~ ")," std "," ~ ")," sta "," ~ ")," atd "," ~ ")," ata "," ~ ")," lt "," ~ ")," utc "," ~ ")," local "," ~ ")," ok "," ~ ")," done "," ~ ")," seen "," ~ ")," chk "," ~ ")," chkd "," ~ ")," checked "," ~ ")," rcvd "," ~ ")," recd "," ~ ")," dep "," ~ ")," arr "," ~ ")," qty "," ~ ")," all "," ~ ")," ttl "," ~ ")," total "," ~ ")," via "," ~ ")," per "," ~ ")," call "," ~ ")," inbound "," ~ ")," outbound "," ~ ")," approx "," ~ ")</f>
        <v>  </v>
      </c>
    </row>
    <row r="518" customFormat="false" ht="39.75" hidden="false" customHeight="true" outlineLevel="0" collapsed="false">
      <c r="A518" s="57" t="s">
        <v>1178</v>
      </c>
      <c r="B518" s="57" t="s">
        <v>280</v>
      </c>
      <c r="C518" s="57" t="str">
        <f aca="false">Flights!$F$20</f>
        <v>MH0072</v>
      </c>
      <c r="D518" s="58" t="n">
        <f aca="false">Flights!$D$20</f>
        <v>46321</v>
      </c>
      <c r="E518" s="57" t="str">
        <f aca="false">Flights!$G$20&amp;"-"&amp;Flights!$H$20</f>
        <v>KUL-HKG</v>
      </c>
      <c r="F518" s="57" t="str">
        <f aca="false">Flights!$K$20</f>
        <v>EY</v>
      </c>
      <c r="G518" s="57" t="s">
        <v>423</v>
      </c>
      <c r="H518" s="57" t="s">
        <v>381</v>
      </c>
      <c r="I518" s="57" t="s">
        <v>431</v>
      </c>
      <c r="J518" s="57" t="s">
        <v>432</v>
      </c>
      <c r="K518" s="67"/>
      <c r="L518" s="67" t="s">
        <v>425</v>
      </c>
      <c r="M518" s="67"/>
      <c r="N518" s="67" t="s">
        <v>386</v>
      </c>
      <c r="O518" s="67" t="s">
        <v>426</v>
      </c>
      <c r="P518" s="57" t="s">
        <v>187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open",IF(AND(NOT(OR(LEN(AZ518)&lt;15,ISNUMBER(MATCH(AZ518,L_Placeholder,0)))),BK518=0,NOT(OR(LEN(AU518)&lt;2,ISNUMBER(MATCH(AU518,L_Placeholder,0)))),NOT(OR(LEN(AX518)&lt;2,ISNUMBER(MATCH(AX518,L_Placeholder,0)))),TRIM(AE518)&lt;&gt;TRIM(T518)),"N/A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missing",IF(OR(LEN(AU518)&lt;2,ISNUMBER(MATCH(AU518,L_Placeholder,0))),"INVALID – PIC missing",IF(OR(LEN(AV518)&lt;2,ISNUMBER(MATCH(AV518,L_Placeholder,0))),"INVALID – result / assessment missing",IF(OR(OR(LEN(AW518)&lt;3,ISNUMBER(MATCH(AW518,L_Placeholder,0))),SUMPRODUCT(--ISNUMBER(SEARCH(" "&amp;L_EvidencePhrase&amp;" ",BD518)))&gt;0,BI518=1),"INVALID – evidence missing, placeholder or not yet on file",IF(BL518=0,"INVALID – evidence needs a traceable reference (number, file name or link)",IF(OR(LEN(AX518)&lt;2,ISNUMBER(MATCH(AX518,L_Placeholder,0))),"INVALID – verifier missing",IF(AX518=AU518,"INVALID – verifier must be someone other than the PIC",IF(BH518=1,"INVALID – result not yet available (awaiting / TBC)",IF(BV518=1,"INVALID – wording says not on board: an on-board confirmation needs the item loaded",IF(AND(AQ518=1,OR(OR(LEN(AY518)&lt;3,ISNUMBER(MATCH(AY518,L_Placeholder,0))),BJ518=1,BQ518=0)),"INVALID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LATE","COMPLETE")&amp;IF(BG518=1," – CHECK WORDING",""))))))))))))))))))))))),IF(TRIM(U518)="Fail","FAIL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t="str">
        <f aca="false">" "&amp;TRIM(SUBSTITUTE(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 "))&amp;" "</f>
        <v>  </v>
      </c>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IFERROR(IF(AND(TRIM(U518)="Pass",SUMPRODUCT((LEN(BC518)-LEN(SUBSTITUTE(BC518,"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")))/(LEN(L_PendNeg)+1))+SUMPRODUCT((LEN(BC518)-LEN(SUBSTITUTE(BC518," "&amp;L_PendPrep&amp;" "," ")))/(LEN(L_PendPrep)+1)),1,0),1)</f>
        <v>0</v>
      </c>
      <c r="BI518" s="61" t="n">
        <f aca="false">IFERROR(IF(SUMPRODUCT((LEN(BD518)-LEN(SUBSTITUTE(BD518," "&amp;L_PendStrict&amp;" "," ")))/(LEN(L_PendStrict)+1))&gt;SUMPRODUCT((LEN(BD518)-LEN(SUBSTITUTE(BD518," "&amp;L_PendNeg&amp;" "," ")))/(LEN(L_PendNeg)+1)),1,0),1)</f>
        <v>0</v>
      </c>
      <c r="BJ518" s="61" t="n">
        <f aca="false">IFERROR(IF(SUMPRODUCT((LEN(BE518)-LEN(SUBSTITUTE(BE518," "&amp;L_Pending&amp;" "," ")))/(LEN(L_Pending)+1))&gt;SUMPRODUCT((LEN(BE518)-LEN(SUBSTITUTE(BE518," "&amp;L_PendNeg&amp;" "," ")))/(LEN(L_PendNeg)+1))+SUMPRODUCT((LEN(BE518)-LEN(SUBSTITUTE(BE518," "&amp;L_PendPrep&amp;" "," ")))/(LEN(L_PendPrep)+1)),1,0),1)</f>
        <v>0</v>
      </c>
      <c r="BK518" s="61" t="n">
        <f aca="false">IFERROR(IF(SUMPRODUCT((LEN(BF518)-LEN(SUBSTITUTE(BF518," "&amp;L_PendStrict&amp;" "," ")))/(LEN(L_PendStrict)+1))&gt;SUMPRODUCT((LEN(BF518)-LEN(SUBSTITUTE(BF518," "&amp;L_PendNeg&amp;" "," ")))/(LEN(L_PendNeg)+1)),1,0),1)</f>
        <v>0</v>
      </c>
      <c r="BL518" s="61" t="n">
        <f aca="false">IFERROR(IF(OR(SUMPRODUCT(--ISNUMBER(SEARCH({"aa000"," aa 000"," aaa 000"," aaaa 000"," a 0000"," a000 000"," aa 00 000"," aaa 00 000"},BN518)))&gt;0,SUMPRODUCT(--ISNUMBER(SEARCH({"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518)))&gt;0,SUMPRODUCT(--ISNUMBER(SEARCH({"http","www.","\",".pdf",".jpg",".jpeg",".png",".heic",".xls",".doc",".msg",".eml"},Z518)))&gt;0,AND(SUMPRODUCT(--ISNUMBER(SEARCH({"sharepoint","onedrive","teams","dms","q-pulse","qpulse"},Z518)))&gt;0,ISNUMBER(SEARCH("0",BM518)))),1,0),0)</f>
        <v>0</v>
      </c>
      <c r="BM518" s="61" t="str">
        <f aca="false">SUBSTITUTE(SUBSTITUTE(SUBSTITUTE(SUBSTITUTE(SUBSTITUTE(SUBSTITUTE(SUBSTITUTE(SUBSTITUTE(SUBSTITUTE(LOWER(BW518&amp;""),"1","0"),"2","0"),"3","0"),"4","0"),"5","0"),"6","0"),"7","0"),"8","0"),"9","0")</f>
        <v>  </v>
      </c>
      <c r="BN518" s="61" t="str">
        <f aca="false">SUBSTITUTE(SUBSTITUTE(SUBSTITUTE(SUBSTITUTE(SUBSTITUTE(SUBSTITUTE(SUBSTITUTE(SUBSTITUTE(SUBSTITUTE(SUBSTITUTE(SUBSTITUTE(SUBSTITUTE(SUBSTITUTE(SUBSTITUTE(SUBSTITUTE(SUBSTITUTE(SUBSTITUTE(SUBSTITUTE(SUBSTITUTE(SUBSTITUTE(SUBSTITUTE(SUBSTITUTE(SUBSTITUTE(SUBSTITUTE(SUBSTITUTE(BM518,"b","a"),"c","a"),"d","a"),"e","a"),"f","a"),"g","a"),"h","a"),"i","a"),"j","a"),"k","a"),"l","a"),"m","a"),"n","a"),"o","a"),"p","a"),"q","a"),"r","a"),"s","a"),"t","a"),"u","a"),"v","a"),"w","a"),"x","a"),"y","a"),"z","a")</f>
        <v>  </v>
      </c>
      <c r="BO518" s="61" t="str">
        <f aca="false">SUBSTITUTE(SUBSTITUTE(SUBSTITUTE(SUBSTITUTE(SUBSTITUTE(SUBSTITUTE(SUBSTITUTE(SUBSTITUTE(SUBSTITUTE(LOWER(BX518&amp;""),"1","0"),"2","0"),"3","0"),"4","0"),"5","0"),"6","0"),"7","0"),"8","0"),"9","0")</f>
        <v>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v>
      </c>
      <c r="BQ518" s="61" t="n">
        <f aca="false">IFERROR(IF(OR(SUMPRODUCT(--ISNUMBER(SEARCH({"aa000"," aa 000"," aaa 000"," aaaa 000"," a 0000"," a000 000"," aa 00 000"," aaa 00 000"},BP518)))&gt;0,SUMPRODUCT(--ISNUMBER(SEARCH({"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518)))&gt;0,SUMPRODUCT(--ISNUMBER(SEARCH({"http","www.","\",".pdf",".jpg",".jpeg",".png",".heic",".xls",".doc",".msg",".eml"},W518)))&gt;0,ISNUMBER(SEARCH("0000",BO518)),AND(SUMPRODUCT(--ISNUMBER(SEARCH({"sharepoint","onedrive","teams","dms","q-pulse","qpulse"},W518)))&gt;0,ISNUMBER(SEARCH("0",BO518)))),1,0),0)</f>
        <v>0</v>
      </c>
      <c r="BR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518," "&amp;LOWER(Flights!$F$20)&amp;" "," ~ ")," mh"," ~")," at "," ~ ")," by "," ~ ")," on "," ~ ")," to "," ~ ")," from "," ~ ")," until "," ~ ")," till "," ~ ")," before "," ~ ")," after "," ~ ")," around "," ~ ")," approx "," ~ ")," about "," ~ ")," since "," ~ ")," hrs "," ~ ")," hr "," ~ ")," hours "," ~ ")," time "," ~ ")," jan "," ~ ")," feb "," ~ ")," mar "," ~ ")," apr "," ~ ")," may "," ~ ")," jun "," ~ ")," jul "," ~ ")," aug "," ~ ")," sep "," ~ ")," sept "," ~ ")," oct "," ~ ")</f>
        <v>  </v>
      </c>
      <c r="BS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518," "&amp;LOWER(Flights!$F$20)&amp;" "," ~ ")," mh"," ~")," at "," ~ ")," by "," ~ ")," on "," ~ ")," to "," ~ ")," from "," ~ ")," until "," ~ ")," till "," ~ ")," before "," ~ ")," after "," ~ ")," around "," ~ ")," approx "," ~ ")," about "," ~ ")," since "," ~ ")," hrs "," ~ ")," hr "," ~ ")," hours "," ~ ")," time "," ~ ")," jan "," ~ ")," feb "," ~ ")," mar "," ~ ")," apr "," ~ ")," may "," ~ ")," jun "," ~ ")," jul "," ~ ")," aug "," ~ ")," sep "," ~ ")," sept "," ~ ")," oct "," ~ ")</f>
        <v>  </v>
      </c>
      <c r="BT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518,"jan","~"),"feb","~"),"mar","~"),"apr","~"),"may","~"),"jun","~"),"jul","~"),"aug","~"),"sep","~"),"oct","~"),"nov","~"),"dec","~")," nov "," ~ ")," dec "," ~ ")," mon "," ~ ")," tue "," ~ ")," wed "," ~ ")," thu "," ~ ")," fri "," ~ ")," sat "," ~ ")," sun "," ~ ")," gate "," ~ ")," bay "," ~ ")," stand "," ~ ")," position "," ~ ")," galley "," ~ ")," flight "," ~ ")," flt "," ~ ")," day "," ~ ")," date "," ~ ")," dated "," ~ ")," the "," ~ ")," and "," ~ ")," of "," ~ ")," in "," ~ ")," for "," ~ ")," with "," ~ ")</f>
        <v>  </v>
      </c>
      <c r="BU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518,"jan","~"),"feb","~"),"mar","~"),"apr","~"),"may","~"),"jun","~"),"jul","~"),"aug","~"),"sep","~"),"oct","~"),"nov","~"),"dec","~")," nov "," ~ ")," dec "," ~ ")," mon "," ~ ")," tue "," ~ ")," wed "," ~ ")," thu "," ~ ")," fri "," ~ ")," sat "," ~ ")," sun "," ~ ")," gate "," ~ ")," bay "," ~ ")," stand "," ~ ")," position "," ~ ")," galley "," ~ ")," flight "," ~ ")," flt "," ~ ")," day "," ~ ")," date "," ~ ")," dated "," ~ ")," the "," ~ ")," and "," ~ ")," of "," ~ ")," in "," ~ ")," for "," ~ ")," with "," ~ ")</f>
        <v>  </v>
      </c>
      <c r="BV518" s="61" t="n">
        <f aca="false">0</f>
        <v>0</v>
      </c>
      <c r="BW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518," pax "," ~ ")," etd "," ~ ")," eta "," ~ ")," std "," ~ ")," sta "," ~ ")," atd "," ~ ")," ata "," ~ ")," lt "," ~ ")," utc "," ~ ")," local "," ~ ")," ok "," ~ ")," done "," ~ ")," seen "," ~ ")," chk "," ~ ")," chkd "," ~ ")," checked "," ~ ")," rcvd "," ~ ")," recd "," ~ ")," dep "," ~ ")," arr "," ~ ")," qty "," ~ ")," all "," ~ ")," ttl "," ~ ")," total "," ~ ")," via "," ~ ")," per "," ~ ")," call "," ~ ")," inbound "," ~ ")," outbound "," ~ ")," approx "," ~ ")</f>
        <v>  </v>
      </c>
      <c r="BX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518," pax "," ~ ")," etd "," ~ ")," eta "," ~ ")," std "," ~ ")," sta "," ~ ")," atd "," ~ ")," ata "," ~ ")," lt "," ~ ")," utc "," ~ ")," local "," ~ ")," ok "," ~ ")," done "," ~ ")," seen "," ~ ")," chk "," ~ ")," chkd "," ~ ")," checked "," ~ ")," rcvd "," ~ ")," recd "," ~ ")," dep "," ~ ")," arr "," ~ ")," qty "," ~ ")," all "," ~ ")," ttl "," ~ ")," total "," ~ ")," via "," ~ ")," per "," ~ ")," call "," ~ ")," inbound "," ~ ")," outbound "," ~ ")," approx "," ~ ")</f>
        <v>  </v>
      </c>
    </row>
    <row r="519" customFormat="false" ht="39.75" hidden="false" customHeight="true" outlineLevel="0" collapsed="false">
      <c r="A519" s="57" t="s">
        <v>1179</v>
      </c>
      <c r="B519" s="57" t="s">
        <v>280</v>
      </c>
      <c r="C519" s="57" t="str">
        <f aca="false">Flights!$F$20</f>
        <v>MH0072</v>
      </c>
      <c r="D519" s="58" t="n">
        <f aca="false">Flights!$D$20</f>
        <v>46321</v>
      </c>
      <c r="E519" s="57" t="str">
        <f aca="false">Flights!$G$20&amp;"-"&amp;Flights!$H$20</f>
        <v>KUL-HKG</v>
      </c>
      <c r="F519" s="57" t="str">
        <f aca="false">Flights!$K$20</f>
        <v>EY</v>
      </c>
      <c r="G519" s="57" t="s">
        <v>423</v>
      </c>
      <c r="H519" s="57" t="s">
        <v>381</v>
      </c>
      <c r="I519" s="57" t="s">
        <v>431</v>
      </c>
      <c r="J519" s="57" t="s">
        <v>434</v>
      </c>
      <c r="K519" s="67"/>
      <c r="L519" s="67" t="s">
        <v>425</v>
      </c>
      <c r="M519" s="67"/>
      <c r="N519" s="67" t="s">
        <v>386</v>
      </c>
      <c r="O519" s="67" t="s">
        <v>426</v>
      </c>
      <c r="P519" s="57" t="s">
        <v>187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open",IF(AND(NOT(OR(LEN(AZ519)&lt;15,ISNUMBER(MATCH(AZ519,L_Placeholder,0)))),BK519=0,NOT(OR(LEN(AU519)&lt;2,ISNUMBER(MATCH(AU519,L_Placeholder,0)))),NOT(OR(LEN(AX519)&lt;2,ISNUMBER(MATCH(AX519,L_Placeholder,0)))),TRIM(AE519)&lt;&gt;TRIM(T519)),"N/A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missing",IF(OR(LEN(AU519)&lt;2,ISNUMBER(MATCH(AU519,L_Placeholder,0))),"INVALID – PIC missing",IF(OR(LEN(AV519)&lt;2,ISNUMBER(MATCH(AV519,L_Placeholder,0))),"INVALID – result / assessment missing",IF(OR(OR(LEN(AW519)&lt;3,ISNUMBER(MATCH(AW519,L_Placeholder,0))),SUMPRODUCT(--ISNUMBER(SEARCH(" "&amp;L_EvidencePhrase&amp;" ",BD519)))&gt;0,BI519=1),"INVALID – evidence missing, placeholder or not yet on file",IF(BL519=0,"INVALID – evidence needs a traceable reference (number, file name or link)",IF(OR(LEN(AX519)&lt;2,ISNUMBER(MATCH(AX519,L_Placeholder,0))),"INVALID – verifier missing",IF(AX519=AU519,"INVALID – verifier must be someone other than the PIC",IF(BH519=1,"INVALID – result not yet available (awaiting / TBC)",IF(BV519=1,"INVALID – wording says not on board: an on-board confirmation needs the item loaded",IF(AND(AQ519=1,OR(OR(LEN(AY519)&lt;3,ISNUMBER(MATCH(AY519,L_Placeholder,0))),BJ519=1,BQ519=0)),"INVALID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LATE","COMPLETE")&amp;IF(BG519=1," – CHECK WORDING",""))))))))))))))))))))))),IF(TRIM(U519)="Fail","FAIL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t="str">
        <f aca="false">" "&amp;TRIM(SUBSTITUTE(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 "))&amp;" "</f>
        <v>  </v>
      </c>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IFERROR(IF(AND(TRIM(U519)="Pass",SUMPRODUCT((LEN(BC519)-LEN(SUBSTITUTE(BC519,"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")))/(LEN(L_PendNeg)+1))+SUMPRODUCT((LEN(BC519)-LEN(SUBSTITUTE(BC519," "&amp;L_PendPrep&amp;" "," ")))/(LEN(L_PendPrep)+1)),1,0),1)</f>
        <v>0</v>
      </c>
      <c r="BI519" s="61" t="n">
        <f aca="false">IFERROR(IF(SUMPRODUCT((LEN(BD519)-LEN(SUBSTITUTE(BD519," "&amp;L_PendStrict&amp;" "," ")))/(LEN(L_PendStrict)+1))&gt;SUMPRODUCT((LEN(BD519)-LEN(SUBSTITUTE(BD519," "&amp;L_PendNeg&amp;" "," ")))/(LEN(L_PendNeg)+1)),1,0),1)</f>
        <v>0</v>
      </c>
      <c r="BJ519" s="61" t="n">
        <f aca="false">IFERROR(IF(SUMPRODUCT((LEN(BE519)-LEN(SUBSTITUTE(BE519," "&amp;L_Pending&amp;" "," ")))/(LEN(L_Pending)+1))&gt;SUMPRODUCT((LEN(BE519)-LEN(SUBSTITUTE(BE519," "&amp;L_PendNeg&amp;" "," ")))/(LEN(L_PendNeg)+1))+SUMPRODUCT((LEN(BE519)-LEN(SUBSTITUTE(BE519," "&amp;L_PendPrep&amp;" "," ")))/(LEN(L_PendPrep)+1)),1,0),1)</f>
        <v>0</v>
      </c>
      <c r="BK519" s="61" t="n">
        <f aca="false">IFERROR(IF(SUMPRODUCT((LEN(BF519)-LEN(SUBSTITUTE(BF519," "&amp;L_PendStrict&amp;" "," ")))/(LEN(L_PendStrict)+1))&gt;SUMPRODUCT((LEN(BF519)-LEN(SUBSTITUTE(BF519," "&amp;L_PendNeg&amp;" "," ")))/(LEN(L_PendNeg)+1)),1,0),1)</f>
        <v>0</v>
      </c>
      <c r="BL519" s="61" t="n">
        <f aca="false">IFERROR(IF(OR(SUMPRODUCT(--ISNUMBER(SEARCH({"aa000"," aa 000"," aaa 000"," aaaa 000"," a 0000"," a000 000"," aa 00 000"," aaa 00 000"},BN519)))&gt;0,SUMPRODUCT(--ISNUMBER(SEARCH({"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519)))&gt;0,SUMPRODUCT(--ISNUMBER(SEARCH({"http","www.","\",".pdf",".jpg",".jpeg",".png",".heic",".xls",".doc",".msg",".eml"},Z519)))&gt;0,AND(SUMPRODUCT(--ISNUMBER(SEARCH({"sharepoint","onedrive","teams","dms","q-pulse","qpulse"},Z519)))&gt;0,ISNUMBER(SEARCH("0",BM519)))),1,0),0)</f>
        <v>0</v>
      </c>
      <c r="BM519" s="61" t="str">
        <f aca="false">SUBSTITUTE(SUBSTITUTE(SUBSTITUTE(SUBSTITUTE(SUBSTITUTE(SUBSTITUTE(SUBSTITUTE(SUBSTITUTE(SUBSTITUTE(LOWER(BW519&amp;""),"1","0"),"2","0"),"3","0"),"4","0"),"5","0"),"6","0"),"7","0"),"8","0"),"9","0")</f>
        <v>  </v>
      </c>
      <c r="BN519" s="61" t="str">
        <f aca="false">SUBSTITUTE(SUBSTITUTE(SUBSTITUTE(SUBSTITUTE(SUBSTITUTE(SUBSTITUTE(SUBSTITUTE(SUBSTITUTE(SUBSTITUTE(SUBSTITUTE(SUBSTITUTE(SUBSTITUTE(SUBSTITUTE(SUBSTITUTE(SUBSTITUTE(SUBSTITUTE(SUBSTITUTE(SUBSTITUTE(SUBSTITUTE(SUBSTITUTE(SUBSTITUTE(SUBSTITUTE(SUBSTITUTE(SUBSTITUTE(SUBSTITUTE(BM519,"b","a"),"c","a"),"d","a"),"e","a"),"f","a"),"g","a"),"h","a"),"i","a"),"j","a"),"k","a"),"l","a"),"m","a"),"n","a"),"o","a"),"p","a"),"q","a"),"r","a"),"s","a"),"t","a"),"u","a"),"v","a"),"w","a"),"x","a"),"y","a"),"z","a")</f>
        <v>  </v>
      </c>
      <c r="BO519" s="61" t="str">
        <f aca="false">SUBSTITUTE(SUBSTITUTE(SUBSTITUTE(SUBSTITUTE(SUBSTITUTE(SUBSTITUTE(SUBSTITUTE(SUBSTITUTE(SUBSTITUTE(LOWER(BX519&amp;""),"1","0"),"2","0"),"3","0"),"4","0"),"5","0"),"6","0"),"7","0"),"8","0"),"9","0")</f>
        <v>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v>
      </c>
      <c r="BQ519" s="61" t="n">
        <f aca="false">IFERROR(IF(OR(SUMPRODUCT(--ISNUMBER(SEARCH({"aa000"," aa 000"," aaa 000"," aaaa 000"," a 0000"," a000 000"," aa 00 000"," aaa 00 000"},BP519)))&gt;0,SUMPRODUCT(--ISNUMBER(SEARCH({"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519)))&gt;0,SUMPRODUCT(--ISNUMBER(SEARCH({"http","www.","\",".pdf",".jpg",".jpeg",".png",".heic",".xls",".doc",".msg",".eml"},W519)))&gt;0,ISNUMBER(SEARCH("0000",BO519)),AND(SUMPRODUCT(--ISNUMBER(SEARCH({"sharepoint","onedrive","teams","dms","q-pulse","qpulse"},W519)))&gt;0,ISNUMBER(SEARCH("0",BO519)))),1,0),0)</f>
        <v>0</v>
      </c>
      <c r="BR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519," "&amp;LOWER(Flights!$F$20)&amp;" "," ~ ")," mh"," ~")," at "," ~ ")," by "," ~ ")," on "," ~ ")," to "," ~ ")," from "," ~ ")," until "," ~ ")," till "," ~ ")," before "," ~ ")," after "," ~ ")," around "," ~ ")," approx "," ~ ")," about "," ~ ")," since "," ~ ")," hrs "," ~ ")," hr "," ~ ")," hours "," ~ ")," time "," ~ ")," jan "," ~ ")," feb "," ~ ")," mar "," ~ ")," apr "," ~ ")," may "," ~ ")," jun "," ~ ")," jul "," ~ ")," aug "," ~ ")," sep "," ~ ")," sept "," ~ ")," oct "," ~ ")</f>
        <v>  </v>
      </c>
      <c r="BS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519," "&amp;LOWER(Flights!$F$20)&amp;" "," ~ ")," mh"," ~")," at "," ~ ")," by "," ~ ")," on "," ~ ")," to "," ~ ")," from "," ~ ")," until "," ~ ")," till "," ~ ")," before "," ~ ")," after "," ~ ")," around "," ~ ")," approx "," ~ ")," about "," ~ ")," since "," ~ ")," hrs "," ~ ")," hr "," ~ ")," hours "," ~ ")," time "," ~ ")," jan "," ~ ")," feb "," ~ ")," mar "," ~ ")," apr "," ~ ")," may "," ~ ")," jun "," ~ ")," jul "," ~ ")," aug "," ~ ")," sep "," ~ ")," sept "," ~ ")," oct "," ~ ")</f>
        <v>  </v>
      </c>
      <c r="BT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519,"jan","~"),"feb","~"),"mar","~"),"apr","~"),"may","~"),"jun","~"),"jul","~"),"aug","~"),"sep","~"),"oct","~"),"nov","~"),"dec","~")," nov "," ~ ")," dec "," ~ ")," mon "," ~ ")," tue "," ~ ")," wed "," ~ ")," thu "," ~ ")," fri "," ~ ")," sat "," ~ ")," sun "," ~ ")," gate "," ~ ")," bay "," ~ ")," stand "," ~ ")," position "," ~ ")," galley "," ~ ")," flight "," ~ ")," flt "," ~ ")," day "," ~ ")," date "," ~ ")," dated "," ~ ")," the "," ~ ")," and "," ~ ")," of "," ~ ")," in "," ~ ")," for "," ~ ")," with "," ~ ")</f>
        <v>  </v>
      </c>
      <c r="BU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519,"jan","~"),"feb","~"),"mar","~"),"apr","~"),"may","~"),"jun","~"),"jul","~"),"aug","~"),"sep","~"),"oct","~"),"nov","~"),"dec","~")," nov "," ~ ")," dec "," ~ ")," mon "," ~ ")," tue "," ~ ")," wed "," ~ ")," thu "," ~ ")," fri "," ~ ")," sat "," ~ ")," sun "," ~ ")," gate "," ~ ")," bay "," ~ ")," stand "," ~ ")," position "," ~ ")," galley "," ~ ")," flight "," ~ ")," flt "," ~ ")," day "," ~ ")," date "," ~ ")," dated "," ~ ")," the "," ~ ")," and "," ~ ")," of "," ~ ")," in "," ~ ")," for "," ~ ")," with "," ~ ")</f>
        <v>  </v>
      </c>
      <c r="BV519" s="61" t="n">
        <f aca="false">0</f>
        <v>0</v>
      </c>
      <c r="BW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519," pax "," ~ ")," etd "," ~ ")," eta "," ~ ")," std "," ~ ")," sta "," ~ ")," atd "," ~ ")," ata "," ~ ")," lt "," ~ ")," utc "," ~ ")," local "," ~ ")," ok "," ~ ")," done "," ~ ")," seen "," ~ ")," chk "," ~ ")," chkd "," ~ ")," checked "," ~ ")," rcvd "," ~ ")," recd "," ~ ")," dep "," ~ ")," arr "," ~ ")," qty "," ~ ")," all "," ~ ")," ttl "," ~ ")," total "," ~ ")," via "," ~ ")," per "," ~ ")," call "," ~ ")," inbound "," ~ ")," outbound "," ~ ")," approx "," ~ ")</f>
        <v>  </v>
      </c>
      <c r="BX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519," pax "," ~ ")," etd "," ~ ")," eta "," ~ ")," std "," ~ ")," sta "," ~ ")," atd "," ~ ")," ata "," ~ ")," lt "," ~ ")," utc "," ~ ")," local "," ~ ")," ok "," ~ ")," done "," ~ ")," seen "," ~ ")," chk "," ~ ")," chkd "," ~ ")," checked "," ~ ")," rcvd "," ~ ")," recd "," ~ ")," dep "," ~ ")," arr "," ~ ")," qty "," ~ ")," all "," ~ ")," ttl "," ~ ")," total "," ~ ")," via "," ~ ")," per "," ~ ")," call "," ~ ")," inbound "," ~ ")," outbound "," ~ ")," approx "," ~ ")</f>
        <v>  </v>
      </c>
    </row>
    <row r="520" customFormat="false" ht="39.75" hidden="false" customHeight="true" outlineLevel="0" collapsed="false">
      <c r="A520" s="57" t="s">
        <v>1180</v>
      </c>
      <c r="B520" s="57" t="s">
        <v>280</v>
      </c>
      <c r="C520" s="57" t="str">
        <f aca="false">Flights!$F$20</f>
        <v>MH0072</v>
      </c>
      <c r="D520" s="58" t="n">
        <f aca="false">Flights!$D$20</f>
        <v>46321</v>
      </c>
      <c r="E520" s="57" t="str">
        <f aca="false">Flights!$G$20&amp;"-"&amp;Flights!$H$20</f>
        <v>KUL-HKG</v>
      </c>
      <c r="F520" s="57" t="str">
        <f aca="false">Flights!$K$20</f>
        <v>EY</v>
      </c>
      <c r="G520" s="57" t="s">
        <v>423</v>
      </c>
      <c r="H520" s="57" t="s">
        <v>381</v>
      </c>
      <c r="I520" s="57" t="s">
        <v>431</v>
      </c>
      <c r="J520" s="57" t="s">
        <v>436</v>
      </c>
      <c r="K520" s="67"/>
      <c r="L520" s="67" t="s">
        <v>425</v>
      </c>
      <c r="M520" s="67"/>
      <c r="N520" s="67" t="s">
        <v>386</v>
      </c>
      <c r="O520" s="67" t="s">
        <v>426</v>
      </c>
      <c r="P520" s="57" t="s">
        <v>187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open",IF(AND(NOT(OR(LEN(AZ520)&lt;15,ISNUMBER(MATCH(AZ520,L_Placeholder,0)))),BK520=0,NOT(OR(LEN(AU520)&lt;2,ISNUMBER(MATCH(AU520,L_Placeholder,0)))),NOT(OR(LEN(AX520)&lt;2,ISNUMBER(MATCH(AX520,L_Placeholder,0)))),TRIM(AE520)&lt;&gt;TRIM(T520)),"N/A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missing",IF(OR(LEN(AU520)&lt;2,ISNUMBER(MATCH(AU520,L_Placeholder,0))),"INVALID – PIC missing",IF(OR(LEN(AV520)&lt;2,ISNUMBER(MATCH(AV520,L_Placeholder,0))),"INVALID – result / assessment missing",IF(OR(OR(LEN(AW520)&lt;3,ISNUMBER(MATCH(AW520,L_Placeholder,0))),SUMPRODUCT(--ISNUMBER(SEARCH(" "&amp;L_EvidencePhrase&amp;" ",BD520)))&gt;0,BI520=1),"INVALID – evidence missing, placeholder or not yet on file",IF(BL520=0,"INVALID – evidence needs a traceable reference (number, file name or link)",IF(OR(LEN(AX520)&lt;2,ISNUMBER(MATCH(AX520,L_Placeholder,0))),"INVALID – verifier missing",IF(AX520=AU520,"INVALID – verifier must be someone other than the PIC",IF(BH520=1,"INVALID – result not yet available (awaiting / TBC)",IF(BV520=1,"INVALID – wording says not on board: an on-board confirmation needs the item loaded",IF(AND(AQ520=1,OR(OR(LEN(AY520)&lt;3,ISNUMBER(MATCH(AY520,L_Placeholder,0))),BJ520=1,BQ520=0)),"INVALID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LATE","COMPLETE")&amp;IF(BG520=1," – CHECK WORDING",""))))))))))))))))))))))),IF(TRIM(U520)="Fail","FAIL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t="str">
        <f aca="false">" "&amp;TRIM(SUBSTITUTE(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 "))&amp;" "</f>
        <v>  </v>
      </c>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IFERROR(IF(AND(TRIM(U520)="Pass",SUMPRODUCT((LEN(BC520)-LEN(SUBSTITUTE(BC520,"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")))/(LEN(L_PendNeg)+1))+SUMPRODUCT((LEN(BC520)-LEN(SUBSTITUTE(BC520," "&amp;L_PendPrep&amp;" "," ")))/(LEN(L_PendPrep)+1)),1,0),1)</f>
        <v>0</v>
      </c>
      <c r="BI520" s="61" t="n">
        <f aca="false">IFERROR(IF(SUMPRODUCT((LEN(BD520)-LEN(SUBSTITUTE(BD520," "&amp;L_PendStrict&amp;" "," ")))/(LEN(L_PendStrict)+1))&gt;SUMPRODUCT((LEN(BD520)-LEN(SUBSTITUTE(BD520," "&amp;L_PendNeg&amp;" "," ")))/(LEN(L_PendNeg)+1)),1,0),1)</f>
        <v>0</v>
      </c>
      <c r="BJ520" s="61" t="n">
        <f aca="false">IFERROR(IF(SUMPRODUCT((LEN(BE520)-LEN(SUBSTITUTE(BE520," "&amp;L_Pending&amp;" "," ")))/(LEN(L_Pending)+1))&gt;SUMPRODUCT((LEN(BE520)-LEN(SUBSTITUTE(BE520," "&amp;L_PendNeg&amp;" "," ")))/(LEN(L_PendNeg)+1))+SUMPRODUCT((LEN(BE520)-LEN(SUBSTITUTE(BE520," "&amp;L_PendPrep&amp;" "," ")))/(LEN(L_PendPrep)+1)),1,0),1)</f>
        <v>0</v>
      </c>
      <c r="BK520" s="61" t="n">
        <f aca="false">IFERROR(IF(SUMPRODUCT((LEN(BF520)-LEN(SUBSTITUTE(BF520," "&amp;L_PendStrict&amp;" "," ")))/(LEN(L_PendStrict)+1))&gt;SUMPRODUCT((LEN(BF520)-LEN(SUBSTITUTE(BF520," "&amp;L_PendNeg&amp;" "," ")))/(LEN(L_PendNeg)+1)),1,0),1)</f>
        <v>0</v>
      </c>
      <c r="BL520" s="61" t="n">
        <f aca="false">IFERROR(IF(OR(SUMPRODUCT(--ISNUMBER(SEARCH({"aa000"," aa 000"," aaa 000"," aaaa 000"," a 0000"," a000 000"," aa 00 000"," aaa 00 000"},BN520)))&gt;0,SUMPRODUCT(--ISNUMBER(SEARCH({"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520)))&gt;0,SUMPRODUCT(--ISNUMBER(SEARCH({"http","www.","\",".pdf",".jpg",".jpeg",".png",".heic",".xls",".doc",".msg",".eml"},Z520)))&gt;0,AND(SUMPRODUCT(--ISNUMBER(SEARCH({"sharepoint","onedrive","teams","dms","q-pulse","qpulse"},Z520)))&gt;0,ISNUMBER(SEARCH("0",BM520)))),1,0),0)</f>
        <v>0</v>
      </c>
      <c r="BM520" s="61" t="str">
        <f aca="false">SUBSTITUTE(SUBSTITUTE(SUBSTITUTE(SUBSTITUTE(SUBSTITUTE(SUBSTITUTE(SUBSTITUTE(SUBSTITUTE(SUBSTITUTE(LOWER(BW520&amp;""),"1","0"),"2","0"),"3","0"),"4","0"),"5","0"),"6","0"),"7","0"),"8","0"),"9","0")</f>
        <v>  </v>
      </c>
      <c r="BN520" s="61" t="str">
        <f aca="false">SUBSTITUTE(SUBSTITUTE(SUBSTITUTE(SUBSTITUTE(SUBSTITUTE(SUBSTITUTE(SUBSTITUTE(SUBSTITUTE(SUBSTITUTE(SUBSTITUTE(SUBSTITUTE(SUBSTITUTE(SUBSTITUTE(SUBSTITUTE(SUBSTITUTE(SUBSTITUTE(SUBSTITUTE(SUBSTITUTE(SUBSTITUTE(SUBSTITUTE(SUBSTITUTE(SUBSTITUTE(SUBSTITUTE(SUBSTITUTE(SUBSTITUTE(BM520,"b","a"),"c","a"),"d","a"),"e","a"),"f","a"),"g","a"),"h","a"),"i","a"),"j","a"),"k","a"),"l","a"),"m","a"),"n","a"),"o","a"),"p","a"),"q","a"),"r","a"),"s","a"),"t","a"),"u","a"),"v","a"),"w","a"),"x","a"),"y","a"),"z","a")</f>
        <v>  </v>
      </c>
      <c r="BO520" s="61" t="str">
        <f aca="false">SUBSTITUTE(SUBSTITUTE(SUBSTITUTE(SUBSTITUTE(SUBSTITUTE(SUBSTITUTE(SUBSTITUTE(SUBSTITUTE(SUBSTITUTE(LOWER(BX520&amp;""),"1","0"),"2","0"),"3","0"),"4","0"),"5","0"),"6","0"),"7","0"),"8","0"),"9","0")</f>
        <v>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v>
      </c>
      <c r="BQ520" s="61" t="n">
        <f aca="false">IFERROR(IF(OR(SUMPRODUCT(--ISNUMBER(SEARCH({"aa000"," aa 000"," aaa 000"," aaaa 000"," a 0000"," a000 000"," aa 00 000"," aaa 00 000"},BP520)))&gt;0,SUMPRODUCT(--ISNUMBER(SEARCH({"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520)))&gt;0,SUMPRODUCT(--ISNUMBER(SEARCH({"http","www.","\",".pdf",".jpg",".jpeg",".png",".heic",".xls",".doc",".msg",".eml"},W520)))&gt;0,ISNUMBER(SEARCH("0000",BO520)),AND(SUMPRODUCT(--ISNUMBER(SEARCH({"sharepoint","onedrive","teams","dms","q-pulse","qpulse"},W520)))&gt;0,ISNUMBER(SEARCH("0",BO520)))),1,0),0)</f>
        <v>0</v>
      </c>
      <c r="BR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520," "&amp;LOWER(Flights!$F$20)&amp;" "," ~ ")," mh"," ~")," at "," ~ ")," by "," ~ ")," on "," ~ ")," to "," ~ ")," from "," ~ ")," until "," ~ ")," till "," ~ ")," before "," ~ ")," after "," ~ ")," around "," ~ ")," approx "," ~ ")," about "," ~ ")," since "," ~ ")," hrs "," ~ ")," hr "," ~ ")," hours "," ~ ")," time "," ~ ")," jan "," ~ ")," feb "," ~ ")," mar "," ~ ")," apr "," ~ ")," may "," ~ ")," jun "," ~ ")," jul "," ~ ")," aug "," ~ ")," sep "," ~ ")," sept "," ~ ")," oct "," ~ ")</f>
        <v>  </v>
      </c>
      <c r="BS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520," "&amp;LOWER(Flights!$F$20)&amp;" "," ~ ")," mh"," ~")," at "," ~ ")," by "," ~ ")," on "," ~ ")," to "," ~ ")," from "," ~ ")," until "," ~ ")," till "," ~ ")," before "," ~ ")," after "," ~ ")," around "," ~ ")," approx "," ~ ")," about "," ~ ")," since "," ~ ")," hrs "," ~ ")," hr "," ~ ")," hours "," ~ ")," time "," ~ ")," jan "," ~ ")," feb "," ~ ")," mar "," ~ ")," apr "," ~ ")," may "," ~ ")," jun "," ~ ")," jul "," ~ ")," aug "," ~ ")," sep "," ~ ")," sept "," ~ ")," oct "," ~ ")</f>
        <v>  </v>
      </c>
      <c r="BT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520,"jan","~"),"feb","~"),"mar","~"),"apr","~"),"may","~"),"jun","~"),"jul","~"),"aug","~"),"sep","~"),"oct","~"),"nov","~"),"dec","~")," nov "," ~ ")," dec "," ~ ")," mon "," ~ ")," tue "," ~ ")," wed "," ~ ")," thu "," ~ ")," fri "," ~ ")," sat "," ~ ")," sun "," ~ ")," gate "," ~ ")," bay "," ~ ")," stand "," ~ ")," position "," ~ ")," galley "," ~ ")," flight "," ~ ")," flt "," ~ ")," day "," ~ ")," date "," ~ ")," dated "," ~ ")," the "," ~ ")," and "," ~ ")," of "," ~ ")," in "," ~ ")," for "," ~ ")," with "," ~ ")</f>
        <v>  </v>
      </c>
      <c r="BU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520,"jan","~"),"feb","~"),"mar","~"),"apr","~"),"may","~"),"jun","~"),"jul","~"),"aug","~"),"sep","~"),"oct","~"),"nov","~"),"dec","~")," nov "," ~ ")," dec "," ~ ")," mon "," ~ ")," tue "," ~ ")," wed "," ~ ")," thu "," ~ ")," fri "," ~ ")," sat "," ~ ")," sun "," ~ ")," gate "," ~ ")," bay "," ~ ")," stand "," ~ ")," position "," ~ ")," galley "," ~ ")," flight "," ~ ")," flt "," ~ ")," day "," ~ ")," date "," ~ ")," dated "," ~ ")," the "," ~ ")," and "," ~ ")," of "," ~ ")," in "," ~ ")," for "," ~ ")," with "," ~ ")</f>
        <v>  </v>
      </c>
      <c r="BV520" s="61" t="n">
        <f aca="false">0</f>
        <v>0</v>
      </c>
      <c r="BW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520," pax "," ~ ")," etd "," ~ ")," eta "," ~ ")," std "," ~ ")," sta "," ~ ")," atd "," ~ ")," ata "," ~ ")," lt "," ~ ")," utc "," ~ ")," local "," ~ ")," ok "," ~ ")," done "," ~ ")," seen "," ~ ")," chk "," ~ ")," chkd "," ~ ")," checked "," ~ ")," rcvd "," ~ ")," recd "," ~ ")," dep "," ~ ")," arr "," ~ ")," qty "," ~ ")," all "," ~ ")," ttl "," ~ ")," total "," ~ ")," via "," ~ ")," per "," ~ ")," call "," ~ ")," inbound "," ~ ")," outbound "," ~ ")," approx "," ~ ")</f>
        <v>  </v>
      </c>
      <c r="BX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520," pax "," ~ ")," etd "," ~ ")," eta "," ~ ")," std "," ~ ")," sta "," ~ ")," atd "," ~ ")," ata "," ~ ")," lt "," ~ ")," utc "," ~ ")," local "," ~ ")," ok "," ~ ")," done "," ~ ")," seen "," ~ ")," chk "," ~ ")," chkd "," ~ ")," checked "," ~ ")," rcvd "," ~ ")," recd "," ~ ")," dep "," ~ ")," arr "," ~ ")," qty "," ~ ")," all "," ~ ")," ttl "," ~ ")," total "," ~ ")," via "," ~ ")," per "," ~ ")," call "," ~ ")," inbound "," ~ ")," outbound "," ~ ")," approx "," ~ ")</f>
        <v>  </v>
      </c>
    </row>
    <row r="521" customFormat="false" ht="78.75" hidden="false" customHeight="true" outlineLevel="0" collapsed="false">
      <c r="A521" s="57" t="s">
        <v>1181</v>
      </c>
      <c r="B521" s="57" t="s">
        <v>280</v>
      </c>
      <c r="C521" s="57" t="str">
        <f aca="false">Flights!$F$20</f>
        <v>MH0072</v>
      </c>
      <c r="D521" s="58" t="n">
        <f aca="false">Flights!$D$20</f>
        <v>46321</v>
      </c>
      <c r="E521" s="57" t="str">
        <f aca="false">Flights!$G$20&amp;"-"&amp;Flights!$H$20</f>
        <v>KUL-HKG</v>
      </c>
      <c r="F521" s="57" t="str">
        <f aca="false">Flights!$K$20</f>
        <v>EY</v>
      </c>
      <c r="G521" s="57" t="s">
        <v>423</v>
      </c>
      <c r="H521" s="57" t="s">
        <v>381</v>
      </c>
      <c r="I521" s="57" t="s">
        <v>431</v>
      </c>
      <c r="J521" s="57" t="s">
        <v>438</v>
      </c>
      <c r="K521" s="67" t="s">
        <v>494</v>
      </c>
      <c r="L521" s="67" t="s">
        <v>425</v>
      </c>
      <c r="M521" s="67"/>
      <c r="N521" s="67" t="s">
        <v>386</v>
      </c>
      <c r="O521" s="67" t="s">
        <v>426</v>
      </c>
      <c r="P521" s="57" t="s">
        <v>187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open",IF(AND(NOT(OR(LEN(AZ521)&lt;15,ISNUMBER(MATCH(AZ521,L_Placeholder,0)))),BK521=0,NOT(OR(LEN(AU521)&lt;2,ISNUMBER(MATCH(AU521,L_Placeholder,0)))),NOT(OR(LEN(AX521)&lt;2,ISNUMBER(MATCH(AX521,L_Placeholder,0)))),TRIM(AE521)&lt;&gt;TRIM(T521)),"N/A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missing",IF(OR(LEN(AU521)&lt;2,ISNUMBER(MATCH(AU521,L_Placeholder,0))),"INVALID – PIC missing",IF(OR(LEN(AV521)&lt;2,ISNUMBER(MATCH(AV521,L_Placeholder,0))),"INVALID – result / assessment missing",IF(OR(OR(LEN(AW521)&lt;3,ISNUMBER(MATCH(AW521,L_Placeholder,0))),SUMPRODUCT(--ISNUMBER(SEARCH(" "&amp;L_EvidencePhrase&amp;" ",BD521)))&gt;0,BI521=1),"INVALID – evidence missing, placeholder or not yet on file",IF(BL521=0,"INVALID – evidence needs a traceable reference (number, file name or link)",IF(OR(LEN(AX521)&lt;2,ISNUMBER(MATCH(AX521,L_Placeholder,0))),"INVALID – verifier missing",IF(AX521=AU521,"INVALID – verifier must be someone other than the PIC",IF(BH521=1,"INVALID – result not yet available (awaiting / TBC)",IF(BV521=1,"INVALID – wording says not on board: an on-board confirmation needs the item loaded",IF(AND(AQ521=1,OR(OR(LEN(AY521)&lt;3,ISNUMBER(MATCH(AY521,L_Placeholder,0))),BJ521=1,BQ521=0)),"INVALID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LATE","COMPLETE")&amp;IF(BG521=1," – CHECK WORDING",""))))))))))))))))))))))),IF(TRIM(U521)="Fail","FAIL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t="str">
        <f aca="false">" "&amp;TRIM(SUBSTITUTE(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 "))&amp;" "</f>
        <v>  </v>
      </c>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IFERROR(IF(AND(TRIM(U521)="Pass",SUMPRODUCT((LEN(BC521)-LEN(SUBSTITUTE(BC521,"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")))/(LEN(L_PendNeg)+1))+SUMPRODUCT((LEN(BC521)-LEN(SUBSTITUTE(BC521," "&amp;L_PendPrep&amp;" "," ")))/(LEN(L_PendPrep)+1)),1,0),1)</f>
        <v>0</v>
      </c>
      <c r="BI521" s="61" t="n">
        <f aca="false">IFERROR(IF(SUMPRODUCT((LEN(BD521)-LEN(SUBSTITUTE(BD521," "&amp;L_PendStrict&amp;" "," ")))/(LEN(L_PendStrict)+1))&gt;SUMPRODUCT((LEN(BD521)-LEN(SUBSTITUTE(BD521," "&amp;L_PendNeg&amp;" "," ")))/(LEN(L_PendNeg)+1)),1,0),1)</f>
        <v>0</v>
      </c>
      <c r="BJ521" s="61" t="n">
        <f aca="false">IFERROR(IF(SUMPRODUCT((LEN(BE521)-LEN(SUBSTITUTE(BE521," "&amp;L_Pending&amp;" "," ")))/(LEN(L_Pending)+1))&gt;SUMPRODUCT((LEN(BE521)-LEN(SUBSTITUTE(BE521," "&amp;L_PendNeg&amp;" "," ")))/(LEN(L_PendNeg)+1))+SUMPRODUCT((LEN(BE521)-LEN(SUBSTITUTE(BE521," "&amp;L_PendPrep&amp;" "," ")))/(LEN(L_PendPrep)+1)),1,0),1)</f>
        <v>0</v>
      </c>
      <c r="BK521" s="61" t="n">
        <f aca="false">IFERROR(IF(SUMPRODUCT((LEN(BF521)-LEN(SUBSTITUTE(BF521," "&amp;L_PendStrict&amp;" "," ")))/(LEN(L_PendStrict)+1))&gt;SUMPRODUCT((LEN(BF521)-LEN(SUBSTITUTE(BF521," "&amp;L_PendNeg&amp;" "," ")))/(LEN(L_PendNeg)+1)),1,0),1)</f>
        <v>0</v>
      </c>
      <c r="BL521" s="61" t="n">
        <f aca="false">IFERROR(IF(OR(SUMPRODUCT(--ISNUMBER(SEARCH({"aa000"," aa 000"," aaa 000"," aaaa 000"," a 0000"," a000 000"," aa 00 000"," aaa 00 000"},BN521)))&gt;0,SUMPRODUCT(--ISNUMBER(SEARCH({"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521)))&gt;0,SUMPRODUCT(--ISNUMBER(SEARCH({"http","www.","\",".pdf",".jpg",".jpeg",".png",".heic",".xls",".doc",".msg",".eml"},Z521)))&gt;0,AND(SUMPRODUCT(--ISNUMBER(SEARCH({"sharepoint","onedrive","teams","dms","q-pulse","qpulse"},Z521)))&gt;0,ISNUMBER(SEARCH("0",BM521)))),1,0),0)</f>
        <v>0</v>
      </c>
      <c r="BM521" s="61" t="str">
        <f aca="false">SUBSTITUTE(SUBSTITUTE(SUBSTITUTE(SUBSTITUTE(SUBSTITUTE(SUBSTITUTE(SUBSTITUTE(SUBSTITUTE(SUBSTITUTE(LOWER(BW521&amp;""),"1","0"),"2","0"),"3","0"),"4","0"),"5","0"),"6","0"),"7","0"),"8","0"),"9","0")</f>
        <v>  </v>
      </c>
      <c r="BN521" s="61" t="str">
        <f aca="false">SUBSTITUTE(SUBSTITUTE(SUBSTITUTE(SUBSTITUTE(SUBSTITUTE(SUBSTITUTE(SUBSTITUTE(SUBSTITUTE(SUBSTITUTE(SUBSTITUTE(SUBSTITUTE(SUBSTITUTE(SUBSTITUTE(SUBSTITUTE(SUBSTITUTE(SUBSTITUTE(SUBSTITUTE(SUBSTITUTE(SUBSTITUTE(SUBSTITUTE(SUBSTITUTE(SUBSTITUTE(SUBSTITUTE(SUBSTITUTE(SUBSTITUTE(BM521,"b","a"),"c","a"),"d","a"),"e","a"),"f","a"),"g","a"),"h","a"),"i","a"),"j","a"),"k","a"),"l","a"),"m","a"),"n","a"),"o","a"),"p","a"),"q","a"),"r","a"),"s","a"),"t","a"),"u","a"),"v","a"),"w","a"),"x","a"),"y","a"),"z","a")</f>
        <v>  </v>
      </c>
      <c r="BO521" s="61" t="str">
        <f aca="false">SUBSTITUTE(SUBSTITUTE(SUBSTITUTE(SUBSTITUTE(SUBSTITUTE(SUBSTITUTE(SUBSTITUTE(SUBSTITUTE(SUBSTITUTE(LOWER(BX521&amp;""),"1","0"),"2","0"),"3","0"),"4","0"),"5","0"),"6","0"),"7","0"),"8","0"),"9","0")</f>
        <v>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v>
      </c>
      <c r="BQ521" s="61" t="n">
        <f aca="false">IFERROR(IF(OR(SUMPRODUCT(--ISNUMBER(SEARCH({"aa000"," aa 000"," aaa 000"," aaaa 000"," a 0000"," a000 000"," aa 00 000"," aaa 00 000"},BP521)))&gt;0,SUMPRODUCT(--ISNUMBER(SEARCH({"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521)))&gt;0,SUMPRODUCT(--ISNUMBER(SEARCH({"http","www.","\",".pdf",".jpg",".jpeg",".png",".heic",".xls",".doc",".msg",".eml"},W521)))&gt;0,ISNUMBER(SEARCH("0000",BO521)),AND(SUMPRODUCT(--ISNUMBER(SEARCH({"sharepoint","onedrive","teams","dms","q-pulse","qpulse"},W521)))&gt;0,ISNUMBER(SEARCH("0",BO521)))),1,0),0)</f>
        <v>0</v>
      </c>
      <c r="BR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521," "&amp;LOWER(Flights!$F$20)&amp;" "," ~ ")," mh"," ~")," at "," ~ ")," by "," ~ ")," on "," ~ ")," to "," ~ ")," from "," ~ ")," until "," ~ ")," till "," ~ ")," before "," ~ ")," after "," ~ ")," around "," ~ ")," approx "," ~ ")," about "," ~ ")," since "," ~ ")," hrs "," ~ ")," hr "," ~ ")," hours "," ~ ")," time "," ~ ")," jan "," ~ ")," feb "," ~ ")," mar "," ~ ")," apr "," ~ ")," may "," ~ ")," jun "," ~ ")," jul "," ~ ")," aug "," ~ ")," sep "," ~ ")," sept "," ~ ")," oct "," ~ ")</f>
        <v>  </v>
      </c>
      <c r="BS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521," "&amp;LOWER(Flights!$F$20)&amp;" "," ~ ")," mh"," ~")," at "," ~ ")," by "," ~ ")," on "," ~ ")," to "," ~ ")," from "," ~ ")," until "," ~ ")," till "," ~ ")," before "," ~ ")," after "," ~ ")," around "," ~ ")," approx "," ~ ")," about "," ~ ")," since "," ~ ")," hrs "," ~ ")," hr "," ~ ")," hours "," ~ ")," time "," ~ ")," jan "," ~ ")," feb "," ~ ")," mar "," ~ ")," apr "," ~ ")," may "," ~ ")," jun "," ~ ")," jul "," ~ ")," aug "," ~ ")," sep "," ~ ")," sept "," ~ ")," oct "," ~ ")</f>
        <v>  </v>
      </c>
      <c r="BT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521,"jan","~"),"feb","~"),"mar","~"),"apr","~"),"may","~"),"jun","~"),"jul","~"),"aug","~"),"sep","~"),"oct","~"),"nov","~"),"dec","~")," nov "," ~ ")," dec "," ~ ")," mon "," ~ ")," tue "," ~ ")," wed "," ~ ")," thu "," ~ ")," fri "," ~ ")," sat "," ~ ")," sun "," ~ ")," gate "," ~ ")," bay "," ~ ")," stand "," ~ ")," position "," ~ ")," galley "," ~ ")," flight "," ~ ")," flt "," ~ ")," day "," ~ ")," date "," ~ ")," dated "," ~ ")," the "," ~ ")," and "," ~ ")," of "," ~ ")," in "," ~ ")," for "," ~ ")," with "," ~ ")</f>
        <v>  </v>
      </c>
      <c r="BU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521,"jan","~"),"feb","~"),"mar","~"),"apr","~"),"may","~"),"jun","~"),"jul","~"),"aug","~"),"sep","~"),"oct","~"),"nov","~"),"dec","~")," nov "," ~ ")," dec "," ~ ")," mon "," ~ ")," tue "," ~ ")," wed "," ~ ")," thu "," ~ ")," fri "," ~ ")," sat "," ~ ")," sun "," ~ ")," gate "," ~ ")," bay "," ~ ")," stand "," ~ ")," position "," ~ ")," galley "," ~ ")," flight "," ~ ")," flt "," ~ ")," day "," ~ ")," date "," ~ ")," dated "," ~ ")," the "," ~ ")," and "," ~ ")," of "," ~ ")," in "," ~ ")," for "," ~ ")," with "," ~ ")</f>
        <v>  </v>
      </c>
      <c r="BV521" s="61" t="n">
        <f aca="false">0</f>
        <v>0</v>
      </c>
      <c r="BW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521," pax "," ~ ")," etd "," ~ ")," eta "," ~ ")," std "," ~ ")," sta "," ~ ")," atd "," ~ ")," ata "," ~ ")," lt "," ~ ")," utc "," ~ ")," local "," ~ ")," ok "," ~ ")," done "," ~ ")," seen "," ~ ")," chk "," ~ ")," chkd "," ~ ")," checked "," ~ ")," rcvd "," ~ ")," recd "," ~ ")," dep "," ~ ")," arr "," ~ ")," qty "," ~ ")," all "," ~ ")," ttl "," ~ ")," total "," ~ ")," via "," ~ ")," per "," ~ ")," call "," ~ ")," inbound "," ~ ")," outbound "," ~ ")," approx "," ~ ")</f>
        <v>  </v>
      </c>
      <c r="BX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521," pax "," ~ ")," etd "," ~ ")," eta "," ~ ")," std "," ~ ")," sta "," ~ ")," atd "," ~ ")," ata "," ~ ")," lt "," ~ ")," utc "," ~ ")," local "," ~ ")," ok "," ~ ")," done "," ~ ")," seen "," ~ ")," chk "," ~ ")," chkd "," ~ ")," checked "," ~ ")," rcvd "," ~ ")," recd "," ~ ")," dep "," ~ ")," arr "," ~ ")," qty "," ~ ")," all "," ~ ")," ttl "," ~ ")," total "," ~ ")," via "," ~ ")," per "," ~ ")," call "," ~ ")," inbound "," ~ ")," outbound "," ~ ")," approx "," ~ ")</f>
        <v>  </v>
      </c>
    </row>
    <row r="522" customFormat="false" ht="39.75" hidden="false" customHeight="true" outlineLevel="0" collapsed="false">
      <c r="A522" s="57" t="s">
        <v>1182</v>
      </c>
      <c r="B522" s="57" t="s">
        <v>280</v>
      </c>
      <c r="C522" s="57" t="str">
        <f aca="false">Flights!$F$20</f>
        <v>MH0072</v>
      </c>
      <c r="D522" s="58" t="n">
        <f aca="false">Flights!$D$20</f>
        <v>46321</v>
      </c>
      <c r="E522" s="57" t="str">
        <f aca="false">Flights!$G$20&amp;"-"&amp;Flights!$H$20</f>
        <v>KUL-HKG</v>
      </c>
      <c r="F522" s="57" t="str">
        <f aca="false">Flights!$K$20</f>
        <v>EY</v>
      </c>
      <c r="G522" s="57" t="s">
        <v>423</v>
      </c>
      <c r="H522" s="57" t="s">
        <v>381</v>
      </c>
      <c r="I522" s="57" t="s">
        <v>431</v>
      </c>
      <c r="J522" s="57" t="s">
        <v>441</v>
      </c>
      <c r="K522" s="67"/>
      <c r="L522" s="67" t="s">
        <v>425</v>
      </c>
      <c r="M522" s="67"/>
      <c r="N522" s="67" t="s">
        <v>386</v>
      </c>
      <c r="O522" s="67" t="s">
        <v>426</v>
      </c>
      <c r="P522" s="57" t="s">
        <v>187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open",IF(AND(NOT(OR(LEN(AZ522)&lt;15,ISNUMBER(MATCH(AZ522,L_Placeholder,0)))),BK522=0,NOT(OR(LEN(AU522)&lt;2,ISNUMBER(MATCH(AU522,L_Placeholder,0)))),NOT(OR(LEN(AX522)&lt;2,ISNUMBER(MATCH(AX522,L_Placeholder,0)))),TRIM(AE522)&lt;&gt;TRIM(T522)),"N/A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missing",IF(OR(LEN(AU522)&lt;2,ISNUMBER(MATCH(AU522,L_Placeholder,0))),"INVALID – PIC missing",IF(OR(LEN(AV522)&lt;2,ISNUMBER(MATCH(AV522,L_Placeholder,0))),"INVALID – result / assessment missing",IF(OR(OR(LEN(AW522)&lt;3,ISNUMBER(MATCH(AW522,L_Placeholder,0))),SUMPRODUCT(--ISNUMBER(SEARCH(" "&amp;L_EvidencePhrase&amp;" ",BD522)))&gt;0,BI522=1),"INVALID – evidence missing, placeholder or not yet on file",IF(BL522=0,"INVALID – evidence needs a traceable reference (number, file name or link)",IF(OR(LEN(AX522)&lt;2,ISNUMBER(MATCH(AX522,L_Placeholder,0))),"INVALID – verifier missing",IF(AX522=AU522,"INVALID – verifier must be someone other than the PIC",IF(BH522=1,"INVALID – result not yet available (awaiting / TBC)",IF(BV522=1,"INVALID – wording says not on board: an on-board confirmation needs the item loaded",IF(AND(AQ522=1,OR(OR(LEN(AY522)&lt;3,ISNUMBER(MATCH(AY522,L_Placeholder,0))),BJ522=1,BQ522=0)),"INVALID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LATE","COMPLETE")&amp;IF(BG522=1," – CHECK WORDING",""))))))))))))))))))))))),IF(TRIM(U522)="Fail","FAIL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t="str">
        <f aca="false">" "&amp;TRIM(SUBSTITUTE(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 "))&amp;" "</f>
        <v>  </v>
      </c>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IFERROR(IF(AND(TRIM(U522)="Pass",SUMPRODUCT((LEN(BC522)-LEN(SUBSTITUTE(BC522,"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")))/(LEN(L_PendNeg)+1))+SUMPRODUCT((LEN(BC522)-LEN(SUBSTITUTE(BC522," "&amp;L_PendPrep&amp;" "," ")))/(LEN(L_PendPrep)+1)),1,0),1)</f>
        <v>0</v>
      </c>
      <c r="BI522" s="61" t="n">
        <f aca="false">IFERROR(IF(SUMPRODUCT((LEN(BD522)-LEN(SUBSTITUTE(BD522," "&amp;L_PendStrict&amp;" "," ")))/(LEN(L_PendStrict)+1))&gt;SUMPRODUCT((LEN(BD522)-LEN(SUBSTITUTE(BD522," "&amp;L_PendNeg&amp;" "," ")))/(LEN(L_PendNeg)+1)),1,0),1)</f>
        <v>0</v>
      </c>
      <c r="BJ522" s="61" t="n">
        <f aca="false">IFERROR(IF(SUMPRODUCT((LEN(BE522)-LEN(SUBSTITUTE(BE522," "&amp;L_Pending&amp;" "," ")))/(LEN(L_Pending)+1))&gt;SUMPRODUCT((LEN(BE522)-LEN(SUBSTITUTE(BE522," "&amp;L_PendNeg&amp;" "," ")))/(LEN(L_PendNeg)+1))+SUMPRODUCT((LEN(BE522)-LEN(SUBSTITUTE(BE522," "&amp;L_PendPrep&amp;" "," ")))/(LEN(L_PendPrep)+1)),1,0),1)</f>
        <v>0</v>
      </c>
      <c r="BK522" s="61" t="n">
        <f aca="false">IFERROR(IF(SUMPRODUCT((LEN(BF522)-LEN(SUBSTITUTE(BF522," "&amp;L_PendStrict&amp;" "," ")))/(LEN(L_PendStrict)+1))&gt;SUMPRODUCT((LEN(BF522)-LEN(SUBSTITUTE(BF522," "&amp;L_PendNeg&amp;" "," ")))/(LEN(L_PendNeg)+1)),1,0),1)</f>
        <v>0</v>
      </c>
      <c r="BL522" s="61" t="n">
        <f aca="false">IFERROR(IF(OR(SUMPRODUCT(--ISNUMBER(SEARCH({"aa000"," aa 000"," aaa 000"," aaaa 000"," a 0000"," a000 000"," aa 00 000"," aaa 00 000"},BN522)))&gt;0,SUMPRODUCT(--ISNUMBER(SEARCH({"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522)))&gt;0,SUMPRODUCT(--ISNUMBER(SEARCH({"http","www.","\",".pdf",".jpg",".jpeg",".png",".heic",".xls",".doc",".msg",".eml"},Z522)))&gt;0,AND(SUMPRODUCT(--ISNUMBER(SEARCH({"sharepoint","onedrive","teams","dms","q-pulse","qpulse"},Z522)))&gt;0,ISNUMBER(SEARCH("0",BM522)))),1,0),0)</f>
        <v>0</v>
      </c>
      <c r="BM522" s="61" t="str">
        <f aca="false">SUBSTITUTE(SUBSTITUTE(SUBSTITUTE(SUBSTITUTE(SUBSTITUTE(SUBSTITUTE(SUBSTITUTE(SUBSTITUTE(SUBSTITUTE(LOWER(BW522&amp;""),"1","0"),"2","0"),"3","0"),"4","0"),"5","0"),"6","0"),"7","0"),"8","0"),"9","0")</f>
        <v>  </v>
      </c>
      <c r="BN522" s="61" t="str">
        <f aca="false">SUBSTITUTE(SUBSTITUTE(SUBSTITUTE(SUBSTITUTE(SUBSTITUTE(SUBSTITUTE(SUBSTITUTE(SUBSTITUTE(SUBSTITUTE(SUBSTITUTE(SUBSTITUTE(SUBSTITUTE(SUBSTITUTE(SUBSTITUTE(SUBSTITUTE(SUBSTITUTE(SUBSTITUTE(SUBSTITUTE(SUBSTITUTE(SUBSTITUTE(SUBSTITUTE(SUBSTITUTE(SUBSTITUTE(SUBSTITUTE(SUBSTITUTE(BM522,"b","a"),"c","a"),"d","a"),"e","a"),"f","a"),"g","a"),"h","a"),"i","a"),"j","a"),"k","a"),"l","a"),"m","a"),"n","a"),"o","a"),"p","a"),"q","a"),"r","a"),"s","a"),"t","a"),"u","a"),"v","a"),"w","a"),"x","a"),"y","a"),"z","a")</f>
        <v>  </v>
      </c>
      <c r="BO522" s="61" t="str">
        <f aca="false">SUBSTITUTE(SUBSTITUTE(SUBSTITUTE(SUBSTITUTE(SUBSTITUTE(SUBSTITUTE(SUBSTITUTE(SUBSTITUTE(SUBSTITUTE(LOWER(BX522&amp;""),"1","0"),"2","0"),"3","0"),"4","0"),"5","0"),"6","0"),"7","0"),"8","0"),"9","0")</f>
        <v>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v>
      </c>
      <c r="BQ522" s="61" t="n">
        <f aca="false">IFERROR(IF(OR(SUMPRODUCT(--ISNUMBER(SEARCH({"aa000"," aa 000"," aaa 000"," aaaa 000"," a 0000"," a000 000"," aa 00 000"," aaa 00 000"},BP522)))&gt;0,SUMPRODUCT(--ISNUMBER(SEARCH({"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522)))&gt;0,SUMPRODUCT(--ISNUMBER(SEARCH({"http","www.","\",".pdf",".jpg",".jpeg",".png",".heic",".xls",".doc",".msg",".eml"},W522)))&gt;0,ISNUMBER(SEARCH("0000",BO522)),AND(SUMPRODUCT(--ISNUMBER(SEARCH({"sharepoint","onedrive","teams","dms","q-pulse","qpulse"},W522)))&gt;0,ISNUMBER(SEARCH("0",BO522)))),1,0),0)</f>
        <v>0</v>
      </c>
      <c r="BR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522," "&amp;LOWER(Flights!$F$20)&amp;" "," ~ ")," mh"," ~")," at "," ~ ")," by "," ~ ")," on "," ~ ")," to "," ~ ")," from "," ~ ")," until "," ~ ")," till "," ~ ")," before "," ~ ")," after "," ~ ")," around "," ~ ")," approx "," ~ ")," about "," ~ ")," since "," ~ ")," hrs "," ~ ")," hr "," ~ ")," hours "," ~ ")," time "," ~ ")," jan "," ~ ")," feb "," ~ ")," mar "," ~ ")," apr "," ~ ")," may "," ~ ")," jun "," ~ ")," jul "," ~ ")," aug "," ~ ")," sep "," ~ ")," sept "," ~ ")," oct "," ~ ")</f>
        <v>  </v>
      </c>
      <c r="BS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522," "&amp;LOWER(Flights!$F$20)&amp;" "," ~ ")," mh"," ~")," at "," ~ ")," by "," ~ ")," on "," ~ ")," to "," ~ ")," from "," ~ ")," until "," ~ ")," till "," ~ ")," before "," ~ ")," after "," ~ ")," around "," ~ ")," approx "," ~ ")," about "," ~ ")," since "," ~ ")," hrs "," ~ ")," hr "," ~ ")," hours "," ~ ")," time "," ~ ")," jan "," ~ ")," feb "," ~ ")," mar "," ~ ")," apr "," ~ ")," may "," ~ ")," jun "," ~ ")," jul "," ~ ")," aug "," ~ ")," sep "," ~ ")," sept "," ~ ")," oct "," ~ ")</f>
        <v>  </v>
      </c>
      <c r="BT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522,"jan","~"),"feb","~"),"mar","~"),"apr","~"),"may","~"),"jun","~"),"jul","~"),"aug","~"),"sep","~"),"oct","~"),"nov","~"),"dec","~")," nov "," ~ ")," dec "," ~ ")," mon "," ~ ")," tue "," ~ ")," wed "," ~ ")," thu "," ~ ")," fri "," ~ ")," sat "," ~ ")," sun "," ~ ")," gate "," ~ ")," bay "," ~ ")," stand "," ~ ")," position "," ~ ")," galley "," ~ ")," flight "," ~ ")," flt "," ~ ")," day "," ~ ")," date "," ~ ")," dated "," ~ ")," the "," ~ ")," and "," ~ ")," of "," ~ ")," in "," ~ ")," for "," ~ ")," with "," ~ ")</f>
        <v>  </v>
      </c>
      <c r="BU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522,"jan","~"),"feb","~"),"mar","~"),"apr","~"),"may","~"),"jun","~"),"jul","~"),"aug","~"),"sep","~"),"oct","~"),"nov","~"),"dec","~")," nov "," ~ ")," dec "," ~ ")," mon "," ~ ")," tue "," ~ ")," wed "," ~ ")," thu "," ~ ")," fri "," ~ ")," sat "," ~ ")," sun "," ~ ")," gate "," ~ ")," bay "," ~ ")," stand "," ~ ")," position "," ~ ")," galley "," ~ ")," flight "," ~ ")," flt "," ~ ")," day "," ~ ")," date "," ~ ")," dated "," ~ ")," the "," ~ ")," and "," ~ ")," of "," ~ ")," in "," ~ ")," for "," ~ ")," with "," ~ ")</f>
        <v>  </v>
      </c>
      <c r="BV522" s="61" t="n">
        <f aca="false">0</f>
        <v>0</v>
      </c>
      <c r="BW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522," pax "," ~ ")," etd "," ~ ")," eta "," ~ ")," std "," ~ ")," sta "," ~ ")," atd "," ~ ")," ata "," ~ ")," lt "," ~ ")," utc "," ~ ")," local "," ~ ")," ok "," ~ ")," done "," ~ ")," seen "," ~ ")," chk "," ~ ")," chkd "," ~ ")," checked "," ~ ")," rcvd "," ~ ")," recd "," ~ ")," dep "," ~ ")," arr "," ~ ")," qty "," ~ ")," all "," ~ ")," ttl "," ~ ")," total "," ~ ")," via "," ~ ")," per "," ~ ")," call "," ~ ")," inbound "," ~ ")," outbound "," ~ ")," approx "," ~ ")</f>
        <v>  </v>
      </c>
      <c r="BX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522," pax "," ~ ")," etd "," ~ ")," eta "," ~ ")," std "," ~ ")," sta "," ~ ")," atd "," ~ ")," ata "," ~ ")," lt "," ~ ")," utc "," ~ ")," local "," ~ ")," ok "," ~ ")," done "," ~ ")," seen "," ~ ")," chk "," ~ ")," chkd "," ~ ")," checked "," ~ ")," rcvd "," ~ ")," recd "," ~ ")," dep "," ~ ")," arr "," ~ ")," qty "," ~ ")," all "," ~ ")," ttl "," ~ ")," total "," ~ ")," via "," ~ ")," per "," ~ ")," call "," ~ ")," inbound "," ~ ")," outbound "," ~ ")," approx "," ~ ")</f>
        <v>  </v>
      </c>
    </row>
    <row r="523" customFormat="false" ht="41.25" hidden="false" customHeight="true" outlineLevel="0" collapsed="false">
      <c r="A523" s="57" t="s">
        <v>1183</v>
      </c>
      <c r="B523" s="57" t="s">
        <v>280</v>
      </c>
      <c r="C523" s="57" t="str">
        <f aca="false">Flights!$F$20</f>
        <v>MH0072</v>
      </c>
      <c r="D523" s="58" t="n">
        <f aca="false">Flights!$D$20</f>
        <v>46321</v>
      </c>
      <c r="E523" s="57" t="str">
        <f aca="false">Flights!$G$20&amp;"-"&amp;Flights!$H$20</f>
        <v>KUL-HKG</v>
      </c>
      <c r="F523" s="57" t="str">
        <f aca="false">Flights!$K$20</f>
        <v>EY</v>
      </c>
      <c r="G523" s="57" t="s">
        <v>423</v>
      </c>
      <c r="H523" s="57" t="s">
        <v>381</v>
      </c>
      <c r="I523" s="57" t="s">
        <v>450</v>
      </c>
      <c r="J523" s="57" t="s">
        <v>451</v>
      </c>
      <c r="K523" s="67" t="s">
        <v>452</v>
      </c>
      <c r="L523" s="67" t="s">
        <v>1184</v>
      </c>
      <c r="M523" s="67" t="s">
        <v>454</v>
      </c>
      <c r="N523" s="67" t="s">
        <v>386</v>
      </c>
      <c r="O523" s="67" t="s">
        <v>506</v>
      </c>
      <c r="P523" s="57" t="s">
        <v>187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open",IF(AND(NOT(OR(LEN(AZ523)&lt;15,ISNUMBER(MATCH(AZ523,L_Placeholder,0)))),BK523=0,NOT(OR(LEN(AU523)&lt;2,ISNUMBER(MATCH(AU523,L_Placeholder,0)))),NOT(OR(LEN(AX523)&lt;2,ISNUMBER(MATCH(AX523,L_Placeholder,0)))),TRIM(AE523)&lt;&gt;TRIM(T523)),"N/A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missing",IF(OR(LEN(AU523)&lt;2,ISNUMBER(MATCH(AU523,L_Placeholder,0))),"INVALID – PIC missing",IF(OR(LEN(AV523)&lt;2,ISNUMBER(MATCH(AV523,L_Placeholder,0))),"INVALID – result / assessment missing",IF(OR(OR(LEN(AW523)&lt;3,ISNUMBER(MATCH(AW523,L_Placeholder,0))),SUMPRODUCT(--ISNUMBER(SEARCH(" "&amp;L_EvidencePhrase&amp;" ",BD523)))&gt;0,BI523=1),"INVALID – evidence missing, placeholder or not yet on file",IF(BL523=0,"INVALID – evidence needs a traceable reference (number, file name or link)",IF(OR(LEN(AX523)&lt;2,ISNUMBER(MATCH(AX523,L_Placeholder,0))),"INVALID – verifier missing",IF(AX523=AU523,"INVALID – verifier must be someone other than the PIC",IF(BH523=1,"INVALID – result not yet available (awaiting / TBC)",IF(BV523=1,"INVALID – wording says not on board: an on-board confirmation needs the item loaded",IF(AND(AQ523=1,OR(OR(LEN(AY523)&lt;3,ISNUMBER(MATCH(AY523,L_Placeholder,0))),BJ523=1,BQ523=0)),"INVALID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LATE","COMPLETE")&amp;IF(BG523=1," – CHECK WORDING",""))))))))))))))))))))))),IF(TRIM(U523)="Fail","FAIL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t="str">
        <f aca="false">" "&amp;TRIM(SUBSTITUTE(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 "))&amp;" "</f>
        <v>  </v>
      </c>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IFERROR(IF(AND(TRIM(U523)="Pass",SUMPRODUCT((LEN(BC523)-LEN(SUBSTITUTE(BC523,"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")))/(LEN(L_PendNeg)+1))+SUMPRODUCT((LEN(BC523)-LEN(SUBSTITUTE(BC523," "&amp;L_PendPrep&amp;" "," ")))/(LEN(L_PendPrep)+1)),1,0),1)</f>
        <v>0</v>
      </c>
      <c r="BI523" s="61" t="n">
        <f aca="false">IFERROR(IF(SUMPRODUCT((LEN(BD523)-LEN(SUBSTITUTE(BD523," "&amp;L_PendStrict&amp;" "," ")))/(LEN(L_PendStrict)+1))&gt;SUMPRODUCT((LEN(BD523)-LEN(SUBSTITUTE(BD523," "&amp;L_PendNeg&amp;" "," ")))/(LEN(L_PendNeg)+1)),1,0),1)</f>
        <v>0</v>
      </c>
      <c r="BJ523" s="61" t="n">
        <f aca="false">IFERROR(IF(SUMPRODUCT((LEN(BE523)-LEN(SUBSTITUTE(BE523," "&amp;L_Pending&amp;" "," ")))/(LEN(L_Pending)+1))&gt;SUMPRODUCT((LEN(BE523)-LEN(SUBSTITUTE(BE523," "&amp;L_PendNeg&amp;" "," ")))/(LEN(L_PendNeg)+1))+SUMPRODUCT((LEN(BE523)-LEN(SUBSTITUTE(BE523," "&amp;L_PendPrep&amp;" "," ")))/(LEN(L_PendPrep)+1)),1,0),1)</f>
        <v>0</v>
      </c>
      <c r="BK523" s="61" t="n">
        <f aca="false">IFERROR(IF(SUMPRODUCT((LEN(BF523)-LEN(SUBSTITUTE(BF523," "&amp;L_PendStrict&amp;" "," ")))/(LEN(L_PendStrict)+1))&gt;SUMPRODUCT((LEN(BF523)-LEN(SUBSTITUTE(BF523," "&amp;L_PendNeg&amp;" "," ")))/(LEN(L_PendNeg)+1)),1,0),1)</f>
        <v>0</v>
      </c>
      <c r="BL523" s="61" t="n">
        <f aca="false">IFERROR(IF(OR(SUMPRODUCT(--ISNUMBER(SEARCH({"aa000"," aa 000"," aaa 000"," aaaa 000"," a 0000"," a000 000"," aa 00 000"," aaa 00 000"},BN523)))&gt;0,SUMPRODUCT(--ISNUMBER(SEARCH({"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523)))&gt;0,SUMPRODUCT(--ISNUMBER(SEARCH({"http","www.","\",".pdf",".jpg",".jpeg",".png",".heic",".xls",".doc",".msg",".eml"},Z523)))&gt;0,AND(SUMPRODUCT(--ISNUMBER(SEARCH({"sharepoint","onedrive","teams","dms","q-pulse","qpulse"},Z523)))&gt;0,ISNUMBER(SEARCH("0",BM523)))),1,0),0)</f>
        <v>0</v>
      </c>
      <c r="BM523" s="61" t="str">
        <f aca="false">SUBSTITUTE(SUBSTITUTE(SUBSTITUTE(SUBSTITUTE(SUBSTITUTE(SUBSTITUTE(SUBSTITUTE(SUBSTITUTE(SUBSTITUTE(LOWER(BW523&amp;""),"1","0"),"2","0"),"3","0"),"4","0"),"5","0"),"6","0"),"7","0"),"8","0"),"9","0")</f>
        <v>  </v>
      </c>
      <c r="BN523" s="61" t="str">
        <f aca="false">SUBSTITUTE(SUBSTITUTE(SUBSTITUTE(SUBSTITUTE(SUBSTITUTE(SUBSTITUTE(SUBSTITUTE(SUBSTITUTE(SUBSTITUTE(SUBSTITUTE(SUBSTITUTE(SUBSTITUTE(SUBSTITUTE(SUBSTITUTE(SUBSTITUTE(SUBSTITUTE(SUBSTITUTE(SUBSTITUTE(SUBSTITUTE(SUBSTITUTE(SUBSTITUTE(SUBSTITUTE(SUBSTITUTE(SUBSTITUTE(SUBSTITUTE(BM523,"b","a"),"c","a"),"d","a"),"e","a"),"f","a"),"g","a"),"h","a"),"i","a"),"j","a"),"k","a"),"l","a"),"m","a"),"n","a"),"o","a"),"p","a"),"q","a"),"r","a"),"s","a"),"t","a"),"u","a"),"v","a"),"w","a"),"x","a"),"y","a"),"z","a")</f>
        <v>  </v>
      </c>
      <c r="BO523" s="61" t="str">
        <f aca="false">SUBSTITUTE(SUBSTITUTE(SUBSTITUTE(SUBSTITUTE(SUBSTITUTE(SUBSTITUTE(SUBSTITUTE(SUBSTITUTE(SUBSTITUTE(LOWER(BX523&amp;""),"1","0"),"2","0"),"3","0"),"4","0"),"5","0"),"6","0"),"7","0"),"8","0"),"9","0")</f>
        <v>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v>
      </c>
      <c r="BQ523" s="61" t="n">
        <f aca="false">IFERROR(IF(OR(SUMPRODUCT(--ISNUMBER(SEARCH({"aa000"," aa 000"," aaa 000"," aaaa 000"," a 0000"," a000 000"," aa 00 000"," aaa 00 000"},BP523)))&gt;0,SUMPRODUCT(--ISNUMBER(SEARCH({"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523)))&gt;0,SUMPRODUCT(--ISNUMBER(SEARCH({"http","www.","\",".pdf",".jpg",".jpeg",".png",".heic",".xls",".doc",".msg",".eml"},W523)))&gt;0,ISNUMBER(SEARCH("0000",BO523)),AND(SUMPRODUCT(--ISNUMBER(SEARCH({"sharepoint","onedrive","teams","dms","q-pulse","qpulse"},W523)))&gt;0,ISNUMBER(SEARCH("0",BO523)))),1,0),0)</f>
        <v>0</v>
      </c>
      <c r="BR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523," "&amp;LOWER(Flights!$F$20)&amp;" "," ~ ")," mh"," ~")," at "," ~ ")," by "," ~ ")," on "," ~ ")," to "," ~ ")," from "," ~ ")," until "," ~ ")," till "," ~ ")," before "," ~ ")," after "," ~ ")," around "," ~ ")," approx "," ~ ")," about "," ~ ")," since "," ~ ")," hrs "," ~ ")," hr "," ~ ")," hours "," ~ ")," time "," ~ ")," jan "," ~ ")," feb "," ~ ")," mar "," ~ ")," apr "," ~ ")," may "," ~ ")," jun "," ~ ")," jul "," ~ ")," aug "," ~ ")," sep "," ~ ")," sept "," ~ ")," oct "," ~ ")</f>
        <v>  </v>
      </c>
      <c r="BS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523," "&amp;LOWER(Flights!$F$20)&amp;" "," ~ ")," mh"," ~")," at "," ~ ")," by "," ~ ")," on "," ~ ")," to "," ~ ")," from "," ~ ")," until "," ~ ")," till "," ~ ")," before "," ~ ")," after "," ~ ")," around "," ~ ")," approx "," ~ ")," about "," ~ ")," since "," ~ ")," hrs "," ~ ")," hr "," ~ ")," hours "," ~ ")," time "," ~ ")," jan "," ~ ")," feb "," ~ ")," mar "," ~ ")," apr "," ~ ")," may "," ~ ")," jun "," ~ ")," jul "," ~ ")," aug "," ~ ")," sep "," ~ ")," sept "," ~ ")," oct "," ~ ")</f>
        <v>  </v>
      </c>
      <c r="BT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523,"jan","~"),"feb","~"),"mar","~"),"apr","~"),"may","~"),"jun","~"),"jul","~"),"aug","~"),"sep","~"),"oct","~"),"nov","~"),"dec","~")," nov "," ~ ")," dec "," ~ ")," mon "," ~ ")," tue "," ~ ")," wed "," ~ ")," thu "," ~ ")," fri "," ~ ")," sat "," ~ ")," sun "," ~ ")," gate "," ~ ")," bay "," ~ ")," stand "," ~ ")," position "," ~ ")," galley "," ~ ")," flight "," ~ ")," flt "," ~ ")," day "," ~ ")," date "," ~ ")," dated "," ~ ")," the "," ~ ")," and "," ~ ")," of "," ~ ")," in "," ~ ")," for "," ~ ")," with "," ~ ")</f>
        <v>  </v>
      </c>
      <c r="BU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523,"jan","~"),"feb","~"),"mar","~"),"apr","~"),"may","~"),"jun","~"),"jul","~"),"aug","~"),"sep","~"),"oct","~"),"nov","~"),"dec","~")," nov "," ~ ")," dec "," ~ ")," mon "," ~ ")," tue "," ~ ")," wed "," ~ ")," thu "," ~ ")," fri "," ~ ")," sat "," ~ ")," sun "," ~ ")," gate "," ~ ")," bay "," ~ ")," stand "," ~ ")," position "," ~ ")," galley "," ~ ")," flight "," ~ ")," flt "," ~ ")," day "," ~ ")," date "," ~ ")," dated "," ~ ")," the "," ~ ")," and "," ~ ")," of "," ~ ")," in "," ~ ")," for "," ~ ")," with "," ~ ")</f>
        <v>  </v>
      </c>
      <c r="BV523" s="61" t="n">
        <f aca="false">0</f>
        <v>0</v>
      </c>
      <c r="BW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523," pax "," ~ ")," etd "," ~ ")," eta "," ~ ")," std "," ~ ")," sta "," ~ ")," atd "," ~ ")," ata "," ~ ")," lt "," ~ ")," utc "," ~ ")," local "," ~ ")," ok "," ~ ")," done "," ~ ")," seen "," ~ ")," chk "," ~ ")," chkd "," ~ ")," checked "," ~ ")," rcvd "," ~ ")," recd "," ~ ")," dep "," ~ ")," arr "," ~ ")," qty "," ~ ")," all "," ~ ")," ttl "," ~ ")," total "," ~ ")," via "," ~ ")," per "," ~ ")," call "," ~ ")," inbound "," ~ ")," outbound "," ~ ")," approx "," ~ ")</f>
        <v>  </v>
      </c>
      <c r="BX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523," pax "," ~ ")," etd "," ~ ")," eta "," ~ ")," std "," ~ ")," sta "," ~ ")," atd "," ~ ")," ata "," ~ ")," lt "," ~ ")," utc "," ~ ")," local "," ~ ")," ok "," ~ ")," done "," ~ ")," seen "," ~ ")," chk "," ~ ")," chkd "," ~ ")," checked "," ~ ")," rcvd "," ~ ")," recd "," ~ ")," dep "," ~ ")," arr "," ~ ")," qty "," ~ ")," all "," ~ ")," ttl "," ~ ")," total "," ~ ")," via "," ~ ")," per "," ~ ")," call "," ~ ")," inbound "," ~ ")," outbound "," ~ ")," approx "," ~ ")</f>
        <v>  </v>
      </c>
    </row>
    <row r="524" customFormat="false" ht="116.25" hidden="false" customHeight="true" outlineLevel="0" collapsed="false">
      <c r="A524" s="57" t="s">
        <v>1185</v>
      </c>
      <c r="B524" s="57" t="s">
        <v>280</v>
      </c>
      <c r="C524" s="57" t="str">
        <f aca="false">Flights!$F$20</f>
        <v>MH0072</v>
      </c>
      <c r="D524" s="58" t="n">
        <f aca="false">Flights!$D$20</f>
        <v>46321</v>
      </c>
      <c r="E524" s="57" t="str">
        <f aca="false">Flights!$G$20&amp;"-"&amp;Flights!$H$20</f>
        <v>KUL-HKG</v>
      </c>
      <c r="F524" s="57" t="str">
        <f aca="false">Flights!$K$20</f>
        <v>EY</v>
      </c>
      <c r="G524" s="57" t="s">
        <v>423</v>
      </c>
      <c r="H524" s="57" t="s">
        <v>381</v>
      </c>
      <c r="I524" s="57" t="s">
        <v>450</v>
      </c>
      <c r="J524" s="57" t="s">
        <v>457</v>
      </c>
      <c r="K524" s="67" t="s">
        <v>452</v>
      </c>
      <c r="L524" s="67" t="s">
        <v>1186</v>
      </c>
      <c r="M524" s="67" t="s">
        <v>454</v>
      </c>
      <c r="N524" s="67" t="s">
        <v>447</v>
      </c>
      <c r="O524" s="67" t="s">
        <v>1187</v>
      </c>
      <c r="P524" s="57" t="s">
        <v>187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open",IF(AND(NOT(OR(LEN(AZ524)&lt;15,ISNUMBER(MATCH(AZ524,L_Placeholder,0)))),BK524=0,NOT(OR(LEN(AU524)&lt;2,ISNUMBER(MATCH(AU524,L_Placeholder,0)))),NOT(OR(LEN(AX524)&lt;2,ISNUMBER(MATCH(AX524,L_Placeholder,0)))),TRIM(AE524)&lt;&gt;TRIM(T524)),"N/A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missing",IF(OR(LEN(AU524)&lt;2,ISNUMBER(MATCH(AU524,L_Placeholder,0))),"INVALID – PIC missing",IF(OR(LEN(AV524)&lt;2,ISNUMBER(MATCH(AV524,L_Placeholder,0))),"INVALID – result / assessment missing",IF(OR(OR(LEN(AW524)&lt;3,ISNUMBER(MATCH(AW524,L_Placeholder,0))),SUMPRODUCT(--ISNUMBER(SEARCH(" "&amp;L_EvidencePhrase&amp;" ",BD524)))&gt;0,BI524=1),"INVALID – evidence missing, placeholder or not yet on file",IF(BL524=0,"INVALID – evidence needs a traceable reference (number, file name or link)",IF(OR(LEN(AX524)&lt;2,ISNUMBER(MATCH(AX524,L_Placeholder,0))),"INVALID – verifier missing",IF(AX524=AU524,"INVALID – verifier must be someone other than the PIC",IF(BH524=1,"INVALID – result not yet available (awaiting / TBC)",IF(BV524=1,"INVALID – wording says not on board: an on-board confirmation needs the item loaded",IF(AND(AQ524=1,OR(OR(LEN(AY524)&lt;3,ISNUMBER(MATCH(AY524,L_Placeholder,0))),BJ524=1,BQ524=0)),"INVALID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LATE","COMPLETE")&amp;IF(BG524=1," – CHECK WORDING",""))))))))))))))))))))))),IF(TRIM(U524)="Fail","FAIL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t="str">
        <f aca="false">" "&amp;TRIM(SUBSTITUTE(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 "))&amp;" "</f>
        <v>  </v>
      </c>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IFERROR(IF(AND(TRIM(U524)="Pass",SUMPRODUCT((LEN(BC524)-LEN(SUBSTITUTE(BC524,"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")))/(LEN(L_PendNeg)+1))+SUMPRODUCT((LEN(BC524)-LEN(SUBSTITUTE(BC524," "&amp;L_PendPrep&amp;" "," ")))/(LEN(L_PendPrep)+1)),1,0),1)</f>
        <v>0</v>
      </c>
      <c r="BI524" s="61" t="n">
        <f aca="false">IFERROR(IF(SUMPRODUCT((LEN(BD524)-LEN(SUBSTITUTE(BD524," "&amp;L_PendStrict&amp;" "," ")))/(LEN(L_PendStrict)+1))&gt;SUMPRODUCT((LEN(BD524)-LEN(SUBSTITUTE(BD524," "&amp;L_PendNeg&amp;" "," ")))/(LEN(L_PendNeg)+1)),1,0),1)</f>
        <v>0</v>
      </c>
      <c r="BJ524" s="61" t="n">
        <f aca="false">IFERROR(IF(SUMPRODUCT((LEN(BE524)-LEN(SUBSTITUTE(BE524," "&amp;L_Pending&amp;" "," ")))/(LEN(L_Pending)+1))&gt;SUMPRODUCT((LEN(BE524)-LEN(SUBSTITUTE(BE524," "&amp;L_PendNeg&amp;" "," ")))/(LEN(L_PendNeg)+1))+SUMPRODUCT((LEN(BE524)-LEN(SUBSTITUTE(BE524," "&amp;L_PendPrep&amp;" "," ")))/(LEN(L_PendPrep)+1)),1,0),1)</f>
        <v>0</v>
      </c>
      <c r="BK524" s="61" t="n">
        <f aca="false">IFERROR(IF(SUMPRODUCT((LEN(BF524)-LEN(SUBSTITUTE(BF524," "&amp;L_PendStrict&amp;" "," ")))/(LEN(L_PendStrict)+1))&gt;SUMPRODUCT((LEN(BF524)-LEN(SUBSTITUTE(BF524," "&amp;L_PendNeg&amp;" "," ")))/(LEN(L_PendNeg)+1)),1,0),1)</f>
        <v>0</v>
      </c>
      <c r="BL524" s="61" t="n">
        <f aca="false">IFERROR(IF(OR(SUMPRODUCT(--ISNUMBER(SEARCH({"aa000"," aa 000"," aaa 000"," aaaa 000"," a 0000"," a000 000"," aa 00 000"," aaa 00 000"},BN524)))&gt;0,SUMPRODUCT(--ISNUMBER(SEARCH({"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524)))&gt;0,SUMPRODUCT(--ISNUMBER(SEARCH({"http","www.","\",".pdf",".jpg",".jpeg",".png",".heic",".xls",".doc",".msg",".eml"},Z524)))&gt;0,AND(SUMPRODUCT(--ISNUMBER(SEARCH({"sharepoint","onedrive","teams","dms","q-pulse","qpulse"},Z524)))&gt;0,ISNUMBER(SEARCH("0",BM524)))),1,0),0)</f>
        <v>0</v>
      </c>
      <c r="BM524" s="61" t="str">
        <f aca="false">SUBSTITUTE(SUBSTITUTE(SUBSTITUTE(SUBSTITUTE(SUBSTITUTE(SUBSTITUTE(SUBSTITUTE(SUBSTITUTE(SUBSTITUTE(LOWER(BW524&amp;""),"1","0"),"2","0"),"3","0"),"4","0"),"5","0"),"6","0"),"7","0"),"8","0"),"9","0")</f>
        <v>  </v>
      </c>
      <c r="BN524" s="61" t="str">
        <f aca="false">SUBSTITUTE(SUBSTITUTE(SUBSTITUTE(SUBSTITUTE(SUBSTITUTE(SUBSTITUTE(SUBSTITUTE(SUBSTITUTE(SUBSTITUTE(SUBSTITUTE(SUBSTITUTE(SUBSTITUTE(SUBSTITUTE(SUBSTITUTE(SUBSTITUTE(SUBSTITUTE(SUBSTITUTE(SUBSTITUTE(SUBSTITUTE(SUBSTITUTE(SUBSTITUTE(SUBSTITUTE(SUBSTITUTE(SUBSTITUTE(SUBSTITUTE(BM524,"b","a"),"c","a"),"d","a"),"e","a"),"f","a"),"g","a"),"h","a"),"i","a"),"j","a"),"k","a"),"l","a"),"m","a"),"n","a"),"o","a"),"p","a"),"q","a"),"r","a"),"s","a"),"t","a"),"u","a"),"v","a"),"w","a"),"x","a"),"y","a"),"z","a")</f>
        <v>  </v>
      </c>
      <c r="BO524" s="61" t="str">
        <f aca="false">SUBSTITUTE(SUBSTITUTE(SUBSTITUTE(SUBSTITUTE(SUBSTITUTE(SUBSTITUTE(SUBSTITUTE(SUBSTITUTE(SUBSTITUTE(LOWER(BX524&amp;""),"1","0"),"2","0"),"3","0"),"4","0"),"5","0"),"6","0"),"7","0"),"8","0"),"9","0")</f>
        <v>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v>
      </c>
      <c r="BQ524" s="61" t="n">
        <f aca="false">IFERROR(IF(OR(SUMPRODUCT(--ISNUMBER(SEARCH({"aa000"," aa 000"," aaa 000"," aaaa 000"," a 0000"," a000 000"," aa 00 000"," aaa 00 000"},BP524)))&gt;0,SUMPRODUCT(--ISNUMBER(SEARCH({"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524)))&gt;0,SUMPRODUCT(--ISNUMBER(SEARCH({"http","www.","\",".pdf",".jpg",".jpeg",".png",".heic",".xls",".doc",".msg",".eml"},W524)))&gt;0,ISNUMBER(SEARCH("0000",BO524)),AND(SUMPRODUCT(--ISNUMBER(SEARCH({"sharepoint","onedrive","teams","dms","q-pulse","qpulse"},W524)))&gt;0,ISNUMBER(SEARCH("0",BO524)))),1,0),0)</f>
        <v>0</v>
      </c>
      <c r="BR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524," "&amp;LOWER(Flights!$F$20)&amp;" "," ~ ")," mh"," ~")," at "," ~ ")," by "," ~ ")," on "," ~ ")," to "," ~ ")," from "," ~ ")," until "," ~ ")," till "," ~ ")," before "," ~ ")," after "," ~ ")," around "," ~ ")," approx "," ~ ")," about "," ~ ")," since "," ~ ")," hrs "," ~ ")," hr "," ~ ")," hours "," ~ ")," time "," ~ ")," jan "," ~ ")," feb "," ~ ")," mar "," ~ ")," apr "," ~ ")," may "," ~ ")," jun "," ~ ")," jul "," ~ ")," aug "," ~ ")," sep "," ~ ")," sept "," ~ ")," oct "," ~ ")</f>
        <v>  </v>
      </c>
      <c r="BS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524," "&amp;LOWER(Flights!$F$20)&amp;" "," ~ ")," mh"," ~")," at "," ~ ")," by "," ~ ")," on "," ~ ")," to "," ~ ")," from "," ~ ")," until "," ~ ")," till "," ~ ")," before "," ~ ")," after "," ~ ")," around "," ~ ")," approx "," ~ ")," about "," ~ ")," since "," ~ ")," hrs "," ~ ")," hr "," ~ ")," hours "," ~ ")," time "," ~ ")," jan "," ~ ")," feb "," ~ ")," mar "," ~ ")," apr "," ~ ")," may "," ~ ")," jun "," ~ ")," jul "," ~ ")," aug "," ~ ")," sep "," ~ ")," sept "," ~ ")," oct "," ~ ")</f>
        <v>  </v>
      </c>
      <c r="BT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524,"jan","~"),"feb","~"),"mar","~"),"apr","~"),"may","~"),"jun","~"),"jul","~"),"aug","~"),"sep","~"),"oct","~"),"nov","~"),"dec","~")," nov "," ~ ")," dec "," ~ ")," mon "," ~ ")," tue "," ~ ")," wed "," ~ ")," thu "," ~ ")," fri "," ~ ")," sat "," ~ ")," sun "," ~ ")," gate "," ~ ")," bay "," ~ ")," stand "," ~ ")," position "," ~ ")," galley "," ~ ")," flight "," ~ ")," flt "," ~ ")," day "," ~ ")," date "," ~ ")," dated "," ~ ")," the "," ~ ")," and "," ~ ")," of "," ~ ")," in "," ~ ")," for "," ~ ")," with "," ~ ")</f>
        <v>  </v>
      </c>
      <c r="BU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524,"jan","~"),"feb","~"),"mar","~"),"apr","~"),"may","~"),"jun","~"),"jul","~"),"aug","~"),"sep","~"),"oct","~"),"nov","~"),"dec","~")," nov "," ~ ")," dec "," ~ ")," mon "," ~ ")," tue "," ~ ")," wed "," ~ ")," thu "," ~ ")," fri "," ~ ")," sat "," ~ ")," sun "," ~ ")," gate "," ~ ")," bay "," ~ ")," stand "," ~ ")," position "," ~ ")," galley "," ~ ")," flight "," ~ ")," flt "," ~ ")," day "," ~ ")," date "," ~ ")," dated "," ~ ")," the "," ~ ")," and "," ~ ")," of "," ~ ")," in "," ~ ")," for "," ~ ")," with "," ~ ")</f>
        <v>  </v>
      </c>
      <c r="BV524" s="61" t="n">
        <f aca="false">0</f>
        <v>0</v>
      </c>
      <c r="BW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524," pax "," ~ ")," etd "," ~ ")," eta "," ~ ")," std "," ~ ")," sta "," ~ ")," atd "," ~ ")," ata "," ~ ")," lt "," ~ ")," utc "," ~ ")," local "," ~ ")," ok "," ~ ")," done "," ~ ")," seen "," ~ ")," chk "," ~ ")," chkd "," ~ ")," checked "," ~ ")," rcvd "," ~ ")," recd "," ~ ")," dep "," ~ ")," arr "," ~ ")," qty "," ~ ")," all "," ~ ")," ttl "," ~ ")," total "," ~ ")," via "," ~ ")," per "," ~ ")," call "," ~ ")," inbound "," ~ ")," outbound "," ~ ")," approx "," ~ ")</f>
        <v>  </v>
      </c>
      <c r="BX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524," pax "," ~ ")," etd "," ~ ")," eta "," ~ ")," std "," ~ ")," sta "," ~ ")," atd "," ~ ")," ata "," ~ ")," lt "," ~ ")," utc "," ~ ")," local "," ~ ")," ok "," ~ ")," done "," ~ ")," seen "," ~ ")," chk "," ~ ")," chkd "," ~ ")," checked "," ~ ")," rcvd "," ~ ")," recd "," ~ ")," dep "," ~ ")," arr "," ~ ")," qty "," ~ ")," all "," ~ ")," ttl "," ~ ")," total "," ~ ")," via "," ~ ")," per "," ~ ")," call "," ~ ")," inbound "," ~ ")," outbound "," ~ ")," approx "," ~ ")</f>
        <v>  </v>
      </c>
    </row>
    <row r="525" customFormat="false" ht="54" hidden="false" customHeight="true" outlineLevel="0" collapsed="false">
      <c r="A525" s="57" t="s">
        <v>1188</v>
      </c>
      <c r="B525" s="57" t="s">
        <v>280</v>
      </c>
      <c r="C525" s="57" t="str">
        <f aca="false">Flights!$F$20</f>
        <v>MH0072</v>
      </c>
      <c r="D525" s="58" t="n">
        <f aca="false">Flights!$D$20</f>
        <v>46321</v>
      </c>
      <c r="E525" s="57" t="str">
        <f aca="false">Flights!$G$20&amp;"-"&amp;Flights!$H$20</f>
        <v>KUL-HKG</v>
      </c>
      <c r="F525" s="57" t="str">
        <f aca="false">Flights!$K$20</f>
        <v>EY</v>
      </c>
      <c r="G525" s="57" t="s">
        <v>423</v>
      </c>
      <c r="H525" s="57" t="s">
        <v>381</v>
      </c>
      <c r="I525" s="57" t="s">
        <v>637</v>
      </c>
      <c r="J525" s="57" t="s">
        <v>1189</v>
      </c>
      <c r="K525" s="67" t="s">
        <v>1190</v>
      </c>
      <c r="L525" s="67" t="s">
        <v>1191</v>
      </c>
      <c r="M525" s="67" t="s">
        <v>454</v>
      </c>
      <c r="N525" s="67" t="s">
        <v>386</v>
      </c>
      <c r="O525" s="67" t="s">
        <v>1192</v>
      </c>
      <c r="P525" s="57" t="s">
        <v>187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open",IF(AND(NOT(OR(LEN(AZ525)&lt;15,ISNUMBER(MATCH(AZ525,L_Placeholder,0)))),BK525=0,NOT(OR(LEN(AU525)&lt;2,ISNUMBER(MATCH(AU525,L_Placeholder,0)))),NOT(OR(LEN(AX525)&lt;2,ISNUMBER(MATCH(AX525,L_Placeholder,0)))),TRIM(AE525)&lt;&gt;TRIM(T525)),"N/A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missing",IF(OR(LEN(AU525)&lt;2,ISNUMBER(MATCH(AU525,L_Placeholder,0))),"INVALID – PIC missing",IF(OR(LEN(AV525)&lt;2,ISNUMBER(MATCH(AV525,L_Placeholder,0))),"INVALID – result / assessment missing",IF(OR(OR(LEN(AW525)&lt;3,ISNUMBER(MATCH(AW525,L_Placeholder,0))),SUMPRODUCT(--ISNUMBER(SEARCH(" "&amp;L_EvidencePhrase&amp;" ",BD525)))&gt;0,BI525=1),"INVALID – evidence missing, placeholder or not yet on file",IF(BL525=0,"INVALID – evidence needs a traceable reference (number, file name or link)",IF(OR(LEN(AX525)&lt;2,ISNUMBER(MATCH(AX525,L_Placeholder,0))),"INVALID – verifier missing",IF(AX525=AU525,"INVALID – verifier must be someone other than the PIC",IF(BH525=1,"INVALID – result not yet available (awaiting / TBC)",IF(BV525=1,"INVALID – wording says not on board: an on-board confirmation needs the item loaded",IF(AND(AQ525=1,OR(OR(LEN(AY525)&lt;3,ISNUMBER(MATCH(AY525,L_Placeholder,0))),BJ525=1,BQ525=0)),"INVALID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LATE","COMPLETE")&amp;IF(BG525=1," – CHECK WORDING",""))))))))))))))))))))))),IF(TRIM(U525)="Fail","FAIL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t="str">
        <f aca="false">" "&amp;TRIM(SUBSTITUTE(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 "))&amp;" "</f>
        <v>  </v>
      </c>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IFERROR(IF(AND(TRIM(U525)="Pass",SUMPRODUCT((LEN(BC525)-LEN(SUBSTITUTE(BC525,"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")))/(LEN(L_PendNeg)+1))+SUMPRODUCT((LEN(BC525)-LEN(SUBSTITUTE(BC525," "&amp;L_PendPrep&amp;" "," ")))/(LEN(L_PendPrep)+1)),1,0),1)</f>
        <v>0</v>
      </c>
      <c r="BI525" s="61" t="n">
        <f aca="false">IFERROR(IF(SUMPRODUCT((LEN(BD525)-LEN(SUBSTITUTE(BD525," "&amp;L_PendStrict&amp;" "," ")))/(LEN(L_PendStrict)+1))&gt;SUMPRODUCT((LEN(BD525)-LEN(SUBSTITUTE(BD525," "&amp;L_PendNeg&amp;" "," ")))/(LEN(L_PendNeg)+1)),1,0),1)</f>
        <v>0</v>
      </c>
      <c r="BJ525" s="61" t="n">
        <f aca="false">IFERROR(IF(SUMPRODUCT((LEN(BE525)-LEN(SUBSTITUTE(BE525," "&amp;L_Pending&amp;" "," ")))/(LEN(L_Pending)+1))&gt;SUMPRODUCT((LEN(BE525)-LEN(SUBSTITUTE(BE525," "&amp;L_PendNeg&amp;" "," ")))/(LEN(L_PendNeg)+1))+SUMPRODUCT((LEN(BE525)-LEN(SUBSTITUTE(BE525," "&amp;L_PendPrep&amp;" "," ")))/(LEN(L_PendPrep)+1)),1,0),1)</f>
        <v>0</v>
      </c>
      <c r="BK525" s="61" t="n">
        <f aca="false">IFERROR(IF(SUMPRODUCT((LEN(BF525)-LEN(SUBSTITUTE(BF525," "&amp;L_PendStrict&amp;" "," ")))/(LEN(L_PendStrict)+1))&gt;SUMPRODUCT((LEN(BF525)-LEN(SUBSTITUTE(BF525," "&amp;L_PendNeg&amp;" "," ")))/(LEN(L_PendNeg)+1)),1,0),1)</f>
        <v>0</v>
      </c>
      <c r="BL525" s="61" t="n">
        <f aca="false">IFERROR(IF(OR(SUMPRODUCT(--ISNUMBER(SEARCH({"aa000"," aa 000"," aaa 000"," aaaa 000"," a 0000"," a000 000"," aa 00 000"," aaa 00 000"},BN525)))&gt;0,SUMPRODUCT(--ISNUMBER(SEARCH({"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525)))&gt;0,SUMPRODUCT(--ISNUMBER(SEARCH({"http","www.","\",".pdf",".jpg",".jpeg",".png",".heic",".xls",".doc",".msg",".eml"},Z525)))&gt;0,AND(SUMPRODUCT(--ISNUMBER(SEARCH({"sharepoint","onedrive","teams","dms","q-pulse","qpulse"},Z525)))&gt;0,ISNUMBER(SEARCH("0",BM525)))),1,0),0)</f>
        <v>0</v>
      </c>
      <c r="BM525" s="61" t="str">
        <f aca="false">SUBSTITUTE(SUBSTITUTE(SUBSTITUTE(SUBSTITUTE(SUBSTITUTE(SUBSTITUTE(SUBSTITUTE(SUBSTITUTE(SUBSTITUTE(LOWER(BW525&amp;""),"1","0"),"2","0"),"3","0"),"4","0"),"5","0"),"6","0"),"7","0"),"8","0"),"9","0")</f>
        <v>  </v>
      </c>
      <c r="BN525" s="61" t="str">
        <f aca="false">SUBSTITUTE(SUBSTITUTE(SUBSTITUTE(SUBSTITUTE(SUBSTITUTE(SUBSTITUTE(SUBSTITUTE(SUBSTITUTE(SUBSTITUTE(SUBSTITUTE(SUBSTITUTE(SUBSTITUTE(SUBSTITUTE(SUBSTITUTE(SUBSTITUTE(SUBSTITUTE(SUBSTITUTE(SUBSTITUTE(SUBSTITUTE(SUBSTITUTE(SUBSTITUTE(SUBSTITUTE(SUBSTITUTE(SUBSTITUTE(SUBSTITUTE(BM525,"b","a"),"c","a"),"d","a"),"e","a"),"f","a"),"g","a"),"h","a"),"i","a"),"j","a"),"k","a"),"l","a"),"m","a"),"n","a"),"o","a"),"p","a"),"q","a"),"r","a"),"s","a"),"t","a"),"u","a"),"v","a"),"w","a"),"x","a"),"y","a"),"z","a")</f>
        <v>  </v>
      </c>
      <c r="BO525" s="61" t="str">
        <f aca="false">SUBSTITUTE(SUBSTITUTE(SUBSTITUTE(SUBSTITUTE(SUBSTITUTE(SUBSTITUTE(SUBSTITUTE(SUBSTITUTE(SUBSTITUTE(LOWER(BX525&amp;""),"1","0"),"2","0"),"3","0"),"4","0"),"5","0"),"6","0"),"7","0"),"8","0"),"9","0")</f>
        <v>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v>
      </c>
      <c r="BQ525" s="61" t="n">
        <f aca="false">IFERROR(IF(OR(SUMPRODUCT(--ISNUMBER(SEARCH({"aa000"," aa 000"," aaa 000"," aaaa 000"," a 0000"," a000 000"," aa 00 000"," aaa 00 000"},BP525)))&gt;0,SUMPRODUCT(--ISNUMBER(SEARCH({"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525)))&gt;0,SUMPRODUCT(--ISNUMBER(SEARCH({"http","www.","\",".pdf",".jpg",".jpeg",".png",".heic",".xls",".doc",".msg",".eml"},W525)))&gt;0,ISNUMBER(SEARCH("0000",BO525)),AND(SUMPRODUCT(--ISNUMBER(SEARCH({"sharepoint","onedrive","teams","dms","q-pulse","qpulse"},W525)))&gt;0,ISNUMBER(SEARCH("0",BO525)))),1,0),0)</f>
        <v>0</v>
      </c>
      <c r="BR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525," "&amp;LOWER(Flights!$F$20)&amp;" "," ~ ")," mh"," ~")," at "," ~ ")," by "," ~ ")," on "," ~ ")," to "," ~ ")," from "," ~ ")," until "," ~ ")," till "," ~ ")," before "," ~ ")," after "," ~ ")," around "," ~ ")," approx "," ~ ")," about "," ~ ")," since "," ~ ")," hrs "," ~ ")," hr "," ~ ")," hours "," ~ ")," time "," ~ ")," jan "," ~ ")," feb "," ~ ")," mar "," ~ ")," apr "," ~ ")," may "," ~ ")," jun "," ~ ")," jul "," ~ ")," aug "," ~ ")," sep "," ~ ")," sept "," ~ ")," oct "," ~ ")</f>
        <v>  </v>
      </c>
      <c r="BS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525," "&amp;LOWER(Flights!$F$20)&amp;" "," ~ ")," mh"," ~")," at "," ~ ")," by "," ~ ")," on "," ~ ")," to "," ~ ")," from "," ~ ")," until "," ~ ")," till "," ~ ")," before "," ~ ")," after "," ~ ")," around "," ~ ")," approx "," ~ ")," about "," ~ ")," since "," ~ ")," hrs "," ~ ")," hr "," ~ ")," hours "," ~ ")," time "," ~ ")," jan "," ~ ")," feb "," ~ ")," mar "," ~ ")," apr "," ~ ")," may "," ~ ")," jun "," ~ ")," jul "," ~ ")," aug "," ~ ")," sep "," ~ ")," sept "," ~ ")," oct "," ~ ")</f>
        <v>  </v>
      </c>
      <c r="BT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525,"jan","~"),"feb","~"),"mar","~"),"apr","~"),"may","~"),"jun","~"),"jul","~"),"aug","~"),"sep","~"),"oct","~"),"nov","~"),"dec","~")," nov "," ~ ")," dec "," ~ ")," mon "," ~ ")," tue "," ~ ")," wed "," ~ ")," thu "," ~ ")," fri "," ~ ")," sat "," ~ ")," sun "," ~ ")," gate "," ~ ")," bay "," ~ ")," stand "," ~ ")," position "," ~ ")," galley "," ~ ")," flight "," ~ ")," flt "," ~ ")," day "," ~ ")," date "," ~ ")," dated "," ~ ")," the "," ~ ")," and "," ~ ")," of "," ~ ")," in "," ~ ")," for "," ~ ")," with "," ~ ")</f>
        <v>  </v>
      </c>
      <c r="BU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525,"jan","~"),"feb","~"),"mar","~"),"apr","~"),"may","~"),"jun","~"),"jul","~"),"aug","~"),"sep","~"),"oct","~"),"nov","~"),"dec","~")," nov "," ~ ")," dec "," ~ ")," mon "," ~ ")," tue "," ~ ")," wed "," ~ ")," thu "," ~ ")," fri "," ~ ")," sat "," ~ ")," sun "," ~ ")," gate "," ~ ")," bay "," ~ ")," stand "," ~ ")," position "," ~ ")," galley "," ~ ")," flight "," ~ ")," flt "," ~ ")," day "," ~ ")," date "," ~ ")," dated "," ~ ")," the "," ~ ")," and "," ~ ")," of "," ~ ")," in "," ~ ")," for "," ~ ")," with "," ~ ")</f>
        <v>  </v>
      </c>
      <c r="BV525" s="61" t="n">
        <f aca="false">0</f>
        <v>0</v>
      </c>
      <c r="BW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525," pax "," ~ ")," etd "," ~ ")," eta "," ~ ")," std "," ~ ")," sta "," ~ ")," atd "," ~ ")," ata "," ~ ")," lt "," ~ ")," utc "," ~ ")," local "," ~ ")," ok "," ~ ")," done "," ~ ")," seen "," ~ ")," chk "," ~ ")," chkd "," ~ ")," checked "," ~ ")," rcvd "," ~ ")," recd "," ~ ")," dep "," ~ ")," arr "," ~ ")," qty "," ~ ")," all "," ~ ")," ttl "," ~ ")," total "," ~ ")," via "," ~ ")," per "," ~ ")," call "," ~ ")," inbound "," ~ ")," outbound "," ~ ")," approx "," ~ ")</f>
        <v>  </v>
      </c>
      <c r="BX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525," pax "," ~ ")," etd "," ~ ")," eta "," ~ ")," std "," ~ ")," sta "," ~ ")," atd "," ~ ")," ata "," ~ ")," lt "," ~ ")," utc "," ~ ")," local "," ~ ")," ok "," ~ ")," done "," ~ ")," seen "," ~ ")," chk "," ~ ")," chkd "," ~ ")," checked "," ~ ")," rcvd "," ~ ")," recd "," ~ ")," dep "," ~ ")," arr "," ~ ")," qty "," ~ ")," all "," ~ ")," ttl "," ~ ")," total "," ~ ")," via "," ~ ")," per "," ~ ")," call "," ~ ")," inbound "," ~ ")," outbound "," ~ ")," approx "," ~ ")</f>
        <v>  </v>
      </c>
    </row>
    <row r="526" customFormat="false" ht="39.75" hidden="false" customHeight="true" outlineLevel="0" collapsed="false">
      <c r="A526" s="57" t="s">
        <v>1193</v>
      </c>
      <c r="B526" s="57" t="s">
        <v>280</v>
      </c>
      <c r="C526" s="57" t="str">
        <f aca="false">Flights!$F$20</f>
        <v>MH0072</v>
      </c>
      <c r="D526" s="58" t="n">
        <f aca="false">Flights!$D$20</f>
        <v>46321</v>
      </c>
      <c r="E526" s="57" t="str">
        <f aca="false">Flights!$G$20&amp;"-"&amp;Flights!$H$20</f>
        <v>KUL-HKG</v>
      </c>
      <c r="F526" s="57" t="str">
        <f aca="false">Flights!$K$20</f>
        <v>EY</v>
      </c>
      <c r="G526" s="57" t="s">
        <v>462</v>
      </c>
      <c r="H526" s="57" t="s">
        <v>463</v>
      </c>
      <c r="I526" s="57" t="s">
        <v>382</v>
      </c>
      <c r="J526" s="57" t="s">
        <v>464</v>
      </c>
      <c r="K526" s="67" t="s">
        <v>429</v>
      </c>
      <c r="L526" s="67" t="s">
        <v>465</v>
      </c>
      <c r="M526" s="67"/>
      <c r="N526" s="67" t="s">
        <v>386</v>
      </c>
      <c r="O526" s="67" t="s">
        <v>466</v>
      </c>
      <c r="P526" s="57" t="s">
        <v>187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open",IF(AND(NOT(OR(LEN(AZ526)&lt;15,ISNUMBER(MATCH(AZ526,L_Placeholder,0)))),BK526=0,NOT(OR(LEN(AU526)&lt;2,ISNUMBER(MATCH(AU526,L_Placeholder,0)))),NOT(OR(LEN(AX526)&lt;2,ISNUMBER(MATCH(AX526,L_Placeholder,0)))),TRIM(AE526)&lt;&gt;TRIM(T526)),"N/A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missing",IF(OR(LEN(AU526)&lt;2,ISNUMBER(MATCH(AU526,L_Placeholder,0))),"INVALID – PIC missing",IF(OR(LEN(AV526)&lt;2,ISNUMBER(MATCH(AV526,L_Placeholder,0))),"INVALID – result / assessment missing",IF(OR(OR(LEN(AW526)&lt;3,ISNUMBER(MATCH(AW526,L_Placeholder,0))),SUMPRODUCT(--ISNUMBER(SEARCH(" "&amp;L_EvidencePhrase&amp;" ",BD526)))&gt;0,BI526=1),"INVALID – evidence missing, placeholder or not yet on file",IF(BL526=0,"INVALID – evidence needs a traceable reference (number, file name or link)",IF(OR(LEN(AX526)&lt;2,ISNUMBER(MATCH(AX526,L_Placeholder,0))),"INVALID – verifier missing",IF(AX526=AU526,"INVALID – verifier must be someone other than the PIC",IF(BH526=1,"INVALID – result not yet available (awaiting / TBC)",IF(BV526=1,"INVALID – wording says not on board: an on-board confirmation needs the item loaded",IF(AND(AQ526=1,OR(OR(LEN(AY526)&lt;3,ISNUMBER(MATCH(AY526,L_Placeholder,0))),BJ526=1,BQ526=0)),"INVALID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LATE","COMPLETE")&amp;IF(BG526=1," – CHECK WORDING",""))))))))))))))))))))))))),IF(TRIM(U526)="Fail","FAIL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t="str">
        <f aca="false">" "&amp;TRIM(SUBSTITUTE(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 "))&amp;" "</f>
        <v>  </v>
      </c>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IFERROR(IF(AND(TRIM(U526)="Pass",SUMPRODUCT((LEN(BC526)-LEN(SUBSTITUTE(BC526,"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")))/(LEN(L_PendNeg)+1)),1,0),1)</f>
        <v>0</v>
      </c>
      <c r="BI526" s="61" t="n">
        <f aca="false">IFERROR(IF(SUMPRODUCT((LEN(BD526)-LEN(SUBSTITUTE(BD526," "&amp;L_PendStrict&amp;" "," ")))/(LEN(L_PendStrict)+1))&gt;SUMPRODUCT((LEN(BD526)-LEN(SUBSTITUTE(BD526," "&amp;L_PendNeg&amp;" "," ")))/(LEN(L_PendNeg)+1)),1,0),1)</f>
        <v>0</v>
      </c>
      <c r="BJ526" s="61" t="n">
        <f aca="false">IFERROR(IF(SUMPRODUCT((LEN(BE526)-LEN(SUBSTITUTE(BE526," "&amp;L_Pending&amp;" "," ")))/(LEN(L_Pending)+1))&gt;SUMPRODUCT((LEN(BE526)-LEN(SUBSTITUTE(BE526," "&amp;L_PendNeg&amp;" "," ")))/(LEN(L_PendNeg)+1)),1,0),1)</f>
        <v>0</v>
      </c>
      <c r="BK526" s="61" t="n">
        <f aca="false">IFERROR(IF(SUMPRODUCT((LEN(BF526)-LEN(SUBSTITUTE(BF526," "&amp;L_PendStrict&amp;" "," ")))/(LEN(L_PendStrict)+1))&gt;SUMPRODUCT((LEN(BF526)-LEN(SUBSTITUTE(BF526," "&amp;L_PendNeg&amp;" "," ")))/(LEN(L_PendNeg)+1)),1,0),1)</f>
        <v>0</v>
      </c>
      <c r="BL526" s="61" t="n">
        <f aca="false">IFERROR(IF(OR(SUMPRODUCT(--ISNUMBER(SEARCH({"aa000"," aa 000"," aaa 000"," aaaa 000"," a 0000"," a000 000"," aa 00 000"," aaa 00 000"},BN526)))&gt;0,SUMPRODUCT(--ISNUMBER(SEARCH({"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526)))&gt;0,SUMPRODUCT(--ISNUMBER(SEARCH({"http","www.","\",".pdf",".jpg",".jpeg",".png",".heic",".xls",".doc",".msg",".eml"},Z526)))&gt;0,AND(SUMPRODUCT(--ISNUMBER(SEARCH({"sharepoint","onedrive","teams","dms","q-pulse","qpulse"},Z526)))&gt;0,ISNUMBER(SEARCH("0",BM526)))),1,0),0)</f>
        <v>0</v>
      </c>
      <c r="BM526" s="61" t="str">
        <f aca="false">SUBSTITUTE(SUBSTITUTE(SUBSTITUTE(SUBSTITUTE(SUBSTITUTE(SUBSTITUTE(SUBSTITUTE(SUBSTITUTE(SUBSTITUTE(LOWER(BW526&amp;""),"1","0"),"2","0"),"3","0"),"4","0"),"5","0"),"6","0"),"7","0"),"8","0"),"9","0")</f>
        <v>  </v>
      </c>
      <c r="BN526" s="61" t="str">
        <f aca="false">SUBSTITUTE(SUBSTITUTE(SUBSTITUTE(SUBSTITUTE(SUBSTITUTE(SUBSTITUTE(SUBSTITUTE(SUBSTITUTE(SUBSTITUTE(SUBSTITUTE(SUBSTITUTE(SUBSTITUTE(SUBSTITUTE(SUBSTITUTE(SUBSTITUTE(SUBSTITUTE(SUBSTITUTE(SUBSTITUTE(SUBSTITUTE(SUBSTITUTE(SUBSTITUTE(SUBSTITUTE(SUBSTITUTE(SUBSTITUTE(SUBSTITUTE(BM526,"b","a"),"c","a"),"d","a"),"e","a"),"f","a"),"g","a"),"h","a"),"i","a"),"j","a"),"k","a"),"l","a"),"m","a"),"n","a"),"o","a"),"p","a"),"q","a"),"r","a"),"s","a"),"t","a"),"u","a"),"v","a"),"w","a"),"x","a"),"y","a"),"z","a")</f>
        <v>  </v>
      </c>
      <c r="BO526" s="61" t="str">
        <f aca="false">SUBSTITUTE(SUBSTITUTE(SUBSTITUTE(SUBSTITUTE(SUBSTITUTE(SUBSTITUTE(SUBSTITUTE(SUBSTITUTE(SUBSTITUTE(LOWER(BX526&amp;""),"1","0"),"2","0"),"3","0"),"4","0"),"5","0"),"6","0"),"7","0"),"8","0"),"9","0")</f>
        <v>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v>
      </c>
      <c r="BQ526" s="61" t="n">
        <f aca="false">IFERROR(IF(OR(SUMPRODUCT(--ISNUMBER(SEARCH({"aa000"," aa 000"," aaa 000"," aaaa 000"," a 0000"," a000 000"," aa 00 000"," aaa 00 000"},BP526)))&gt;0,SUMPRODUCT(--ISNUMBER(SEARCH({"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526)))&gt;0,SUMPRODUCT(--ISNUMBER(SEARCH({"http","www.","\",".pdf",".jpg",".jpeg",".png",".heic",".xls",".doc",".msg",".eml"},W526)))&gt;0,ISNUMBER(SEARCH("0000",BO526)),AND(SUMPRODUCT(--ISNUMBER(SEARCH({"sharepoint","onedrive","teams","dms","q-pulse","qpulse"},W526)))&gt;0,ISNUMBER(SEARCH("0",BO526)))),1,0),0)</f>
        <v>0</v>
      </c>
      <c r="BR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526," "&amp;LOWER(Flights!$F$20)&amp;" "," ~ ")," mh"," ~")," at "," ~ ")," by "," ~ ")," on "," ~ ")," to "," ~ ")," from "," ~ ")," until "," ~ ")," till "," ~ ")," before "," ~ ")," after "," ~ ")," around "," ~ ")," approx "," ~ ")," about "," ~ ")," since "," ~ ")," hrs "," ~ ")," hr "," ~ ")," hours "," ~ ")," time "," ~ ")," jan "," ~ ")," feb "," ~ ")," mar "," ~ ")," apr "," ~ ")," may "," ~ ")," jun "," ~ ")," jul "," ~ ")," aug "," ~ ")," sep "," ~ ")," sept "," ~ ")," oct "," ~ ")</f>
        <v>  </v>
      </c>
      <c r="BS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526," "&amp;LOWER(Flights!$F$20)&amp;" "," ~ ")," mh"," ~")," at "," ~ ")," by "," ~ ")," on "," ~ ")," to "," ~ ")," from "," ~ ")," until "," ~ ")," till "," ~ ")," before "," ~ ")," after "," ~ ")," around "," ~ ")," approx "," ~ ")," about "," ~ ")," since "," ~ ")," hrs "," ~ ")," hr "," ~ ")," hours "," ~ ")," time "," ~ ")," jan "," ~ ")," feb "," ~ ")," mar "," ~ ")," apr "," ~ ")," may "," ~ ")," jun "," ~ ")," jul "," ~ ")," aug "," ~ ")," sep "," ~ ")," sept "," ~ ")," oct "," ~ ")</f>
        <v>  </v>
      </c>
      <c r="BT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526,"jan","~"),"feb","~"),"mar","~"),"apr","~"),"may","~"),"jun","~"),"jul","~"),"aug","~"),"sep","~"),"oct","~"),"nov","~"),"dec","~")," nov "," ~ ")," dec "," ~ ")," mon "," ~ ")," tue "," ~ ")," wed "," ~ ")," thu "," ~ ")," fri "," ~ ")," sat "," ~ ")," sun "," ~ ")," gate "," ~ ")," bay "," ~ ")," stand "," ~ ")," position "," ~ ")," galley "," ~ ")," flight "," ~ ")," flt "," ~ ")," day "," ~ ")," date "," ~ ")," dated "," ~ ")," the "," ~ ")," and "," ~ ")," of "," ~ ")," in "," ~ ")," for "," ~ ")," with "," ~ ")</f>
        <v>  </v>
      </c>
      <c r="BU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526,"jan","~"),"feb","~"),"mar","~"),"apr","~"),"may","~"),"jun","~"),"jul","~"),"aug","~"),"sep","~"),"oct","~"),"nov","~"),"dec","~")," nov "," ~ ")," dec "," ~ ")," mon "," ~ ")," tue "," ~ ")," wed "," ~ ")," thu "," ~ ")," fri "," ~ ")," sat "," ~ ")," sun "," ~ ")," gate "," ~ ")," bay "," ~ ")," stand "," ~ ")," position "," ~ ")," galley "," ~ ")," flight "," ~ ")," flt "," ~ ")," day "," ~ ")," date "," ~ ")," dated "," ~ ")," the "," ~ ")," and "," ~ ")," of "," ~ ")," in "," ~ ")," for "," ~ ")," with "," ~ ")</f>
        <v>  </v>
      </c>
      <c r="BV526" s="61" t="n">
        <f aca="false">IFERROR(IF(OR(SUMPRODUCT((LEN(BC526)-LEN(SUBSTITUTE(BC526," "&amp;L_NotLoaded&amp;" "," ")))/(LEN(L_NotLoaded)+1))&gt;SUMPRODUCT((LEN(BC526)-LEN(SUBSTITUTE(BC526," "&amp;L_NotLoadedNeg&amp;" "," ")))/(LEN(L_NotLoadedNeg)+1)),SUMPRODUCT((LEN(BD526)-LEN(SUBSTITUTE(BD526," "&amp;L_NotLoaded&amp;" "," ")))/(LEN(L_NotLoaded)+1))&gt;SUMPRODUCT((LEN(BD526)-LEN(SUBSTITUTE(BD526," "&amp;L_NotLoadedNeg&amp;" "," ")))/(LEN(L_NotLoadedNeg)+1))),1,0),0)</f>
        <v>0</v>
      </c>
      <c r="BW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526," pax "," ~ ")," etd "," ~ ")," eta "," ~ ")," std "," ~ ")," sta "," ~ ")," atd "," ~ ")," ata "," ~ ")," lt "," ~ ")," utc "," ~ ")," local "," ~ ")," ok "," ~ ")," done "," ~ ")," seen "," ~ ")," chk "," ~ ")," chkd "," ~ ")," checked "," ~ ")," rcvd "," ~ ")," recd "," ~ ")," dep "," ~ ")," arr "," ~ ")," qty "," ~ ")," all "," ~ ")," ttl "," ~ ")," total "," ~ ")," via "," ~ ")," per "," ~ ")," call "," ~ ")," inbound "," ~ ")," outbound "," ~ ")," approx "," ~ ")</f>
        <v>  </v>
      </c>
      <c r="BX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526," pax "," ~ ")," etd "," ~ ")," eta "," ~ ")," std "," ~ ")," sta "," ~ ")," atd "," ~ ")," ata "," ~ ")," lt "," ~ ")," utc "," ~ ")," local "," ~ ")," ok "," ~ ")," done "," ~ ")," seen "," ~ ")," chk "," ~ ")," chkd "," ~ ")," checked "," ~ ")," rcvd "," ~ ")," recd "," ~ ")," dep "," ~ ")," arr "," ~ ")," qty "," ~ ")," all "," ~ ")," ttl "," ~ ")," total "," ~ ")," via "," ~ ")," per "," ~ ")," call "," ~ ")," inbound "," ~ ")," outbound "," ~ ")," approx "," ~ ")</f>
        <v>  </v>
      </c>
    </row>
    <row r="527" customFormat="false" ht="39.75" hidden="false" customHeight="true" outlineLevel="0" collapsed="false">
      <c r="A527" s="57" t="s">
        <v>1194</v>
      </c>
      <c r="B527" s="57" t="s">
        <v>280</v>
      </c>
      <c r="C527" s="57" t="str">
        <f aca="false">Flights!$F$20</f>
        <v>MH0072</v>
      </c>
      <c r="D527" s="58" t="n">
        <f aca="false">Flights!$D$20</f>
        <v>46321</v>
      </c>
      <c r="E527" s="57" t="str">
        <f aca="false">Flights!$G$20&amp;"-"&amp;Flights!$H$20</f>
        <v>KUL-HKG</v>
      </c>
      <c r="F527" s="57" t="str">
        <f aca="false">Flights!$K$20</f>
        <v>EY</v>
      </c>
      <c r="G527" s="57" t="s">
        <v>462</v>
      </c>
      <c r="H527" s="57" t="s">
        <v>463</v>
      </c>
      <c r="I527" s="57" t="s">
        <v>431</v>
      </c>
      <c r="J527" s="57" t="s">
        <v>468</v>
      </c>
      <c r="K527" s="67" t="s">
        <v>429</v>
      </c>
      <c r="L527" s="67" t="s">
        <v>465</v>
      </c>
      <c r="M527" s="67"/>
      <c r="N527" s="67" t="s">
        <v>386</v>
      </c>
      <c r="O527" s="67" t="s">
        <v>466</v>
      </c>
      <c r="P527" s="57" t="s">
        <v>187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open",IF(AND(NOT(OR(LEN(AZ527)&lt;15,ISNUMBER(MATCH(AZ527,L_Placeholder,0)))),BK527=0,NOT(OR(LEN(AU527)&lt;2,ISNUMBER(MATCH(AU527,L_Placeholder,0)))),NOT(OR(LEN(AX527)&lt;2,ISNUMBER(MATCH(AX527,L_Placeholder,0)))),TRIM(AE527)&lt;&gt;TRIM(T527)),"N/A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missing",IF(OR(LEN(AU527)&lt;2,ISNUMBER(MATCH(AU527,L_Placeholder,0))),"INVALID – PIC missing",IF(OR(LEN(AV527)&lt;2,ISNUMBER(MATCH(AV527,L_Placeholder,0))),"INVALID – result / assessment missing",IF(OR(OR(LEN(AW527)&lt;3,ISNUMBER(MATCH(AW527,L_Placeholder,0))),SUMPRODUCT(--ISNUMBER(SEARCH(" "&amp;L_EvidencePhrase&amp;" ",BD527)))&gt;0,BI527=1),"INVALID – evidence missing, placeholder or not yet on file",IF(BL527=0,"INVALID – evidence needs a traceable reference (number, file name or link)",IF(OR(LEN(AX527)&lt;2,ISNUMBER(MATCH(AX527,L_Placeholder,0))),"INVALID – verifier missing",IF(AX527=AU527,"INVALID – verifier must be someone other than the PIC",IF(BH527=1,"INVALID – result not yet available (awaiting / TBC)",IF(BV527=1,"INVALID – wording says not on board: an on-board confirmation needs the item loaded",IF(AND(AQ527=1,OR(OR(LEN(AY527)&lt;3,ISNUMBER(MATCH(AY527,L_Placeholder,0))),BJ527=1,BQ527=0)),"INVALID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LATE","COMPLETE")&amp;IF(BG527=1," – CHECK WORDING",""))))))))))))))))))))))))),IF(TRIM(U527)="Fail","FAIL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t="str">
        <f aca="false">" "&amp;TRIM(SUBSTITUTE(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 "))&amp;" "</f>
        <v>  </v>
      </c>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IFERROR(IF(AND(TRIM(U527)="Pass",SUMPRODUCT((LEN(BC527)-LEN(SUBSTITUTE(BC527,"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t="n">
        <f aca="false">IFERROR(IF(SUMPRODUCT((LEN(BD527)-LEN(SUBSTITUTE(BD527," "&amp;L_PendStrict&amp;" "," ")))/(LEN(L_PendStrict)+1))&gt;SUMPRODUCT((LEN(BD527)-LEN(SUBSTITUTE(BD527," "&amp;L_PendNeg&amp;" "," ")))/(LEN(L_PendNeg)+1)),1,0),1)</f>
        <v>0</v>
      </c>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t="n">
        <f aca="false">IFERROR(IF(OR(SUMPRODUCT(--ISNUMBER(SEARCH({"aa000"," aa 000"," aaa 000"," aaaa 000"," a 0000"," a000 000"," aa 00 000"," aaa 00 000"},BN527)))&gt;0,SUMPRODUCT(--ISNUMBER(SEARCH({"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527)))&gt;0,SUMPRODUCT(--ISNUMBER(SEARCH({"http","www.","\",".pdf",".jpg",".jpeg",".png",".heic",".xls",".doc",".msg",".eml"},Z527)))&gt;0,AND(SUMPRODUCT(--ISNUMBER(SEARCH({"sharepoint","onedrive","teams","dms","q-pulse","qpulse"},Z527)))&gt;0,ISNUMBER(SEARCH("0",BM527)))),1,0),0)</f>
        <v>0</v>
      </c>
      <c r="BM527" s="61" t="str">
        <f aca="false">SUBSTITUTE(SUBSTITUTE(SUBSTITUTE(SUBSTITUTE(SUBSTITUTE(SUBSTITUTE(SUBSTITUTE(SUBSTITUTE(SUBSTITUTE(LOWER(BW527&amp;""),"1","0"),"2","0"),"3","0"),"4","0"),"5","0"),"6","0"),"7","0"),"8","0"),"9","0")</f>
        <v>  </v>
      </c>
      <c r="BN527" s="61" t="str">
        <f aca="false">SUBSTITUTE(SUBSTITUTE(SUBSTITUTE(SUBSTITUTE(SUBSTITUTE(SUBSTITUTE(SUBSTITUTE(SUBSTITUTE(SUBSTITUTE(SUBSTITUTE(SUBSTITUTE(SUBSTITUTE(SUBSTITUTE(SUBSTITUTE(SUBSTITUTE(SUBSTITUTE(SUBSTITUTE(SUBSTITUTE(SUBSTITUTE(SUBSTITUTE(SUBSTITUTE(SUBSTITUTE(SUBSTITUTE(SUBSTITUTE(SUBSTITUTE(BM527,"b","a"),"c","a"),"d","a"),"e","a"),"f","a"),"g","a"),"h","a"),"i","a"),"j","a"),"k","a"),"l","a"),"m","a"),"n","a"),"o","a"),"p","a"),"q","a"),"r","a"),"s","a"),"t","a"),"u","a"),"v","a"),"w","a"),"x","a"),"y","a"),"z","a")</f>
        <v>  </v>
      </c>
      <c r="BO527" s="61" t="str">
        <f aca="false">SUBSTITUTE(SUBSTITUTE(SUBSTITUTE(SUBSTITUTE(SUBSTITUTE(SUBSTITUTE(SUBSTITUTE(SUBSTITUTE(SUBSTITUTE(LOWER(BX527&amp;""),"1","0"),"2","0"),"3","0"),"4","0"),"5","0"),"6","0"),"7","0"),"8","0"),"9","0")</f>
        <v>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v>
      </c>
      <c r="BQ527" s="61" t="n">
        <f aca="false">IFERROR(IF(OR(SUMPRODUCT(--ISNUMBER(SEARCH({"aa000"," aa 000"," aaa 000"," aaaa 000"," a 0000"," a000 000"," aa 00 000"," aaa 00 000"},BP527)))&gt;0,SUMPRODUCT(--ISNUMBER(SEARCH({"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527)))&gt;0,SUMPRODUCT(--ISNUMBER(SEARCH({"http","www.","\",".pdf",".jpg",".jpeg",".png",".heic",".xls",".doc",".msg",".eml"},W527)))&gt;0,ISNUMBER(SEARCH("0000",BO527)),AND(SUMPRODUCT(--ISNUMBER(SEARCH({"sharepoint","onedrive","teams","dms","q-pulse","qpulse"},W527)))&gt;0,ISNUMBER(SEARCH("0",BO527)))),1,0),0)</f>
        <v>0</v>
      </c>
      <c r="BR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527," "&amp;LOWER(Flights!$F$20)&amp;" "," ~ ")," mh"," ~")," at "," ~ ")," by "," ~ ")," on "," ~ ")," to "," ~ ")," from "," ~ ")," until "," ~ ")," till "," ~ ")," before "," ~ ")," after "," ~ ")," around "," ~ ")," approx "," ~ ")," about "," ~ ")," since "," ~ ")," hrs "," ~ ")," hr "," ~ ")," hours "," ~ ")," time "," ~ ")," jan "," ~ ")," feb "," ~ ")," mar "," ~ ")," apr "," ~ ")," may "," ~ ")," jun "," ~ ")," jul "," ~ ")," aug "," ~ ")," sep "," ~ ")," sept "," ~ ")," oct "," ~ ")</f>
        <v>  </v>
      </c>
      <c r="BS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527," "&amp;LOWER(Flights!$F$20)&amp;" "," ~ ")," mh"," ~")," at "," ~ ")," by "," ~ ")," on "," ~ ")," to "," ~ ")," from "," ~ ")," until "," ~ ")," till "," ~ ")," before "," ~ ")," after "," ~ ")," around "," ~ ")," approx "," ~ ")," about "," ~ ")," since "," ~ ")," hrs "," ~ ")," hr "," ~ ")," hours "," ~ ")," time "," ~ ")," jan "," ~ ")," feb "," ~ ")," mar "," ~ ")," apr "," ~ ")," may "," ~ ")," jun "," ~ ")," jul "," ~ ")," aug "," ~ ")," sep "," ~ ")," sept "," ~ ")," oct "," ~ ")</f>
        <v>  </v>
      </c>
      <c r="BT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527,"jan","~"),"feb","~"),"mar","~"),"apr","~"),"may","~"),"jun","~"),"jul","~"),"aug","~"),"sep","~"),"oct","~"),"nov","~"),"dec","~")," nov "," ~ ")," dec "," ~ ")," mon "," ~ ")," tue "," ~ ")," wed "," ~ ")," thu "," ~ ")," fri "," ~ ")," sat "," ~ ")," sun "," ~ ")," gate "," ~ ")," bay "," ~ ")," stand "," ~ ")," position "," ~ ")," galley "," ~ ")," flight "," ~ ")," flt "," ~ ")," day "," ~ ")," date "," ~ ")," dated "," ~ ")," the "," ~ ")," and "," ~ ")," of "," ~ ")," in "," ~ ")," for "," ~ ")," with "," ~ ")</f>
        <v>  </v>
      </c>
      <c r="BU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527,"jan","~"),"feb","~"),"mar","~"),"apr","~"),"may","~"),"jun","~"),"jul","~"),"aug","~"),"sep","~"),"oct","~"),"nov","~"),"dec","~")," nov "," ~ ")," dec "," ~ ")," mon "," ~ ")," tue "," ~ ")," wed "," ~ ")," thu "," ~ ")," fri "," ~ ")," sat "," ~ ")," sun "," ~ ")," gate "," ~ ")," bay "," ~ ")," stand "," ~ ")," position "," ~ ")," galley "," ~ ")," flight "," ~ ")," flt "," ~ ")," day "," ~ ")," date "," ~ ")," dated "," ~ ")," the "," ~ ")," and "," ~ ")," of "," ~ ")," in "," ~ ")," for "," ~ ")," with "," ~ ")</f>
        <v>  </v>
      </c>
      <c r="BV527" s="61" t="n">
        <f aca="false">IFERROR(IF(OR(SUMPRODUCT((LEN(BC527)-LEN(SUBSTITUTE(BC527," "&amp;L_NotLoaded&amp;" "," ")))/(LEN(L_NotLoaded)+1))&gt;SUMPRODUCT((LEN(BC527)-LEN(SUBSTITUTE(BC527," "&amp;L_NotLoadedNeg&amp;" "," ")))/(LEN(L_NotLoadedNeg)+1)),SUMPRODUCT((LEN(BD527)-LEN(SUBSTITUTE(BD527," "&amp;L_NotLoaded&amp;" "," ")))/(LEN(L_NotLoaded)+1))&gt;SUMPRODUCT((LEN(BD527)-LEN(SUBSTITUTE(BD527," "&amp;L_NotLoadedNeg&amp;" "," ")))/(LEN(L_NotLoadedNeg)+1))),1,0),0)</f>
        <v>0</v>
      </c>
      <c r="BW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527," pax "," ~ ")," etd "," ~ ")," eta "," ~ ")," std "," ~ ")," sta "," ~ ")," atd "," ~ ")," ata "," ~ ")," lt "," ~ ")," utc "," ~ ")," local "," ~ ")," ok "," ~ ")," done "," ~ ")," seen "," ~ ")," chk "," ~ ")," chkd "," ~ ")," checked "," ~ ")," rcvd "," ~ ")," recd "," ~ ")," dep "," ~ ")," arr "," ~ ")," qty "," ~ ")," all "," ~ ")," ttl "," ~ ")," total "," ~ ")," via "," ~ ")," per "," ~ ")," call "," ~ ")," inbound "," ~ ")," outbound "," ~ ")," approx "," ~ ")</f>
        <v>  </v>
      </c>
      <c r="BX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527," pax "," ~ ")," etd "," ~ ")," eta "," ~ ")," std "," ~ ")," sta "," ~ ")," atd "," ~ ")," ata "," ~ ")," lt "," ~ ")," utc "," ~ ")," local "," ~ ")," ok "," ~ ")," done "," ~ ")," seen "," ~ ")," chk "," ~ ")," chkd "," ~ ")," checked "," ~ ")," rcvd "," ~ ")," recd "," ~ ")," dep "," ~ ")," arr "," ~ ")," qty "," ~ ")," all "," ~ ")," ttl "," ~ ")," total "," ~ ")," via "," ~ ")," per "," ~ ")," call "," ~ ")," inbound "," ~ ")," outbound "," ~ ")," approx "," ~ ")</f>
        <v>  </v>
      </c>
    </row>
    <row r="528" customFormat="false" ht="39.75" hidden="false" customHeight="true" outlineLevel="0" collapsed="false">
      <c r="A528" s="57" t="s">
        <v>1195</v>
      </c>
      <c r="B528" s="57" t="s">
        <v>280</v>
      </c>
      <c r="C528" s="57" t="str">
        <f aca="false">Flights!$F$20</f>
        <v>MH0072</v>
      </c>
      <c r="D528" s="58" t="n">
        <f aca="false">Flights!$D$20</f>
        <v>46321</v>
      </c>
      <c r="E528" s="57" t="str">
        <f aca="false">Flights!$G$20&amp;"-"&amp;Flights!$H$20</f>
        <v>KUL-HKG</v>
      </c>
      <c r="F528" s="57" t="str">
        <f aca="false">Flights!$K$20</f>
        <v>EY</v>
      </c>
      <c r="G528" s="57" t="s">
        <v>462</v>
      </c>
      <c r="H528" s="57" t="s">
        <v>463</v>
      </c>
      <c r="I528" s="57" t="s">
        <v>450</v>
      </c>
      <c r="J528" s="57" t="s">
        <v>472</v>
      </c>
      <c r="K528" s="67" t="s">
        <v>452</v>
      </c>
      <c r="L528" s="67" t="s">
        <v>1184</v>
      </c>
      <c r="M528" s="67" t="s">
        <v>454</v>
      </c>
      <c r="N528" s="67" t="s">
        <v>386</v>
      </c>
      <c r="O528" s="67"/>
      <c r="P528" s="57" t="s">
        <v>187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open",IF(AND(NOT(OR(LEN(AZ528)&lt;15,ISNUMBER(MATCH(AZ528,L_Placeholder,0)))),BK528=0,NOT(OR(LEN(AU528)&lt;2,ISNUMBER(MATCH(AU528,L_Placeholder,0)))),NOT(OR(LEN(AX528)&lt;2,ISNUMBER(MATCH(AX528,L_Placeholder,0)))),TRIM(AE528)&lt;&gt;TRIM(T528)),"N/A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missing",IF(OR(LEN(AU528)&lt;2,ISNUMBER(MATCH(AU528,L_Placeholder,0))),"INVALID – PIC missing",IF(OR(LEN(AV528)&lt;2,ISNUMBER(MATCH(AV528,L_Placeholder,0))),"INVALID – result / assessment missing",IF(OR(OR(LEN(AW528)&lt;3,ISNUMBER(MATCH(AW528,L_Placeholder,0))),SUMPRODUCT(--ISNUMBER(SEARCH(" "&amp;L_EvidencePhrase&amp;" ",BD528)))&gt;0,BI528=1),"INVALID – evidence missing, placeholder or not yet on file",IF(BL528=0,"INVALID – evidence needs a traceable reference (number, file name or link)",IF(OR(LEN(AX528)&lt;2,ISNUMBER(MATCH(AX528,L_Placeholder,0))),"INVALID – verifier missing",IF(AX528=AU528,"INVALID – verifier must be someone other than the PIC",IF(BH528=1,"INVALID – result not yet available (awaiting / TBC)",IF(BV528=1,"INVALID – wording says not on board: an on-board confirmation needs the item loaded",IF(AND(AQ528=1,OR(OR(LEN(AY528)&lt;3,ISNUMBER(MATCH(AY528,L_Placeholder,0))),BJ528=1,BQ528=0)),"INVALID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LATE","COMPLETE")&amp;IF(BG528=1," – CHECK WORDING",""))))))))))))))))))))))))),IF(TRIM(U528)="Fail","FAIL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t="str">
        <f aca="false">" "&amp;TRIM(SUBSTITUTE(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 "))&amp;" "</f>
        <v>  </v>
      </c>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IFERROR(IF(AND(TRIM(U528)="Pass",SUMPRODUCT((LEN(BC528)-LEN(SUBSTITUTE(BC528,"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t="n">
        <f aca="false">IFERROR(IF(SUMPRODUCT((LEN(BD528)-LEN(SUBSTITUTE(BD528," "&amp;L_PendStrict&amp;" "," ")))/(LEN(L_PendStrict)+1))&gt;SUMPRODUCT((LEN(BD528)-LEN(SUBSTITUTE(BD528," "&amp;L_PendNeg&amp;" "," ")))/(LEN(L_PendNeg)+1)),1,0),1)</f>
        <v>0</v>
      </c>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t="n">
        <f aca="false">IFERROR(IF(OR(SUMPRODUCT(--ISNUMBER(SEARCH({"aa000"," aa 000"," aaa 000"," aaaa 000"," a 0000"," a000 000"," aa 00 000"," aaa 00 000"},BN528)))&gt;0,SUMPRODUCT(--ISNUMBER(SEARCH({"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528)))&gt;0,SUMPRODUCT(--ISNUMBER(SEARCH({"http","www.","\",".pdf",".jpg",".jpeg",".png",".heic",".xls",".doc",".msg",".eml"},Z528)))&gt;0,AND(SUMPRODUCT(--ISNUMBER(SEARCH({"sharepoint","onedrive","teams","dms","q-pulse","qpulse"},Z528)))&gt;0,ISNUMBER(SEARCH("0",BM528)))),1,0),0)</f>
        <v>0</v>
      </c>
      <c r="BM528" s="61" t="str">
        <f aca="false">SUBSTITUTE(SUBSTITUTE(SUBSTITUTE(SUBSTITUTE(SUBSTITUTE(SUBSTITUTE(SUBSTITUTE(SUBSTITUTE(SUBSTITUTE(LOWER(BW528&amp;""),"1","0"),"2","0"),"3","0"),"4","0"),"5","0"),"6","0"),"7","0"),"8","0"),"9","0")</f>
        <v>  </v>
      </c>
      <c r="BN528" s="61" t="str">
        <f aca="false">SUBSTITUTE(SUBSTITUTE(SUBSTITUTE(SUBSTITUTE(SUBSTITUTE(SUBSTITUTE(SUBSTITUTE(SUBSTITUTE(SUBSTITUTE(SUBSTITUTE(SUBSTITUTE(SUBSTITUTE(SUBSTITUTE(SUBSTITUTE(SUBSTITUTE(SUBSTITUTE(SUBSTITUTE(SUBSTITUTE(SUBSTITUTE(SUBSTITUTE(SUBSTITUTE(SUBSTITUTE(SUBSTITUTE(SUBSTITUTE(SUBSTITUTE(BM528,"b","a"),"c","a"),"d","a"),"e","a"),"f","a"),"g","a"),"h","a"),"i","a"),"j","a"),"k","a"),"l","a"),"m","a"),"n","a"),"o","a"),"p","a"),"q","a"),"r","a"),"s","a"),"t","a"),"u","a"),"v","a"),"w","a"),"x","a"),"y","a"),"z","a")</f>
        <v>  </v>
      </c>
      <c r="BO528" s="61" t="str">
        <f aca="false">SUBSTITUTE(SUBSTITUTE(SUBSTITUTE(SUBSTITUTE(SUBSTITUTE(SUBSTITUTE(SUBSTITUTE(SUBSTITUTE(SUBSTITUTE(LOWER(BX528&amp;""),"1","0"),"2","0"),"3","0"),"4","0"),"5","0"),"6","0"),"7","0"),"8","0"),"9","0")</f>
        <v>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v>
      </c>
      <c r="BQ528" s="61" t="n">
        <f aca="false">IFERROR(IF(OR(SUMPRODUCT(--ISNUMBER(SEARCH({"aa000"," aa 000"," aaa 000"," aaaa 000"," a 0000"," a000 000"," aa 00 000"," aaa 00 000"},BP528)))&gt;0,SUMPRODUCT(--ISNUMBER(SEARCH({"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528)))&gt;0,SUMPRODUCT(--ISNUMBER(SEARCH({"http","www.","\",".pdf",".jpg",".jpeg",".png",".heic",".xls",".doc",".msg",".eml"},W528)))&gt;0,ISNUMBER(SEARCH("0000",BO528)),AND(SUMPRODUCT(--ISNUMBER(SEARCH({"sharepoint","onedrive","teams","dms","q-pulse","qpulse"},W528)))&gt;0,ISNUMBER(SEARCH("0",BO528)))),1,0),0)</f>
        <v>0</v>
      </c>
      <c r="BR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528," "&amp;LOWER(Flights!$F$20)&amp;" "," ~ ")," mh"," ~")," at "," ~ ")," by "," ~ ")," on "," ~ ")," to "," ~ ")," from "," ~ ")," until "," ~ ")," till "," ~ ")," before "," ~ ")," after "," ~ ")," around "," ~ ")," approx "," ~ ")," about "," ~ ")," since "," ~ ")," hrs "," ~ ")," hr "," ~ ")," hours "," ~ ")," time "," ~ ")," jan "," ~ ")," feb "," ~ ")," mar "," ~ ")," apr "," ~ ")," may "," ~ ")," jun "," ~ ")," jul "," ~ ")," aug "," ~ ")," sep "," ~ ")," sept "," ~ ")," oct "," ~ ")</f>
        <v>  </v>
      </c>
      <c r="BS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528," "&amp;LOWER(Flights!$F$20)&amp;" "," ~ ")," mh"," ~")," at "," ~ ")," by "," ~ ")," on "," ~ ")," to "," ~ ")," from "," ~ ")," until "," ~ ")," till "," ~ ")," before "," ~ ")," after "," ~ ")," around "," ~ ")," approx "," ~ ")," about "," ~ ")," since "," ~ ")," hrs "," ~ ")," hr "," ~ ")," hours "," ~ ")," time "," ~ ")," jan "," ~ ")," feb "," ~ ")," mar "," ~ ")," apr "," ~ ")," may "," ~ ")," jun "," ~ ")," jul "," ~ ")," aug "," ~ ")," sep "," ~ ")," sept "," ~ ")," oct "," ~ ")</f>
        <v>  </v>
      </c>
      <c r="BT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528,"jan","~"),"feb","~"),"mar","~"),"apr","~"),"may","~"),"jun","~"),"jul","~"),"aug","~"),"sep","~"),"oct","~"),"nov","~"),"dec","~")," nov "," ~ ")," dec "," ~ ")," mon "," ~ ")," tue "," ~ ")," wed "," ~ ")," thu "," ~ ")," fri "," ~ ")," sat "," ~ ")," sun "," ~ ")," gate "," ~ ")," bay "," ~ ")," stand "," ~ ")," position "," ~ ")," galley "," ~ ")," flight "," ~ ")," flt "," ~ ")," day "," ~ ")," date "," ~ ")," dated "," ~ ")," the "," ~ ")," and "," ~ ")," of "," ~ ")," in "," ~ ")," for "," ~ ")," with "," ~ ")</f>
        <v>  </v>
      </c>
      <c r="BU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528,"jan","~"),"feb","~"),"mar","~"),"apr","~"),"may","~"),"jun","~"),"jul","~"),"aug","~"),"sep","~"),"oct","~"),"nov","~"),"dec","~")," nov "," ~ ")," dec "," ~ ")," mon "," ~ ")," tue "," ~ ")," wed "," ~ ")," thu "," ~ ")," fri "," ~ ")," sat "," ~ ")," sun "," ~ ")," gate "," ~ ")," bay "," ~ ")," stand "," ~ ")," position "," ~ ")," galley "," ~ ")," flight "," ~ ")," flt "," ~ ")," day "," ~ ")," date "," ~ ")," dated "," ~ ")," the "," ~ ")," and "," ~ ")," of "," ~ ")," in "," ~ ")," for "," ~ ")," with "," ~ ")</f>
        <v>  </v>
      </c>
      <c r="BV528" s="61" t="n">
        <f aca="false">IFERROR(IF(OR(SUMPRODUCT((LEN(BC528)-LEN(SUBSTITUTE(BC528," "&amp;L_NotLoaded&amp;" "," ")))/(LEN(L_NotLoaded)+1))&gt;SUMPRODUCT((LEN(BC528)-LEN(SUBSTITUTE(BC528," "&amp;L_NotLoadedNeg&amp;" "," ")))/(LEN(L_NotLoadedNeg)+1)),SUMPRODUCT((LEN(BD528)-LEN(SUBSTITUTE(BD528," "&amp;L_NotLoaded&amp;" "," ")))/(LEN(L_NotLoaded)+1))&gt;SUMPRODUCT((LEN(BD528)-LEN(SUBSTITUTE(BD528," "&amp;L_NotLoadedNeg&amp;" "," ")))/(LEN(L_NotLoadedNeg)+1))),1,0),0)</f>
        <v>0</v>
      </c>
      <c r="BW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528," pax "," ~ ")," etd "," ~ ")," eta "," ~ ")," std "," ~ ")," sta "," ~ ")," atd "," ~ ")," ata "," ~ ")," lt "," ~ ")," utc "," ~ ")," local "," ~ ")," ok "," ~ ")," done "," ~ ")," seen "," ~ ")," chk "," ~ ")," chkd "," ~ ")," checked "," ~ ")," rcvd "," ~ ")," recd "," ~ ")," dep "," ~ ")," arr "," ~ ")," qty "," ~ ")," all "," ~ ")," ttl "," ~ ")," total "," ~ ")," via "," ~ ")," per "," ~ ")," call "," ~ ")," inbound "," ~ ")," outbound "," ~ ")," approx "," ~ ")</f>
        <v>  </v>
      </c>
      <c r="BX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528," pax "," ~ ")," etd "," ~ ")," eta "," ~ ")," std "," ~ ")," sta "," ~ ")," atd "," ~ ")," ata "," ~ ")," lt "," ~ ")," utc "," ~ ")," local "," ~ ")," ok "," ~ ")," done "," ~ ")," seen "," ~ ")," chk "," ~ ")," chkd "," ~ ")," checked "," ~ ")," rcvd "," ~ ")," recd "," ~ ")," dep "," ~ ")," arr "," ~ ")," qty "," ~ ")," all "," ~ ")," ttl "," ~ ")," total "," ~ ")," via "," ~ ")," per "," ~ ")," call "," ~ ")," inbound "," ~ ")," outbound "," ~ ")," approx "," ~ ")</f>
        <v>  </v>
      </c>
    </row>
    <row r="529" customFormat="false" ht="91.5" hidden="false" customHeight="true" outlineLevel="0" collapsed="false">
      <c r="A529" s="57" t="s">
        <v>1196</v>
      </c>
      <c r="B529" s="57" t="s">
        <v>280</v>
      </c>
      <c r="C529" s="57" t="str">
        <f aca="false">Flights!$F$20</f>
        <v>MH0072</v>
      </c>
      <c r="D529" s="58" t="n">
        <f aca="false">Flights!$D$20</f>
        <v>46321</v>
      </c>
      <c r="E529" s="57" t="str">
        <f aca="false">Flights!$G$20&amp;"-"&amp;Flights!$H$20</f>
        <v>KUL-HKG</v>
      </c>
      <c r="F529" s="57" t="str">
        <f aca="false">Flights!$K$20</f>
        <v>EY</v>
      </c>
      <c r="G529" s="57" t="s">
        <v>462</v>
      </c>
      <c r="H529" s="57" t="s">
        <v>463</v>
      </c>
      <c r="I529" s="57" t="s">
        <v>450</v>
      </c>
      <c r="J529" s="57" t="s">
        <v>474</v>
      </c>
      <c r="K529" s="67" t="s">
        <v>452</v>
      </c>
      <c r="L529" s="67" t="s">
        <v>1186</v>
      </c>
      <c r="M529" s="67" t="s">
        <v>454</v>
      </c>
      <c r="N529" s="67" t="s">
        <v>447</v>
      </c>
      <c r="O529" s="67" t="s">
        <v>1197</v>
      </c>
      <c r="P529" s="57" t="s">
        <v>187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open",IF(AND(NOT(OR(LEN(AZ529)&lt;15,ISNUMBER(MATCH(AZ529,L_Placeholder,0)))),BK529=0,NOT(OR(LEN(AU529)&lt;2,ISNUMBER(MATCH(AU529,L_Placeholder,0)))),NOT(OR(LEN(AX529)&lt;2,ISNUMBER(MATCH(AX529,L_Placeholder,0)))),TRIM(AE529)&lt;&gt;TRIM(T529)),"N/A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missing",IF(OR(LEN(AU529)&lt;2,ISNUMBER(MATCH(AU529,L_Placeholder,0))),"INVALID – PIC missing",IF(OR(LEN(AV529)&lt;2,ISNUMBER(MATCH(AV529,L_Placeholder,0))),"INVALID – result / assessment missing",IF(OR(OR(LEN(AW529)&lt;3,ISNUMBER(MATCH(AW529,L_Placeholder,0))),SUMPRODUCT(--ISNUMBER(SEARCH(" "&amp;L_EvidencePhrase&amp;" ",BD529)))&gt;0,BI529=1),"INVALID – evidence missing, placeholder or not yet on file",IF(BL529=0,"INVALID – evidence needs a traceable reference (number, file name or link)",IF(OR(LEN(AX529)&lt;2,ISNUMBER(MATCH(AX529,L_Placeholder,0))),"INVALID – verifier missing",IF(AX529=AU529,"INVALID – verifier must be someone other than the PIC",IF(BH529=1,"INVALID – result not yet available (awaiting / TBC)",IF(BV529=1,"INVALID – wording says not on board: an on-board confirmation needs the item loaded",IF(AND(AQ529=1,OR(OR(LEN(AY529)&lt;3,ISNUMBER(MATCH(AY529,L_Placeholder,0))),BJ529=1,BQ529=0)),"INVALID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LATE","COMPLETE")&amp;IF(BG529=1," – CHECK WORDING",""))))))))))))))))))))))))),IF(TRIM(U529)="Fail","FAIL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t="str">
        <f aca="false">" "&amp;TRIM(SUBSTITUTE(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 "))&amp;" "</f>
        <v>  </v>
      </c>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IFERROR(IF(AND(TRIM(U529)="Pass",SUMPRODUCT((LEN(BC529)-LEN(SUBSTITUTE(BC529,"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t="n">
        <f aca="false">IFERROR(IF(SUMPRODUCT((LEN(BD529)-LEN(SUBSTITUTE(BD529," "&amp;L_PendStrict&amp;" "," ")))/(LEN(L_PendStrict)+1))&gt;SUMPRODUCT((LEN(BD529)-LEN(SUBSTITUTE(BD529," "&amp;L_PendNeg&amp;" "," ")))/(LEN(L_PendNeg)+1)),1,0),1)</f>
        <v>0</v>
      </c>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t="n">
        <f aca="false">IFERROR(IF(OR(SUMPRODUCT(--ISNUMBER(SEARCH({"aa000"," aa 000"," aaa 000"," aaaa 000"," a 0000"," a000 000"," aa 00 000"," aaa 00 000"},BN529)))&gt;0,SUMPRODUCT(--ISNUMBER(SEARCH({"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529)))&gt;0,SUMPRODUCT(--ISNUMBER(SEARCH({"http","www.","\",".pdf",".jpg",".jpeg",".png",".heic",".xls",".doc",".msg",".eml"},Z529)))&gt;0,AND(SUMPRODUCT(--ISNUMBER(SEARCH({"sharepoint","onedrive","teams","dms","q-pulse","qpulse"},Z529)))&gt;0,ISNUMBER(SEARCH("0",BM529)))),1,0),0)</f>
        <v>0</v>
      </c>
      <c r="BM529" s="61" t="str">
        <f aca="false">SUBSTITUTE(SUBSTITUTE(SUBSTITUTE(SUBSTITUTE(SUBSTITUTE(SUBSTITUTE(SUBSTITUTE(SUBSTITUTE(SUBSTITUTE(LOWER(BW529&amp;""),"1","0"),"2","0"),"3","0"),"4","0"),"5","0"),"6","0"),"7","0"),"8","0"),"9","0")</f>
        <v>  </v>
      </c>
      <c r="BN529" s="61" t="str">
        <f aca="false">SUBSTITUTE(SUBSTITUTE(SUBSTITUTE(SUBSTITUTE(SUBSTITUTE(SUBSTITUTE(SUBSTITUTE(SUBSTITUTE(SUBSTITUTE(SUBSTITUTE(SUBSTITUTE(SUBSTITUTE(SUBSTITUTE(SUBSTITUTE(SUBSTITUTE(SUBSTITUTE(SUBSTITUTE(SUBSTITUTE(SUBSTITUTE(SUBSTITUTE(SUBSTITUTE(SUBSTITUTE(SUBSTITUTE(SUBSTITUTE(SUBSTITUTE(BM529,"b","a"),"c","a"),"d","a"),"e","a"),"f","a"),"g","a"),"h","a"),"i","a"),"j","a"),"k","a"),"l","a"),"m","a"),"n","a"),"o","a"),"p","a"),"q","a"),"r","a"),"s","a"),"t","a"),"u","a"),"v","a"),"w","a"),"x","a"),"y","a"),"z","a")</f>
        <v>  </v>
      </c>
      <c r="BO529" s="61" t="str">
        <f aca="false">SUBSTITUTE(SUBSTITUTE(SUBSTITUTE(SUBSTITUTE(SUBSTITUTE(SUBSTITUTE(SUBSTITUTE(SUBSTITUTE(SUBSTITUTE(LOWER(BX529&amp;""),"1","0"),"2","0"),"3","0"),"4","0"),"5","0"),"6","0"),"7","0"),"8","0"),"9","0")</f>
        <v>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v>
      </c>
      <c r="BQ529" s="61" t="n">
        <f aca="false">IFERROR(IF(OR(SUMPRODUCT(--ISNUMBER(SEARCH({"aa000"," aa 000"," aaa 000"," aaaa 000"," a 0000"," a000 000"," aa 00 000"," aaa 00 000"},BP529)))&gt;0,SUMPRODUCT(--ISNUMBER(SEARCH({"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529)))&gt;0,SUMPRODUCT(--ISNUMBER(SEARCH({"http","www.","\",".pdf",".jpg",".jpeg",".png",".heic",".xls",".doc",".msg",".eml"},W529)))&gt;0,ISNUMBER(SEARCH("0000",BO529)),AND(SUMPRODUCT(--ISNUMBER(SEARCH({"sharepoint","onedrive","teams","dms","q-pulse","qpulse"},W529)))&gt;0,ISNUMBER(SEARCH("0",BO529)))),1,0),0)</f>
        <v>0</v>
      </c>
      <c r="BR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529," "&amp;LOWER(Flights!$F$20)&amp;" "," ~ ")," mh"," ~")," at "," ~ ")," by "," ~ ")," on "," ~ ")," to "," ~ ")," from "," ~ ")," until "," ~ ")," till "," ~ ")," before "," ~ ")," after "," ~ ")," around "," ~ ")," approx "," ~ ")," about "," ~ ")," since "," ~ ")," hrs "," ~ ")," hr "," ~ ")," hours "," ~ ")," time "," ~ ")," jan "," ~ ")," feb "," ~ ")," mar "," ~ ")," apr "," ~ ")," may "," ~ ")," jun "," ~ ")," jul "," ~ ")," aug "," ~ ")," sep "," ~ ")," sept "," ~ ")," oct "," ~ ")</f>
        <v>  </v>
      </c>
      <c r="BS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529," "&amp;LOWER(Flights!$F$20)&amp;" "," ~ ")," mh"," ~")," at "," ~ ")," by "," ~ ")," on "," ~ ")," to "," ~ ")," from "," ~ ")," until "," ~ ")," till "," ~ ")," before "," ~ ")," after "," ~ ")," around "," ~ ")," approx "," ~ ")," about "," ~ ")," since "," ~ ")," hrs "," ~ ")," hr "," ~ ")," hours "," ~ ")," time "," ~ ")," jan "," ~ ")," feb "," ~ ")," mar "," ~ ")," apr "," ~ ")," may "," ~ ")," jun "," ~ ")," jul "," ~ ")," aug "," ~ ")," sep "," ~ ")," sept "," ~ ")," oct "," ~ ")</f>
        <v>  </v>
      </c>
      <c r="BT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529,"jan","~"),"feb","~"),"mar","~"),"apr","~"),"may","~"),"jun","~"),"jul","~"),"aug","~"),"sep","~"),"oct","~"),"nov","~"),"dec","~")," nov "," ~ ")," dec "," ~ ")," mon "," ~ ")," tue "," ~ ")," wed "," ~ ")," thu "," ~ ")," fri "," ~ ")," sat "," ~ ")," sun "," ~ ")," gate "," ~ ")," bay "," ~ ")," stand "," ~ ")," position "," ~ ")," galley "," ~ ")," flight "," ~ ")," flt "," ~ ")," day "," ~ ")," date "," ~ ")," dated "," ~ ")," the "," ~ ")," and "," ~ ")," of "," ~ ")," in "," ~ ")," for "," ~ ")," with "," ~ ")</f>
        <v>  </v>
      </c>
      <c r="BU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529,"jan","~"),"feb","~"),"mar","~"),"apr","~"),"may","~"),"jun","~"),"jul","~"),"aug","~"),"sep","~"),"oct","~"),"nov","~"),"dec","~")," nov "," ~ ")," dec "," ~ ")," mon "," ~ ")," tue "," ~ ")," wed "," ~ ")," thu "," ~ ")," fri "," ~ ")," sat "," ~ ")," sun "," ~ ")," gate "," ~ ")," bay "," ~ ")," stand "," ~ ")," position "," ~ ")," galley "," ~ ")," flight "," ~ ")," flt "," ~ ")," day "," ~ ")," date "," ~ ")," dated "," ~ ")," the "," ~ ")," and "," ~ ")," of "," ~ ")," in "," ~ ")," for "," ~ ")," with "," ~ ")</f>
        <v>  </v>
      </c>
      <c r="BV529" s="61" t="n">
        <f aca="false">IFERROR(IF(OR(SUMPRODUCT((LEN(BC529)-LEN(SUBSTITUTE(BC529," "&amp;L_NotLoaded&amp;" "," ")))/(LEN(L_NotLoaded)+1))&gt;SUMPRODUCT((LEN(BC529)-LEN(SUBSTITUTE(BC529," "&amp;L_NotLoadedNeg&amp;" "," ")))/(LEN(L_NotLoadedNeg)+1)),SUMPRODUCT((LEN(BD529)-LEN(SUBSTITUTE(BD529," "&amp;L_NotLoaded&amp;" "," ")))/(LEN(L_NotLoaded)+1))&gt;SUMPRODUCT((LEN(BD529)-LEN(SUBSTITUTE(BD529," "&amp;L_NotLoadedNeg&amp;" "," ")))/(LEN(L_NotLoadedNeg)+1))),1,0),0)</f>
        <v>0</v>
      </c>
      <c r="BW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529," pax "," ~ ")," etd "," ~ ")," eta "," ~ ")," std "," ~ ")," sta "," ~ ")," atd "," ~ ")," ata "," ~ ")," lt "," ~ ")," utc "," ~ ")," local "," ~ ")," ok "," ~ ")," done "," ~ ")," seen "," ~ ")," chk "," ~ ")," chkd "," ~ ")," checked "," ~ ")," rcvd "," ~ ")," recd "," ~ ")," dep "," ~ ")," arr "," ~ ")," qty "," ~ ")," all "," ~ ")," ttl "," ~ ")," total "," ~ ")," via "," ~ ")," per "," ~ ")," call "," ~ ")," inbound "," ~ ")," outbound "," ~ ")," approx "," ~ ")</f>
        <v>  </v>
      </c>
      <c r="BX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529," pax "," ~ ")," etd "," ~ ")," eta "," ~ ")," std "," ~ ")," sta "," ~ ")," atd "," ~ ")," ata "," ~ ")," lt "," ~ ")," utc "," ~ ")," local "," ~ ")," ok "," ~ ")," done "," ~ ")," seen "," ~ ")," chk "," ~ ")," chkd "," ~ ")," checked "," ~ ")," rcvd "," ~ ")," recd "," ~ ")," dep "," ~ ")," arr "," ~ ")," qty "," ~ ")," all "," ~ ")," ttl "," ~ ")," total "," ~ ")," via "," ~ ")," per "," ~ ")," call "," ~ ")," inbound "," ~ ")," outbound "," ~ ")," approx "," ~ ")</f>
        <v>  </v>
      </c>
    </row>
    <row r="530" customFormat="false" ht="41.25" hidden="false" customHeight="true" outlineLevel="0" collapsed="false">
      <c r="A530" s="57" t="s">
        <v>1198</v>
      </c>
      <c r="B530" s="57" t="s">
        <v>280</v>
      </c>
      <c r="C530" s="57" t="str">
        <f aca="false">Flights!$F$20</f>
        <v>MH0072</v>
      </c>
      <c r="D530" s="58" t="n">
        <f aca="false">Flights!$D$20</f>
        <v>46321</v>
      </c>
      <c r="E530" s="57" t="str">
        <f aca="false">Flights!$G$20&amp;"-"&amp;Flights!$H$20</f>
        <v>KUL-HKG</v>
      </c>
      <c r="F530" s="57" t="str">
        <f aca="false">Flights!$K$20</f>
        <v>EY</v>
      </c>
      <c r="G530" s="57" t="s">
        <v>462</v>
      </c>
      <c r="H530" s="57" t="s">
        <v>463</v>
      </c>
      <c r="I530" s="57" t="s">
        <v>637</v>
      </c>
      <c r="J530" s="57" t="s">
        <v>1199</v>
      </c>
      <c r="K530" s="67" t="s">
        <v>1190</v>
      </c>
      <c r="L530" s="67" t="s">
        <v>1191</v>
      </c>
      <c r="M530" s="67" t="s">
        <v>454</v>
      </c>
      <c r="N530" s="67" t="s">
        <v>386</v>
      </c>
      <c r="O530" s="67" t="s">
        <v>1200</v>
      </c>
      <c r="P530" s="57" t="s">
        <v>187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open",IF(AND(NOT(OR(LEN(AZ530)&lt;15,ISNUMBER(MATCH(AZ530,L_Placeholder,0)))),BK530=0,NOT(OR(LEN(AU530)&lt;2,ISNUMBER(MATCH(AU530,L_Placeholder,0)))),NOT(OR(LEN(AX530)&lt;2,ISNUMBER(MATCH(AX530,L_Placeholder,0)))),TRIM(AE530)&lt;&gt;TRIM(T530)),"N/A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missing",IF(OR(LEN(AU530)&lt;2,ISNUMBER(MATCH(AU530,L_Placeholder,0))),"INVALID – PIC missing",IF(OR(LEN(AV530)&lt;2,ISNUMBER(MATCH(AV530,L_Placeholder,0))),"INVALID – result / assessment missing",IF(OR(OR(LEN(AW530)&lt;3,ISNUMBER(MATCH(AW530,L_Placeholder,0))),SUMPRODUCT(--ISNUMBER(SEARCH(" "&amp;L_EvidencePhrase&amp;" ",BD530)))&gt;0,BI530=1),"INVALID – evidence missing, placeholder or not yet on file",IF(BL530=0,"INVALID – evidence needs a traceable reference (number, file name or link)",IF(OR(LEN(AX530)&lt;2,ISNUMBER(MATCH(AX530,L_Placeholder,0))),"INVALID – verifier missing",IF(AX530=AU530,"INVALID – verifier must be someone other than the PIC",IF(BH530=1,"INVALID – result not yet available (awaiting / TBC)",IF(BV530=1,"INVALID – wording says not on board: an on-board confirmation needs the item loaded",IF(AND(AQ530=1,OR(OR(LEN(AY530)&lt;3,ISNUMBER(MATCH(AY530,L_Placeholder,0))),BJ530=1,BQ530=0)),"INVALID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LATE","COMPLETE")&amp;IF(BG530=1," – CHECK WORDING",""))))))))))))))))))))))))),IF(TRIM(U530)="Fail","FAIL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t="str">
        <f aca="false">" "&amp;TRIM(SUBSTITUTE(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 "))&amp;" "</f>
        <v>  </v>
      </c>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IFERROR(IF(AND(TRIM(U530)="Pass",SUMPRODUCT((LEN(BC530)-LEN(SUBSTITUTE(BC530,"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t="n">
        <f aca="false">IFERROR(IF(SUMPRODUCT((LEN(BD530)-LEN(SUBSTITUTE(BD530," "&amp;L_PendStrict&amp;" "," ")))/(LEN(L_PendStrict)+1))&gt;SUMPRODUCT((LEN(BD530)-LEN(SUBSTITUTE(BD530," "&amp;L_PendNeg&amp;" "," ")))/(LEN(L_PendNeg)+1)),1,0),1)</f>
        <v>0</v>
      </c>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t="n">
        <f aca="false">IFERROR(IF(OR(SUMPRODUCT(--ISNUMBER(SEARCH({"aa000"," aa 000"," aaa 000"," aaaa 000"," a 0000"," a000 000"," aa 00 000"," aaa 00 000"},BN530)))&gt;0,SUMPRODUCT(--ISNUMBER(SEARCH({"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530)))&gt;0,SUMPRODUCT(--ISNUMBER(SEARCH({"http","www.","\",".pdf",".jpg",".jpeg",".png",".heic",".xls",".doc",".msg",".eml"},Z530)))&gt;0,AND(SUMPRODUCT(--ISNUMBER(SEARCH({"sharepoint","onedrive","teams","dms","q-pulse","qpulse"},Z530)))&gt;0,ISNUMBER(SEARCH("0",BM530)))),1,0),0)</f>
        <v>0</v>
      </c>
      <c r="BM530" s="61" t="str">
        <f aca="false">SUBSTITUTE(SUBSTITUTE(SUBSTITUTE(SUBSTITUTE(SUBSTITUTE(SUBSTITUTE(SUBSTITUTE(SUBSTITUTE(SUBSTITUTE(LOWER(BW530&amp;""),"1","0"),"2","0"),"3","0"),"4","0"),"5","0"),"6","0"),"7","0"),"8","0"),"9","0")</f>
        <v>  </v>
      </c>
      <c r="BN530" s="61" t="str">
        <f aca="false">SUBSTITUTE(SUBSTITUTE(SUBSTITUTE(SUBSTITUTE(SUBSTITUTE(SUBSTITUTE(SUBSTITUTE(SUBSTITUTE(SUBSTITUTE(SUBSTITUTE(SUBSTITUTE(SUBSTITUTE(SUBSTITUTE(SUBSTITUTE(SUBSTITUTE(SUBSTITUTE(SUBSTITUTE(SUBSTITUTE(SUBSTITUTE(SUBSTITUTE(SUBSTITUTE(SUBSTITUTE(SUBSTITUTE(SUBSTITUTE(SUBSTITUTE(BM530,"b","a"),"c","a"),"d","a"),"e","a"),"f","a"),"g","a"),"h","a"),"i","a"),"j","a"),"k","a"),"l","a"),"m","a"),"n","a"),"o","a"),"p","a"),"q","a"),"r","a"),"s","a"),"t","a"),"u","a"),"v","a"),"w","a"),"x","a"),"y","a"),"z","a")</f>
        <v>  </v>
      </c>
      <c r="BO530" s="61" t="str">
        <f aca="false">SUBSTITUTE(SUBSTITUTE(SUBSTITUTE(SUBSTITUTE(SUBSTITUTE(SUBSTITUTE(SUBSTITUTE(SUBSTITUTE(SUBSTITUTE(LOWER(BX530&amp;""),"1","0"),"2","0"),"3","0"),"4","0"),"5","0"),"6","0"),"7","0"),"8","0"),"9","0")</f>
        <v>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v>
      </c>
      <c r="BQ530" s="61" t="n">
        <f aca="false">IFERROR(IF(OR(SUMPRODUCT(--ISNUMBER(SEARCH({"aa000"," aa 000"," aaa 000"," aaaa 000"," a 0000"," a000 000"," aa 00 000"," aaa 00 000"},BP530)))&gt;0,SUMPRODUCT(--ISNUMBER(SEARCH({"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530)))&gt;0,SUMPRODUCT(--ISNUMBER(SEARCH({"http","www.","\",".pdf",".jpg",".jpeg",".png",".heic",".xls",".doc",".msg",".eml"},W530)))&gt;0,ISNUMBER(SEARCH("0000",BO530)),AND(SUMPRODUCT(--ISNUMBER(SEARCH({"sharepoint","onedrive","teams","dms","q-pulse","qpulse"},W530)))&gt;0,ISNUMBER(SEARCH("0",BO530)))),1,0),0)</f>
        <v>0</v>
      </c>
      <c r="BR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530," "&amp;LOWER(Flights!$F$20)&amp;" "," ~ ")," mh"," ~")," at "," ~ ")," by "," ~ ")," on "," ~ ")," to "," ~ ")," from "," ~ ")," until "," ~ ")," till "," ~ ")," before "," ~ ")," after "," ~ ")," around "," ~ ")," approx "," ~ ")," about "," ~ ")," since "," ~ ")," hrs "," ~ ")," hr "," ~ ")," hours "," ~ ")," time "," ~ ")," jan "," ~ ")," feb "," ~ ")," mar "," ~ ")," apr "," ~ ")," may "," ~ ")," jun "," ~ ")," jul "," ~ ")," aug "," ~ ")," sep "," ~ ")," sept "," ~ ")," oct "," ~ ")</f>
        <v>  </v>
      </c>
      <c r="BS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530," "&amp;LOWER(Flights!$F$20)&amp;" "," ~ ")," mh"," ~")," at "," ~ ")," by "," ~ ")," on "," ~ ")," to "," ~ ")," from "," ~ ")," until "," ~ ")," till "," ~ ")," before "," ~ ")," after "," ~ ")," around "," ~ ")," approx "," ~ ")," about "," ~ ")," since "," ~ ")," hrs "," ~ ")," hr "," ~ ")," hours "," ~ ")," time "," ~ ")," jan "," ~ ")," feb "," ~ ")," mar "," ~ ")," apr "," ~ ")," may "," ~ ")," jun "," ~ ")," jul "," ~ ")," aug "," ~ ")," sep "," ~ ")," sept "," ~ ")," oct "," ~ ")</f>
        <v>  </v>
      </c>
      <c r="BT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530,"jan","~"),"feb","~"),"mar","~"),"apr","~"),"may","~"),"jun","~"),"jul","~"),"aug","~"),"sep","~"),"oct","~"),"nov","~"),"dec","~")," nov "," ~ ")," dec "," ~ ")," mon "," ~ ")," tue "," ~ ")," wed "," ~ ")," thu "," ~ ")," fri "," ~ ")," sat "," ~ ")," sun "," ~ ")," gate "," ~ ")," bay "," ~ ")," stand "," ~ ")," position "," ~ ")," galley "," ~ ")," flight "," ~ ")," flt "," ~ ")," day "," ~ ")," date "," ~ ")," dated "," ~ ")," the "," ~ ")," and "," ~ ")," of "," ~ ")," in "," ~ ")," for "," ~ ")," with "," ~ ")</f>
        <v>  </v>
      </c>
      <c r="BU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530,"jan","~"),"feb","~"),"mar","~"),"apr","~"),"may","~"),"jun","~"),"jul","~"),"aug","~"),"sep","~"),"oct","~"),"nov","~"),"dec","~")," nov "," ~ ")," dec "," ~ ")," mon "," ~ ")," tue "," ~ ")," wed "," ~ ")," thu "," ~ ")," fri "," ~ ")," sat "," ~ ")," sun "," ~ ")," gate "," ~ ")," bay "," ~ ")," stand "," ~ ")," position "," ~ ")," galley "," ~ ")," flight "," ~ ")," flt "," ~ ")," day "," ~ ")," date "," ~ ")," dated "," ~ ")," the "," ~ ")," and "," ~ ")," of "," ~ ")," in "," ~ ")," for "," ~ ")," with "," ~ ")</f>
        <v>  </v>
      </c>
      <c r="BV530" s="61" t="n">
        <f aca="false">IFERROR(IF(OR(SUMPRODUCT((LEN(BC530)-LEN(SUBSTITUTE(BC530," "&amp;L_NotLoaded&amp;" "," ")))/(LEN(L_NotLoaded)+1))&gt;SUMPRODUCT((LEN(BC530)-LEN(SUBSTITUTE(BC530," "&amp;L_NotLoadedNeg&amp;" "," ")))/(LEN(L_NotLoadedNeg)+1)),SUMPRODUCT((LEN(BD530)-LEN(SUBSTITUTE(BD530," "&amp;L_NotLoaded&amp;" "," ")))/(LEN(L_NotLoaded)+1))&gt;SUMPRODUCT((LEN(BD530)-LEN(SUBSTITUTE(BD530," "&amp;L_NotLoadedNeg&amp;" "," ")))/(LEN(L_NotLoadedNeg)+1))),1,0),0)</f>
        <v>0</v>
      </c>
      <c r="BW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530," pax "," ~ ")," etd "," ~ ")," eta "," ~ ")," std "," ~ ")," sta "," ~ ")," atd "," ~ ")," ata "," ~ ")," lt "," ~ ")," utc "," ~ ")," local "," ~ ")," ok "," ~ ")," done "," ~ ")," seen "," ~ ")," chk "," ~ ")," chkd "," ~ ")," checked "," ~ ")," rcvd "," ~ ")," recd "," ~ ")," dep "," ~ ")," arr "," ~ ")," qty "," ~ ")," all "," ~ ")," ttl "," ~ ")," total "," ~ ")," via "," ~ ")," per "," ~ ")," call "," ~ ")," inbound "," ~ ")," outbound "," ~ ")," approx "," ~ ")</f>
        <v>  </v>
      </c>
      <c r="BX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530," pax "," ~ ")," etd "," ~ ")," eta "," ~ ")," std "," ~ ")," sta "," ~ ")," atd "," ~ ")," ata "," ~ ")," lt "," ~ ")," utc "," ~ ")," local "," ~ ")," ok "," ~ ")," done "," ~ ")," seen "," ~ ")," chk "," ~ ")," chkd "," ~ ")," checked "," ~ ")," rcvd "," ~ ")," recd "," ~ ")," dep "," ~ ")," arr "," ~ ")," qty "," ~ ")," all "," ~ ")," ttl "," ~ ")," total "," ~ ")," via "," ~ ")," per "," ~ ")," call "," ~ ")," inbound "," ~ ")," outbound "," ~ ")," approx "," ~ ")</f>
        <v>  </v>
      </c>
    </row>
    <row r="531" customFormat="false" ht="39.75" hidden="false" customHeight="true" outlineLevel="0" collapsed="false">
      <c r="A531" s="57" t="s">
        <v>1201</v>
      </c>
      <c r="B531" s="57" t="s">
        <v>290</v>
      </c>
      <c r="C531" s="57" t="str">
        <f aca="false">Flights!$F$21</f>
        <v>MH0073</v>
      </c>
      <c r="D531" s="58" t="n">
        <f aca="false">Flights!$D$21</f>
        <v>46322</v>
      </c>
      <c r="E531" s="57" t="str">
        <f aca="false">Flights!$G$21&amp;"-"&amp;Flights!$H$21</f>
        <v>HKG-KUL</v>
      </c>
      <c r="F531" s="57" t="str">
        <f aca="false">Flights!$K$21</f>
        <v>BC</v>
      </c>
      <c r="G531" s="57" t="s">
        <v>81</v>
      </c>
      <c r="H531" s="57" t="s">
        <v>381</v>
      </c>
      <c r="I531" s="57" t="s">
        <v>382</v>
      </c>
      <c r="J531" s="57" t="s">
        <v>383</v>
      </c>
      <c r="K531" s="67" t="s">
        <v>384</v>
      </c>
      <c r="L531" s="67" t="s">
        <v>385</v>
      </c>
      <c r="M531" s="67"/>
      <c r="N531" s="67" t="s">
        <v>386</v>
      </c>
      <c r="O531" s="67"/>
      <c r="P531" s="57" t="s">
        <v>282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open",IF(AND(NOT(OR(LEN(AZ531)&lt;15,ISNUMBER(MATCH(AZ531,L_Placeholder,0)))),BK531=0,NOT(OR(LEN(AU531)&lt;2,ISNUMBER(MATCH(AU531,L_Placeholder,0)))),NOT(OR(LEN(AX531)&lt;2,ISNUMBER(MATCH(AX531,L_Placeholder,0)))),TRIM(AE531)&lt;&gt;TRIM(T531)),"N/A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missing",IF(OR(LEN(AU531)&lt;2,ISNUMBER(MATCH(AU531,L_Placeholder,0))),"INVALID – PIC missing",IF(OR(LEN(AV531)&lt;2,ISNUMBER(MATCH(AV531,L_Placeholder,0))),"INVALID – result / assessment missing",IF(OR(OR(LEN(AW531)&lt;3,ISNUMBER(MATCH(AW531,L_Placeholder,0))),SUMPRODUCT(--ISNUMBER(SEARCH(" "&amp;L_EvidencePhrase&amp;" ",BD531)))&gt;0,BI531=1),"INVALID – evidence missing, placeholder or not yet on file",IF(BL531=0,"INVALID – evidence needs a traceable reference (number, file name or link)",IF(OR(LEN(AX531)&lt;2,ISNUMBER(MATCH(AX531,L_Placeholder,0))),"INVALID – verifier missing",IF(AX531=AU531,"INVALID – verifier must be someone other than the PIC",IF(BH531=1,"INVALID – result not yet available (awaiting / TBC)",IF(BV531=1,"INVALID – wording says not on board: an on-board confirmation needs the item loaded",IF(AND(AQ531=1,OR(OR(LEN(AY531)&lt;3,ISNUMBER(MATCH(AY531,L_Placeholder,0))),BJ531=1,BQ531=0)),"INVALID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LATE","COMPLETE")&amp;IF(BG531=1," – CHECK WORDING",""))))))))))))))))))))))),IF(TRIM(U531)="Fail","FAIL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t="str">
        <f aca="false">" "&amp;TRIM(SUBSTITUTE(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 "))&amp;" "</f>
        <v>  </v>
      </c>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IFERROR(IF(AND(TRIM(U531)="Pass",SUMPRODUCT((LEN(BC531)-LEN(SUBSTITUTE(BC531,"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")))/(LEN(L_PendNeg)+1))+SUMPRODUCT((LEN(BC531)-LEN(SUBSTITUTE(BC531," "&amp;L_PendPrep&amp;" "," ")))/(LEN(L_PendPrep)+1)),1,0),1)</f>
        <v>0</v>
      </c>
      <c r="BI531" s="61" t="n">
        <f aca="false">IFERROR(IF(SUMPRODUCT((LEN(BD531)-LEN(SUBSTITUTE(BD531," "&amp;L_PendStrict&amp;" "," ")))/(LEN(L_PendStrict)+1))&gt;SUMPRODUCT((LEN(BD531)-LEN(SUBSTITUTE(BD531," "&amp;L_PendNeg&amp;" "," ")))/(LEN(L_PendNeg)+1)),1,0),1)</f>
        <v>0</v>
      </c>
      <c r="BJ531" s="61" t="n">
        <f aca="false">IFERROR(IF(SUMPRODUCT((LEN(BE531)-LEN(SUBSTITUTE(BE531," "&amp;L_Pending&amp;" "," ")))/(LEN(L_Pending)+1))&gt;SUMPRODUCT((LEN(BE531)-LEN(SUBSTITUTE(BE531," "&amp;L_PendNeg&amp;" "," ")))/(LEN(L_PendNeg)+1))+SUMPRODUCT((LEN(BE531)-LEN(SUBSTITUTE(BE531," "&amp;L_PendPrep&amp;" "," ")))/(LEN(L_PendPrep)+1)),1,0),1)</f>
        <v>0</v>
      </c>
      <c r="BK531" s="61" t="n">
        <f aca="false">IFERROR(IF(SUMPRODUCT((LEN(BF531)-LEN(SUBSTITUTE(BF531," "&amp;L_PendStrict&amp;" "," ")))/(LEN(L_PendStrict)+1))&gt;SUMPRODUCT((LEN(BF531)-LEN(SUBSTITUTE(BF531," "&amp;L_PendNeg&amp;" "," ")))/(LEN(L_PendNeg)+1)),1,0),1)</f>
        <v>0</v>
      </c>
      <c r="BL531" s="61" t="n">
        <f aca="false">IFERROR(IF(OR(SUMPRODUCT(--ISNUMBER(SEARCH({"aa000"," aa 000"," aaa 000"," aaaa 000"," a 0000"," a000 000"," aa 00 000"," aaa 00 000"},BN531)))&gt;0,SUMPRODUCT(--ISNUMBER(SEARCH({"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531)))&gt;0,SUMPRODUCT(--ISNUMBER(SEARCH({"http","www.","\",".pdf",".jpg",".jpeg",".png",".heic",".xls",".doc",".msg",".eml"},Z531)))&gt;0,AND(SUMPRODUCT(--ISNUMBER(SEARCH({"sharepoint","onedrive","teams","dms","q-pulse","qpulse"},Z531)))&gt;0,ISNUMBER(SEARCH("0",BM531)))),1,0),0)</f>
        <v>0</v>
      </c>
      <c r="BM531" s="61" t="str">
        <f aca="false">SUBSTITUTE(SUBSTITUTE(SUBSTITUTE(SUBSTITUTE(SUBSTITUTE(SUBSTITUTE(SUBSTITUTE(SUBSTITUTE(SUBSTITUTE(LOWER(BW531&amp;""),"1","0"),"2","0"),"3","0"),"4","0"),"5","0"),"6","0"),"7","0"),"8","0"),"9","0")</f>
        <v>  </v>
      </c>
      <c r="BN531" s="61" t="str">
        <f aca="false">SUBSTITUTE(SUBSTITUTE(SUBSTITUTE(SUBSTITUTE(SUBSTITUTE(SUBSTITUTE(SUBSTITUTE(SUBSTITUTE(SUBSTITUTE(SUBSTITUTE(SUBSTITUTE(SUBSTITUTE(SUBSTITUTE(SUBSTITUTE(SUBSTITUTE(SUBSTITUTE(SUBSTITUTE(SUBSTITUTE(SUBSTITUTE(SUBSTITUTE(SUBSTITUTE(SUBSTITUTE(SUBSTITUTE(SUBSTITUTE(SUBSTITUTE(BM531,"b","a"),"c","a"),"d","a"),"e","a"),"f","a"),"g","a"),"h","a"),"i","a"),"j","a"),"k","a"),"l","a"),"m","a"),"n","a"),"o","a"),"p","a"),"q","a"),"r","a"),"s","a"),"t","a"),"u","a"),"v","a"),"w","a"),"x","a"),"y","a"),"z","a")</f>
        <v>  </v>
      </c>
      <c r="BO531" s="61" t="str">
        <f aca="false">SUBSTITUTE(SUBSTITUTE(SUBSTITUTE(SUBSTITUTE(SUBSTITUTE(SUBSTITUTE(SUBSTITUTE(SUBSTITUTE(SUBSTITUTE(LOWER(BX531&amp;""),"1","0"),"2","0"),"3","0"),"4","0"),"5","0"),"6","0"),"7","0"),"8","0"),"9","0")</f>
        <v>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v>
      </c>
      <c r="BQ531" s="61" t="n">
        <f aca="false">IFERROR(IF(OR(SUMPRODUCT(--ISNUMBER(SEARCH({"aa000"," aa 000"," aaa 000"," aaaa 000"," a 0000"," a000 000"," aa 00 000"," aaa 00 000"},BP531)))&gt;0,SUMPRODUCT(--ISNUMBER(SEARCH({"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531)))&gt;0,SUMPRODUCT(--ISNUMBER(SEARCH({"http","www.","\",".pdf",".jpg",".jpeg",".png",".heic",".xls",".doc",".msg",".eml"},W531)))&gt;0,ISNUMBER(SEARCH("0000",BO531)),AND(SUMPRODUCT(--ISNUMBER(SEARCH({"sharepoint","onedrive","teams","dms","q-pulse","qpulse"},W531)))&gt;0,ISNUMBER(SEARCH("0",BO531)))),1,0),0)</f>
        <v>0</v>
      </c>
      <c r="BR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531," "&amp;LOWER(Flights!$F$21)&amp;" "," ~ ")," mh"," ~")," at "," ~ ")," by "," ~ ")," on "," ~ ")," to "," ~ ")," from "," ~ ")," until "," ~ ")," till "," ~ ")," before "," ~ ")," after "," ~ ")," around "," ~ ")," approx "," ~ ")," about "," ~ ")," since "," ~ ")," hrs "," ~ ")," hr "," ~ ")," hours "," ~ ")," time "," ~ ")," jan "," ~ ")," feb "," ~ ")," mar "," ~ ")," apr "," ~ ")," may "," ~ ")," jun "," ~ ")," jul "," ~ ")," aug "," ~ ")," sep "," ~ ")," sept "," ~ ")," oct "," ~ ")</f>
        <v>  </v>
      </c>
      <c r="BS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531," "&amp;LOWER(Flights!$F$21)&amp;" "," ~ ")," mh"," ~")," at "," ~ ")," by "," ~ ")," on "," ~ ")," to "," ~ ")," from "," ~ ")," until "," ~ ")," till "," ~ ")," before "," ~ ")," after "," ~ ")," around "," ~ ")," approx "," ~ ")," about "," ~ ")," since "," ~ ")," hrs "," ~ ")," hr "," ~ ")," hours "," ~ ")," time "," ~ ")," jan "," ~ ")," feb "," ~ ")," mar "," ~ ")," apr "," ~ ")," may "," ~ ")," jun "," ~ ")," jul "," ~ ")," aug "," ~ ")," sep "," ~ ")," sept "," ~ ")," oct "," ~ ")</f>
        <v>  </v>
      </c>
      <c r="BT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531,"jan","~"),"feb","~"),"mar","~"),"apr","~"),"may","~"),"jun","~"),"jul","~"),"aug","~"),"sep","~"),"oct","~"),"nov","~"),"dec","~")," nov "," ~ ")," dec "," ~ ")," mon "," ~ ")," tue "," ~ ")," wed "," ~ ")," thu "," ~ ")," fri "," ~ ")," sat "," ~ ")," sun "," ~ ")," gate "," ~ ")," bay "," ~ ")," stand "," ~ ")," position "," ~ ")," galley "," ~ ")," flight "," ~ ")," flt "," ~ ")," day "," ~ ")," date "," ~ ")," dated "," ~ ")," the "," ~ ")," and "," ~ ")," of "," ~ ")," in "," ~ ")," for "," ~ ")," with "," ~ ")</f>
        <v>  </v>
      </c>
      <c r="BU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531,"jan","~"),"feb","~"),"mar","~"),"apr","~"),"may","~"),"jun","~"),"jul","~"),"aug","~"),"sep","~"),"oct","~"),"nov","~"),"dec","~")," nov "," ~ ")," dec "," ~ ")," mon "," ~ ")," tue "," ~ ")," wed "," ~ ")," thu "," ~ ")," fri "," ~ ")," sat "," ~ ")," sun "," ~ ")," gate "," ~ ")," bay "," ~ ")," stand "," ~ ")," position "," ~ ")," galley "," ~ ")," flight "," ~ ")," flt "," ~ ")," day "," ~ ")," date "," ~ ")," dated "," ~ ")," the "," ~ ")," and "," ~ ")," of "," ~ ")," in "," ~ ")," for "," ~ ")," with "," ~ ")</f>
        <v>  </v>
      </c>
      <c r="BV531" s="61" t="n">
        <f aca="false">0</f>
        <v>0</v>
      </c>
      <c r="BW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531," pax "," ~ ")," etd "," ~ ")," eta "," ~ ")," std "," ~ ")," sta "," ~ ")," atd "," ~ ")," ata "," ~ ")," lt "," ~ ")," utc "," ~ ")," local "," ~ ")," ok "," ~ ")," done "," ~ ")," seen "," ~ ")," chk "," ~ ")," chkd "," ~ ")," checked "," ~ ")," rcvd "," ~ ")," recd "," ~ ")," dep "," ~ ")," arr "," ~ ")," qty "," ~ ")," all "," ~ ")," ttl "," ~ ")," total "," ~ ")," via "," ~ ")," per "," ~ ")," call "," ~ ")," inbound "," ~ ")," outbound "," ~ ")," approx "," ~ ")</f>
        <v>  </v>
      </c>
      <c r="BX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531," pax "," ~ ")," etd "," ~ ")," eta "," ~ ")," std "," ~ ")," sta "," ~ ")," atd "," ~ ")," ata "," ~ ")," lt "," ~ ")," utc "," ~ ")," local "," ~ ")," ok "," ~ ")," done "," ~ ")," seen "," ~ ")," chk "," ~ ")," chkd "," ~ ")," checked "," ~ ")," rcvd "," ~ ")," recd "," ~ ")," dep "," ~ ")," arr "," ~ ")," qty "," ~ ")," all "," ~ ")," ttl "," ~ ")," total "," ~ ")," via "," ~ ")," per "," ~ ")," call "," ~ ")," inbound "," ~ ")," outbound "," ~ ")," approx "," ~ ")</f>
        <v>  </v>
      </c>
    </row>
    <row r="532" customFormat="false" ht="39.75" hidden="false" customHeight="true" outlineLevel="0" collapsed="false">
      <c r="A532" s="57" t="s">
        <v>1202</v>
      </c>
      <c r="B532" s="57" t="s">
        <v>290</v>
      </c>
      <c r="C532" s="57" t="str">
        <f aca="false">Flights!$F$21</f>
        <v>MH0073</v>
      </c>
      <c r="D532" s="58" t="n">
        <f aca="false">Flights!$D$21</f>
        <v>46322</v>
      </c>
      <c r="E532" s="57" t="str">
        <f aca="false">Flights!$G$21&amp;"-"&amp;Flights!$H$21</f>
        <v>HKG-KUL</v>
      </c>
      <c r="F532" s="57" t="str">
        <f aca="false">Flights!$K$21</f>
        <v>BC</v>
      </c>
      <c r="G532" s="57" t="s">
        <v>81</v>
      </c>
      <c r="H532" s="57" t="s">
        <v>381</v>
      </c>
      <c r="I532" s="57" t="s">
        <v>388</v>
      </c>
      <c r="J532" s="57" t="s">
        <v>389</v>
      </c>
      <c r="K532" s="67" t="s">
        <v>390</v>
      </c>
      <c r="L532" s="67" t="s">
        <v>385</v>
      </c>
      <c r="M532" s="67"/>
      <c r="N532" s="67" t="s">
        <v>386</v>
      </c>
      <c r="O532" s="67"/>
      <c r="P532" s="57" t="s">
        <v>282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open",IF(AND(NOT(OR(LEN(AZ532)&lt;15,ISNUMBER(MATCH(AZ532,L_Placeholder,0)))),BK532=0,NOT(OR(LEN(AU532)&lt;2,ISNUMBER(MATCH(AU532,L_Placeholder,0)))),NOT(OR(LEN(AX532)&lt;2,ISNUMBER(MATCH(AX532,L_Placeholder,0)))),TRIM(AE532)&lt;&gt;TRIM(T532)),"N/A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missing",IF(OR(LEN(AU532)&lt;2,ISNUMBER(MATCH(AU532,L_Placeholder,0))),"INVALID – PIC missing",IF(OR(LEN(AV532)&lt;2,ISNUMBER(MATCH(AV532,L_Placeholder,0))),"INVALID – result / assessment missing",IF(OR(OR(LEN(AW532)&lt;3,ISNUMBER(MATCH(AW532,L_Placeholder,0))),SUMPRODUCT(--ISNUMBER(SEARCH(" "&amp;L_EvidencePhrase&amp;" ",BD532)))&gt;0,BI532=1),"INVALID – evidence missing, placeholder or not yet on file",IF(BL532=0,"INVALID – evidence needs a traceable reference (number, file name or link)",IF(OR(LEN(AX532)&lt;2,ISNUMBER(MATCH(AX532,L_Placeholder,0))),"INVALID – verifier missing",IF(AX532=AU532,"INVALID – verifier must be someone other than the PIC",IF(BH532=1,"INVALID – result not yet available (awaiting / TBC)",IF(BV532=1,"INVALID – wording says not on board: an on-board confirmation needs the item loaded",IF(AND(AQ532=1,OR(OR(LEN(AY532)&lt;3,ISNUMBER(MATCH(AY532,L_Placeholder,0))),BJ532=1,BQ532=0)),"INVALID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LATE","COMPLETE")&amp;IF(BG532=1," – CHECK WORDING",""))))))))))))))))))))))),IF(TRIM(U532)="Fail","FAIL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t="str">
        <f aca="false">" "&amp;TRIM(SUBSTITUTE(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 "))&amp;" "</f>
        <v>  </v>
      </c>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IFERROR(IF(AND(TRIM(U532)="Pass",SUMPRODUCT((LEN(BC532)-LEN(SUBSTITUTE(BC532,"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")))/(LEN(L_PendNeg)+1))+SUMPRODUCT((LEN(BC532)-LEN(SUBSTITUTE(BC532," "&amp;L_PendPrep&amp;" "," ")))/(LEN(L_PendPrep)+1)),1,0),1)</f>
        <v>0</v>
      </c>
      <c r="BI532" s="61" t="n">
        <f aca="false">IFERROR(IF(SUMPRODUCT((LEN(BD532)-LEN(SUBSTITUTE(BD532," "&amp;L_PendStrict&amp;" "," ")))/(LEN(L_PendStrict)+1))&gt;SUMPRODUCT((LEN(BD532)-LEN(SUBSTITUTE(BD532," "&amp;L_PendNeg&amp;" "," ")))/(LEN(L_PendNeg)+1)),1,0),1)</f>
        <v>0</v>
      </c>
      <c r="BJ532" s="61" t="n">
        <f aca="false">IFERROR(IF(SUMPRODUCT((LEN(BE532)-LEN(SUBSTITUTE(BE532," "&amp;L_Pending&amp;" "," ")))/(LEN(L_Pending)+1))&gt;SUMPRODUCT((LEN(BE532)-LEN(SUBSTITUTE(BE532," "&amp;L_PendNeg&amp;" "," ")))/(LEN(L_PendNeg)+1))+SUMPRODUCT((LEN(BE532)-LEN(SUBSTITUTE(BE532," "&amp;L_PendPrep&amp;" "," ")))/(LEN(L_PendPrep)+1)),1,0),1)</f>
        <v>0</v>
      </c>
      <c r="BK532" s="61" t="n">
        <f aca="false">IFERROR(IF(SUMPRODUCT((LEN(BF532)-LEN(SUBSTITUTE(BF532," "&amp;L_PendStrict&amp;" "," ")))/(LEN(L_PendStrict)+1))&gt;SUMPRODUCT((LEN(BF532)-LEN(SUBSTITUTE(BF532," "&amp;L_PendNeg&amp;" "," ")))/(LEN(L_PendNeg)+1)),1,0),1)</f>
        <v>0</v>
      </c>
      <c r="BL532" s="61" t="n">
        <f aca="false">IFERROR(IF(OR(SUMPRODUCT(--ISNUMBER(SEARCH({"aa000"," aa 000"," aaa 000"," aaaa 000"," a 0000"," a000 000"," aa 00 000"," aaa 00 000"},BN532)))&gt;0,SUMPRODUCT(--ISNUMBER(SEARCH({"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532)))&gt;0,SUMPRODUCT(--ISNUMBER(SEARCH({"http","www.","\",".pdf",".jpg",".jpeg",".png",".heic",".xls",".doc",".msg",".eml"},Z532)))&gt;0,AND(SUMPRODUCT(--ISNUMBER(SEARCH({"sharepoint","onedrive","teams","dms","q-pulse","qpulse"},Z532)))&gt;0,ISNUMBER(SEARCH("0",BM532)))),1,0),0)</f>
        <v>0</v>
      </c>
      <c r="BM532" s="61" t="str">
        <f aca="false">SUBSTITUTE(SUBSTITUTE(SUBSTITUTE(SUBSTITUTE(SUBSTITUTE(SUBSTITUTE(SUBSTITUTE(SUBSTITUTE(SUBSTITUTE(LOWER(BW532&amp;""),"1","0"),"2","0"),"3","0"),"4","0"),"5","0"),"6","0"),"7","0"),"8","0"),"9","0")</f>
        <v>  </v>
      </c>
      <c r="BN532" s="61" t="str">
        <f aca="false">SUBSTITUTE(SUBSTITUTE(SUBSTITUTE(SUBSTITUTE(SUBSTITUTE(SUBSTITUTE(SUBSTITUTE(SUBSTITUTE(SUBSTITUTE(SUBSTITUTE(SUBSTITUTE(SUBSTITUTE(SUBSTITUTE(SUBSTITUTE(SUBSTITUTE(SUBSTITUTE(SUBSTITUTE(SUBSTITUTE(SUBSTITUTE(SUBSTITUTE(SUBSTITUTE(SUBSTITUTE(SUBSTITUTE(SUBSTITUTE(SUBSTITUTE(BM532,"b","a"),"c","a"),"d","a"),"e","a"),"f","a"),"g","a"),"h","a"),"i","a"),"j","a"),"k","a"),"l","a"),"m","a"),"n","a"),"o","a"),"p","a"),"q","a"),"r","a"),"s","a"),"t","a"),"u","a"),"v","a"),"w","a"),"x","a"),"y","a"),"z","a")</f>
        <v>  </v>
      </c>
      <c r="BO532" s="61" t="str">
        <f aca="false">SUBSTITUTE(SUBSTITUTE(SUBSTITUTE(SUBSTITUTE(SUBSTITUTE(SUBSTITUTE(SUBSTITUTE(SUBSTITUTE(SUBSTITUTE(LOWER(BX532&amp;""),"1","0"),"2","0"),"3","0"),"4","0"),"5","0"),"6","0"),"7","0"),"8","0"),"9","0")</f>
        <v>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v>
      </c>
      <c r="BQ532" s="61" t="n">
        <f aca="false">IFERROR(IF(OR(SUMPRODUCT(--ISNUMBER(SEARCH({"aa000"," aa 000"," aaa 000"," aaaa 000"," a 0000"," a000 000"," aa 00 000"," aaa 00 000"},BP532)))&gt;0,SUMPRODUCT(--ISNUMBER(SEARCH({"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532)))&gt;0,SUMPRODUCT(--ISNUMBER(SEARCH({"http","www.","\",".pdf",".jpg",".jpeg",".png",".heic",".xls",".doc",".msg",".eml"},W532)))&gt;0,ISNUMBER(SEARCH("0000",BO532)),AND(SUMPRODUCT(--ISNUMBER(SEARCH({"sharepoint","onedrive","teams","dms","q-pulse","qpulse"},W532)))&gt;0,ISNUMBER(SEARCH("0",BO532)))),1,0),0)</f>
        <v>0</v>
      </c>
      <c r="BR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532," "&amp;LOWER(Flights!$F$21)&amp;" "," ~ ")," mh"," ~")," at "," ~ ")," by "," ~ ")," on "," ~ ")," to "," ~ ")," from "," ~ ")," until "," ~ ")," till "," ~ ")," before "," ~ ")," after "," ~ ")," around "," ~ ")," approx "," ~ ")," about "," ~ ")," since "," ~ ")," hrs "," ~ ")," hr "," ~ ")," hours "," ~ ")," time "," ~ ")," jan "," ~ ")," feb "," ~ ")," mar "," ~ ")," apr "," ~ ")," may "," ~ ")," jun "," ~ ")," jul "," ~ ")," aug "," ~ ")," sep "," ~ ")," sept "," ~ ")," oct "," ~ ")</f>
        <v>  </v>
      </c>
      <c r="BS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532," "&amp;LOWER(Flights!$F$21)&amp;" "," ~ ")," mh"," ~")," at "," ~ ")," by "," ~ ")," on "," ~ ")," to "," ~ ")," from "," ~ ")," until "," ~ ")," till "," ~ ")," before "," ~ ")," after "," ~ ")," around "," ~ ")," approx "," ~ ")," about "," ~ ")," since "," ~ ")," hrs "," ~ ")," hr "," ~ ")," hours "," ~ ")," time "," ~ ")," jan "," ~ ")," feb "," ~ ")," mar "," ~ ")," apr "," ~ ")," may "," ~ ")," jun "," ~ ")," jul "," ~ ")," aug "," ~ ")," sep "," ~ ")," sept "," ~ ")," oct "," ~ ")</f>
        <v>  </v>
      </c>
      <c r="BT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532,"jan","~"),"feb","~"),"mar","~"),"apr","~"),"may","~"),"jun","~"),"jul","~"),"aug","~"),"sep","~"),"oct","~"),"nov","~"),"dec","~")," nov "," ~ ")," dec "," ~ ")," mon "," ~ ")," tue "," ~ ")," wed "," ~ ")," thu "," ~ ")," fri "," ~ ")," sat "," ~ ")," sun "," ~ ")," gate "," ~ ")," bay "," ~ ")," stand "," ~ ")," position "," ~ ")," galley "," ~ ")," flight "," ~ ")," flt "," ~ ")," day "," ~ ")," date "," ~ ")," dated "," ~ ")," the "," ~ ")," and "," ~ ")," of "," ~ ")," in "," ~ ")," for "," ~ ")," with "," ~ ")</f>
        <v>  </v>
      </c>
      <c r="BU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532,"jan","~"),"feb","~"),"mar","~"),"apr","~"),"may","~"),"jun","~"),"jul","~"),"aug","~"),"sep","~"),"oct","~"),"nov","~"),"dec","~")," nov "," ~ ")," dec "," ~ ")," mon "," ~ ")," tue "," ~ ")," wed "," ~ ")," thu "," ~ ")," fri "," ~ ")," sat "," ~ ")," sun "," ~ ")," gate "," ~ ")," bay "," ~ ")," stand "," ~ ")," position "," ~ ")," galley "," ~ ")," flight "," ~ ")," flt "," ~ ")," day "," ~ ")," date "," ~ ")," dated "," ~ ")," the "," ~ ")," and "," ~ ")," of "," ~ ")," in "," ~ ")," for "," ~ ")," with "," ~ ")</f>
        <v>  </v>
      </c>
      <c r="BV532" s="61" t="n">
        <f aca="false">0</f>
        <v>0</v>
      </c>
      <c r="BW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532," pax "," ~ ")," etd "," ~ ")," eta "," ~ ")," std "," ~ ")," sta "," ~ ")," atd "," ~ ")," ata "," ~ ")," lt "," ~ ")," utc "," ~ ")," local "," ~ ")," ok "," ~ ")," done "," ~ ")," seen "," ~ ")," chk "," ~ ")," chkd "," ~ ")," checked "," ~ ")," rcvd "," ~ ")," recd "," ~ ")," dep "," ~ ")," arr "," ~ ")," qty "," ~ ")," all "," ~ ")," ttl "," ~ ")," total "," ~ ")," via "," ~ ")," per "," ~ ")," call "," ~ ")," inbound "," ~ ")," outbound "," ~ ")," approx "," ~ ")</f>
        <v>  </v>
      </c>
      <c r="BX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532," pax "," ~ ")," etd "," ~ ")," eta "," ~ ")," std "," ~ ")," sta "," ~ ")," atd "," ~ ")," ata "," ~ ")," lt "," ~ ")," utc "," ~ ")," local "," ~ ")," ok "," ~ ")," done "," ~ ")," seen "," ~ ")," chk "," ~ ")," chkd "," ~ ")," checked "," ~ ")," rcvd "," ~ ")," recd "," ~ ")," dep "," ~ ")," arr "," ~ ")," qty "," ~ ")," all "," ~ ")," ttl "," ~ ")," total "," ~ ")," via "," ~ ")," per "," ~ ")," call "," ~ ")," inbound "," ~ ")," outbound "," ~ ")," approx "," ~ ")</f>
        <v>  </v>
      </c>
    </row>
    <row r="533" customFormat="false" ht="41.25" hidden="false" customHeight="true" outlineLevel="0" collapsed="false">
      <c r="A533" s="57" t="s">
        <v>1203</v>
      </c>
      <c r="B533" s="57" t="s">
        <v>290</v>
      </c>
      <c r="C533" s="57" t="str">
        <f aca="false">Flights!$F$21</f>
        <v>MH0073</v>
      </c>
      <c r="D533" s="58" t="n">
        <f aca="false">Flights!$D$21</f>
        <v>46322</v>
      </c>
      <c r="E533" s="57" t="str">
        <f aca="false">Flights!$G$21&amp;"-"&amp;Flights!$H$21</f>
        <v>HKG-KUL</v>
      </c>
      <c r="F533" s="57" t="str">
        <f aca="false">Flights!$K$21</f>
        <v>BC</v>
      </c>
      <c r="G533" s="57" t="s">
        <v>81</v>
      </c>
      <c r="H533" s="57" t="s">
        <v>381</v>
      </c>
      <c r="I533" s="57" t="s">
        <v>392</v>
      </c>
      <c r="J533" s="57" t="s">
        <v>393</v>
      </c>
      <c r="K533" s="67" t="s">
        <v>394</v>
      </c>
      <c r="L533" s="67" t="s">
        <v>385</v>
      </c>
      <c r="M533" s="67"/>
      <c r="N533" s="67" t="str">
        <f aca="false">IF(TRIM(Flights!$L$21)="A339","Required","N/A – rule")</f>
        <v>N/A – rule</v>
      </c>
      <c r="O533" s="67" t="s">
        <v>395</v>
      </c>
      <c r="P533" s="57" t="s">
        <v>282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open",IF(AND(NOT(OR(LEN(AZ533)&lt;15,ISNUMBER(MATCH(AZ533,L_Placeholder,0)))),BK533=0,NOT(OR(LEN(AU533)&lt;2,ISNUMBER(MATCH(AU533,L_Placeholder,0)))),NOT(OR(LEN(AX533)&lt;2,ISNUMBER(MATCH(AX533,L_Placeholder,0)))),TRIM(AE533)&lt;&gt;TRIM(T533)),"N/A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missing",IF(OR(LEN(AU533)&lt;2,ISNUMBER(MATCH(AU533,L_Placeholder,0))),"INVALID – PIC missing",IF(OR(LEN(AV533)&lt;2,ISNUMBER(MATCH(AV533,L_Placeholder,0))),"INVALID – result / assessment missing",IF(OR(OR(LEN(AW533)&lt;3,ISNUMBER(MATCH(AW533,L_Placeholder,0))),SUMPRODUCT(--ISNUMBER(SEARCH(" "&amp;L_EvidencePhrase&amp;" ",BD533)))&gt;0,BI533=1),"INVALID – evidence missing, placeholder or not yet on file",IF(BL533=0,"INVALID – evidence needs a traceable reference (number, file name or link)",IF(OR(LEN(AX533)&lt;2,ISNUMBER(MATCH(AX533,L_Placeholder,0))),"INVALID – verifier missing",IF(AX533=AU533,"INVALID – verifier must be someone other than the PIC",IF(BH533=1,"INVALID – result not yet available (awaiting / TBC)",IF(BV533=1,"INVALID – wording says not on board: an on-board confirmation needs the item loaded",IF(AND(AQ533=1,OR(OR(LEN(AY533)&lt;3,ISNUMBER(MATCH(AY533,L_Placeholder,0))),BJ533=1,BQ533=0)),"INVALID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LATE","COMPLETE")&amp;IF(BG533=1," – CHECK WORDING",""))))))))))))))))))))))),IF(TRIM(U533)="Fail","FAIL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t="str">
        <f aca="false">" "&amp;TRIM(SUBSTITUTE(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 "))&amp;" "</f>
        <v>  </v>
      </c>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IFERROR(IF(AND(TRIM(U533)="Pass",SUMPRODUCT((LEN(BC533)-LEN(SUBSTITUTE(BC533,"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")))/(LEN(L_PendNeg)+1))+SUMPRODUCT((LEN(BC533)-LEN(SUBSTITUTE(BC533," "&amp;L_PendPrep&amp;" "," ")))/(LEN(L_PendPrep)+1)),1,0),1)</f>
        <v>0</v>
      </c>
      <c r="BI533" s="61" t="n">
        <f aca="false">IFERROR(IF(SUMPRODUCT((LEN(BD533)-LEN(SUBSTITUTE(BD533," "&amp;L_PendStrict&amp;" "," ")))/(LEN(L_PendStrict)+1))&gt;SUMPRODUCT((LEN(BD533)-LEN(SUBSTITUTE(BD533," "&amp;L_PendNeg&amp;" "," ")))/(LEN(L_PendNeg)+1)),1,0),1)</f>
        <v>0</v>
      </c>
      <c r="BJ533" s="61" t="n">
        <f aca="false">IFERROR(IF(SUMPRODUCT((LEN(BE533)-LEN(SUBSTITUTE(BE533," "&amp;L_Pending&amp;" "," ")))/(LEN(L_Pending)+1))&gt;SUMPRODUCT((LEN(BE533)-LEN(SUBSTITUTE(BE533," "&amp;L_PendNeg&amp;" "," ")))/(LEN(L_PendNeg)+1))+SUMPRODUCT((LEN(BE533)-LEN(SUBSTITUTE(BE533," "&amp;L_PendPrep&amp;" "," ")))/(LEN(L_PendPrep)+1)),1,0),1)</f>
        <v>0</v>
      </c>
      <c r="BK533" s="61" t="n">
        <f aca="false">IFERROR(IF(SUMPRODUCT((LEN(BF533)-LEN(SUBSTITUTE(BF533," "&amp;L_PendStrict&amp;" "," ")))/(LEN(L_PendStrict)+1))&gt;SUMPRODUCT((LEN(BF533)-LEN(SUBSTITUTE(BF533," "&amp;L_PendNeg&amp;" "," ")))/(LEN(L_PendNeg)+1)),1,0),1)</f>
        <v>0</v>
      </c>
      <c r="BL533" s="61" t="n">
        <f aca="false">IFERROR(IF(OR(SUMPRODUCT(--ISNUMBER(SEARCH({"aa000"," aa 000"," aaa 000"," aaaa 000"," a 0000"," a000 000"," aa 00 000"," aaa 00 000"},BN533)))&gt;0,SUMPRODUCT(--ISNUMBER(SEARCH({"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533)))&gt;0,SUMPRODUCT(--ISNUMBER(SEARCH({"http","www.","\",".pdf",".jpg",".jpeg",".png",".heic",".xls",".doc",".msg",".eml"},Z533)))&gt;0,AND(SUMPRODUCT(--ISNUMBER(SEARCH({"sharepoint","onedrive","teams","dms","q-pulse","qpulse"},Z533)))&gt;0,ISNUMBER(SEARCH("0",BM533)))),1,0),0)</f>
        <v>0</v>
      </c>
      <c r="BM533" s="61" t="str">
        <f aca="false">SUBSTITUTE(SUBSTITUTE(SUBSTITUTE(SUBSTITUTE(SUBSTITUTE(SUBSTITUTE(SUBSTITUTE(SUBSTITUTE(SUBSTITUTE(LOWER(BW533&amp;""),"1","0"),"2","0"),"3","0"),"4","0"),"5","0"),"6","0"),"7","0"),"8","0"),"9","0")</f>
        <v>  </v>
      </c>
      <c r="BN533" s="61" t="str">
        <f aca="false">SUBSTITUTE(SUBSTITUTE(SUBSTITUTE(SUBSTITUTE(SUBSTITUTE(SUBSTITUTE(SUBSTITUTE(SUBSTITUTE(SUBSTITUTE(SUBSTITUTE(SUBSTITUTE(SUBSTITUTE(SUBSTITUTE(SUBSTITUTE(SUBSTITUTE(SUBSTITUTE(SUBSTITUTE(SUBSTITUTE(SUBSTITUTE(SUBSTITUTE(SUBSTITUTE(SUBSTITUTE(SUBSTITUTE(SUBSTITUTE(SUBSTITUTE(BM533,"b","a"),"c","a"),"d","a"),"e","a"),"f","a"),"g","a"),"h","a"),"i","a"),"j","a"),"k","a"),"l","a"),"m","a"),"n","a"),"o","a"),"p","a"),"q","a"),"r","a"),"s","a"),"t","a"),"u","a"),"v","a"),"w","a"),"x","a"),"y","a"),"z","a")</f>
        <v>  </v>
      </c>
      <c r="BO533" s="61" t="str">
        <f aca="false">SUBSTITUTE(SUBSTITUTE(SUBSTITUTE(SUBSTITUTE(SUBSTITUTE(SUBSTITUTE(SUBSTITUTE(SUBSTITUTE(SUBSTITUTE(LOWER(BX533&amp;""),"1","0"),"2","0"),"3","0"),"4","0"),"5","0"),"6","0"),"7","0"),"8","0"),"9","0")</f>
        <v>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v>
      </c>
      <c r="BQ533" s="61" t="n">
        <f aca="false">IFERROR(IF(OR(SUMPRODUCT(--ISNUMBER(SEARCH({"aa000"," aa 000"," aaa 000"," aaaa 000"," a 0000"," a000 000"," aa 00 000"," aaa 00 000"},BP533)))&gt;0,SUMPRODUCT(--ISNUMBER(SEARCH({"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533)))&gt;0,SUMPRODUCT(--ISNUMBER(SEARCH({"http","www.","\",".pdf",".jpg",".jpeg",".png",".heic",".xls",".doc",".msg",".eml"},W533)))&gt;0,ISNUMBER(SEARCH("0000",BO533)),AND(SUMPRODUCT(--ISNUMBER(SEARCH({"sharepoint","onedrive","teams","dms","q-pulse","qpulse"},W533)))&gt;0,ISNUMBER(SEARCH("0",BO533)))),1,0),0)</f>
        <v>0</v>
      </c>
      <c r="BR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533," "&amp;LOWER(Flights!$F$21)&amp;" "," ~ ")," mh"," ~")," at "," ~ ")," by "," ~ ")," on "," ~ ")," to "," ~ ")," from "," ~ ")," until "," ~ ")," till "," ~ ")," before "," ~ ")," after "," ~ ")," around "," ~ ")," approx "," ~ ")," about "," ~ ")," since "," ~ ")," hrs "," ~ ")," hr "," ~ ")," hours "," ~ ")," time "," ~ ")," jan "," ~ ")," feb "," ~ ")," mar "," ~ ")," apr "," ~ ")," may "," ~ ")," jun "," ~ ")," jul "," ~ ")," aug "," ~ ")," sep "," ~ ")," sept "," ~ ")," oct "," ~ ")</f>
        <v>  </v>
      </c>
      <c r="BS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533," "&amp;LOWER(Flights!$F$21)&amp;" "," ~ ")," mh"," ~")," at "," ~ ")," by "," ~ ")," on "," ~ ")," to "," ~ ")," from "," ~ ")," until "," ~ ")," till "," ~ ")," before "," ~ ")," after "," ~ ")," around "," ~ ")," approx "," ~ ")," about "," ~ ")," since "," ~ ")," hrs "," ~ ")," hr "," ~ ")," hours "," ~ ")," time "," ~ ")," jan "," ~ ")," feb "," ~ ")," mar "," ~ ")," apr "," ~ ")," may "," ~ ")," jun "," ~ ")," jul "," ~ ")," aug "," ~ ")," sep "," ~ ")," sept "," ~ ")," oct "," ~ ")</f>
        <v>  </v>
      </c>
      <c r="BT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533,"jan","~"),"feb","~"),"mar","~"),"apr","~"),"may","~"),"jun","~"),"jul","~"),"aug","~"),"sep","~"),"oct","~"),"nov","~"),"dec","~")," nov "," ~ ")," dec "," ~ ")," mon "," ~ ")," tue "," ~ ")," wed "," ~ ")," thu "," ~ ")," fri "," ~ ")," sat "," ~ ")," sun "," ~ ")," gate "," ~ ")," bay "," ~ ")," stand "," ~ ")," position "," ~ ")," galley "," ~ ")," flight "," ~ ")," flt "," ~ ")," day "," ~ ")," date "," ~ ")," dated "," ~ ")," the "," ~ ")," and "," ~ ")," of "," ~ ")," in "," ~ ")," for "," ~ ")," with "," ~ ")</f>
        <v>  </v>
      </c>
      <c r="BU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533,"jan","~"),"feb","~"),"mar","~"),"apr","~"),"may","~"),"jun","~"),"jul","~"),"aug","~"),"sep","~"),"oct","~"),"nov","~"),"dec","~")," nov "," ~ ")," dec "," ~ ")," mon "," ~ ")," tue "," ~ ")," wed "," ~ ")," thu "," ~ ")," fri "," ~ ")," sat "," ~ ")," sun "," ~ ")," gate "," ~ ")," bay "," ~ ")," stand "," ~ ")," position "," ~ ")," galley "," ~ ")," flight "," ~ ")," flt "," ~ ")," day "," ~ ")," date "," ~ ")," dated "," ~ ")," the "," ~ ")," and "," ~ ")," of "," ~ ")," in "," ~ ")," for "," ~ ")," with "," ~ ")</f>
        <v>  </v>
      </c>
      <c r="BV533" s="61" t="n">
        <f aca="false">0</f>
        <v>0</v>
      </c>
      <c r="BW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533," pax "," ~ ")," etd "," ~ ")," eta "," ~ ")," std "," ~ ")," sta "," ~ ")," atd "," ~ ")," ata "," ~ ")," lt "," ~ ")," utc "," ~ ")," local "," ~ ")," ok "," ~ ")," done "," ~ ")," seen "," ~ ")," chk "," ~ ")," chkd "," ~ ")," checked "," ~ ")," rcvd "," ~ ")," recd "," ~ ")," dep "," ~ ")," arr "," ~ ")," qty "," ~ ")," all "," ~ ")," ttl "," ~ ")," total "," ~ ")," via "," ~ ")," per "," ~ ")," call "," ~ ")," inbound "," ~ ")," outbound "," ~ ")," approx "," ~ ")</f>
        <v>  </v>
      </c>
      <c r="BX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533," pax "," ~ ")," etd "," ~ ")," eta "," ~ ")," std "," ~ ")," sta "," ~ ")," atd "," ~ ")," ata "," ~ ")," lt "," ~ ")," utc "," ~ ")," local "," ~ ")," ok "," ~ ")," done "," ~ ")," seen "," ~ ")," chk "," ~ ")," chkd "," ~ ")," checked "," ~ ")," rcvd "," ~ ")," recd "," ~ ")," dep "," ~ ")," arr "," ~ ")," qty "," ~ ")," all "," ~ ")," ttl "," ~ ")," total "," ~ ")," via "," ~ ")," per "," ~ ")," call "," ~ ")," inbound "," ~ ")," outbound "," ~ ")," approx "," ~ ")</f>
        <v>  </v>
      </c>
    </row>
    <row r="534" customFormat="false" ht="39.75" hidden="false" customHeight="true" outlineLevel="0" collapsed="false">
      <c r="A534" s="57" t="s">
        <v>1204</v>
      </c>
      <c r="B534" s="57" t="s">
        <v>290</v>
      </c>
      <c r="C534" s="57" t="str">
        <f aca="false">Flights!$F$21</f>
        <v>MH0073</v>
      </c>
      <c r="D534" s="58" t="n">
        <f aca="false">Flights!$D$21</f>
        <v>46322</v>
      </c>
      <c r="E534" s="57" t="str">
        <f aca="false">Flights!$G$21&amp;"-"&amp;Flights!$H$21</f>
        <v>HKG-KUL</v>
      </c>
      <c r="F534" s="57" t="str">
        <f aca="false">Flights!$K$21</f>
        <v>BC</v>
      </c>
      <c r="G534" s="57" t="s">
        <v>81</v>
      </c>
      <c r="H534" s="57" t="s">
        <v>381</v>
      </c>
      <c r="I534" s="57" t="s">
        <v>397</v>
      </c>
      <c r="J534" s="57" t="s">
        <v>398</v>
      </c>
      <c r="K534" s="67" t="s">
        <v>399</v>
      </c>
      <c r="L534" s="67" t="s">
        <v>385</v>
      </c>
      <c r="M534" s="67"/>
      <c r="N534" s="67" t="s">
        <v>386</v>
      </c>
      <c r="O534" s="67"/>
      <c r="P534" s="57" t="s">
        <v>282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open",IF(AND(NOT(OR(LEN(AZ534)&lt;15,ISNUMBER(MATCH(AZ534,L_Placeholder,0)))),BK534=0,NOT(OR(LEN(AU534)&lt;2,ISNUMBER(MATCH(AU534,L_Placeholder,0)))),NOT(OR(LEN(AX534)&lt;2,ISNUMBER(MATCH(AX534,L_Placeholder,0)))),TRIM(AE534)&lt;&gt;TRIM(T534)),"N/A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missing",IF(OR(LEN(AU534)&lt;2,ISNUMBER(MATCH(AU534,L_Placeholder,0))),"INVALID – PIC missing",IF(OR(LEN(AV534)&lt;2,ISNUMBER(MATCH(AV534,L_Placeholder,0))),"INVALID – result / assessment missing",IF(OR(OR(LEN(AW534)&lt;3,ISNUMBER(MATCH(AW534,L_Placeholder,0))),SUMPRODUCT(--ISNUMBER(SEARCH(" "&amp;L_EvidencePhrase&amp;" ",BD534)))&gt;0,BI534=1),"INVALID – evidence missing, placeholder or not yet on file",IF(BL534=0,"INVALID – evidence needs a traceable reference (number, file name or link)",IF(OR(LEN(AX534)&lt;2,ISNUMBER(MATCH(AX534,L_Placeholder,0))),"INVALID – verifier missing",IF(AX534=AU534,"INVALID – verifier must be someone other than the PIC",IF(BH534=1,"INVALID – result not yet available (awaiting / TBC)",IF(BV534=1,"INVALID – wording says not on board: an on-board confirmation needs the item loaded",IF(AND(AQ534=1,OR(OR(LEN(AY534)&lt;3,ISNUMBER(MATCH(AY534,L_Placeholder,0))),BJ534=1,BQ534=0)),"INVALID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LATE","COMPLETE")&amp;IF(BG534=1," – CHECK WORDING",""))))))))))))))))))))))),IF(TRIM(U534)="Fail","FAIL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t="str">
        <f aca="false">" "&amp;TRIM(SUBSTITUTE(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 "))&amp;" "</f>
        <v>  </v>
      </c>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IFERROR(IF(AND(TRIM(U534)="Pass",SUMPRODUCT((LEN(BC534)-LEN(SUBSTITUTE(BC534,"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")))/(LEN(L_PendNeg)+1))+SUMPRODUCT((LEN(BC534)-LEN(SUBSTITUTE(BC534," "&amp;L_PendPrep&amp;" "," ")))/(LEN(L_PendPrep)+1)),1,0),1)</f>
        <v>0</v>
      </c>
      <c r="BI534" s="61" t="n">
        <f aca="false">IFERROR(IF(SUMPRODUCT((LEN(BD534)-LEN(SUBSTITUTE(BD534," "&amp;L_PendStrict&amp;" "," ")))/(LEN(L_PendStrict)+1))&gt;SUMPRODUCT((LEN(BD534)-LEN(SUBSTITUTE(BD534," "&amp;L_PendNeg&amp;" "," ")))/(LEN(L_PendNeg)+1)),1,0),1)</f>
        <v>0</v>
      </c>
      <c r="BJ534" s="61" t="n">
        <f aca="false">IFERROR(IF(SUMPRODUCT((LEN(BE534)-LEN(SUBSTITUTE(BE534," "&amp;L_Pending&amp;" "," ")))/(LEN(L_Pending)+1))&gt;SUMPRODUCT((LEN(BE534)-LEN(SUBSTITUTE(BE534," "&amp;L_PendNeg&amp;" "," ")))/(LEN(L_PendNeg)+1))+SUMPRODUCT((LEN(BE534)-LEN(SUBSTITUTE(BE534," "&amp;L_PendPrep&amp;" "," ")))/(LEN(L_PendPrep)+1)),1,0),1)</f>
        <v>0</v>
      </c>
      <c r="BK534" s="61" t="n">
        <f aca="false">IFERROR(IF(SUMPRODUCT((LEN(BF534)-LEN(SUBSTITUTE(BF534," "&amp;L_PendStrict&amp;" "," ")))/(LEN(L_PendStrict)+1))&gt;SUMPRODUCT((LEN(BF534)-LEN(SUBSTITUTE(BF534," "&amp;L_PendNeg&amp;" "," ")))/(LEN(L_PendNeg)+1)),1,0),1)</f>
        <v>0</v>
      </c>
      <c r="BL534" s="61" t="n">
        <f aca="false">IFERROR(IF(OR(SUMPRODUCT(--ISNUMBER(SEARCH({"aa000"," aa 000"," aaa 000"," aaaa 000"," a 0000"," a000 000"," aa 00 000"," aaa 00 000"},BN534)))&gt;0,SUMPRODUCT(--ISNUMBER(SEARCH({"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534)))&gt;0,SUMPRODUCT(--ISNUMBER(SEARCH({"http","www.","\",".pdf",".jpg",".jpeg",".png",".heic",".xls",".doc",".msg",".eml"},Z534)))&gt;0,AND(SUMPRODUCT(--ISNUMBER(SEARCH({"sharepoint","onedrive","teams","dms","q-pulse","qpulse"},Z534)))&gt;0,ISNUMBER(SEARCH("0",BM534)))),1,0),0)</f>
        <v>0</v>
      </c>
      <c r="BM534" s="61" t="str">
        <f aca="false">SUBSTITUTE(SUBSTITUTE(SUBSTITUTE(SUBSTITUTE(SUBSTITUTE(SUBSTITUTE(SUBSTITUTE(SUBSTITUTE(SUBSTITUTE(LOWER(BW534&amp;""),"1","0"),"2","0"),"3","0"),"4","0"),"5","0"),"6","0"),"7","0"),"8","0"),"9","0")</f>
        <v>  </v>
      </c>
      <c r="BN534" s="61" t="str">
        <f aca="false">SUBSTITUTE(SUBSTITUTE(SUBSTITUTE(SUBSTITUTE(SUBSTITUTE(SUBSTITUTE(SUBSTITUTE(SUBSTITUTE(SUBSTITUTE(SUBSTITUTE(SUBSTITUTE(SUBSTITUTE(SUBSTITUTE(SUBSTITUTE(SUBSTITUTE(SUBSTITUTE(SUBSTITUTE(SUBSTITUTE(SUBSTITUTE(SUBSTITUTE(SUBSTITUTE(SUBSTITUTE(SUBSTITUTE(SUBSTITUTE(SUBSTITUTE(BM534,"b","a"),"c","a"),"d","a"),"e","a"),"f","a"),"g","a"),"h","a"),"i","a"),"j","a"),"k","a"),"l","a"),"m","a"),"n","a"),"o","a"),"p","a"),"q","a"),"r","a"),"s","a"),"t","a"),"u","a"),"v","a"),"w","a"),"x","a"),"y","a"),"z","a")</f>
        <v>  </v>
      </c>
      <c r="BO534" s="61" t="str">
        <f aca="false">SUBSTITUTE(SUBSTITUTE(SUBSTITUTE(SUBSTITUTE(SUBSTITUTE(SUBSTITUTE(SUBSTITUTE(SUBSTITUTE(SUBSTITUTE(LOWER(BX534&amp;""),"1","0"),"2","0"),"3","0"),"4","0"),"5","0"),"6","0"),"7","0"),"8","0"),"9","0")</f>
        <v>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v>
      </c>
      <c r="BQ534" s="61" t="n">
        <f aca="false">IFERROR(IF(OR(SUMPRODUCT(--ISNUMBER(SEARCH({"aa000"," aa 000"," aaa 000"," aaaa 000"," a 0000"," a000 000"," aa 00 000"," aaa 00 000"},BP534)))&gt;0,SUMPRODUCT(--ISNUMBER(SEARCH({"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534)))&gt;0,SUMPRODUCT(--ISNUMBER(SEARCH({"http","www.","\",".pdf",".jpg",".jpeg",".png",".heic",".xls",".doc",".msg",".eml"},W534)))&gt;0,ISNUMBER(SEARCH("0000",BO534)),AND(SUMPRODUCT(--ISNUMBER(SEARCH({"sharepoint","onedrive","teams","dms","q-pulse","qpulse"},W534)))&gt;0,ISNUMBER(SEARCH("0",BO534)))),1,0),0)</f>
        <v>0</v>
      </c>
      <c r="BR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534," "&amp;LOWER(Flights!$F$21)&amp;" "," ~ ")," mh"," ~")," at "," ~ ")," by "," ~ ")," on "," ~ ")," to "," ~ ")," from "," ~ ")," until "," ~ ")," till "," ~ ")," before "," ~ ")," after "," ~ ")," around "," ~ ")," approx "," ~ ")," about "," ~ ")," since "," ~ ")," hrs "," ~ ")," hr "," ~ ")," hours "," ~ ")," time "," ~ ")," jan "," ~ ")," feb "," ~ ")," mar "," ~ ")," apr "," ~ ")," may "," ~ ")," jun "," ~ ")," jul "," ~ ")," aug "," ~ ")," sep "," ~ ")," sept "," ~ ")," oct "," ~ ")</f>
        <v>  </v>
      </c>
      <c r="BS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534," "&amp;LOWER(Flights!$F$21)&amp;" "," ~ ")," mh"," ~")," at "," ~ ")," by "," ~ ")," on "," ~ ")," to "," ~ ")," from "," ~ ")," until "," ~ ")," till "," ~ ")," before "," ~ ")," after "," ~ ")," around "," ~ ")," approx "," ~ ")," about "," ~ ")," since "," ~ ")," hrs "," ~ ")," hr "," ~ ")," hours "," ~ ")," time "," ~ ")," jan "," ~ ")," feb "," ~ ")," mar "," ~ ")," apr "," ~ ")," may "," ~ ")," jun "," ~ ")," jul "," ~ ")," aug "," ~ ")," sep "," ~ ")," sept "," ~ ")," oct "," ~ ")</f>
        <v>  </v>
      </c>
      <c r="BT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534,"jan","~"),"feb","~"),"mar","~"),"apr","~"),"may","~"),"jun","~"),"jul","~"),"aug","~"),"sep","~"),"oct","~"),"nov","~"),"dec","~")," nov "," ~ ")," dec "," ~ ")," mon "," ~ ")," tue "," ~ ")," wed "," ~ ")," thu "," ~ ")," fri "," ~ ")," sat "," ~ ")," sun "," ~ ")," gate "," ~ ")," bay "," ~ ")," stand "," ~ ")," position "," ~ ")," galley "," ~ ")," flight "," ~ ")," flt "," ~ ")," day "," ~ ")," date "," ~ ")," dated "," ~ ")," the "," ~ ")," and "," ~ ")," of "," ~ ")," in "," ~ ")," for "," ~ ")," with "," ~ ")</f>
        <v>  </v>
      </c>
      <c r="BU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534,"jan","~"),"feb","~"),"mar","~"),"apr","~"),"may","~"),"jun","~"),"jul","~"),"aug","~"),"sep","~"),"oct","~"),"nov","~"),"dec","~")," nov "," ~ ")," dec "," ~ ")," mon "," ~ ")," tue "," ~ ")," wed "," ~ ")," thu "," ~ ")," fri "," ~ ")," sat "," ~ ")," sun "," ~ ")," gate "," ~ ")," bay "," ~ ")," stand "," ~ ")," position "," ~ ")," galley "," ~ ")," flight "," ~ ")," flt "," ~ ")," day "," ~ ")," date "," ~ ")," dated "," ~ ")," the "," ~ ")," and "," ~ ")," of "," ~ ")," in "," ~ ")," for "," ~ ")," with "," ~ ")</f>
        <v>  </v>
      </c>
      <c r="BV534" s="61" t="n">
        <f aca="false">0</f>
        <v>0</v>
      </c>
      <c r="BW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534," pax "," ~ ")," etd "," ~ ")," eta "," ~ ")," std "," ~ ")," sta "," ~ ")," atd "," ~ ")," ata "," ~ ")," lt "," ~ ")," utc "," ~ ")," local "," ~ ")," ok "," ~ ")," done "," ~ ")," seen "," ~ ")," chk "," ~ ")," chkd "," ~ ")," checked "," ~ ")," rcvd "," ~ ")," recd "," ~ ")," dep "," ~ ")," arr "," ~ ")," qty "," ~ ")," all "," ~ ")," ttl "," ~ ")," total "," ~ ")," via "," ~ ")," per "," ~ ")," call "," ~ ")," inbound "," ~ ")," outbound "," ~ ")," approx "," ~ ")</f>
        <v>  </v>
      </c>
      <c r="BX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534," pax "," ~ ")," etd "," ~ ")," eta "," ~ ")," std "," ~ ")," sta "," ~ ")," atd "," ~ ")," ata "," ~ ")," lt "," ~ ")," utc "," ~ ")," local "," ~ ")," ok "," ~ ")," done "," ~ ")," seen "," ~ ")," chk "," ~ ")," chkd "," ~ ")," checked "," ~ ")," rcvd "," ~ ")," recd "," ~ ")," dep "," ~ ")," arr "," ~ ")," qty "," ~ ")," all "," ~ ")," ttl "," ~ ")," total "," ~ ")," via "," ~ ")," per "," ~ ")," call "," ~ ")," inbound "," ~ ")," outbound "," ~ ")," approx "," ~ ")</f>
        <v>  </v>
      </c>
    </row>
    <row r="535" customFormat="false" ht="39.75" hidden="false" customHeight="true" outlineLevel="0" collapsed="false">
      <c r="A535" s="57" t="s">
        <v>1205</v>
      </c>
      <c r="B535" s="57" t="s">
        <v>290</v>
      </c>
      <c r="C535" s="57" t="str">
        <f aca="false">Flights!$F$21</f>
        <v>MH0073</v>
      </c>
      <c r="D535" s="58" t="n">
        <f aca="false">Flights!$D$21</f>
        <v>46322</v>
      </c>
      <c r="E535" s="57" t="str">
        <f aca="false">Flights!$G$21&amp;"-"&amp;Flights!$H$21</f>
        <v>HKG-KUL</v>
      </c>
      <c r="F535" s="57" t="str">
        <f aca="false">Flights!$K$21</f>
        <v>BC</v>
      </c>
      <c r="G535" s="57" t="s">
        <v>81</v>
      </c>
      <c r="H535" s="57" t="s">
        <v>381</v>
      </c>
      <c r="I535" s="57" t="s">
        <v>401</v>
      </c>
      <c r="J535" s="57" t="s">
        <v>402</v>
      </c>
      <c r="K535" s="67" t="s">
        <v>403</v>
      </c>
      <c r="L535" s="67" t="s">
        <v>385</v>
      </c>
      <c r="M535" s="67"/>
      <c r="N535" s="67" t="s">
        <v>386</v>
      </c>
      <c r="O535" s="67"/>
      <c r="P535" s="57" t="s">
        <v>282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open",IF(AND(NOT(OR(LEN(AZ535)&lt;15,ISNUMBER(MATCH(AZ535,L_Placeholder,0)))),BK535=0,NOT(OR(LEN(AU535)&lt;2,ISNUMBER(MATCH(AU535,L_Placeholder,0)))),NOT(OR(LEN(AX535)&lt;2,ISNUMBER(MATCH(AX535,L_Placeholder,0)))),TRIM(AE535)&lt;&gt;TRIM(T535)),"N/A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missing",IF(OR(LEN(AU535)&lt;2,ISNUMBER(MATCH(AU535,L_Placeholder,0))),"INVALID – PIC missing",IF(OR(LEN(AV535)&lt;2,ISNUMBER(MATCH(AV535,L_Placeholder,0))),"INVALID – result / assessment missing",IF(OR(OR(LEN(AW535)&lt;3,ISNUMBER(MATCH(AW535,L_Placeholder,0))),SUMPRODUCT(--ISNUMBER(SEARCH(" "&amp;L_EvidencePhrase&amp;" ",BD535)))&gt;0,BI535=1),"INVALID – evidence missing, placeholder or not yet on file",IF(BL535=0,"INVALID – evidence needs a traceable reference (number, file name or link)",IF(OR(LEN(AX535)&lt;2,ISNUMBER(MATCH(AX535,L_Placeholder,0))),"INVALID – verifier missing",IF(AX535=AU535,"INVALID – verifier must be someone other than the PIC",IF(BH535=1,"INVALID – result not yet available (awaiting / TBC)",IF(BV535=1,"INVALID – wording says not on board: an on-board confirmation needs the item loaded",IF(AND(AQ535=1,OR(OR(LEN(AY535)&lt;3,ISNUMBER(MATCH(AY535,L_Placeholder,0))),BJ535=1,BQ535=0)),"INVALID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LATE","COMPLETE")&amp;IF(BG535=1," – CHECK WORDING",""))))))))))))))))))))))),IF(TRIM(U535)="Fail","FAIL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t="str">
        <f aca="false">" "&amp;TRIM(SUBSTITUTE(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 "))&amp;" "</f>
        <v>  </v>
      </c>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IFERROR(IF(AND(TRIM(U535)="Pass",SUMPRODUCT((LEN(BC535)-LEN(SUBSTITUTE(BC535,"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")))/(LEN(L_PendNeg)+1))+SUMPRODUCT((LEN(BC535)-LEN(SUBSTITUTE(BC535," "&amp;L_PendPrep&amp;" "," ")))/(LEN(L_PendPrep)+1)),1,0),1)</f>
        <v>0</v>
      </c>
      <c r="BI535" s="61" t="n">
        <f aca="false">IFERROR(IF(SUMPRODUCT((LEN(BD535)-LEN(SUBSTITUTE(BD535," "&amp;L_PendStrict&amp;" "," ")))/(LEN(L_PendStrict)+1))&gt;SUMPRODUCT((LEN(BD535)-LEN(SUBSTITUTE(BD535," "&amp;L_PendNeg&amp;" "," ")))/(LEN(L_PendNeg)+1)),1,0),1)</f>
        <v>0</v>
      </c>
      <c r="BJ535" s="61" t="n">
        <f aca="false">IFERROR(IF(SUMPRODUCT((LEN(BE535)-LEN(SUBSTITUTE(BE535," "&amp;L_Pending&amp;" "," ")))/(LEN(L_Pending)+1))&gt;SUMPRODUCT((LEN(BE535)-LEN(SUBSTITUTE(BE535," "&amp;L_PendNeg&amp;" "," ")))/(LEN(L_PendNeg)+1))+SUMPRODUCT((LEN(BE535)-LEN(SUBSTITUTE(BE535," "&amp;L_PendPrep&amp;" "," ")))/(LEN(L_PendPrep)+1)),1,0),1)</f>
        <v>0</v>
      </c>
      <c r="BK535" s="61" t="n">
        <f aca="false">IFERROR(IF(SUMPRODUCT((LEN(BF535)-LEN(SUBSTITUTE(BF535," "&amp;L_PendStrict&amp;" "," ")))/(LEN(L_PendStrict)+1))&gt;SUMPRODUCT((LEN(BF535)-LEN(SUBSTITUTE(BF535," "&amp;L_PendNeg&amp;" "," ")))/(LEN(L_PendNeg)+1)),1,0),1)</f>
        <v>0</v>
      </c>
      <c r="BL535" s="61" t="n">
        <f aca="false">IFERROR(IF(OR(SUMPRODUCT(--ISNUMBER(SEARCH({"aa000"," aa 000"," aaa 000"," aaaa 000"," a 0000"," a000 000"," aa 00 000"," aaa 00 000"},BN535)))&gt;0,SUMPRODUCT(--ISNUMBER(SEARCH({"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535)))&gt;0,SUMPRODUCT(--ISNUMBER(SEARCH({"http","www.","\",".pdf",".jpg",".jpeg",".png",".heic",".xls",".doc",".msg",".eml"},Z535)))&gt;0,AND(SUMPRODUCT(--ISNUMBER(SEARCH({"sharepoint","onedrive","teams","dms","q-pulse","qpulse"},Z535)))&gt;0,ISNUMBER(SEARCH("0",BM535)))),1,0),0)</f>
        <v>0</v>
      </c>
      <c r="BM535" s="61" t="str">
        <f aca="false">SUBSTITUTE(SUBSTITUTE(SUBSTITUTE(SUBSTITUTE(SUBSTITUTE(SUBSTITUTE(SUBSTITUTE(SUBSTITUTE(SUBSTITUTE(LOWER(BW535&amp;""),"1","0"),"2","0"),"3","0"),"4","0"),"5","0"),"6","0"),"7","0"),"8","0"),"9","0")</f>
        <v>  </v>
      </c>
      <c r="BN535" s="61" t="str">
        <f aca="false">SUBSTITUTE(SUBSTITUTE(SUBSTITUTE(SUBSTITUTE(SUBSTITUTE(SUBSTITUTE(SUBSTITUTE(SUBSTITUTE(SUBSTITUTE(SUBSTITUTE(SUBSTITUTE(SUBSTITUTE(SUBSTITUTE(SUBSTITUTE(SUBSTITUTE(SUBSTITUTE(SUBSTITUTE(SUBSTITUTE(SUBSTITUTE(SUBSTITUTE(SUBSTITUTE(SUBSTITUTE(SUBSTITUTE(SUBSTITUTE(SUBSTITUTE(BM535,"b","a"),"c","a"),"d","a"),"e","a"),"f","a"),"g","a"),"h","a"),"i","a"),"j","a"),"k","a"),"l","a"),"m","a"),"n","a"),"o","a"),"p","a"),"q","a"),"r","a"),"s","a"),"t","a"),"u","a"),"v","a"),"w","a"),"x","a"),"y","a"),"z","a")</f>
        <v>  </v>
      </c>
      <c r="BO535" s="61" t="str">
        <f aca="false">SUBSTITUTE(SUBSTITUTE(SUBSTITUTE(SUBSTITUTE(SUBSTITUTE(SUBSTITUTE(SUBSTITUTE(SUBSTITUTE(SUBSTITUTE(LOWER(BX535&amp;""),"1","0"),"2","0"),"3","0"),"4","0"),"5","0"),"6","0"),"7","0"),"8","0"),"9","0")</f>
        <v>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v>
      </c>
      <c r="BQ535" s="61" t="n">
        <f aca="false">IFERROR(IF(OR(SUMPRODUCT(--ISNUMBER(SEARCH({"aa000"," aa 000"," aaa 000"," aaaa 000"," a 0000"," a000 000"," aa 00 000"," aaa 00 000"},BP535)))&gt;0,SUMPRODUCT(--ISNUMBER(SEARCH({"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535)))&gt;0,SUMPRODUCT(--ISNUMBER(SEARCH({"http","www.","\",".pdf",".jpg",".jpeg",".png",".heic",".xls",".doc",".msg",".eml"},W535)))&gt;0,ISNUMBER(SEARCH("0000",BO535)),AND(SUMPRODUCT(--ISNUMBER(SEARCH({"sharepoint","onedrive","teams","dms","q-pulse","qpulse"},W535)))&gt;0,ISNUMBER(SEARCH("0",BO535)))),1,0),0)</f>
        <v>0</v>
      </c>
      <c r="BR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535," "&amp;LOWER(Flights!$F$21)&amp;" "," ~ ")," mh"," ~")," at "," ~ ")," by "," ~ ")," on "," ~ ")," to "," ~ ")," from "," ~ ")," until "," ~ ")," till "," ~ ")," before "," ~ ")," after "," ~ ")," around "," ~ ")," approx "," ~ ")," about "," ~ ")," since "," ~ ")," hrs "," ~ ")," hr "," ~ ")," hours "," ~ ")," time "," ~ ")," jan "," ~ ")," feb "," ~ ")," mar "," ~ ")," apr "," ~ ")," may "," ~ ")," jun "," ~ ")," jul "," ~ ")," aug "," ~ ")," sep "," ~ ")," sept "," ~ ")," oct "," ~ ")</f>
        <v>  </v>
      </c>
      <c r="BS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535," "&amp;LOWER(Flights!$F$21)&amp;" "," ~ ")," mh"," ~")," at "," ~ ")," by "," ~ ")," on "," ~ ")," to "," ~ ")," from "," ~ ")," until "," ~ ")," till "," ~ ")," before "," ~ ")," after "," ~ ")," around "," ~ ")," approx "," ~ ")," about "," ~ ")," since "," ~ ")," hrs "," ~ ")," hr "," ~ ")," hours "," ~ ")," time "," ~ ")," jan "," ~ ")," feb "," ~ ")," mar "," ~ ")," apr "," ~ ")," may "," ~ ")," jun "," ~ ")," jul "," ~ ")," aug "," ~ ")," sep "," ~ ")," sept "," ~ ")," oct "," ~ ")</f>
        <v>  </v>
      </c>
      <c r="BT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535,"jan","~"),"feb","~"),"mar","~"),"apr","~"),"may","~"),"jun","~"),"jul","~"),"aug","~"),"sep","~"),"oct","~"),"nov","~"),"dec","~")," nov "," ~ ")," dec "," ~ ")," mon "," ~ ")," tue "," ~ ")," wed "," ~ ")," thu "," ~ ")," fri "," ~ ")," sat "," ~ ")," sun "," ~ ")," gate "," ~ ")," bay "," ~ ")," stand "," ~ ")," position "," ~ ")," galley "," ~ ")," flight "," ~ ")," flt "," ~ ")," day "," ~ ")," date "," ~ ")," dated "," ~ ")," the "," ~ ")," and "," ~ ")," of "," ~ ")," in "," ~ ")," for "," ~ ")," with "," ~ ")</f>
        <v>  </v>
      </c>
      <c r="BU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535,"jan","~"),"feb","~"),"mar","~"),"apr","~"),"may","~"),"jun","~"),"jul","~"),"aug","~"),"sep","~"),"oct","~"),"nov","~"),"dec","~")," nov "," ~ ")," dec "," ~ ")," mon "," ~ ")," tue "," ~ ")," wed "," ~ ")," thu "," ~ ")," fri "," ~ ")," sat "," ~ ")," sun "," ~ ")," gate "," ~ ")," bay "," ~ ")," stand "," ~ ")," position "," ~ ")," galley "," ~ ")," flight "," ~ ")," flt "," ~ ")," day "," ~ ")," date "," ~ ")," dated "," ~ ")," the "," ~ ")," and "," ~ ")," of "," ~ ")," in "," ~ ")," for "," ~ ")," with "," ~ ")</f>
        <v>  </v>
      </c>
      <c r="BV535" s="61" t="n">
        <f aca="false">0</f>
        <v>0</v>
      </c>
      <c r="BW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535," pax "," ~ ")," etd "," ~ ")," eta "," ~ ")," std "," ~ ")," sta "," ~ ")," atd "," ~ ")," ata "," ~ ")," lt "," ~ ")," utc "," ~ ")," local "," ~ ")," ok "," ~ ")," done "," ~ ")," seen "," ~ ")," chk "," ~ ")," chkd "," ~ ")," checked "," ~ ")," rcvd "," ~ ")," recd "," ~ ")," dep "," ~ ")," arr "," ~ ")," qty "," ~ ")," all "," ~ ")," ttl "," ~ ")," total "," ~ ")," via "," ~ ")," per "," ~ ")," call "," ~ ")," inbound "," ~ ")," outbound "," ~ ")," approx "," ~ ")</f>
        <v>  </v>
      </c>
      <c r="BX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535," pax "," ~ ")," etd "," ~ ")," eta "," ~ ")," std "," ~ ")," sta "," ~ ")," atd "," ~ ")," ata "," ~ ")," lt "," ~ ")," utc "," ~ ")," local "," ~ ")," ok "," ~ ")," done "," ~ ")," seen "," ~ ")," chk "," ~ ")," chkd "," ~ ")," checked "," ~ ")," rcvd "," ~ ")," recd "," ~ ")," dep "," ~ ")," arr "," ~ ")," qty "," ~ ")," all "," ~ ")," ttl "," ~ ")," total "," ~ ")," via "," ~ ")," per "," ~ ")," call "," ~ ")," inbound "," ~ ")," outbound "," ~ ")," approx "," ~ ")</f>
        <v>  </v>
      </c>
    </row>
    <row r="536" customFormat="false" ht="39.75" hidden="false" customHeight="true" outlineLevel="0" collapsed="false">
      <c r="A536" s="57" t="s">
        <v>1206</v>
      </c>
      <c r="B536" s="57" t="s">
        <v>290</v>
      </c>
      <c r="C536" s="57" t="str">
        <f aca="false">Flights!$F$21</f>
        <v>MH0073</v>
      </c>
      <c r="D536" s="58" t="n">
        <f aca="false">Flights!$D$21</f>
        <v>46322</v>
      </c>
      <c r="E536" s="57" t="str">
        <f aca="false">Flights!$G$21&amp;"-"&amp;Flights!$H$21</f>
        <v>HKG-KUL</v>
      </c>
      <c r="F536" s="57" t="str">
        <f aca="false">Flights!$K$21</f>
        <v>BC</v>
      </c>
      <c r="G536" s="57" t="s">
        <v>81</v>
      </c>
      <c r="H536" s="57" t="s">
        <v>381</v>
      </c>
      <c r="I536" s="57" t="s">
        <v>401</v>
      </c>
      <c r="J536" s="57" t="s">
        <v>405</v>
      </c>
      <c r="K536" s="67" t="s">
        <v>406</v>
      </c>
      <c r="L536" s="67" t="s">
        <v>385</v>
      </c>
      <c r="M536" s="67"/>
      <c r="N536" s="67" t="s">
        <v>386</v>
      </c>
      <c r="O536" s="67"/>
      <c r="P536" s="57" t="s">
        <v>282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open",IF(AND(NOT(OR(LEN(AZ536)&lt;15,ISNUMBER(MATCH(AZ536,L_Placeholder,0)))),BK536=0,NOT(OR(LEN(AU536)&lt;2,ISNUMBER(MATCH(AU536,L_Placeholder,0)))),NOT(OR(LEN(AX536)&lt;2,ISNUMBER(MATCH(AX536,L_Placeholder,0)))),TRIM(AE536)&lt;&gt;TRIM(T536)),"N/A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missing",IF(OR(LEN(AU536)&lt;2,ISNUMBER(MATCH(AU536,L_Placeholder,0))),"INVALID – PIC missing",IF(OR(LEN(AV536)&lt;2,ISNUMBER(MATCH(AV536,L_Placeholder,0))),"INVALID – result / assessment missing",IF(OR(OR(LEN(AW536)&lt;3,ISNUMBER(MATCH(AW536,L_Placeholder,0))),SUMPRODUCT(--ISNUMBER(SEARCH(" "&amp;L_EvidencePhrase&amp;" ",BD536)))&gt;0,BI536=1),"INVALID – evidence missing, placeholder or not yet on file",IF(BL536=0,"INVALID – evidence needs a traceable reference (number, file name or link)",IF(OR(LEN(AX536)&lt;2,ISNUMBER(MATCH(AX536,L_Placeholder,0))),"INVALID – verifier missing",IF(AX536=AU536,"INVALID – verifier must be someone other than the PIC",IF(BH536=1,"INVALID – result not yet available (awaiting / TBC)",IF(BV536=1,"INVALID – wording says not on board: an on-board confirmation needs the item loaded",IF(AND(AQ536=1,OR(OR(LEN(AY536)&lt;3,ISNUMBER(MATCH(AY536,L_Placeholder,0))),BJ536=1,BQ536=0)),"INVALID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LATE","COMPLETE")&amp;IF(BG536=1," – CHECK WORDING",""))))))))))))))))))))))),IF(TRIM(U536)="Fail","FAIL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t="str">
        <f aca="false">" "&amp;TRIM(SUBSTITUTE(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 "))&amp;" "</f>
        <v>  </v>
      </c>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IFERROR(IF(AND(TRIM(U536)="Pass",SUMPRODUCT((LEN(BC536)-LEN(SUBSTITUTE(BC536,"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")))/(LEN(L_PendNeg)+1))+SUMPRODUCT((LEN(BC536)-LEN(SUBSTITUTE(BC536," "&amp;L_PendPrep&amp;" "," ")))/(LEN(L_PendPrep)+1)),1,0),1)</f>
        <v>0</v>
      </c>
      <c r="BI536" s="61" t="n">
        <f aca="false">IFERROR(IF(SUMPRODUCT((LEN(BD536)-LEN(SUBSTITUTE(BD536," "&amp;L_PendStrict&amp;" "," ")))/(LEN(L_PendStrict)+1))&gt;SUMPRODUCT((LEN(BD536)-LEN(SUBSTITUTE(BD536," "&amp;L_PendNeg&amp;" "," ")))/(LEN(L_PendNeg)+1)),1,0),1)</f>
        <v>0</v>
      </c>
      <c r="BJ536" s="61" t="n">
        <f aca="false">IFERROR(IF(SUMPRODUCT((LEN(BE536)-LEN(SUBSTITUTE(BE536," "&amp;L_Pending&amp;" "," ")))/(LEN(L_Pending)+1))&gt;SUMPRODUCT((LEN(BE536)-LEN(SUBSTITUTE(BE536," "&amp;L_PendNeg&amp;" "," ")))/(LEN(L_PendNeg)+1))+SUMPRODUCT((LEN(BE536)-LEN(SUBSTITUTE(BE536," "&amp;L_PendPrep&amp;" "," ")))/(LEN(L_PendPrep)+1)),1,0),1)</f>
        <v>0</v>
      </c>
      <c r="BK536" s="61" t="n">
        <f aca="false">IFERROR(IF(SUMPRODUCT((LEN(BF536)-LEN(SUBSTITUTE(BF536," "&amp;L_PendStrict&amp;" "," ")))/(LEN(L_PendStrict)+1))&gt;SUMPRODUCT((LEN(BF536)-LEN(SUBSTITUTE(BF536," "&amp;L_PendNeg&amp;" "," ")))/(LEN(L_PendNeg)+1)),1,0),1)</f>
        <v>0</v>
      </c>
      <c r="BL536" s="61" t="n">
        <f aca="false">IFERROR(IF(OR(SUMPRODUCT(--ISNUMBER(SEARCH({"aa000"," aa 000"," aaa 000"," aaaa 000"," a 0000"," a000 000"," aa 00 000"," aaa 00 000"},BN536)))&gt;0,SUMPRODUCT(--ISNUMBER(SEARCH({"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536)))&gt;0,SUMPRODUCT(--ISNUMBER(SEARCH({"http","www.","\",".pdf",".jpg",".jpeg",".png",".heic",".xls",".doc",".msg",".eml"},Z536)))&gt;0,AND(SUMPRODUCT(--ISNUMBER(SEARCH({"sharepoint","onedrive","teams","dms","q-pulse","qpulse"},Z536)))&gt;0,ISNUMBER(SEARCH("0",BM536)))),1,0),0)</f>
        <v>0</v>
      </c>
      <c r="BM536" s="61" t="str">
        <f aca="false">SUBSTITUTE(SUBSTITUTE(SUBSTITUTE(SUBSTITUTE(SUBSTITUTE(SUBSTITUTE(SUBSTITUTE(SUBSTITUTE(SUBSTITUTE(LOWER(BW536&amp;""),"1","0"),"2","0"),"3","0"),"4","0"),"5","0"),"6","0"),"7","0"),"8","0"),"9","0")</f>
        <v>  </v>
      </c>
      <c r="BN536" s="61" t="str">
        <f aca="false">SUBSTITUTE(SUBSTITUTE(SUBSTITUTE(SUBSTITUTE(SUBSTITUTE(SUBSTITUTE(SUBSTITUTE(SUBSTITUTE(SUBSTITUTE(SUBSTITUTE(SUBSTITUTE(SUBSTITUTE(SUBSTITUTE(SUBSTITUTE(SUBSTITUTE(SUBSTITUTE(SUBSTITUTE(SUBSTITUTE(SUBSTITUTE(SUBSTITUTE(SUBSTITUTE(SUBSTITUTE(SUBSTITUTE(SUBSTITUTE(SUBSTITUTE(BM536,"b","a"),"c","a"),"d","a"),"e","a"),"f","a"),"g","a"),"h","a"),"i","a"),"j","a"),"k","a"),"l","a"),"m","a"),"n","a"),"o","a"),"p","a"),"q","a"),"r","a"),"s","a"),"t","a"),"u","a"),"v","a"),"w","a"),"x","a"),"y","a"),"z","a")</f>
        <v>  </v>
      </c>
      <c r="BO536" s="61" t="str">
        <f aca="false">SUBSTITUTE(SUBSTITUTE(SUBSTITUTE(SUBSTITUTE(SUBSTITUTE(SUBSTITUTE(SUBSTITUTE(SUBSTITUTE(SUBSTITUTE(LOWER(BX536&amp;""),"1","0"),"2","0"),"3","0"),"4","0"),"5","0"),"6","0"),"7","0"),"8","0"),"9","0")</f>
        <v>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v>
      </c>
      <c r="BQ536" s="61" t="n">
        <f aca="false">IFERROR(IF(OR(SUMPRODUCT(--ISNUMBER(SEARCH({"aa000"," aa 000"," aaa 000"," aaaa 000"," a 0000"," a000 000"," aa 00 000"," aaa 00 000"},BP536)))&gt;0,SUMPRODUCT(--ISNUMBER(SEARCH({"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536)))&gt;0,SUMPRODUCT(--ISNUMBER(SEARCH({"http","www.","\",".pdf",".jpg",".jpeg",".png",".heic",".xls",".doc",".msg",".eml"},W536)))&gt;0,ISNUMBER(SEARCH("0000",BO536)),AND(SUMPRODUCT(--ISNUMBER(SEARCH({"sharepoint","onedrive","teams","dms","q-pulse","qpulse"},W536)))&gt;0,ISNUMBER(SEARCH("0",BO536)))),1,0),0)</f>
        <v>0</v>
      </c>
      <c r="BR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536," "&amp;LOWER(Flights!$F$21)&amp;" "," ~ ")," mh"," ~")," at "," ~ ")," by "," ~ ")," on "," ~ ")," to "," ~ ")," from "," ~ ")," until "," ~ ")," till "," ~ ")," before "," ~ ")," after "," ~ ")," around "," ~ ")," approx "," ~ ")," about "," ~ ")," since "," ~ ")," hrs "," ~ ")," hr "," ~ ")," hours "," ~ ")," time "," ~ ")," jan "," ~ ")," feb "," ~ ")," mar "," ~ ")," apr "," ~ ")," may "," ~ ")," jun "," ~ ")," jul "," ~ ")," aug "," ~ ")," sep "," ~ ")," sept "," ~ ")," oct "," ~ ")</f>
        <v>  </v>
      </c>
      <c r="BS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536," "&amp;LOWER(Flights!$F$21)&amp;" "," ~ ")," mh"," ~")," at "," ~ ")," by "," ~ ")," on "," ~ ")," to "," ~ ")," from "," ~ ")," until "," ~ ")," till "," ~ ")," before "," ~ ")," after "," ~ ")," around "," ~ ")," approx "," ~ ")," about "," ~ ")," since "," ~ ")," hrs "," ~ ")," hr "," ~ ")," hours "," ~ ")," time "," ~ ")," jan "," ~ ")," feb "," ~ ")," mar "," ~ ")," apr "," ~ ")," may "," ~ ")," jun "," ~ ")," jul "," ~ ")," aug "," ~ ")," sep "," ~ ")," sept "," ~ ")," oct "," ~ ")</f>
        <v>  </v>
      </c>
      <c r="BT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536,"jan","~"),"feb","~"),"mar","~"),"apr","~"),"may","~"),"jun","~"),"jul","~"),"aug","~"),"sep","~"),"oct","~"),"nov","~"),"dec","~")," nov "," ~ ")," dec "," ~ ")," mon "," ~ ")," tue "," ~ ")," wed "," ~ ")," thu "," ~ ")," fri "," ~ ")," sat "," ~ ")," sun "," ~ ")," gate "," ~ ")," bay "," ~ ")," stand "," ~ ")," position "," ~ ")," galley "," ~ ")," flight "," ~ ")," flt "," ~ ")," day "," ~ ")," date "," ~ ")," dated "," ~ ")," the "," ~ ")," and "," ~ ")," of "," ~ ")," in "," ~ ")," for "," ~ ")," with "," ~ ")</f>
        <v>  </v>
      </c>
      <c r="BU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536,"jan","~"),"feb","~"),"mar","~"),"apr","~"),"may","~"),"jun","~"),"jul","~"),"aug","~"),"sep","~"),"oct","~"),"nov","~"),"dec","~")," nov "," ~ ")," dec "," ~ ")," mon "," ~ ")," tue "," ~ ")," wed "," ~ ")," thu "," ~ ")," fri "," ~ ")," sat "," ~ ")," sun "," ~ ")," gate "," ~ ")," bay "," ~ ")," stand "," ~ ")," position "," ~ ")," galley "," ~ ")," flight "," ~ ")," flt "," ~ ")," day "," ~ ")," date "," ~ ")," dated "," ~ ")," the "," ~ ")," and "," ~ ")," of "," ~ ")," in "," ~ ")," for "," ~ ")," with "," ~ ")</f>
        <v>  </v>
      </c>
      <c r="BV536" s="61" t="n">
        <f aca="false">0</f>
        <v>0</v>
      </c>
      <c r="BW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536," pax "," ~ ")," etd "," ~ ")," eta "," ~ ")," std "," ~ ")," sta "," ~ ")," atd "," ~ ")," ata "," ~ ")," lt "," ~ ")," utc "," ~ ")," local "," ~ ")," ok "," ~ ")," done "," ~ ")," seen "," ~ ")," chk "," ~ ")," chkd "," ~ ")," checked "," ~ ")," rcvd "," ~ ")," recd "," ~ ")," dep "," ~ ")," arr "," ~ ")," qty "," ~ ")," all "," ~ ")," ttl "," ~ ")," total "," ~ ")," via "," ~ ")," per "," ~ ")," call "," ~ ")," inbound "," ~ ")," outbound "," ~ ")," approx "," ~ ")</f>
        <v>  </v>
      </c>
      <c r="BX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536," pax "," ~ ")," etd "," ~ ")," eta "," ~ ")," std "," ~ ")," sta "," ~ ")," atd "," ~ ")," ata "," ~ ")," lt "," ~ ")," utc "," ~ ")," local "," ~ ")," ok "," ~ ")," done "," ~ ")," seen "," ~ ")," chk "," ~ ")," chkd "," ~ ")," checked "," ~ ")," rcvd "," ~ ")," recd "," ~ ")," dep "," ~ ")," arr "," ~ ")," qty "," ~ ")," all "," ~ ")," ttl "," ~ ")," total "," ~ ")," via "," ~ ")," per "," ~ ")," call "," ~ ")," inbound "," ~ ")," outbound "," ~ ")," approx "," ~ ")</f>
        <v>  </v>
      </c>
    </row>
    <row r="537" customFormat="false" ht="39.75" hidden="false" customHeight="true" outlineLevel="0" collapsed="false">
      <c r="A537" s="57" t="s">
        <v>1207</v>
      </c>
      <c r="B537" s="57" t="s">
        <v>290</v>
      </c>
      <c r="C537" s="57" t="str">
        <f aca="false">Flights!$F$21</f>
        <v>MH0073</v>
      </c>
      <c r="D537" s="58" t="n">
        <f aca="false">Flights!$D$21</f>
        <v>46322</v>
      </c>
      <c r="E537" s="57" t="str">
        <f aca="false">Flights!$G$21&amp;"-"&amp;Flights!$H$21</f>
        <v>HKG-KUL</v>
      </c>
      <c r="F537" s="57" t="str">
        <f aca="false">Flights!$K$21</f>
        <v>BC</v>
      </c>
      <c r="G537" s="57" t="s">
        <v>81</v>
      </c>
      <c r="H537" s="57" t="s">
        <v>381</v>
      </c>
      <c r="I537" s="57" t="s">
        <v>408</v>
      </c>
      <c r="J537" s="57" t="s">
        <v>409</v>
      </c>
      <c r="K537" s="67" t="s">
        <v>410</v>
      </c>
      <c r="L537" s="67" t="s">
        <v>385</v>
      </c>
      <c r="M537" s="67"/>
      <c r="N537" s="67" t="s">
        <v>386</v>
      </c>
      <c r="O537" s="67"/>
      <c r="P537" s="57" t="s">
        <v>282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open",IF(AND(NOT(OR(LEN(AZ537)&lt;15,ISNUMBER(MATCH(AZ537,L_Placeholder,0)))),BK537=0,NOT(OR(LEN(AU537)&lt;2,ISNUMBER(MATCH(AU537,L_Placeholder,0)))),NOT(OR(LEN(AX537)&lt;2,ISNUMBER(MATCH(AX537,L_Placeholder,0)))),TRIM(AE537)&lt;&gt;TRIM(T537)),"N/A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missing",IF(OR(LEN(AU537)&lt;2,ISNUMBER(MATCH(AU537,L_Placeholder,0))),"INVALID – PIC missing",IF(OR(LEN(AV537)&lt;2,ISNUMBER(MATCH(AV537,L_Placeholder,0))),"INVALID – result / assessment missing",IF(OR(OR(LEN(AW537)&lt;3,ISNUMBER(MATCH(AW537,L_Placeholder,0))),SUMPRODUCT(--ISNUMBER(SEARCH(" "&amp;L_EvidencePhrase&amp;" ",BD537)))&gt;0,BI537=1),"INVALID – evidence missing, placeholder or not yet on file",IF(BL537=0,"INVALID – evidence needs a traceable reference (number, file name or link)",IF(OR(LEN(AX537)&lt;2,ISNUMBER(MATCH(AX537,L_Placeholder,0))),"INVALID – verifier missing",IF(AX537=AU537,"INVALID – verifier must be someone other than the PIC",IF(BH537=1,"INVALID – result not yet available (awaiting / TBC)",IF(BV537=1,"INVALID – wording says not on board: an on-board confirmation needs the item loaded",IF(AND(AQ537=1,OR(OR(LEN(AY537)&lt;3,ISNUMBER(MATCH(AY537,L_Placeholder,0))),BJ537=1,BQ537=0)),"INVALID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LATE","COMPLETE")&amp;IF(BG537=1," – CHECK WORDING",""))))))))))))))))))))))),IF(TRIM(U537)="Fail","FAIL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t="str">
        <f aca="false">" "&amp;TRIM(SUBSTITUTE(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 "))&amp;" "</f>
        <v>  </v>
      </c>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IFERROR(IF(AND(TRIM(U537)="Pass",SUMPRODUCT((LEN(BC537)-LEN(SUBSTITUTE(BC537,"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")))/(LEN(L_PendNeg)+1))+SUMPRODUCT((LEN(BC537)-LEN(SUBSTITUTE(BC537," "&amp;L_PendPrep&amp;" "," ")))/(LEN(L_PendPrep)+1)),1,0),1)</f>
        <v>0</v>
      </c>
      <c r="BI537" s="61" t="n">
        <f aca="false">IFERROR(IF(SUMPRODUCT((LEN(BD537)-LEN(SUBSTITUTE(BD537," "&amp;L_PendStrict&amp;" "," ")))/(LEN(L_PendStrict)+1))&gt;SUMPRODUCT((LEN(BD537)-LEN(SUBSTITUTE(BD537," "&amp;L_PendNeg&amp;" "," ")))/(LEN(L_PendNeg)+1)),1,0),1)</f>
        <v>0</v>
      </c>
      <c r="BJ537" s="61" t="n">
        <f aca="false">IFERROR(IF(SUMPRODUCT((LEN(BE537)-LEN(SUBSTITUTE(BE537," "&amp;L_Pending&amp;" "," ")))/(LEN(L_Pending)+1))&gt;SUMPRODUCT((LEN(BE537)-LEN(SUBSTITUTE(BE537," "&amp;L_PendNeg&amp;" "," ")))/(LEN(L_PendNeg)+1))+SUMPRODUCT((LEN(BE537)-LEN(SUBSTITUTE(BE537," "&amp;L_PendPrep&amp;" "," ")))/(LEN(L_PendPrep)+1)),1,0),1)</f>
        <v>0</v>
      </c>
      <c r="BK537" s="61" t="n">
        <f aca="false">IFERROR(IF(SUMPRODUCT((LEN(BF537)-LEN(SUBSTITUTE(BF537," "&amp;L_PendStrict&amp;" "," ")))/(LEN(L_PendStrict)+1))&gt;SUMPRODUCT((LEN(BF537)-LEN(SUBSTITUTE(BF537," "&amp;L_PendNeg&amp;" "," ")))/(LEN(L_PendNeg)+1)),1,0),1)</f>
        <v>0</v>
      </c>
      <c r="BL537" s="61" t="n">
        <f aca="false">IFERROR(IF(OR(SUMPRODUCT(--ISNUMBER(SEARCH({"aa000"," aa 000"," aaa 000"," aaaa 000"," a 0000"," a000 000"," aa 00 000"," aaa 00 000"},BN537)))&gt;0,SUMPRODUCT(--ISNUMBER(SEARCH({"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537)))&gt;0,SUMPRODUCT(--ISNUMBER(SEARCH({"http","www.","\",".pdf",".jpg",".jpeg",".png",".heic",".xls",".doc",".msg",".eml"},Z537)))&gt;0,AND(SUMPRODUCT(--ISNUMBER(SEARCH({"sharepoint","onedrive","teams","dms","q-pulse","qpulse"},Z537)))&gt;0,ISNUMBER(SEARCH("0",BM537)))),1,0),0)</f>
        <v>0</v>
      </c>
      <c r="BM537" s="61" t="str">
        <f aca="false">SUBSTITUTE(SUBSTITUTE(SUBSTITUTE(SUBSTITUTE(SUBSTITUTE(SUBSTITUTE(SUBSTITUTE(SUBSTITUTE(SUBSTITUTE(LOWER(BW537&amp;""),"1","0"),"2","0"),"3","0"),"4","0"),"5","0"),"6","0"),"7","0"),"8","0"),"9","0")</f>
        <v>  </v>
      </c>
      <c r="BN537" s="61" t="str">
        <f aca="false">SUBSTITUTE(SUBSTITUTE(SUBSTITUTE(SUBSTITUTE(SUBSTITUTE(SUBSTITUTE(SUBSTITUTE(SUBSTITUTE(SUBSTITUTE(SUBSTITUTE(SUBSTITUTE(SUBSTITUTE(SUBSTITUTE(SUBSTITUTE(SUBSTITUTE(SUBSTITUTE(SUBSTITUTE(SUBSTITUTE(SUBSTITUTE(SUBSTITUTE(SUBSTITUTE(SUBSTITUTE(SUBSTITUTE(SUBSTITUTE(SUBSTITUTE(BM537,"b","a"),"c","a"),"d","a"),"e","a"),"f","a"),"g","a"),"h","a"),"i","a"),"j","a"),"k","a"),"l","a"),"m","a"),"n","a"),"o","a"),"p","a"),"q","a"),"r","a"),"s","a"),"t","a"),"u","a"),"v","a"),"w","a"),"x","a"),"y","a"),"z","a")</f>
        <v>  </v>
      </c>
      <c r="BO537" s="61" t="str">
        <f aca="false">SUBSTITUTE(SUBSTITUTE(SUBSTITUTE(SUBSTITUTE(SUBSTITUTE(SUBSTITUTE(SUBSTITUTE(SUBSTITUTE(SUBSTITUTE(LOWER(BX537&amp;""),"1","0"),"2","0"),"3","0"),"4","0"),"5","0"),"6","0"),"7","0"),"8","0"),"9","0")</f>
        <v>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v>
      </c>
      <c r="BQ537" s="61" t="n">
        <f aca="false">IFERROR(IF(OR(SUMPRODUCT(--ISNUMBER(SEARCH({"aa000"," aa 000"," aaa 000"," aaaa 000"," a 0000"," a000 000"," aa 00 000"," aaa 00 000"},BP537)))&gt;0,SUMPRODUCT(--ISNUMBER(SEARCH({"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537)))&gt;0,SUMPRODUCT(--ISNUMBER(SEARCH({"http","www.","\",".pdf",".jpg",".jpeg",".png",".heic",".xls",".doc",".msg",".eml"},W537)))&gt;0,ISNUMBER(SEARCH("0000",BO537)),AND(SUMPRODUCT(--ISNUMBER(SEARCH({"sharepoint","onedrive","teams","dms","q-pulse","qpulse"},W537)))&gt;0,ISNUMBER(SEARCH("0",BO537)))),1,0),0)</f>
        <v>0</v>
      </c>
      <c r="BR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537," "&amp;LOWER(Flights!$F$21)&amp;" "," ~ ")," mh"," ~")," at "," ~ ")," by "," ~ ")," on "," ~ ")," to "," ~ ")," from "," ~ ")," until "," ~ ")," till "," ~ ")," before "," ~ ")," after "," ~ ")," around "," ~ ")," approx "," ~ ")," about "," ~ ")," since "," ~ ")," hrs "," ~ ")," hr "," ~ ")," hours "," ~ ")," time "," ~ ")," jan "," ~ ")," feb "," ~ ")," mar "," ~ ")," apr "," ~ ")," may "," ~ ")," jun "," ~ ")," jul "," ~ ")," aug "," ~ ")," sep "," ~ ")," sept "," ~ ")," oct "," ~ ")</f>
        <v>  </v>
      </c>
      <c r="BS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537," "&amp;LOWER(Flights!$F$21)&amp;" "," ~ ")," mh"," ~")," at "," ~ ")," by "," ~ ")," on "," ~ ")," to "," ~ ")," from "," ~ ")," until "," ~ ")," till "," ~ ")," before "," ~ ")," after "," ~ ")," around "," ~ ")," approx "," ~ ")," about "," ~ ")," since "," ~ ")," hrs "," ~ ")," hr "," ~ ")," hours "," ~ ")," time "," ~ ")," jan "," ~ ")," feb "," ~ ")," mar "," ~ ")," apr "," ~ ")," may "," ~ ")," jun "," ~ ")," jul "," ~ ")," aug "," ~ ")," sep "," ~ ")," sept "," ~ ")," oct "," ~ ")</f>
        <v>  </v>
      </c>
      <c r="BT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537,"jan","~"),"feb","~"),"mar","~"),"apr","~"),"may","~"),"jun","~"),"jul","~"),"aug","~"),"sep","~"),"oct","~"),"nov","~"),"dec","~")," nov "," ~ ")," dec "," ~ ")," mon "," ~ ")," tue "," ~ ")," wed "," ~ ")," thu "," ~ ")," fri "," ~ ")," sat "," ~ ")," sun "," ~ ")," gate "," ~ ")," bay "," ~ ")," stand "," ~ ")," position "," ~ ")," galley "," ~ ")," flight "," ~ ")," flt "," ~ ")," day "," ~ ")," date "," ~ ")," dated "," ~ ")," the "," ~ ")," and "," ~ ")," of "," ~ ")," in "," ~ ")," for "," ~ ")," with "," ~ ")</f>
        <v>  </v>
      </c>
      <c r="BU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537,"jan","~"),"feb","~"),"mar","~"),"apr","~"),"may","~"),"jun","~"),"jul","~"),"aug","~"),"sep","~"),"oct","~"),"nov","~"),"dec","~")," nov "," ~ ")," dec "," ~ ")," mon "," ~ ")," tue "," ~ ")," wed "," ~ ")," thu "," ~ ")," fri "," ~ ")," sat "," ~ ")," sun "," ~ ")," gate "," ~ ")," bay "," ~ ")," stand "," ~ ")," position "," ~ ")," galley "," ~ ")," flight "," ~ ")," flt "," ~ ")," day "," ~ ")," date "," ~ ")," dated "," ~ ")," the "," ~ ")," and "," ~ ")," of "," ~ ")," in "," ~ ")," for "," ~ ")," with "," ~ ")</f>
        <v>  </v>
      </c>
      <c r="BV537" s="61" t="n">
        <f aca="false">0</f>
        <v>0</v>
      </c>
      <c r="BW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537," pax "," ~ ")," etd "," ~ ")," eta "," ~ ")," std "," ~ ")," sta "," ~ ")," atd "," ~ ")," ata "," ~ ")," lt "," ~ ")," utc "," ~ ")," local "," ~ ")," ok "," ~ ")," done "," ~ ")," seen "," ~ ")," chk "," ~ ")," chkd "," ~ ")," checked "," ~ ")," rcvd "," ~ ")," recd "," ~ ")," dep "," ~ ")," arr "," ~ ")," qty "," ~ ")," all "," ~ ")," ttl "," ~ ")," total "," ~ ")," via "," ~ ")," per "," ~ ")," call "," ~ ")," inbound "," ~ ")," outbound "," ~ ")," approx "," ~ ")</f>
        <v>  </v>
      </c>
      <c r="BX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537," pax "," ~ ")," etd "," ~ ")," eta "," ~ ")," std "," ~ ")," sta "," ~ ")," atd "," ~ ")," ata "," ~ ")," lt "," ~ ")," utc "," ~ ")," local "," ~ ")," ok "," ~ ")," done "," ~ ")," seen "," ~ ")," chk "," ~ ")," chkd "," ~ ")," checked "," ~ ")," rcvd "," ~ ")," recd "," ~ ")," dep "," ~ ")," arr "," ~ ")," qty "," ~ ")," all "," ~ ")," ttl "," ~ ")," total "," ~ ")," via "," ~ ")," per "," ~ ")," call "," ~ ")," inbound "," ~ ")," outbound "," ~ ")," approx "," ~ ")</f>
        <v>  </v>
      </c>
    </row>
    <row r="538" customFormat="false" ht="39.75" hidden="false" customHeight="true" outlineLevel="0" collapsed="false">
      <c r="A538" s="57" t="s">
        <v>1208</v>
      </c>
      <c r="B538" s="57" t="s">
        <v>290</v>
      </c>
      <c r="C538" s="57" t="str">
        <f aca="false">Flights!$F$21</f>
        <v>MH0073</v>
      </c>
      <c r="D538" s="58" t="n">
        <f aca="false">Flights!$D$21</f>
        <v>46322</v>
      </c>
      <c r="E538" s="57" t="str">
        <f aca="false">Flights!$G$21&amp;"-"&amp;Flights!$H$21</f>
        <v>HKG-KUL</v>
      </c>
      <c r="F538" s="57" t="str">
        <f aca="false">Flights!$K$21</f>
        <v>BC</v>
      </c>
      <c r="G538" s="57" t="s">
        <v>81</v>
      </c>
      <c r="H538" s="57" t="s">
        <v>381</v>
      </c>
      <c r="I538" s="57" t="s">
        <v>408</v>
      </c>
      <c r="J538" s="57" t="s">
        <v>412</v>
      </c>
      <c r="K538" s="67" t="s">
        <v>410</v>
      </c>
      <c r="L538" s="67" t="s">
        <v>385</v>
      </c>
      <c r="M538" s="67"/>
      <c r="N538" s="67" t="s">
        <v>386</v>
      </c>
      <c r="O538" s="67"/>
      <c r="P538" s="57" t="s">
        <v>282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open",IF(AND(NOT(OR(LEN(AZ538)&lt;15,ISNUMBER(MATCH(AZ538,L_Placeholder,0)))),BK538=0,NOT(OR(LEN(AU538)&lt;2,ISNUMBER(MATCH(AU538,L_Placeholder,0)))),NOT(OR(LEN(AX538)&lt;2,ISNUMBER(MATCH(AX538,L_Placeholder,0)))),TRIM(AE538)&lt;&gt;TRIM(T538)),"N/A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missing",IF(OR(LEN(AU538)&lt;2,ISNUMBER(MATCH(AU538,L_Placeholder,0))),"INVALID – PIC missing",IF(OR(LEN(AV538)&lt;2,ISNUMBER(MATCH(AV538,L_Placeholder,0))),"INVALID – result / assessment missing",IF(OR(OR(LEN(AW538)&lt;3,ISNUMBER(MATCH(AW538,L_Placeholder,0))),SUMPRODUCT(--ISNUMBER(SEARCH(" "&amp;L_EvidencePhrase&amp;" ",BD538)))&gt;0,BI538=1),"INVALID – evidence missing, placeholder or not yet on file",IF(BL538=0,"INVALID – evidence needs a traceable reference (number, file name or link)",IF(OR(LEN(AX538)&lt;2,ISNUMBER(MATCH(AX538,L_Placeholder,0))),"INVALID – verifier missing",IF(AX538=AU538,"INVALID – verifier must be someone other than the PIC",IF(BH538=1,"INVALID – result not yet available (awaiting / TBC)",IF(BV538=1,"INVALID – wording says not on board: an on-board confirmation needs the item loaded",IF(AND(AQ538=1,OR(OR(LEN(AY538)&lt;3,ISNUMBER(MATCH(AY538,L_Placeholder,0))),BJ538=1,BQ538=0)),"INVALID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LATE","COMPLETE")&amp;IF(BG538=1," – CHECK WORDING",""))))))))))))))))))))))),IF(TRIM(U538)="Fail","FAIL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t="str">
        <f aca="false">" "&amp;TRIM(SUBSTITUTE(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 "))&amp;" "</f>
        <v>  </v>
      </c>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IFERROR(IF(AND(TRIM(U538)="Pass",SUMPRODUCT((LEN(BC538)-LEN(SUBSTITUTE(BC538,"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")))/(LEN(L_PendNeg)+1))+SUMPRODUCT((LEN(BC538)-LEN(SUBSTITUTE(BC538," "&amp;L_PendPrep&amp;" "," ")))/(LEN(L_PendPrep)+1)),1,0),1)</f>
        <v>0</v>
      </c>
      <c r="BI538" s="61" t="n">
        <f aca="false">IFERROR(IF(SUMPRODUCT((LEN(BD538)-LEN(SUBSTITUTE(BD538," "&amp;L_PendStrict&amp;" "," ")))/(LEN(L_PendStrict)+1))&gt;SUMPRODUCT((LEN(BD538)-LEN(SUBSTITUTE(BD538," "&amp;L_PendNeg&amp;" "," ")))/(LEN(L_PendNeg)+1)),1,0),1)</f>
        <v>0</v>
      </c>
      <c r="BJ538" s="61" t="n">
        <f aca="false">IFERROR(IF(SUMPRODUCT((LEN(BE538)-LEN(SUBSTITUTE(BE538," "&amp;L_Pending&amp;" "," ")))/(LEN(L_Pending)+1))&gt;SUMPRODUCT((LEN(BE538)-LEN(SUBSTITUTE(BE538," "&amp;L_PendNeg&amp;" "," ")))/(LEN(L_PendNeg)+1))+SUMPRODUCT((LEN(BE538)-LEN(SUBSTITUTE(BE538," "&amp;L_PendPrep&amp;" "," ")))/(LEN(L_PendPrep)+1)),1,0),1)</f>
        <v>0</v>
      </c>
      <c r="BK538" s="61" t="n">
        <f aca="false">IFERROR(IF(SUMPRODUCT((LEN(BF538)-LEN(SUBSTITUTE(BF538," "&amp;L_PendStrict&amp;" "," ")))/(LEN(L_PendStrict)+1))&gt;SUMPRODUCT((LEN(BF538)-LEN(SUBSTITUTE(BF538," "&amp;L_PendNeg&amp;" "," ")))/(LEN(L_PendNeg)+1)),1,0),1)</f>
        <v>0</v>
      </c>
      <c r="BL538" s="61" t="n">
        <f aca="false">IFERROR(IF(OR(SUMPRODUCT(--ISNUMBER(SEARCH({"aa000"," aa 000"," aaa 000"," aaaa 000"," a 0000"," a000 000"," aa 00 000"," aaa 00 000"},BN538)))&gt;0,SUMPRODUCT(--ISNUMBER(SEARCH({"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538)))&gt;0,SUMPRODUCT(--ISNUMBER(SEARCH({"http","www.","\",".pdf",".jpg",".jpeg",".png",".heic",".xls",".doc",".msg",".eml"},Z538)))&gt;0,AND(SUMPRODUCT(--ISNUMBER(SEARCH({"sharepoint","onedrive","teams","dms","q-pulse","qpulse"},Z538)))&gt;0,ISNUMBER(SEARCH("0",BM538)))),1,0),0)</f>
        <v>0</v>
      </c>
      <c r="BM538" s="61" t="str">
        <f aca="false">SUBSTITUTE(SUBSTITUTE(SUBSTITUTE(SUBSTITUTE(SUBSTITUTE(SUBSTITUTE(SUBSTITUTE(SUBSTITUTE(SUBSTITUTE(LOWER(BW538&amp;""),"1","0"),"2","0"),"3","0"),"4","0"),"5","0"),"6","0"),"7","0"),"8","0"),"9","0")</f>
        <v>  </v>
      </c>
      <c r="BN538" s="61" t="str">
        <f aca="false">SUBSTITUTE(SUBSTITUTE(SUBSTITUTE(SUBSTITUTE(SUBSTITUTE(SUBSTITUTE(SUBSTITUTE(SUBSTITUTE(SUBSTITUTE(SUBSTITUTE(SUBSTITUTE(SUBSTITUTE(SUBSTITUTE(SUBSTITUTE(SUBSTITUTE(SUBSTITUTE(SUBSTITUTE(SUBSTITUTE(SUBSTITUTE(SUBSTITUTE(SUBSTITUTE(SUBSTITUTE(SUBSTITUTE(SUBSTITUTE(SUBSTITUTE(BM538,"b","a"),"c","a"),"d","a"),"e","a"),"f","a"),"g","a"),"h","a"),"i","a"),"j","a"),"k","a"),"l","a"),"m","a"),"n","a"),"o","a"),"p","a"),"q","a"),"r","a"),"s","a"),"t","a"),"u","a"),"v","a"),"w","a"),"x","a"),"y","a"),"z","a")</f>
        <v>  </v>
      </c>
      <c r="BO538" s="61" t="str">
        <f aca="false">SUBSTITUTE(SUBSTITUTE(SUBSTITUTE(SUBSTITUTE(SUBSTITUTE(SUBSTITUTE(SUBSTITUTE(SUBSTITUTE(SUBSTITUTE(LOWER(BX538&amp;""),"1","0"),"2","0"),"3","0"),"4","0"),"5","0"),"6","0"),"7","0"),"8","0"),"9","0")</f>
        <v>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v>
      </c>
      <c r="BQ538" s="61" t="n">
        <f aca="false">IFERROR(IF(OR(SUMPRODUCT(--ISNUMBER(SEARCH({"aa000"," aa 000"," aaa 000"," aaaa 000"," a 0000"," a000 000"," aa 00 000"," aaa 00 000"},BP538)))&gt;0,SUMPRODUCT(--ISNUMBER(SEARCH({"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538)))&gt;0,SUMPRODUCT(--ISNUMBER(SEARCH({"http","www.","\",".pdf",".jpg",".jpeg",".png",".heic",".xls",".doc",".msg",".eml"},W538)))&gt;0,ISNUMBER(SEARCH("0000",BO538)),AND(SUMPRODUCT(--ISNUMBER(SEARCH({"sharepoint","onedrive","teams","dms","q-pulse","qpulse"},W538)))&gt;0,ISNUMBER(SEARCH("0",BO538)))),1,0),0)</f>
        <v>0</v>
      </c>
      <c r="BR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538," "&amp;LOWER(Flights!$F$21)&amp;" "," ~ ")," mh"," ~")," at "," ~ ")," by "," ~ ")," on "," ~ ")," to "," ~ ")," from "," ~ ")," until "," ~ ")," till "," ~ ")," before "," ~ ")," after "," ~ ")," around "," ~ ")," approx "," ~ ")," about "," ~ ")," since "," ~ ")," hrs "," ~ ")," hr "," ~ ")," hours "," ~ ")," time "," ~ ")," jan "," ~ ")," feb "," ~ ")," mar "," ~ ")," apr "," ~ ")," may "," ~ ")," jun "," ~ ")," jul "," ~ ")," aug "," ~ ")," sep "," ~ ")," sept "," ~ ")," oct "," ~ ")</f>
        <v>  </v>
      </c>
      <c r="BS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538," "&amp;LOWER(Flights!$F$21)&amp;" "," ~ ")," mh"," ~")," at "," ~ ")," by "," ~ ")," on "," ~ ")," to "," ~ ")," from "," ~ ")," until "," ~ ")," till "," ~ ")," before "," ~ ")," after "," ~ ")," around "," ~ ")," approx "," ~ ")," about "," ~ ")," since "," ~ ")," hrs "," ~ ")," hr "," ~ ")," hours "," ~ ")," time "," ~ ")," jan "," ~ ")," feb "," ~ ")," mar "," ~ ")," apr "," ~ ")," may "," ~ ")," jun "," ~ ")," jul "," ~ ")," aug "," ~ ")," sep "," ~ ")," sept "," ~ ")," oct "," ~ ")</f>
        <v>  </v>
      </c>
      <c r="BT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538,"jan","~"),"feb","~"),"mar","~"),"apr","~"),"may","~"),"jun","~"),"jul","~"),"aug","~"),"sep","~"),"oct","~"),"nov","~"),"dec","~")," nov "," ~ ")," dec "," ~ ")," mon "," ~ ")," tue "," ~ ")," wed "," ~ ")," thu "," ~ ")," fri "," ~ ")," sat "," ~ ")," sun "," ~ ")," gate "," ~ ")," bay "," ~ ")," stand "," ~ ")," position "," ~ ")," galley "," ~ ")," flight "," ~ ")," flt "," ~ ")," day "," ~ ")," date "," ~ ")," dated "," ~ ")," the "," ~ ")," and "," ~ ")," of "," ~ ")," in "," ~ ")," for "," ~ ")," with "," ~ ")</f>
        <v>  </v>
      </c>
      <c r="BU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538,"jan","~"),"feb","~"),"mar","~"),"apr","~"),"may","~"),"jun","~"),"jul","~"),"aug","~"),"sep","~"),"oct","~"),"nov","~"),"dec","~")," nov "," ~ ")," dec "," ~ ")," mon "," ~ ")," tue "," ~ ")," wed "," ~ ")," thu "," ~ ")," fri "," ~ ")," sat "," ~ ")," sun "," ~ ")," gate "," ~ ")," bay "," ~ ")," stand "," ~ ")," position "," ~ ")," galley "," ~ ")," flight "," ~ ")," flt "," ~ ")," day "," ~ ")," date "," ~ ")," dated "," ~ ")," the "," ~ ")," and "," ~ ")," of "," ~ ")," in "," ~ ")," for "," ~ ")," with "," ~ ")</f>
        <v>  </v>
      </c>
      <c r="BV538" s="61" t="n">
        <f aca="false">0</f>
        <v>0</v>
      </c>
      <c r="BW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538," pax "," ~ ")," etd "," ~ ")," eta "," ~ ")," std "," ~ ")," sta "," ~ ")," atd "," ~ ")," ata "," ~ ")," lt "," ~ ")," utc "," ~ ")," local "," ~ ")," ok "," ~ ")," done "," ~ ")," seen "," ~ ")," chk "," ~ ")," chkd "," ~ ")," checked "," ~ ")," rcvd "," ~ ")," recd "," ~ ")," dep "," ~ ")," arr "," ~ ")," qty "," ~ ")," all "," ~ ")," ttl "," ~ ")," total "," ~ ")," via "," ~ ")," per "," ~ ")," call "," ~ ")," inbound "," ~ ")," outbound "," ~ ")," approx "," ~ ")</f>
        <v>  </v>
      </c>
      <c r="BX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538," pax "," ~ ")," etd "," ~ ")," eta "," ~ ")," std "," ~ ")," sta "," ~ ")," atd "," ~ ")," ata "," ~ ")," lt "," ~ ")," utc "," ~ ")," local "," ~ ")," ok "," ~ ")," done "," ~ ")," seen "," ~ ")," chk "," ~ ")," chkd "," ~ ")," checked "," ~ ")," rcvd "," ~ ")," recd "," ~ ")," dep "," ~ ")," arr "," ~ ")," qty "," ~ ")," all "," ~ ")," ttl "," ~ ")," total "," ~ ")," via "," ~ ")," per "," ~ ")," call "," ~ ")," inbound "," ~ ")," outbound "," ~ ")," approx "," ~ ")</f>
        <v>  </v>
      </c>
    </row>
    <row r="539" customFormat="false" ht="39.75" hidden="false" customHeight="true" outlineLevel="0" collapsed="false">
      <c r="A539" s="57" t="s">
        <v>1209</v>
      </c>
      <c r="B539" s="57" t="s">
        <v>290</v>
      </c>
      <c r="C539" s="57" t="str">
        <f aca="false">Flights!$F$21</f>
        <v>MH0073</v>
      </c>
      <c r="D539" s="58" t="n">
        <f aca="false">Flights!$D$21</f>
        <v>46322</v>
      </c>
      <c r="E539" s="57" t="str">
        <f aca="false">Flights!$G$21&amp;"-"&amp;Flights!$H$21</f>
        <v>HKG-KUL</v>
      </c>
      <c r="F539" s="57" t="str">
        <f aca="false">Flights!$K$21</f>
        <v>BC</v>
      </c>
      <c r="G539" s="57" t="s">
        <v>81</v>
      </c>
      <c r="H539" s="57" t="s">
        <v>381</v>
      </c>
      <c r="I539" s="57" t="s">
        <v>414</v>
      </c>
      <c r="J539" s="57" t="s">
        <v>415</v>
      </c>
      <c r="K539" s="67" t="s">
        <v>1210</v>
      </c>
      <c r="L539" s="67" t="s">
        <v>1174</v>
      </c>
      <c r="M539" s="67"/>
      <c r="N539" s="67" t="s">
        <v>386</v>
      </c>
      <c r="O539" s="67"/>
      <c r="P539" s="57" t="s">
        <v>282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open",IF(AND(NOT(OR(LEN(AZ539)&lt;15,ISNUMBER(MATCH(AZ539,L_Placeholder,0)))),BK539=0,NOT(OR(LEN(AU539)&lt;2,ISNUMBER(MATCH(AU539,L_Placeholder,0)))),NOT(OR(LEN(AX539)&lt;2,ISNUMBER(MATCH(AX539,L_Placeholder,0)))),TRIM(AE539)&lt;&gt;TRIM(T539)),"N/A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missing",IF(OR(LEN(AU539)&lt;2,ISNUMBER(MATCH(AU539,L_Placeholder,0))),"INVALID – PIC missing",IF(OR(LEN(AV539)&lt;2,ISNUMBER(MATCH(AV539,L_Placeholder,0))),"INVALID – result / assessment missing",IF(OR(OR(LEN(AW539)&lt;3,ISNUMBER(MATCH(AW539,L_Placeholder,0))),SUMPRODUCT(--ISNUMBER(SEARCH(" "&amp;L_EvidencePhrase&amp;" ",BD539)))&gt;0,BI539=1),"INVALID – evidence missing, placeholder or not yet on file",IF(BL539=0,"INVALID – evidence needs a traceable reference (number, file name or link)",IF(OR(LEN(AX539)&lt;2,ISNUMBER(MATCH(AX539,L_Placeholder,0))),"INVALID – verifier missing",IF(AX539=AU539,"INVALID – verifier must be someone other than the PIC",IF(BH539=1,"INVALID – result not yet available (awaiting / TBC)",IF(BV539=1,"INVALID – wording says not on board: an on-board confirmation needs the item loaded",IF(AND(AQ539=1,OR(OR(LEN(AY539)&lt;3,ISNUMBER(MATCH(AY539,L_Placeholder,0))),BJ539=1,BQ539=0)),"INVALID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LATE","COMPLETE")&amp;IF(BG539=1," – CHECK WORDING",""))))))))))))))))))))))),IF(TRIM(U539)="Fail","FAIL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t="str">
        <f aca="false">" "&amp;TRIM(SUBSTITUTE(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 "))&amp;" "</f>
        <v>  </v>
      </c>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IFERROR(IF(AND(TRIM(U539)="Pass",SUMPRODUCT((LEN(BC539)-LEN(SUBSTITUTE(BC539,"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")))/(LEN(L_PendNeg)+1))+SUMPRODUCT((LEN(BC539)-LEN(SUBSTITUTE(BC539," "&amp;L_PendPrep&amp;" "," ")))/(LEN(L_PendPrep)+1)),1,0),1)</f>
        <v>0</v>
      </c>
      <c r="BI539" s="61" t="n">
        <f aca="false">IFERROR(IF(SUMPRODUCT((LEN(BD539)-LEN(SUBSTITUTE(BD539," "&amp;L_PendStrict&amp;" "," ")))/(LEN(L_PendStrict)+1))&gt;SUMPRODUCT((LEN(BD539)-LEN(SUBSTITUTE(BD539," "&amp;L_PendNeg&amp;" "," ")))/(LEN(L_PendNeg)+1)),1,0),1)</f>
        <v>0</v>
      </c>
      <c r="BJ539" s="61" t="n">
        <f aca="false">IFERROR(IF(SUMPRODUCT((LEN(BE539)-LEN(SUBSTITUTE(BE539," "&amp;L_Pending&amp;" "," ")))/(LEN(L_Pending)+1))&gt;SUMPRODUCT((LEN(BE539)-LEN(SUBSTITUTE(BE539," "&amp;L_PendNeg&amp;" "," ")))/(LEN(L_PendNeg)+1))+SUMPRODUCT((LEN(BE539)-LEN(SUBSTITUTE(BE539," "&amp;L_PendPrep&amp;" "," ")))/(LEN(L_PendPrep)+1)),1,0),1)</f>
        <v>0</v>
      </c>
      <c r="BK539" s="61" t="n">
        <f aca="false">IFERROR(IF(SUMPRODUCT((LEN(BF539)-LEN(SUBSTITUTE(BF539," "&amp;L_PendStrict&amp;" "," ")))/(LEN(L_PendStrict)+1))&gt;SUMPRODUCT((LEN(BF539)-LEN(SUBSTITUTE(BF539," "&amp;L_PendNeg&amp;" "," ")))/(LEN(L_PendNeg)+1)),1,0),1)</f>
        <v>0</v>
      </c>
      <c r="BL539" s="61" t="n">
        <f aca="false">IFERROR(IF(OR(SUMPRODUCT(--ISNUMBER(SEARCH({"aa000"," aa 000"," aaa 000"," aaaa 000"," a 0000"," a000 000"," aa 00 000"," aaa 00 000"},BN539)))&gt;0,SUMPRODUCT(--ISNUMBER(SEARCH({"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539)))&gt;0,SUMPRODUCT(--ISNUMBER(SEARCH({"http","www.","\",".pdf",".jpg",".jpeg",".png",".heic",".xls",".doc",".msg",".eml"},Z539)))&gt;0,AND(SUMPRODUCT(--ISNUMBER(SEARCH({"sharepoint","onedrive","teams","dms","q-pulse","qpulse"},Z539)))&gt;0,ISNUMBER(SEARCH("0",BM539)))),1,0),0)</f>
        <v>0</v>
      </c>
      <c r="BM539" s="61" t="str">
        <f aca="false">SUBSTITUTE(SUBSTITUTE(SUBSTITUTE(SUBSTITUTE(SUBSTITUTE(SUBSTITUTE(SUBSTITUTE(SUBSTITUTE(SUBSTITUTE(LOWER(BW539&amp;""),"1","0"),"2","0"),"3","0"),"4","0"),"5","0"),"6","0"),"7","0"),"8","0"),"9","0")</f>
        <v>  </v>
      </c>
      <c r="BN539" s="61" t="str">
        <f aca="false">SUBSTITUTE(SUBSTITUTE(SUBSTITUTE(SUBSTITUTE(SUBSTITUTE(SUBSTITUTE(SUBSTITUTE(SUBSTITUTE(SUBSTITUTE(SUBSTITUTE(SUBSTITUTE(SUBSTITUTE(SUBSTITUTE(SUBSTITUTE(SUBSTITUTE(SUBSTITUTE(SUBSTITUTE(SUBSTITUTE(SUBSTITUTE(SUBSTITUTE(SUBSTITUTE(SUBSTITUTE(SUBSTITUTE(SUBSTITUTE(SUBSTITUTE(BM539,"b","a"),"c","a"),"d","a"),"e","a"),"f","a"),"g","a"),"h","a"),"i","a"),"j","a"),"k","a"),"l","a"),"m","a"),"n","a"),"o","a"),"p","a"),"q","a"),"r","a"),"s","a"),"t","a"),"u","a"),"v","a"),"w","a"),"x","a"),"y","a"),"z","a")</f>
        <v>  </v>
      </c>
      <c r="BO539" s="61" t="str">
        <f aca="false">SUBSTITUTE(SUBSTITUTE(SUBSTITUTE(SUBSTITUTE(SUBSTITUTE(SUBSTITUTE(SUBSTITUTE(SUBSTITUTE(SUBSTITUTE(LOWER(BX539&amp;""),"1","0"),"2","0"),"3","0"),"4","0"),"5","0"),"6","0"),"7","0"),"8","0"),"9","0")</f>
        <v>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v>
      </c>
      <c r="BQ539" s="61" t="n">
        <f aca="false">IFERROR(IF(OR(SUMPRODUCT(--ISNUMBER(SEARCH({"aa000"," aa 000"," aaa 000"," aaaa 000"," a 0000"," a000 000"," aa 00 000"," aaa 00 000"},BP539)))&gt;0,SUMPRODUCT(--ISNUMBER(SEARCH({"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539)))&gt;0,SUMPRODUCT(--ISNUMBER(SEARCH({"http","www.","\",".pdf",".jpg",".jpeg",".png",".heic",".xls",".doc",".msg",".eml"},W539)))&gt;0,ISNUMBER(SEARCH("0000",BO539)),AND(SUMPRODUCT(--ISNUMBER(SEARCH({"sharepoint","onedrive","teams","dms","q-pulse","qpulse"},W539)))&gt;0,ISNUMBER(SEARCH("0",BO539)))),1,0),0)</f>
        <v>0</v>
      </c>
      <c r="BR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539," "&amp;LOWER(Flights!$F$21)&amp;" "," ~ ")," mh"," ~")," at "," ~ ")," by "," ~ ")," on "," ~ ")," to "," ~ ")," from "," ~ ")," until "," ~ ")," till "," ~ ")," before "," ~ ")," after "," ~ ")," around "," ~ ")," approx "," ~ ")," about "," ~ ")," since "," ~ ")," hrs "," ~ ")," hr "," ~ ")," hours "," ~ ")," time "," ~ ")," jan "," ~ ")," feb "," ~ ")," mar "," ~ ")," apr "," ~ ")," may "," ~ ")," jun "," ~ ")," jul "," ~ ")," aug "," ~ ")," sep "," ~ ")," sept "," ~ ")," oct "," ~ ")</f>
        <v>  </v>
      </c>
      <c r="BS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539," "&amp;LOWER(Flights!$F$21)&amp;" "," ~ ")," mh"," ~")," at "," ~ ")," by "," ~ ")," on "," ~ ")," to "," ~ ")," from "," ~ ")," until "," ~ ")," till "," ~ ")," before "," ~ ")," after "," ~ ")," around "," ~ ")," approx "," ~ ")," about "," ~ ")," since "," ~ ")," hrs "," ~ ")," hr "," ~ ")," hours "," ~ ")," time "," ~ ")," jan "," ~ ")," feb "," ~ ")," mar "," ~ ")," apr "," ~ ")," may "," ~ ")," jun "," ~ ")," jul "," ~ ")," aug "," ~ ")," sep "," ~ ")," sept "," ~ ")," oct "," ~ ")</f>
        <v>  </v>
      </c>
      <c r="BT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539,"jan","~"),"feb","~"),"mar","~"),"apr","~"),"may","~"),"jun","~"),"jul","~"),"aug","~"),"sep","~"),"oct","~"),"nov","~"),"dec","~")," nov "," ~ ")," dec "," ~ ")," mon "," ~ ")," tue "," ~ ")," wed "," ~ ")," thu "," ~ ")," fri "," ~ ")," sat "," ~ ")," sun "," ~ ")," gate "," ~ ")," bay "," ~ ")," stand "," ~ ")," position "," ~ ")," galley "," ~ ")," flight "," ~ ")," flt "," ~ ")," day "," ~ ")," date "," ~ ")," dated "," ~ ")," the "," ~ ")," and "," ~ ")," of "," ~ ")," in "," ~ ")," for "," ~ ")," with "," ~ ")</f>
        <v>  </v>
      </c>
      <c r="BU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539,"jan","~"),"feb","~"),"mar","~"),"apr","~"),"may","~"),"jun","~"),"jul","~"),"aug","~"),"sep","~"),"oct","~"),"nov","~"),"dec","~")," nov "," ~ ")," dec "," ~ ")," mon "," ~ ")," tue "," ~ ")," wed "," ~ ")," thu "," ~ ")," fri "," ~ ")," sat "," ~ ")," sun "," ~ ")," gate "," ~ ")," bay "," ~ ")," stand "," ~ ")," position "," ~ ")," galley "," ~ ")," flight "," ~ ")," flt "," ~ ")," day "," ~ ")," date "," ~ ")," dated "," ~ ")," the "," ~ ")," and "," ~ ")," of "," ~ ")," in "," ~ ")," for "," ~ ")," with "," ~ ")</f>
        <v>  </v>
      </c>
      <c r="BV539" s="61" t="n">
        <f aca="false">0</f>
        <v>0</v>
      </c>
      <c r="BW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539," pax "," ~ ")," etd "," ~ ")," eta "," ~ ")," std "," ~ ")," sta "," ~ ")," atd "," ~ ")," ata "," ~ ")," lt "," ~ ")," utc "," ~ ")," local "," ~ ")," ok "," ~ ")," done "," ~ ")," seen "," ~ ")," chk "," ~ ")," chkd "," ~ ")," checked "," ~ ")," rcvd "," ~ ")," recd "," ~ ")," dep "," ~ ")," arr "," ~ ")," qty "," ~ ")," all "," ~ ")," ttl "," ~ ")," total "," ~ ")," via "," ~ ")," per "," ~ ")," call "," ~ ")," inbound "," ~ ")," outbound "," ~ ")," approx "," ~ ")</f>
        <v>  </v>
      </c>
      <c r="BX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539," pax "," ~ ")," etd "," ~ ")," eta "," ~ ")," std "," ~ ")," sta "," ~ ")," atd "," ~ ")," ata "," ~ ")," lt "," ~ ")," utc "," ~ ")," local "," ~ ")," ok "," ~ ")," done "," ~ ")," seen "," ~ ")," chk "," ~ ")," chkd "," ~ ")," checked "," ~ ")," rcvd "," ~ ")," recd "," ~ ")," dep "," ~ ")," arr "," ~ ")," qty "," ~ ")," all "," ~ ")," ttl "," ~ ")," total "," ~ ")," via "," ~ ")," per "," ~ ")," call "," ~ ")," inbound "," ~ ")," outbound "," ~ ")," approx "," ~ ")</f>
        <v>  </v>
      </c>
    </row>
    <row r="540" customFormat="false" ht="91.5" hidden="false" customHeight="true" outlineLevel="0" collapsed="false">
      <c r="A540" s="57" t="s">
        <v>1211</v>
      </c>
      <c r="B540" s="57" t="s">
        <v>290</v>
      </c>
      <c r="C540" s="57" t="str">
        <f aca="false">Flights!$F$21</f>
        <v>MH0073</v>
      </c>
      <c r="D540" s="58" t="n">
        <f aca="false">Flights!$D$21</f>
        <v>46322</v>
      </c>
      <c r="E540" s="57" t="str">
        <f aca="false">Flights!$G$21&amp;"-"&amp;Flights!$H$21</f>
        <v>HKG-KUL</v>
      </c>
      <c r="F540" s="57" t="str">
        <f aca="false">Flights!$K$21</f>
        <v>BC</v>
      </c>
      <c r="G540" s="57" t="s">
        <v>81</v>
      </c>
      <c r="H540" s="57" t="s">
        <v>381</v>
      </c>
      <c r="I540" s="57" t="s">
        <v>414</v>
      </c>
      <c r="J540" s="57" t="s">
        <v>1212</v>
      </c>
      <c r="K540" s="67" t="s">
        <v>1213</v>
      </c>
      <c r="L540" s="67" t="s">
        <v>677</v>
      </c>
      <c r="M540" s="67"/>
      <c r="N540" s="67" t="s">
        <v>447</v>
      </c>
      <c r="O540" s="67" t="s">
        <v>1214</v>
      </c>
      <c r="P540" s="57" t="s">
        <v>187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open",IF(AND(NOT(OR(LEN(AZ540)&lt;15,ISNUMBER(MATCH(AZ540,L_Placeholder,0)))),BK540=0,NOT(OR(LEN(AU540)&lt;2,ISNUMBER(MATCH(AU540,L_Placeholder,0)))),NOT(OR(LEN(AX540)&lt;2,ISNUMBER(MATCH(AX540,L_Placeholder,0)))),TRIM(AE540)&lt;&gt;TRIM(T540)),"N/A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missing",IF(OR(LEN(AU540)&lt;2,ISNUMBER(MATCH(AU540,L_Placeholder,0))),"INVALID – PIC missing",IF(OR(LEN(AV540)&lt;2,ISNUMBER(MATCH(AV540,L_Placeholder,0))),"INVALID – result / assessment missing",IF(OR(OR(LEN(AW540)&lt;3,ISNUMBER(MATCH(AW540,L_Placeholder,0))),SUMPRODUCT(--ISNUMBER(SEARCH(" "&amp;L_EvidencePhrase&amp;" ",BD540)))&gt;0,BI540=1),"INVALID – evidence missing, placeholder or not yet on file",IF(BL540=0,"INVALID – evidence needs a traceable reference (number, file name or link)",IF(OR(LEN(AX540)&lt;2,ISNUMBER(MATCH(AX540,L_Placeholder,0))),"INVALID – verifier missing",IF(AX540=AU540,"INVALID – verifier must be someone other than the PIC",IF(BH540=1,"INVALID – result not yet available (awaiting / TBC)",IF(BV540=1,"INVALID – wording says not on board: an on-board confirmation needs the item loaded",IF(AND(AQ540=1,OR(OR(LEN(AY540)&lt;3,ISNUMBER(MATCH(AY540,L_Placeholder,0))),BJ540=1,BQ540=0)),"INVALID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LATE","COMPLETE")&amp;IF(BG540=1," – CHECK WORDING",""))))))))))))))))))))))),IF(TRIM(U540)="Fail","FAIL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t="str">
        <f aca="false">" "&amp;TRIM(SUBSTITUTE(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 "))&amp;" "</f>
        <v>  </v>
      </c>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IFERROR(IF(AND(TRIM(U540)="Pass",SUMPRODUCT((LEN(BC540)-LEN(SUBSTITUTE(BC540,"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")))/(LEN(L_PendNeg)+1))+SUMPRODUCT((LEN(BC540)-LEN(SUBSTITUTE(BC540," "&amp;L_PendPrep&amp;" "," ")))/(LEN(L_PendPrep)+1)),1,0),1)</f>
        <v>0</v>
      </c>
      <c r="BI540" s="61" t="n">
        <f aca="false">IFERROR(IF(SUMPRODUCT((LEN(BD540)-LEN(SUBSTITUTE(BD540," "&amp;L_PendStrict&amp;" "," ")))/(LEN(L_PendStrict)+1))&gt;SUMPRODUCT((LEN(BD540)-LEN(SUBSTITUTE(BD540," "&amp;L_PendNeg&amp;" "," ")))/(LEN(L_PendNeg)+1)),1,0),1)</f>
        <v>0</v>
      </c>
      <c r="BJ540" s="61" t="n">
        <f aca="false">IFERROR(IF(SUMPRODUCT((LEN(BE540)-LEN(SUBSTITUTE(BE540," "&amp;L_Pending&amp;" "," ")))/(LEN(L_Pending)+1))&gt;SUMPRODUCT((LEN(BE540)-LEN(SUBSTITUTE(BE540," "&amp;L_PendNeg&amp;" "," ")))/(LEN(L_PendNeg)+1))+SUMPRODUCT((LEN(BE540)-LEN(SUBSTITUTE(BE540," "&amp;L_PendPrep&amp;" "," ")))/(LEN(L_PendPrep)+1)),1,0),1)</f>
        <v>0</v>
      </c>
      <c r="BK540" s="61" t="n">
        <f aca="false">IFERROR(IF(SUMPRODUCT((LEN(BF540)-LEN(SUBSTITUTE(BF540," "&amp;L_PendStrict&amp;" "," ")))/(LEN(L_PendStrict)+1))&gt;SUMPRODUCT((LEN(BF540)-LEN(SUBSTITUTE(BF540," "&amp;L_PendNeg&amp;" "," ")))/(LEN(L_PendNeg)+1)),1,0),1)</f>
        <v>0</v>
      </c>
      <c r="BL540" s="61" t="n">
        <f aca="false">IFERROR(IF(OR(SUMPRODUCT(--ISNUMBER(SEARCH({"aa000"," aa 000"," aaa 000"," aaaa 000"," a 0000"," a000 000"," aa 00 000"," aaa 00 000"},BN540)))&gt;0,SUMPRODUCT(--ISNUMBER(SEARCH({"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540)))&gt;0,SUMPRODUCT(--ISNUMBER(SEARCH({"http","www.","\",".pdf",".jpg",".jpeg",".png",".heic",".xls",".doc",".msg",".eml"},Z540)))&gt;0,AND(SUMPRODUCT(--ISNUMBER(SEARCH({"sharepoint","onedrive","teams","dms","q-pulse","qpulse"},Z540)))&gt;0,ISNUMBER(SEARCH("0",BM540)))),1,0),0)</f>
        <v>0</v>
      </c>
      <c r="BM540" s="61" t="str">
        <f aca="false">SUBSTITUTE(SUBSTITUTE(SUBSTITUTE(SUBSTITUTE(SUBSTITUTE(SUBSTITUTE(SUBSTITUTE(SUBSTITUTE(SUBSTITUTE(LOWER(BW540&amp;""),"1","0"),"2","0"),"3","0"),"4","0"),"5","0"),"6","0"),"7","0"),"8","0"),"9","0")</f>
        <v>  </v>
      </c>
      <c r="BN540" s="61" t="str">
        <f aca="false">SUBSTITUTE(SUBSTITUTE(SUBSTITUTE(SUBSTITUTE(SUBSTITUTE(SUBSTITUTE(SUBSTITUTE(SUBSTITUTE(SUBSTITUTE(SUBSTITUTE(SUBSTITUTE(SUBSTITUTE(SUBSTITUTE(SUBSTITUTE(SUBSTITUTE(SUBSTITUTE(SUBSTITUTE(SUBSTITUTE(SUBSTITUTE(SUBSTITUTE(SUBSTITUTE(SUBSTITUTE(SUBSTITUTE(SUBSTITUTE(SUBSTITUTE(BM540,"b","a"),"c","a"),"d","a"),"e","a"),"f","a"),"g","a"),"h","a"),"i","a"),"j","a"),"k","a"),"l","a"),"m","a"),"n","a"),"o","a"),"p","a"),"q","a"),"r","a"),"s","a"),"t","a"),"u","a"),"v","a"),"w","a"),"x","a"),"y","a"),"z","a")</f>
        <v>  </v>
      </c>
      <c r="BO540" s="61" t="str">
        <f aca="false">SUBSTITUTE(SUBSTITUTE(SUBSTITUTE(SUBSTITUTE(SUBSTITUTE(SUBSTITUTE(SUBSTITUTE(SUBSTITUTE(SUBSTITUTE(LOWER(BX540&amp;""),"1","0"),"2","0"),"3","0"),"4","0"),"5","0"),"6","0"),"7","0"),"8","0"),"9","0")</f>
        <v>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v>
      </c>
      <c r="BQ540" s="61" t="n">
        <f aca="false">IFERROR(IF(OR(SUMPRODUCT(--ISNUMBER(SEARCH({"aa000"," aa 000"," aaa 000"," aaaa 000"," a 0000"," a000 000"," aa 00 000"," aaa 00 000"},BP540)))&gt;0,SUMPRODUCT(--ISNUMBER(SEARCH({"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540)))&gt;0,SUMPRODUCT(--ISNUMBER(SEARCH({"http","www.","\",".pdf",".jpg",".jpeg",".png",".heic",".xls",".doc",".msg",".eml"},W540)))&gt;0,ISNUMBER(SEARCH("0000",BO540)),AND(SUMPRODUCT(--ISNUMBER(SEARCH({"sharepoint","onedrive","teams","dms","q-pulse","qpulse"},W540)))&gt;0,ISNUMBER(SEARCH("0",BO540)))),1,0),0)</f>
        <v>0</v>
      </c>
      <c r="BR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540," "&amp;LOWER(Flights!$F$21)&amp;" "," ~ ")," mh"," ~")," at "," ~ ")," by "," ~ ")," on "," ~ ")," to "," ~ ")," from "," ~ ")," until "," ~ ")," till "," ~ ")," before "," ~ ")," after "," ~ ")," around "," ~ ")," approx "," ~ ")," about "," ~ ")," since "," ~ ")," hrs "," ~ ")," hr "," ~ ")," hours "," ~ ")," time "," ~ ")," jan "," ~ ")," feb "," ~ ")," mar "," ~ ")," apr "," ~ ")," may "," ~ ")," jun "," ~ ")," jul "," ~ ")," aug "," ~ ")," sep "," ~ ")," sept "," ~ ")," oct "," ~ ")</f>
        <v>  </v>
      </c>
      <c r="BS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540," "&amp;LOWER(Flights!$F$21)&amp;" "," ~ ")," mh"," ~")," at "," ~ ")," by "," ~ ")," on "," ~ ")," to "," ~ ")," from "," ~ ")," until "," ~ ")," till "," ~ ")," before "," ~ ")," after "," ~ ")," around "," ~ ")," approx "," ~ ")," about "," ~ ")," since "," ~ ")," hrs "," ~ ")," hr "," ~ ")," hours "," ~ ")," time "," ~ ")," jan "," ~ ")," feb "," ~ ")," mar "," ~ ")," apr "," ~ ")," may "," ~ ")," jun "," ~ ")," jul "," ~ ")," aug "," ~ ")," sep "," ~ ")," sept "," ~ ")," oct "," ~ ")</f>
        <v>  </v>
      </c>
      <c r="BT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540,"jan","~"),"feb","~"),"mar","~"),"apr","~"),"may","~"),"jun","~"),"jul","~"),"aug","~"),"sep","~"),"oct","~"),"nov","~"),"dec","~")," nov "," ~ ")," dec "," ~ ")," mon "," ~ ")," tue "," ~ ")," wed "," ~ ")," thu "," ~ ")," fri "," ~ ")," sat "," ~ ")," sun "," ~ ")," gate "," ~ ")," bay "," ~ ")," stand "," ~ ")," position "," ~ ")," galley "," ~ ")," flight "," ~ ")," flt "," ~ ")," day "," ~ ")," date "," ~ ")," dated "," ~ ")," the "," ~ ")," and "," ~ ")," of "," ~ ")," in "," ~ ")," for "," ~ ")," with "," ~ ")</f>
        <v>  </v>
      </c>
      <c r="BU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540,"jan","~"),"feb","~"),"mar","~"),"apr","~"),"may","~"),"jun","~"),"jul","~"),"aug","~"),"sep","~"),"oct","~"),"nov","~"),"dec","~")," nov "," ~ ")," dec "," ~ ")," mon "," ~ ")," tue "," ~ ")," wed "," ~ ")," thu "," ~ ")," fri "," ~ ")," sat "," ~ ")," sun "," ~ ")," gate "," ~ ")," bay "," ~ ")," stand "," ~ ")," position "," ~ ")," galley "," ~ ")," flight "," ~ ")," flt "," ~ ")," day "," ~ ")," date "," ~ ")," dated "," ~ ")," the "," ~ ")," and "," ~ ")," of "," ~ ")," in "," ~ ")," for "," ~ ")," with "," ~ ")</f>
        <v>  </v>
      </c>
      <c r="BV540" s="61" t="n">
        <f aca="false">0</f>
        <v>0</v>
      </c>
      <c r="BW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540," pax "," ~ ")," etd "," ~ ")," eta "," ~ ")," std "," ~ ")," sta "," ~ ")," atd "," ~ ")," ata "," ~ ")," lt "," ~ ")," utc "," ~ ")," local "," ~ ")," ok "," ~ ")," done "," ~ ")," seen "," ~ ")," chk "," ~ ")," chkd "," ~ ")," checked "," ~ ")," rcvd "," ~ ")," recd "," ~ ")," dep "," ~ ")," arr "," ~ ")," qty "," ~ ")," all "," ~ ")," ttl "," ~ ")," total "," ~ ")," via "," ~ ")," per "," ~ ")," call "," ~ ")," inbound "," ~ ")," outbound "," ~ ")," approx "," ~ ")</f>
        <v>  </v>
      </c>
      <c r="BX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540," pax "," ~ ")," etd "," ~ ")," eta "," ~ ")," std "," ~ ")," sta "," ~ ")," atd "," ~ ")," ata "," ~ ")," lt "," ~ ")," utc "," ~ ")," local "," ~ ")," ok "," ~ ")," done "," ~ ")," seen "," ~ ")," chk "," ~ ")," chkd "," ~ ")," checked "," ~ ")," rcvd "," ~ ")," recd "," ~ ")," dep "," ~ ")," arr "," ~ ")," qty "," ~ ")," all "," ~ ")," ttl "," ~ ")," total "," ~ ")," via "," ~ ")," per "," ~ ")," call "," ~ ")," inbound "," ~ ")," outbound "," ~ ")," approx "," ~ ")</f>
        <v>  </v>
      </c>
    </row>
    <row r="541" customFormat="false" ht="39.75" hidden="false" customHeight="true" outlineLevel="0" collapsed="false">
      <c r="A541" s="57" t="s">
        <v>1215</v>
      </c>
      <c r="B541" s="57" t="s">
        <v>290</v>
      </c>
      <c r="C541" s="57" t="str">
        <f aca="false">Flights!$F$21</f>
        <v>MH0073</v>
      </c>
      <c r="D541" s="58" t="n">
        <f aca="false">Flights!$D$21</f>
        <v>46322</v>
      </c>
      <c r="E541" s="57" t="str">
        <f aca="false">Flights!$G$21&amp;"-"&amp;Flights!$H$21</f>
        <v>HKG-KUL</v>
      </c>
      <c r="F541" s="57" t="str">
        <f aca="false">Flights!$K$21</f>
        <v>BC</v>
      </c>
      <c r="G541" s="57" t="s">
        <v>83</v>
      </c>
      <c r="H541" s="57" t="s">
        <v>381</v>
      </c>
      <c r="I541" s="57" t="s">
        <v>382</v>
      </c>
      <c r="J541" s="57" t="s">
        <v>419</v>
      </c>
      <c r="K541" s="67" t="s">
        <v>420</v>
      </c>
      <c r="L541" s="67" t="s">
        <v>421</v>
      </c>
      <c r="M541" s="67"/>
      <c r="N541" s="67" t="s">
        <v>386</v>
      </c>
      <c r="O541" s="67"/>
      <c r="P541" s="57" t="s">
        <v>282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open",IF(AND(NOT(OR(LEN(AZ541)&lt;15,ISNUMBER(MATCH(AZ541,L_Placeholder,0)))),BK541=0,NOT(OR(LEN(AU541)&lt;2,ISNUMBER(MATCH(AU541,L_Placeholder,0)))),NOT(OR(LEN(AX541)&lt;2,ISNUMBER(MATCH(AX541,L_Placeholder,0)))),TRIM(AE541)&lt;&gt;TRIM(T541)),"N/A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missing",IF(OR(LEN(AU541)&lt;2,ISNUMBER(MATCH(AU541,L_Placeholder,0))),"INVALID – PIC missing",IF(OR(LEN(AV541)&lt;2,ISNUMBER(MATCH(AV541,L_Placeholder,0))),"INVALID – result / assessment missing",IF(OR(OR(LEN(AW541)&lt;3,ISNUMBER(MATCH(AW541,L_Placeholder,0))),SUMPRODUCT(--ISNUMBER(SEARCH(" "&amp;L_EvidencePhrase&amp;" ",BD541)))&gt;0,BI541=1),"INVALID – evidence missing, placeholder or not yet on file",IF(BL541=0,"INVALID – evidence needs a traceable reference (number, file name or link)",IF(OR(LEN(AX541)&lt;2,ISNUMBER(MATCH(AX541,L_Placeholder,0))),"INVALID – verifier missing",IF(AX541=AU541,"INVALID – verifier must be someone other than the PIC",IF(BH541=1,"INVALID – result not yet available (awaiting / TBC)",IF(BV541=1,"INVALID – wording says not on board: an on-board confirmation needs the item loaded",IF(AND(AQ541=1,OR(OR(LEN(AY541)&lt;3,ISNUMBER(MATCH(AY541,L_Placeholder,0))),BJ541=1,BQ541=0)),"INVALID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LATE","COMPLETE")&amp;IF(BG541=1," – CHECK WORDING",""))))))))))))))))))))))),IF(TRIM(U541)="Fail","FAIL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t="str">
        <f aca="false">" "&amp;TRIM(SUBSTITUTE(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 "))&amp;" "</f>
        <v>  </v>
      </c>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IFERROR(IF(AND(TRIM(U541)="Pass",SUMPRODUCT((LEN(BC541)-LEN(SUBSTITUTE(BC541,"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")))/(LEN(L_PendNeg)+1))+SUMPRODUCT((LEN(BC541)-LEN(SUBSTITUTE(BC541," "&amp;L_PendPrep&amp;" "," ")))/(LEN(L_PendPrep)+1)),1,0),1)</f>
        <v>0</v>
      </c>
      <c r="BI541" s="61" t="n">
        <f aca="false">IFERROR(IF(SUMPRODUCT((LEN(BD541)-LEN(SUBSTITUTE(BD541," "&amp;L_PendStrict&amp;" "," ")))/(LEN(L_PendStrict)+1))&gt;SUMPRODUCT((LEN(BD541)-LEN(SUBSTITUTE(BD541," "&amp;L_PendNeg&amp;" "," ")))/(LEN(L_PendNeg)+1)),1,0),1)</f>
        <v>0</v>
      </c>
      <c r="BJ541" s="61" t="n">
        <f aca="false">IFERROR(IF(SUMPRODUCT((LEN(BE541)-LEN(SUBSTITUTE(BE541," "&amp;L_Pending&amp;" "," ")))/(LEN(L_Pending)+1))&gt;SUMPRODUCT((LEN(BE541)-LEN(SUBSTITUTE(BE541," "&amp;L_PendNeg&amp;" "," ")))/(LEN(L_PendNeg)+1))+SUMPRODUCT((LEN(BE541)-LEN(SUBSTITUTE(BE541," "&amp;L_PendPrep&amp;" "," ")))/(LEN(L_PendPrep)+1)),1,0),1)</f>
        <v>0</v>
      </c>
      <c r="BK541" s="61" t="n">
        <f aca="false">IFERROR(IF(SUMPRODUCT((LEN(BF541)-LEN(SUBSTITUTE(BF541," "&amp;L_PendStrict&amp;" "," ")))/(LEN(L_PendStrict)+1))&gt;SUMPRODUCT((LEN(BF541)-LEN(SUBSTITUTE(BF541," "&amp;L_PendNeg&amp;" "," ")))/(LEN(L_PendNeg)+1)),1,0),1)</f>
        <v>0</v>
      </c>
      <c r="BL541" s="61" t="n">
        <f aca="false">IFERROR(IF(OR(SUMPRODUCT(--ISNUMBER(SEARCH({"aa000"," aa 000"," aaa 000"," aaaa 000"," a 0000"," a000 000"," aa 00 000"," aaa 00 000"},BN541)))&gt;0,SUMPRODUCT(--ISNUMBER(SEARCH({"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541)))&gt;0,SUMPRODUCT(--ISNUMBER(SEARCH({"http","www.","\",".pdf",".jpg",".jpeg",".png",".heic",".xls",".doc",".msg",".eml"},Z541)))&gt;0,AND(SUMPRODUCT(--ISNUMBER(SEARCH({"sharepoint","onedrive","teams","dms","q-pulse","qpulse"},Z541)))&gt;0,ISNUMBER(SEARCH("0",BM541)))),1,0),0)</f>
        <v>0</v>
      </c>
      <c r="BM541" s="61" t="str">
        <f aca="false">SUBSTITUTE(SUBSTITUTE(SUBSTITUTE(SUBSTITUTE(SUBSTITUTE(SUBSTITUTE(SUBSTITUTE(SUBSTITUTE(SUBSTITUTE(LOWER(BW541&amp;""),"1","0"),"2","0"),"3","0"),"4","0"),"5","0"),"6","0"),"7","0"),"8","0"),"9","0")</f>
        <v>  </v>
      </c>
      <c r="BN541" s="61" t="str">
        <f aca="false">SUBSTITUTE(SUBSTITUTE(SUBSTITUTE(SUBSTITUTE(SUBSTITUTE(SUBSTITUTE(SUBSTITUTE(SUBSTITUTE(SUBSTITUTE(SUBSTITUTE(SUBSTITUTE(SUBSTITUTE(SUBSTITUTE(SUBSTITUTE(SUBSTITUTE(SUBSTITUTE(SUBSTITUTE(SUBSTITUTE(SUBSTITUTE(SUBSTITUTE(SUBSTITUTE(SUBSTITUTE(SUBSTITUTE(SUBSTITUTE(SUBSTITUTE(BM541,"b","a"),"c","a"),"d","a"),"e","a"),"f","a"),"g","a"),"h","a"),"i","a"),"j","a"),"k","a"),"l","a"),"m","a"),"n","a"),"o","a"),"p","a"),"q","a"),"r","a"),"s","a"),"t","a"),"u","a"),"v","a"),"w","a"),"x","a"),"y","a"),"z","a")</f>
        <v>  </v>
      </c>
      <c r="BO541" s="61" t="str">
        <f aca="false">SUBSTITUTE(SUBSTITUTE(SUBSTITUTE(SUBSTITUTE(SUBSTITUTE(SUBSTITUTE(SUBSTITUTE(SUBSTITUTE(SUBSTITUTE(LOWER(BX541&amp;""),"1","0"),"2","0"),"3","0"),"4","0"),"5","0"),"6","0"),"7","0"),"8","0"),"9","0")</f>
        <v>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v>
      </c>
      <c r="BQ541" s="61" t="n">
        <f aca="false">IFERROR(IF(OR(SUMPRODUCT(--ISNUMBER(SEARCH({"aa000"," aa 000"," aaa 000"," aaaa 000"," a 0000"," a000 000"," aa 00 000"," aaa 00 000"},BP541)))&gt;0,SUMPRODUCT(--ISNUMBER(SEARCH({"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541)))&gt;0,SUMPRODUCT(--ISNUMBER(SEARCH({"http","www.","\",".pdf",".jpg",".jpeg",".png",".heic",".xls",".doc",".msg",".eml"},W541)))&gt;0,ISNUMBER(SEARCH("0000",BO541)),AND(SUMPRODUCT(--ISNUMBER(SEARCH({"sharepoint","onedrive","teams","dms","q-pulse","qpulse"},W541)))&gt;0,ISNUMBER(SEARCH("0",BO541)))),1,0),0)</f>
        <v>0</v>
      </c>
      <c r="BR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541," "&amp;LOWER(Flights!$F$21)&amp;" "," ~ ")," mh"," ~")," at "," ~ ")," by "," ~ ")," on "," ~ ")," to "," ~ ")," from "," ~ ")," until "," ~ ")," till "," ~ ")," before "," ~ ")," after "," ~ ")," around "," ~ ")," approx "," ~ ")," about "," ~ ")," since "," ~ ")," hrs "," ~ ")," hr "," ~ ")," hours "," ~ ")," time "," ~ ")," jan "," ~ ")," feb "," ~ ")," mar "," ~ ")," apr "," ~ ")," may "," ~ ")," jun "," ~ ")," jul "," ~ ")," aug "," ~ ")," sep "," ~ ")," sept "," ~ ")," oct "," ~ ")</f>
        <v>  </v>
      </c>
      <c r="BS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541," "&amp;LOWER(Flights!$F$21)&amp;" "," ~ ")," mh"," ~")," at "," ~ ")," by "," ~ ")," on "," ~ ")," to "," ~ ")," from "," ~ ")," until "," ~ ")," till "," ~ ")," before "," ~ ")," after "," ~ ")," around "," ~ ")," approx "," ~ ")," about "," ~ ")," since "," ~ ")," hrs "," ~ ")," hr "," ~ ")," hours "," ~ ")," time "," ~ ")," jan "," ~ ")," feb "," ~ ")," mar "," ~ ")," apr "," ~ ")," may "," ~ ")," jun "," ~ ")," jul "," ~ ")," aug "," ~ ")," sep "," ~ ")," sept "," ~ ")," oct "," ~ ")</f>
        <v>  </v>
      </c>
      <c r="BT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541,"jan","~"),"feb","~"),"mar","~"),"apr","~"),"may","~"),"jun","~"),"jul","~"),"aug","~"),"sep","~"),"oct","~"),"nov","~"),"dec","~")," nov "," ~ ")," dec "," ~ ")," mon "," ~ ")," tue "," ~ ")," wed "," ~ ")," thu "," ~ ")," fri "," ~ ")," sat "," ~ ")," sun "," ~ ")," gate "," ~ ")," bay "," ~ ")," stand "," ~ ")," position "," ~ ")," galley "," ~ ")," flight "," ~ ")," flt "," ~ ")," day "," ~ ")," date "," ~ ")," dated "," ~ ")," the "," ~ ")," and "," ~ ")," of "," ~ ")," in "," ~ ")," for "," ~ ")," with "," ~ ")</f>
        <v>  </v>
      </c>
      <c r="BU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541,"jan","~"),"feb","~"),"mar","~"),"apr","~"),"may","~"),"jun","~"),"jul","~"),"aug","~"),"sep","~"),"oct","~"),"nov","~"),"dec","~")," nov "," ~ ")," dec "," ~ ")," mon "," ~ ")," tue "," ~ ")," wed "," ~ ")," thu "," ~ ")," fri "," ~ ")," sat "," ~ ")," sun "," ~ ")," gate "," ~ ")," bay "," ~ ")," stand "," ~ ")," position "," ~ ")," galley "," ~ ")," flight "," ~ ")," flt "," ~ ")," day "," ~ ")," date "," ~ ")," dated "," ~ ")," the "," ~ ")," and "," ~ ")," of "," ~ ")," in "," ~ ")," for "," ~ ")," with "," ~ ")</f>
        <v>  </v>
      </c>
      <c r="BV541" s="61" t="n">
        <f aca="false">0</f>
        <v>0</v>
      </c>
      <c r="BW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541," pax "," ~ ")," etd "," ~ ")," eta "," ~ ")," std "," ~ ")," sta "," ~ ")," atd "," ~ ")," ata "," ~ ")," lt "," ~ ")," utc "," ~ ")," local "," ~ ")," ok "," ~ ")," done "," ~ ")," seen "," ~ ")," chk "," ~ ")," chkd "," ~ ")," checked "," ~ ")," rcvd "," ~ ")," recd "," ~ ")," dep "," ~ ")," arr "," ~ ")," qty "," ~ ")," all "," ~ ")," ttl "," ~ ")," total "," ~ ")," via "," ~ ")," per "," ~ ")," call "," ~ ")," inbound "," ~ ")," outbound "," ~ ")," approx "," ~ ")</f>
        <v>  </v>
      </c>
      <c r="BX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541," pax "," ~ ")," etd "," ~ ")," eta "," ~ ")," std "," ~ ")," sta "," ~ ")," atd "," ~ ")," ata "," ~ ")," lt "," ~ ")," utc "," ~ ")," local "," ~ ")," ok "," ~ ")," done "," ~ ")," seen "," ~ ")," chk "," ~ ")," chkd "," ~ ")," checked "," ~ ")," rcvd "," ~ ")," recd "," ~ ")," dep "," ~ ")," arr "," ~ ")," qty "," ~ ")," all "," ~ ")," ttl "," ~ ")," total "," ~ ")," via "," ~ ")," per "," ~ ")," call "," ~ ")," inbound "," ~ ")," outbound "," ~ ")," approx "," ~ ")</f>
        <v>  </v>
      </c>
    </row>
    <row r="542" customFormat="false" ht="39.75" hidden="false" customHeight="true" outlineLevel="0" collapsed="false">
      <c r="A542" s="57" t="s">
        <v>1216</v>
      </c>
      <c r="B542" s="57" t="s">
        <v>290</v>
      </c>
      <c r="C542" s="57" t="str">
        <f aca="false">Flights!$F$21</f>
        <v>MH0073</v>
      </c>
      <c r="D542" s="58" t="n">
        <f aca="false">Flights!$D$21</f>
        <v>46322</v>
      </c>
      <c r="E542" s="57" t="str">
        <f aca="false">Flights!$G$21&amp;"-"&amp;Flights!$H$21</f>
        <v>HKG-KUL</v>
      </c>
      <c r="F542" s="57" t="str">
        <f aca="false">Flights!$K$21</f>
        <v>BC</v>
      </c>
      <c r="G542" s="57" t="s">
        <v>423</v>
      </c>
      <c r="H542" s="57" t="s">
        <v>381</v>
      </c>
      <c r="I542" s="57" t="s">
        <v>382</v>
      </c>
      <c r="J542" s="57" t="s">
        <v>424</v>
      </c>
      <c r="K542" s="67"/>
      <c r="L542" s="67" t="s">
        <v>425</v>
      </c>
      <c r="M542" s="67"/>
      <c r="N542" s="67" t="s">
        <v>386</v>
      </c>
      <c r="O542" s="67" t="s">
        <v>426</v>
      </c>
      <c r="P542" s="57" t="s">
        <v>282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open",IF(AND(NOT(OR(LEN(AZ542)&lt;15,ISNUMBER(MATCH(AZ542,L_Placeholder,0)))),BK542=0,NOT(OR(LEN(AU542)&lt;2,ISNUMBER(MATCH(AU542,L_Placeholder,0)))),NOT(OR(LEN(AX542)&lt;2,ISNUMBER(MATCH(AX542,L_Placeholder,0)))),TRIM(AE542)&lt;&gt;TRIM(T542)),"N/A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missing",IF(OR(LEN(AU542)&lt;2,ISNUMBER(MATCH(AU542,L_Placeholder,0))),"INVALID – PIC missing",IF(OR(LEN(AV542)&lt;2,ISNUMBER(MATCH(AV542,L_Placeholder,0))),"INVALID – result / assessment missing",IF(OR(OR(LEN(AW542)&lt;3,ISNUMBER(MATCH(AW542,L_Placeholder,0))),SUMPRODUCT(--ISNUMBER(SEARCH(" "&amp;L_EvidencePhrase&amp;" ",BD542)))&gt;0,BI542=1),"INVALID – evidence missing, placeholder or not yet on file",IF(BL542=0,"INVALID – evidence needs a traceable reference (number, file name or link)",IF(OR(LEN(AX542)&lt;2,ISNUMBER(MATCH(AX542,L_Placeholder,0))),"INVALID – verifier missing",IF(AX542=AU542,"INVALID – verifier must be someone other than the PIC",IF(BH542=1,"INVALID – result not yet available (awaiting / TBC)",IF(BV542=1,"INVALID – wording says not on board: an on-board confirmation needs the item loaded",IF(AND(AQ542=1,OR(OR(LEN(AY542)&lt;3,ISNUMBER(MATCH(AY542,L_Placeholder,0))),BJ542=1,BQ542=0)),"INVALID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LATE","COMPLETE")&amp;IF(BG542=1," – CHECK WORDING",""))))))))))))))))))))))),IF(TRIM(U542)="Fail","FAIL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t="str">
        <f aca="false">" "&amp;TRIM(SUBSTITUTE(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 "))&amp;" "</f>
        <v>  </v>
      </c>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IFERROR(IF(AND(TRIM(U542)="Pass",SUMPRODUCT((LEN(BC542)-LEN(SUBSTITUTE(BC542,"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")))/(LEN(L_PendNeg)+1))+SUMPRODUCT((LEN(BC542)-LEN(SUBSTITUTE(BC542," "&amp;L_PendPrep&amp;" "," ")))/(LEN(L_PendPrep)+1)),1,0),1)</f>
        <v>0</v>
      </c>
      <c r="BI542" s="61" t="n">
        <f aca="false">IFERROR(IF(SUMPRODUCT((LEN(BD542)-LEN(SUBSTITUTE(BD542," "&amp;L_PendStrict&amp;" "," ")))/(LEN(L_PendStrict)+1))&gt;SUMPRODUCT((LEN(BD542)-LEN(SUBSTITUTE(BD542," "&amp;L_PendNeg&amp;" "," ")))/(LEN(L_PendNeg)+1)),1,0),1)</f>
        <v>0</v>
      </c>
      <c r="BJ542" s="61" t="n">
        <f aca="false">IFERROR(IF(SUMPRODUCT((LEN(BE542)-LEN(SUBSTITUTE(BE542," "&amp;L_Pending&amp;" "," ")))/(LEN(L_Pending)+1))&gt;SUMPRODUCT((LEN(BE542)-LEN(SUBSTITUTE(BE542," "&amp;L_PendNeg&amp;" "," ")))/(LEN(L_PendNeg)+1))+SUMPRODUCT((LEN(BE542)-LEN(SUBSTITUTE(BE542," "&amp;L_PendPrep&amp;" "," ")))/(LEN(L_PendPrep)+1)),1,0),1)</f>
        <v>0</v>
      </c>
      <c r="BK542" s="61" t="n">
        <f aca="false">IFERROR(IF(SUMPRODUCT((LEN(BF542)-LEN(SUBSTITUTE(BF542," "&amp;L_PendStrict&amp;" "," ")))/(LEN(L_PendStrict)+1))&gt;SUMPRODUCT((LEN(BF542)-LEN(SUBSTITUTE(BF542," "&amp;L_PendNeg&amp;" "," ")))/(LEN(L_PendNeg)+1)),1,0),1)</f>
        <v>0</v>
      </c>
      <c r="BL542" s="61" t="n">
        <f aca="false">IFERROR(IF(OR(SUMPRODUCT(--ISNUMBER(SEARCH({"aa000"," aa 000"," aaa 000"," aaaa 000"," a 0000"," a000 000"," aa 00 000"," aaa 00 000"},BN542)))&gt;0,SUMPRODUCT(--ISNUMBER(SEARCH({"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542)))&gt;0,SUMPRODUCT(--ISNUMBER(SEARCH({"http","www.","\",".pdf",".jpg",".jpeg",".png",".heic",".xls",".doc",".msg",".eml"},Z542)))&gt;0,AND(SUMPRODUCT(--ISNUMBER(SEARCH({"sharepoint","onedrive","teams","dms","q-pulse","qpulse"},Z542)))&gt;0,ISNUMBER(SEARCH("0",BM542)))),1,0),0)</f>
        <v>0</v>
      </c>
      <c r="BM542" s="61" t="str">
        <f aca="false">SUBSTITUTE(SUBSTITUTE(SUBSTITUTE(SUBSTITUTE(SUBSTITUTE(SUBSTITUTE(SUBSTITUTE(SUBSTITUTE(SUBSTITUTE(LOWER(BW542&amp;""),"1","0"),"2","0"),"3","0"),"4","0"),"5","0"),"6","0"),"7","0"),"8","0"),"9","0")</f>
        <v>  </v>
      </c>
      <c r="BN542" s="61" t="str">
        <f aca="false">SUBSTITUTE(SUBSTITUTE(SUBSTITUTE(SUBSTITUTE(SUBSTITUTE(SUBSTITUTE(SUBSTITUTE(SUBSTITUTE(SUBSTITUTE(SUBSTITUTE(SUBSTITUTE(SUBSTITUTE(SUBSTITUTE(SUBSTITUTE(SUBSTITUTE(SUBSTITUTE(SUBSTITUTE(SUBSTITUTE(SUBSTITUTE(SUBSTITUTE(SUBSTITUTE(SUBSTITUTE(SUBSTITUTE(SUBSTITUTE(SUBSTITUTE(BM542,"b","a"),"c","a"),"d","a"),"e","a"),"f","a"),"g","a"),"h","a"),"i","a"),"j","a"),"k","a"),"l","a"),"m","a"),"n","a"),"o","a"),"p","a"),"q","a"),"r","a"),"s","a"),"t","a"),"u","a"),"v","a"),"w","a"),"x","a"),"y","a"),"z","a")</f>
        <v>  </v>
      </c>
      <c r="BO542" s="61" t="str">
        <f aca="false">SUBSTITUTE(SUBSTITUTE(SUBSTITUTE(SUBSTITUTE(SUBSTITUTE(SUBSTITUTE(SUBSTITUTE(SUBSTITUTE(SUBSTITUTE(LOWER(BX542&amp;""),"1","0"),"2","0"),"3","0"),"4","0"),"5","0"),"6","0"),"7","0"),"8","0"),"9","0")</f>
        <v>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v>
      </c>
      <c r="BQ542" s="61" t="n">
        <f aca="false">IFERROR(IF(OR(SUMPRODUCT(--ISNUMBER(SEARCH({"aa000"," aa 000"," aaa 000"," aaaa 000"," a 0000"," a000 000"," aa 00 000"," aaa 00 000"},BP542)))&gt;0,SUMPRODUCT(--ISNUMBER(SEARCH({"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542)))&gt;0,SUMPRODUCT(--ISNUMBER(SEARCH({"http","www.","\",".pdf",".jpg",".jpeg",".png",".heic",".xls",".doc",".msg",".eml"},W542)))&gt;0,ISNUMBER(SEARCH("0000",BO542)),AND(SUMPRODUCT(--ISNUMBER(SEARCH({"sharepoint","onedrive","teams","dms","q-pulse","qpulse"},W542)))&gt;0,ISNUMBER(SEARCH("0",BO542)))),1,0),0)</f>
        <v>0</v>
      </c>
      <c r="BR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542," "&amp;LOWER(Flights!$F$21)&amp;" "," ~ ")," mh"," ~")," at "," ~ ")," by "," ~ ")," on "," ~ ")," to "," ~ ")," from "," ~ ")," until "," ~ ")," till "," ~ ")," before "," ~ ")," after "," ~ ")," around "," ~ ")," approx "," ~ ")," about "," ~ ")," since "," ~ ")," hrs "," ~ ")," hr "," ~ ")," hours "," ~ ")," time "," ~ ")," jan "," ~ ")," feb "," ~ ")," mar "," ~ ")," apr "," ~ ")," may "," ~ ")," jun "," ~ ")," jul "," ~ ")," aug "," ~ ")," sep "," ~ ")," sept "," ~ ")," oct "," ~ ")</f>
        <v>  </v>
      </c>
      <c r="BS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542," "&amp;LOWER(Flights!$F$21)&amp;" "," ~ ")," mh"," ~")," at "," ~ ")," by "," ~ ")," on "," ~ ")," to "," ~ ")," from "," ~ ")," until "," ~ ")," till "," ~ ")," before "," ~ ")," after "," ~ ")," around "," ~ ")," approx "," ~ ")," about "," ~ ")," since "," ~ ")," hrs "," ~ ")," hr "," ~ ")," hours "," ~ ")," time "," ~ ")," jan "," ~ ")," feb "," ~ ")," mar "," ~ ")," apr "," ~ ")," may "," ~ ")," jun "," ~ ")," jul "," ~ ")," aug "," ~ ")," sep "," ~ ")," sept "," ~ ")," oct "," ~ ")</f>
        <v>  </v>
      </c>
      <c r="BT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542,"jan","~"),"feb","~"),"mar","~"),"apr","~"),"may","~"),"jun","~"),"jul","~"),"aug","~"),"sep","~"),"oct","~"),"nov","~"),"dec","~")," nov "," ~ ")," dec "," ~ ")," mon "," ~ ")," tue "," ~ ")," wed "," ~ ")," thu "," ~ ")," fri "," ~ ")," sat "," ~ ")," sun "," ~ ")," gate "," ~ ")," bay "," ~ ")," stand "," ~ ")," position "," ~ ")," galley "," ~ ")," flight "," ~ ")," flt "," ~ ")," day "," ~ ")," date "," ~ ")," dated "," ~ ")," the "," ~ ")," and "," ~ ")," of "," ~ ")," in "," ~ ")," for "," ~ ")," with "," ~ ")</f>
        <v>  </v>
      </c>
      <c r="BU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542,"jan","~"),"feb","~"),"mar","~"),"apr","~"),"may","~"),"jun","~"),"jul","~"),"aug","~"),"sep","~"),"oct","~"),"nov","~"),"dec","~")," nov "," ~ ")," dec "," ~ ")," mon "," ~ ")," tue "," ~ ")," wed "," ~ ")," thu "," ~ ")," fri "," ~ ")," sat "," ~ ")," sun "," ~ ")," gate "," ~ ")," bay "," ~ ")," stand "," ~ ")," position "," ~ ")," galley "," ~ ")," flight "," ~ ")," flt "," ~ ")," day "," ~ ")," date "," ~ ")," dated "," ~ ")," the "," ~ ")," and "," ~ ")," of "," ~ ")," in "," ~ ")," for "," ~ ")," with "," ~ ")</f>
        <v>  </v>
      </c>
      <c r="BV542" s="61" t="n">
        <f aca="false">0</f>
        <v>0</v>
      </c>
      <c r="BW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542," pax "," ~ ")," etd "," ~ ")," eta "," ~ ")," std "," ~ ")," sta "," ~ ")," atd "," ~ ")," ata "," ~ ")," lt "," ~ ")," utc "," ~ ")," local "," ~ ")," ok "," ~ ")," done "," ~ ")," seen "," ~ ")," chk "," ~ ")," chkd "," ~ ")," checked "," ~ ")," rcvd "," ~ ")," recd "," ~ ")," dep "," ~ ")," arr "," ~ ")," qty "," ~ ")," all "," ~ ")," ttl "," ~ ")," total "," ~ ")," via "," ~ ")," per "," ~ ")," call "," ~ ")," inbound "," ~ ")," outbound "," ~ ")," approx "," ~ ")</f>
        <v>  </v>
      </c>
      <c r="BX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542," pax "," ~ ")," etd "," ~ ")," eta "," ~ ")," std "," ~ ")," sta "," ~ ")," atd "," ~ ")," ata "," ~ ")," lt "," ~ ")," utc "," ~ ")," local "," ~ ")," ok "," ~ ")," done "," ~ ")," seen "," ~ ")," chk "," ~ ")," chkd "," ~ ")," checked "," ~ ")," rcvd "," ~ ")," recd "," ~ ")," dep "," ~ ")," arr "," ~ ")," qty "," ~ ")," all "," ~ ")," ttl "," ~ ")," total "," ~ ")," via "," ~ ")," per "," ~ ")," call "," ~ ")," inbound "," ~ ")," outbound "," ~ ")," approx "," ~ ")</f>
        <v>  </v>
      </c>
    </row>
    <row r="543" customFormat="false" ht="39.75" hidden="false" customHeight="true" outlineLevel="0" collapsed="false">
      <c r="A543" s="57" t="s">
        <v>1217</v>
      </c>
      <c r="B543" s="57" t="s">
        <v>290</v>
      </c>
      <c r="C543" s="57" t="str">
        <f aca="false">Flights!$F$21</f>
        <v>MH0073</v>
      </c>
      <c r="D543" s="58" t="n">
        <f aca="false">Flights!$D$21</f>
        <v>46322</v>
      </c>
      <c r="E543" s="57" t="str">
        <f aca="false">Flights!$G$21&amp;"-"&amp;Flights!$H$21</f>
        <v>HKG-KUL</v>
      </c>
      <c r="F543" s="57" t="str">
        <f aca="false">Flights!$K$21</f>
        <v>BC</v>
      </c>
      <c r="G543" s="57" t="s">
        <v>423</v>
      </c>
      <c r="H543" s="57" t="s">
        <v>381</v>
      </c>
      <c r="I543" s="57" t="s">
        <v>382</v>
      </c>
      <c r="J543" s="57" t="s">
        <v>428</v>
      </c>
      <c r="K543" s="67" t="s">
        <v>429</v>
      </c>
      <c r="L543" s="67" t="s">
        <v>425</v>
      </c>
      <c r="M543" s="67"/>
      <c r="N543" s="67" t="s">
        <v>386</v>
      </c>
      <c r="O543" s="67" t="s">
        <v>426</v>
      </c>
      <c r="P543" s="57" t="s">
        <v>282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open",IF(AND(NOT(OR(LEN(AZ543)&lt;15,ISNUMBER(MATCH(AZ543,L_Placeholder,0)))),BK543=0,NOT(OR(LEN(AU543)&lt;2,ISNUMBER(MATCH(AU543,L_Placeholder,0)))),NOT(OR(LEN(AX543)&lt;2,ISNUMBER(MATCH(AX543,L_Placeholder,0)))),TRIM(AE543)&lt;&gt;TRIM(T543)),"N/A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missing",IF(OR(LEN(AU543)&lt;2,ISNUMBER(MATCH(AU543,L_Placeholder,0))),"INVALID – PIC missing",IF(OR(LEN(AV543)&lt;2,ISNUMBER(MATCH(AV543,L_Placeholder,0))),"INVALID – result / assessment missing",IF(OR(OR(LEN(AW543)&lt;3,ISNUMBER(MATCH(AW543,L_Placeholder,0))),SUMPRODUCT(--ISNUMBER(SEARCH(" "&amp;L_EvidencePhrase&amp;" ",BD543)))&gt;0,BI543=1),"INVALID – evidence missing, placeholder or not yet on file",IF(BL543=0,"INVALID – evidence needs a traceable reference (number, file name or link)",IF(OR(LEN(AX543)&lt;2,ISNUMBER(MATCH(AX543,L_Placeholder,0))),"INVALID – verifier missing",IF(AX543=AU543,"INVALID – verifier must be someone other than the PIC",IF(BH543=1,"INVALID – result not yet available (awaiting / TBC)",IF(BV543=1,"INVALID – wording says not on board: an on-board confirmation needs the item loaded",IF(AND(AQ543=1,OR(OR(LEN(AY543)&lt;3,ISNUMBER(MATCH(AY543,L_Placeholder,0))),BJ543=1,BQ543=0)),"INVALID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LATE","COMPLETE")&amp;IF(BG543=1," – CHECK WORDING",""))))))))))))))))))))))),IF(TRIM(U543)="Fail","FAIL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t="str">
        <f aca="false">" "&amp;TRIM(SUBSTITUTE(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 "))&amp;" "</f>
        <v>  </v>
      </c>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IFERROR(IF(AND(TRIM(U543)="Pass",SUMPRODUCT((LEN(BC543)-LEN(SUBSTITUTE(BC543,"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")))/(LEN(L_PendNeg)+1))+SUMPRODUCT((LEN(BC543)-LEN(SUBSTITUTE(BC543," "&amp;L_PendPrep&amp;" "," ")))/(LEN(L_PendPrep)+1)),1,0),1)</f>
        <v>0</v>
      </c>
      <c r="BI543" s="61" t="n">
        <f aca="false">IFERROR(IF(SUMPRODUCT((LEN(BD543)-LEN(SUBSTITUTE(BD543," "&amp;L_PendStrict&amp;" "," ")))/(LEN(L_PendStrict)+1))&gt;SUMPRODUCT((LEN(BD543)-LEN(SUBSTITUTE(BD543," "&amp;L_PendNeg&amp;" "," ")))/(LEN(L_PendNeg)+1)),1,0),1)</f>
        <v>0</v>
      </c>
      <c r="BJ543" s="61" t="n">
        <f aca="false">IFERROR(IF(SUMPRODUCT((LEN(BE543)-LEN(SUBSTITUTE(BE543," "&amp;L_Pending&amp;" "," ")))/(LEN(L_Pending)+1))&gt;SUMPRODUCT((LEN(BE543)-LEN(SUBSTITUTE(BE543," "&amp;L_PendNeg&amp;" "," ")))/(LEN(L_PendNeg)+1))+SUMPRODUCT((LEN(BE543)-LEN(SUBSTITUTE(BE543," "&amp;L_PendPrep&amp;" "," ")))/(LEN(L_PendPrep)+1)),1,0),1)</f>
        <v>0</v>
      </c>
      <c r="BK543" s="61" t="n">
        <f aca="false">IFERROR(IF(SUMPRODUCT((LEN(BF543)-LEN(SUBSTITUTE(BF543," "&amp;L_PendStrict&amp;" "," ")))/(LEN(L_PendStrict)+1))&gt;SUMPRODUCT((LEN(BF543)-LEN(SUBSTITUTE(BF543," "&amp;L_PendNeg&amp;" "," ")))/(LEN(L_PendNeg)+1)),1,0),1)</f>
        <v>0</v>
      </c>
      <c r="BL543" s="61" t="n">
        <f aca="false">IFERROR(IF(OR(SUMPRODUCT(--ISNUMBER(SEARCH({"aa000"," aa 000"," aaa 000"," aaaa 000"," a 0000"," a000 000"," aa 00 000"," aaa 00 000"},BN543)))&gt;0,SUMPRODUCT(--ISNUMBER(SEARCH({"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543)))&gt;0,SUMPRODUCT(--ISNUMBER(SEARCH({"http","www.","\",".pdf",".jpg",".jpeg",".png",".heic",".xls",".doc",".msg",".eml"},Z543)))&gt;0,AND(SUMPRODUCT(--ISNUMBER(SEARCH({"sharepoint","onedrive","teams","dms","q-pulse","qpulse"},Z543)))&gt;0,ISNUMBER(SEARCH("0",BM543)))),1,0),0)</f>
        <v>0</v>
      </c>
      <c r="BM543" s="61" t="str">
        <f aca="false">SUBSTITUTE(SUBSTITUTE(SUBSTITUTE(SUBSTITUTE(SUBSTITUTE(SUBSTITUTE(SUBSTITUTE(SUBSTITUTE(SUBSTITUTE(LOWER(BW543&amp;""),"1","0"),"2","0"),"3","0"),"4","0"),"5","0"),"6","0"),"7","0"),"8","0"),"9","0")</f>
        <v>  </v>
      </c>
      <c r="BN543" s="61" t="str">
        <f aca="false">SUBSTITUTE(SUBSTITUTE(SUBSTITUTE(SUBSTITUTE(SUBSTITUTE(SUBSTITUTE(SUBSTITUTE(SUBSTITUTE(SUBSTITUTE(SUBSTITUTE(SUBSTITUTE(SUBSTITUTE(SUBSTITUTE(SUBSTITUTE(SUBSTITUTE(SUBSTITUTE(SUBSTITUTE(SUBSTITUTE(SUBSTITUTE(SUBSTITUTE(SUBSTITUTE(SUBSTITUTE(SUBSTITUTE(SUBSTITUTE(SUBSTITUTE(BM543,"b","a"),"c","a"),"d","a"),"e","a"),"f","a"),"g","a"),"h","a"),"i","a"),"j","a"),"k","a"),"l","a"),"m","a"),"n","a"),"o","a"),"p","a"),"q","a"),"r","a"),"s","a"),"t","a"),"u","a"),"v","a"),"w","a"),"x","a"),"y","a"),"z","a")</f>
        <v>  </v>
      </c>
      <c r="BO543" s="61" t="str">
        <f aca="false">SUBSTITUTE(SUBSTITUTE(SUBSTITUTE(SUBSTITUTE(SUBSTITUTE(SUBSTITUTE(SUBSTITUTE(SUBSTITUTE(SUBSTITUTE(LOWER(BX543&amp;""),"1","0"),"2","0"),"3","0"),"4","0"),"5","0"),"6","0"),"7","0"),"8","0"),"9","0")</f>
        <v>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v>
      </c>
      <c r="BQ543" s="61" t="n">
        <f aca="false">IFERROR(IF(OR(SUMPRODUCT(--ISNUMBER(SEARCH({"aa000"," aa 000"," aaa 000"," aaaa 000"," a 0000"," a000 000"," aa 00 000"," aaa 00 000"},BP543)))&gt;0,SUMPRODUCT(--ISNUMBER(SEARCH({"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543)))&gt;0,SUMPRODUCT(--ISNUMBER(SEARCH({"http","www.","\",".pdf",".jpg",".jpeg",".png",".heic",".xls",".doc",".msg",".eml"},W543)))&gt;0,ISNUMBER(SEARCH("0000",BO543)),AND(SUMPRODUCT(--ISNUMBER(SEARCH({"sharepoint","onedrive","teams","dms","q-pulse","qpulse"},W543)))&gt;0,ISNUMBER(SEARCH("0",BO543)))),1,0),0)</f>
        <v>0</v>
      </c>
      <c r="BR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543," "&amp;LOWER(Flights!$F$21)&amp;" "," ~ ")," mh"," ~")," at "," ~ ")," by "," ~ ")," on "," ~ ")," to "," ~ ")," from "," ~ ")," until "," ~ ")," till "," ~ ")," before "," ~ ")," after "," ~ ")," around "," ~ ")," approx "," ~ ")," about "," ~ ")," since "," ~ ")," hrs "," ~ ")," hr "," ~ ")," hours "," ~ ")," time "," ~ ")," jan "," ~ ")," feb "," ~ ")," mar "," ~ ")," apr "," ~ ")," may "," ~ ")," jun "," ~ ")," jul "," ~ ")," aug "," ~ ")," sep "," ~ ")," sept "," ~ ")," oct "," ~ ")</f>
        <v>  </v>
      </c>
      <c r="BS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543," "&amp;LOWER(Flights!$F$21)&amp;" "," ~ ")," mh"," ~")," at "," ~ ")," by "," ~ ")," on "," ~ ")," to "," ~ ")," from "," ~ ")," until "," ~ ")," till "," ~ ")," before "," ~ ")," after "," ~ ")," around "," ~ ")," approx "," ~ ")," about "," ~ ")," since "," ~ ")," hrs "," ~ ")," hr "," ~ ")," hours "," ~ ")," time "," ~ ")," jan "," ~ ")," feb "," ~ ")," mar "," ~ ")," apr "," ~ ")," may "," ~ ")," jun "," ~ ")," jul "," ~ ")," aug "," ~ ")," sep "," ~ ")," sept "," ~ ")," oct "," ~ ")</f>
        <v>  </v>
      </c>
      <c r="BT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543,"jan","~"),"feb","~"),"mar","~"),"apr","~"),"may","~"),"jun","~"),"jul","~"),"aug","~"),"sep","~"),"oct","~"),"nov","~"),"dec","~")," nov "," ~ ")," dec "," ~ ")," mon "," ~ ")," tue "," ~ ")," wed "," ~ ")," thu "," ~ ")," fri "," ~ ")," sat "," ~ ")," sun "," ~ ")," gate "," ~ ")," bay "," ~ ")," stand "," ~ ")," position "," ~ ")," galley "," ~ ")," flight "," ~ ")," flt "," ~ ")," day "," ~ ")," date "," ~ ")," dated "," ~ ")," the "," ~ ")," and "," ~ ")," of "," ~ ")," in "," ~ ")," for "," ~ ")," with "," ~ ")</f>
        <v>  </v>
      </c>
      <c r="BU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543,"jan","~"),"feb","~"),"mar","~"),"apr","~"),"may","~"),"jun","~"),"jul","~"),"aug","~"),"sep","~"),"oct","~"),"nov","~"),"dec","~")," nov "," ~ ")," dec "," ~ ")," mon "," ~ ")," tue "," ~ ")," wed "," ~ ")," thu "," ~ ")," fri "," ~ ")," sat "," ~ ")," sun "," ~ ")," gate "," ~ ")," bay "," ~ ")," stand "," ~ ")," position "," ~ ")," galley "," ~ ")," flight "," ~ ")," flt "," ~ ")," day "," ~ ")," date "," ~ ")," dated "," ~ ")," the "," ~ ")," and "," ~ ")," of "," ~ ")," in "," ~ ")," for "," ~ ")," with "," ~ ")</f>
        <v>  </v>
      </c>
      <c r="BV543" s="61" t="n">
        <f aca="false">0</f>
        <v>0</v>
      </c>
      <c r="BW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543," pax "," ~ ")," etd "," ~ ")," eta "," ~ ")," std "," ~ ")," sta "," ~ ")," atd "," ~ ")," ata "," ~ ")," lt "," ~ ")," utc "," ~ ")," local "," ~ ")," ok "," ~ ")," done "," ~ ")," seen "," ~ ")," chk "," ~ ")," chkd "," ~ ")," checked "," ~ ")," rcvd "," ~ ")," recd "," ~ ")," dep "," ~ ")," arr "," ~ ")," qty "," ~ ")," all "," ~ ")," ttl "," ~ ")," total "," ~ ")," via "," ~ ")," per "," ~ ")," call "," ~ ")," inbound "," ~ ")," outbound "," ~ ")," approx "," ~ ")</f>
        <v>  </v>
      </c>
      <c r="BX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543," pax "," ~ ")," etd "," ~ ")," eta "," ~ ")," std "," ~ ")," sta "," ~ ")," atd "," ~ ")," ata "," ~ ")," lt "," ~ ")," utc "," ~ ")," local "," ~ ")," ok "," ~ ")," done "," ~ ")," seen "," ~ ")," chk "," ~ ")," chkd "," ~ ")," checked "," ~ ")," rcvd "," ~ ")," recd "," ~ ")," dep "," ~ ")," arr "," ~ ")," qty "," ~ ")," all "," ~ ")," ttl "," ~ ")," total "," ~ ")," via "," ~ ")," per "," ~ ")," call "," ~ ")," inbound "," ~ ")," outbound "," ~ ")," approx "," ~ ")</f>
        <v>  </v>
      </c>
    </row>
    <row r="544" customFormat="false" ht="39.75" hidden="false" customHeight="true" outlineLevel="0" collapsed="false">
      <c r="A544" s="57" t="s">
        <v>1218</v>
      </c>
      <c r="B544" s="57" t="s">
        <v>290</v>
      </c>
      <c r="C544" s="57" t="str">
        <f aca="false">Flights!$F$21</f>
        <v>MH0073</v>
      </c>
      <c r="D544" s="58" t="n">
        <f aca="false">Flights!$D$21</f>
        <v>46322</v>
      </c>
      <c r="E544" s="57" t="str">
        <f aca="false">Flights!$G$21&amp;"-"&amp;Flights!$H$21</f>
        <v>HKG-KUL</v>
      </c>
      <c r="F544" s="57" t="str">
        <f aca="false">Flights!$K$21</f>
        <v>BC</v>
      </c>
      <c r="G544" s="57" t="s">
        <v>423</v>
      </c>
      <c r="H544" s="57" t="s">
        <v>381</v>
      </c>
      <c r="I544" s="57" t="s">
        <v>431</v>
      </c>
      <c r="J544" s="57" t="s">
        <v>432</v>
      </c>
      <c r="K544" s="67"/>
      <c r="L544" s="67" t="s">
        <v>425</v>
      </c>
      <c r="M544" s="67"/>
      <c r="N544" s="67" t="s">
        <v>386</v>
      </c>
      <c r="O544" s="67" t="s">
        <v>426</v>
      </c>
      <c r="P544" s="57" t="s">
        <v>282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open",IF(AND(NOT(OR(LEN(AZ544)&lt;15,ISNUMBER(MATCH(AZ544,L_Placeholder,0)))),BK544=0,NOT(OR(LEN(AU544)&lt;2,ISNUMBER(MATCH(AU544,L_Placeholder,0)))),NOT(OR(LEN(AX544)&lt;2,ISNUMBER(MATCH(AX544,L_Placeholder,0)))),TRIM(AE544)&lt;&gt;TRIM(T544)),"N/A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missing",IF(OR(LEN(AU544)&lt;2,ISNUMBER(MATCH(AU544,L_Placeholder,0))),"INVALID – PIC missing",IF(OR(LEN(AV544)&lt;2,ISNUMBER(MATCH(AV544,L_Placeholder,0))),"INVALID – result / assessment missing",IF(OR(OR(LEN(AW544)&lt;3,ISNUMBER(MATCH(AW544,L_Placeholder,0))),SUMPRODUCT(--ISNUMBER(SEARCH(" "&amp;L_EvidencePhrase&amp;" ",BD544)))&gt;0,BI544=1),"INVALID – evidence missing, placeholder or not yet on file",IF(BL544=0,"INVALID – evidence needs a traceable reference (number, file name or link)",IF(OR(LEN(AX544)&lt;2,ISNUMBER(MATCH(AX544,L_Placeholder,0))),"INVALID – verifier missing",IF(AX544=AU544,"INVALID – verifier must be someone other than the PIC",IF(BH544=1,"INVALID – result not yet available (awaiting / TBC)",IF(BV544=1,"INVALID – wording says not on board: an on-board confirmation needs the item loaded",IF(AND(AQ544=1,OR(OR(LEN(AY544)&lt;3,ISNUMBER(MATCH(AY544,L_Placeholder,0))),BJ544=1,BQ544=0)),"INVALID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LATE","COMPLETE")&amp;IF(BG544=1," – CHECK WORDING",""))))))))))))))))))))))),IF(TRIM(U544)="Fail","FAIL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t="str">
        <f aca="false">" "&amp;TRIM(SUBSTITUTE(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 "))&amp;" "</f>
        <v>  </v>
      </c>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IFERROR(IF(AND(TRIM(U544)="Pass",SUMPRODUCT((LEN(BC544)-LEN(SUBSTITUTE(BC544,"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")))/(LEN(L_PendNeg)+1))+SUMPRODUCT((LEN(BC544)-LEN(SUBSTITUTE(BC544," "&amp;L_PendPrep&amp;" "," ")))/(LEN(L_PendPrep)+1)),1,0),1)</f>
        <v>0</v>
      </c>
      <c r="BI544" s="61" t="n">
        <f aca="false">IFERROR(IF(SUMPRODUCT((LEN(BD544)-LEN(SUBSTITUTE(BD544," "&amp;L_PendStrict&amp;" "," ")))/(LEN(L_PendStrict)+1))&gt;SUMPRODUCT((LEN(BD544)-LEN(SUBSTITUTE(BD544," "&amp;L_PendNeg&amp;" "," ")))/(LEN(L_PendNeg)+1)),1,0),1)</f>
        <v>0</v>
      </c>
      <c r="BJ544" s="61" t="n">
        <f aca="false">IFERROR(IF(SUMPRODUCT((LEN(BE544)-LEN(SUBSTITUTE(BE544," "&amp;L_Pending&amp;" "," ")))/(LEN(L_Pending)+1))&gt;SUMPRODUCT((LEN(BE544)-LEN(SUBSTITUTE(BE544," "&amp;L_PendNeg&amp;" "," ")))/(LEN(L_PendNeg)+1))+SUMPRODUCT((LEN(BE544)-LEN(SUBSTITUTE(BE544," "&amp;L_PendPrep&amp;" "," ")))/(LEN(L_PendPrep)+1)),1,0),1)</f>
        <v>0</v>
      </c>
      <c r="BK544" s="61" t="n">
        <f aca="false">IFERROR(IF(SUMPRODUCT((LEN(BF544)-LEN(SUBSTITUTE(BF544," "&amp;L_PendStrict&amp;" "," ")))/(LEN(L_PendStrict)+1))&gt;SUMPRODUCT((LEN(BF544)-LEN(SUBSTITUTE(BF544," "&amp;L_PendNeg&amp;" "," ")))/(LEN(L_PendNeg)+1)),1,0),1)</f>
        <v>0</v>
      </c>
      <c r="BL544" s="61" t="n">
        <f aca="false">IFERROR(IF(OR(SUMPRODUCT(--ISNUMBER(SEARCH({"aa000"," aa 000"," aaa 000"," aaaa 000"," a 0000"," a000 000"," aa 00 000"," aaa 00 000"},BN544)))&gt;0,SUMPRODUCT(--ISNUMBER(SEARCH({"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544)))&gt;0,SUMPRODUCT(--ISNUMBER(SEARCH({"http","www.","\",".pdf",".jpg",".jpeg",".png",".heic",".xls",".doc",".msg",".eml"},Z544)))&gt;0,AND(SUMPRODUCT(--ISNUMBER(SEARCH({"sharepoint","onedrive","teams","dms","q-pulse","qpulse"},Z544)))&gt;0,ISNUMBER(SEARCH("0",BM544)))),1,0),0)</f>
        <v>0</v>
      </c>
      <c r="BM544" s="61" t="str">
        <f aca="false">SUBSTITUTE(SUBSTITUTE(SUBSTITUTE(SUBSTITUTE(SUBSTITUTE(SUBSTITUTE(SUBSTITUTE(SUBSTITUTE(SUBSTITUTE(LOWER(BW544&amp;""),"1","0"),"2","0"),"3","0"),"4","0"),"5","0"),"6","0"),"7","0"),"8","0"),"9","0")</f>
        <v>  </v>
      </c>
      <c r="BN544" s="61" t="str">
        <f aca="false">SUBSTITUTE(SUBSTITUTE(SUBSTITUTE(SUBSTITUTE(SUBSTITUTE(SUBSTITUTE(SUBSTITUTE(SUBSTITUTE(SUBSTITUTE(SUBSTITUTE(SUBSTITUTE(SUBSTITUTE(SUBSTITUTE(SUBSTITUTE(SUBSTITUTE(SUBSTITUTE(SUBSTITUTE(SUBSTITUTE(SUBSTITUTE(SUBSTITUTE(SUBSTITUTE(SUBSTITUTE(SUBSTITUTE(SUBSTITUTE(SUBSTITUTE(BM544,"b","a"),"c","a"),"d","a"),"e","a"),"f","a"),"g","a"),"h","a"),"i","a"),"j","a"),"k","a"),"l","a"),"m","a"),"n","a"),"o","a"),"p","a"),"q","a"),"r","a"),"s","a"),"t","a"),"u","a"),"v","a"),"w","a"),"x","a"),"y","a"),"z","a")</f>
        <v>  </v>
      </c>
      <c r="BO544" s="61" t="str">
        <f aca="false">SUBSTITUTE(SUBSTITUTE(SUBSTITUTE(SUBSTITUTE(SUBSTITUTE(SUBSTITUTE(SUBSTITUTE(SUBSTITUTE(SUBSTITUTE(LOWER(BX544&amp;""),"1","0"),"2","0"),"3","0"),"4","0"),"5","0"),"6","0"),"7","0"),"8","0"),"9","0")</f>
        <v>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v>
      </c>
      <c r="BQ544" s="61" t="n">
        <f aca="false">IFERROR(IF(OR(SUMPRODUCT(--ISNUMBER(SEARCH({"aa000"," aa 000"," aaa 000"," aaaa 000"," a 0000"," a000 000"," aa 00 000"," aaa 00 000"},BP544)))&gt;0,SUMPRODUCT(--ISNUMBER(SEARCH({"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544)))&gt;0,SUMPRODUCT(--ISNUMBER(SEARCH({"http","www.","\",".pdf",".jpg",".jpeg",".png",".heic",".xls",".doc",".msg",".eml"},W544)))&gt;0,ISNUMBER(SEARCH("0000",BO544)),AND(SUMPRODUCT(--ISNUMBER(SEARCH({"sharepoint","onedrive","teams","dms","q-pulse","qpulse"},W544)))&gt;0,ISNUMBER(SEARCH("0",BO544)))),1,0),0)</f>
        <v>0</v>
      </c>
      <c r="BR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544," "&amp;LOWER(Flights!$F$21)&amp;" "," ~ ")," mh"," ~")," at "," ~ ")," by "," ~ ")," on "," ~ ")," to "," ~ ")," from "," ~ ")," until "," ~ ")," till "," ~ ")," before "," ~ ")," after "," ~ ")," around "," ~ ")," approx "," ~ ")," about "," ~ ")," since "," ~ ")," hrs "," ~ ")," hr "," ~ ")," hours "," ~ ")," time "," ~ ")," jan "," ~ ")," feb "," ~ ")," mar "," ~ ")," apr "," ~ ")," may "," ~ ")," jun "," ~ ")," jul "," ~ ")," aug "," ~ ")," sep "," ~ ")," sept "," ~ ")," oct "," ~ ")</f>
        <v>  </v>
      </c>
      <c r="BS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544," "&amp;LOWER(Flights!$F$21)&amp;" "," ~ ")," mh"," ~")," at "," ~ ")," by "," ~ ")," on "," ~ ")," to "," ~ ")," from "," ~ ")," until "," ~ ")," till "," ~ ")," before "," ~ ")," after "," ~ ")," around "," ~ ")," approx "," ~ ")," about "," ~ ")," since "," ~ ")," hrs "," ~ ")," hr "," ~ ")," hours "," ~ ")," time "," ~ ")," jan "," ~ ")," feb "," ~ ")," mar "," ~ ")," apr "," ~ ")," may "," ~ ")," jun "," ~ ")," jul "," ~ ")," aug "," ~ ")," sep "," ~ ")," sept "," ~ ")," oct "," ~ ")</f>
        <v>  </v>
      </c>
      <c r="BT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544,"jan","~"),"feb","~"),"mar","~"),"apr","~"),"may","~"),"jun","~"),"jul","~"),"aug","~"),"sep","~"),"oct","~"),"nov","~"),"dec","~")," nov "," ~ ")," dec "," ~ ")," mon "," ~ ")," tue "," ~ ")," wed "," ~ ")," thu "," ~ ")," fri "," ~ ")," sat "," ~ ")," sun "," ~ ")," gate "," ~ ")," bay "," ~ ")," stand "," ~ ")," position "," ~ ")," galley "," ~ ")," flight "," ~ ")," flt "," ~ ")," day "," ~ ")," date "," ~ ")," dated "," ~ ")," the "," ~ ")," and "," ~ ")," of "," ~ ")," in "," ~ ")," for "," ~ ")," with "," ~ ")</f>
        <v>  </v>
      </c>
      <c r="BU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544,"jan","~"),"feb","~"),"mar","~"),"apr","~"),"may","~"),"jun","~"),"jul","~"),"aug","~"),"sep","~"),"oct","~"),"nov","~"),"dec","~")," nov "," ~ ")," dec "," ~ ")," mon "," ~ ")," tue "," ~ ")," wed "," ~ ")," thu "," ~ ")," fri "," ~ ")," sat "," ~ ")," sun "," ~ ")," gate "," ~ ")," bay "," ~ ")," stand "," ~ ")," position "," ~ ")," galley "," ~ ")," flight "," ~ ")," flt "," ~ ")," day "," ~ ")," date "," ~ ")," dated "," ~ ")," the "," ~ ")," and "," ~ ")," of "," ~ ")," in "," ~ ")," for "," ~ ")," with "," ~ ")</f>
        <v>  </v>
      </c>
      <c r="BV544" s="61" t="n">
        <f aca="false">0</f>
        <v>0</v>
      </c>
      <c r="BW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544," pax "," ~ ")," etd "," ~ ")," eta "," ~ ")," std "," ~ ")," sta "," ~ ")," atd "," ~ ")," ata "," ~ ")," lt "," ~ ")," utc "," ~ ")," local "," ~ ")," ok "," ~ ")," done "," ~ ")," seen "," ~ ")," chk "," ~ ")," chkd "," ~ ")," checked "," ~ ")," rcvd "," ~ ")," recd "," ~ ")," dep "," ~ ")," arr "," ~ ")," qty "," ~ ")," all "," ~ ")," ttl "," ~ ")," total "," ~ ")," via "," ~ ")," per "," ~ ")," call "," ~ ")," inbound "," ~ ")," outbound "," ~ ")," approx "," ~ ")</f>
        <v>  </v>
      </c>
      <c r="BX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544," pax "," ~ ")," etd "," ~ ")," eta "," ~ ")," std "," ~ ")," sta "," ~ ")," atd "," ~ ")," ata "," ~ ")," lt "," ~ ")," utc "," ~ ")," local "," ~ ")," ok "," ~ ")," done "," ~ ")," seen "," ~ ")," chk "," ~ ")," chkd "," ~ ")," checked "," ~ ")," rcvd "," ~ ")," recd "," ~ ")," dep "," ~ ")," arr "," ~ ")," qty "," ~ ")," all "," ~ ")," ttl "," ~ ")," total "," ~ ")," via "," ~ ")," per "," ~ ")," call "," ~ ")," inbound "," ~ ")," outbound "," ~ ")," approx "," ~ ")</f>
        <v>  </v>
      </c>
    </row>
    <row r="545" customFormat="false" ht="39.75" hidden="false" customHeight="true" outlineLevel="0" collapsed="false">
      <c r="A545" s="57" t="s">
        <v>1219</v>
      </c>
      <c r="B545" s="57" t="s">
        <v>290</v>
      </c>
      <c r="C545" s="57" t="str">
        <f aca="false">Flights!$F$21</f>
        <v>MH0073</v>
      </c>
      <c r="D545" s="58" t="n">
        <f aca="false">Flights!$D$21</f>
        <v>46322</v>
      </c>
      <c r="E545" s="57" t="str">
        <f aca="false">Flights!$G$21&amp;"-"&amp;Flights!$H$21</f>
        <v>HKG-KUL</v>
      </c>
      <c r="F545" s="57" t="str">
        <f aca="false">Flights!$K$21</f>
        <v>BC</v>
      </c>
      <c r="G545" s="57" t="s">
        <v>423</v>
      </c>
      <c r="H545" s="57" t="s">
        <v>381</v>
      </c>
      <c r="I545" s="57" t="s">
        <v>431</v>
      </c>
      <c r="J545" s="57" t="s">
        <v>434</v>
      </c>
      <c r="K545" s="67"/>
      <c r="L545" s="67" t="s">
        <v>425</v>
      </c>
      <c r="M545" s="67"/>
      <c r="N545" s="67" t="s">
        <v>386</v>
      </c>
      <c r="O545" s="67" t="s">
        <v>426</v>
      </c>
      <c r="P545" s="57" t="s">
        <v>282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open",IF(AND(NOT(OR(LEN(AZ545)&lt;15,ISNUMBER(MATCH(AZ545,L_Placeholder,0)))),BK545=0,NOT(OR(LEN(AU545)&lt;2,ISNUMBER(MATCH(AU545,L_Placeholder,0)))),NOT(OR(LEN(AX545)&lt;2,ISNUMBER(MATCH(AX545,L_Placeholder,0)))),TRIM(AE545)&lt;&gt;TRIM(T545)),"N/A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missing",IF(OR(LEN(AU545)&lt;2,ISNUMBER(MATCH(AU545,L_Placeholder,0))),"INVALID – PIC missing",IF(OR(LEN(AV545)&lt;2,ISNUMBER(MATCH(AV545,L_Placeholder,0))),"INVALID – result / assessment missing",IF(OR(OR(LEN(AW545)&lt;3,ISNUMBER(MATCH(AW545,L_Placeholder,0))),SUMPRODUCT(--ISNUMBER(SEARCH(" "&amp;L_EvidencePhrase&amp;" ",BD545)))&gt;0,BI545=1),"INVALID – evidence missing, placeholder or not yet on file",IF(BL545=0,"INVALID – evidence needs a traceable reference (number, file name or link)",IF(OR(LEN(AX545)&lt;2,ISNUMBER(MATCH(AX545,L_Placeholder,0))),"INVALID – verifier missing",IF(AX545=AU545,"INVALID – verifier must be someone other than the PIC",IF(BH545=1,"INVALID – result not yet available (awaiting / TBC)",IF(BV545=1,"INVALID – wording says not on board: an on-board confirmation needs the item loaded",IF(AND(AQ545=1,OR(OR(LEN(AY545)&lt;3,ISNUMBER(MATCH(AY545,L_Placeholder,0))),BJ545=1,BQ545=0)),"INVALID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LATE","COMPLETE")&amp;IF(BG545=1," – CHECK WORDING",""))))))))))))))))))))))),IF(TRIM(U545)="Fail","FAIL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t="str">
        <f aca="false">" "&amp;TRIM(SUBSTITUTE(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 "))&amp;" "</f>
        <v>  </v>
      </c>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IFERROR(IF(AND(TRIM(U545)="Pass",SUMPRODUCT((LEN(BC545)-LEN(SUBSTITUTE(BC545,"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")))/(LEN(L_PendNeg)+1))+SUMPRODUCT((LEN(BC545)-LEN(SUBSTITUTE(BC545," "&amp;L_PendPrep&amp;" "," ")))/(LEN(L_PendPrep)+1)),1,0),1)</f>
        <v>0</v>
      </c>
      <c r="BI545" s="61" t="n">
        <f aca="false">IFERROR(IF(SUMPRODUCT((LEN(BD545)-LEN(SUBSTITUTE(BD545," "&amp;L_PendStrict&amp;" "," ")))/(LEN(L_PendStrict)+1))&gt;SUMPRODUCT((LEN(BD545)-LEN(SUBSTITUTE(BD545," "&amp;L_PendNeg&amp;" "," ")))/(LEN(L_PendNeg)+1)),1,0),1)</f>
        <v>0</v>
      </c>
      <c r="BJ545" s="61" t="n">
        <f aca="false">IFERROR(IF(SUMPRODUCT((LEN(BE545)-LEN(SUBSTITUTE(BE545," "&amp;L_Pending&amp;" "," ")))/(LEN(L_Pending)+1))&gt;SUMPRODUCT((LEN(BE545)-LEN(SUBSTITUTE(BE545," "&amp;L_PendNeg&amp;" "," ")))/(LEN(L_PendNeg)+1))+SUMPRODUCT((LEN(BE545)-LEN(SUBSTITUTE(BE545," "&amp;L_PendPrep&amp;" "," ")))/(LEN(L_PendPrep)+1)),1,0),1)</f>
        <v>0</v>
      </c>
      <c r="BK545" s="61" t="n">
        <f aca="false">IFERROR(IF(SUMPRODUCT((LEN(BF545)-LEN(SUBSTITUTE(BF545," "&amp;L_PendStrict&amp;" "," ")))/(LEN(L_PendStrict)+1))&gt;SUMPRODUCT((LEN(BF545)-LEN(SUBSTITUTE(BF545," "&amp;L_PendNeg&amp;" "," ")))/(LEN(L_PendNeg)+1)),1,0),1)</f>
        <v>0</v>
      </c>
      <c r="BL545" s="61" t="n">
        <f aca="false">IFERROR(IF(OR(SUMPRODUCT(--ISNUMBER(SEARCH({"aa000"," aa 000"," aaa 000"," aaaa 000"," a 0000"," a000 000"," aa 00 000"," aaa 00 000"},BN545)))&gt;0,SUMPRODUCT(--ISNUMBER(SEARCH({"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545)))&gt;0,SUMPRODUCT(--ISNUMBER(SEARCH({"http","www.","\",".pdf",".jpg",".jpeg",".png",".heic",".xls",".doc",".msg",".eml"},Z545)))&gt;0,AND(SUMPRODUCT(--ISNUMBER(SEARCH({"sharepoint","onedrive","teams","dms","q-pulse","qpulse"},Z545)))&gt;0,ISNUMBER(SEARCH("0",BM545)))),1,0),0)</f>
        <v>0</v>
      </c>
      <c r="BM545" s="61" t="str">
        <f aca="false">SUBSTITUTE(SUBSTITUTE(SUBSTITUTE(SUBSTITUTE(SUBSTITUTE(SUBSTITUTE(SUBSTITUTE(SUBSTITUTE(SUBSTITUTE(LOWER(BW545&amp;""),"1","0"),"2","0"),"3","0"),"4","0"),"5","0"),"6","0"),"7","0"),"8","0"),"9","0")</f>
        <v>  </v>
      </c>
      <c r="BN545" s="61" t="str">
        <f aca="false">SUBSTITUTE(SUBSTITUTE(SUBSTITUTE(SUBSTITUTE(SUBSTITUTE(SUBSTITUTE(SUBSTITUTE(SUBSTITUTE(SUBSTITUTE(SUBSTITUTE(SUBSTITUTE(SUBSTITUTE(SUBSTITUTE(SUBSTITUTE(SUBSTITUTE(SUBSTITUTE(SUBSTITUTE(SUBSTITUTE(SUBSTITUTE(SUBSTITUTE(SUBSTITUTE(SUBSTITUTE(SUBSTITUTE(SUBSTITUTE(SUBSTITUTE(BM545,"b","a"),"c","a"),"d","a"),"e","a"),"f","a"),"g","a"),"h","a"),"i","a"),"j","a"),"k","a"),"l","a"),"m","a"),"n","a"),"o","a"),"p","a"),"q","a"),"r","a"),"s","a"),"t","a"),"u","a"),"v","a"),"w","a"),"x","a"),"y","a"),"z","a")</f>
        <v>  </v>
      </c>
      <c r="BO545" s="61" t="str">
        <f aca="false">SUBSTITUTE(SUBSTITUTE(SUBSTITUTE(SUBSTITUTE(SUBSTITUTE(SUBSTITUTE(SUBSTITUTE(SUBSTITUTE(SUBSTITUTE(LOWER(BX545&amp;""),"1","0"),"2","0"),"3","0"),"4","0"),"5","0"),"6","0"),"7","0"),"8","0"),"9","0")</f>
        <v>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v>
      </c>
      <c r="BQ545" s="61" t="n">
        <f aca="false">IFERROR(IF(OR(SUMPRODUCT(--ISNUMBER(SEARCH({"aa000"," aa 000"," aaa 000"," aaaa 000"," a 0000"," a000 000"," aa 00 000"," aaa 00 000"},BP545)))&gt;0,SUMPRODUCT(--ISNUMBER(SEARCH({"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545)))&gt;0,SUMPRODUCT(--ISNUMBER(SEARCH({"http","www.","\",".pdf",".jpg",".jpeg",".png",".heic",".xls",".doc",".msg",".eml"},W545)))&gt;0,ISNUMBER(SEARCH("0000",BO545)),AND(SUMPRODUCT(--ISNUMBER(SEARCH({"sharepoint","onedrive","teams","dms","q-pulse","qpulse"},W545)))&gt;0,ISNUMBER(SEARCH("0",BO545)))),1,0),0)</f>
        <v>0</v>
      </c>
      <c r="BR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545," "&amp;LOWER(Flights!$F$21)&amp;" "," ~ ")," mh"," ~")," at "," ~ ")," by "," ~ ")," on "," ~ ")," to "," ~ ")," from "," ~ ")," until "," ~ ")," till "," ~ ")," before "," ~ ")," after "," ~ ")," around "," ~ ")," approx "," ~ ")," about "," ~ ")," since "," ~ ")," hrs "," ~ ")," hr "," ~ ")," hours "," ~ ")," time "," ~ ")," jan "," ~ ")," feb "," ~ ")," mar "," ~ ")," apr "," ~ ")," may "," ~ ")," jun "," ~ ")," jul "," ~ ")," aug "," ~ ")," sep "," ~ ")," sept "," ~ ")," oct "," ~ ")</f>
        <v>  </v>
      </c>
      <c r="BS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545," "&amp;LOWER(Flights!$F$21)&amp;" "," ~ ")," mh"," ~")," at "," ~ ")," by "," ~ ")," on "," ~ ")," to "," ~ ")," from "," ~ ")," until "," ~ ")," till "," ~ ")," before "," ~ ")," after "," ~ ")," around "," ~ ")," approx "," ~ ")," about "," ~ ")," since "," ~ ")," hrs "," ~ ")," hr "," ~ ")," hours "," ~ ")," time "," ~ ")," jan "," ~ ")," feb "," ~ ")," mar "," ~ ")," apr "," ~ ")," may "," ~ ")," jun "," ~ ")," jul "," ~ ")," aug "," ~ ")," sep "," ~ ")," sept "," ~ ")," oct "," ~ ")</f>
        <v>  </v>
      </c>
      <c r="BT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545,"jan","~"),"feb","~"),"mar","~"),"apr","~"),"may","~"),"jun","~"),"jul","~"),"aug","~"),"sep","~"),"oct","~"),"nov","~"),"dec","~")," nov "," ~ ")," dec "," ~ ")," mon "," ~ ")," tue "," ~ ")," wed "," ~ ")," thu "," ~ ")," fri "," ~ ")," sat "," ~ ")," sun "," ~ ")," gate "," ~ ")," bay "," ~ ")," stand "," ~ ")," position "," ~ ")," galley "," ~ ")," flight "," ~ ")," flt "," ~ ")," day "," ~ ")," date "," ~ ")," dated "," ~ ")," the "," ~ ")," and "," ~ ")," of "," ~ ")," in "," ~ ")," for "," ~ ")," with "," ~ ")</f>
        <v>  </v>
      </c>
      <c r="BU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545,"jan","~"),"feb","~"),"mar","~"),"apr","~"),"may","~"),"jun","~"),"jul","~"),"aug","~"),"sep","~"),"oct","~"),"nov","~"),"dec","~")," nov "," ~ ")," dec "," ~ ")," mon "," ~ ")," tue "," ~ ")," wed "," ~ ")," thu "," ~ ")," fri "," ~ ")," sat "," ~ ")," sun "," ~ ")," gate "," ~ ")," bay "," ~ ")," stand "," ~ ")," position "," ~ ")," galley "," ~ ")," flight "," ~ ")," flt "," ~ ")," day "," ~ ")," date "," ~ ")," dated "," ~ ")," the "," ~ ")," and "," ~ ")," of "," ~ ")," in "," ~ ")," for "," ~ ")," with "," ~ ")</f>
        <v>  </v>
      </c>
      <c r="BV545" s="61" t="n">
        <f aca="false">0</f>
        <v>0</v>
      </c>
      <c r="BW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545," pax "," ~ ")," etd "," ~ ")," eta "," ~ ")," std "," ~ ")," sta "," ~ ")," atd "," ~ ")," ata "," ~ ")," lt "," ~ ")," utc "," ~ ")," local "," ~ ")," ok "," ~ ")," done "," ~ ")," seen "," ~ ")," chk "," ~ ")," chkd "," ~ ")," checked "," ~ ")," rcvd "," ~ ")," recd "," ~ ")," dep "," ~ ")," arr "," ~ ")," qty "," ~ ")," all "," ~ ")," ttl "," ~ ")," total "," ~ ")," via "," ~ ")," per "," ~ ")," call "," ~ ")," inbound "," ~ ")," outbound "," ~ ")," approx "," ~ ")</f>
        <v>  </v>
      </c>
      <c r="BX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545," pax "," ~ ")," etd "," ~ ")," eta "," ~ ")," std "," ~ ")," sta "," ~ ")," atd "," ~ ")," ata "," ~ ")," lt "," ~ ")," utc "," ~ ")," local "," ~ ")," ok "," ~ ")," done "," ~ ")," seen "," ~ ")," chk "," ~ ")," chkd "," ~ ")," checked "," ~ ")," rcvd "," ~ ")," recd "," ~ ")," dep "," ~ ")," arr "," ~ ")," qty "," ~ ")," all "," ~ ")," ttl "," ~ ")," total "," ~ ")," via "," ~ ")," per "," ~ ")," call "," ~ ")," inbound "," ~ ")," outbound "," ~ ")," approx "," ~ ")</f>
        <v>  </v>
      </c>
    </row>
    <row r="546" customFormat="false" ht="39.75" hidden="false" customHeight="true" outlineLevel="0" collapsed="false">
      <c r="A546" s="57" t="s">
        <v>1220</v>
      </c>
      <c r="B546" s="57" t="s">
        <v>290</v>
      </c>
      <c r="C546" s="57" t="str">
        <f aca="false">Flights!$F$21</f>
        <v>MH0073</v>
      </c>
      <c r="D546" s="58" t="n">
        <f aca="false">Flights!$D$21</f>
        <v>46322</v>
      </c>
      <c r="E546" s="57" t="str">
        <f aca="false">Flights!$G$21&amp;"-"&amp;Flights!$H$21</f>
        <v>HKG-KUL</v>
      </c>
      <c r="F546" s="57" t="str">
        <f aca="false">Flights!$K$21</f>
        <v>BC</v>
      </c>
      <c r="G546" s="57" t="s">
        <v>423</v>
      </c>
      <c r="H546" s="57" t="s">
        <v>381</v>
      </c>
      <c r="I546" s="57" t="s">
        <v>431</v>
      </c>
      <c r="J546" s="57" t="s">
        <v>436</v>
      </c>
      <c r="K546" s="67"/>
      <c r="L546" s="67" t="s">
        <v>425</v>
      </c>
      <c r="M546" s="67"/>
      <c r="N546" s="67" t="s">
        <v>386</v>
      </c>
      <c r="O546" s="67" t="s">
        <v>426</v>
      </c>
      <c r="P546" s="57" t="s">
        <v>282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open",IF(AND(NOT(OR(LEN(AZ546)&lt;15,ISNUMBER(MATCH(AZ546,L_Placeholder,0)))),BK546=0,NOT(OR(LEN(AU546)&lt;2,ISNUMBER(MATCH(AU546,L_Placeholder,0)))),NOT(OR(LEN(AX546)&lt;2,ISNUMBER(MATCH(AX546,L_Placeholder,0)))),TRIM(AE546)&lt;&gt;TRIM(T546)),"N/A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missing",IF(OR(LEN(AU546)&lt;2,ISNUMBER(MATCH(AU546,L_Placeholder,0))),"INVALID – PIC missing",IF(OR(LEN(AV546)&lt;2,ISNUMBER(MATCH(AV546,L_Placeholder,0))),"INVALID – result / assessment missing",IF(OR(OR(LEN(AW546)&lt;3,ISNUMBER(MATCH(AW546,L_Placeholder,0))),SUMPRODUCT(--ISNUMBER(SEARCH(" "&amp;L_EvidencePhrase&amp;" ",BD546)))&gt;0,BI546=1),"INVALID – evidence missing, placeholder or not yet on file",IF(BL546=0,"INVALID – evidence needs a traceable reference (number, file name or link)",IF(OR(LEN(AX546)&lt;2,ISNUMBER(MATCH(AX546,L_Placeholder,0))),"INVALID – verifier missing",IF(AX546=AU546,"INVALID – verifier must be someone other than the PIC",IF(BH546=1,"INVALID – result not yet available (awaiting / TBC)",IF(BV546=1,"INVALID – wording says not on board: an on-board confirmation needs the item loaded",IF(AND(AQ546=1,OR(OR(LEN(AY546)&lt;3,ISNUMBER(MATCH(AY546,L_Placeholder,0))),BJ546=1,BQ546=0)),"INVALID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LATE","COMPLETE")&amp;IF(BG546=1," – CHECK WORDING",""))))))))))))))))))))))),IF(TRIM(U546)="Fail","FAIL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t="str">
        <f aca="false">" "&amp;TRIM(SUBSTITUTE(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 "))&amp;" "</f>
        <v>  </v>
      </c>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IFERROR(IF(AND(TRIM(U546)="Pass",SUMPRODUCT((LEN(BC546)-LEN(SUBSTITUTE(BC546,"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")))/(LEN(L_PendNeg)+1))+SUMPRODUCT((LEN(BC546)-LEN(SUBSTITUTE(BC546," "&amp;L_PendPrep&amp;" "," ")))/(LEN(L_PendPrep)+1)),1,0),1)</f>
        <v>0</v>
      </c>
      <c r="BI546" s="61" t="n">
        <f aca="false">IFERROR(IF(SUMPRODUCT((LEN(BD546)-LEN(SUBSTITUTE(BD546," "&amp;L_PendStrict&amp;" "," ")))/(LEN(L_PendStrict)+1))&gt;SUMPRODUCT((LEN(BD546)-LEN(SUBSTITUTE(BD546," "&amp;L_PendNeg&amp;" "," ")))/(LEN(L_PendNeg)+1)),1,0),1)</f>
        <v>0</v>
      </c>
      <c r="BJ546" s="61" t="n">
        <f aca="false">IFERROR(IF(SUMPRODUCT((LEN(BE546)-LEN(SUBSTITUTE(BE546," "&amp;L_Pending&amp;" "," ")))/(LEN(L_Pending)+1))&gt;SUMPRODUCT((LEN(BE546)-LEN(SUBSTITUTE(BE546," "&amp;L_PendNeg&amp;" "," ")))/(LEN(L_PendNeg)+1))+SUMPRODUCT((LEN(BE546)-LEN(SUBSTITUTE(BE546," "&amp;L_PendPrep&amp;" "," ")))/(LEN(L_PendPrep)+1)),1,0),1)</f>
        <v>0</v>
      </c>
      <c r="BK546" s="61" t="n">
        <f aca="false">IFERROR(IF(SUMPRODUCT((LEN(BF546)-LEN(SUBSTITUTE(BF546," "&amp;L_PendStrict&amp;" "," ")))/(LEN(L_PendStrict)+1))&gt;SUMPRODUCT((LEN(BF546)-LEN(SUBSTITUTE(BF546," "&amp;L_PendNeg&amp;" "," ")))/(LEN(L_PendNeg)+1)),1,0),1)</f>
        <v>0</v>
      </c>
      <c r="BL546" s="61" t="n">
        <f aca="false">IFERROR(IF(OR(SUMPRODUCT(--ISNUMBER(SEARCH({"aa000"," aa 000"," aaa 000"," aaaa 000"," a 0000"," a000 000"," aa 00 000"," aaa 00 000"},BN546)))&gt;0,SUMPRODUCT(--ISNUMBER(SEARCH({"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546)))&gt;0,SUMPRODUCT(--ISNUMBER(SEARCH({"http","www.","\",".pdf",".jpg",".jpeg",".png",".heic",".xls",".doc",".msg",".eml"},Z546)))&gt;0,AND(SUMPRODUCT(--ISNUMBER(SEARCH({"sharepoint","onedrive","teams","dms","q-pulse","qpulse"},Z546)))&gt;0,ISNUMBER(SEARCH("0",BM546)))),1,0),0)</f>
        <v>0</v>
      </c>
      <c r="BM546" s="61" t="str">
        <f aca="false">SUBSTITUTE(SUBSTITUTE(SUBSTITUTE(SUBSTITUTE(SUBSTITUTE(SUBSTITUTE(SUBSTITUTE(SUBSTITUTE(SUBSTITUTE(LOWER(BW546&amp;""),"1","0"),"2","0"),"3","0"),"4","0"),"5","0"),"6","0"),"7","0"),"8","0"),"9","0")</f>
        <v>  </v>
      </c>
      <c r="BN546" s="61" t="str">
        <f aca="false">SUBSTITUTE(SUBSTITUTE(SUBSTITUTE(SUBSTITUTE(SUBSTITUTE(SUBSTITUTE(SUBSTITUTE(SUBSTITUTE(SUBSTITUTE(SUBSTITUTE(SUBSTITUTE(SUBSTITUTE(SUBSTITUTE(SUBSTITUTE(SUBSTITUTE(SUBSTITUTE(SUBSTITUTE(SUBSTITUTE(SUBSTITUTE(SUBSTITUTE(SUBSTITUTE(SUBSTITUTE(SUBSTITUTE(SUBSTITUTE(SUBSTITUTE(BM546,"b","a"),"c","a"),"d","a"),"e","a"),"f","a"),"g","a"),"h","a"),"i","a"),"j","a"),"k","a"),"l","a"),"m","a"),"n","a"),"o","a"),"p","a"),"q","a"),"r","a"),"s","a"),"t","a"),"u","a"),"v","a"),"w","a"),"x","a"),"y","a"),"z","a")</f>
        <v>  </v>
      </c>
      <c r="BO546" s="61" t="str">
        <f aca="false">SUBSTITUTE(SUBSTITUTE(SUBSTITUTE(SUBSTITUTE(SUBSTITUTE(SUBSTITUTE(SUBSTITUTE(SUBSTITUTE(SUBSTITUTE(LOWER(BX546&amp;""),"1","0"),"2","0"),"3","0"),"4","0"),"5","0"),"6","0"),"7","0"),"8","0"),"9","0")</f>
        <v>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v>
      </c>
      <c r="BQ546" s="61" t="n">
        <f aca="false">IFERROR(IF(OR(SUMPRODUCT(--ISNUMBER(SEARCH({"aa000"," aa 000"," aaa 000"," aaaa 000"," a 0000"," a000 000"," aa 00 000"," aaa 00 000"},BP546)))&gt;0,SUMPRODUCT(--ISNUMBER(SEARCH({"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546)))&gt;0,SUMPRODUCT(--ISNUMBER(SEARCH({"http","www.","\",".pdf",".jpg",".jpeg",".png",".heic",".xls",".doc",".msg",".eml"},W546)))&gt;0,ISNUMBER(SEARCH("0000",BO546)),AND(SUMPRODUCT(--ISNUMBER(SEARCH({"sharepoint","onedrive","teams","dms","q-pulse","qpulse"},W546)))&gt;0,ISNUMBER(SEARCH("0",BO546)))),1,0),0)</f>
        <v>0</v>
      </c>
      <c r="BR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546," "&amp;LOWER(Flights!$F$21)&amp;" "," ~ ")," mh"," ~")," at "," ~ ")," by "," ~ ")," on "," ~ ")," to "," ~ ")," from "," ~ ")," until "," ~ ")," till "," ~ ")," before "," ~ ")," after "," ~ ")," around "," ~ ")," approx "," ~ ")," about "," ~ ")," since "," ~ ")," hrs "," ~ ")," hr "," ~ ")," hours "," ~ ")," time "," ~ ")," jan "," ~ ")," feb "," ~ ")," mar "," ~ ")," apr "," ~ ")," may "," ~ ")," jun "," ~ ")," jul "," ~ ")," aug "," ~ ")," sep "," ~ ")," sept "," ~ ")," oct "," ~ ")</f>
        <v>  </v>
      </c>
      <c r="BS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546," "&amp;LOWER(Flights!$F$21)&amp;" "," ~ ")," mh"," ~")," at "," ~ ")," by "," ~ ")," on "," ~ ")," to "," ~ ")," from "," ~ ")," until "," ~ ")," till "," ~ ")," before "," ~ ")," after "," ~ ")," around "," ~ ")," approx "," ~ ")," about "," ~ ")," since "," ~ ")," hrs "," ~ ")," hr "," ~ ")," hours "," ~ ")," time "," ~ ")," jan "," ~ ")," feb "," ~ ")," mar "," ~ ")," apr "," ~ ")," may "," ~ ")," jun "," ~ ")," jul "," ~ ")," aug "," ~ ")," sep "," ~ ")," sept "," ~ ")," oct "," ~ ")</f>
        <v>  </v>
      </c>
      <c r="BT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546,"jan","~"),"feb","~"),"mar","~"),"apr","~"),"may","~"),"jun","~"),"jul","~"),"aug","~"),"sep","~"),"oct","~"),"nov","~"),"dec","~")," nov "," ~ ")," dec "," ~ ")," mon "," ~ ")," tue "," ~ ")," wed "," ~ ")," thu "," ~ ")," fri "," ~ ")," sat "," ~ ")," sun "," ~ ")," gate "," ~ ")," bay "," ~ ")," stand "," ~ ")," position "," ~ ")," galley "," ~ ")," flight "," ~ ")," flt "," ~ ")," day "," ~ ")," date "," ~ ")," dated "," ~ ")," the "," ~ ")," and "," ~ ")," of "," ~ ")," in "," ~ ")," for "," ~ ")," with "," ~ ")</f>
        <v>  </v>
      </c>
      <c r="BU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546,"jan","~"),"feb","~"),"mar","~"),"apr","~"),"may","~"),"jun","~"),"jul","~"),"aug","~"),"sep","~"),"oct","~"),"nov","~"),"dec","~")," nov "," ~ ")," dec "," ~ ")," mon "," ~ ")," tue "," ~ ")," wed "," ~ ")," thu "," ~ ")," fri "," ~ ")," sat "," ~ ")," sun "," ~ ")," gate "," ~ ")," bay "," ~ ")," stand "," ~ ")," position "," ~ ")," galley "," ~ ")," flight "," ~ ")," flt "," ~ ")," day "," ~ ")," date "," ~ ")," dated "," ~ ")," the "," ~ ")," and "," ~ ")," of "," ~ ")," in "," ~ ")," for "," ~ ")," with "," ~ ")</f>
        <v>  </v>
      </c>
      <c r="BV546" s="61" t="n">
        <f aca="false">0</f>
        <v>0</v>
      </c>
      <c r="BW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546," pax "," ~ ")," etd "," ~ ")," eta "," ~ ")," std "," ~ ")," sta "," ~ ")," atd "," ~ ")," ata "," ~ ")," lt "," ~ ")," utc "," ~ ")," local "," ~ ")," ok "," ~ ")," done "," ~ ")," seen "," ~ ")," chk "," ~ ")," chkd "," ~ ")," checked "," ~ ")," rcvd "," ~ ")," recd "," ~ ")," dep "," ~ ")," arr "," ~ ")," qty "," ~ ")," all "," ~ ")," ttl "," ~ ")," total "," ~ ")," via "," ~ ")," per "," ~ ")," call "," ~ ")," inbound "," ~ ")," outbound "," ~ ")," approx "," ~ ")</f>
        <v>  </v>
      </c>
      <c r="BX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546," pax "," ~ ")," etd "," ~ ")," eta "," ~ ")," std "," ~ ")," sta "," ~ ")," atd "," ~ ")," ata "," ~ ")," lt "," ~ ")," utc "," ~ ")," local "," ~ ")," ok "," ~ ")," done "," ~ ")," seen "," ~ ")," chk "," ~ ")," chkd "," ~ ")," checked "," ~ ")," rcvd "," ~ ")," recd "," ~ ")," dep "," ~ ")," arr "," ~ ")," qty "," ~ ")," all "," ~ ")," ttl "," ~ ")," total "," ~ ")," via "," ~ ")," per "," ~ ")," call "," ~ ")," inbound "," ~ ")," outbound "," ~ ")," approx "," ~ ")</f>
        <v>  </v>
      </c>
    </row>
    <row r="547" customFormat="false" ht="78.75" hidden="false" customHeight="true" outlineLevel="0" collapsed="false">
      <c r="A547" s="57" t="s">
        <v>1221</v>
      </c>
      <c r="B547" s="57" t="s">
        <v>290</v>
      </c>
      <c r="C547" s="57" t="str">
        <f aca="false">Flights!$F$21</f>
        <v>MH0073</v>
      </c>
      <c r="D547" s="58" t="n">
        <f aca="false">Flights!$D$21</f>
        <v>46322</v>
      </c>
      <c r="E547" s="57" t="str">
        <f aca="false">Flights!$G$21&amp;"-"&amp;Flights!$H$21</f>
        <v>HKG-KUL</v>
      </c>
      <c r="F547" s="57" t="str">
        <f aca="false">Flights!$K$21</f>
        <v>BC</v>
      </c>
      <c r="G547" s="57" t="s">
        <v>423</v>
      </c>
      <c r="H547" s="57" t="s">
        <v>381</v>
      </c>
      <c r="I547" s="57" t="s">
        <v>431</v>
      </c>
      <c r="J547" s="57" t="s">
        <v>438</v>
      </c>
      <c r="K547" s="67" t="s">
        <v>494</v>
      </c>
      <c r="L547" s="67" t="s">
        <v>425</v>
      </c>
      <c r="M547" s="67"/>
      <c r="N547" s="67" t="s">
        <v>386</v>
      </c>
      <c r="O547" s="67" t="s">
        <v>426</v>
      </c>
      <c r="P547" s="57" t="s">
        <v>282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open",IF(AND(NOT(OR(LEN(AZ547)&lt;15,ISNUMBER(MATCH(AZ547,L_Placeholder,0)))),BK547=0,NOT(OR(LEN(AU547)&lt;2,ISNUMBER(MATCH(AU547,L_Placeholder,0)))),NOT(OR(LEN(AX547)&lt;2,ISNUMBER(MATCH(AX547,L_Placeholder,0)))),TRIM(AE547)&lt;&gt;TRIM(T547)),"N/A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missing",IF(OR(LEN(AU547)&lt;2,ISNUMBER(MATCH(AU547,L_Placeholder,0))),"INVALID – PIC missing",IF(OR(LEN(AV547)&lt;2,ISNUMBER(MATCH(AV547,L_Placeholder,0))),"INVALID – result / assessment missing",IF(OR(OR(LEN(AW547)&lt;3,ISNUMBER(MATCH(AW547,L_Placeholder,0))),SUMPRODUCT(--ISNUMBER(SEARCH(" "&amp;L_EvidencePhrase&amp;" ",BD547)))&gt;0,BI547=1),"INVALID – evidence missing, placeholder or not yet on file",IF(BL547=0,"INVALID – evidence needs a traceable reference (number, file name or link)",IF(OR(LEN(AX547)&lt;2,ISNUMBER(MATCH(AX547,L_Placeholder,0))),"INVALID – verifier missing",IF(AX547=AU547,"INVALID – verifier must be someone other than the PIC",IF(BH547=1,"INVALID – result not yet available (awaiting / TBC)",IF(BV547=1,"INVALID – wording says not on board: an on-board confirmation needs the item loaded",IF(AND(AQ547=1,OR(OR(LEN(AY547)&lt;3,ISNUMBER(MATCH(AY547,L_Placeholder,0))),BJ547=1,BQ547=0)),"INVALID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LATE","COMPLETE")&amp;IF(BG547=1," – CHECK WORDING",""))))))))))))))))))))))),IF(TRIM(U547)="Fail","FAIL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t="str">
        <f aca="false">" "&amp;TRIM(SUBSTITUTE(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 "))&amp;" "</f>
        <v>  </v>
      </c>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IFERROR(IF(AND(TRIM(U547)="Pass",SUMPRODUCT((LEN(BC547)-LEN(SUBSTITUTE(BC547,"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")))/(LEN(L_PendNeg)+1))+SUMPRODUCT((LEN(BC547)-LEN(SUBSTITUTE(BC547," "&amp;L_PendPrep&amp;" "," ")))/(LEN(L_PendPrep)+1)),1,0),1)</f>
        <v>0</v>
      </c>
      <c r="BI547" s="61" t="n">
        <f aca="false">IFERROR(IF(SUMPRODUCT((LEN(BD547)-LEN(SUBSTITUTE(BD547," "&amp;L_PendStrict&amp;" "," ")))/(LEN(L_PendStrict)+1))&gt;SUMPRODUCT((LEN(BD547)-LEN(SUBSTITUTE(BD547," "&amp;L_PendNeg&amp;" "," ")))/(LEN(L_PendNeg)+1)),1,0),1)</f>
        <v>0</v>
      </c>
      <c r="BJ547" s="61" t="n">
        <f aca="false">IFERROR(IF(SUMPRODUCT((LEN(BE547)-LEN(SUBSTITUTE(BE547," "&amp;L_Pending&amp;" "," ")))/(LEN(L_Pending)+1))&gt;SUMPRODUCT((LEN(BE547)-LEN(SUBSTITUTE(BE547," "&amp;L_PendNeg&amp;" "," ")))/(LEN(L_PendNeg)+1))+SUMPRODUCT((LEN(BE547)-LEN(SUBSTITUTE(BE547," "&amp;L_PendPrep&amp;" "," ")))/(LEN(L_PendPrep)+1)),1,0),1)</f>
        <v>0</v>
      </c>
      <c r="BK547" s="61" t="n">
        <f aca="false">IFERROR(IF(SUMPRODUCT((LEN(BF547)-LEN(SUBSTITUTE(BF547," "&amp;L_PendStrict&amp;" "," ")))/(LEN(L_PendStrict)+1))&gt;SUMPRODUCT((LEN(BF547)-LEN(SUBSTITUTE(BF547," "&amp;L_PendNeg&amp;" "," ")))/(LEN(L_PendNeg)+1)),1,0),1)</f>
        <v>0</v>
      </c>
      <c r="BL547" s="61" t="n">
        <f aca="false">IFERROR(IF(OR(SUMPRODUCT(--ISNUMBER(SEARCH({"aa000"," aa 000"," aaa 000"," aaaa 000"," a 0000"," a000 000"," aa 00 000"," aaa 00 000"},BN547)))&gt;0,SUMPRODUCT(--ISNUMBER(SEARCH({"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547)))&gt;0,SUMPRODUCT(--ISNUMBER(SEARCH({"http","www.","\",".pdf",".jpg",".jpeg",".png",".heic",".xls",".doc",".msg",".eml"},Z547)))&gt;0,AND(SUMPRODUCT(--ISNUMBER(SEARCH({"sharepoint","onedrive","teams","dms","q-pulse","qpulse"},Z547)))&gt;0,ISNUMBER(SEARCH("0",BM547)))),1,0),0)</f>
        <v>0</v>
      </c>
      <c r="BM547" s="61" t="str">
        <f aca="false">SUBSTITUTE(SUBSTITUTE(SUBSTITUTE(SUBSTITUTE(SUBSTITUTE(SUBSTITUTE(SUBSTITUTE(SUBSTITUTE(SUBSTITUTE(LOWER(BW547&amp;""),"1","0"),"2","0"),"3","0"),"4","0"),"5","0"),"6","0"),"7","0"),"8","0"),"9","0")</f>
        <v>  </v>
      </c>
      <c r="BN547" s="61" t="str">
        <f aca="false">SUBSTITUTE(SUBSTITUTE(SUBSTITUTE(SUBSTITUTE(SUBSTITUTE(SUBSTITUTE(SUBSTITUTE(SUBSTITUTE(SUBSTITUTE(SUBSTITUTE(SUBSTITUTE(SUBSTITUTE(SUBSTITUTE(SUBSTITUTE(SUBSTITUTE(SUBSTITUTE(SUBSTITUTE(SUBSTITUTE(SUBSTITUTE(SUBSTITUTE(SUBSTITUTE(SUBSTITUTE(SUBSTITUTE(SUBSTITUTE(SUBSTITUTE(BM547,"b","a"),"c","a"),"d","a"),"e","a"),"f","a"),"g","a"),"h","a"),"i","a"),"j","a"),"k","a"),"l","a"),"m","a"),"n","a"),"o","a"),"p","a"),"q","a"),"r","a"),"s","a"),"t","a"),"u","a"),"v","a"),"w","a"),"x","a"),"y","a"),"z","a")</f>
        <v>  </v>
      </c>
      <c r="BO547" s="61" t="str">
        <f aca="false">SUBSTITUTE(SUBSTITUTE(SUBSTITUTE(SUBSTITUTE(SUBSTITUTE(SUBSTITUTE(SUBSTITUTE(SUBSTITUTE(SUBSTITUTE(LOWER(BX547&amp;""),"1","0"),"2","0"),"3","0"),"4","0"),"5","0"),"6","0"),"7","0"),"8","0"),"9","0")</f>
        <v>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v>
      </c>
      <c r="BQ547" s="61" t="n">
        <f aca="false">IFERROR(IF(OR(SUMPRODUCT(--ISNUMBER(SEARCH({"aa000"," aa 000"," aaa 000"," aaaa 000"," a 0000"," a000 000"," aa 00 000"," aaa 00 000"},BP547)))&gt;0,SUMPRODUCT(--ISNUMBER(SEARCH({"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547)))&gt;0,SUMPRODUCT(--ISNUMBER(SEARCH({"http","www.","\",".pdf",".jpg",".jpeg",".png",".heic",".xls",".doc",".msg",".eml"},W547)))&gt;0,ISNUMBER(SEARCH("0000",BO547)),AND(SUMPRODUCT(--ISNUMBER(SEARCH({"sharepoint","onedrive","teams","dms","q-pulse","qpulse"},W547)))&gt;0,ISNUMBER(SEARCH("0",BO547)))),1,0),0)</f>
        <v>0</v>
      </c>
      <c r="BR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547," "&amp;LOWER(Flights!$F$21)&amp;" "," ~ ")," mh"," ~")," at "," ~ ")," by "," ~ ")," on "," ~ ")," to "," ~ ")," from "," ~ ")," until "," ~ ")," till "," ~ ")," before "," ~ ")," after "," ~ ")," around "," ~ ")," approx "," ~ ")," about "," ~ ")," since "," ~ ")," hrs "," ~ ")," hr "," ~ ")," hours "," ~ ")," time "," ~ ")," jan "," ~ ")," feb "," ~ ")," mar "," ~ ")," apr "," ~ ")," may "," ~ ")," jun "," ~ ")," jul "," ~ ")," aug "," ~ ")," sep "," ~ ")," sept "," ~ ")," oct "," ~ ")</f>
        <v>  </v>
      </c>
      <c r="BS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547," "&amp;LOWER(Flights!$F$21)&amp;" "," ~ ")," mh"," ~")," at "," ~ ")," by "," ~ ")," on "," ~ ")," to "," ~ ")," from "," ~ ")," until "," ~ ")," till "," ~ ")," before "," ~ ")," after "," ~ ")," around "," ~ ")," approx "," ~ ")," about "," ~ ")," since "," ~ ")," hrs "," ~ ")," hr "," ~ ")," hours "," ~ ")," time "," ~ ")," jan "," ~ ")," feb "," ~ ")," mar "," ~ ")," apr "," ~ ")," may "," ~ ")," jun "," ~ ")," jul "," ~ ")," aug "," ~ ")," sep "," ~ ")," sept "," ~ ")," oct "," ~ ")</f>
        <v>  </v>
      </c>
      <c r="BT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547,"jan","~"),"feb","~"),"mar","~"),"apr","~"),"may","~"),"jun","~"),"jul","~"),"aug","~"),"sep","~"),"oct","~"),"nov","~"),"dec","~")," nov "," ~ ")," dec "," ~ ")," mon "," ~ ")," tue "," ~ ")," wed "," ~ ")," thu "," ~ ")," fri "," ~ ")," sat "," ~ ")," sun "," ~ ")," gate "," ~ ")," bay "," ~ ")," stand "," ~ ")," position "," ~ ")," galley "," ~ ")," flight "," ~ ")," flt "," ~ ")," day "," ~ ")," date "," ~ ")," dated "," ~ ")," the "," ~ ")," and "," ~ ")," of "," ~ ")," in "," ~ ")," for "," ~ ")," with "," ~ ")</f>
        <v>  </v>
      </c>
      <c r="BU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547,"jan","~"),"feb","~"),"mar","~"),"apr","~"),"may","~"),"jun","~"),"jul","~"),"aug","~"),"sep","~"),"oct","~"),"nov","~"),"dec","~")," nov "," ~ ")," dec "," ~ ")," mon "," ~ ")," tue "," ~ ")," wed "," ~ ")," thu "," ~ ")," fri "," ~ ")," sat "," ~ ")," sun "," ~ ")," gate "," ~ ")," bay "," ~ ")," stand "," ~ ")," position "," ~ ")," galley "," ~ ")," flight "," ~ ")," flt "," ~ ")," day "," ~ ")," date "," ~ ")," dated "," ~ ")," the "," ~ ")," and "," ~ ")," of "," ~ ")," in "," ~ ")," for "," ~ ")," with "," ~ ")</f>
        <v>  </v>
      </c>
      <c r="BV547" s="61" t="n">
        <f aca="false">0</f>
        <v>0</v>
      </c>
      <c r="BW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547," pax "," ~ ")," etd "," ~ ")," eta "," ~ ")," std "," ~ ")," sta "," ~ ")," atd "," ~ ")," ata "," ~ ")," lt "," ~ ")," utc "," ~ ")," local "," ~ ")," ok "," ~ ")," done "," ~ ")," seen "," ~ ")," chk "," ~ ")," chkd "," ~ ")," checked "," ~ ")," rcvd "," ~ ")," recd "," ~ ")," dep "," ~ ")," arr "," ~ ")," qty "," ~ ")," all "," ~ ")," ttl "," ~ ")," total "," ~ ")," via "," ~ ")," per "," ~ ")," call "," ~ ")," inbound "," ~ ")," outbound "," ~ ")," approx "," ~ ")</f>
        <v>  </v>
      </c>
      <c r="BX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547," pax "," ~ ")," etd "," ~ ")," eta "," ~ ")," std "," ~ ")," sta "," ~ ")," atd "," ~ ")," ata "," ~ ")," lt "," ~ ")," utc "," ~ ")," local "," ~ ")," ok "," ~ ")," done "," ~ ")," seen "," ~ ")," chk "," ~ ")," chkd "," ~ ")," checked "," ~ ")," rcvd "," ~ ")," recd "," ~ ")," dep "," ~ ")," arr "," ~ ")," qty "," ~ ")," all "," ~ ")," ttl "," ~ ")," total "," ~ ")," via "," ~ ")," per "," ~ ")," call "," ~ ")," inbound "," ~ ")," outbound "," ~ ")," approx "," ~ ")</f>
        <v>  </v>
      </c>
    </row>
    <row r="548" customFormat="false" ht="39.75" hidden="false" customHeight="true" outlineLevel="0" collapsed="false">
      <c r="A548" s="57" t="s">
        <v>1222</v>
      </c>
      <c r="B548" s="57" t="s">
        <v>290</v>
      </c>
      <c r="C548" s="57" t="str">
        <f aca="false">Flights!$F$21</f>
        <v>MH0073</v>
      </c>
      <c r="D548" s="58" t="n">
        <f aca="false">Flights!$D$21</f>
        <v>46322</v>
      </c>
      <c r="E548" s="57" t="str">
        <f aca="false">Flights!$G$21&amp;"-"&amp;Flights!$H$21</f>
        <v>HKG-KUL</v>
      </c>
      <c r="F548" s="57" t="str">
        <f aca="false">Flights!$K$21</f>
        <v>BC</v>
      </c>
      <c r="G548" s="57" t="s">
        <v>423</v>
      </c>
      <c r="H548" s="57" t="s">
        <v>381</v>
      </c>
      <c r="I548" s="57" t="s">
        <v>431</v>
      </c>
      <c r="J548" s="57" t="s">
        <v>441</v>
      </c>
      <c r="K548" s="67"/>
      <c r="L548" s="67" t="s">
        <v>425</v>
      </c>
      <c r="M548" s="67"/>
      <c r="N548" s="67" t="s">
        <v>386</v>
      </c>
      <c r="O548" s="67" t="s">
        <v>426</v>
      </c>
      <c r="P548" s="57" t="s">
        <v>282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open",IF(AND(NOT(OR(LEN(AZ548)&lt;15,ISNUMBER(MATCH(AZ548,L_Placeholder,0)))),BK548=0,NOT(OR(LEN(AU548)&lt;2,ISNUMBER(MATCH(AU548,L_Placeholder,0)))),NOT(OR(LEN(AX548)&lt;2,ISNUMBER(MATCH(AX548,L_Placeholder,0)))),TRIM(AE548)&lt;&gt;TRIM(T548)),"N/A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missing",IF(OR(LEN(AU548)&lt;2,ISNUMBER(MATCH(AU548,L_Placeholder,0))),"INVALID – PIC missing",IF(OR(LEN(AV548)&lt;2,ISNUMBER(MATCH(AV548,L_Placeholder,0))),"INVALID – result / assessment missing",IF(OR(OR(LEN(AW548)&lt;3,ISNUMBER(MATCH(AW548,L_Placeholder,0))),SUMPRODUCT(--ISNUMBER(SEARCH(" "&amp;L_EvidencePhrase&amp;" ",BD548)))&gt;0,BI548=1),"INVALID – evidence missing, placeholder or not yet on file",IF(BL548=0,"INVALID – evidence needs a traceable reference (number, file name or link)",IF(OR(LEN(AX548)&lt;2,ISNUMBER(MATCH(AX548,L_Placeholder,0))),"INVALID – verifier missing",IF(AX548=AU548,"INVALID – verifier must be someone other than the PIC",IF(BH548=1,"INVALID – result not yet available (awaiting / TBC)",IF(BV548=1,"INVALID – wording says not on board: an on-board confirmation needs the item loaded",IF(AND(AQ548=1,OR(OR(LEN(AY548)&lt;3,ISNUMBER(MATCH(AY548,L_Placeholder,0))),BJ548=1,BQ548=0)),"INVALID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LATE","COMPLETE")&amp;IF(BG548=1," – CHECK WORDING",""))))))))))))))))))))))),IF(TRIM(U548)="Fail","FAIL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t="str">
        <f aca="false">" "&amp;TRIM(SUBSTITUTE(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 "))&amp;" "</f>
        <v>  </v>
      </c>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IFERROR(IF(AND(TRIM(U548)="Pass",SUMPRODUCT((LEN(BC548)-LEN(SUBSTITUTE(BC548,"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")))/(LEN(L_PendNeg)+1))+SUMPRODUCT((LEN(BC548)-LEN(SUBSTITUTE(BC548," "&amp;L_PendPrep&amp;" "," ")))/(LEN(L_PendPrep)+1)),1,0),1)</f>
        <v>0</v>
      </c>
      <c r="BI548" s="61" t="n">
        <f aca="false">IFERROR(IF(SUMPRODUCT((LEN(BD548)-LEN(SUBSTITUTE(BD548," "&amp;L_PendStrict&amp;" "," ")))/(LEN(L_PendStrict)+1))&gt;SUMPRODUCT((LEN(BD548)-LEN(SUBSTITUTE(BD548," "&amp;L_PendNeg&amp;" "," ")))/(LEN(L_PendNeg)+1)),1,0),1)</f>
        <v>0</v>
      </c>
      <c r="BJ548" s="61" t="n">
        <f aca="false">IFERROR(IF(SUMPRODUCT((LEN(BE548)-LEN(SUBSTITUTE(BE548," "&amp;L_Pending&amp;" "," ")))/(LEN(L_Pending)+1))&gt;SUMPRODUCT((LEN(BE548)-LEN(SUBSTITUTE(BE548," "&amp;L_PendNeg&amp;" "," ")))/(LEN(L_PendNeg)+1))+SUMPRODUCT((LEN(BE548)-LEN(SUBSTITUTE(BE548," "&amp;L_PendPrep&amp;" "," ")))/(LEN(L_PendPrep)+1)),1,0),1)</f>
        <v>0</v>
      </c>
      <c r="BK548" s="61" t="n">
        <f aca="false">IFERROR(IF(SUMPRODUCT((LEN(BF548)-LEN(SUBSTITUTE(BF548," "&amp;L_PendStrict&amp;" "," ")))/(LEN(L_PendStrict)+1))&gt;SUMPRODUCT((LEN(BF548)-LEN(SUBSTITUTE(BF548," "&amp;L_PendNeg&amp;" "," ")))/(LEN(L_PendNeg)+1)),1,0),1)</f>
        <v>0</v>
      </c>
      <c r="BL548" s="61" t="n">
        <f aca="false">IFERROR(IF(OR(SUMPRODUCT(--ISNUMBER(SEARCH({"aa000"," aa 000"," aaa 000"," aaaa 000"," a 0000"," a000 000"," aa 00 000"," aaa 00 000"},BN548)))&gt;0,SUMPRODUCT(--ISNUMBER(SEARCH({"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548)))&gt;0,SUMPRODUCT(--ISNUMBER(SEARCH({"http","www.","\",".pdf",".jpg",".jpeg",".png",".heic",".xls",".doc",".msg",".eml"},Z548)))&gt;0,AND(SUMPRODUCT(--ISNUMBER(SEARCH({"sharepoint","onedrive","teams","dms","q-pulse","qpulse"},Z548)))&gt;0,ISNUMBER(SEARCH("0",BM548)))),1,0),0)</f>
        <v>0</v>
      </c>
      <c r="BM548" s="61" t="str">
        <f aca="false">SUBSTITUTE(SUBSTITUTE(SUBSTITUTE(SUBSTITUTE(SUBSTITUTE(SUBSTITUTE(SUBSTITUTE(SUBSTITUTE(SUBSTITUTE(LOWER(BW548&amp;""),"1","0"),"2","0"),"3","0"),"4","0"),"5","0"),"6","0"),"7","0"),"8","0"),"9","0")</f>
        <v>  </v>
      </c>
      <c r="BN548" s="61" t="str">
        <f aca="false">SUBSTITUTE(SUBSTITUTE(SUBSTITUTE(SUBSTITUTE(SUBSTITUTE(SUBSTITUTE(SUBSTITUTE(SUBSTITUTE(SUBSTITUTE(SUBSTITUTE(SUBSTITUTE(SUBSTITUTE(SUBSTITUTE(SUBSTITUTE(SUBSTITUTE(SUBSTITUTE(SUBSTITUTE(SUBSTITUTE(SUBSTITUTE(SUBSTITUTE(SUBSTITUTE(SUBSTITUTE(SUBSTITUTE(SUBSTITUTE(SUBSTITUTE(BM548,"b","a"),"c","a"),"d","a"),"e","a"),"f","a"),"g","a"),"h","a"),"i","a"),"j","a"),"k","a"),"l","a"),"m","a"),"n","a"),"o","a"),"p","a"),"q","a"),"r","a"),"s","a"),"t","a"),"u","a"),"v","a"),"w","a"),"x","a"),"y","a"),"z","a")</f>
        <v>  </v>
      </c>
      <c r="BO548" s="61" t="str">
        <f aca="false">SUBSTITUTE(SUBSTITUTE(SUBSTITUTE(SUBSTITUTE(SUBSTITUTE(SUBSTITUTE(SUBSTITUTE(SUBSTITUTE(SUBSTITUTE(LOWER(BX548&amp;""),"1","0"),"2","0"),"3","0"),"4","0"),"5","0"),"6","0"),"7","0"),"8","0"),"9","0")</f>
        <v>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v>
      </c>
      <c r="BQ548" s="61" t="n">
        <f aca="false">IFERROR(IF(OR(SUMPRODUCT(--ISNUMBER(SEARCH({"aa000"," aa 000"," aaa 000"," aaaa 000"," a 0000"," a000 000"," aa 00 000"," aaa 00 000"},BP548)))&gt;0,SUMPRODUCT(--ISNUMBER(SEARCH({"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548)))&gt;0,SUMPRODUCT(--ISNUMBER(SEARCH({"http","www.","\",".pdf",".jpg",".jpeg",".png",".heic",".xls",".doc",".msg",".eml"},W548)))&gt;0,ISNUMBER(SEARCH("0000",BO548)),AND(SUMPRODUCT(--ISNUMBER(SEARCH({"sharepoint","onedrive","teams","dms","q-pulse","qpulse"},W548)))&gt;0,ISNUMBER(SEARCH("0",BO548)))),1,0),0)</f>
        <v>0</v>
      </c>
      <c r="BR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548," "&amp;LOWER(Flights!$F$21)&amp;" "," ~ ")," mh"," ~")," at "," ~ ")," by "," ~ ")," on "," ~ ")," to "," ~ ")," from "," ~ ")," until "," ~ ")," till "," ~ ")," before "," ~ ")," after "," ~ ")," around "," ~ ")," approx "," ~ ")," about "," ~ ")," since "," ~ ")," hrs "," ~ ")," hr "," ~ ")," hours "," ~ ")," time "," ~ ")," jan "," ~ ")," feb "," ~ ")," mar "," ~ ")," apr "," ~ ")," may "," ~ ")," jun "," ~ ")," jul "," ~ ")," aug "," ~ ")," sep "," ~ ")," sept "," ~ ")," oct "," ~ ")</f>
        <v>  </v>
      </c>
      <c r="BS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548," "&amp;LOWER(Flights!$F$21)&amp;" "," ~ ")," mh"," ~")," at "," ~ ")," by "," ~ ")," on "," ~ ")," to "," ~ ")," from "," ~ ")," until "," ~ ")," till "," ~ ")," before "," ~ ")," after "," ~ ")," around "," ~ ")," approx "," ~ ")," about "," ~ ")," since "," ~ ")," hrs "," ~ ")," hr "," ~ ")," hours "," ~ ")," time "," ~ ")," jan "," ~ ")," feb "," ~ ")," mar "," ~ ")," apr "," ~ ")," may "," ~ ")," jun "," ~ ")," jul "," ~ ")," aug "," ~ ")," sep "," ~ ")," sept "," ~ ")," oct "," ~ ")</f>
        <v>  </v>
      </c>
      <c r="BT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548,"jan","~"),"feb","~"),"mar","~"),"apr","~"),"may","~"),"jun","~"),"jul","~"),"aug","~"),"sep","~"),"oct","~"),"nov","~"),"dec","~")," nov "," ~ ")," dec "," ~ ")," mon "," ~ ")," tue "," ~ ")," wed "," ~ ")," thu "," ~ ")," fri "," ~ ")," sat "," ~ ")," sun "," ~ ")," gate "," ~ ")," bay "," ~ ")," stand "," ~ ")," position "," ~ ")," galley "," ~ ")," flight "," ~ ")," flt "," ~ ")," day "," ~ ")," date "," ~ ")," dated "," ~ ")," the "," ~ ")," and "," ~ ")," of "," ~ ")," in "," ~ ")," for "," ~ ")," with "," ~ ")</f>
        <v>  </v>
      </c>
      <c r="BU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548,"jan","~"),"feb","~"),"mar","~"),"apr","~"),"may","~"),"jun","~"),"jul","~"),"aug","~"),"sep","~"),"oct","~"),"nov","~"),"dec","~")," nov "," ~ ")," dec "," ~ ")," mon "," ~ ")," tue "," ~ ")," wed "," ~ ")," thu "," ~ ")," fri "," ~ ")," sat "," ~ ")," sun "," ~ ")," gate "," ~ ")," bay "," ~ ")," stand "," ~ ")," position "," ~ ")," galley "," ~ ")," flight "," ~ ")," flt "," ~ ")," day "," ~ ")," date "," ~ ")," dated "," ~ ")," the "," ~ ")," and "," ~ ")," of "," ~ ")," in "," ~ ")," for "," ~ ")," with "," ~ ")</f>
        <v>  </v>
      </c>
      <c r="BV548" s="61" t="n">
        <f aca="false">0</f>
        <v>0</v>
      </c>
      <c r="BW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548," pax "," ~ ")," etd "," ~ ")," eta "," ~ ")," std "," ~ ")," sta "," ~ ")," atd "," ~ ")," ata "," ~ ")," lt "," ~ ")," utc "," ~ ")," local "," ~ ")," ok "," ~ ")," done "," ~ ")," seen "," ~ ")," chk "," ~ ")," chkd "," ~ ")," checked "," ~ ")," rcvd "," ~ ")," recd "," ~ ")," dep "," ~ ")," arr "," ~ ")," qty "," ~ ")," all "," ~ ")," ttl "," ~ ")," total "," ~ ")," via "," ~ ")," per "," ~ ")," call "," ~ ")," inbound "," ~ ")," outbound "," ~ ")," approx "," ~ ")</f>
        <v>  </v>
      </c>
      <c r="BX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548," pax "," ~ ")," etd "," ~ ")," eta "," ~ ")," std "," ~ ")," sta "," ~ ")," atd "," ~ ")," ata "," ~ ")," lt "," ~ ")," utc "," ~ ")," local "," ~ ")," ok "," ~ ")," done "," ~ ")," seen "," ~ ")," chk "," ~ ")," chkd "," ~ ")," checked "," ~ ")," rcvd "," ~ ")," recd "," ~ ")," dep "," ~ ")," arr "," ~ ")," qty "," ~ ")," all "," ~ ")," ttl "," ~ ")," total "," ~ ")," via "," ~ ")," per "," ~ ")," call "," ~ ")," inbound "," ~ ")," outbound "," ~ ")," approx "," ~ ")</f>
        <v>  </v>
      </c>
    </row>
    <row r="549" customFormat="false" ht="41.25" hidden="false" customHeight="true" outlineLevel="0" collapsed="false">
      <c r="A549" s="57" t="s">
        <v>1223</v>
      </c>
      <c r="B549" s="57" t="s">
        <v>290</v>
      </c>
      <c r="C549" s="57" t="str">
        <f aca="false">Flights!$F$21</f>
        <v>MH0073</v>
      </c>
      <c r="D549" s="58" t="n">
        <f aca="false">Flights!$D$21</f>
        <v>46322</v>
      </c>
      <c r="E549" s="57" t="str">
        <f aca="false">Flights!$G$21&amp;"-"&amp;Flights!$H$21</f>
        <v>HKG-KUL</v>
      </c>
      <c r="F549" s="57" t="str">
        <f aca="false">Flights!$K$21</f>
        <v>BC</v>
      </c>
      <c r="G549" s="57" t="s">
        <v>423</v>
      </c>
      <c r="H549" s="57" t="s">
        <v>381</v>
      </c>
      <c r="I549" s="57" t="s">
        <v>443</v>
      </c>
      <c r="J549" s="57" t="s">
        <v>1224</v>
      </c>
      <c r="K549" s="67" t="s">
        <v>504</v>
      </c>
      <c r="L549" s="67" t="s">
        <v>1225</v>
      </c>
      <c r="M549" s="67" t="s">
        <v>187</v>
      </c>
      <c r="N549" s="67" t="s">
        <v>386</v>
      </c>
      <c r="O549" s="67" t="s">
        <v>1226</v>
      </c>
      <c r="P549" s="57" t="s">
        <v>187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open",IF(AND(NOT(OR(LEN(AZ549)&lt;15,ISNUMBER(MATCH(AZ549,L_Placeholder,0)))),BK549=0,NOT(OR(LEN(AU549)&lt;2,ISNUMBER(MATCH(AU549,L_Placeholder,0)))),NOT(OR(LEN(AX549)&lt;2,ISNUMBER(MATCH(AX549,L_Placeholder,0)))),TRIM(AE549)&lt;&gt;TRIM(T549)),"N/A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missing",IF(OR(LEN(AU549)&lt;2,ISNUMBER(MATCH(AU549,L_Placeholder,0))),"INVALID – PIC missing",IF(OR(LEN(AV549)&lt;2,ISNUMBER(MATCH(AV549,L_Placeholder,0))),"INVALID – result / assessment missing",IF(OR(OR(LEN(AW549)&lt;3,ISNUMBER(MATCH(AW549,L_Placeholder,0))),SUMPRODUCT(--ISNUMBER(SEARCH(" "&amp;L_EvidencePhrase&amp;" ",BD549)))&gt;0,BI549=1),"INVALID – evidence missing, placeholder or not yet on file",IF(BL549=0,"INVALID – evidence needs a traceable reference (number, file name or link)",IF(OR(LEN(AX549)&lt;2,ISNUMBER(MATCH(AX549,L_Placeholder,0))),"INVALID – verifier missing",IF(AX549=AU549,"INVALID – verifier must be someone other than the PIC",IF(BH549=1,"INVALID – result not yet available (awaiting / TBC)",IF(BV549=1,"INVALID – wording says not on board: an on-board confirmation needs the item loaded",IF(AND(AQ549=1,OR(OR(LEN(AY549)&lt;3,ISNUMBER(MATCH(AY549,L_Placeholder,0))),BJ549=1,BQ549=0)),"INVALID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LATE","COMPLETE")&amp;IF(BG549=1," – CHECK WORDING",""))))))))))))))))))))))),IF(TRIM(U549)="Fail","FAIL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t="str">
        <f aca="false">" "&amp;TRIM(SUBSTITUTE(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 "))&amp;" "</f>
        <v>  </v>
      </c>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IFERROR(IF(AND(TRIM(U549)="Pass",SUMPRODUCT((LEN(BC549)-LEN(SUBSTITUTE(BC549,"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")))/(LEN(L_PendNeg)+1))+SUMPRODUCT((LEN(BC549)-LEN(SUBSTITUTE(BC549," "&amp;L_PendPrep&amp;" "," ")))/(LEN(L_PendPrep)+1)),1,0),1)</f>
        <v>0</v>
      </c>
      <c r="BI549" s="61" t="n">
        <f aca="false">IFERROR(IF(SUMPRODUCT((LEN(BD549)-LEN(SUBSTITUTE(BD549," "&amp;L_PendStrict&amp;" "," ")))/(LEN(L_PendStrict)+1))&gt;SUMPRODUCT((LEN(BD549)-LEN(SUBSTITUTE(BD549," "&amp;L_PendNeg&amp;" "," ")))/(LEN(L_PendNeg)+1)),1,0),1)</f>
        <v>0</v>
      </c>
      <c r="BJ549" s="61" t="n">
        <f aca="false">IFERROR(IF(SUMPRODUCT((LEN(BE549)-LEN(SUBSTITUTE(BE549," "&amp;L_Pending&amp;" "," ")))/(LEN(L_Pending)+1))&gt;SUMPRODUCT((LEN(BE549)-LEN(SUBSTITUTE(BE549," "&amp;L_PendNeg&amp;" "," ")))/(LEN(L_PendNeg)+1))+SUMPRODUCT((LEN(BE549)-LEN(SUBSTITUTE(BE549," "&amp;L_PendPrep&amp;" "," ")))/(LEN(L_PendPrep)+1)),1,0),1)</f>
        <v>0</v>
      </c>
      <c r="BK549" s="61" t="n">
        <f aca="false">IFERROR(IF(SUMPRODUCT((LEN(BF549)-LEN(SUBSTITUTE(BF549," "&amp;L_PendStrict&amp;" "," ")))/(LEN(L_PendStrict)+1))&gt;SUMPRODUCT((LEN(BF549)-LEN(SUBSTITUTE(BF549," "&amp;L_PendNeg&amp;" "," ")))/(LEN(L_PendNeg)+1)),1,0),1)</f>
        <v>0</v>
      </c>
      <c r="BL549" s="61" t="n">
        <f aca="false">IFERROR(IF(OR(SUMPRODUCT(--ISNUMBER(SEARCH({"aa000"," aa 000"," aaa 000"," aaaa 000"," a 0000"," a000 000"," aa 00 000"," aaa 00 000"},BN549)))&gt;0,SUMPRODUCT(--ISNUMBER(SEARCH({"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549)))&gt;0,SUMPRODUCT(--ISNUMBER(SEARCH({"http","www.","\",".pdf",".jpg",".jpeg",".png",".heic",".xls",".doc",".msg",".eml"},Z549)))&gt;0,AND(SUMPRODUCT(--ISNUMBER(SEARCH({"sharepoint","onedrive","teams","dms","q-pulse","qpulse"},Z549)))&gt;0,ISNUMBER(SEARCH("0",BM549)))),1,0),0)</f>
        <v>0</v>
      </c>
      <c r="BM549" s="61" t="str">
        <f aca="false">SUBSTITUTE(SUBSTITUTE(SUBSTITUTE(SUBSTITUTE(SUBSTITUTE(SUBSTITUTE(SUBSTITUTE(SUBSTITUTE(SUBSTITUTE(LOWER(BW549&amp;""),"1","0"),"2","0"),"3","0"),"4","0"),"5","0"),"6","0"),"7","0"),"8","0"),"9","0")</f>
        <v>  </v>
      </c>
      <c r="BN549" s="61" t="str">
        <f aca="false">SUBSTITUTE(SUBSTITUTE(SUBSTITUTE(SUBSTITUTE(SUBSTITUTE(SUBSTITUTE(SUBSTITUTE(SUBSTITUTE(SUBSTITUTE(SUBSTITUTE(SUBSTITUTE(SUBSTITUTE(SUBSTITUTE(SUBSTITUTE(SUBSTITUTE(SUBSTITUTE(SUBSTITUTE(SUBSTITUTE(SUBSTITUTE(SUBSTITUTE(SUBSTITUTE(SUBSTITUTE(SUBSTITUTE(SUBSTITUTE(SUBSTITUTE(BM549,"b","a"),"c","a"),"d","a"),"e","a"),"f","a"),"g","a"),"h","a"),"i","a"),"j","a"),"k","a"),"l","a"),"m","a"),"n","a"),"o","a"),"p","a"),"q","a"),"r","a"),"s","a"),"t","a"),"u","a"),"v","a"),"w","a"),"x","a"),"y","a"),"z","a")</f>
        <v>  </v>
      </c>
      <c r="BO549" s="61" t="str">
        <f aca="false">SUBSTITUTE(SUBSTITUTE(SUBSTITUTE(SUBSTITUTE(SUBSTITUTE(SUBSTITUTE(SUBSTITUTE(SUBSTITUTE(SUBSTITUTE(LOWER(BX549&amp;""),"1","0"),"2","0"),"3","0"),"4","0"),"5","0"),"6","0"),"7","0"),"8","0"),"9","0")</f>
        <v>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v>
      </c>
      <c r="BQ549" s="61" t="n">
        <f aca="false">IFERROR(IF(OR(SUMPRODUCT(--ISNUMBER(SEARCH({"aa000"," aa 000"," aaa 000"," aaaa 000"," a 0000"," a000 000"," aa 00 000"," aaa 00 000"},BP549)))&gt;0,SUMPRODUCT(--ISNUMBER(SEARCH({"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549)))&gt;0,SUMPRODUCT(--ISNUMBER(SEARCH({"http","www.","\",".pdf",".jpg",".jpeg",".png",".heic",".xls",".doc",".msg",".eml"},W549)))&gt;0,ISNUMBER(SEARCH("0000",BO549)),AND(SUMPRODUCT(--ISNUMBER(SEARCH({"sharepoint","onedrive","teams","dms","q-pulse","qpulse"},W549)))&gt;0,ISNUMBER(SEARCH("0",BO549)))),1,0),0)</f>
        <v>0</v>
      </c>
      <c r="BR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549," "&amp;LOWER(Flights!$F$21)&amp;" "," ~ ")," mh"," ~")," at "," ~ ")," by "," ~ ")," on "," ~ ")," to "," ~ ")," from "," ~ ")," until "," ~ ")," till "," ~ ")," before "," ~ ")," after "," ~ ")," around "," ~ ")," approx "," ~ ")," about "," ~ ")," since "," ~ ")," hrs "," ~ ")," hr "," ~ ")," hours "," ~ ")," time "," ~ ")," jan "," ~ ")," feb "," ~ ")," mar "," ~ ")," apr "," ~ ")," may "," ~ ")," jun "," ~ ")," jul "," ~ ")," aug "," ~ ")," sep "," ~ ")," sept "," ~ ")," oct "," ~ ")</f>
        <v>  </v>
      </c>
      <c r="BS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549," "&amp;LOWER(Flights!$F$21)&amp;" "," ~ ")," mh"," ~")," at "," ~ ")," by "," ~ ")," on "," ~ ")," to "," ~ ")," from "," ~ ")," until "," ~ ")," till "," ~ ")," before "," ~ ")," after "," ~ ")," around "," ~ ")," approx "," ~ ")," about "," ~ ")," since "," ~ ")," hrs "," ~ ")," hr "," ~ ")," hours "," ~ ")," time "," ~ ")," jan "," ~ ")," feb "," ~ ")," mar "," ~ ")," apr "," ~ ")," may "," ~ ")," jun "," ~ ")," jul "," ~ ")," aug "," ~ ")," sep "," ~ ")," sept "," ~ ")," oct "," ~ ")</f>
        <v>  </v>
      </c>
      <c r="BT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549,"jan","~"),"feb","~"),"mar","~"),"apr","~"),"may","~"),"jun","~"),"jul","~"),"aug","~"),"sep","~"),"oct","~"),"nov","~"),"dec","~")," nov "," ~ ")," dec "," ~ ")," mon "," ~ ")," tue "," ~ ")," wed "," ~ ")," thu "," ~ ")," fri "," ~ ")," sat "," ~ ")," sun "," ~ ")," gate "," ~ ")," bay "," ~ ")," stand "," ~ ")," position "," ~ ")," galley "," ~ ")," flight "," ~ ")," flt "," ~ ")," day "," ~ ")," date "," ~ ")," dated "," ~ ")," the "," ~ ")," and "," ~ ")," of "," ~ ")," in "," ~ ")," for "," ~ ")," with "," ~ ")</f>
        <v>  </v>
      </c>
      <c r="BU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549,"jan","~"),"feb","~"),"mar","~"),"apr","~"),"may","~"),"jun","~"),"jul","~"),"aug","~"),"sep","~"),"oct","~"),"nov","~"),"dec","~")," nov "," ~ ")," dec "," ~ ")," mon "," ~ ")," tue "," ~ ")," wed "," ~ ")," thu "," ~ ")," fri "," ~ ")," sat "," ~ ")," sun "," ~ ")," gate "," ~ ")," bay "," ~ ")," stand "," ~ ")," position "," ~ ")," galley "," ~ ")," flight "," ~ ")," flt "," ~ ")," day "," ~ ")," date "," ~ ")," dated "," ~ ")," the "," ~ ")," and "," ~ ")," of "," ~ ")," in "," ~ ")," for "," ~ ")," with "," ~ ")</f>
        <v>  </v>
      </c>
      <c r="BV549" s="61" t="n">
        <f aca="false">0</f>
        <v>0</v>
      </c>
      <c r="BW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549," pax "," ~ ")," etd "," ~ ")," eta "," ~ ")," std "," ~ ")," sta "," ~ ")," atd "," ~ ")," ata "," ~ ")," lt "," ~ ")," utc "," ~ ")," local "," ~ ")," ok "," ~ ")," done "," ~ ")," seen "," ~ ")," chk "," ~ ")," chkd "," ~ ")," checked "," ~ ")," rcvd "," ~ ")," recd "," ~ ")," dep "," ~ ")," arr "," ~ ")," qty "," ~ ")," all "," ~ ")," ttl "," ~ ")," total "," ~ ")," via "," ~ ")," per "," ~ ")," call "," ~ ")," inbound "," ~ ")," outbound "," ~ ")," approx "," ~ ")</f>
        <v>  </v>
      </c>
      <c r="BX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549," pax "," ~ ")," etd "," ~ ")," eta "," ~ ")," std "," ~ ")," sta "," ~ ")," atd "," ~ ")," ata "," ~ ")," lt "," ~ ")," utc "," ~ ")," local "," ~ ")," ok "," ~ ")," done "," ~ ")," seen "," ~ ")," chk "," ~ ")," chkd "," ~ ")," checked "," ~ ")," rcvd "," ~ ")," recd "," ~ ")," dep "," ~ ")," arr "," ~ ")," qty "," ~ ")," all "," ~ ")," ttl "," ~ ")," total "," ~ ")," via "," ~ ")," per "," ~ ")," call "," ~ ")," inbound "," ~ ")," outbound "," ~ ")," approx "," ~ ")</f>
        <v>  </v>
      </c>
    </row>
    <row r="550" customFormat="false" ht="41.25" hidden="false" customHeight="true" outlineLevel="0" collapsed="false">
      <c r="A550" s="57" t="s">
        <v>1227</v>
      </c>
      <c r="B550" s="57" t="s">
        <v>290</v>
      </c>
      <c r="C550" s="57" t="str">
        <f aca="false">Flights!$F$21</f>
        <v>MH0073</v>
      </c>
      <c r="D550" s="58" t="n">
        <f aca="false">Flights!$D$21</f>
        <v>46322</v>
      </c>
      <c r="E550" s="57" t="str">
        <f aca="false">Flights!$G$21&amp;"-"&amp;Flights!$H$21</f>
        <v>HKG-KUL</v>
      </c>
      <c r="F550" s="57" t="str">
        <f aca="false">Flights!$K$21</f>
        <v>BC</v>
      </c>
      <c r="G550" s="57" t="s">
        <v>423</v>
      </c>
      <c r="H550" s="57" t="s">
        <v>381</v>
      </c>
      <c r="I550" s="57" t="s">
        <v>502</v>
      </c>
      <c r="J550" s="57" t="s">
        <v>503</v>
      </c>
      <c r="K550" s="67" t="s">
        <v>504</v>
      </c>
      <c r="L550" s="67" t="s">
        <v>1228</v>
      </c>
      <c r="M550" s="67" t="s">
        <v>454</v>
      </c>
      <c r="N550" s="67" t="s">
        <v>386</v>
      </c>
      <c r="O550" s="67" t="s">
        <v>1229</v>
      </c>
      <c r="P550" s="57" t="s">
        <v>282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open",IF(AND(NOT(OR(LEN(AZ550)&lt;15,ISNUMBER(MATCH(AZ550,L_Placeholder,0)))),BK550=0,NOT(OR(LEN(AU550)&lt;2,ISNUMBER(MATCH(AU550,L_Placeholder,0)))),NOT(OR(LEN(AX550)&lt;2,ISNUMBER(MATCH(AX550,L_Placeholder,0)))),TRIM(AE550)&lt;&gt;TRIM(T550)),"N/A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missing",IF(OR(LEN(AU550)&lt;2,ISNUMBER(MATCH(AU550,L_Placeholder,0))),"INVALID – PIC missing",IF(OR(LEN(AV550)&lt;2,ISNUMBER(MATCH(AV550,L_Placeholder,0))),"INVALID – result / assessment missing",IF(OR(OR(LEN(AW550)&lt;3,ISNUMBER(MATCH(AW550,L_Placeholder,0))),SUMPRODUCT(--ISNUMBER(SEARCH(" "&amp;L_EvidencePhrase&amp;" ",BD550)))&gt;0,BI550=1),"INVALID – evidence missing, placeholder or not yet on file",IF(BL550=0,"INVALID – evidence needs a traceable reference (number, file name or link)",IF(OR(LEN(AX550)&lt;2,ISNUMBER(MATCH(AX550,L_Placeholder,0))),"INVALID – verifier missing",IF(AX550=AU550,"INVALID – verifier must be someone other than the PIC",IF(BH550=1,"INVALID – result not yet available (awaiting / TBC)",IF(BV550=1,"INVALID – wording says not on board: an on-board confirmation needs the item loaded",IF(AND(AQ550=1,OR(OR(LEN(AY550)&lt;3,ISNUMBER(MATCH(AY550,L_Placeholder,0))),BJ550=1,BQ550=0)),"INVALID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LATE","COMPLETE")&amp;IF(BG550=1," – CHECK WORDING",""))))))))))))))))))))))),IF(TRIM(U550)="Fail","FAIL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t="str">
        <f aca="false">" "&amp;TRIM(SUBSTITUTE(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 "))&amp;" "</f>
        <v>  </v>
      </c>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IFERROR(IF(AND(TRIM(U550)="Pass",SUMPRODUCT((LEN(BC550)-LEN(SUBSTITUTE(BC550,"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")))/(LEN(L_PendNeg)+1))+SUMPRODUCT((LEN(BC550)-LEN(SUBSTITUTE(BC550," "&amp;L_PendPrep&amp;" "," ")))/(LEN(L_PendPrep)+1)),1,0),1)</f>
        <v>0</v>
      </c>
      <c r="BI550" s="61" t="n">
        <f aca="false">IFERROR(IF(SUMPRODUCT((LEN(BD550)-LEN(SUBSTITUTE(BD550," "&amp;L_PendStrict&amp;" "," ")))/(LEN(L_PendStrict)+1))&gt;SUMPRODUCT((LEN(BD550)-LEN(SUBSTITUTE(BD550," "&amp;L_PendNeg&amp;" "," ")))/(LEN(L_PendNeg)+1)),1,0),1)</f>
        <v>0</v>
      </c>
      <c r="BJ550" s="61" t="n">
        <f aca="false">IFERROR(IF(SUMPRODUCT((LEN(BE550)-LEN(SUBSTITUTE(BE550," "&amp;L_Pending&amp;" "," ")))/(LEN(L_Pending)+1))&gt;SUMPRODUCT((LEN(BE550)-LEN(SUBSTITUTE(BE550," "&amp;L_PendNeg&amp;" "," ")))/(LEN(L_PendNeg)+1))+SUMPRODUCT((LEN(BE550)-LEN(SUBSTITUTE(BE550," "&amp;L_PendPrep&amp;" "," ")))/(LEN(L_PendPrep)+1)),1,0),1)</f>
        <v>0</v>
      </c>
      <c r="BK550" s="61" t="n">
        <f aca="false">IFERROR(IF(SUMPRODUCT((LEN(BF550)-LEN(SUBSTITUTE(BF550," "&amp;L_PendStrict&amp;" "," ")))/(LEN(L_PendStrict)+1))&gt;SUMPRODUCT((LEN(BF550)-LEN(SUBSTITUTE(BF550," "&amp;L_PendNeg&amp;" "," ")))/(LEN(L_PendNeg)+1)),1,0),1)</f>
        <v>0</v>
      </c>
      <c r="BL550" s="61" t="n">
        <f aca="false">IFERROR(IF(OR(SUMPRODUCT(--ISNUMBER(SEARCH({"aa000"," aa 000"," aaa 000"," aaaa 000"," a 0000"," a000 000"," aa 00 000"," aaa 00 000"},BN550)))&gt;0,SUMPRODUCT(--ISNUMBER(SEARCH({"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550)))&gt;0,SUMPRODUCT(--ISNUMBER(SEARCH({"http","www.","\",".pdf",".jpg",".jpeg",".png",".heic",".xls",".doc",".msg",".eml"},Z550)))&gt;0,AND(SUMPRODUCT(--ISNUMBER(SEARCH({"sharepoint","onedrive","teams","dms","q-pulse","qpulse"},Z550)))&gt;0,ISNUMBER(SEARCH("0",BM550)))),1,0),0)</f>
        <v>0</v>
      </c>
      <c r="BM550" s="61" t="str">
        <f aca="false">SUBSTITUTE(SUBSTITUTE(SUBSTITUTE(SUBSTITUTE(SUBSTITUTE(SUBSTITUTE(SUBSTITUTE(SUBSTITUTE(SUBSTITUTE(LOWER(BW550&amp;""),"1","0"),"2","0"),"3","0"),"4","0"),"5","0"),"6","0"),"7","0"),"8","0"),"9","0")</f>
        <v>  </v>
      </c>
      <c r="BN550" s="61" t="str">
        <f aca="false">SUBSTITUTE(SUBSTITUTE(SUBSTITUTE(SUBSTITUTE(SUBSTITUTE(SUBSTITUTE(SUBSTITUTE(SUBSTITUTE(SUBSTITUTE(SUBSTITUTE(SUBSTITUTE(SUBSTITUTE(SUBSTITUTE(SUBSTITUTE(SUBSTITUTE(SUBSTITUTE(SUBSTITUTE(SUBSTITUTE(SUBSTITUTE(SUBSTITUTE(SUBSTITUTE(SUBSTITUTE(SUBSTITUTE(SUBSTITUTE(SUBSTITUTE(BM550,"b","a"),"c","a"),"d","a"),"e","a"),"f","a"),"g","a"),"h","a"),"i","a"),"j","a"),"k","a"),"l","a"),"m","a"),"n","a"),"o","a"),"p","a"),"q","a"),"r","a"),"s","a"),"t","a"),"u","a"),"v","a"),"w","a"),"x","a"),"y","a"),"z","a")</f>
        <v>  </v>
      </c>
      <c r="BO550" s="61" t="str">
        <f aca="false">SUBSTITUTE(SUBSTITUTE(SUBSTITUTE(SUBSTITUTE(SUBSTITUTE(SUBSTITUTE(SUBSTITUTE(SUBSTITUTE(SUBSTITUTE(LOWER(BX550&amp;""),"1","0"),"2","0"),"3","0"),"4","0"),"5","0"),"6","0"),"7","0"),"8","0"),"9","0")</f>
        <v>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v>
      </c>
      <c r="BQ550" s="61" t="n">
        <f aca="false">IFERROR(IF(OR(SUMPRODUCT(--ISNUMBER(SEARCH({"aa000"," aa 000"," aaa 000"," aaaa 000"," a 0000"," a000 000"," aa 00 000"," aaa 00 000"},BP550)))&gt;0,SUMPRODUCT(--ISNUMBER(SEARCH({"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550)))&gt;0,SUMPRODUCT(--ISNUMBER(SEARCH({"http","www.","\",".pdf",".jpg",".jpeg",".png",".heic",".xls",".doc",".msg",".eml"},W550)))&gt;0,ISNUMBER(SEARCH("0000",BO550)),AND(SUMPRODUCT(--ISNUMBER(SEARCH({"sharepoint","onedrive","teams","dms","q-pulse","qpulse"},W550)))&gt;0,ISNUMBER(SEARCH("0",BO550)))),1,0),0)</f>
        <v>0</v>
      </c>
      <c r="BR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550," "&amp;LOWER(Flights!$F$21)&amp;" "," ~ ")," mh"," ~")," at "," ~ ")," by "," ~ ")," on "," ~ ")," to "," ~ ")," from "," ~ ")," until "," ~ ")," till "," ~ ")," before "," ~ ")," after "," ~ ")," around "," ~ ")," approx "," ~ ")," about "," ~ ")," since "," ~ ")," hrs "," ~ ")," hr "," ~ ")," hours "," ~ ")," time "," ~ ")," jan "," ~ ")," feb "," ~ ")," mar "," ~ ")," apr "," ~ ")," may "," ~ ")," jun "," ~ ")," jul "," ~ ")," aug "," ~ ")," sep "," ~ ")," sept "," ~ ")," oct "," ~ ")</f>
        <v>  </v>
      </c>
      <c r="BS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550," "&amp;LOWER(Flights!$F$21)&amp;" "," ~ ")," mh"," ~")," at "," ~ ")," by "," ~ ")," on "," ~ ")," to "," ~ ")," from "," ~ ")," until "," ~ ")," till "," ~ ")," before "," ~ ")," after "," ~ ")," around "," ~ ")," approx "," ~ ")," about "," ~ ")," since "," ~ ")," hrs "," ~ ")," hr "," ~ ")," hours "," ~ ")," time "," ~ ")," jan "," ~ ")," feb "," ~ ")," mar "," ~ ")," apr "," ~ ")," may "," ~ ")," jun "," ~ ")," jul "," ~ ")," aug "," ~ ")," sep "," ~ ")," sept "," ~ ")," oct "," ~ ")</f>
        <v>  </v>
      </c>
      <c r="BT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550,"jan","~"),"feb","~"),"mar","~"),"apr","~"),"may","~"),"jun","~"),"jul","~"),"aug","~"),"sep","~"),"oct","~"),"nov","~"),"dec","~")," nov "," ~ ")," dec "," ~ ")," mon "," ~ ")," tue "," ~ ")," wed "," ~ ")," thu "," ~ ")," fri "," ~ ")," sat "," ~ ")," sun "," ~ ")," gate "," ~ ")," bay "," ~ ")," stand "," ~ ")," position "," ~ ")," galley "," ~ ")," flight "," ~ ")," flt "," ~ ")," day "," ~ ")," date "," ~ ")," dated "," ~ ")," the "," ~ ")," and "," ~ ")," of "," ~ ")," in "," ~ ")," for "," ~ ")," with "," ~ ")</f>
        <v>  </v>
      </c>
      <c r="BU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550,"jan","~"),"feb","~"),"mar","~"),"apr","~"),"may","~"),"jun","~"),"jul","~"),"aug","~"),"sep","~"),"oct","~"),"nov","~"),"dec","~")," nov "," ~ ")," dec "," ~ ")," mon "," ~ ")," tue "," ~ ")," wed "," ~ ")," thu "," ~ ")," fri "," ~ ")," sat "," ~ ")," sun "," ~ ")," gate "," ~ ")," bay "," ~ ")," stand "," ~ ")," position "," ~ ")," galley "," ~ ")," flight "," ~ ")," flt "," ~ ")," day "," ~ ")," date "," ~ ")," dated "," ~ ")," the "," ~ ")," and "," ~ ")," of "," ~ ")," in "," ~ ")," for "," ~ ")," with "," ~ ")</f>
        <v>  </v>
      </c>
      <c r="BV550" s="61" t="n">
        <f aca="false">0</f>
        <v>0</v>
      </c>
      <c r="BW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550," pax "," ~ ")," etd "," ~ ")," eta "," ~ ")," std "," ~ ")," sta "," ~ ")," atd "," ~ ")," ata "," ~ ")," lt "," ~ ")," utc "," ~ ")," local "," ~ ")," ok "," ~ ")," done "," ~ ")," seen "," ~ ")," chk "," ~ ")," chkd "," ~ ")," checked "," ~ ")," rcvd "," ~ ")," recd "," ~ ")," dep "," ~ ")," arr "," ~ ")," qty "," ~ ")," all "," ~ ")," ttl "," ~ ")," total "," ~ ")," via "," ~ ")," per "," ~ ")," call "," ~ ")," inbound "," ~ ")," outbound "," ~ ")," approx "," ~ ")</f>
        <v>  </v>
      </c>
      <c r="BX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550," pax "," ~ ")," etd "," ~ ")," eta "," ~ ")," std "," ~ ")," sta "," ~ ")," atd "," ~ ")," ata "," ~ ")," lt "," ~ ")," utc "," ~ ")," local "," ~ ")," ok "," ~ ")," done "," ~ ")," seen "," ~ ")," chk "," ~ ")," chkd "," ~ ")," checked "," ~ ")," rcvd "," ~ ")," recd "," ~ ")," dep "," ~ ")," arr "," ~ ")," qty "," ~ ")," all "," ~ ")," ttl "," ~ ")," total "," ~ ")," via "," ~ ")," per "," ~ ")," call "," ~ ")," inbound "," ~ ")," outbound "," ~ ")," approx "," ~ ")</f>
        <v>  </v>
      </c>
    </row>
    <row r="551" customFormat="false" ht="41.25" hidden="false" customHeight="true" outlineLevel="0" collapsed="false">
      <c r="A551" s="57" t="s">
        <v>1230</v>
      </c>
      <c r="B551" s="57" t="s">
        <v>290</v>
      </c>
      <c r="C551" s="57" t="str">
        <f aca="false">Flights!$F$21</f>
        <v>MH0073</v>
      </c>
      <c r="D551" s="58" t="n">
        <f aca="false">Flights!$D$21</f>
        <v>46322</v>
      </c>
      <c r="E551" s="57" t="str">
        <f aca="false">Flights!$G$21&amp;"-"&amp;Flights!$H$21</f>
        <v>HKG-KUL</v>
      </c>
      <c r="F551" s="57" t="str">
        <f aca="false">Flights!$K$21</f>
        <v>BC</v>
      </c>
      <c r="G551" s="57" t="s">
        <v>423</v>
      </c>
      <c r="H551" s="57" t="s">
        <v>381</v>
      </c>
      <c r="I551" s="57" t="s">
        <v>502</v>
      </c>
      <c r="J551" s="57" t="s">
        <v>508</v>
      </c>
      <c r="K551" s="67" t="s">
        <v>504</v>
      </c>
      <c r="L551" s="67" t="s">
        <v>1231</v>
      </c>
      <c r="M551" s="67" t="s">
        <v>454</v>
      </c>
      <c r="N551" s="67" t="s">
        <v>386</v>
      </c>
      <c r="O551" s="67" t="s">
        <v>1229</v>
      </c>
      <c r="P551" s="57" t="s">
        <v>282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open",IF(AND(NOT(OR(LEN(AZ551)&lt;15,ISNUMBER(MATCH(AZ551,L_Placeholder,0)))),BK551=0,NOT(OR(LEN(AU551)&lt;2,ISNUMBER(MATCH(AU551,L_Placeholder,0)))),NOT(OR(LEN(AX551)&lt;2,ISNUMBER(MATCH(AX551,L_Placeholder,0)))),TRIM(AE551)&lt;&gt;TRIM(T551)),"N/A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missing",IF(OR(LEN(AU551)&lt;2,ISNUMBER(MATCH(AU551,L_Placeholder,0))),"INVALID – PIC missing",IF(OR(LEN(AV551)&lt;2,ISNUMBER(MATCH(AV551,L_Placeholder,0))),"INVALID – result / assessment missing",IF(OR(OR(LEN(AW551)&lt;3,ISNUMBER(MATCH(AW551,L_Placeholder,0))),SUMPRODUCT(--ISNUMBER(SEARCH(" "&amp;L_EvidencePhrase&amp;" ",BD551)))&gt;0,BI551=1),"INVALID – evidence missing, placeholder or not yet on file",IF(BL551=0,"INVALID – evidence needs a traceable reference (number, file name or link)",IF(OR(LEN(AX551)&lt;2,ISNUMBER(MATCH(AX551,L_Placeholder,0))),"INVALID – verifier missing",IF(AX551=AU551,"INVALID – verifier must be someone other than the PIC",IF(BH551=1,"INVALID – result not yet available (awaiting / TBC)",IF(BV551=1,"INVALID – wording says not on board: an on-board confirmation needs the item loaded",IF(AND(AQ551=1,OR(OR(LEN(AY551)&lt;3,ISNUMBER(MATCH(AY551,L_Placeholder,0))),BJ551=1,BQ551=0)),"INVALID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LATE","COMPLETE")&amp;IF(BG551=1," – CHECK WORDING",""))))))))))))))))))))))),IF(TRIM(U551)="Fail","FAIL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t="str">
        <f aca="false">" "&amp;TRIM(SUBSTITUTE(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 "))&amp;" "</f>
        <v>  </v>
      </c>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IFERROR(IF(AND(TRIM(U551)="Pass",SUMPRODUCT((LEN(BC551)-LEN(SUBSTITUTE(BC551,"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")))/(LEN(L_PendNeg)+1))+SUMPRODUCT((LEN(BC551)-LEN(SUBSTITUTE(BC551," "&amp;L_PendPrep&amp;" "," ")))/(LEN(L_PendPrep)+1)),1,0),1)</f>
        <v>0</v>
      </c>
      <c r="BI551" s="61" t="n">
        <f aca="false">IFERROR(IF(SUMPRODUCT((LEN(BD551)-LEN(SUBSTITUTE(BD551," "&amp;L_PendStrict&amp;" "," ")))/(LEN(L_PendStrict)+1))&gt;SUMPRODUCT((LEN(BD551)-LEN(SUBSTITUTE(BD551," "&amp;L_PendNeg&amp;" "," ")))/(LEN(L_PendNeg)+1)),1,0),1)</f>
        <v>0</v>
      </c>
      <c r="BJ551" s="61" t="n">
        <f aca="false">IFERROR(IF(SUMPRODUCT((LEN(BE551)-LEN(SUBSTITUTE(BE551," "&amp;L_Pending&amp;" "," ")))/(LEN(L_Pending)+1))&gt;SUMPRODUCT((LEN(BE551)-LEN(SUBSTITUTE(BE551," "&amp;L_PendNeg&amp;" "," ")))/(LEN(L_PendNeg)+1))+SUMPRODUCT((LEN(BE551)-LEN(SUBSTITUTE(BE551," "&amp;L_PendPrep&amp;" "," ")))/(LEN(L_PendPrep)+1)),1,0),1)</f>
        <v>0</v>
      </c>
      <c r="BK551" s="61" t="n">
        <f aca="false">IFERROR(IF(SUMPRODUCT((LEN(BF551)-LEN(SUBSTITUTE(BF551," "&amp;L_PendStrict&amp;" "," ")))/(LEN(L_PendStrict)+1))&gt;SUMPRODUCT((LEN(BF551)-LEN(SUBSTITUTE(BF551," "&amp;L_PendNeg&amp;" "," ")))/(LEN(L_PendNeg)+1)),1,0),1)</f>
        <v>0</v>
      </c>
      <c r="BL551" s="61" t="n">
        <f aca="false">IFERROR(IF(OR(SUMPRODUCT(--ISNUMBER(SEARCH({"aa000"," aa 000"," aaa 000"," aaaa 000"," a 0000"," a000 000"," aa 00 000"," aaa 00 000"},BN551)))&gt;0,SUMPRODUCT(--ISNUMBER(SEARCH({"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551)))&gt;0,SUMPRODUCT(--ISNUMBER(SEARCH({"http","www.","\",".pdf",".jpg",".jpeg",".png",".heic",".xls",".doc",".msg",".eml"},Z551)))&gt;0,AND(SUMPRODUCT(--ISNUMBER(SEARCH({"sharepoint","onedrive","teams","dms","q-pulse","qpulse"},Z551)))&gt;0,ISNUMBER(SEARCH("0",BM551)))),1,0),0)</f>
        <v>0</v>
      </c>
      <c r="BM551" s="61" t="str">
        <f aca="false">SUBSTITUTE(SUBSTITUTE(SUBSTITUTE(SUBSTITUTE(SUBSTITUTE(SUBSTITUTE(SUBSTITUTE(SUBSTITUTE(SUBSTITUTE(LOWER(BW551&amp;""),"1","0"),"2","0"),"3","0"),"4","0"),"5","0"),"6","0"),"7","0"),"8","0"),"9","0")</f>
        <v>  </v>
      </c>
      <c r="BN551" s="61" t="str">
        <f aca="false">SUBSTITUTE(SUBSTITUTE(SUBSTITUTE(SUBSTITUTE(SUBSTITUTE(SUBSTITUTE(SUBSTITUTE(SUBSTITUTE(SUBSTITUTE(SUBSTITUTE(SUBSTITUTE(SUBSTITUTE(SUBSTITUTE(SUBSTITUTE(SUBSTITUTE(SUBSTITUTE(SUBSTITUTE(SUBSTITUTE(SUBSTITUTE(SUBSTITUTE(SUBSTITUTE(SUBSTITUTE(SUBSTITUTE(SUBSTITUTE(SUBSTITUTE(BM551,"b","a"),"c","a"),"d","a"),"e","a"),"f","a"),"g","a"),"h","a"),"i","a"),"j","a"),"k","a"),"l","a"),"m","a"),"n","a"),"o","a"),"p","a"),"q","a"),"r","a"),"s","a"),"t","a"),"u","a"),"v","a"),"w","a"),"x","a"),"y","a"),"z","a")</f>
        <v>  </v>
      </c>
      <c r="BO551" s="61" t="str">
        <f aca="false">SUBSTITUTE(SUBSTITUTE(SUBSTITUTE(SUBSTITUTE(SUBSTITUTE(SUBSTITUTE(SUBSTITUTE(SUBSTITUTE(SUBSTITUTE(LOWER(BX551&amp;""),"1","0"),"2","0"),"3","0"),"4","0"),"5","0"),"6","0"),"7","0"),"8","0"),"9","0")</f>
        <v>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v>
      </c>
      <c r="BQ551" s="61" t="n">
        <f aca="false">IFERROR(IF(OR(SUMPRODUCT(--ISNUMBER(SEARCH({"aa000"," aa 000"," aaa 000"," aaaa 000"," a 0000"," a000 000"," aa 00 000"," aaa 00 000"},BP551)))&gt;0,SUMPRODUCT(--ISNUMBER(SEARCH({"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551)))&gt;0,SUMPRODUCT(--ISNUMBER(SEARCH({"http","www.","\",".pdf",".jpg",".jpeg",".png",".heic",".xls",".doc",".msg",".eml"},W551)))&gt;0,ISNUMBER(SEARCH("0000",BO551)),AND(SUMPRODUCT(--ISNUMBER(SEARCH({"sharepoint","onedrive","teams","dms","q-pulse","qpulse"},W551)))&gt;0,ISNUMBER(SEARCH("0",BO551)))),1,0),0)</f>
        <v>0</v>
      </c>
      <c r="BR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551," "&amp;LOWER(Flights!$F$21)&amp;" "," ~ ")," mh"," ~")," at "," ~ ")," by "," ~ ")," on "," ~ ")," to "," ~ ")," from "," ~ ")," until "," ~ ")," till "," ~ ")," before "," ~ ")," after "," ~ ")," around "," ~ ")," approx "," ~ ")," about "," ~ ")," since "," ~ ")," hrs "," ~ ")," hr "," ~ ")," hours "," ~ ")," time "," ~ ")," jan "," ~ ")," feb "," ~ ")," mar "," ~ ")," apr "," ~ ")," may "," ~ ")," jun "," ~ ")," jul "," ~ ")," aug "," ~ ")," sep "," ~ ")," sept "," ~ ")," oct "," ~ ")</f>
        <v>  </v>
      </c>
      <c r="BS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551," "&amp;LOWER(Flights!$F$21)&amp;" "," ~ ")," mh"," ~")," at "," ~ ")," by "," ~ ")," on "," ~ ")," to "," ~ ")," from "," ~ ")," until "," ~ ")," till "," ~ ")," before "," ~ ")," after "," ~ ")," around "," ~ ")," approx "," ~ ")," about "," ~ ")," since "," ~ ")," hrs "," ~ ")," hr "," ~ ")," hours "," ~ ")," time "," ~ ")," jan "," ~ ")," feb "," ~ ")," mar "," ~ ")," apr "," ~ ")," may "," ~ ")," jun "," ~ ")," jul "," ~ ")," aug "," ~ ")," sep "," ~ ")," sept "," ~ ")," oct "," ~ ")</f>
        <v>  </v>
      </c>
      <c r="BT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551,"jan","~"),"feb","~"),"mar","~"),"apr","~"),"may","~"),"jun","~"),"jul","~"),"aug","~"),"sep","~"),"oct","~"),"nov","~"),"dec","~")," nov "," ~ ")," dec "," ~ ")," mon "," ~ ")," tue "," ~ ")," wed "," ~ ")," thu "," ~ ")," fri "," ~ ")," sat "," ~ ")," sun "," ~ ")," gate "," ~ ")," bay "," ~ ")," stand "," ~ ")," position "," ~ ")," galley "," ~ ")," flight "," ~ ")," flt "," ~ ")," day "," ~ ")," date "," ~ ")," dated "," ~ ")," the "," ~ ")," and "," ~ ")," of "," ~ ")," in "," ~ ")," for "," ~ ")," with "," ~ ")</f>
        <v>  </v>
      </c>
      <c r="BU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551,"jan","~"),"feb","~"),"mar","~"),"apr","~"),"may","~"),"jun","~"),"jul","~"),"aug","~"),"sep","~"),"oct","~"),"nov","~"),"dec","~")," nov "," ~ ")," dec "," ~ ")," mon "," ~ ")," tue "," ~ ")," wed "," ~ ")," thu "," ~ ")," fri "," ~ ")," sat "," ~ ")," sun "," ~ ")," gate "," ~ ")," bay "," ~ ")," stand "," ~ ")," position "," ~ ")," galley "," ~ ")," flight "," ~ ")," flt "," ~ ")," day "," ~ ")," date "," ~ ")," dated "," ~ ")," the "," ~ ")," and "," ~ ")," of "," ~ ")," in "," ~ ")," for "," ~ ")," with "," ~ ")</f>
        <v>  </v>
      </c>
      <c r="BV551" s="61" t="n">
        <f aca="false">0</f>
        <v>0</v>
      </c>
      <c r="BW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551," pax "," ~ ")," etd "," ~ ")," eta "," ~ ")," std "," ~ ")," sta "," ~ ")," atd "," ~ ")," ata "," ~ ")," lt "," ~ ")," utc "," ~ ")," local "," ~ ")," ok "," ~ ")," done "," ~ ")," seen "," ~ ")," chk "," ~ ")," chkd "," ~ ")," checked "," ~ ")," rcvd "," ~ ")," recd "," ~ ")," dep "," ~ ")," arr "," ~ ")," qty "," ~ ")," all "," ~ ")," ttl "," ~ ")," total "," ~ ")," via "," ~ ")," per "," ~ ")," call "," ~ ")," inbound "," ~ ")," outbound "," ~ ")," approx "," ~ ")</f>
        <v>  </v>
      </c>
      <c r="BX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551," pax "," ~ ")," etd "," ~ ")," eta "," ~ ")," std "," ~ ")," sta "," ~ ")," atd "," ~ ")," ata "," ~ ")," lt "," ~ ")," utc "," ~ ")," local "," ~ ")," ok "," ~ ")," done "," ~ ")," seen "," ~ ")," chk "," ~ ")," chkd "," ~ ")," checked "," ~ ")," rcvd "," ~ ")," recd "," ~ ")," dep "," ~ ")," arr "," ~ ")," qty "," ~ ")," all "," ~ ")," ttl "," ~ ")," total "," ~ ")," via "," ~ ")," per "," ~ ")," call "," ~ ")," inbound "," ~ ")," outbound "," ~ ")," approx "," ~ ")</f>
        <v>  </v>
      </c>
    </row>
    <row r="552" customFormat="false" ht="41.25" hidden="false" customHeight="true" outlineLevel="0" collapsed="false">
      <c r="A552" s="57" t="s">
        <v>1232</v>
      </c>
      <c r="B552" s="57" t="s">
        <v>290</v>
      </c>
      <c r="C552" s="57" t="str">
        <f aca="false">Flights!$F$21</f>
        <v>MH0073</v>
      </c>
      <c r="D552" s="58" t="n">
        <f aca="false">Flights!$D$21</f>
        <v>46322</v>
      </c>
      <c r="E552" s="57" t="str">
        <f aca="false">Flights!$G$21&amp;"-"&amp;Flights!$H$21</f>
        <v>HKG-KUL</v>
      </c>
      <c r="F552" s="57" t="str">
        <f aca="false">Flights!$K$21</f>
        <v>BC</v>
      </c>
      <c r="G552" s="57" t="s">
        <v>423</v>
      </c>
      <c r="H552" s="57" t="s">
        <v>381</v>
      </c>
      <c r="I552" s="57" t="s">
        <v>502</v>
      </c>
      <c r="J552" s="57" t="s">
        <v>511</v>
      </c>
      <c r="K552" s="67" t="s">
        <v>504</v>
      </c>
      <c r="L552" s="67" t="s">
        <v>1233</v>
      </c>
      <c r="M552" s="67" t="s">
        <v>454</v>
      </c>
      <c r="N552" s="67" t="s">
        <v>386</v>
      </c>
      <c r="O552" s="67" t="s">
        <v>1229</v>
      </c>
      <c r="P552" s="57" t="s">
        <v>282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open",IF(AND(NOT(OR(LEN(AZ552)&lt;15,ISNUMBER(MATCH(AZ552,L_Placeholder,0)))),BK552=0,NOT(OR(LEN(AU552)&lt;2,ISNUMBER(MATCH(AU552,L_Placeholder,0)))),NOT(OR(LEN(AX552)&lt;2,ISNUMBER(MATCH(AX552,L_Placeholder,0)))),TRIM(AE552)&lt;&gt;TRIM(T552)),"N/A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missing",IF(OR(LEN(AU552)&lt;2,ISNUMBER(MATCH(AU552,L_Placeholder,0))),"INVALID – PIC missing",IF(OR(LEN(AV552)&lt;2,ISNUMBER(MATCH(AV552,L_Placeholder,0))),"INVALID – result / assessment missing",IF(OR(OR(LEN(AW552)&lt;3,ISNUMBER(MATCH(AW552,L_Placeholder,0))),SUMPRODUCT(--ISNUMBER(SEARCH(" "&amp;L_EvidencePhrase&amp;" ",BD552)))&gt;0,BI552=1),"INVALID – evidence missing, placeholder or not yet on file",IF(BL552=0,"INVALID – evidence needs a traceable reference (number, file name or link)",IF(OR(LEN(AX552)&lt;2,ISNUMBER(MATCH(AX552,L_Placeholder,0))),"INVALID – verifier missing",IF(AX552=AU552,"INVALID – verifier must be someone other than the PIC",IF(BH552=1,"INVALID – result not yet available (awaiting / TBC)",IF(BV552=1,"INVALID – wording says not on board: an on-board confirmation needs the item loaded",IF(AND(AQ552=1,OR(OR(LEN(AY552)&lt;3,ISNUMBER(MATCH(AY552,L_Placeholder,0))),BJ552=1,BQ552=0)),"INVALID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LATE","COMPLETE")&amp;IF(BG552=1," – CHECK WORDING",""))))))))))))))))))))))),IF(TRIM(U552)="Fail","FAIL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t="str">
        <f aca="false">" "&amp;TRIM(SUBSTITUTE(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 "))&amp;" "</f>
        <v>  </v>
      </c>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IFERROR(IF(AND(TRIM(U552)="Pass",SUMPRODUCT((LEN(BC552)-LEN(SUBSTITUTE(BC552,"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")))/(LEN(L_PendNeg)+1))+SUMPRODUCT((LEN(BC552)-LEN(SUBSTITUTE(BC552," "&amp;L_PendPrep&amp;" "," ")))/(LEN(L_PendPrep)+1)),1,0),1)</f>
        <v>0</v>
      </c>
      <c r="BI552" s="61" t="n">
        <f aca="false">IFERROR(IF(SUMPRODUCT((LEN(BD552)-LEN(SUBSTITUTE(BD552," "&amp;L_PendStrict&amp;" "," ")))/(LEN(L_PendStrict)+1))&gt;SUMPRODUCT((LEN(BD552)-LEN(SUBSTITUTE(BD552," "&amp;L_PendNeg&amp;" "," ")))/(LEN(L_PendNeg)+1)),1,0),1)</f>
        <v>0</v>
      </c>
      <c r="BJ552" s="61" t="n">
        <f aca="false">IFERROR(IF(SUMPRODUCT((LEN(BE552)-LEN(SUBSTITUTE(BE552," "&amp;L_Pending&amp;" "," ")))/(LEN(L_Pending)+1))&gt;SUMPRODUCT((LEN(BE552)-LEN(SUBSTITUTE(BE552," "&amp;L_PendNeg&amp;" "," ")))/(LEN(L_PendNeg)+1))+SUMPRODUCT((LEN(BE552)-LEN(SUBSTITUTE(BE552," "&amp;L_PendPrep&amp;" "," ")))/(LEN(L_PendPrep)+1)),1,0),1)</f>
        <v>0</v>
      </c>
      <c r="BK552" s="61" t="n">
        <f aca="false">IFERROR(IF(SUMPRODUCT((LEN(BF552)-LEN(SUBSTITUTE(BF552," "&amp;L_PendStrict&amp;" "," ")))/(LEN(L_PendStrict)+1))&gt;SUMPRODUCT((LEN(BF552)-LEN(SUBSTITUTE(BF552," "&amp;L_PendNeg&amp;" "," ")))/(LEN(L_PendNeg)+1)),1,0),1)</f>
        <v>0</v>
      </c>
      <c r="BL552" s="61" t="n">
        <f aca="false">IFERROR(IF(OR(SUMPRODUCT(--ISNUMBER(SEARCH({"aa000"," aa 000"," aaa 000"," aaaa 000"," a 0000"," a000 000"," aa 00 000"," aaa 00 000"},BN552)))&gt;0,SUMPRODUCT(--ISNUMBER(SEARCH({"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552)))&gt;0,SUMPRODUCT(--ISNUMBER(SEARCH({"http","www.","\",".pdf",".jpg",".jpeg",".png",".heic",".xls",".doc",".msg",".eml"},Z552)))&gt;0,AND(SUMPRODUCT(--ISNUMBER(SEARCH({"sharepoint","onedrive","teams","dms","q-pulse","qpulse"},Z552)))&gt;0,ISNUMBER(SEARCH("0",BM552)))),1,0),0)</f>
        <v>0</v>
      </c>
      <c r="BM552" s="61" t="str">
        <f aca="false">SUBSTITUTE(SUBSTITUTE(SUBSTITUTE(SUBSTITUTE(SUBSTITUTE(SUBSTITUTE(SUBSTITUTE(SUBSTITUTE(SUBSTITUTE(LOWER(BW552&amp;""),"1","0"),"2","0"),"3","0"),"4","0"),"5","0"),"6","0"),"7","0"),"8","0"),"9","0")</f>
        <v>  </v>
      </c>
      <c r="BN552" s="61" t="str">
        <f aca="false">SUBSTITUTE(SUBSTITUTE(SUBSTITUTE(SUBSTITUTE(SUBSTITUTE(SUBSTITUTE(SUBSTITUTE(SUBSTITUTE(SUBSTITUTE(SUBSTITUTE(SUBSTITUTE(SUBSTITUTE(SUBSTITUTE(SUBSTITUTE(SUBSTITUTE(SUBSTITUTE(SUBSTITUTE(SUBSTITUTE(SUBSTITUTE(SUBSTITUTE(SUBSTITUTE(SUBSTITUTE(SUBSTITUTE(SUBSTITUTE(SUBSTITUTE(BM552,"b","a"),"c","a"),"d","a"),"e","a"),"f","a"),"g","a"),"h","a"),"i","a"),"j","a"),"k","a"),"l","a"),"m","a"),"n","a"),"o","a"),"p","a"),"q","a"),"r","a"),"s","a"),"t","a"),"u","a"),"v","a"),"w","a"),"x","a"),"y","a"),"z","a")</f>
        <v>  </v>
      </c>
      <c r="BO552" s="61" t="str">
        <f aca="false">SUBSTITUTE(SUBSTITUTE(SUBSTITUTE(SUBSTITUTE(SUBSTITUTE(SUBSTITUTE(SUBSTITUTE(SUBSTITUTE(SUBSTITUTE(LOWER(BX552&amp;""),"1","0"),"2","0"),"3","0"),"4","0"),"5","0"),"6","0"),"7","0"),"8","0"),"9","0")</f>
        <v>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v>
      </c>
      <c r="BQ552" s="61" t="n">
        <f aca="false">IFERROR(IF(OR(SUMPRODUCT(--ISNUMBER(SEARCH({"aa000"," aa 000"," aaa 000"," aaaa 000"," a 0000"," a000 000"," aa 00 000"," aaa 00 000"},BP552)))&gt;0,SUMPRODUCT(--ISNUMBER(SEARCH({"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552)))&gt;0,SUMPRODUCT(--ISNUMBER(SEARCH({"http","www.","\",".pdf",".jpg",".jpeg",".png",".heic",".xls",".doc",".msg",".eml"},W552)))&gt;0,ISNUMBER(SEARCH("0000",BO552)),AND(SUMPRODUCT(--ISNUMBER(SEARCH({"sharepoint","onedrive","teams","dms","q-pulse","qpulse"},W552)))&gt;0,ISNUMBER(SEARCH("0",BO552)))),1,0),0)</f>
        <v>0</v>
      </c>
      <c r="BR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552," "&amp;LOWER(Flights!$F$21)&amp;" "," ~ ")," mh"," ~")," at "," ~ ")," by "," ~ ")," on "," ~ ")," to "," ~ ")," from "," ~ ")," until "," ~ ")," till "," ~ ")," before "," ~ ")," after "," ~ ")," around "," ~ ")," approx "," ~ ")," about "," ~ ")," since "," ~ ")," hrs "," ~ ")," hr "," ~ ")," hours "," ~ ")," time "," ~ ")," jan "," ~ ")," feb "," ~ ")," mar "," ~ ")," apr "," ~ ")," may "," ~ ")," jun "," ~ ")," jul "," ~ ")," aug "," ~ ")," sep "," ~ ")," sept "," ~ ")," oct "," ~ ")</f>
        <v>  </v>
      </c>
      <c r="BS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552," "&amp;LOWER(Flights!$F$21)&amp;" "," ~ ")," mh"," ~")," at "," ~ ")," by "," ~ ")," on "," ~ ")," to "," ~ ")," from "," ~ ")," until "," ~ ")," till "," ~ ")," before "," ~ ")," after "," ~ ")," around "," ~ ")," approx "," ~ ")," about "," ~ ")," since "," ~ ")," hrs "," ~ ")," hr "," ~ ")," hours "," ~ ")," time "," ~ ")," jan "," ~ ")," feb "," ~ ")," mar "," ~ ")," apr "," ~ ")," may "," ~ ")," jun "," ~ ")," jul "," ~ ")," aug "," ~ ")," sep "," ~ ")," sept "," ~ ")," oct "," ~ ")</f>
        <v>  </v>
      </c>
      <c r="BT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552,"jan","~"),"feb","~"),"mar","~"),"apr","~"),"may","~"),"jun","~"),"jul","~"),"aug","~"),"sep","~"),"oct","~"),"nov","~"),"dec","~")," nov "," ~ ")," dec "," ~ ")," mon "," ~ ")," tue "," ~ ")," wed "," ~ ")," thu "," ~ ")," fri "," ~ ")," sat "," ~ ")," sun "," ~ ")," gate "," ~ ")," bay "," ~ ")," stand "," ~ ")," position "," ~ ")," galley "," ~ ")," flight "," ~ ")," flt "," ~ ")," day "," ~ ")," date "," ~ ")," dated "," ~ ")," the "," ~ ")," and "," ~ ")," of "," ~ ")," in "," ~ ")," for "," ~ ")," with "," ~ ")</f>
        <v>  </v>
      </c>
      <c r="BU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552,"jan","~"),"feb","~"),"mar","~"),"apr","~"),"may","~"),"jun","~"),"jul","~"),"aug","~"),"sep","~"),"oct","~"),"nov","~"),"dec","~")," nov "," ~ ")," dec "," ~ ")," mon "," ~ ")," tue "," ~ ")," wed "," ~ ")," thu "," ~ ")," fri "," ~ ")," sat "," ~ ")," sun "," ~ ")," gate "," ~ ")," bay "," ~ ")," stand "," ~ ")," position "," ~ ")," galley "," ~ ")," flight "," ~ ")," flt "," ~ ")," day "," ~ ")," date "," ~ ")," dated "," ~ ")," the "," ~ ")," and "," ~ ")," of "," ~ ")," in "," ~ ")," for "," ~ ")," with "," ~ ")</f>
        <v>  </v>
      </c>
      <c r="BV552" s="61" t="n">
        <f aca="false">0</f>
        <v>0</v>
      </c>
      <c r="BW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552," pax "," ~ ")," etd "," ~ ")," eta "," ~ ")," std "," ~ ")," sta "," ~ ")," atd "," ~ ")," ata "," ~ ")," lt "," ~ ")," utc "," ~ ")," local "," ~ ")," ok "," ~ ")," done "," ~ ")," seen "," ~ ")," chk "," ~ ")," chkd "," ~ ")," checked "," ~ ")," rcvd "," ~ ")," recd "," ~ ")," dep "," ~ ")," arr "," ~ ")," qty "," ~ ")," all "," ~ ")," ttl "," ~ ")," total "," ~ ")," via "," ~ ")," per "," ~ ")," call "," ~ ")," inbound "," ~ ")," outbound "," ~ ")," approx "," ~ ")</f>
        <v>  </v>
      </c>
      <c r="BX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552," pax "," ~ ")," etd "," ~ ")," eta "," ~ ")," std "," ~ ")," sta "," ~ ")," atd "," ~ ")," ata "," ~ ")," lt "," ~ ")," utc "," ~ ")," local "," ~ ")," ok "," ~ ")," done "," ~ ")," seen "," ~ ")," chk "," ~ ")," chkd "," ~ ")," checked "," ~ ")," rcvd "," ~ ")," recd "," ~ ")," dep "," ~ ")," arr "," ~ ")," qty "," ~ ")," all "," ~ ")," ttl "," ~ ")," total "," ~ ")," via "," ~ ")," per "," ~ ")," call "," ~ ")," inbound "," ~ ")," outbound "," ~ ")," approx "," ~ ")</f>
        <v>  </v>
      </c>
    </row>
    <row r="553" customFormat="false" ht="116.25" hidden="false" customHeight="true" outlineLevel="0" collapsed="false">
      <c r="A553" s="57" t="s">
        <v>1234</v>
      </c>
      <c r="B553" s="57" t="s">
        <v>290</v>
      </c>
      <c r="C553" s="57" t="str">
        <f aca="false">Flights!$F$21</f>
        <v>MH0073</v>
      </c>
      <c r="D553" s="58" t="n">
        <f aca="false">Flights!$D$21</f>
        <v>46322</v>
      </c>
      <c r="E553" s="57" t="str">
        <f aca="false">Flights!$G$21&amp;"-"&amp;Flights!$H$21</f>
        <v>HKG-KUL</v>
      </c>
      <c r="F553" s="57" t="str">
        <f aca="false">Flights!$K$21</f>
        <v>BC</v>
      </c>
      <c r="G553" s="57" t="s">
        <v>423</v>
      </c>
      <c r="H553" s="57" t="s">
        <v>381</v>
      </c>
      <c r="I553" s="57" t="s">
        <v>502</v>
      </c>
      <c r="J553" s="57" t="s">
        <v>514</v>
      </c>
      <c r="K553" s="67" t="s">
        <v>504</v>
      </c>
      <c r="L553" s="67" t="s">
        <v>1235</v>
      </c>
      <c r="M553" s="67" t="s">
        <v>454</v>
      </c>
      <c r="N553" s="67" t="s">
        <v>447</v>
      </c>
      <c r="O553" s="67" t="s">
        <v>1236</v>
      </c>
      <c r="P553" s="57" t="s">
        <v>282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open",IF(AND(NOT(OR(LEN(AZ553)&lt;15,ISNUMBER(MATCH(AZ553,L_Placeholder,0)))),BK553=0,NOT(OR(LEN(AU553)&lt;2,ISNUMBER(MATCH(AU553,L_Placeholder,0)))),NOT(OR(LEN(AX553)&lt;2,ISNUMBER(MATCH(AX553,L_Placeholder,0)))),TRIM(AE553)&lt;&gt;TRIM(T553)),"N/A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missing",IF(OR(LEN(AU553)&lt;2,ISNUMBER(MATCH(AU553,L_Placeholder,0))),"INVALID – PIC missing",IF(OR(LEN(AV553)&lt;2,ISNUMBER(MATCH(AV553,L_Placeholder,0))),"INVALID – result / assessment missing",IF(OR(OR(LEN(AW553)&lt;3,ISNUMBER(MATCH(AW553,L_Placeholder,0))),SUMPRODUCT(--ISNUMBER(SEARCH(" "&amp;L_EvidencePhrase&amp;" ",BD553)))&gt;0,BI553=1),"INVALID – evidence missing, placeholder or not yet on file",IF(BL553=0,"INVALID – evidence needs a traceable reference (number, file name or link)",IF(OR(LEN(AX553)&lt;2,ISNUMBER(MATCH(AX553,L_Placeholder,0))),"INVALID – verifier missing",IF(AX553=AU553,"INVALID – verifier must be someone other than the PIC",IF(BH553=1,"INVALID – result not yet available (awaiting / TBC)",IF(BV553=1,"INVALID – wording says not on board: an on-board confirmation needs the item loaded",IF(AND(AQ553=1,OR(OR(LEN(AY553)&lt;3,ISNUMBER(MATCH(AY553,L_Placeholder,0))),BJ553=1,BQ553=0)),"INVALID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LATE","COMPLETE")&amp;IF(BG553=1," – CHECK WORDING",""))))))))))))))))))))))),IF(TRIM(U553)="Fail","FAIL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t="str">
        <f aca="false">" "&amp;TRIM(SUBSTITUTE(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 "))&amp;" "</f>
        <v>  </v>
      </c>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IFERROR(IF(AND(TRIM(U553)="Pass",SUMPRODUCT((LEN(BC553)-LEN(SUBSTITUTE(BC553,"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")))/(LEN(L_PendNeg)+1))+SUMPRODUCT((LEN(BC553)-LEN(SUBSTITUTE(BC553," "&amp;L_PendPrep&amp;" "," ")))/(LEN(L_PendPrep)+1)),1,0),1)</f>
        <v>0</v>
      </c>
      <c r="BI553" s="61" t="n">
        <f aca="false">IFERROR(IF(SUMPRODUCT((LEN(BD553)-LEN(SUBSTITUTE(BD553," "&amp;L_PendStrict&amp;" "," ")))/(LEN(L_PendStrict)+1))&gt;SUMPRODUCT((LEN(BD553)-LEN(SUBSTITUTE(BD553," "&amp;L_PendNeg&amp;" "," ")))/(LEN(L_PendNeg)+1)),1,0),1)</f>
        <v>0</v>
      </c>
      <c r="BJ553" s="61" t="n">
        <f aca="false">IFERROR(IF(SUMPRODUCT((LEN(BE553)-LEN(SUBSTITUTE(BE553," "&amp;L_Pending&amp;" "," ")))/(LEN(L_Pending)+1))&gt;SUMPRODUCT((LEN(BE553)-LEN(SUBSTITUTE(BE553," "&amp;L_PendNeg&amp;" "," ")))/(LEN(L_PendNeg)+1))+SUMPRODUCT((LEN(BE553)-LEN(SUBSTITUTE(BE553," "&amp;L_PendPrep&amp;" "," ")))/(LEN(L_PendPrep)+1)),1,0),1)</f>
        <v>0</v>
      </c>
      <c r="BK553" s="61" t="n">
        <f aca="false">IFERROR(IF(SUMPRODUCT((LEN(BF553)-LEN(SUBSTITUTE(BF553," "&amp;L_PendStrict&amp;" "," ")))/(LEN(L_PendStrict)+1))&gt;SUMPRODUCT((LEN(BF553)-LEN(SUBSTITUTE(BF553," "&amp;L_PendNeg&amp;" "," ")))/(LEN(L_PendNeg)+1)),1,0),1)</f>
        <v>0</v>
      </c>
      <c r="BL553" s="61" t="n">
        <f aca="false">IFERROR(IF(OR(SUMPRODUCT(--ISNUMBER(SEARCH({"aa000"," aa 000"," aaa 000"," aaaa 000"," a 0000"," a000 000"," aa 00 000"," aaa 00 000"},BN553)))&gt;0,SUMPRODUCT(--ISNUMBER(SEARCH({"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553)))&gt;0,SUMPRODUCT(--ISNUMBER(SEARCH({"http","www.","\",".pdf",".jpg",".jpeg",".png",".heic",".xls",".doc",".msg",".eml"},Z553)))&gt;0,AND(SUMPRODUCT(--ISNUMBER(SEARCH({"sharepoint","onedrive","teams","dms","q-pulse","qpulse"},Z553)))&gt;0,ISNUMBER(SEARCH("0",BM553)))),1,0),0)</f>
        <v>0</v>
      </c>
      <c r="BM553" s="61" t="str">
        <f aca="false">SUBSTITUTE(SUBSTITUTE(SUBSTITUTE(SUBSTITUTE(SUBSTITUTE(SUBSTITUTE(SUBSTITUTE(SUBSTITUTE(SUBSTITUTE(LOWER(BW553&amp;""),"1","0"),"2","0"),"3","0"),"4","0"),"5","0"),"6","0"),"7","0"),"8","0"),"9","0")</f>
        <v>  </v>
      </c>
      <c r="BN553" s="61" t="str">
        <f aca="false">SUBSTITUTE(SUBSTITUTE(SUBSTITUTE(SUBSTITUTE(SUBSTITUTE(SUBSTITUTE(SUBSTITUTE(SUBSTITUTE(SUBSTITUTE(SUBSTITUTE(SUBSTITUTE(SUBSTITUTE(SUBSTITUTE(SUBSTITUTE(SUBSTITUTE(SUBSTITUTE(SUBSTITUTE(SUBSTITUTE(SUBSTITUTE(SUBSTITUTE(SUBSTITUTE(SUBSTITUTE(SUBSTITUTE(SUBSTITUTE(SUBSTITUTE(BM553,"b","a"),"c","a"),"d","a"),"e","a"),"f","a"),"g","a"),"h","a"),"i","a"),"j","a"),"k","a"),"l","a"),"m","a"),"n","a"),"o","a"),"p","a"),"q","a"),"r","a"),"s","a"),"t","a"),"u","a"),"v","a"),"w","a"),"x","a"),"y","a"),"z","a")</f>
        <v>  </v>
      </c>
      <c r="BO553" s="61" t="str">
        <f aca="false">SUBSTITUTE(SUBSTITUTE(SUBSTITUTE(SUBSTITUTE(SUBSTITUTE(SUBSTITUTE(SUBSTITUTE(SUBSTITUTE(SUBSTITUTE(LOWER(BX553&amp;""),"1","0"),"2","0"),"3","0"),"4","0"),"5","0"),"6","0"),"7","0"),"8","0"),"9","0")</f>
        <v>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v>
      </c>
      <c r="BQ553" s="61" t="n">
        <f aca="false">IFERROR(IF(OR(SUMPRODUCT(--ISNUMBER(SEARCH({"aa000"," aa 000"," aaa 000"," aaaa 000"," a 0000"," a000 000"," aa 00 000"," aaa 00 000"},BP553)))&gt;0,SUMPRODUCT(--ISNUMBER(SEARCH({"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553)))&gt;0,SUMPRODUCT(--ISNUMBER(SEARCH({"http","www.","\",".pdf",".jpg",".jpeg",".png",".heic",".xls",".doc",".msg",".eml"},W553)))&gt;0,ISNUMBER(SEARCH("0000",BO553)),AND(SUMPRODUCT(--ISNUMBER(SEARCH({"sharepoint","onedrive","teams","dms","q-pulse","qpulse"},W553)))&gt;0,ISNUMBER(SEARCH("0",BO553)))),1,0),0)</f>
        <v>0</v>
      </c>
      <c r="BR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553," "&amp;LOWER(Flights!$F$21)&amp;" "," ~ ")," mh"," ~")," at "," ~ ")," by "," ~ ")," on "," ~ ")," to "," ~ ")," from "," ~ ")," until "," ~ ")," till "," ~ ")," before "," ~ ")," after "," ~ ")," around "," ~ ")," approx "," ~ ")," about "," ~ ")," since "," ~ ")," hrs "," ~ ")," hr "," ~ ")," hours "," ~ ")," time "," ~ ")," jan "," ~ ")," feb "," ~ ")," mar "," ~ ")," apr "," ~ ")," may "," ~ ")," jun "," ~ ")," jul "," ~ ")," aug "," ~ ")," sep "," ~ ")," sept "," ~ ")," oct "," ~ ")</f>
        <v>  </v>
      </c>
      <c r="BS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553," "&amp;LOWER(Flights!$F$21)&amp;" "," ~ ")," mh"," ~")," at "," ~ ")," by "," ~ ")," on "," ~ ")," to "," ~ ")," from "," ~ ")," until "," ~ ")," till "," ~ ")," before "," ~ ")," after "," ~ ")," around "," ~ ")," approx "," ~ ")," about "," ~ ")," since "," ~ ")," hrs "," ~ ")," hr "," ~ ")," hours "," ~ ")," time "," ~ ")," jan "," ~ ")," feb "," ~ ")," mar "," ~ ")," apr "," ~ ")," may "," ~ ")," jun "," ~ ")," jul "," ~ ")," aug "," ~ ")," sep "," ~ ")," sept "," ~ ")," oct "," ~ ")</f>
        <v>  </v>
      </c>
      <c r="BT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553,"jan","~"),"feb","~"),"mar","~"),"apr","~"),"may","~"),"jun","~"),"jul","~"),"aug","~"),"sep","~"),"oct","~"),"nov","~"),"dec","~")," nov "," ~ ")," dec "," ~ ")," mon "," ~ ")," tue "," ~ ")," wed "," ~ ")," thu "," ~ ")," fri "," ~ ")," sat "," ~ ")," sun "," ~ ")," gate "," ~ ")," bay "," ~ ")," stand "," ~ ")," position "," ~ ")," galley "," ~ ")," flight "," ~ ")," flt "," ~ ")," day "," ~ ")," date "," ~ ")," dated "," ~ ")," the "," ~ ")," and "," ~ ")," of "," ~ ")," in "," ~ ")," for "," ~ ")," with "," ~ ")</f>
        <v>  </v>
      </c>
      <c r="BU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553,"jan","~"),"feb","~"),"mar","~"),"apr","~"),"may","~"),"jun","~"),"jul","~"),"aug","~"),"sep","~"),"oct","~"),"nov","~"),"dec","~")," nov "," ~ ")," dec "," ~ ")," mon "," ~ ")," tue "," ~ ")," wed "," ~ ")," thu "," ~ ")," fri "," ~ ")," sat "," ~ ")," sun "," ~ ")," gate "," ~ ")," bay "," ~ ")," stand "," ~ ")," position "," ~ ")," galley "," ~ ")," flight "," ~ ")," flt "," ~ ")," day "," ~ ")," date "," ~ ")," dated "," ~ ")," the "," ~ ")," and "," ~ ")," of "," ~ ")," in "," ~ ")," for "," ~ ")," with "," ~ ")</f>
        <v>  </v>
      </c>
      <c r="BV553" s="61" t="n">
        <f aca="false">0</f>
        <v>0</v>
      </c>
      <c r="BW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553," pax "," ~ ")," etd "," ~ ")," eta "," ~ ")," std "," ~ ")," sta "," ~ ")," atd "," ~ ")," ata "," ~ ")," lt "," ~ ")," utc "," ~ ")," local "," ~ ")," ok "," ~ ")," done "," ~ ")," seen "," ~ ")," chk "," ~ ")," chkd "," ~ ")," checked "," ~ ")," rcvd "," ~ ")," recd "," ~ ")," dep "," ~ ")," arr "," ~ ")," qty "," ~ ")," all "," ~ ")," ttl "," ~ ")," total "," ~ ")," via "," ~ ")," per "," ~ ")," call "," ~ ")," inbound "," ~ ")," outbound "," ~ ")," approx "," ~ ")</f>
        <v>  </v>
      </c>
      <c r="BX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553," pax "," ~ ")," etd "," ~ ")," eta "," ~ ")," std "," ~ ")," sta "," ~ ")," atd "," ~ ")," ata "," ~ ")," lt "," ~ ")," utc "," ~ ")," local "," ~ ")," ok "," ~ ")," done "," ~ ")," seen "," ~ ")," chk "," ~ ")," chkd "," ~ ")," checked "," ~ ")," rcvd "," ~ ")," recd "," ~ ")," dep "," ~ ")," arr "," ~ ")," qty "," ~ ")," all "," ~ ")," ttl "," ~ ")," total "," ~ ")," via "," ~ ")," per "," ~ ")," call "," ~ ")," inbound "," ~ ")," outbound "," ~ ")," approx "," ~ ")</f>
        <v>  </v>
      </c>
    </row>
    <row r="554" customFormat="false" ht="116.25" hidden="false" customHeight="true" outlineLevel="0" collapsed="false">
      <c r="A554" s="57" t="s">
        <v>1237</v>
      </c>
      <c r="B554" s="57" t="s">
        <v>290</v>
      </c>
      <c r="C554" s="57" t="str">
        <f aca="false">Flights!$F$21</f>
        <v>MH0073</v>
      </c>
      <c r="D554" s="58" t="n">
        <f aca="false">Flights!$D$21</f>
        <v>46322</v>
      </c>
      <c r="E554" s="57" t="str">
        <f aca="false">Flights!$G$21&amp;"-"&amp;Flights!$H$21</f>
        <v>HKG-KUL</v>
      </c>
      <c r="F554" s="57" t="str">
        <f aca="false">Flights!$K$21</f>
        <v>BC</v>
      </c>
      <c r="G554" s="57" t="s">
        <v>423</v>
      </c>
      <c r="H554" s="57" t="s">
        <v>381</v>
      </c>
      <c r="I554" s="57" t="s">
        <v>502</v>
      </c>
      <c r="J554" s="57" t="s">
        <v>518</v>
      </c>
      <c r="K554" s="67" t="s">
        <v>504</v>
      </c>
      <c r="L554" s="67" t="s">
        <v>1238</v>
      </c>
      <c r="M554" s="67" t="s">
        <v>454</v>
      </c>
      <c r="N554" s="67" t="s">
        <v>447</v>
      </c>
      <c r="O554" s="67" t="s">
        <v>1236</v>
      </c>
      <c r="P554" s="57" t="s">
        <v>282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open",IF(AND(NOT(OR(LEN(AZ554)&lt;15,ISNUMBER(MATCH(AZ554,L_Placeholder,0)))),BK554=0,NOT(OR(LEN(AU554)&lt;2,ISNUMBER(MATCH(AU554,L_Placeholder,0)))),NOT(OR(LEN(AX554)&lt;2,ISNUMBER(MATCH(AX554,L_Placeholder,0)))),TRIM(AE554)&lt;&gt;TRIM(T554)),"N/A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missing",IF(OR(LEN(AU554)&lt;2,ISNUMBER(MATCH(AU554,L_Placeholder,0))),"INVALID – PIC missing",IF(OR(LEN(AV554)&lt;2,ISNUMBER(MATCH(AV554,L_Placeholder,0))),"INVALID – result / assessment missing",IF(OR(OR(LEN(AW554)&lt;3,ISNUMBER(MATCH(AW554,L_Placeholder,0))),SUMPRODUCT(--ISNUMBER(SEARCH(" "&amp;L_EvidencePhrase&amp;" ",BD554)))&gt;0,BI554=1),"INVALID – evidence missing, placeholder or not yet on file",IF(BL554=0,"INVALID – evidence needs a traceable reference (number, file name or link)",IF(OR(LEN(AX554)&lt;2,ISNUMBER(MATCH(AX554,L_Placeholder,0))),"INVALID – verifier missing",IF(AX554=AU554,"INVALID – verifier must be someone other than the PIC",IF(BH554=1,"INVALID – result not yet available (awaiting / TBC)",IF(BV554=1,"INVALID – wording says not on board: an on-board confirmation needs the item loaded",IF(AND(AQ554=1,OR(OR(LEN(AY554)&lt;3,ISNUMBER(MATCH(AY554,L_Placeholder,0))),BJ554=1,BQ554=0)),"INVALID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LATE","COMPLETE")&amp;IF(BG554=1," – CHECK WORDING",""))))))))))))))))))))))),IF(TRIM(U554)="Fail","FAIL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t="str">
        <f aca="false">" "&amp;TRIM(SUBSTITUTE(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 "))&amp;" "</f>
        <v>  </v>
      </c>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IFERROR(IF(AND(TRIM(U554)="Pass",SUMPRODUCT((LEN(BC554)-LEN(SUBSTITUTE(BC554,"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")))/(LEN(L_PendNeg)+1))+SUMPRODUCT((LEN(BC554)-LEN(SUBSTITUTE(BC554," "&amp;L_PendPrep&amp;" "," ")))/(LEN(L_PendPrep)+1)),1,0),1)</f>
        <v>0</v>
      </c>
      <c r="BI554" s="61" t="n">
        <f aca="false">IFERROR(IF(SUMPRODUCT((LEN(BD554)-LEN(SUBSTITUTE(BD554," "&amp;L_PendStrict&amp;" "," ")))/(LEN(L_PendStrict)+1))&gt;SUMPRODUCT((LEN(BD554)-LEN(SUBSTITUTE(BD554," "&amp;L_PendNeg&amp;" "," ")))/(LEN(L_PendNeg)+1)),1,0),1)</f>
        <v>0</v>
      </c>
      <c r="BJ554" s="61" t="n">
        <f aca="false">IFERROR(IF(SUMPRODUCT((LEN(BE554)-LEN(SUBSTITUTE(BE554," "&amp;L_Pending&amp;" "," ")))/(LEN(L_Pending)+1))&gt;SUMPRODUCT((LEN(BE554)-LEN(SUBSTITUTE(BE554," "&amp;L_PendNeg&amp;" "," ")))/(LEN(L_PendNeg)+1))+SUMPRODUCT((LEN(BE554)-LEN(SUBSTITUTE(BE554," "&amp;L_PendPrep&amp;" "," ")))/(LEN(L_PendPrep)+1)),1,0),1)</f>
        <v>0</v>
      </c>
      <c r="BK554" s="61" t="n">
        <f aca="false">IFERROR(IF(SUMPRODUCT((LEN(BF554)-LEN(SUBSTITUTE(BF554," "&amp;L_PendStrict&amp;" "," ")))/(LEN(L_PendStrict)+1))&gt;SUMPRODUCT((LEN(BF554)-LEN(SUBSTITUTE(BF554," "&amp;L_PendNeg&amp;" "," ")))/(LEN(L_PendNeg)+1)),1,0),1)</f>
        <v>0</v>
      </c>
      <c r="BL554" s="61" t="n">
        <f aca="false">IFERROR(IF(OR(SUMPRODUCT(--ISNUMBER(SEARCH({"aa000"," aa 000"," aaa 000"," aaaa 000"," a 0000"," a000 000"," aa 00 000"," aaa 00 000"},BN554)))&gt;0,SUMPRODUCT(--ISNUMBER(SEARCH({"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554)))&gt;0,SUMPRODUCT(--ISNUMBER(SEARCH({"http","www.","\",".pdf",".jpg",".jpeg",".png",".heic",".xls",".doc",".msg",".eml"},Z554)))&gt;0,AND(SUMPRODUCT(--ISNUMBER(SEARCH({"sharepoint","onedrive","teams","dms","q-pulse","qpulse"},Z554)))&gt;0,ISNUMBER(SEARCH("0",BM554)))),1,0),0)</f>
        <v>0</v>
      </c>
      <c r="BM554" s="61" t="str">
        <f aca="false">SUBSTITUTE(SUBSTITUTE(SUBSTITUTE(SUBSTITUTE(SUBSTITUTE(SUBSTITUTE(SUBSTITUTE(SUBSTITUTE(SUBSTITUTE(LOWER(BW554&amp;""),"1","0"),"2","0"),"3","0"),"4","0"),"5","0"),"6","0"),"7","0"),"8","0"),"9","0")</f>
        <v>  </v>
      </c>
      <c r="BN554" s="61" t="str">
        <f aca="false">SUBSTITUTE(SUBSTITUTE(SUBSTITUTE(SUBSTITUTE(SUBSTITUTE(SUBSTITUTE(SUBSTITUTE(SUBSTITUTE(SUBSTITUTE(SUBSTITUTE(SUBSTITUTE(SUBSTITUTE(SUBSTITUTE(SUBSTITUTE(SUBSTITUTE(SUBSTITUTE(SUBSTITUTE(SUBSTITUTE(SUBSTITUTE(SUBSTITUTE(SUBSTITUTE(SUBSTITUTE(SUBSTITUTE(SUBSTITUTE(SUBSTITUTE(BM554,"b","a"),"c","a"),"d","a"),"e","a"),"f","a"),"g","a"),"h","a"),"i","a"),"j","a"),"k","a"),"l","a"),"m","a"),"n","a"),"o","a"),"p","a"),"q","a"),"r","a"),"s","a"),"t","a"),"u","a"),"v","a"),"w","a"),"x","a"),"y","a"),"z","a")</f>
        <v>  </v>
      </c>
      <c r="BO554" s="61" t="str">
        <f aca="false">SUBSTITUTE(SUBSTITUTE(SUBSTITUTE(SUBSTITUTE(SUBSTITUTE(SUBSTITUTE(SUBSTITUTE(SUBSTITUTE(SUBSTITUTE(LOWER(BX554&amp;""),"1","0"),"2","0"),"3","0"),"4","0"),"5","0"),"6","0"),"7","0"),"8","0"),"9","0")</f>
        <v>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v>
      </c>
      <c r="BQ554" s="61" t="n">
        <f aca="false">IFERROR(IF(OR(SUMPRODUCT(--ISNUMBER(SEARCH({"aa000"," aa 000"," aaa 000"," aaaa 000"," a 0000"," a000 000"," aa 00 000"," aaa 00 000"},BP554)))&gt;0,SUMPRODUCT(--ISNUMBER(SEARCH({"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554)))&gt;0,SUMPRODUCT(--ISNUMBER(SEARCH({"http","www.","\",".pdf",".jpg",".jpeg",".png",".heic",".xls",".doc",".msg",".eml"},W554)))&gt;0,ISNUMBER(SEARCH("0000",BO554)),AND(SUMPRODUCT(--ISNUMBER(SEARCH({"sharepoint","onedrive","teams","dms","q-pulse","qpulse"},W554)))&gt;0,ISNUMBER(SEARCH("0",BO554)))),1,0),0)</f>
        <v>0</v>
      </c>
      <c r="BR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554," "&amp;LOWER(Flights!$F$21)&amp;" "," ~ ")," mh"," ~")," at "," ~ ")," by "," ~ ")," on "," ~ ")," to "," ~ ")," from "," ~ ")," until "," ~ ")," till "," ~ ")," before "," ~ ")," after "," ~ ")," around "," ~ ")," approx "," ~ ")," about "," ~ ")," since "," ~ ")," hrs "," ~ ")," hr "," ~ ")," hours "," ~ ")," time "," ~ ")," jan "," ~ ")," feb "," ~ ")," mar "," ~ ")," apr "," ~ ")," may "," ~ ")," jun "," ~ ")," jul "," ~ ")," aug "," ~ ")," sep "," ~ ")," sept "," ~ ")," oct "," ~ ")</f>
        <v>  </v>
      </c>
      <c r="BS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554," "&amp;LOWER(Flights!$F$21)&amp;" "," ~ ")," mh"," ~")," at "," ~ ")," by "," ~ ")," on "," ~ ")," to "," ~ ")," from "," ~ ")," until "," ~ ")," till "," ~ ")," before "," ~ ")," after "," ~ ")," around "," ~ ")," approx "," ~ ")," about "," ~ ")," since "," ~ ")," hrs "," ~ ")," hr "," ~ ")," hours "," ~ ")," time "," ~ ")," jan "," ~ ")," feb "," ~ ")," mar "," ~ ")," apr "," ~ ")," may "," ~ ")," jun "," ~ ")," jul "," ~ ")," aug "," ~ ")," sep "," ~ ")," sept "," ~ ")," oct "," ~ ")</f>
        <v>  </v>
      </c>
      <c r="BT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554,"jan","~"),"feb","~"),"mar","~"),"apr","~"),"may","~"),"jun","~"),"jul","~"),"aug","~"),"sep","~"),"oct","~"),"nov","~"),"dec","~")," nov "," ~ ")," dec "," ~ ")," mon "," ~ ")," tue "," ~ ")," wed "," ~ ")," thu "," ~ ")," fri "," ~ ")," sat "," ~ ")," sun "," ~ ")," gate "," ~ ")," bay "," ~ ")," stand "," ~ ")," position "," ~ ")," galley "," ~ ")," flight "," ~ ")," flt "," ~ ")," day "," ~ ")," date "," ~ ")," dated "," ~ ")," the "," ~ ")," and "," ~ ")," of "," ~ ")," in "," ~ ")," for "," ~ ")," with "," ~ ")</f>
        <v>  </v>
      </c>
      <c r="BU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554,"jan","~"),"feb","~"),"mar","~"),"apr","~"),"may","~"),"jun","~"),"jul","~"),"aug","~"),"sep","~"),"oct","~"),"nov","~"),"dec","~")," nov "," ~ ")," dec "," ~ ")," mon "," ~ ")," tue "," ~ ")," wed "," ~ ")," thu "," ~ ")," fri "," ~ ")," sat "," ~ ")," sun "," ~ ")," gate "," ~ ")," bay "," ~ ")," stand "," ~ ")," position "," ~ ")," galley "," ~ ")," flight "," ~ ")," flt "," ~ ")," day "," ~ ")," date "," ~ ")," dated "," ~ ")," the "," ~ ")," and "," ~ ")," of "," ~ ")," in "," ~ ")," for "," ~ ")," with "," ~ ")</f>
        <v>  </v>
      </c>
      <c r="BV554" s="61" t="n">
        <f aca="false">0</f>
        <v>0</v>
      </c>
      <c r="BW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554," pax "," ~ ")," etd "," ~ ")," eta "," ~ ")," std "," ~ ")," sta "," ~ ")," atd "," ~ ")," ata "," ~ ")," lt "," ~ ")," utc "," ~ ")," local "," ~ ")," ok "," ~ ")," done "," ~ ")," seen "," ~ ")," chk "," ~ ")," chkd "," ~ ")," checked "," ~ ")," rcvd "," ~ ")," recd "," ~ ")," dep "," ~ ")," arr "," ~ ")," qty "," ~ ")," all "," ~ ")," ttl "," ~ ")," total "," ~ ")," via "," ~ ")," per "," ~ ")," call "," ~ ")," inbound "," ~ ")," outbound "," ~ ")," approx "," ~ ")</f>
        <v>  </v>
      </c>
      <c r="BX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554," pax "," ~ ")," etd "," ~ ")," eta "," ~ ")," std "," ~ ")," sta "," ~ ")," atd "," ~ ")," ata "," ~ ")," lt "," ~ ")," utc "," ~ ")," local "," ~ ")," ok "," ~ ")," done "," ~ ")," seen "," ~ ")," chk "," ~ ")," chkd "," ~ ")," checked "," ~ ")," rcvd "," ~ ")," recd "," ~ ")," dep "," ~ ")," arr "," ~ ")," qty "," ~ ")," all "," ~ ")," ttl "," ~ ")," total "," ~ ")," via "," ~ ")," per "," ~ ")," call "," ~ ")," inbound "," ~ ")," outbound "," ~ ")," approx "," ~ ")</f>
        <v>  </v>
      </c>
    </row>
    <row r="555" customFormat="false" ht="54" hidden="false" customHeight="true" outlineLevel="0" collapsed="false">
      <c r="A555" s="57" t="s">
        <v>1239</v>
      </c>
      <c r="B555" s="57" t="s">
        <v>290</v>
      </c>
      <c r="C555" s="57" t="str">
        <f aca="false">Flights!$F$21</f>
        <v>MH0073</v>
      </c>
      <c r="D555" s="58" t="n">
        <f aca="false">Flights!$D$21</f>
        <v>46322</v>
      </c>
      <c r="E555" s="57" t="str">
        <f aca="false">Flights!$G$21&amp;"-"&amp;Flights!$H$21</f>
        <v>HKG-KUL</v>
      </c>
      <c r="F555" s="57" t="str">
        <f aca="false">Flights!$K$21</f>
        <v>BC</v>
      </c>
      <c r="G555" s="57" t="s">
        <v>423</v>
      </c>
      <c r="H555" s="57" t="s">
        <v>381</v>
      </c>
      <c r="I555" s="57" t="s">
        <v>502</v>
      </c>
      <c r="J555" s="57" t="s">
        <v>521</v>
      </c>
      <c r="K555" s="67" t="s">
        <v>522</v>
      </c>
      <c r="L555" s="67" t="s">
        <v>1240</v>
      </c>
      <c r="M555" s="67" t="s">
        <v>454</v>
      </c>
      <c r="N555" s="67" t="s">
        <v>386</v>
      </c>
      <c r="O555" s="67" t="s">
        <v>1241</v>
      </c>
      <c r="P555" s="57" t="s">
        <v>282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open",IF(AND(NOT(OR(LEN(AZ555)&lt;15,ISNUMBER(MATCH(AZ555,L_Placeholder,0)))),BK555=0,NOT(OR(LEN(AU555)&lt;2,ISNUMBER(MATCH(AU555,L_Placeholder,0)))),NOT(OR(LEN(AX555)&lt;2,ISNUMBER(MATCH(AX555,L_Placeholder,0)))),TRIM(AE555)&lt;&gt;TRIM(T555)),"N/A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missing",IF(OR(LEN(AU555)&lt;2,ISNUMBER(MATCH(AU555,L_Placeholder,0))),"INVALID – PIC missing",IF(OR(LEN(AV555)&lt;2,ISNUMBER(MATCH(AV555,L_Placeholder,0))),"INVALID – result / assessment missing",IF(OR(OR(LEN(AW555)&lt;3,ISNUMBER(MATCH(AW555,L_Placeholder,0))),SUMPRODUCT(--ISNUMBER(SEARCH(" "&amp;L_EvidencePhrase&amp;" ",BD555)))&gt;0,BI555=1),"INVALID – evidence missing, placeholder or not yet on file",IF(BL555=0,"INVALID – evidence needs a traceable reference (number, file name or link)",IF(OR(LEN(AX555)&lt;2,ISNUMBER(MATCH(AX555,L_Placeholder,0))),"INVALID – verifier missing",IF(AX555=AU555,"INVALID – verifier must be someone other than the PIC",IF(BH555=1,"INVALID – result not yet available (awaiting / TBC)",IF(BV555=1,"INVALID – wording says not on board: an on-board confirmation needs the item loaded",IF(AND(AQ555=1,OR(OR(LEN(AY555)&lt;3,ISNUMBER(MATCH(AY555,L_Placeholder,0))),BJ555=1,BQ555=0)),"INVALID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LATE","COMPLETE")&amp;IF(BG555=1," – CHECK WORDING",""))))))))))))))))))))))),IF(TRIM(U555)="Fail","FAIL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t="str">
        <f aca="false">" "&amp;TRIM(SUBSTITUTE(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 "))&amp;" "</f>
        <v>  </v>
      </c>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IFERROR(IF(AND(TRIM(U555)="Pass",SUMPRODUCT((LEN(BC555)-LEN(SUBSTITUTE(BC555,"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")))/(LEN(L_PendNeg)+1))+SUMPRODUCT((LEN(BC555)-LEN(SUBSTITUTE(BC555," "&amp;L_PendPrep&amp;" "," ")))/(LEN(L_PendPrep)+1)),1,0),1)</f>
        <v>0</v>
      </c>
      <c r="BI555" s="61" t="n">
        <f aca="false">IFERROR(IF(SUMPRODUCT((LEN(BD555)-LEN(SUBSTITUTE(BD555," "&amp;L_PendStrict&amp;" "," ")))/(LEN(L_PendStrict)+1))&gt;SUMPRODUCT((LEN(BD555)-LEN(SUBSTITUTE(BD555," "&amp;L_PendNeg&amp;" "," ")))/(LEN(L_PendNeg)+1)),1,0),1)</f>
        <v>0</v>
      </c>
      <c r="BJ555" s="61" t="n">
        <f aca="false">IFERROR(IF(SUMPRODUCT((LEN(BE555)-LEN(SUBSTITUTE(BE555," "&amp;L_Pending&amp;" "," ")))/(LEN(L_Pending)+1))&gt;SUMPRODUCT((LEN(BE555)-LEN(SUBSTITUTE(BE555," "&amp;L_PendNeg&amp;" "," ")))/(LEN(L_PendNeg)+1))+SUMPRODUCT((LEN(BE555)-LEN(SUBSTITUTE(BE555," "&amp;L_PendPrep&amp;" "," ")))/(LEN(L_PendPrep)+1)),1,0),1)</f>
        <v>0</v>
      </c>
      <c r="BK555" s="61" t="n">
        <f aca="false">IFERROR(IF(SUMPRODUCT((LEN(BF555)-LEN(SUBSTITUTE(BF555," "&amp;L_PendStrict&amp;" "," ")))/(LEN(L_PendStrict)+1))&gt;SUMPRODUCT((LEN(BF555)-LEN(SUBSTITUTE(BF555," "&amp;L_PendNeg&amp;" "," ")))/(LEN(L_PendNeg)+1)),1,0),1)</f>
        <v>0</v>
      </c>
      <c r="BL555" s="61" t="n">
        <f aca="false">IFERROR(IF(OR(SUMPRODUCT(--ISNUMBER(SEARCH({"aa000"," aa 000"," aaa 000"," aaaa 000"," a 0000"," a000 000"," aa 00 000"," aaa 00 000"},BN555)))&gt;0,SUMPRODUCT(--ISNUMBER(SEARCH({"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555)))&gt;0,SUMPRODUCT(--ISNUMBER(SEARCH({"http","www.","\",".pdf",".jpg",".jpeg",".png",".heic",".xls",".doc",".msg",".eml"},Z555)))&gt;0,AND(SUMPRODUCT(--ISNUMBER(SEARCH({"sharepoint","onedrive","teams","dms","q-pulse","qpulse"},Z555)))&gt;0,ISNUMBER(SEARCH("0",BM555)))),1,0),0)</f>
        <v>0</v>
      </c>
      <c r="BM555" s="61" t="str">
        <f aca="false">SUBSTITUTE(SUBSTITUTE(SUBSTITUTE(SUBSTITUTE(SUBSTITUTE(SUBSTITUTE(SUBSTITUTE(SUBSTITUTE(SUBSTITUTE(LOWER(BW555&amp;""),"1","0"),"2","0"),"3","0"),"4","0"),"5","0"),"6","0"),"7","0"),"8","0"),"9","0")</f>
        <v>  </v>
      </c>
      <c r="BN555" s="61" t="str">
        <f aca="false">SUBSTITUTE(SUBSTITUTE(SUBSTITUTE(SUBSTITUTE(SUBSTITUTE(SUBSTITUTE(SUBSTITUTE(SUBSTITUTE(SUBSTITUTE(SUBSTITUTE(SUBSTITUTE(SUBSTITUTE(SUBSTITUTE(SUBSTITUTE(SUBSTITUTE(SUBSTITUTE(SUBSTITUTE(SUBSTITUTE(SUBSTITUTE(SUBSTITUTE(SUBSTITUTE(SUBSTITUTE(SUBSTITUTE(SUBSTITUTE(SUBSTITUTE(BM555,"b","a"),"c","a"),"d","a"),"e","a"),"f","a"),"g","a"),"h","a"),"i","a"),"j","a"),"k","a"),"l","a"),"m","a"),"n","a"),"o","a"),"p","a"),"q","a"),"r","a"),"s","a"),"t","a"),"u","a"),"v","a"),"w","a"),"x","a"),"y","a"),"z","a")</f>
        <v>  </v>
      </c>
      <c r="BO555" s="61" t="str">
        <f aca="false">SUBSTITUTE(SUBSTITUTE(SUBSTITUTE(SUBSTITUTE(SUBSTITUTE(SUBSTITUTE(SUBSTITUTE(SUBSTITUTE(SUBSTITUTE(LOWER(BX555&amp;""),"1","0"),"2","0"),"3","0"),"4","0"),"5","0"),"6","0"),"7","0"),"8","0"),"9","0")</f>
        <v>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v>
      </c>
      <c r="BQ555" s="61" t="n">
        <f aca="false">IFERROR(IF(OR(SUMPRODUCT(--ISNUMBER(SEARCH({"aa000"," aa 000"," aaa 000"," aaaa 000"," a 0000"," a000 000"," aa 00 000"," aaa 00 000"},BP555)))&gt;0,SUMPRODUCT(--ISNUMBER(SEARCH({"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555)))&gt;0,SUMPRODUCT(--ISNUMBER(SEARCH({"http","www.","\",".pdf",".jpg",".jpeg",".png",".heic",".xls",".doc",".msg",".eml"},W555)))&gt;0,ISNUMBER(SEARCH("0000",BO555)),AND(SUMPRODUCT(--ISNUMBER(SEARCH({"sharepoint","onedrive","teams","dms","q-pulse","qpulse"},W555)))&gt;0,ISNUMBER(SEARCH("0",BO555)))),1,0),0)</f>
        <v>0</v>
      </c>
      <c r="BR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555," "&amp;LOWER(Flights!$F$21)&amp;" "," ~ ")," mh"," ~")," at "," ~ ")," by "," ~ ")," on "," ~ ")," to "," ~ ")," from "," ~ ")," until "," ~ ")," till "," ~ ")," before "," ~ ")," after "," ~ ")," around "," ~ ")," approx "," ~ ")," about "," ~ ")," since "," ~ ")," hrs "," ~ ")," hr "," ~ ")," hours "," ~ ")," time "," ~ ")," jan "," ~ ")," feb "," ~ ")," mar "," ~ ")," apr "," ~ ")," may "," ~ ")," jun "," ~ ")," jul "," ~ ")," aug "," ~ ")," sep "," ~ ")," sept "," ~ ")," oct "," ~ ")</f>
        <v>  </v>
      </c>
      <c r="BS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555," "&amp;LOWER(Flights!$F$21)&amp;" "," ~ ")," mh"," ~")," at "," ~ ")," by "," ~ ")," on "," ~ ")," to "," ~ ")," from "," ~ ")," until "," ~ ")," till "," ~ ")," before "," ~ ")," after "," ~ ")," around "," ~ ")," approx "," ~ ")," about "," ~ ")," since "," ~ ")," hrs "," ~ ")," hr "," ~ ")," hours "," ~ ")," time "," ~ ")," jan "," ~ ")," feb "," ~ ")," mar "," ~ ")," apr "," ~ ")," may "," ~ ")," jun "," ~ ")," jul "," ~ ")," aug "," ~ ")," sep "," ~ ")," sept "," ~ ")," oct "," ~ ")</f>
        <v>  </v>
      </c>
      <c r="BT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555,"jan","~"),"feb","~"),"mar","~"),"apr","~"),"may","~"),"jun","~"),"jul","~"),"aug","~"),"sep","~"),"oct","~"),"nov","~"),"dec","~")," nov "," ~ ")," dec "," ~ ")," mon "," ~ ")," tue "," ~ ")," wed "," ~ ")," thu "," ~ ")," fri "," ~ ")," sat "," ~ ")," sun "," ~ ")," gate "," ~ ")," bay "," ~ ")," stand "," ~ ")," position "," ~ ")," galley "," ~ ")," flight "," ~ ")," flt "," ~ ")," day "," ~ ")," date "," ~ ")," dated "," ~ ")," the "," ~ ")," and "," ~ ")," of "," ~ ")," in "," ~ ")," for "," ~ ")," with "," ~ ")</f>
        <v>  </v>
      </c>
      <c r="BU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555,"jan","~"),"feb","~"),"mar","~"),"apr","~"),"may","~"),"jun","~"),"jul","~"),"aug","~"),"sep","~"),"oct","~"),"nov","~"),"dec","~")," nov "," ~ ")," dec "," ~ ")," mon "," ~ ")," tue "," ~ ")," wed "," ~ ")," thu "," ~ ")," fri "," ~ ")," sat "," ~ ")," sun "," ~ ")," gate "," ~ ")," bay "," ~ ")," stand "," ~ ")," position "," ~ ")," galley "," ~ ")," flight "," ~ ")," flt "," ~ ")," day "," ~ ")," date "," ~ ")," dated "," ~ ")," the "," ~ ")," and "," ~ ")," of "," ~ ")," in "," ~ ")," for "," ~ ")," with "," ~ ")</f>
        <v>  </v>
      </c>
      <c r="BV555" s="61" t="n">
        <f aca="false">0</f>
        <v>0</v>
      </c>
      <c r="BW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555," pax "," ~ ")," etd "," ~ ")," eta "," ~ ")," std "," ~ ")," sta "," ~ ")," atd "," ~ ")," ata "," ~ ")," lt "," ~ ")," utc "," ~ ")," local "," ~ ")," ok "," ~ ")," done "," ~ ")," seen "," ~ ")," chk "," ~ ")," chkd "," ~ ")," checked "," ~ ")," rcvd "," ~ ")," recd "," ~ ")," dep "," ~ ")," arr "," ~ ")," qty "," ~ ")," all "," ~ ")," ttl "," ~ ")," total "," ~ ")," via "," ~ ")," per "," ~ ")," call "," ~ ")," inbound "," ~ ")," outbound "," ~ ")," approx "," ~ ")</f>
        <v>  </v>
      </c>
      <c r="BX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555," pax "," ~ ")," etd "," ~ ")," eta "," ~ ")," std "," ~ ")," sta "," ~ ")," atd "," ~ ")," ata "," ~ ")," lt "," ~ ")," utc "," ~ ")," local "," ~ ")," ok "," ~ ")," done "," ~ ")," seen "," ~ ")," chk "," ~ ")," chkd "," ~ ")," checked "," ~ ")," rcvd "," ~ ")," recd "," ~ ")," dep "," ~ ")," arr "," ~ ")," qty "," ~ ")," all "," ~ ")," ttl "," ~ ")," total "," ~ ")," via "," ~ ")," per "," ~ ")," call "," ~ ")," inbound "," ~ ")," outbound "," ~ ")," approx "," ~ ")</f>
        <v>  </v>
      </c>
    </row>
    <row r="556" customFormat="false" ht="41.25" hidden="false" customHeight="true" outlineLevel="0" collapsed="false">
      <c r="A556" s="57" t="s">
        <v>1242</v>
      </c>
      <c r="B556" s="57" t="s">
        <v>290</v>
      </c>
      <c r="C556" s="57" t="str">
        <f aca="false">Flights!$F$21</f>
        <v>MH0073</v>
      </c>
      <c r="D556" s="58" t="n">
        <f aca="false">Flights!$D$21</f>
        <v>46322</v>
      </c>
      <c r="E556" s="57" t="str">
        <f aca="false">Flights!$G$21&amp;"-"&amp;Flights!$H$21</f>
        <v>HKG-KUL</v>
      </c>
      <c r="F556" s="57" t="str">
        <f aca="false">Flights!$K$21</f>
        <v>BC</v>
      </c>
      <c r="G556" s="57" t="s">
        <v>423</v>
      </c>
      <c r="H556" s="57" t="s">
        <v>381</v>
      </c>
      <c r="I556" s="57" t="s">
        <v>502</v>
      </c>
      <c r="J556" s="57" t="s">
        <v>526</v>
      </c>
      <c r="K556" s="67" t="s">
        <v>504</v>
      </c>
      <c r="L556" s="67" t="s">
        <v>1243</v>
      </c>
      <c r="M556" s="67" t="s">
        <v>454</v>
      </c>
      <c r="N556" s="67" t="s">
        <v>386</v>
      </c>
      <c r="O556" s="67" t="s">
        <v>1229</v>
      </c>
      <c r="P556" s="57" t="s">
        <v>282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open",IF(AND(NOT(OR(LEN(AZ556)&lt;15,ISNUMBER(MATCH(AZ556,L_Placeholder,0)))),BK556=0,NOT(OR(LEN(AU556)&lt;2,ISNUMBER(MATCH(AU556,L_Placeholder,0)))),NOT(OR(LEN(AX556)&lt;2,ISNUMBER(MATCH(AX556,L_Placeholder,0)))),TRIM(AE556)&lt;&gt;TRIM(T556)),"N/A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missing",IF(OR(LEN(AU556)&lt;2,ISNUMBER(MATCH(AU556,L_Placeholder,0))),"INVALID – PIC missing",IF(OR(LEN(AV556)&lt;2,ISNUMBER(MATCH(AV556,L_Placeholder,0))),"INVALID – result / assessment missing",IF(OR(OR(LEN(AW556)&lt;3,ISNUMBER(MATCH(AW556,L_Placeholder,0))),SUMPRODUCT(--ISNUMBER(SEARCH(" "&amp;L_EvidencePhrase&amp;" ",BD556)))&gt;0,BI556=1),"INVALID – evidence missing, placeholder or not yet on file",IF(BL556=0,"INVALID – evidence needs a traceable reference (number, file name or link)",IF(OR(LEN(AX556)&lt;2,ISNUMBER(MATCH(AX556,L_Placeholder,0))),"INVALID – verifier missing",IF(AX556=AU556,"INVALID – verifier must be someone other than the PIC",IF(BH556=1,"INVALID – result not yet available (awaiting / TBC)",IF(BV556=1,"INVALID – wording says not on board: an on-board confirmation needs the item loaded",IF(AND(AQ556=1,OR(OR(LEN(AY556)&lt;3,ISNUMBER(MATCH(AY556,L_Placeholder,0))),BJ556=1,BQ556=0)),"INVALID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LATE","COMPLETE")&amp;IF(BG556=1," – CHECK WORDING",""))))))))))))))))))))))),IF(TRIM(U556)="Fail","FAIL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t="str">
        <f aca="false">" "&amp;TRIM(SUBSTITUTE(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 "))&amp;" "</f>
        <v>  </v>
      </c>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IFERROR(IF(AND(TRIM(U556)="Pass",SUMPRODUCT((LEN(BC556)-LEN(SUBSTITUTE(BC556,"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")))/(LEN(L_PendNeg)+1))+SUMPRODUCT((LEN(BC556)-LEN(SUBSTITUTE(BC556," "&amp;L_PendPrep&amp;" "," ")))/(LEN(L_PendPrep)+1)),1,0),1)</f>
        <v>0</v>
      </c>
      <c r="BI556" s="61" t="n">
        <f aca="false">IFERROR(IF(SUMPRODUCT((LEN(BD556)-LEN(SUBSTITUTE(BD556," "&amp;L_PendStrict&amp;" "," ")))/(LEN(L_PendStrict)+1))&gt;SUMPRODUCT((LEN(BD556)-LEN(SUBSTITUTE(BD556," "&amp;L_PendNeg&amp;" "," ")))/(LEN(L_PendNeg)+1)),1,0),1)</f>
        <v>0</v>
      </c>
      <c r="BJ556" s="61" t="n">
        <f aca="false">IFERROR(IF(SUMPRODUCT((LEN(BE556)-LEN(SUBSTITUTE(BE556," "&amp;L_Pending&amp;" "," ")))/(LEN(L_Pending)+1))&gt;SUMPRODUCT((LEN(BE556)-LEN(SUBSTITUTE(BE556," "&amp;L_PendNeg&amp;" "," ")))/(LEN(L_PendNeg)+1))+SUMPRODUCT((LEN(BE556)-LEN(SUBSTITUTE(BE556," "&amp;L_PendPrep&amp;" "," ")))/(LEN(L_PendPrep)+1)),1,0),1)</f>
        <v>0</v>
      </c>
      <c r="BK556" s="61" t="n">
        <f aca="false">IFERROR(IF(SUMPRODUCT((LEN(BF556)-LEN(SUBSTITUTE(BF556," "&amp;L_PendStrict&amp;" "," ")))/(LEN(L_PendStrict)+1))&gt;SUMPRODUCT((LEN(BF556)-LEN(SUBSTITUTE(BF556," "&amp;L_PendNeg&amp;" "," ")))/(LEN(L_PendNeg)+1)),1,0),1)</f>
        <v>0</v>
      </c>
      <c r="BL556" s="61" t="n">
        <f aca="false">IFERROR(IF(OR(SUMPRODUCT(--ISNUMBER(SEARCH({"aa000"," aa 000"," aaa 000"," aaaa 000"," a 0000"," a000 000"," aa 00 000"," aaa 00 000"},BN556)))&gt;0,SUMPRODUCT(--ISNUMBER(SEARCH({"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556)))&gt;0,SUMPRODUCT(--ISNUMBER(SEARCH({"http","www.","\",".pdf",".jpg",".jpeg",".png",".heic",".xls",".doc",".msg",".eml"},Z556)))&gt;0,AND(SUMPRODUCT(--ISNUMBER(SEARCH({"sharepoint","onedrive","teams","dms","q-pulse","qpulse"},Z556)))&gt;0,ISNUMBER(SEARCH("0",BM556)))),1,0),0)</f>
        <v>0</v>
      </c>
      <c r="BM556" s="61" t="str">
        <f aca="false">SUBSTITUTE(SUBSTITUTE(SUBSTITUTE(SUBSTITUTE(SUBSTITUTE(SUBSTITUTE(SUBSTITUTE(SUBSTITUTE(SUBSTITUTE(LOWER(BW556&amp;""),"1","0"),"2","0"),"3","0"),"4","0"),"5","0"),"6","0"),"7","0"),"8","0"),"9","0")</f>
        <v>  </v>
      </c>
      <c r="BN556" s="61" t="str">
        <f aca="false">SUBSTITUTE(SUBSTITUTE(SUBSTITUTE(SUBSTITUTE(SUBSTITUTE(SUBSTITUTE(SUBSTITUTE(SUBSTITUTE(SUBSTITUTE(SUBSTITUTE(SUBSTITUTE(SUBSTITUTE(SUBSTITUTE(SUBSTITUTE(SUBSTITUTE(SUBSTITUTE(SUBSTITUTE(SUBSTITUTE(SUBSTITUTE(SUBSTITUTE(SUBSTITUTE(SUBSTITUTE(SUBSTITUTE(SUBSTITUTE(SUBSTITUTE(BM556,"b","a"),"c","a"),"d","a"),"e","a"),"f","a"),"g","a"),"h","a"),"i","a"),"j","a"),"k","a"),"l","a"),"m","a"),"n","a"),"o","a"),"p","a"),"q","a"),"r","a"),"s","a"),"t","a"),"u","a"),"v","a"),"w","a"),"x","a"),"y","a"),"z","a")</f>
        <v>  </v>
      </c>
      <c r="BO556" s="61" t="str">
        <f aca="false">SUBSTITUTE(SUBSTITUTE(SUBSTITUTE(SUBSTITUTE(SUBSTITUTE(SUBSTITUTE(SUBSTITUTE(SUBSTITUTE(SUBSTITUTE(LOWER(BX556&amp;""),"1","0"),"2","0"),"3","0"),"4","0"),"5","0"),"6","0"),"7","0"),"8","0"),"9","0")</f>
        <v>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v>
      </c>
      <c r="BQ556" s="61" t="n">
        <f aca="false">IFERROR(IF(OR(SUMPRODUCT(--ISNUMBER(SEARCH({"aa000"," aa 000"," aaa 000"," aaaa 000"," a 0000"," a000 000"," aa 00 000"," aaa 00 000"},BP556)))&gt;0,SUMPRODUCT(--ISNUMBER(SEARCH({"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556)))&gt;0,SUMPRODUCT(--ISNUMBER(SEARCH({"http","www.","\",".pdf",".jpg",".jpeg",".png",".heic",".xls",".doc",".msg",".eml"},W556)))&gt;0,ISNUMBER(SEARCH("0000",BO556)),AND(SUMPRODUCT(--ISNUMBER(SEARCH({"sharepoint","onedrive","teams","dms","q-pulse","qpulse"},W556)))&gt;0,ISNUMBER(SEARCH("0",BO556)))),1,0),0)</f>
        <v>0</v>
      </c>
      <c r="BR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556," "&amp;LOWER(Flights!$F$21)&amp;" "," ~ ")," mh"," ~")," at "," ~ ")," by "," ~ ")," on "," ~ ")," to "," ~ ")," from "," ~ ")," until "," ~ ")," till "," ~ ")," before "," ~ ")," after "," ~ ")," around "," ~ ")," approx "," ~ ")," about "," ~ ")," since "," ~ ")," hrs "," ~ ")," hr "," ~ ")," hours "," ~ ")," time "," ~ ")," jan "," ~ ")," feb "," ~ ")," mar "," ~ ")," apr "," ~ ")," may "," ~ ")," jun "," ~ ")," jul "," ~ ")," aug "," ~ ")," sep "," ~ ")," sept "," ~ ")," oct "," ~ ")</f>
        <v>  </v>
      </c>
      <c r="BS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556," "&amp;LOWER(Flights!$F$21)&amp;" "," ~ ")," mh"," ~")," at "," ~ ")," by "," ~ ")," on "," ~ ")," to "," ~ ")," from "," ~ ")," until "," ~ ")," till "," ~ ")," before "," ~ ")," after "," ~ ")," around "," ~ ")," approx "," ~ ")," about "," ~ ")," since "," ~ ")," hrs "," ~ ")," hr "," ~ ")," hours "," ~ ")," time "," ~ ")," jan "," ~ ")," feb "," ~ ")," mar "," ~ ")," apr "," ~ ")," may "," ~ ")," jun "," ~ ")," jul "," ~ ")," aug "," ~ ")," sep "," ~ ")," sept "," ~ ")," oct "," ~ ")</f>
        <v>  </v>
      </c>
      <c r="BT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556,"jan","~"),"feb","~"),"mar","~"),"apr","~"),"may","~"),"jun","~"),"jul","~"),"aug","~"),"sep","~"),"oct","~"),"nov","~"),"dec","~")," nov "," ~ ")," dec "," ~ ")," mon "," ~ ")," tue "," ~ ")," wed "," ~ ")," thu "," ~ ")," fri "," ~ ")," sat "," ~ ")," sun "," ~ ")," gate "," ~ ")," bay "," ~ ")," stand "," ~ ")," position "," ~ ")," galley "," ~ ")," flight "," ~ ")," flt "," ~ ")," day "," ~ ")," date "," ~ ")," dated "," ~ ")," the "," ~ ")," and "," ~ ")," of "," ~ ")," in "," ~ ")," for "," ~ ")," with "," ~ ")</f>
        <v>  </v>
      </c>
      <c r="BU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556,"jan","~"),"feb","~"),"mar","~"),"apr","~"),"may","~"),"jun","~"),"jul","~"),"aug","~"),"sep","~"),"oct","~"),"nov","~"),"dec","~")," nov "," ~ ")," dec "," ~ ")," mon "," ~ ")," tue "," ~ ")," wed "," ~ ")," thu "," ~ ")," fri "," ~ ")," sat "," ~ ")," sun "," ~ ")," gate "," ~ ")," bay "," ~ ")," stand "," ~ ")," position "," ~ ")," galley "," ~ ")," flight "," ~ ")," flt "," ~ ")," day "," ~ ")," date "," ~ ")," dated "," ~ ")," the "," ~ ")," and "," ~ ")," of "," ~ ")," in "," ~ ")," for "," ~ ")," with "," ~ ")</f>
        <v>  </v>
      </c>
      <c r="BV556" s="61" t="n">
        <f aca="false">0</f>
        <v>0</v>
      </c>
      <c r="BW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556," pax "," ~ ")," etd "," ~ ")," eta "," ~ ")," std "," ~ ")," sta "," ~ ")," atd "," ~ ")," ata "," ~ ")," lt "," ~ ")," utc "," ~ ")," local "," ~ ")," ok "," ~ ")," done "," ~ ")," seen "," ~ ")," chk "," ~ ")," chkd "," ~ ")," checked "," ~ ")," rcvd "," ~ ")," recd "," ~ ")," dep "," ~ ")," arr "," ~ ")," qty "," ~ ")," all "," ~ ")," ttl "," ~ ")," total "," ~ ")," via "," ~ ")," per "," ~ ")," call "," ~ ")," inbound "," ~ ")," outbound "," ~ ")," approx "," ~ ")</f>
        <v>  </v>
      </c>
      <c r="BX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556," pax "," ~ ")," etd "," ~ ")," eta "," ~ ")," std "," ~ ")," sta "," ~ ")," atd "," ~ ")," ata "," ~ ")," lt "," ~ ")," utc "," ~ ")," local "," ~ ")," ok "," ~ ")," done "," ~ ")," seen "," ~ ")," chk "," ~ ")," chkd "," ~ ")," checked "," ~ ")," rcvd "," ~ ")," recd "," ~ ")," dep "," ~ ")," arr "," ~ ")," qty "," ~ ")," all "," ~ ")," ttl "," ~ ")," total "," ~ ")," via "," ~ ")," per "," ~ ")," call "," ~ ")," inbound "," ~ ")," outbound "," ~ ")," approx "," ~ ")</f>
        <v>  </v>
      </c>
    </row>
    <row r="557" customFormat="false" ht="41.25" hidden="false" customHeight="true" outlineLevel="0" collapsed="false">
      <c r="A557" s="57" t="s">
        <v>1244</v>
      </c>
      <c r="B557" s="57" t="s">
        <v>290</v>
      </c>
      <c r="C557" s="57" t="str">
        <f aca="false">Flights!$F$21</f>
        <v>MH0073</v>
      </c>
      <c r="D557" s="58" t="n">
        <f aca="false">Flights!$D$21</f>
        <v>46322</v>
      </c>
      <c r="E557" s="57" t="str">
        <f aca="false">Flights!$G$21&amp;"-"&amp;Flights!$H$21</f>
        <v>HKG-KUL</v>
      </c>
      <c r="F557" s="57" t="str">
        <f aca="false">Flights!$K$21</f>
        <v>BC</v>
      </c>
      <c r="G557" s="57" t="s">
        <v>423</v>
      </c>
      <c r="H557" s="57" t="s">
        <v>381</v>
      </c>
      <c r="I557" s="57" t="s">
        <v>450</v>
      </c>
      <c r="J557" s="57" t="s">
        <v>529</v>
      </c>
      <c r="K557" s="67" t="s">
        <v>452</v>
      </c>
      <c r="L557" s="67" t="s">
        <v>1245</v>
      </c>
      <c r="M557" s="67" t="s">
        <v>454</v>
      </c>
      <c r="N557" s="67" t="s">
        <v>386</v>
      </c>
      <c r="O557" s="67" t="s">
        <v>1229</v>
      </c>
      <c r="P557" s="57" t="s">
        <v>282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open",IF(AND(NOT(OR(LEN(AZ557)&lt;15,ISNUMBER(MATCH(AZ557,L_Placeholder,0)))),BK557=0,NOT(OR(LEN(AU557)&lt;2,ISNUMBER(MATCH(AU557,L_Placeholder,0)))),NOT(OR(LEN(AX557)&lt;2,ISNUMBER(MATCH(AX557,L_Placeholder,0)))),TRIM(AE557)&lt;&gt;TRIM(T557)),"N/A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missing",IF(OR(LEN(AU557)&lt;2,ISNUMBER(MATCH(AU557,L_Placeholder,0))),"INVALID – PIC missing",IF(OR(LEN(AV557)&lt;2,ISNUMBER(MATCH(AV557,L_Placeholder,0))),"INVALID – result / assessment missing",IF(OR(OR(LEN(AW557)&lt;3,ISNUMBER(MATCH(AW557,L_Placeholder,0))),SUMPRODUCT(--ISNUMBER(SEARCH(" "&amp;L_EvidencePhrase&amp;" ",BD557)))&gt;0,BI557=1),"INVALID – evidence missing, placeholder or not yet on file",IF(BL557=0,"INVALID – evidence needs a traceable reference (number, file name or link)",IF(OR(LEN(AX557)&lt;2,ISNUMBER(MATCH(AX557,L_Placeholder,0))),"INVALID – verifier missing",IF(AX557=AU557,"INVALID – verifier must be someone other than the PIC",IF(BH557=1,"INVALID – result not yet available (awaiting / TBC)",IF(BV557=1,"INVALID – wording says not on board: an on-board confirmation needs the item loaded",IF(AND(AQ557=1,OR(OR(LEN(AY557)&lt;3,ISNUMBER(MATCH(AY557,L_Placeholder,0))),BJ557=1,BQ557=0)),"INVALID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LATE","COMPLETE")&amp;IF(BG557=1," – CHECK WORDING",""))))))))))))))))))))))),IF(TRIM(U557)="Fail","FAIL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t="str">
        <f aca="false">" "&amp;TRIM(SUBSTITUTE(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 "))&amp;" "</f>
        <v>  </v>
      </c>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IFERROR(IF(AND(TRIM(U557)="Pass",SUMPRODUCT((LEN(BC557)-LEN(SUBSTITUTE(BC557,"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")))/(LEN(L_PendNeg)+1))+SUMPRODUCT((LEN(BC557)-LEN(SUBSTITUTE(BC557," "&amp;L_PendPrep&amp;" "," ")))/(LEN(L_PendPrep)+1)),1,0),1)</f>
        <v>0</v>
      </c>
      <c r="BI557" s="61" t="n">
        <f aca="false">IFERROR(IF(SUMPRODUCT((LEN(BD557)-LEN(SUBSTITUTE(BD557," "&amp;L_PendStrict&amp;" "," ")))/(LEN(L_PendStrict)+1))&gt;SUMPRODUCT((LEN(BD557)-LEN(SUBSTITUTE(BD557," "&amp;L_PendNeg&amp;" "," ")))/(LEN(L_PendNeg)+1)),1,0),1)</f>
        <v>0</v>
      </c>
      <c r="BJ557" s="61" t="n">
        <f aca="false">IFERROR(IF(SUMPRODUCT((LEN(BE557)-LEN(SUBSTITUTE(BE557," "&amp;L_Pending&amp;" "," ")))/(LEN(L_Pending)+1))&gt;SUMPRODUCT((LEN(BE557)-LEN(SUBSTITUTE(BE557," "&amp;L_PendNeg&amp;" "," ")))/(LEN(L_PendNeg)+1))+SUMPRODUCT((LEN(BE557)-LEN(SUBSTITUTE(BE557," "&amp;L_PendPrep&amp;" "," ")))/(LEN(L_PendPrep)+1)),1,0),1)</f>
        <v>0</v>
      </c>
      <c r="BK557" s="61" t="n">
        <f aca="false">IFERROR(IF(SUMPRODUCT((LEN(BF557)-LEN(SUBSTITUTE(BF557," "&amp;L_PendStrict&amp;" "," ")))/(LEN(L_PendStrict)+1))&gt;SUMPRODUCT((LEN(BF557)-LEN(SUBSTITUTE(BF557," "&amp;L_PendNeg&amp;" "," ")))/(LEN(L_PendNeg)+1)),1,0),1)</f>
        <v>0</v>
      </c>
      <c r="BL557" s="61" t="n">
        <f aca="false">IFERROR(IF(OR(SUMPRODUCT(--ISNUMBER(SEARCH({"aa000"," aa 000"," aaa 000"," aaaa 000"," a 0000"," a000 000"," aa 00 000"," aaa 00 000"},BN557)))&gt;0,SUMPRODUCT(--ISNUMBER(SEARCH({"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557)))&gt;0,SUMPRODUCT(--ISNUMBER(SEARCH({"http","www.","\",".pdf",".jpg",".jpeg",".png",".heic",".xls",".doc",".msg",".eml"},Z557)))&gt;0,AND(SUMPRODUCT(--ISNUMBER(SEARCH({"sharepoint","onedrive","teams","dms","q-pulse","qpulse"},Z557)))&gt;0,ISNUMBER(SEARCH("0",BM557)))),1,0),0)</f>
        <v>0</v>
      </c>
      <c r="BM557" s="61" t="str">
        <f aca="false">SUBSTITUTE(SUBSTITUTE(SUBSTITUTE(SUBSTITUTE(SUBSTITUTE(SUBSTITUTE(SUBSTITUTE(SUBSTITUTE(SUBSTITUTE(LOWER(BW557&amp;""),"1","0"),"2","0"),"3","0"),"4","0"),"5","0"),"6","0"),"7","0"),"8","0"),"9","0")</f>
        <v>  </v>
      </c>
      <c r="BN557" s="61" t="str">
        <f aca="false">SUBSTITUTE(SUBSTITUTE(SUBSTITUTE(SUBSTITUTE(SUBSTITUTE(SUBSTITUTE(SUBSTITUTE(SUBSTITUTE(SUBSTITUTE(SUBSTITUTE(SUBSTITUTE(SUBSTITUTE(SUBSTITUTE(SUBSTITUTE(SUBSTITUTE(SUBSTITUTE(SUBSTITUTE(SUBSTITUTE(SUBSTITUTE(SUBSTITUTE(SUBSTITUTE(SUBSTITUTE(SUBSTITUTE(SUBSTITUTE(SUBSTITUTE(BM557,"b","a"),"c","a"),"d","a"),"e","a"),"f","a"),"g","a"),"h","a"),"i","a"),"j","a"),"k","a"),"l","a"),"m","a"),"n","a"),"o","a"),"p","a"),"q","a"),"r","a"),"s","a"),"t","a"),"u","a"),"v","a"),"w","a"),"x","a"),"y","a"),"z","a")</f>
        <v>  </v>
      </c>
      <c r="BO557" s="61" t="str">
        <f aca="false">SUBSTITUTE(SUBSTITUTE(SUBSTITUTE(SUBSTITUTE(SUBSTITUTE(SUBSTITUTE(SUBSTITUTE(SUBSTITUTE(SUBSTITUTE(LOWER(BX557&amp;""),"1","0"),"2","0"),"3","0"),"4","0"),"5","0"),"6","0"),"7","0"),"8","0"),"9","0")</f>
        <v>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v>
      </c>
      <c r="BQ557" s="61" t="n">
        <f aca="false">IFERROR(IF(OR(SUMPRODUCT(--ISNUMBER(SEARCH({"aa000"," aa 000"," aaa 000"," aaaa 000"," a 0000"," a000 000"," aa 00 000"," aaa 00 000"},BP557)))&gt;0,SUMPRODUCT(--ISNUMBER(SEARCH({"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557)))&gt;0,SUMPRODUCT(--ISNUMBER(SEARCH({"http","www.","\",".pdf",".jpg",".jpeg",".png",".heic",".xls",".doc",".msg",".eml"},W557)))&gt;0,ISNUMBER(SEARCH("0000",BO557)),AND(SUMPRODUCT(--ISNUMBER(SEARCH({"sharepoint","onedrive","teams","dms","q-pulse","qpulse"},W557)))&gt;0,ISNUMBER(SEARCH("0",BO557)))),1,0),0)</f>
        <v>0</v>
      </c>
      <c r="BR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557," "&amp;LOWER(Flights!$F$21)&amp;" "," ~ ")," mh"," ~")," at "," ~ ")," by "," ~ ")," on "," ~ ")," to "," ~ ")," from "," ~ ")," until "," ~ ")," till "," ~ ")," before "," ~ ")," after "," ~ ")," around "," ~ ")," approx "," ~ ")," about "," ~ ")," since "," ~ ")," hrs "," ~ ")," hr "," ~ ")," hours "," ~ ")," time "," ~ ")," jan "," ~ ")," feb "," ~ ")," mar "," ~ ")," apr "," ~ ")," may "," ~ ")," jun "," ~ ")," jul "," ~ ")," aug "," ~ ")," sep "," ~ ")," sept "," ~ ")," oct "," ~ ")</f>
        <v>  </v>
      </c>
      <c r="BS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557," "&amp;LOWER(Flights!$F$21)&amp;" "," ~ ")," mh"," ~")," at "," ~ ")," by "," ~ ")," on "," ~ ")," to "," ~ ")," from "," ~ ")," until "," ~ ")," till "," ~ ")," before "," ~ ")," after "," ~ ")," around "," ~ ")," approx "," ~ ")," about "," ~ ")," since "," ~ ")," hrs "," ~ ")," hr "," ~ ")," hours "," ~ ")," time "," ~ ")," jan "," ~ ")," feb "," ~ ")," mar "," ~ ")," apr "," ~ ")," may "," ~ ")," jun "," ~ ")," jul "," ~ ")," aug "," ~ ")," sep "," ~ ")," sept "," ~ ")," oct "," ~ ")</f>
        <v>  </v>
      </c>
      <c r="BT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557,"jan","~"),"feb","~"),"mar","~"),"apr","~"),"may","~"),"jun","~"),"jul","~"),"aug","~"),"sep","~"),"oct","~"),"nov","~"),"dec","~")," nov "," ~ ")," dec "," ~ ")," mon "," ~ ")," tue "," ~ ")," wed "," ~ ")," thu "," ~ ")," fri "," ~ ")," sat "," ~ ")," sun "," ~ ")," gate "," ~ ")," bay "," ~ ")," stand "," ~ ")," position "," ~ ")," galley "," ~ ")," flight "," ~ ")," flt "," ~ ")," day "," ~ ")," date "," ~ ")," dated "," ~ ")," the "," ~ ")," and "," ~ ")," of "," ~ ")," in "," ~ ")," for "," ~ ")," with "," ~ ")</f>
        <v>  </v>
      </c>
      <c r="BU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557,"jan","~"),"feb","~"),"mar","~"),"apr","~"),"may","~"),"jun","~"),"jul","~"),"aug","~"),"sep","~"),"oct","~"),"nov","~"),"dec","~")," nov "," ~ ")," dec "," ~ ")," mon "," ~ ")," tue "," ~ ")," wed "," ~ ")," thu "," ~ ")," fri "," ~ ")," sat "," ~ ")," sun "," ~ ")," gate "," ~ ")," bay "," ~ ")," stand "," ~ ")," position "," ~ ")," galley "," ~ ")," flight "," ~ ")," flt "," ~ ")," day "," ~ ")," date "," ~ ")," dated "," ~ ")," the "," ~ ")," and "," ~ ")," of "," ~ ")," in "," ~ ")," for "," ~ ")," with "," ~ ")</f>
        <v>  </v>
      </c>
      <c r="BV557" s="61" t="n">
        <f aca="false">0</f>
        <v>0</v>
      </c>
      <c r="BW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557," pax "," ~ ")," etd "," ~ ")," eta "," ~ ")," std "," ~ ")," sta "," ~ ")," atd "," ~ ")," ata "," ~ ")," lt "," ~ ")," utc "," ~ ")," local "," ~ ")," ok "," ~ ")," done "," ~ ")," seen "," ~ ")," chk "," ~ ")," chkd "," ~ ")," checked "," ~ ")," rcvd "," ~ ")," recd "," ~ ")," dep "," ~ ")," arr "," ~ ")," qty "," ~ ")," all "," ~ ")," ttl "," ~ ")," total "," ~ ")," via "," ~ ")," per "," ~ ")," call "," ~ ")," inbound "," ~ ")," outbound "," ~ ")," approx "," ~ ")</f>
        <v>  </v>
      </c>
      <c r="BX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557," pax "," ~ ")," etd "," ~ ")," eta "," ~ ")," std "," ~ ")," sta "," ~ ")," atd "," ~ ")," ata "," ~ ")," lt "," ~ ")," utc "," ~ ")," local "," ~ ")," ok "," ~ ")," done "," ~ ")," seen "," ~ ")," chk "," ~ ")," chkd "," ~ ")," checked "," ~ ")," rcvd "," ~ ")," recd "," ~ ")," dep "," ~ ")," arr "," ~ ")," qty "," ~ ")," all "," ~ ")," ttl "," ~ ")," total "," ~ ")," via "," ~ ")," per "," ~ ")," call "," ~ ")," inbound "," ~ ")," outbound "," ~ ")," approx "," ~ ")</f>
        <v>  </v>
      </c>
    </row>
    <row r="558" customFormat="false" ht="41.25" hidden="false" customHeight="true" outlineLevel="0" collapsed="false">
      <c r="A558" s="57" t="s">
        <v>1246</v>
      </c>
      <c r="B558" s="57" t="s">
        <v>290</v>
      </c>
      <c r="C558" s="57" t="str">
        <f aca="false">Flights!$F$21</f>
        <v>MH0073</v>
      </c>
      <c r="D558" s="58" t="n">
        <f aca="false">Flights!$D$21</f>
        <v>46322</v>
      </c>
      <c r="E558" s="57" t="str">
        <f aca="false">Flights!$G$21&amp;"-"&amp;Flights!$H$21</f>
        <v>HKG-KUL</v>
      </c>
      <c r="F558" s="57" t="str">
        <f aca="false">Flights!$K$21</f>
        <v>BC</v>
      </c>
      <c r="G558" s="57" t="s">
        <v>423</v>
      </c>
      <c r="H558" s="57" t="s">
        <v>381</v>
      </c>
      <c r="I558" s="57" t="s">
        <v>450</v>
      </c>
      <c r="J558" s="57" t="s">
        <v>532</v>
      </c>
      <c r="K558" s="67" t="s">
        <v>452</v>
      </c>
      <c r="L558" s="67" t="s">
        <v>1247</v>
      </c>
      <c r="M558" s="67" t="s">
        <v>454</v>
      </c>
      <c r="N558" s="67" t="s">
        <v>386</v>
      </c>
      <c r="O558" s="67" t="s">
        <v>1229</v>
      </c>
      <c r="P558" s="57" t="s">
        <v>282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open",IF(AND(NOT(OR(LEN(AZ558)&lt;15,ISNUMBER(MATCH(AZ558,L_Placeholder,0)))),BK558=0,NOT(OR(LEN(AU558)&lt;2,ISNUMBER(MATCH(AU558,L_Placeholder,0)))),NOT(OR(LEN(AX558)&lt;2,ISNUMBER(MATCH(AX558,L_Placeholder,0)))),TRIM(AE558)&lt;&gt;TRIM(T558)),"N/A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missing",IF(OR(LEN(AU558)&lt;2,ISNUMBER(MATCH(AU558,L_Placeholder,0))),"INVALID – PIC missing",IF(OR(LEN(AV558)&lt;2,ISNUMBER(MATCH(AV558,L_Placeholder,0))),"INVALID – result / assessment missing",IF(OR(OR(LEN(AW558)&lt;3,ISNUMBER(MATCH(AW558,L_Placeholder,0))),SUMPRODUCT(--ISNUMBER(SEARCH(" "&amp;L_EvidencePhrase&amp;" ",BD558)))&gt;0,BI558=1),"INVALID – evidence missing, placeholder or not yet on file",IF(BL558=0,"INVALID – evidence needs a traceable reference (number, file name or link)",IF(OR(LEN(AX558)&lt;2,ISNUMBER(MATCH(AX558,L_Placeholder,0))),"INVALID – verifier missing",IF(AX558=AU558,"INVALID – verifier must be someone other than the PIC",IF(BH558=1,"INVALID – result not yet available (awaiting / TBC)",IF(BV558=1,"INVALID – wording says not on board: an on-board confirmation needs the item loaded",IF(AND(AQ558=1,OR(OR(LEN(AY558)&lt;3,ISNUMBER(MATCH(AY558,L_Placeholder,0))),BJ558=1,BQ558=0)),"INVALID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LATE","COMPLETE")&amp;IF(BG558=1," – CHECK WORDING",""))))))))))))))))))))))),IF(TRIM(U558)="Fail","FAIL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t="str">
        <f aca="false">" "&amp;TRIM(SUBSTITUTE(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 "))&amp;" "</f>
        <v>  </v>
      </c>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IFERROR(IF(AND(TRIM(U558)="Pass",SUMPRODUCT((LEN(BC558)-LEN(SUBSTITUTE(BC558,"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")))/(LEN(L_PendNeg)+1))+SUMPRODUCT((LEN(BC558)-LEN(SUBSTITUTE(BC558," "&amp;L_PendPrep&amp;" "," ")))/(LEN(L_PendPrep)+1)),1,0),1)</f>
        <v>0</v>
      </c>
      <c r="BI558" s="61" t="n">
        <f aca="false">IFERROR(IF(SUMPRODUCT((LEN(BD558)-LEN(SUBSTITUTE(BD558," "&amp;L_PendStrict&amp;" "," ")))/(LEN(L_PendStrict)+1))&gt;SUMPRODUCT((LEN(BD558)-LEN(SUBSTITUTE(BD558," "&amp;L_PendNeg&amp;" "," ")))/(LEN(L_PendNeg)+1)),1,0),1)</f>
        <v>0</v>
      </c>
      <c r="BJ558" s="61" t="n">
        <f aca="false">IFERROR(IF(SUMPRODUCT((LEN(BE558)-LEN(SUBSTITUTE(BE558," "&amp;L_Pending&amp;" "," ")))/(LEN(L_Pending)+1))&gt;SUMPRODUCT((LEN(BE558)-LEN(SUBSTITUTE(BE558," "&amp;L_PendNeg&amp;" "," ")))/(LEN(L_PendNeg)+1))+SUMPRODUCT((LEN(BE558)-LEN(SUBSTITUTE(BE558," "&amp;L_PendPrep&amp;" "," ")))/(LEN(L_PendPrep)+1)),1,0),1)</f>
        <v>0</v>
      </c>
      <c r="BK558" s="61" t="n">
        <f aca="false">IFERROR(IF(SUMPRODUCT((LEN(BF558)-LEN(SUBSTITUTE(BF558," "&amp;L_PendStrict&amp;" "," ")))/(LEN(L_PendStrict)+1))&gt;SUMPRODUCT((LEN(BF558)-LEN(SUBSTITUTE(BF558," "&amp;L_PendNeg&amp;" "," ")))/(LEN(L_PendNeg)+1)),1,0),1)</f>
        <v>0</v>
      </c>
      <c r="BL558" s="61" t="n">
        <f aca="false">IFERROR(IF(OR(SUMPRODUCT(--ISNUMBER(SEARCH({"aa000"," aa 000"," aaa 000"," aaaa 000"," a 0000"," a000 000"," aa 00 000"," aaa 00 000"},BN558)))&gt;0,SUMPRODUCT(--ISNUMBER(SEARCH({"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558)))&gt;0,SUMPRODUCT(--ISNUMBER(SEARCH({"http","www.","\",".pdf",".jpg",".jpeg",".png",".heic",".xls",".doc",".msg",".eml"},Z558)))&gt;0,AND(SUMPRODUCT(--ISNUMBER(SEARCH({"sharepoint","onedrive","teams","dms","q-pulse","qpulse"},Z558)))&gt;0,ISNUMBER(SEARCH("0",BM558)))),1,0),0)</f>
        <v>0</v>
      </c>
      <c r="BM558" s="61" t="str">
        <f aca="false">SUBSTITUTE(SUBSTITUTE(SUBSTITUTE(SUBSTITUTE(SUBSTITUTE(SUBSTITUTE(SUBSTITUTE(SUBSTITUTE(SUBSTITUTE(LOWER(BW558&amp;""),"1","0"),"2","0"),"3","0"),"4","0"),"5","0"),"6","0"),"7","0"),"8","0"),"9","0")</f>
        <v>  </v>
      </c>
      <c r="BN558" s="61" t="str">
        <f aca="false">SUBSTITUTE(SUBSTITUTE(SUBSTITUTE(SUBSTITUTE(SUBSTITUTE(SUBSTITUTE(SUBSTITUTE(SUBSTITUTE(SUBSTITUTE(SUBSTITUTE(SUBSTITUTE(SUBSTITUTE(SUBSTITUTE(SUBSTITUTE(SUBSTITUTE(SUBSTITUTE(SUBSTITUTE(SUBSTITUTE(SUBSTITUTE(SUBSTITUTE(SUBSTITUTE(SUBSTITUTE(SUBSTITUTE(SUBSTITUTE(SUBSTITUTE(BM558,"b","a"),"c","a"),"d","a"),"e","a"),"f","a"),"g","a"),"h","a"),"i","a"),"j","a"),"k","a"),"l","a"),"m","a"),"n","a"),"o","a"),"p","a"),"q","a"),"r","a"),"s","a"),"t","a"),"u","a"),"v","a"),"w","a"),"x","a"),"y","a"),"z","a")</f>
        <v>  </v>
      </c>
      <c r="BO558" s="61" t="str">
        <f aca="false">SUBSTITUTE(SUBSTITUTE(SUBSTITUTE(SUBSTITUTE(SUBSTITUTE(SUBSTITUTE(SUBSTITUTE(SUBSTITUTE(SUBSTITUTE(LOWER(BX558&amp;""),"1","0"),"2","0"),"3","0"),"4","0"),"5","0"),"6","0"),"7","0"),"8","0"),"9","0")</f>
        <v>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v>
      </c>
      <c r="BQ558" s="61" t="n">
        <f aca="false">IFERROR(IF(OR(SUMPRODUCT(--ISNUMBER(SEARCH({"aa000"," aa 000"," aaa 000"," aaaa 000"," a 0000"," a000 000"," aa 00 000"," aaa 00 000"},BP558)))&gt;0,SUMPRODUCT(--ISNUMBER(SEARCH({"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558)))&gt;0,SUMPRODUCT(--ISNUMBER(SEARCH({"http","www.","\",".pdf",".jpg",".jpeg",".png",".heic",".xls",".doc",".msg",".eml"},W558)))&gt;0,ISNUMBER(SEARCH("0000",BO558)),AND(SUMPRODUCT(--ISNUMBER(SEARCH({"sharepoint","onedrive","teams","dms","q-pulse","qpulse"},W558)))&gt;0,ISNUMBER(SEARCH("0",BO558)))),1,0),0)</f>
        <v>0</v>
      </c>
      <c r="BR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558," "&amp;LOWER(Flights!$F$21)&amp;" "," ~ ")," mh"," ~")," at "," ~ ")," by "," ~ ")," on "," ~ ")," to "," ~ ")," from "," ~ ")," until "," ~ ")," till "," ~ ")," before "," ~ ")," after "," ~ ")," around "," ~ ")," approx "," ~ ")," about "," ~ ")," since "," ~ ")," hrs "," ~ ")," hr "," ~ ")," hours "," ~ ")," time "," ~ ")," jan "," ~ ")," feb "," ~ ")," mar "," ~ ")," apr "," ~ ")," may "," ~ ")," jun "," ~ ")," jul "," ~ ")," aug "," ~ ")," sep "," ~ ")," sept "," ~ ")," oct "," ~ ")</f>
        <v>  </v>
      </c>
      <c r="BS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558," "&amp;LOWER(Flights!$F$21)&amp;" "," ~ ")," mh"," ~")," at "," ~ ")," by "," ~ ")," on "," ~ ")," to "," ~ ")," from "," ~ ")," until "," ~ ")," till "," ~ ")," before "," ~ ")," after "," ~ ")," around "," ~ ")," approx "," ~ ")," about "," ~ ")," since "," ~ ")," hrs "," ~ ")," hr "," ~ ")," hours "," ~ ")," time "," ~ ")," jan "," ~ ")," feb "," ~ ")," mar "," ~ ")," apr "," ~ ")," may "," ~ ")," jun "," ~ ")," jul "," ~ ")," aug "," ~ ")," sep "," ~ ")," sept "," ~ ")," oct "," ~ ")</f>
        <v>  </v>
      </c>
      <c r="BT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558,"jan","~"),"feb","~"),"mar","~"),"apr","~"),"may","~"),"jun","~"),"jul","~"),"aug","~"),"sep","~"),"oct","~"),"nov","~"),"dec","~")," nov "," ~ ")," dec "," ~ ")," mon "," ~ ")," tue "," ~ ")," wed "," ~ ")," thu "," ~ ")," fri "," ~ ")," sat "," ~ ")," sun "," ~ ")," gate "," ~ ")," bay "," ~ ")," stand "," ~ ")," position "," ~ ")," galley "," ~ ")," flight "," ~ ")," flt "," ~ ")," day "," ~ ")," date "," ~ ")," dated "," ~ ")," the "," ~ ")," and "," ~ ")," of "," ~ ")," in "," ~ ")," for "," ~ ")," with "," ~ ")</f>
        <v>  </v>
      </c>
      <c r="BU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558,"jan","~"),"feb","~"),"mar","~"),"apr","~"),"may","~"),"jun","~"),"jul","~"),"aug","~"),"sep","~"),"oct","~"),"nov","~"),"dec","~")," nov "," ~ ")," dec "," ~ ")," mon "," ~ ")," tue "," ~ ")," wed "," ~ ")," thu "," ~ ")," fri "," ~ ")," sat "," ~ ")," sun "," ~ ")," gate "," ~ ")," bay "," ~ ")," stand "," ~ ")," position "," ~ ")," galley "," ~ ")," flight "," ~ ")," flt "," ~ ")," day "," ~ ")," date "," ~ ")," dated "," ~ ")," the "," ~ ")," and "," ~ ")," of "," ~ ")," in "," ~ ")," for "," ~ ")," with "," ~ ")</f>
        <v>  </v>
      </c>
      <c r="BV558" s="61" t="n">
        <f aca="false">0</f>
        <v>0</v>
      </c>
      <c r="BW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558," pax "," ~ ")," etd "," ~ ")," eta "," ~ ")," std "," ~ ")," sta "," ~ ")," atd "," ~ ")," ata "," ~ ")," lt "," ~ ")," utc "," ~ ")," local "," ~ ")," ok "," ~ ")," done "," ~ ")," seen "," ~ ")," chk "," ~ ")," chkd "," ~ ")," checked "," ~ ")," rcvd "," ~ ")," recd "," ~ ")," dep "," ~ ")," arr "," ~ ")," qty "," ~ ")," all "," ~ ")," ttl "," ~ ")," total "," ~ ")," via "," ~ ")," per "," ~ ")," call "," ~ ")," inbound "," ~ ")," outbound "," ~ ")," approx "," ~ ")</f>
        <v>  </v>
      </c>
      <c r="BX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558," pax "," ~ ")," etd "," ~ ")," eta "," ~ ")," std "," ~ ")," sta "," ~ ")," atd "," ~ ")," ata "," ~ ")," lt "," ~ ")," utc "," ~ ")," local "," ~ ")," ok "," ~ ")," done "," ~ ")," seen "," ~ ")," chk "," ~ ")," chkd "," ~ ")," checked "," ~ ")," rcvd "," ~ ")," recd "," ~ ")," dep "," ~ ")," arr "," ~ ")," qty "," ~ ")," all "," ~ ")," ttl "," ~ ")," total "," ~ ")," via "," ~ ")," per "," ~ ")," call "," ~ ")," inbound "," ~ ")," outbound "," ~ ")," approx "," ~ ")</f>
        <v>  </v>
      </c>
    </row>
    <row r="559" customFormat="false" ht="91.5" hidden="false" customHeight="true" outlineLevel="0" collapsed="false">
      <c r="A559" s="57" t="s">
        <v>1248</v>
      </c>
      <c r="B559" s="57" t="s">
        <v>290</v>
      </c>
      <c r="C559" s="57" t="str">
        <f aca="false">Flights!$F$21</f>
        <v>MH0073</v>
      </c>
      <c r="D559" s="58" t="n">
        <f aca="false">Flights!$D$21</f>
        <v>46322</v>
      </c>
      <c r="E559" s="57" t="str">
        <f aca="false">Flights!$G$21&amp;"-"&amp;Flights!$H$21</f>
        <v>HKG-KUL</v>
      </c>
      <c r="F559" s="57" t="str">
        <f aca="false">Flights!$K$21</f>
        <v>BC</v>
      </c>
      <c r="G559" s="57" t="s">
        <v>423</v>
      </c>
      <c r="H559" s="57" t="s">
        <v>381</v>
      </c>
      <c r="I559" s="57" t="s">
        <v>637</v>
      </c>
      <c r="J559" s="57" t="s">
        <v>1189</v>
      </c>
      <c r="K559" s="67" t="s">
        <v>1190</v>
      </c>
      <c r="L559" s="67" t="s">
        <v>1191</v>
      </c>
      <c r="M559" s="67" t="s">
        <v>454</v>
      </c>
      <c r="N559" s="67" t="s">
        <v>447</v>
      </c>
      <c r="O559" s="67" t="s">
        <v>1249</v>
      </c>
      <c r="P559" s="57" t="s">
        <v>282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open",IF(AND(NOT(OR(LEN(AZ559)&lt;15,ISNUMBER(MATCH(AZ559,L_Placeholder,0)))),BK559=0,NOT(OR(LEN(AU559)&lt;2,ISNUMBER(MATCH(AU559,L_Placeholder,0)))),NOT(OR(LEN(AX559)&lt;2,ISNUMBER(MATCH(AX559,L_Placeholder,0)))),TRIM(AE559)&lt;&gt;TRIM(T559)),"N/A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missing",IF(OR(LEN(AU559)&lt;2,ISNUMBER(MATCH(AU559,L_Placeholder,0))),"INVALID – PIC missing",IF(OR(LEN(AV559)&lt;2,ISNUMBER(MATCH(AV559,L_Placeholder,0))),"INVALID – result / assessment missing",IF(OR(OR(LEN(AW559)&lt;3,ISNUMBER(MATCH(AW559,L_Placeholder,0))),SUMPRODUCT(--ISNUMBER(SEARCH(" "&amp;L_EvidencePhrase&amp;" ",BD559)))&gt;0,BI559=1),"INVALID – evidence missing, placeholder or not yet on file",IF(BL559=0,"INVALID – evidence needs a traceable reference (number, file name or link)",IF(OR(LEN(AX559)&lt;2,ISNUMBER(MATCH(AX559,L_Placeholder,0))),"INVALID – verifier missing",IF(AX559=AU559,"INVALID – verifier must be someone other than the PIC",IF(BH559=1,"INVALID – result not yet available (awaiting / TBC)",IF(BV559=1,"INVALID – wording says not on board: an on-board confirmation needs the item loaded",IF(AND(AQ559=1,OR(OR(LEN(AY559)&lt;3,ISNUMBER(MATCH(AY559,L_Placeholder,0))),BJ559=1,BQ559=0)),"INVALID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LATE","COMPLETE")&amp;IF(BG559=1," – CHECK WORDING",""))))))))))))))))))))))),IF(TRIM(U559)="Fail","FAIL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t="str">
        <f aca="false">" "&amp;TRIM(SUBSTITUTE(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 "))&amp;" "</f>
        <v>  </v>
      </c>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IFERROR(IF(AND(TRIM(U559)="Pass",SUMPRODUCT((LEN(BC559)-LEN(SUBSTITUTE(BC559,"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")))/(LEN(L_PendNeg)+1))+SUMPRODUCT((LEN(BC559)-LEN(SUBSTITUTE(BC559," "&amp;L_PendPrep&amp;" "," ")))/(LEN(L_PendPrep)+1)),1,0),1)</f>
        <v>0</v>
      </c>
      <c r="BI559" s="61" t="n">
        <f aca="false">IFERROR(IF(SUMPRODUCT((LEN(BD559)-LEN(SUBSTITUTE(BD559," "&amp;L_PendStrict&amp;" "," ")))/(LEN(L_PendStrict)+1))&gt;SUMPRODUCT((LEN(BD559)-LEN(SUBSTITUTE(BD559," "&amp;L_PendNeg&amp;" "," ")))/(LEN(L_PendNeg)+1)),1,0),1)</f>
        <v>0</v>
      </c>
      <c r="BJ559" s="61" t="n">
        <f aca="false">IFERROR(IF(SUMPRODUCT((LEN(BE559)-LEN(SUBSTITUTE(BE559," "&amp;L_Pending&amp;" "," ")))/(LEN(L_Pending)+1))&gt;SUMPRODUCT((LEN(BE559)-LEN(SUBSTITUTE(BE559," "&amp;L_PendNeg&amp;" "," ")))/(LEN(L_PendNeg)+1))+SUMPRODUCT((LEN(BE559)-LEN(SUBSTITUTE(BE559," "&amp;L_PendPrep&amp;" "," ")))/(LEN(L_PendPrep)+1)),1,0),1)</f>
        <v>0</v>
      </c>
      <c r="BK559" s="61" t="n">
        <f aca="false">IFERROR(IF(SUMPRODUCT((LEN(BF559)-LEN(SUBSTITUTE(BF559," "&amp;L_PendStrict&amp;" "," ")))/(LEN(L_PendStrict)+1))&gt;SUMPRODUCT((LEN(BF559)-LEN(SUBSTITUTE(BF559," "&amp;L_PendNeg&amp;" "," ")))/(LEN(L_PendNeg)+1)),1,0),1)</f>
        <v>0</v>
      </c>
      <c r="BL559" s="61" t="n">
        <f aca="false">IFERROR(IF(OR(SUMPRODUCT(--ISNUMBER(SEARCH({"aa000"," aa 000"," aaa 000"," aaaa 000"," a 0000"," a000 000"," aa 00 000"," aaa 00 000"},BN559)))&gt;0,SUMPRODUCT(--ISNUMBER(SEARCH({"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559)))&gt;0,SUMPRODUCT(--ISNUMBER(SEARCH({"http","www.","\",".pdf",".jpg",".jpeg",".png",".heic",".xls",".doc",".msg",".eml"},Z559)))&gt;0,AND(SUMPRODUCT(--ISNUMBER(SEARCH({"sharepoint","onedrive","teams","dms","q-pulse","qpulse"},Z559)))&gt;0,ISNUMBER(SEARCH("0",BM559)))),1,0),0)</f>
        <v>0</v>
      </c>
      <c r="BM559" s="61" t="str">
        <f aca="false">SUBSTITUTE(SUBSTITUTE(SUBSTITUTE(SUBSTITUTE(SUBSTITUTE(SUBSTITUTE(SUBSTITUTE(SUBSTITUTE(SUBSTITUTE(LOWER(BW559&amp;""),"1","0"),"2","0"),"3","0"),"4","0"),"5","0"),"6","0"),"7","0"),"8","0"),"9","0")</f>
        <v>  </v>
      </c>
      <c r="BN559" s="61" t="str">
        <f aca="false">SUBSTITUTE(SUBSTITUTE(SUBSTITUTE(SUBSTITUTE(SUBSTITUTE(SUBSTITUTE(SUBSTITUTE(SUBSTITUTE(SUBSTITUTE(SUBSTITUTE(SUBSTITUTE(SUBSTITUTE(SUBSTITUTE(SUBSTITUTE(SUBSTITUTE(SUBSTITUTE(SUBSTITUTE(SUBSTITUTE(SUBSTITUTE(SUBSTITUTE(SUBSTITUTE(SUBSTITUTE(SUBSTITUTE(SUBSTITUTE(SUBSTITUTE(BM559,"b","a"),"c","a"),"d","a"),"e","a"),"f","a"),"g","a"),"h","a"),"i","a"),"j","a"),"k","a"),"l","a"),"m","a"),"n","a"),"o","a"),"p","a"),"q","a"),"r","a"),"s","a"),"t","a"),"u","a"),"v","a"),"w","a"),"x","a"),"y","a"),"z","a")</f>
        <v>  </v>
      </c>
      <c r="BO559" s="61" t="str">
        <f aca="false">SUBSTITUTE(SUBSTITUTE(SUBSTITUTE(SUBSTITUTE(SUBSTITUTE(SUBSTITUTE(SUBSTITUTE(SUBSTITUTE(SUBSTITUTE(LOWER(BX559&amp;""),"1","0"),"2","0"),"3","0"),"4","0"),"5","0"),"6","0"),"7","0"),"8","0"),"9","0")</f>
        <v>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v>
      </c>
      <c r="BQ559" s="61" t="n">
        <f aca="false">IFERROR(IF(OR(SUMPRODUCT(--ISNUMBER(SEARCH({"aa000"," aa 000"," aaa 000"," aaaa 000"," a 0000"," a000 000"," aa 00 000"," aaa 00 000"},BP559)))&gt;0,SUMPRODUCT(--ISNUMBER(SEARCH({"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559)))&gt;0,SUMPRODUCT(--ISNUMBER(SEARCH({"http","www.","\",".pdf",".jpg",".jpeg",".png",".heic",".xls",".doc",".msg",".eml"},W559)))&gt;0,ISNUMBER(SEARCH("0000",BO559)),AND(SUMPRODUCT(--ISNUMBER(SEARCH({"sharepoint","onedrive","teams","dms","q-pulse","qpulse"},W559)))&gt;0,ISNUMBER(SEARCH("0",BO559)))),1,0),0)</f>
        <v>0</v>
      </c>
      <c r="BR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559," "&amp;LOWER(Flights!$F$21)&amp;" "," ~ ")," mh"," ~")," at "," ~ ")," by "," ~ ")," on "," ~ ")," to "," ~ ")," from "," ~ ")," until "," ~ ")," till "," ~ ")," before "," ~ ")," after "," ~ ")," around "," ~ ")," approx "," ~ ")," about "," ~ ")," since "," ~ ")," hrs "," ~ ")," hr "," ~ ")," hours "," ~ ")," time "," ~ ")," jan "," ~ ")," feb "," ~ ")," mar "," ~ ")," apr "," ~ ")," may "," ~ ")," jun "," ~ ")," jul "," ~ ")," aug "," ~ ")," sep "," ~ ")," sept "," ~ ")," oct "," ~ ")</f>
        <v>  </v>
      </c>
      <c r="BS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559," "&amp;LOWER(Flights!$F$21)&amp;" "," ~ ")," mh"," ~")," at "," ~ ")," by "," ~ ")," on "," ~ ")," to "," ~ ")," from "," ~ ")," until "," ~ ")," till "," ~ ")," before "," ~ ")," after "," ~ ")," around "," ~ ")," approx "," ~ ")," about "," ~ ")," since "," ~ ")," hrs "," ~ ")," hr "," ~ ")," hours "," ~ ")," time "," ~ ")," jan "," ~ ")," feb "," ~ ")," mar "," ~ ")," apr "," ~ ")," may "," ~ ")," jun "," ~ ")," jul "," ~ ")," aug "," ~ ")," sep "," ~ ")," sept "," ~ ")," oct "," ~ ")</f>
        <v>  </v>
      </c>
      <c r="BT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559,"jan","~"),"feb","~"),"mar","~"),"apr","~"),"may","~"),"jun","~"),"jul","~"),"aug","~"),"sep","~"),"oct","~"),"nov","~"),"dec","~")," nov "," ~ ")," dec "," ~ ")," mon "," ~ ")," tue "," ~ ")," wed "," ~ ")," thu "," ~ ")," fri "," ~ ")," sat "," ~ ")," sun "," ~ ")," gate "," ~ ")," bay "," ~ ")," stand "," ~ ")," position "," ~ ")," galley "," ~ ")," flight "," ~ ")," flt "," ~ ")," day "," ~ ")," date "," ~ ")," dated "," ~ ")," the "," ~ ")," and "," ~ ")," of "," ~ ")," in "," ~ ")," for "," ~ ")," with "," ~ ")</f>
        <v>  </v>
      </c>
      <c r="BU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559,"jan","~"),"feb","~"),"mar","~"),"apr","~"),"may","~"),"jun","~"),"jul","~"),"aug","~"),"sep","~"),"oct","~"),"nov","~"),"dec","~")," nov "," ~ ")," dec "," ~ ")," mon "," ~ ")," tue "," ~ ")," wed "," ~ ")," thu "," ~ ")," fri "," ~ ")," sat "," ~ ")," sun "," ~ ")," gate "," ~ ")," bay "," ~ ")," stand "," ~ ")," position "," ~ ")," galley "," ~ ")," flight "," ~ ")," flt "," ~ ")," day "," ~ ")," date "," ~ ")," dated "," ~ ")," the "," ~ ")," and "," ~ ")," of "," ~ ")," in "," ~ ")," for "," ~ ")," with "," ~ ")</f>
        <v>  </v>
      </c>
      <c r="BV559" s="61" t="n">
        <f aca="false">0</f>
        <v>0</v>
      </c>
      <c r="BW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559," pax "," ~ ")," etd "," ~ ")," eta "," ~ ")," std "," ~ ")," sta "," ~ ")," atd "," ~ ")," ata "," ~ ")," lt "," ~ ")," utc "," ~ ")," local "," ~ ")," ok "," ~ ")," done "," ~ ")," seen "," ~ ")," chk "," ~ ")," chkd "," ~ ")," checked "," ~ ")," rcvd "," ~ ")," recd "," ~ ")," dep "," ~ ")," arr "," ~ ")," qty "," ~ ")," all "," ~ ")," ttl "," ~ ")," total "," ~ ")," via "," ~ ")," per "," ~ ")," call "," ~ ")," inbound "," ~ ")," outbound "," ~ ")," approx "," ~ ")</f>
        <v>  </v>
      </c>
      <c r="BX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559," pax "," ~ ")," etd "," ~ ")," eta "," ~ ")," std "," ~ ")," sta "," ~ ")," atd "," ~ ")," ata "," ~ ")," lt "," ~ ")," utc "," ~ ")," local "," ~ ")," ok "," ~ ")," done "," ~ ")," seen "," ~ ")," chk "," ~ ")," chkd "," ~ ")," checked "," ~ ")," rcvd "," ~ ")," recd "," ~ ")," dep "," ~ ")," arr "," ~ ")," qty "," ~ ")," all "," ~ ")," ttl "," ~ ")," total "," ~ ")," via "," ~ ")," per "," ~ ")," call "," ~ ")," inbound "," ~ ")," outbound "," ~ ")," approx "," ~ ")</f>
        <v>  </v>
      </c>
    </row>
    <row r="560" customFormat="false" ht="39.75" hidden="false" customHeight="true" outlineLevel="0" collapsed="false">
      <c r="A560" s="57" t="s">
        <v>1250</v>
      </c>
      <c r="B560" s="57" t="s">
        <v>290</v>
      </c>
      <c r="C560" s="57" t="str">
        <f aca="false">Flights!$F$21</f>
        <v>MH0073</v>
      </c>
      <c r="D560" s="58" t="n">
        <f aca="false">Flights!$D$21</f>
        <v>46322</v>
      </c>
      <c r="E560" s="57" t="str">
        <f aca="false">Flights!$G$21&amp;"-"&amp;Flights!$H$21</f>
        <v>HKG-KUL</v>
      </c>
      <c r="F560" s="57" t="str">
        <f aca="false">Flights!$K$21</f>
        <v>BC</v>
      </c>
      <c r="G560" s="57" t="s">
        <v>462</v>
      </c>
      <c r="H560" s="57" t="s">
        <v>463</v>
      </c>
      <c r="I560" s="57" t="s">
        <v>382</v>
      </c>
      <c r="J560" s="57" t="s">
        <v>464</v>
      </c>
      <c r="K560" s="67" t="s">
        <v>429</v>
      </c>
      <c r="L560" s="67" t="s">
        <v>465</v>
      </c>
      <c r="M560" s="67"/>
      <c r="N560" s="67" t="s">
        <v>386</v>
      </c>
      <c r="O560" s="67" t="s">
        <v>466</v>
      </c>
      <c r="P560" s="57" t="s">
        <v>282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open",IF(AND(NOT(OR(LEN(AZ560)&lt;15,ISNUMBER(MATCH(AZ560,L_Placeholder,0)))),BK560=0,NOT(OR(LEN(AU560)&lt;2,ISNUMBER(MATCH(AU560,L_Placeholder,0)))),NOT(OR(LEN(AX560)&lt;2,ISNUMBER(MATCH(AX560,L_Placeholder,0)))),TRIM(AE560)&lt;&gt;TRIM(T560)),"N/A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missing",IF(OR(LEN(AU560)&lt;2,ISNUMBER(MATCH(AU560,L_Placeholder,0))),"INVALID – PIC missing",IF(OR(LEN(AV560)&lt;2,ISNUMBER(MATCH(AV560,L_Placeholder,0))),"INVALID – result / assessment missing",IF(OR(OR(LEN(AW560)&lt;3,ISNUMBER(MATCH(AW560,L_Placeholder,0))),SUMPRODUCT(--ISNUMBER(SEARCH(" "&amp;L_EvidencePhrase&amp;" ",BD560)))&gt;0,BI560=1),"INVALID – evidence missing, placeholder or not yet on file",IF(BL560=0,"INVALID – evidence needs a traceable reference (number, file name or link)",IF(OR(LEN(AX560)&lt;2,ISNUMBER(MATCH(AX560,L_Placeholder,0))),"INVALID – verifier missing",IF(AX560=AU560,"INVALID – verifier must be someone other than the PIC",IF(BH560=1,"INVALID – result not yet available (awaiting / TBC)",IF(BV560=1,"INVALID – wording says not on board: an on-board confirmation needs the item loaded",IF(AND(AQ560=1,OR(OR(LEN(AY560)&lt;3,ISNUMBER(MATCH(AY560,L_Placeholder,0))),BJ560=1,BQ560=0)),"INVALID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LATE","COMPLETE")&amp;IF(BG560=1," – CHECK WORDING",""))))))))))))))))))))))))),IF(TRIM(U560)="Fail","FAIL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t="str">
        <f aca="false">" "&amp;TRIM(SUBSTITUTE(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 "))&amp;" "</f>
        <v>  </v>
      </c>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IFERROR(IF(AND(TRIM(U560)="Pass",SUMPRODUCT((LEN(BC560)-LEN(SUBSTITUTE(BC560,"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t="n">
        <f aca="false">IFERROR(IF(SUMPRODUCT((LEN(BD560)-LEN(SUBSTITUTE(BD560," "&amp;L_PendStrict&amp;" "," ")))/(LEN(L_PendStrict)+1))&gt;SUMPRODUCT((LEN(BD560)-LEN(SUBSTITUTE(BD560," "&amp;L_PendNeg&amp;" "," ")))/(LEN(L_PendNeg)+1)),1,0),1)</f>
        <v>0</v>
      </c>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t="n">
        <f aca="false">IFERROR(IF(OR(SUMPRODUCT(--ISNUMBER(SEARCH({"aa000"," aa 000"," aaa 000"," aaaa 000"," a 0000"," a000 000"," aa 00 000"," aaa 00 000"},BN560)))&gt;0,SUMPRODUCT(--ISNUMBER(SEARCH({"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560)))&gt;0,SUMPRODUCT(--ISNUMBER(SEARCH({"http","www.","\",".pdf",".jpg",".jpeg",".png",".heic",".xls",".doc",".msg",".eml"},Z560)))&gt;0,AND(SUMPRODUCT(--ISNUMBER(SEARCH({"sharepoint","onedrive","teams","dms","q-pulse","qpulse"},Z560)))&gt;0,ISNUMBER(SEARCH("0",BM560)))),1,0),0)</f>
        <v>0</v>
      </c>
      <c r="BM560" s="61" t="str">
        <f aca="false">SUBSTITUTE(SUBSTITUTE(SUBSTITUTE(SUBSTITUTE(SUBSTITUTE(SUBSTITUTE(SUBSTITUTE(SUBSTITUTE(SUBSTITUTE(LOWER(BW560&amp;""),"1","0"),"2","0"),"3","0"),"4","0"),"5","0"),"6","0"),"7","0"),"8","0"),"9","0")</f>
        <v>  </v>
      </c>
      <c r="BN560" s="61" t="str">
        <f aca="false">SUBSTITUTE(SUBSTITUTE(SUBSTITUTE(SUBSTITUTE(SUBSTITUTE(SUBSTITUTE(SUBSTITUTE(SUBSTITUTE(SUBSTITUTE(SUBSTITUTE(SUBSTITUTE(SUBSTITUTE(SUBSTITUTE(SUBSTITUTE(SUBSTITUTE(SUBSTITUTE(SUBSTITUTE(SUBSTITUTE(SUBSTITUTE(SUBSTITUTE(SUBSTITUTE(SUBSTITUTE(SUBSTITUTE(SUBSTITUTE(SUBSTITUTE(BM560,"b","a"),"c","a"),"d","a"),"e","a"),"f","a"),"g","a"),"h","a"),"i","a"),"j","a"),"k","a"),"l","a"),"m","a"),"n","a"),"o","a"),"p","a"),"q","a"),"r","a"),"s","a"),"t","a"),"u","a"),"v","a"),"w","a"),"x","a"),"y","a"),"z","a")</f>
        <v>  </v>
      </c>
      <c r="BO560" s="61" t="str">
        <f aca="false">SUBSTITUTE(SUBSTITUTE(SUBSTITUTE(SUBSTITUTE(SUBSTITUTE(SUBSTITUTE(SUBSTITUTE(SUBSTITUTE(SUBSTITUTE(LOWER(BX560&amp;""),"1","0"),"2","0"),"3","0"),"4","0"),"5","0"),"6","0"),"7","0"),"8","0"),"9","0")</f>
        <v>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v>
      </c>
      <c r="BQ560" s="61" t="n">
        <f aca="false">IFERROR(IF(OR(SUMPRODUCT(--ISNUMBER(SEARCH({"aa000"," aa 000"," aaa 000"," aaaa 000"," a 0000"," a000 000"," aa 00 000"," aaa 00 000"},BP560)))&gt;0,SUMPRODUCT(--ISNUMBER(SEARCH({"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560)))&gt;0,SUMPRODUCT(--ISNUMBER(SEARCH({"http","www.","\",".pdf",".jpg",".jpeg",".png",".heic",".xls",".doc",".msg",".eml"},W560)))&gt;0,ISNUMBER(SEARCH("0000",BO560)),AND(SUMPRODUCT(--ISNUMBER(SEARCH({"sharepoint","onedrive","teams","dms","q-pulse","qpulse"},W560)))&gt;0,ISNUMBER(SEARCH("0",BO560)))),1,0),0)</f>
        <v>0</v>
      </c>
      <c r="BR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560," "&amp;LOWER(Flights!$F$21)&amp;" "," ~ ")," mh"," ~")," at "," ~ ")," by "," ~ ")," on "," ~ ")," to "," ~ ")," from "," ~ ")," until "," ~ ")," till "," ~ ")," before "," ~ ")," after "," ~ ")," around "," ~ ")," approx "," ~ ")," about "," ~ ")," since "," ~ ")," hrs "," ~ ")," hr "," ~ ")," hours "," ~ ")," time "," ~ ")," jan "," ~ ")," feb "," ~ ")," mar "," ~ ")," apr "," ~ ")," may "," ~ ")," jun "," ~ ")," jul "," ~ ")," aug "," ~ ")," sep "," ~ ")," sept "," ~ ")," oct "," ~ ")</f>
        <v>  </v>
      </c>
      <c r="BS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560," "&amp;LOWER(Flights!$F$21)&amp;" "," ~ ")," mh"," ~")," at "," ~ ")," by "," ~ ")," on "," ~ ")," to "," ~ ")," from "," ~ ")," until "," ~ ")," till "," ~ ")," before "," ~ ")," after "," ~ ")," around "," ~ ")," approx "," ~ ")," about "," ~ ")," since "," ~ ")," hrs "," ~ ")," hr "," ~ ")," hours "," ~ ")," time "," ~ ")," jan "," ~ ")," feb "," ~ ")," mar "," ~ ")," apr "," ~ ")," may "," ~ ")," jun "," ~ ")," jul "," ~ ")," aug "," ~ ")," sep "," ~ ")," sept "," ~ ")," oct "," ~ ")</f>
        <v>  </v>
      </c>
      <c r="BT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560,"jan","~"),"feb","~"),"mar","~"),"apr","~"),"may","~"),"jun","~"),"jul","~"),"aug","~"),"sep","~"),"oct","~"),"nov","~"),"dec","~")," nov "," ~ ")," dec "," ~ ")," mon "," ~ ")," tue "," ~ ")," wed "," ~ ")," thu "," ~ ")," fri "," ~ ")," sat "," ~ ")," sun "," ~ ")," gate "," ~ ")," bay "," ~ ")," stand "," ~ ")," position "," ~ ")," galley "," ~ ")," flight "," ~ ")," flt "," ~ ")," day "," ~ ")," date "," ~ ")," dated "," ~ ")," the "," ~ ")," and "," ~ ")," of "," ~ ")," in "," ~ ")," for "," ~ ")," with "," ~ ")</f>
        <v>  </v>
      </c>
      <c r="BU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560,"jan","~"),"feb","~"),"mar","~"),"apr","~"),"may","~"),"jun","~"),"jul","~"),"aug","~"),"sep","~"),"oct","~"),"nov","~"),"dec","~")," nov "," ~ ")," dec "," ~ ")," mon "," ~ ")," tue "," ~ ")," wed "," ~ ")," thu "," ~ ")," fri "," ~ ")," sat "," ~ ")," sun "," ~ ")," gate "," ~ ")," bay "," ~ ")," stand "," ~ ")," position "," ~ ")," galley "," ~ ")," flight "," ~ ")," flt "," ~ ")," day "," ~ ")," date "," ~ ")," dated "," ~ ")," the "," ~ ")," and "," ~ ")," of "," ~ ")," in "," ~ ")," for "," ~ ")," with "," ~ ")</f>
        <v>  </v>
      </c>
      <c r="BV560" s="61" t="n">
        <f aca="false">IFERROR(IF(OR(SUMPRODUCT((LEN(BC560)-LEN(SUBSTITUTE(BC560," "&amp;L_NotLoaded&amp;" "," ")))/(LEN(L_NotLoaded)+1))&gt;SUMPRODUCT((LEN(BC560)-LEN(SUBSTITUTE(BC560," "&amp;L_NotLoadedNeg&amp;" "," ")))/(LEN(L_NotLoadedNeg)+1)),SUMPRODUCT((LEN(BD560)-LEN(SUBSTITUTE(BD560," "&amp;L_NotLoaded&amp;" "," ")))/(LEN(L_NotLoaded)+1))&gt;SUMPRODUCT((LEN(BD560)-LEN(SUBSTITUTE(BD560," "&amp;L_NotLoadedNeg&amp;" "," ")))/(LEN(L_NotLoadedNeg)+1))),1,0),0)</f>
        <v>0</v>
      </c>
      <c r="BW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560," pax "," ~ ")," etd "," ~ ")," eta "," ~ ")," std "," ~ ")," sta "," ~ ")," atd "," ~ ")," ata "," ~ ")," lt "," ~ ")," utc "," ~ ")," local "," ~ ")," ok "," ~ ")," done "," ~ ")," seen "," ~ ")," chk "," ~ ")," chkd "," ~ ")," checked "," ~ ")," rcvd "," ~ ")," recd "," ~ ")," dep "," ~ ")," arr "," ~ ")," qty "," ~ ")," all "," ~ ")," ttl "," ~ ")," total "," ~ ")," via "," ~ ")," per "," ~ ")," call "," ~ ")," inbound "," ~ ")," outbound "," ~ ")," approx "," ~ ")</f>
        <v>  </v>
      </c>
      <c r="BX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560," pax "," ~ ")," etd "," ~ ")," eta "," ~ ")," std "," ~ ")," sta "," ~ ")," atd "," ~ ")," ata "," ~ ")," lt "," ~ ")," utc "," ~ ")," local "," ~ ")," ok "," ~ ")," done "," ~ ")," seen "," ~ ")," chk "," ~ ")," chkd "," ~ ")," checked "," ~ ")," rcvd "," ~ ")," recd "," ~ ")," dep "," ~ ")," arr "," ~ ")," qty "," ~ ")," all "," ~ ")," ttl "," ~ ")," total "," ~ ")," via "," ~ ")," per "," ~ ")," call "," ~ ")," inbound "," ~ ")," outbound "," ~ ")," approx "," ~ ")</f>
        <v>  </v>
      </c>
    </row>
    <row r="561" customFormat="false" ht="39.75" hidden="false" customHeight="true" outlineLevel="0" collapsed="false">
      <c r="A561" s="57" t="s">
        <v>1251</v>
      </c>
      <c r="B561" s="57" t="s">
        <v>290</v>
      </c>
      <c r="C561" s="57" t="str">
        <f aca="false">Flights!$F$21</f>
        <v>MH0073</v>
      </c>
      <c r="D561" s="58" t="n">
        <f aca="false">Flights!$D$21</f>
        <v>46322</v>
      </c>
      <c r="E561" s="57" t="str">
        <f aca="false">Flights!$G$21&amp;"-"&amp;Flights!$H$21</f>
        <v>HKG-KUL</v>
      </c>
      <c r="F561" s="57" t="str">
        <f aca="false">Flights!$K$21</f>
        <v>BC</v>
      </c>
      <c r="G561" s="57" t="s">
        <v>462</v>
      </c>
      <c r="H561" s="57" t="s">
        <v>463</v>
      </c>
      <c r="I561" s="57" t="s">
        <v>431</v>
      </c>
      <c r="J561" s="57" t="s">
        <v>468</v>
      </c>
      <c r="K561" s="67" t="s">
        <v>429</v>
      </c>
      <c r="L561" s="67" t="s">
        <v>465</v>
      </c>
      <c r="M561" s="67"/>
      <c r="N561" s="67" t="s">
        <v>386</v>
      </c>
      <c r="O561" s="67" t="s">
        <v>466</v>
      </c>
      <c r="P561" s="57" t="s">
        <v>282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open",IF(AND(NOT(OR(LEN(AZ561)&lt;15,ISNUMBER(MATCH(AZ561,L_Placeholder,0)))),BK561=0,NOT(OR(LEN(AU561)&lt;2,ISNUMBER(MATCH(AU561,L_Placeholder,0)))),NOT(OR(LEN(AX561)&lt;2,ISNUMBER(MATCH(AX561,L_Placeholder,0)))),TRIM(AE561)&lt;&gt;TRIM(T561)),"N/A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missing",IF(OR(LEN(AU561)&lt;2,ISNUMBER(MATCH(AU561,L_Placeholder,0))),"INVALID – PIC missing",IF(OR(LEN(AV561)&lt;2,ISNUMBER(MATCH(AV561,L_Placeholder,0))),"INVALID – result / assessment missing",IF(OR(OR(LEN(AW561)&lt;3,ISNUMBER(MATCH(AW561,L_Placeholder,0))),SUMPRODUCT(--ISNUMBER(SEARCH(" "&amp;L_EvidencePhrase&amp;" ",BD561)))&gt;0,BI561=1),"INVALID – evidence missing, placeholder or not yet on file",IF(BL561=0,"INVALID – evidence needs a traceable reference (number, file name or link)",IF(OR(LEN(AX561)&lt;2,ISNUMBER(MATCH(AX561,L_Placeholder,0))),"INVALID – verifier missing",IF(AX561=AU561,"INVALID – verifier must be someone other than the PIC",IF(BH561=1,"INVALID – result not yet available (awaiting / TBC)",IF(BV561=1,"INVALID – wording says not on board: an on-board confirmation needs the item loaded",IF(AND(AQ561=1,OR(OR(LEN(AY561)&lt;3,ISNUMBER(MATCH(AY561,L_Placeholder,0))),BJ561=1,BQ561=0)),"INVALID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LATE","COMPLETE")&amp;IF(BG561=1," – CHECK WORDING",""))))))))))))))))))))))))),IF(TRIM(U561)="Fail","FAIL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t="str">
        <f aca="false">" "&amp;TRIM(SUBSTITUTE(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 "))&amp;" "</f>
        <v>  </v>
      </c>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IFERROR(IF(AND(TRIM(U561)="Pass",SUMPRODUCT((LEN(BC561)-LEN(SUBSTITUTE(BC561,"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t="n">
        <f aca="false">IFERROR(IF(SUMPRODUCT((LEN(BD561)-LEN(SUBSTITUTE(BD561," "&amp;L_PendStrict&amp;" "," ")))/(LEN(L_PendStrict)+1))&gt;SUMPRODUCT((LEN(BD561)-LEN(SUBSTITUTE(BD561," "&amp;L_PendNeg&amp;" "," ")))/(LEN(L_PendNeg)+1)),1,0),1)</f>
        <v>0</v>
      </c>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t="n">
        <f aca="false">IFERROR(IF(OR(SUMPRODUCT(--ISNUMBER(SEARCH({"aa000"," aa 000"," aaa 000"," aaaa 000"," a 0000"," a000 000"," aa 00 000"," aaa 00 000"},BN561)))&gt;0,SUMPRODUCT(--ISNUMBER(SEARCH({"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561)))&gt;0,SUMPRODUCT(--ISNUMBER(SEARCH({"http","www.","\",".pdf",".jpg",".jpeg",".png",".heic",".xls",".doc",".msg",".eml"},Z561)))&gt;0,AND(SUMPRODUCT(--ISNUMBER(SEARCH({"sharepoint","onedrive","teams","dms","q-pulse","qpulse"},Z561)))&gt;0,ISNUMBER(SEARCH("0",BM561)))),1,0),0)</f>
        <v>0</v>
      </c>
      <c r="BM561" s="61" t="str">
        <f aca="false">SUBSTITUTE(SUBSTITUTE(SUBSTITUTE(SUBSTITUTE(SUBSTITUTE(SUBSTITUTE(SUBSTITUTE(SUBSTITUTE(SUBSTITUTE(LOWER(BW561&amp;""),"1","0"),"2","0"),"3","0"),"4","0"),"5","0"),"6","0"),"7","0"),"8","0"),"9","0")</f>
        <v>  </v>
      </c>
      <c r="BN561" s="61" t="str">
        <f aca="false">SUBSTITUTE(SUBSTITUTE(SUBSTITUTE(SUBSTITUTE(SUBSTITUTE(SUBSTITUTE(SUBSTITUTE(SUBSTITUTE(SUBSTITUTE(SUBSTITUTE(SUBSTITUTE(SUBSTITUTE(SUBSTITUTE(SUBSTITUTE(SUBSTITUTE(SUBSTITUTE(SUBSTITUTE(SUBSTITUTE(SUBSTITUTE(SUBSTITUTE(SUBSTITUTE(SUBSTITUTE(SUBSTITUTE(SUBSTITUTE(SUBSTITUTE(BM561,"b","a"),"c","a"),"d","a"),"e","a"),"f","a"),"g","a"),"h","a"),"i","a"),"j","a"),"k","a"),"l","a"),"m","a"),"n","a"),"o","a"),"p","a"),"q","a"),"r","a"),"s","a"),"t","a"),"u","a"),"v","a"),"w","a"),"x","a"),"y","a"),"z","a")</f>
        <v>  </v>
      </c>
      <c r="BO561" s="61" t="str">
        <f aca="false">SUBSTITUTE(SUBSTITUTE(SUBSTITUTE(SUBSTITUTE(SUBSTITUTE(SUBSTITUTE(SUBSTITUTE(SUBSTITUTE(SUBSTITUTE(LOWER(BX561&amp;""),"1","0"),"2","0"),"3","0"),"4","0"),"5","0"),"6","0"),"7","0"),"8","0"),"9","0")</f>
        <v>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v>
      </c>
      <c r="BQ561" s="61" t="n">
        <f aca="false">IFERROR(IF(OR(SUMPRODUCT(--ISNUMBER(SEARCH({"aa000"," aa 000"," aaa 000"," aaaa 000"," a 0000"," a000 000"," aa 00 000"," aaa 00 000"},BP561)))&gt;0,SUMPRODUCT(--ISNUMBER(SEARCH({"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561)))&gt;0,SUMPRODUCT(--ISNUMBER(SEARCH({"http","www.","\",".pdf",".jpg",".jpeg",".png",".heic",".xls",".doc",".msg",".eml"},W561)))&gt;0,ISNUMBER(SEARCH("0000",BO561)),AND(SUMPRODUCT(--ISNUMBER(SEARCH({"sharepoint","onedrive","teams","dms","q-pulse","qpulse"},W561)))&gt;0,ISNUMBER(SEARCH("0",BO561)))),1,0),0)</f>
        <v>0</v>
      </c>
      <c r="BR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561," "&amp;LOWER(Flights!$F$21)&amp;" "," ~ ")," mh"," ~")," at "," ~ ")," by "," ~ ")," on "," ~ ")," to "," ~ ")," from "," ~ ")," until "," ~ ")," till "," ~ ")," before "," ~ ")," after "," ~ ")," around "," ~ ")," approx "," ~ ")," about "," ~ ")," since "," ~ ")," hrs "," ~ ")," hr "," ~ ")," hours "," ~ ")," time "," ~ ")," jan "," ~ ")," feb "," ~ ")," mar "," ~ ")," apr "," ~ ")," may "," ~ ")," jun "," ~ ")," jul "," ~ ")," aug "," ~ ")," sep "," ~ ")," sept "," ~ ")," oct "," ~ ")</f>
        <v>  </v>
      </c>
      <c r="BS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561," "&amp;LOWER(Flights!$F$21)&amp;" "," ~ ")," mh"," ~")," at "," ~ ")," by "," ~ ")," on "," ~ ")," to "," ~ ")," from "," ~ ")," until "," ~ ")," till "," ~ ")," before "," ~ ")," after "," ~ ")," around "," ~ ")," approx "," ~ ")," about "," ~ ")," since "," ~ ")," hrs "," ~ ")," hr "," ~ ")," hours "," ~ ")," time "," ~ ")," jan "," ~ ")," feb "," ~ ")," mar "," ~ ")," apr "," ~ ")," may "," ~ ")," jun "," ~ ")," jul "," ~ ")," aug "," ~ ")," sep "," ~ ")," sept "," ~ ")," oct "," ~ ")</f>
        <v>  </v>
      </c>
      <c r="BT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561,"jan","~"),"feb","~"),"mar","~"),"apr","~"),"may","~"),"jun","~"),"jul","~"),"aug","~"),"sep","~"),"oct","~"),"nov","~"),"dec","~")," nov "," ~ ")," dec "," ~ ")," mon "," ~ ")," tue "," ~ ")," wed "," ~ ")," thu "," ~ ")," fri "," ~ ")," sat "," ~ ")," sun "," ~ ")," gate "," ~ ")," bay "," ~ ")," stand "," ~ ")," position "," ~ ")," galley "," ~ ")," flight "," ~ ")," flt "," ~ ")," day "," ~ ")," date "," ~ ")," dated "," ~ ")," the "," ~ ")," and "," ~ ")," of "," ~ ")," in "," ~ ")," for "," ~ ")," with "," ~ ")</f>
        <v>  </v>
      </c>
      <c r="BU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561,"jan","~"),"feb","~"),"mar","~"),"apr","~"),"may","~"),"jun","~"),"jul","~"),"aug","~"),"sep","~"),"oct","~"),"nov","~"),"dec","~")," nov "," ~ ")," dec "," ~ ")," mon "," ~ ")," tue "," ~ ")," wed "," ~ ")," thu "," ~ ")," fri "," ~ ")," sat "," ~ ")," sun "," ~ ")," gate "," ~ ")," bay "," ~ ")," stand "," ~ ")," position "," ~ ")," galley "," ~ ")," flight "," ~ ")," flt "," ~ ")," day "," ~ ")," date "," ~ ")," dated "," ~ ")," the "," ~ ")," and "," ~ ")," of "," ~ ")," in "," ~ ")," for "," ~ ")," with "," ~ ")</f>
        <v>  </v>
      </c>
      <c r="BV561" s="61" t="n">
        <f aca="false">IFERROR(IF(OR(SUMPRODUCT((LEN(BC561)-LEN(SUBSTITUTE(BC561," "&amp;L_NotLoaded&amp;" "," ")))/(LEN(L_NotLoaded)+1))&gt;SUMPRODUCT((LEN(BC561)-LEN(SUBSTITUTE(BC561," "&amp;L_NotLoadedNeg&amp;" "," ")))/(LEN(L_NotLoadedNeg)+1)),SUMPRODUCT((LEN(BD561)-LEN(SUBSTITUTE(BD561," "&amp;L_NotLoaded&amp;" "," ")))/(LEN(L_NotLoaded)+1))&gt;SUMPRODUCT((LEN(BD561)-LEN(SUBSTITUTE(BD561," "&amp;L_NotLoadedNeg&amp;" "," ")))/(LEN(L_NotLoadedNeg)+1))),1,0),0)</f>
        <v>0</v>
      </c>
      <c r="BW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561," pax "," ~ ")," etd "," ~ ")," eta "," ~ ")," std "," ~ ")," sta "," ~ ")," atd "," ~ ")," ata "," ~ ")," lt "," ~ ")," utc "," ~ ")," local "," ~ ")," ok "," ~ ")," done "," ~ ")," seen "," ~ ")," chk "," ~ ")," chkd "," ~ ")," checked "," ~ ")," rcvd "," ~ ")," recd "," ~ ")," dep "," ~ ")," arr "," ~ ")," qty "," ~ ")," all "," ~ ")," ttl "," ~ ")," total "," ~ ")," via "," ~ ")," per "," ~ ")," call "," ~ ")," inbound "," ~ ")," outbound "," ~ ")," approx "," ~ ")</f>
        <v>  </v>
      </c>
      <c r="BX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561," pax "," ~ ")," etd "," ~ ")," eta "," ~ ")," std "," ~ ")," sta "," ~ ")," atd "," ~ ")," ata "," ~ ")," lt "," ~ ")," utc "," ~ ")," local "," ~ ")," ok "," ~ ")," done "," ~ ")," seen "," ~ ")," chk "," ~ ")," chkd "," ~ ")," checked "," ~ ")," rcvd "," ~ ")," recd "," ~ ")," dep "," ~ ")," arr "," ~ ")," qty "," ~ ")," all "," ~ ")," ttl "," ~ ")," total "," ~ ")," via "," ~ ")," per "," ~ ")," call "," ~ ")," inbound "," ~ ")," outbound "," ~ ")," approx "," ~ ")</f>
        <v>  </v>
      </c>
    </row>
    <row r="562" customFormat="false" ht="41.25" hidden="false" customHeight="true" outlineLevel="0" collapsed="false">
      <c r="A562" s="57" t="s">
        <v>1252</v>
      </c>
      <c r="B562" s="57" t="s">
        <v>290</v>
      </c>
      <c r="C562" s="57" t="str">
        <f aca="false">Flights!$F$21</f>
        <v>MH0073</v>
      </c>
      <c r="D562" s="58" t="n">
        <f aca="false">Flights!$D$21</f>
        <v>46322</v>
      </c>
      <c r="E562" s="57" t="str">
        <f aca="false">Flights!$G$21&amp;"-"&amp;Flights!$H$21</f>
        <v>HKG-KUL</v>
      </c>
      <c r="F562" s="57" t="str">
        <f aca="false">Flights!$K$21</f>
        <v>BC</v>
      </c>
      <c r="G562" s="57" t="s">
        <v>462</v>
      </c>
      <c r="H562" s="57" t="s">
        <v>463</v>
      </c>
      <c r="I562" s="57" t="s">
        <v>414</v>
      </c>
      <c r="J562" s="57" t="s">
        <v>1253</v>
      </c>
      <c r="K562" s="67" t="s">
        <v>1254</v>
      </c>
      <c r="L562" s="67" t="s">
        <v>702</v>
      </c>
      <c r="M562" s="67"/>
      <c r="N562" s="67" t="s">
        <v>386</v>
      </c>
      <c r="O562" s="67" t="s">
        <v>703</v>
      </c>
      <c r="P562" s="57" t="s">
        <v>187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open",IF(AND(NOT(OR(LEN(AZ562)&lt;15,ISNUMBER(MATCH(AZ562,L_Placeholder,0)))),BK562=0,NOT(OR(LEN(AU562)&lt;2,ISNUMBER(MATCH(AU562,L_Placeholder,0)))),NOT(OR(LEN(AX562)&lt;2,ISNUMBER(MATCH(AX562,L_Placeholder,0)))),TRIM(AE562)&lt;&gt;TRIM(T562)),"N/A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missing",IF(OR(LEN(AU562)&lt;2,ISNUMBER(MATCH(AU562,L_Placeholder,0))),"INVALID – PIC missing",IF(OR(LEN(AV562)&lt;2,ISNUMBER(MATCH(AV562,L_Placeholder,0))),"INVALID – result / assessment missing",IF(OR(OR(LEN(AW562)&lt;3,ISNUMBER(MATCH(AW562,L_Placeholder,0))),SUMPRODUCT(--ISNUMBER(SEARCH(" "&amp;L_EvidencePhrase&amp;" ",BD562)))&gt;0,BI562=1),"INVALID – evidence missing, placeholder or not yet on file",IF(BL562=0,"INVALID – evidence needs a traceable reference (number, file name or link)",IF(OR(LEN(AX562)&lt;2,ISNUMBER(MATCH(AX562,L_Placeholder,0))),"INVALID – verifier missing",IF(AX562=AU562,"INVALID – verifier must be someone other than the PIC",IF(BH562=1,"INVALID – result not yet available (awaiting / TBC)",IF(BV562=1,"INVALID – wording says not on board: an on-board confirmation needs the item loaded",IF(AND(AQ562=1,OR(OR(LEN(AY562)&lt;3,ISNUMBER(MATCH(AY562,L_Placeholder,0))),BJ562=1,BQ562=0)),"INVALID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LATE","COMPLETE")&amp;IF(BG562=1," – CHECK WORDING",""))))))))))))))))))))))),IF(TRIM(U562)="Fail","FAIL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t="str">
        <f aca="false">" "&amp;TRIM(SUBSTITUTE(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 "))&amp;" "</f>
        <v>  </v>
      </c>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IFERROR(IF(AND(TRIM(U562)="Pass",SUMPRODUCT((LEN(BC562)-LEN(SUBSTITUTE(BC562,"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")))/(LEN(L_PendNeg)+1)),1,0),1)</f>
        <v>0</v>
      </c>
      <c r="BI562" s="61" t="n">
        <f aca="false">IFERROR(IF(SUMPRODUCT((LEN(BD562)-LEN(SUBSTITUTE(BD562," "&amp;L_PendStrict&amp;" "," ")))/(LEN(L_PendStrict)+1))&gt;SUMPRODUCT((LEN(BD562)-LEN(SUBSTITUTE(BD562," "&amp;L_PendNeg&amp;" "," ")))/(LEN(L_PendNeg)+1)),1,0),1)</f>
        <v>0</v>
      </c>
      <c r="BJ562" s="61" t="n">
        <f aca="false">IFERROR(IF(SUMPRODUCT((LEN(BE562)-LEN(SUBSTITUTE(BE562," "&amp;L_Pending&amp;" "," ")))/(LEN(L_Pending)+1))&gt;SUMPRODUCT((LEN(BE562)-LEN(SUBSTITUTE(BE562," "&amp;L_PendNeg&amp;" "," ")))/(LEN(L_PendNeg)+1)),1,0),1)</f>
        <v>0</v>
      </c>
      <c r="BK562" s="61" t="n">
        <f aca="false">IFERROR(IF(SUMPRODUCT((LEN(BF562)-LEN(SUBSTITUTE(BF562," "&amp;L_PendStrict&amp;" "," ")))/(LEN(L_PendStrict)+1))&gt;SUMPRODUCT((LEN(BF562)-LEN(SUBSTITUTE(BF562," "&amp;L_PendNeg&amp;" "," ")))/(LEN(L_PendNeg)+1)),1,0),1)</f>
        <v>0</v>
      </c>
      <c r="BL562" s="61" t="n">
        <f aca="false">IFERROR(IF(OR(SUMPRODUCT(--ISNUMBER(SEARCH({"aa000"," aa 000"," aaa 000"," aaaa 000"," a 0000"," a000 000"," aa 00 000"," aaa 00 000"},BN562)))&gt;0,SUMPRODUCT(--ISNUMBER(SEARCH({"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562)))&gt;0,SUMPRODUCT(--ISNUMBER(SEARCH({"http","www.","\",".pdf",".jpg",".jpeg",".png",".heic",".xls",".doc",".msg",".eml"},Z562)))&gt;0,AND(SUMPRODUCT(--ISNUMBER(SEARCH({"sharepoint","onedrive","teams","dms","q-pulse","qpulse"},Z562)))&gt;0,ISNUMBER(SEARCH("0",BM562)))),1,0),0)</f>
        <v>0</v>
      </c>
      <c r="BM562" s="61" t="str">
        <f aca="false">SUBSTITUTE(SUBSTITUTE(SUBSTITUTE(SUBSTITUTE(SUBSTITUTE(SUBSTITUTE(SUBSTITUTE(SUBSTITUTE(SUBSTITUTE(LOWER(BW562&amp;""),"1","0"),"2","0"),"3","0"),"4","0"),"5","0"),"6","0"),"7","0"),"8","0"),"9","0")</f>
        <v>  </v>
      </c>
      <c r="BN562" s="61" t="str">
        <f aca="false">SUBSTITUTE(SUBSTITUTE(SUBSTITUTE(SUBSTITUTE(SUBSTITUTE(SUBSTITUTE(SUBSTITUTE(SUBSTITUTE(SUBSTITUTE(SUBSTITUTE(SUBSTITUTE(SUBSTITUTE(SUBSTITUTE(SUBSTITUTE(SUBSTITUTE(SUBSTITUTE(SUBSTITUTE(SUBSTITUTE(SUBSTITUTE(SUBSTITUTE(SUBSTITUTE(SUBSTITUTE(SUBSTITUTE(SUBSTITUTE(SUBSTITUTE(BM562,"b","a"),"c","a"),"d","a"),"e","a"),"f","a"),"g","a"),"h","a"),"i","a"),"j","a"),"k","a"),"l","a"),"m","a"),"n","a"),"o","a"),"p","a"),"q","a"),"r","a"),"s","a"),"t","a"),"u","a"),"v","a"),"w","a"),"x","a"),"y","a"),"z","a")</f>
        <v>  </v>
      </c>
      <c r="BO562" s="61" t="str">
        <f aca="false">SUBSTITUTE(SUBSTITUTE(SUBSTITUTE(SUBSTITUTE(SUBSTITUTE(SUBSTITUTE(SUBSTITUTE(SUBSTITUTE(SUBSTITUTE(LOWER(BX562&amp;""),"1","0"),"2","0"),"3","0"),"4","0"),"5","0"),"6","0"),"7","0"),"8","0"),"9","0")</f>
        <v>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v>
      </c>
      <c r="BQ562" s="61" t="n">
        <f aca="false">IFERROR(IF(OR(SUMPRODUCT(--ISNUMBER(SEARCH({"aa000"," aa 000"," aaa 000"," aaaa 000"," a 0000"," a000 000"," aa 00 000"," aaa 00 000"},BP562)))&gt;0,SUMPRODUCT(--ISNUMBER(SEARCH({"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562)))&gt;0,SUMPRODUCT(--ISNUMBER(SEARCH({"http","www.","\",".pdf",".jpg",".jpeg",".png",".heic",".xls",".doc",".msg",".eml"},W562)))&gt;0,ISNUMBER(SEARCH("0000",BO562)),AND(SUMPRODUCT(--ISNUMBER(SEARCH({"sharepoint","onedrive","teams","dms","q-pulse","qpulse"},W562)))&gt;0,ISNUMBER(SEARCH("0",BO562)))),1,0),0)</f>
        <v>0</v>
      </c>
      <c r="BR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562," "&amp;LOWER(Flights!$F$21)&amp;" "," ~ ")," mh"," ~")," at "," ~ ")," by "," ~ ")," on "," ~ ")," to "," ~ ")," from "," ~ ")," until "," ~ ")," till "," ~ ")," before "," ~ ")," after "," ~ ")," around "," ~ ")," approx "," ~ ")," about "," ~ ")," since "," ~ ")," hrs "," ~ ")," hr "," ~ ")," hours "," ~ ")," time "," ~ ")," jan "," ~ ")," feb "," ~ ")," mar "," ~ ")," apr "," ~ ")," may "," ~ ")," jun "," ~ ")," jul "," ~ ")," aug "," ~ ")," sep "," ~ ")," sept "," ~ ")," oct "," ~ ")</f>
        <v>  </v>
      </c>
      <c r="BS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562," "&amp;LOWER(Flights!$F$21)&amp;" "," ~ ")," mh"," ~")," at "," ~ ")," by "," ~ ")," on "," ~ ")," to "," ~ ")," from "," ~ ")," until "," ~ ")," till "," ~ ")," before "," ~ ")," after "," ~ ")," around "," ~ ")," approx "," ~ ")," about "," ~ ")," since "," ~ ")," hrs "," ~ ")," hr "," ~ ")," hours "," ~ ")," time "," ~ ")," jan "," ~ ")," feb "," ~ ")," mar "," ~ ")," apr "," ~ ")," may "," ~ ")," jun "," ~ ")," jul "," ~ ")," aug "," ~ ")," sep "," ~ ")," sept "," ~ ")," oct "," ~ ")</f>
        <v>  </v>
      </c>
      <c r="BT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562,"jan","~"),"feb","~"),"mar","~"),"apr","~"),"may","~"),"jun","~"),"jul","~"),"aug","~"),"sep","~"),"oct","~"),"nov","~"),"dec","~")," nov "," ~ ")," dec "," ~ ")," mon "," ~ ")," tue "," ~ ")," wed "," ~ ")," thu "," ~ ")," fri "," ~ ")," sat "," ~ ")," sun "," ~ ")," gate "," ~ ")," bay "," ~ ")," stand "," ~ ")," position "," ~ ")," galley "," ~ ")," flight "," ~ ")," flt "," ~ ")," day "," ~ ")," date "," ~ ")," dated "," ~ ")," the "," ~ ")," and "," ~ ")," of "," ~ ")," in "," ~ ")," for "," ~ ")," with "," ~ ")</f>
        <v>  </v>
      </c>
      <c r="BU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562,"jan","~"),"feb","~"),"mar","~"),"apr","~"),"may","~"),"jun","~"),"jul","~"),"aug","~"),"sep","~"),"oct","~"),"nov","~"),"dec","~")," nov "," ~ ")," dec "," ~ ")," mon "," ~ ")," tue "," ~ ")," wed "," ~ ")," thu "," ~ ")," fri "," ~ ")," sat "," ~ ")," sun "," ~ ")," gate "," ~ ")," bay "," ~ ")," stand "," ~ ")," position "," ~ ")," galley "," ~ ")," flight "," ~ ")," flt "," ~ ")," day "," ~ ")," date "," ~ ")," dated "," ~ ")," the "," ~ ")," and "," ~ ")," of "," ~ ")," in "," ~ ")," for "," ~ ")," with "," ~ ")</f>
        <v>  </v>
      </c>
      <c r="BV562" s="61" t="n">
        <f aca="false">IFERROR(IF(OR(SUMPRODUCT((LEN(BC562)-LEN(SUBSTITUTE(BC562," "&amp;L_NotLoaded&amp;" "," ")))/(LEN(L_NotLoaded)+1))&gt;SUMPRODUCT((LEN(BC562)-LEN(SUBSTITUTE(BC562," "&amp;L_NotLoadedNeg&amp;" "," ")))/(LEN(L_NotLoadedNeg)+1)),SUMPRODUCT((LEN(BD562)-LEN(SUBSTITUTE(BD562," "&amp;L_NotLoaded&amp;" "," ")))/(LEN(L_NotLoaded)+1))&gt;SUMPRODUCT((LEN(BD562)-LEN(SUBSTITUTE(BD562," "&amp;L_NotLoadedNeg&amp;" "," ")))/(LEN(L_NotLoadedNeg)+1))),1,0),0)</f>
        <v>0</v>
      </c>
      <c r="BW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562," pax "," ~ ")," etd "," ~ ")," eta "," ~ ")," std "," ~ ")," sta "," ~ ")," atd "," ~ ")," ata "," ~ ")," lt "," ~ ")," utc "," ~ ")," local "," ~ ")," ok "," ~ ")," done "," ~ ")," seen "," ~ ")," chk "," ~ ")," chkd "," ~ ")," checked "," ~ ")," rcvd "," ~ ")," recd "," ~ ")," dep "," ~ ")," arr "," ~ ")," qty "," ~ ")," all "," ~ ")," ttl "," ~ ")," total "," ~ ")," via "," ~ ")," per "," ~ ")," call "," ~ ")," inbound "," ~ ")," outbound "," ~ ")," approx "," ~ ")</f>
        <v>  </v>
      </c>
      <c r="BX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562," pax "," ~ ")," etd "," ~ ")," eta "," ~ ")," std "," ~ ")," sta "," ~ ")," atd "," ~ ")," ata "," ~ ")," lt "," ~ ")," utc "," ~ ")," local "," ~ ")," ok "," ~ ")," done "," ~ ")," seen "," ~ ")," chk "," ~ ")," chkd "," ~ ")," checked "," ~ ")," rcvd "," ~ ")," recd "," ~ ")," dep "," ~ ")," arr "," ~ ")," qty "," ~ ")," all "," ~ ")," ttl "," ~ ")," total "," ~ ")," via "," ~ ")," per "," ~ ")," call "," ~ ")," inbound "," ~ ")," outbound "," ~ ")," approx "," ~ ")</f>
        <v>  </v>
      </c>
    </row>
    <row r="563" customFormat="false" ht="39.75" hidden="false" customHeight="true" outlineLevel="0" collapsed="false">
      <c r="A563" s="57" t="s">
        <v>1255</v>
      </c>
      <c r="B563" s="57" t="s">
        <v>290</v>
      </c>
      <c r="C563" s="57" t="str">
        <f aca="false">Flights!$F$21</f>
        <v>MH0073</v>
      </c>
      <c r="D563" s="58" t="n">
        <f aca="false">Flights!$D$21</f>
        <v>46322</v>
      </c>
      <c r="E563" s="57" t="str">
        <f aca="false">Flights!$G$21&amp;"-"&amp;Flights!$H$21</f>
        <v>HKG-KUL</v>
      </c>
      <c r="F563" s="57" t="str">
        <f aca="false">Flights!$K$21</f>
        <v>BC</v>
      </c>
      <c r="G563" s="57" t="s">
        <v>462</v>
      </c>
      <c r="H563" s="57" t="s">
        <v>463</v>
      </c>
      <c r="I563" s="57" t="s">
        <v>443</v>
      </c>
      <c r="J563" s="57" t="s">
        <v>1256</v>
      </c>
      <c r="K563" s="67" t="s">
        <v>504</v>
      </c>
      <c r="L563" s="67" t="s">
        <v>1225</v>
      </c>
      <c r="M563" s="67" t="s">
        <v>187</v>
      </c>
      <c r="N563" s="67" t="s">
        <v>386</v>
      </c>
      <c r="O563" s="67"/>
      <c r="P563" s="57" t="s">
        <v>282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open",IF(AND(NOT(OR(LEN(AZ563)&lt;15,ISNUMBER(MATCH(AZ563,L_Placeholder,0)))),BK563=0,NOT(OR(LEN(AU563)&lt;2,ISNUMBER(MATCH(AU563,L_Placeholder,0)))),NOT(OR(LEN(AX563)&lt;2,ISNUMBER(MATCH(AX563,L_Placeholder,0)))),TRIM(AE563)&lt;&gt;TRIM(T563)),"N/A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missing",IF(OR(LEN(AU563)&lt;2,ISNUMBER(MATCH(AU563,L_Placeholder,0))),"INVALID – PIC missing",IF(OR(LEN(AV563)&lt;2,ISNUMBER(MATCH(AV563,L_Placeholder,0))),"INVALID – result / assessment missing",IF(OR(OR(LEN(AW563)&lt;3,ISNUMBER(MATCH(AW563,L_Placeholder,0))),SUMPRODUCT(--ISNUMBER(SEARCH(" "&amp;L_EvidencePhrase&amp;" ",BD563)))&gt;0,BI563=1),"INVALID – evidence missing, placeholder or not yet on file",IF(BL563=0,"INVALID – evidence needs a traceable reference (number, file name or link)",IF(OR(LEN(AX563)&lt;2,ISNUMBER(MATCH(AX563,L_Placeholder,0))),"INVALID – verifier missing",IF(AX563=AU563,"INVALID – verifier must be someone other than the PIC",IF(BH563=1,"INVALID – result not yet available (awaiting / TBC)",IF(BV563=1,"INVALID – wording says not on board: an on-board confirmation needs the item loaded",IF(AND(AQ563=1,OR(OR(LEN(AY563)&lt;3,ISNUMBER(MATCH(AY563,L_Placeholder,0))),BJ563=1,BQ563=0)),"INVALID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LATE","COMPLETE")&amp;IF(BG563=1," – CHECK WORDING",""))))))))))))))))))))))))),IF(TRIM(U563)="Fail","FAIL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t="str">
        <f aca="false">" "&amp;TRIM(SUBSTITUTE(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 "))&amp;" "</f>
        <v>  </v>
      </c>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IFERROR(IF(AND(TRIM(U563)="Pass",SUMPRODUCT((LEN(BC563)-LEN(SUBSTITUTE(BC563,"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")))/(LEN(L_PendNeg)+1)),1,0),1)</f>
        <v>0</v>
      </c>
      <c r="BI563" s="61" t="n">
        <f aca="false">IFERROR(IF(SUMPRODUCT((LEN(BD563)-LEN(SUBSTITUTE(BD563," "&amp;L_PendStrict&amp;" "," ")))/(LEN(L_PendStrict)+1))&gt;SUMPRODUCT((LEN(BD563)-LEN(SUBSTITUTE(BD563," "&amp;L_PendNeg&amp;" "," ")))/(LEN(L_PendNeg)+1)),1,0),1)</f>
        <v>0</v>
      </c>
      <c r="BJ563" s="61" t="n">
        <f aca="false">IFERROR(IF(SUMPRODUCT((LEN(BE563)-LEN(SUBSTITUTE(BE563," "&amp;L_Pending&amp;" "," ")))/(LEN(L_Pending)+1))&gt;SUMPRODUCT((LEN(BE563)-LEN(SUBSTITUTE(BE563," "&amp;L_PendNeg&amp;" "," ")))/(LEN(L_PendNeg)+1)),1,0),1)</f>
        <v>0</v>
      </c>
      <c r="BK563" s="61" t="n">
        <f aca="false">IFERROR(IF(SUMPRODUCT((LEN(BF563)-LEN(SUBSTITUTE(BF563," "&amp;L_PendStrict&amp;" "," ")))/(LEN(L_PendStrict)+1))&gt;SUMPRODUCT((LEN(BF563)-LEN(SUBSTITUTE(BF563," "&amp;L_PendNeg&amp;" "," ")))/(LEN(L_PendNeg)+1)),1,0),1)</f>
        <v>0</v>
      </c>
      <c r="BL563" s="61" t="n">
        <f aca="false">IFERROR(IF(OR(SUMPRODUCT(--ISNUMBER(SEARCH({"aa000"," aa 000"," aaa 000"," aaaa 000"," a 0000"," a000 000"," aa 00 000"," aaa 00 000"},BN563)))&gt;0,SUMPRODUCT(--ISNUMBER(SEARCH({"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563)))&gt;0,SUMPRODUCT(--ISNUMBER(SEARCH({"http","www.","\",".pdf",".jpg",".jpeg",".png",".heic",".xls",".doc",".msg",".eml"},Z563)))&gt;0,AND(SUMPRODUCT(--ISNUMBER(SEARCH({"sharepoint","onedrive","teams","dms","q-pulse","qpulse"},Z563)))&gt;0,ISNUMBER(SEARCH("0",BM563)))),1,0),0)</f>
        <v>0</v>
      </c>
      <c r="BM563" s="61" t="str">
        <f aca="false">SUBSTITUTE(SUBSTITUTE(SUBSTITUTE(SUBSTITUTE(SUBSTITUTE(SUBSTITUTE(SUBSTITUTE(SUBSTITUTE(SUBSTITUTE(LOWER(BW563&amp;""),"1","0"),"2","0"),"3","0"),"4","0"),"5","0"),"6","0"),"7","0"),"8","0"),"9","0")</f>
        <v>  </v>
      </c>
      <c r="BN563" s="61" t="str">
        <f aca="false">SUBSTITUTE(SUBSTITUTE(SUBSTITUTE(SUBSTITUTE(SUBSTITUTE(SUBSTITUTE(SUBSTITUTE(SUBSTITUTE(SUBSTITUTE(SUBSTITUTE(SUBSTITUTE(SUBSTITUTE(SUBSTITUTE(SUBSTITUTE(SUBSTITUTE(SUBSTITUTE(SUBSTITUTE(SUBSTITUTE(SUBSTITUTE(SUBSTITUTE(SUBSTITUTE(SUBSTITUTE(SUBSTITUTE(SUBSTITUTE(SUBSTITUTE(BM563,"b","a"),"c","a"),"d","a"),"e","a"),"f","a"),"g","a"),"h","a"),"i","a"),"j","a"),"k","a"),"l","a"),"m","a"),"n","a"),"o","a"),"p","a"),"q","a"),"r","a"),"s","a"),"t","a"),"u","a"),"v","a"),"w","a"),"x","a"),"y","a"),"z","a")</f>
        <v>  </v>
      </c>
      <c r="BO563" s="61" t="str">
        <f aca="false">SUBSTITUTE(SUBSTITUTE(SUBSTITUTE(SUBSTITUTE(SUBSTITUTE(SUBSTITUTE(SUBSTITUTE(SUBSTITUTE(SUBSTITUTE(LOWER(BX563&amp;""),"1","0"),"2","0"),"3","0"),"4","0"),"5","0"),"6","0"),"7","0"),"8","0"),"9","0")</f>
        <v>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v>
      </c>
      <c r="BQ563" s="61" t="n">
        <f aca="false">IFERROR(IF(OR(SUMPRODUCT(--ISNUMBER(SEARCH({"aa000"," aa 000"," aaa 000"," aaaa 000"," a 0000"," a000 000"," aa 00 000"," aaa 00 000"},BP563)))&gt;0,SUMPRODUCT(--ISNUMBER(SEARCH({"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563)))&gt;0,SUMPRODUCT(--ISNUMBER(SEARCH({"http","www.","\",".pdf",".jpg",".jpeg",".png",".heic",".xls",".doc",".msg",".eml"},W563)))&gt;0,ISNUMBER(SEARCH("0000",BO563)),AND(SUMPRODUCT(--ISNUMBER(SEARCH({"sharepoint","onedrive","teams","dms","q-pulse","qpulse"},W563)))&gt;0,ISNUMBER(SEARCH("0",BO563)))),1,0),0)</f>
        <v>0</v>
      </c>
      <c r="BR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563," "&amp;LOWER(Flights!$F$21)&amp;" "," ~ ")," mh"," ~")," at "," ~ ")," by "," ~ ")," on "," ~ ")," to "," ~ ")," from "," ~ ")," until "," ~ ")," till "," ~ ")," before "," ~ ")," after "," ~ ")," around "," ~ ")," approx "," ~ ")," about "," ~ ")," since "," ~ ")," hrs "," ~ ")," hr "," ~ ")," hours "," ~ ")," time "," ~ ")," jan "," ~ ")," feb "," ~ ")," mar "," ~ ")," apr "," ~ ")," may "," ~ ")," jun "," ~ ")," jul "," ~ ")," aug "," ~ ")," sep "," ~ ")," sept "," ~ ")," oct "," ~ ")</f>
        <v>  </v>
      </c>
      <c r="BS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563," "&amp;LOWER(Flights!$F$21)&amp;" "," ~ ")," mh"," ~")," at "," ~ ")," by "," ~ ")," on "," ~ ")," to "," ~ ")," from "," ~ ")," until "," ~ ")," till "," ~ ")," before "," ~ ")," after "," ~ ")," around "," ~ ")," approx "," ~ ")," about "," ~ ")," since "," ~ ")," hrs "," ~ ")," hr "," ~ ")," hours "," ~ ")," time "," ~ ")," jan "," ~ ")," feb "," ~ ")," mar "," ~ ")," apr "," ~ ")," may "," ~ ")," jun "," ~ ")," jul "," ~ ")," aug "," ~ ")," sep "," ~ ")," sept "," ~ ")," oct "," ~ ")</f>
        <v>  </v>
      </c>
      <c r="BT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563,"jan","~"),"feb","~"),"mar","~"),"apr","~"),"may","~"),"jun","~"),"jul","~"),"aug","~"),"sep","~"),"oct","~"),"nov","~"),"dec","~")," nov "," ~ ")," dec "," ~ ")," mon "," ~ ")," tue "," ~ ")," wed "," ~ ")," thu "," ~ ")," fri "," ~ ")," sat "," ~ ")," sun "," ~ ")," gate "," ~ ")," bay "," ~ ")," stand "," ~ ")," position "," ~ ")," galley "," ~ ")," flight "," ~ ")," flt "," ~ ")," day "," ~ ")," date "," ~ ")," dated "," ~ ")," the "," ~ ")," and "," ~ ")," of "," ~ ")," in "," ~ ")," for "," ~ ")," with "," ~ ")</f>
        <v>  </v>
      </c>
      <c r="BU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563,"jan","~"),"feb","~"),"mar","~"),"apr","~"),"may","~"),"jun","~"),"jul","~"),"aug","~"),"sep","~"),"oct","~"),"nov","~"),"dec","~")," nov "," ~ ")," dec "," ~ ")," mon "," ~ ")," tue "," ~ ")," wed "," ~ ")," thu "," ~ ")," fri "," ~ ")," sat "," ~ ")," sun "," ~ ")," gate "," ~ ")," bay "," ~ ")," stand "," ~ ")," position "," ~ ")," galley "," ~ ")," flight "," ~ ")," flt "," ~ ")," day "," ~ ")," date "," ~ ")," dated "," ~ ")," the "," ~ ")," and "," ~ ")," of "," ~ ")," in "," ~ ")," for "," ~ ")," with "," ~ ")</f>
        <v>  </v>
      </c>
      <c r="BV563" s="61" t="n">
        <f aca="false">IFERROR(IF(OR(SUMPRODUCT((LEN(BC563)-LEN(SUBSTITUTE(BC563," "&amp;L_NotLoaded&amp;" "," ")))/(LEN(L_NotLoaded)+1))&gt;SUMPRODUCT((LEN(BC563)-LEN(SUBSTITUTE(BC563," "&amp;L_NotLoadedNeg&amp;" "," ")))/(LEN(L_NotLoadedNeg)+1)),SUMPRODUCT((LEN(BD563)-LEN(SUBSTITUTE(BD563," "&amp;L_NotLoaded&amp;" "," ")))/(LEN(L_NotLoaded)+1))&gt;SUMPRODUCT((LEN(BD563)-LEN(SUBSTITUTE(BD563," "&amp;L_NotLoadedNeg&amp;" "," ")))/(LEN(L_NotLoadedNeg)+1))),1,0),0)</f>
        <v>0</v>
      </c>
      <c r="BW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563," pax "," ~ ")," etd "," ~ ")," eta "," ~ ")," std "," ~ ")," sta "," ~ ")," atd "," ~ ")," ata "," ~ ")," lt "," ~ ")," utc "," ~ ")," local "," ~ ")," ok "," ~ ")," done "," ~ ")," seen "," ~ ")," chk "," ~ ")," chkd "," ~ ")," checked "," ~ ")," rcvd "," ~ ")," recd "," ~ ")," dep "," ~ ")," arr "," ~ ")," qty "," ~ ")," all "," ~ ")," ttl "," ~ ")," total "," ~ ")," via "," ~ ")," per "," ~ ")," call "," ~ ")," inbound "," ~ ")," outbound "," ~ ")," approx "," ~ ")</f>
        <v>  </v>
      </c>
      <c r="BX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563," pax "," ~ ")," etd "," ~ ")," eta "," ~ ")," std "," ~ ")," sta "," ~ ")," atd "," ~ ")," ata "," ~ ")," lt "," ~ ")," utc "," ~ ")," local "," ~ ")," ok "," ~ ")," done "," ~ ")," seen "," ~ ")," chk "," ~ ")," chkd "," ~ ")," checked "," ~ ")," rcvd "," ~ ")," recd "," ~ ")," dep "," ~ ")," arr "," ~ ")," qty "," ~ ")," all "," ~ ")," ttl "," ~ ")," total "," ~ ")," via "," ~ ")," per "," ~ ")," call "," ~ ")," inbound "," ~ ")," outbound "," ~ ")," approx "," ~ ")</f>
        <v>  </v>
      </c>
    </row>
    <row r="564" customFormat="false" ht="39.75" hidden="false" customHeight="true" outlineLevel="0" collapsed="false">
      <c r="A564" s="57" t="s">
        <v>1257</v>
      </c>
      <c r="B564" s="57" t="s">
        <v>290</v>
      </c>
      <c r="C564" s="57" t="str">
        <f aca="false">Flights!$F$21</f>
        <v>MH0073</v>
      </c>
      <c r="D564" s="58" t="n">
        <f aca="false">Flights!$D$21</f>
        <v>46322</v>
      </c>
      <c r="E564" s="57" t="str">
        <f aca="false">Flights!$G$21&amp;"-"&amp;Flights!$H$21</f>
        <v>HKG-KUL</v>
      </c>
      <c r="F564" s="57" t="str">
        <f aca="false">Flights!$K$21</f>
        <v>BC</v>
      </c>
      <c r="G564" s="57" t="s">
        <v>462</v>
      </c>
      <c r="H564" s="57" t="s">
        <v>463</v>
      </c>
      <c r="I564" s="57" t="s">
        <v>502</v>
      </c>
      <c r="J564" s="57" t="s">
        <v>540</v>
      </c>
      <c r="K564" s="67" t="s">
        <v>504</v>
      </c>
      <c r="L564" s="67" t="s">
        <v>1228</v>
      </c>
      <c r="M564" s="67" t="s">
        <v>454</v>
      </c>
      <c r="N564" s="67" t="s">
        <v>386</v>
      </c>
      <c r="O564" s="67"/>
      <c r="P564" s="57" t="s">
        <v>282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open",IF(AND(NOT(OR(LEN(AZ564)&lt;15,ISNUMBER(MATCH(AZ564,L_Placeholder,0)))),BK564=0,NOT(OR(LEN(AU564)&lt;2,ISNUMBER(MATCH(AU564,L_Placeholder,0)))),NOT(OR(LEN(AX564)&lt;2,ISNUMBER(MATCH(AX564,L_Placeholder,0)))),TRIM(AE564)&lt;&gt;TRIM(T564)),"N/A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missing",IF(OR(LEN(AU564)&lt;2,ISNUMBER(MATCH(AU564,L_Placeholder,0))),"INVALID – PIC missing",IF(OR(LEN(AV564)&lt;2,ISNUMBER(MATCH(AV564,L_Placeholder,0))),"INVALID – result / assessment missing",IF(OR(OR(LEN(AW564)&lt;3,ISNUMBER(MATCH(AW564,L_Placeholder,0))),SUMPRODUCT(--ISNUMBER(SEARCH(" "&amp;L_EvidencePhrase&amp;" ",BD564)))&gt;0,BI564=1),"INVALID – evidence missing, placeholder or not yet on file",IF(BL564=0,"INVALID – evidence needs a traceable reference (number, file name or link)",IF(OR(LEN(AX564)&lt;2,ISNUMBER(MATCH(AX564,L_Placeholder,0))),"INVALID – verifier missing",IF(AX564=AU564,"INVALID – verifier must be someone other than the PIC",IF(BH564=1,"INVALID – result not yet available (awaiting / TBC)",IF(BV564=1,"INVALID – wording says not on board: an on-board confirmation needs the item loaded",IF(AND(AQ564=1,OR(OR(LEN(AY564)&lt;3,ISNUMBER(MATCH(AY564,L_Placeholder,0))),BJ564=1,BQ564=0)),"INVALID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LATE","COMPLETE")&amp;IF(BG564=1," – CHECK WORDING",""))))))))))))))))))))))))),IF(TRIM(U564)="Fail","FAIL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t="str">
        <f aca="false">" "&amp;TRIM(SUBSTITUTE(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 "))&amp;" "</f>
        <v>  </v>
      </c>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IFERROR(IF(AND(TRIM(U564)="Pass",SUMPRODUCT((LEN(BC564)-LEN(SUBSTITUTE(BC564,"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")))/(LEN(L_PendNeg)+1)),1,0),1)</f>
        <v>0</v>
      </c>
      <c r="BI564" s="61" t="n">
        <f aca="false">IFERROR(IF(SUMPRODUCT((LEN(BD564)-LEN(SUBSTITUTE(BD564," "&amp;L_PendStrict&amp;" "," ")))/(LEN(L_PendStrict)+1))&gt;SUMPRODUCT((LEN(BD564)-LEN(SUBSTITUTE(BD564," "&amp;L_PendNeg&amp;" "," ")))/(LEN(L_PendNeg)+1)),1,0),1)</f>
        <v>0</v>
      </c>
      <c r="BJ564" s="61" t="n">
        <f aca="false">IFERROR(IF(SUMPRODUCT((LEN(BE564)-LEN(SUBSTITUTE(BE564," "&amp;L_Pending&amp;" "," ")))/(LEN(L_Pending)+1))&gt;SUMPRODUCT((LEN(BE564)-LEN(SUBSTITUTE(BE564," "&amp;L_PendNeg&amp;" "," ")))/(LEN(L_PendNeg)+1)),1,0),1)</f>
        <v>0</v>
      </c>
      <c r="BK564" s="61" t="n">
        <f aca="false">IFERROR(IF(SUMPRODUCT((LEN(BF564)-LEN(SUBSTITUTE(BF564," "&amp;L_PendStrict&amp;" "," ")))/(LEN(L_PendStrict)+1))&gt;SUMPRODUCT((LEN(BF564)-LEN(SUBSTITUTE(BF564," "&amp;L_PendNeg&amp;" "," ")))/(LEN(L_PendNeg)+1)),1,0),1)</f>
        <v>0</v>
      </c>
      <c r="BL564" s="61" t="n">
        <f aca="false">IFERROR(IF(OR(SUMPRODUCT(--ISNUMBER(SEARCH({"aa000"," aa 000"," aaa 000"," aaaa 000"," a 0000"," a000 000"," aa 00 000"," aaa 00 000"},BN564)))&gt;0,SUMPRODUCT(--ISNUMBER(SEARCH({"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564)))&gt;0,SUMPRODUCT(--ISNUMBER(SEARCH({"http","www.","\",".pdf",".jpg",".jpeg",".png",".heic",".xls",".doc",".msg",".eml"},Z564)))&gt;0,AND(SUMPRODUCT(--ISNUMBER(SEARCH({"sharepoint","onedrive","teams","dms","q-pulse","qpulse"},Z564)))&gt;0,ISNUMBER(SEARCH("0",BM564)))),1,0),0)</f>
        <v>0</v>
      </c>
      <c r="BM564" s="61" t="str">
        <f aca="false">SUBSTITUTE(SUBSTITUTE(SUBSTITUTE(SUBSTITUTE(SUBSTITUTE(SUBSTITUTE(SUBSTITUTE(SUBSTITUTE(SUBSTITUTE(LOWER(BW564&amp;""),"1","0"),"2","0"),"3","0"),"4","0"),"5","0"),"6","0"),"7","0"),"8","0"),"9","0")</f>
        <v>  </v>
      </c>
      <c r="BN564" s="61" t="str">
        <f aca="false">SUBSTITUTE(SUBSTITUTE(SUBSTITUTE(SUBSTITUTE(SUBSTITUTE(SUBSTITUTE(SUBSTITUTE(SUBSTITUTE(SUBSTITUTE(SUBSTITUTE(SUBSTITUTE(SUBSTITUTE(SUBSTITUTE(SUBSTITUTE(SUBSTITUTE(SUBSTITUTE(SUBSTITUTE(SUBSTITUTE(SUBSTITUTE(SUBSTITUTE(SUBSTITUTE(SUBSTITUTE(SUBSTITUTE(SUBSTITUTE(SUBSTITUTE(BM564,"b","a"),"c","a"),"d","a"),"e","a"),"f","a"),"g","a"),"h","a"),"i","a"),"j","a"),"k","a"),"l","a"),"m","a"),"n","a"),"o","a"),"p","a"),"q","a"),"r","a"),"s","a"),"t","a"),"u","a"),"v","a"),"w","a"),"x","a"),"y","a"),"z","a")</f>
        <v>  </v>
      </c>
      <c r="BO564" s="61" t="str">
        <f aca="false">SUBSTITUTE(SUBSTITUTE(SUBSTITUTE(SUBSTITUTE(SUBSTITUTE(SUBSTITUTE(SUBSTITUTE(SUBSTITUTE(SUBSTITUTE(LOWER(BX564&amp;""),"1","0"),"2","0"),"3","0"),"4","0"),"5","0"),"6","0"),"7","0"),"8","0"),"9","0")</f>
        <v>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v>
      </c>
      <c r="BQ564" s="61" t="n">
        <f aca="false">IFERROR(IF(OR(SUMPRODUCT(--ISNUMBER(SEARCH({"aa000"," aa 000"," aaa 000"," aaaa 000"," a 0000"," a000 000"," aa 00 000"," aaa 00 000"},BP564)))&gt;0,SUMPRODUCT(--ISNUMBER(SEARCH({"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564)))&gt;0,SUMPRODUCT(--ISNUMBER(SEARCH({"http","www.","\",".pdf",".jpg",".jpeg",".png",".heic",".xls",".doc",".msg",".eml"},W564)))&gt;0,ISNUMBER(SEARCH("0000",BO564)),AND(SUMPRODUCT(--ISNUMBER(SEARCH({"sharepoint","onedrive","teams","dms","q-pulse","qpulse"},W564)))&gt;0,ISNUMBER(SEARCH("0",BO564)))),1,0),0)</f>
        <v>0</v>
      </c>
      <c r="BR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564," "&amp;LOWER(Flights!$F$21)&amp;" "," ~ ")," mh"," ~")," at "," ~ ")," by "," ~ ")," on "," ~ ")," to "," ~ ")," from "," ~ ")," until "," ~ ")," till "," ~ ")," before "," ~ ")," after "," ~ ")," around "," ~ ")," approx "," ~ ")," about "," ~ ")," since "," ~ ")," hrs "," ~ ")," hr "," ~ ")," hours "," ~ ")," time "," ~ ")," jan "," ~ ")," feb "," ~ ")," mar "," ~ ")," apr "," ~ ")," may "," ~ ")," jun "," ~ ")," jul "," ~ ")," aug "," ~ ")," sep "," ~ ")," sept "," ~ ")," oct "," ~ ")</f>
        <v>  </v>
      </c>
      <c r="BS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564," "&amp;LOWER(Flights!$F$21)&amp;" "," ~ ")," mh"," ~")," at "," ~ ")," by "," ~ ")," on "," ~ ")," to "," ~ ")," from "," ~ ")," until "," ~ ")," till "," ~ ")," before "," ~ ")," after "," ~ ")," around "," ~ ")," approx "," ~ ")," about "," ~ ")," since "," ~ ")," hrs "," ~ ")," hr "," ~ ")," hours "," ~ ")," time "," ~ ")," jan "," ~ ")," feb "," ~ ")," mar "," ~ ")," apr "," ~ ")," may "," ~ ")," jun "," ~ ")," jul "," ~ ")," aug "," ~ ")," sep "," ~ ")," sept "," ~ ")," oct "," ~ ")</f>
        <v>  </v>
      </c>
      <c r="BT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564,"jan","~"),"feb","~"),"mar","~"),"apr","~"),"may","~"),"jun","~"),"jul","~"),"aug","~"),"sep","~"),"oct","~"),"nov","~"),"dec","~")," nov "," ~ ")," dec "," ~ ")," mon "," ~ ")," tue "," ~ ")," wed "," ~ ")," thu "," ~ ")," fri "," ~ ")," sat "," ~ ")," sun "," ~ ")," gate "," ~ ")," bay "," ~ ")," stand "," ~ ")," position "," ~ ")," galley "," ~ ")," flight "," ~ ")," flt "," ~ ")," day "," ~ ")," date "," ~ ")," dated "," ~ ")," the "," ~ ")," and "," ~ ")," of "," ~ ")," in "," ~ ")," for "," ~ ")," with "," ~ ")</f>
        <v>  </v>
      </c>
      <c r="BU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564,"jan","~"),"feb","~"),"mar","~"),"apr","~"),"may","~"),"jun","~"),"jul","~"),"aug","~"),"sep","~"),"oct","~"),"nov","~"),"dec","~")," nov "," ~ ")," dec "," ~ ")," mon "," ~ ")," tue "," ~ ")," wed "," ~ ")," thu "," ~ ")," fri "," ~ ")," sat "," ~ ")," sun "," ~ ")," gate "," ~ ")," bay "," ~ ")," stand "," ~ ")," position "," ~ ")," galley "," ~ ")," flight "," ~ ")," flt "," ~ ")," day "," ~ ")," date "," ~ ")," dated "," ~ ")," the "," ~ ")," and "," ~ ")," of "," ~ ")," in "," ~ ")," for "," ~ ")," with "," ~ ")</f>
        <v>  </v>
      </c>
      <c r="BV564" s="61" t="n">
        <f aca="false">IFERROR(IF(OR(SUMPRODUCT((LEN(BC564)-LEN(SUBSTITUTE(BC564," "&amp;L_NotLoaded&amp;" "," ")))/(LEN(L_NotLoaded)+1))&gt;SUMPRODUCT((LEN(BC564)-LEN(SUBSTITUTE(BC564," "&amp;L_NotLoadedNeg&amp;" "," ")))/(LEN(L_NotLoadedNeg)+1)),SUMPRODUCT((LEN(BD564)-LEN(SUBSTITUTE(BD564," "&amp;L_NotLoaded&amp;" "," ")))/(LEN(L_NotLoaded)+1))&gt;SUMPRODUCT((LEN(BD564)-LEN(SUBSTITUTE(BD564," "&amp;L_NotLoadedNeg&amp;" "," ")))/(LEN(L_NotLoadedNeg)+1))),1,0),0)</f>
        <v>0</v>
      </c>
      <c r="BW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564," pax "," ~ ")," etd "," ~ ")," eta "," ~ ")," std "," ~ ")," sta "," ~ ")," atd "," ~ ")," ata "," ~ ")," lt "," ~ ")," utc "," ~ ")," local "," ~ ")," ok "," ~ ")," done "," ~ ")," seen "," ~ ")," chk "," ~ ")," chkd "," ~ ")," checked "," ~ ")," rcvd "," ~ ")," recd "," ~ ")," dep "," ~ ")," arr "," ~ ")," qty "," ~ ")," all "," ~ ")," ttl "," ~ ")," total "," ~ ")," via "," ~ ")," per "," ~ ")," call "," ~ ")," inbound "," ~ ")," outbound "," ~ ")," approx "," ~ ")</f>
        <v>  </v>
      </c>
      <c r="BX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564," pax "," ~ ")," etd "," ~ ")," eta "," ~ ")," std "," ~ ")," sta "," ~ ")," atd "," ~ ")," ata "," ~ ")," lt "," ~ ")," utc "," ~ ")," local "," ~ ")," ok "," ~ ")," done "," ~ ")," seen "," ~ ")," chk "," ~ ")," chkd "," ~ ")," checked "," ~ ")," rcvd "," ~ ")," recd "," ~ ")," dep "," ~ ")," arr "," ~ ")," qty "," ~ ")," all "," ~ ")," ttl "," ~ ")," total "," ~ ")," via "," ~ ")," per "," ~ ")," call "," ~ ")," inbound "," ~ ")," outbound "," ~ ")," approx "," ~ ")</f>
        <v>  </v>
      </c>
    </row>
    <row r="565" customFormat="false" ht="39.75" hidden="false" customHeight="true" outlineLevel="0" collapsed="false">
      <c r="A565" s="57" t="s">
        <v>1258</v>
      </c>
      <c r="B565" s="57" t="s">
        <v>290</v>
      </c>
      <c r="C565" s="57" t="str">
        <f aca="false">Flights!$F$21</f>
        <v>MH0073</v>
      </c>
      <c r="D565" s="58" t="n">
        <f aca="false">Flights!$D$21</f>
        <v>46322</v>
      </c>
      <c r="E565" s="57" t="str">
        <f aca="false">Flights!$G$21&amp;"-"&amp;Flights!$H$21</f>
        <v>HKG-KUL</v>
      </c>
      <c r="F565" s="57" t="str">
        <f aca="false">Flights!$K$21</f>
        <v>BC</v>
      </c>
      <c r="G565" s="57" t="s">
        <v>462</v>
      </c>
      <c r="H565" s="57" t="s">
        <v>463</v>
      </c>
      <c r="I565" s="57" t="s">
        <v>502</v>
      </c>
      <c r="J565" s="57" t="s">
        <v>542</v>
      </c>
      <c r="K565" s="67" t="s">
        <v>504</v>
      </c>
      <c r="L565" s="67" t="s">
        <v>1231</v>
      </c>
      <c r="M565" s="67" t="s">
        <v>454</v>
      </c>
      <c r="N565" s="67" t="s">
        <v>386</v>
      </c>
      <c r="O565" s="67"/>
      <c r="P565" s="57" t="s">
        <v>282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open",IF(AND(NOT(OR(LEN(AZ565)&lt;15,ISNUMBER(MATCH(AZ565,L_Placeholder,0)))),BK565=0,NOT(OR(LEN(AU565)&lt;2,ISNUMBER(MATCH(AU565,L_Placeholder,0)))),NOT(OR(LEN(AX565)&lt;2,ISNUMBER(MATCH(AX565,L_Placeholder,0)))),TRIM(AE565)&lt;&gt;TRIM(T565)),"N/A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missing",IF(OR(LEN(AU565)&lt;2,ISNUMBER(MATCH(AU565,L_Placeholder,0))),"INVALID – PIC missing",IF(OR(LEN(AV565)&lt;2,ISNUMBER(MATCH(AV565,L_Placeholder,0))),"INVALID – result / assessment missing",IF(OR(OR(LEN(AW565)&lt;3,ISNUMBER(MATCH(AW565,L_Placeholder,0))),SUMPRODUCT(--ISNUMBER(SEARCH(" "&amp;L_EvidencePhrase&amp;" ",BD565)))&gt;0,BI565=1),"INVALID – evidence missing, placeholder or not yet on file",IF(BL565=0,"INVALID – evidence needs a traceable reference (number, file name or link)",IF(OR(LEN(AX565)&lt;2,ISNUMBER(MATCH(AX565,L_Placeholder,0))),"INVALID – verifier missing",IF(AX565=AU565,"INVALID – verifier must be someone other than the PIC",IF(BH565=1,"INVALID – result not yet available (awaiting / TBC)",IF(BV565=1,"INVALID – wording says not on board: an on-board confirmation needs the item loaded",IF(AND(AQ565=1,OR(OR(LEN(AY565)&lt;3,ISNUMBER(MATCH(AY565,L_Placeholder,0))),BJ565=1,BQ565=0)),"INVALID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LATE","COMPLETE")&amp;IF(BG565=1," – CHECK WORDING",""))))))))))))))))))))))))),IF(TRIM(U565)="Fail","FAIL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t="str">
        <f aca="false">" "&amp;TRIM(SUBSTITUTE(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 "))&amp;" "</f>
        <v>  </v>
      </c>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IFERROR(IF(AND(TRIM(U565)="Pass",SUMPRODUCT((LEN(BC565)-LEN(SUBSTITUTE(BC565,"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")))/(LEN(L_PendNeg)+1)),1,0),1)</f>
        <v>0</v>
      </c>
      <c r="BI565" s="61" t="n">
        <f aca="false">IFERROR(IF(SUMPRODUCT((LEN(BD565)-LEN(SUBSTITUTE(BD565," "&amp;L_PendStrict&amp;" "," ")))/(LEN(L_PendStrict)+1))&gt;SUMPRODUCT((LEN(BD565)-LEN(SUBSTITUTE(BD565," "&amp;L_PendNeg&amp;" "," ")))/(LEN(L_PendNeg)+1)),1,0),1)</f>
        <v>0</v>
      </c>
      <c r="BJ565" s="61" t="n">
        <f aca="false">IFERROR(IF(SUMPRODUCT((LEN(BE565)-LEN(SUBSTITUTE(BE565," "&amp;L_Pending&amp;" "," ")))/(LEN(L_Pending)+1))&gt;SUMPRODUCT((LEN(BE565)-LEN(SUBSTITUTE(BE565," "&amp;L_PendNeg&amp;" "," ")))/(LEN(L_PendNeg)+1)),1,0),1)</f>
        <v>0</v>
      </c>
      <c r="BK565" s="61" t="n">
        <f aca="false">IFERROR(IF(SUMPRODUCT((LEN(BF565)-LEN(SUBSTITUTE(BF565," "&amp;L_PendStrict&amp;" "," ")))/(LEN(L_PendStrict)+1))&gt;SUMPRODUCT((LEN(BF565)-LEN(SUBSTITUTE(BF565," "&amp;L_PendNeg&amp;" "," ")))/(LEN(L_PendNeg)+1)),1,0),1)</f>
        <v>0</v>
      </c>
      <c r="BL565" s="61" t="n">
        <f aca="false">IFERROR(IF(OR(SUMPRODUCT(--ISNUMBER(SEARCH({"aa000"," aa 000"," aaa 000"," aaaa 000"," a 0000"," a000 000"," aa 00 000"," aaa 00 000"},BN565)))&gt;0,SUMPRODUCT(--ISNUMBER(SEARCH({"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565)))&gt;0,SUMPRODUCT(--ISNUMBER(SEARCH({"http","www.","\",".pdf",".jpg",".jpeg",".png",".heic",".xls",".doc",".msg",".eml"},Z565)))&gt;0,AND(SUMPRODUCT(--ISNUMBER(SEARCH({"sharepoint","onedrive","teams","dms","q-pulse","qpulse"},Z565)))&gt;0,ISNUMBER(SEARCH("0",BM565)))),1,0),0)</f>
        <v>0</v>
      </c>
      <c r="BM565" s="61" t="str">
        <f aca="false">SUBSTITUTE(SUBSTITUTE(SUBSTITUTE(SUBSTITUTE(SUBSTITUTE(SUBSTITUTE(SUBSTITUTE(SUBSTITUTE(SUBSTITUTE(LOWER(BW565&amp;""),"1","0"),"2","0"),"3","0"),"4","0"),"5","0"),"6","0"),"7","0"),"8","0"),"9","0")</f>
        <v>  </v>
      </c>
      <c r="BN565" s="61" t="str">
        <f aca="false">SUBSTITUTE(SUBSTITUTE(SUBSTITUTE(SUBSTITUTE(SUBSTITUTE(SUBSTITUTE(SUBSTITUTE(SUBSTITUTE(SUBSTITUTE(SUBSTITUTE(SUBSTITUTE(SUBSTITUTE(SUBSTITUTE(SUBSTITUTE(SUBSTITUTE(SUBSTITUTE(SUBSTITUTE(SUBSTITUTE(SUBSTITUTE(SUBSTITUTE(SUBSTITUTE(SUBSTITUTE(SUBSTITUTE(SUBSTITUTE(SUBSTITUTE(BM565,"b","a"),"c","a"),"d","a"),"e","a"),"f","a"),"g","a"),"h","a"),"i","a"),"j","a"),"k","a"),"l","a"),"m","a"),"n","a"),"o","a"),"p","a"),"q","a"),"r","a"),"s","a"),"t","a"),"u","a"),"v","a"),"w","a"),"x","a"),"y","a"),"z","a")</f>
        <v>  </v>
      </c>
      <c r="BO565" s="61" t="str">
        <f aca="false">SUBSTITUTE(SUBSTITUTE(SUBSTITUTE(SUBSTITUTE(SUBSTITUTE(SUBSTITUTE(SUBSTITUTE(SUBSTITUTE(SUBSTITUTE(LOWER(BX565&amp;""),"1","0"),"2","0"),"3","0"),"4","0"),"5","0"),"6","0"),"7","0"),"8","0"),"9","0")</f>
        <v>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v>
      </c>
      <c r="BQ565" s="61" t="n">
        <f aca="false">IFERROR(IF(OR(SUMPRODUCT(--ISNUMBER(SEARCH({"aa000"," aa 000"," aaa 000"," aaaa 000"," a 0000"," a000 000"," aa 00 000"," aaa 00 000"},BP565)))&gt;0,SUMPRODUCT(--ISNUMBER(SEARCH({"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565)))&gt;0,SUMPRODUCT(--ISNUMBER(SEARCH({"http","www.","\",".pdf",".jpg",".jpeg",".png",".heic",".xls",".doc",".msg",".eml"},W565)))&gt;0,ISNUMBER(SEARCH("0000",BO565)),AND(SUMPRODUCT(--ISNUMBER(SEARCH({"sharepoint","onedrive","teams","dms","q-pulse","qpulse"},W565)))&gt;0,ISNUMBER(SEARCH("0",BO565)))),1,0),0)</f>
        <v>0</v>
      </c>
      <c r="BR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565," "&amp;LOWER(Flights!$F$21)&amp;" "," ~ ")," mh"," ~")," at "," ~ ")," by "," ~ ")," on "," ~ ")," to "," ~ ")," from "," ~ ")," until "," ~ ")," till "," ~ ")," before "," ~ ")," after "," ~ ")," around "," ~ ")," approx "," ~ ")," about "," ~ ")," since "," ~ ")," hrs "," ~ ")," hr "," ~ ")," hours "," ~ ")," time "," ~ ")," jan "," ~ ")," feb "," ~ ")," mar "," ~ ")," apr "," ~ ")," may "," ~ ")," jun "," ~ ")," jul "," ~ ")," aug "," ~ ")," sep "," ~ ")," sept "," ~ ")," oct "," ~ ")</f>
        <v>  </v>
      </c>
      <c r="BS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565," "&amp;LOWER(Flights!$F$21)&amp;" "," ~ ")," mh"," ~")," at "," ~ ")," by "," ~ ")," on "," ~ ")," to "," ~ ")," from "," ~ ")," until "," ~ ")," till "," ~ ")," before "," ~ ")," after "," ~ ")," around "," ~ ")," approx "," ~ ")," about "," ~ ")," since "," ~ ")," hrs "," ~ ")," hr "," ~ ")," hours "," ~ ")," time "," ~ ")," jan "," ~ ")," feb "," ~ ")," mar "," ~ ")," apr "," ~ ")," may "," ~ ")," jun "," ~ ")," jul "," ~ ")," aug "," ~ ")," sep "," ~ ")," sept "," ~ ")," oct "," ~ ")</f>
        <v>  </v>
      </c>
      <c r="BT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565,"jan","~"),"feb","~"),"mar","~"),"apr","~"),"may","~"),"jun","~"),"jul","~"),"aug","~"),"sep","~"),"oct","~"),"nov","~"),"dec","~")," nov "," ~ ")," dec "," ~ ")," mon "," ~ ")," tue "," ~ ")," wed "," ~ ")," thu "," ~ ")," fri "," ~ ")," sat "," ~ ")," sun "," ~ ")," gate "," ~ ")," bay "," ~ ")," stand "," ~ ")," position "," ~ ")," galley "," ~ ")," flight "," ~ ")," flt "," ~ ")," day "," ~ ")," date "," ~ ")," dated "," ~ ")," the "," ~ ")," and "," ~ ")," of "," ~ ")," in "," ~ ")," for "," ~ ")," with "," ~ ")</f>
        <v>  </v>
      </c>
      <c r="BU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565,"jan","~"),"feb","~"),"mar","~"),"apr","~"),"may","~"),"jun","~"),"jul","~"),"aug","~"),"sep","~"),"oct","~"),"nov","~"),"dec","~")," nov "," ~ ")," dec "," ~ ")," mon "," ~ ")," tue "," ~ ")," wed "," ~ ")," thu "," ~ ")," fri "," ~ ")," sat "," ~ ")," sun "," ~ ")," gate "," ~ ")," bay "," ~ ")," stand "," ~ ")," position "," ~ ")," galley "," ~ ")," flight "," ~ ")," flt "," ~ ")," day "," ~ ")," date "," ~ ")," dated "," ~ ")," the "," ~ ")," and "," ~ ")," of "," ~ ")," in "," ~ ")," for "," ~ ")," with "," ~ ")</f>
        <v>  </v>
      </c>
      <c r="BV565" s="61" t="n">
        <f aca="false">IFERROR(IF(OR(SUMPRODUCT((LEN(BC565)-LEN(SUBSTITUTE(BC565," "&amp;L_NotLoaded&amp;" "," ")))/(LEN(L_NotLoaded)+1))&gt;SUMPRODUCT((LEN(BC565)-LEN(SUBSTITUTE(BC565," "&amp;L_NotLoadedNeg&amp;" "," ")))/(LEN(L_NotLoadedNeg)+1)),SUMPRODUCT((LEN(BD565)-LEN(SUBSTITUTE(BD565," "&amp;L_NotLoaded&amp;" "," ")))/(LEN(L_NotLoaded)+1))&gt;SUMPRODUCT((LEN(BD565)-LEN(SUBSTITUTE(BD565," "&amp;L_NotLoadedNeg&amp;" "," ")))/(LEN(L_NotLoadedNeg)+1))),1,0),0)</f>
        <v>0</v>
      </c>
      <c r="BW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565," pax "," ~ ")," etd "," ~ ")," eta "," ~ ")," std "," ~ ")," sta "," ~ ")," atd "," ~ ")," ata "," ~ ")," lt "," ~ ")," utc "," ~ ")," local "," ~ ")," ok "," ~ ")," done "," ~ ")," seen "," ~ ")," chk "," ~ ")," chkd "," ~ ")," checked "," ~ ")," rcvd "," ~ ")," recd "," ~ ")," dep "," ~ ")," arr "," ~ ")," qty "," ~ ")," all "," ~ ")," ttl "," ~ ")," total "," ~ ")," via "," ~ ")," per "," ~ ")," call "," ~ ")," inbound "," ~ ")," outbound "," ~ ")," approx "," ~ ")</f>
        <v>  </v>
      </c>
      <c r="BX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565," pax "," ~ ")," etd "," ~ ")," eta "," ~ ")," std "," ~ ")," sta "," ~ ")," atd "," ~ ")," ata "," ~ ")," lt "," ~ ")," utc "," ~ ")," local "," ~ ")," ok "," ~ ")," done "," ~ ")," seen "," ~ ")," chk "," ~ ")," chkd "," ~ ")," checked "," ~ ")," rcvd "," ~ ")," recd "," ~ ")," dep "," ~ ")," arr "," ~ ")," qty "," ~ ")," all "," ~ ")," ttl "," ~ ")," total "," ~ ")," via "," ~ ")," per "," ~ ")," call "," ~ ")," inbound "," ~ ")," outbound "," ~ ")," approx "," ~ ")</f>
        <v>  </v>
      </c>
    </row>
    <row r="566" customFormat="false" ht="39.75" hidden="false" customHeight="true" outlineLevel="0" collapsed="false">
      <c r="A566" s="57" t="s">
        <v>1259</v>
      </c>
      <c r="B566" s="57" t="s">
        <v>290</v>
      </c>
      <c r="C566" s="57" t="str">
        <f aca="false">Flights!$F$21</f>
        <v>MH0073</v>
      </c>
      <c r="D566" s="58" t="n">
        <f aca="false">Flights!$D$21</f>
        <v>46322</v>
      </c>
      <c r="E566" s="57" t="str">
        <f aca="false">Flights!$G$21&amp;"-"&amp;Flights!$H$21</f>
        <v>HKG-KUL</v>
      </c>
      <c r="F566" s="57" t="str">
        <f aca="false">Flights!$K$21</f>
        <v>BC</v>
      </c>
      <c r="G566" s="57" t="s">
        <v>462</v>
      </c>
      <c r="H566" s="57" t="s">
        <v>463</v>
      </c>
      <c r="I566" s="57" t="s">
        <v>502</v>
      </c>
      <c r="J566" s="57" t="s">
        <v>544</v>
      </c>
      <c r="K566" s="67" t="s">
        <v>504</v>
      </c>
      <c r="L566" s="67" t="s">
        <v>1233</v>
      </c>
      <c r="M566" s="67" t="s">
        <v>454</v>
      </c>
      <c r="N566" s="67" t="s">
        <v>386</v>
      </c>
      <c r="O566" s="67"/>
      <c r="P566" s="57" t="s">
        <v>282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open",IF(AND(NOT(OR(LEN(AZ566)&lt;15,ISNUMBER(MATCH(AZ566,L_Placeholder,0)))),BK566=0,NOT(OR(LEN(AU566)&lt;2,ISNUMBER(MATCH(AU566,L_Placeholder,0)))),NOT(OR(LEN(AX566)&lt;2,ISNUMBER(MATCH(AX566,L_Placeholder,0)))),TRIM(AE566)&lt;&gt;TRIM(T566)),"N/A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missing",IF(OR(LEN(AU566)&lt;2,ISNUMBER(MATCH(AU566,L_Placeholder,0))),"INVALID – PIC missing",IF(OR(LEN(AV566)&lt;2,ISNUMBER(MATCH(AV566,L_Placeholder,0))),"INVALID – result / assessment missing",IF(OR(OR(LEN(AW566)&lt;3,ISNUMBER(MATCH(AW566,L_Placeholder,0))),SUMPRODUCT(--ISNUMBER(SEARCH(" "&amp;L_EvidencePhrase&amp;" ",BD566)))&gt;0,BI566=1),"INVALID – evidence missing, placeholder or not yet on file",IF(BL566=0,"INVALID – evidence needs a traceable reference (number, file name or link)",IF(OR(LEN(AX566)&lt;2,ISNUMBER(MATCH(AX566,L_Placeholder,0))),"INVALID – verifier missing",IF(AX566=AU566,"INVALID – verifier must be someone other than the PIC",IF(BH566=1,"INVALID – result not yet available (awaiting / TBC)",IF(BV566=1,"INVALID – wording says not on board: an on-board confirmation needs the item loaded",IF(AND(AQ566=1,OR(OR(LEN(AY566)&lt;3,ISNUMBER(MATCH(AY566,L_Placeholder,0))),BJ566=1,BQ566=0)),"INVALID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LATE","COMPLETE")&amp;IF(BG566=1," – CHECK WORDING",""))))))))))))))))))))))))),IF(TRIM(U566)="Fail","FAIL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t="str">
        <f aca="false">" "&amp;TRIM(SUBSTITUTE(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 "))&amp;" "</f>
        <v>  </v>
      </c>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IFERROR(IF(AND(TRIM(U566)="Pass",SUMPRODUCT((LEN(BC566)-LEN(SUBSTITUTE(BC566,"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")))/(LEN(L_PendNeg)+1)),1,0),1)</f>
        <v>0</v>
      </c>
      <c r="BI566" s="61" t="n">
        <f aca="false">IFERROR(IF(SUMPRODUCT((LEN(BD566)-LEN(SUBSTITUTE(BD566," "&amp;L_PendStrict&amp;" "," ")))/(LEN(L_PendStrict)+1))&gt;SUMPRODUCT((LEN(BD566)-LEN(SUBSTITUTE(BD566," "&amp;L_PendNeg&amp;" "," ")))/(LEN(L_PendNeg)+1)),1,0),1)</f>
        <v>0</v>
      </c>
      <c r="BJ566" s="61" t="n">
        <f aca="false">IFERROR(IF(SUMPRODUCT((LEN(BE566)-LEN(SUBSTITUTE(BE566," "&amp;L_Pending&amp;" "," ")))/(LEN(L_Pending)+1))&gt;SUMPRODUCT((LEN(BE566)-LEN(SUBSTITUTE(BE566," "&amp;L_PendNeg&amp;" "," ")))/(LEN(L_PendNeg)+1)),1,0),1)</f>
        <v>0</v>
      </c>
      <c r="BK566" s="61" t="n">
        <f aca="false">IFERROR(IF(SUMPRODUCT((LEN(BF566)-LEN(SUBSTITUTE(BF566," "&amp;L_PendStrict&amp;" "," ")))/(LEN(L_PendStrict)+1))&gt;SUMPRODUCT((LEN(BF566)-LEN(SUBSTITUTE(BF566," "&amp;L_PendNeg&amp;" "," ")))/(LEN(L_PendNeg)+1)),1,0),1)</f>
        <v>0</v>
      </c>
      <c r="BL566" s="61" t="n">
        <f aca="false">IFERROR(IF(OR(SUMPRODUCT(--ISNUMBER(SEARCH({"aa000"," aa 000"," aaa 000"," aaaa 000"," a 0000"," a000 000"," aa 00 000"," aaa 00 000"},BN566)))&gt;0,SUMPRODUCT(--ISNUMBER(SEARCH({"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566)))&gt;0,SUMPRODUCT(--ISNUMBER(SEARCH({"http","www.","\",".pdf",".jpg",".jpeg",".png",".heic",".xls",".doc",".msg",".eml"},Z566)))&gt;0,AND(SUMPRODUCT(--ISNUMBER(SEARCH({"sharepoint","onedrive","teams","dms","q-pulse","qpulse"},Z566)))&gt;0,ISNUMBER(SEARCH("0",BM566)))),1,0),0)</f>
        <v>0</v>
      </c>
      <c r="BM566" s="61" t="str">
        <f aca="false">SUBSTITUTE(SUBSTITUTE(SUBSTITUTE(SUBSTITUTE(SUBSTITUTE(SUBSTITUTE(SUBSTITUTE(SUBSTITUTE(SUBSTITUTE(LOWER(BW566&amp;""),"1","0"),"2","0"),"3","0"),"4","0"),"5","0"),"6","0"),"7","0"),"8","0"),"9","0")</f>
        <v>  </v>
      </c>
      <c r="BN566" s="61" t="str">
        <f aca="false">SUBSTITUTE(SUBSTITUTE(SUBSTITUTE(SUBSTITUTE(SUBSTITUTE(SUBSTITUTE(SUBSTITUTE(SUBSTITUTE(SUBSTITUTE(SUBSTITUTE(SUBSTITUTE(SUBSTITUTE(SUBSTITUTE(SUBSTITUTE(SUBSTITUTE(SUBSTITUTE(SUBSTITUTE(SUBSTITUTE(SUBSTITUTE(SUBSTITUTE(SUBSTITUTE(SUBSTITUTE(SUBSTITUTE(SUBSTITUTE(SUBSTITUTE(BM566,"b","a"),"c","a"),"d","a"),"e","a"),"f","a"),"g","a"),"h","a"),"i","a"),"j","a"),"k","a"),"l","a"),"m","a"),"n","a"),"o","a"),"p","a"),"q","a"),"r","a"),"s","a"),"t","a"),"u","a"),"v","a"),"w","a"),"x","a"),"y","a"),"z","a")</f>
        <v>  </v>
      </c>
      <c r="BO566" s="61" t="str">
        <f aca="false">SUBSTITUTE(SUBSTITUTE(SUBSTITUTE(SUBSTITUTE(SUBSTITUTE(SUBSTITUTE(SUBSTITUTE(SUBSTITUTE(SUBSTITUTE(LOWER(BX566&amp;""),"1","0"),"2","0"),"3","0"),"4","0"),"5","0"),"6","0"),"7","0"),"8","0"),"9","0")</f>
        <v>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v>
      </c>
      <c r="BQ566" s="61" t="n">
        <f aca="false">IFERROR(IF(OR(SUMPRODUCT(--ISNUMBER(SEARCH({"aa000"," aa 000"," aaa 000"," aaaa 000"," a 0000"," a000 000"," aa 00 000"," aaa 00 000"},BP566)))&gt;0,SUMPRODUCT(--ISNUMBER(SEARCH({"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566)))&gt;0,SUMPRODUCT(--ISNUMBER(SEARCH({"http","www.","\",".pdf",".jpg",".jpeg",".png",".heic",".xls",".doc",".msg",".eml"},W566)))&gt;0,ISNUMBER(SEARCH("0000",BO566)),AND(SUMPRODUCT(--ISNUMBER(SEARCH({"sharepoint","onedrive","teams","dms","q-pulse","qpulse"},W566)))&gt;0,ISNUMBER(SEARCH("0",BO566)))),1,0),0)</f>
        <v>0</v>
      </c>
      <c r="BR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566," "&amp;LOWER(Flights!$F$21)&amp;" "," ~ ")," mh"," ~")," at "," ~ ")," by "," ~ ")," on "," ~ ")," to "," ~ ")," from "," ~ ")," until "," ~ ")," till "," ~ ")," before "," ~ ")," after "," ~ ")," around "," ~ ")," approx "," ~ ")," about "," ~ ")," since "," ~ ")," hrs "," ~ ")," hr "," ~ ")," hours "," ~ ")," time "," ~ ")," jan "," ~ ")," feb "," ~ ")," mar "," ~ ")," apr "," ~ ")," may "," ~ ")," jun "," ~ ")," jul "," ~ ")," aug "," ~ ")," sep "," ~ ")," sept "," ~ ")," oct "," ~ ")</f>
        <v>  </v>
      </c>
      <c r="BS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566," "&amp;LOWER(Flights!$F$21)&amp;" "," ~ ")," mh"," ~")," at "," ~ ")," by "," ~ ")," on "," ~ ")," to "," ~ ")," from "," ~ ")," until "," ~ ")," till "," ~ ")," before "," ~ ")," after "," ~ ")," around "," ~ ")," approx "," ~ ")," about "," ~ ")," since "," ~ ")," hrs "," ~ ")," hr "," ~ ")," hours "," ~ ")," time "," ~ ")," jan "," ~ ")," feb "," ~ ")," mar "," ~ ")," apr "," ~ ")," may "," ~ ")," jun "," ~ ")," jul "," ~ ")," aug "," ~ ")," sep "," ~ ")," sept "," ~ ")," oct "," ~ ")</f>
        <v>  </v>
      </c>
      <c r="BT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566,"jan","~"),"feb","~"),"mar","~"),"apr","~"),"may","~"),"jun","~"),"jul","~"),"aug","~"),"sep","~"),"oct","~"),"nov","~"),"dec","~")," nov "," ~ ")," dec "," ~ ")," mon "," ~ ")," tue "," ~ ")," wed "," ~ ")," thu "," ~ ")," fri "," ~ ")," sat "," ~ ")," sun "," ~ ")," gate "," ~ ")," bay "," ~ ")," stand "," ~ ")," position "," ~ ")," galley "," ~ ")," flight "," ~ ")," flt "," ~ ")," day "," ~ ")," date "," ~ ")," dated "," ~ ")," the "," ~ ")," and "," ~ ")," of "," ~ ")," in "," ~ ")," for "," ~ ")," with "," ~ ")</f>
        <v>  </v>
      </c>
      <c r="BU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566,"jan","~"),"feb","~"),"mar","~"),"apr","~"),"may","~"),"jun","~"),"jul","~"),"aug","~"),"sep","~"),"oct","~"),"nov","~"),"dec","~")," nov "," ~ ")," dec "," ~ ")," mon "," ~ ")," tue "," ~ ")," wed "," ~ ")," thu "," ~ ")," fri "," ~ ")," sat "," ~ ")," sun "," ~ ")," gate "," ~ ")," bay "," ~ ")," stand "," ~ ")," position "," ~ ")," galley "," ~ ")," flight "," ~ ")," flt "," ~ ")," day "," ~ ")," date "," ~ ")," dated "," ~ ")," the "," ~ ")," and "," ~ ")," of "," ~ ")," in "," ~ ")," for "," ~ ")," with "," ~ ")</f>
        <v>  </v>
      </c>
      <c r="BV566" s="61" t="n">
        <f aca="false">IFERROR(IF(OR(SUMPRODUCT((LEN(BC566)-LEN(SUBSTITUTE(BC566," "&amp;L_NotLoaded&amp;" "," ")))/(LEN(L_NotLoaded)+1))&gt;SUMPRODUCT((LEN(BC566)-LEN(SUBSTITUTE(BC566," "&amp;L_NotLoadedNeg&amp;" "," ")))/(LEN(L_NotLoadedNeg)+1)),SUMPRODUCT((LEN(BD566)-LEN(SUBSTITUTE(BD566," "&amp;L_NotLoaded&amp;" "," ")))/(LEN(L_NotLoaded)+1))&gt;SUMPRODUCT((LEN(BD566)-LEN(SUBSTITUTE(BD566," "&amp;L_NotLoadedNeg&amp;" "," ")))/(LEN(L_NotLoadedNeg)+1))),1,0),0)</f>
        <v>0</v>
      </c>
      <c r="BW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566," pax "," ~ ")," etd "," ~ ")," eta "," ~ ")," std "," ~ ")," sta "," ~ ")," atd "," ~ ")," ata "," ~ ")," lt "," ~ ")," utc "," ~ ")," local "," ~ ")," ok "," ~ ")," done "," ~ ")," seen "," ~ ")," chk "," ~ ")," chkd "," ~ ")," checked "," ~ ")," rcvd "," ~ ")," recd "," ~ ")," dep "," ~ ")," arr "," ~ ")," qty "," ~ ")," all "," ~ ")," ttl "," ~ ")," total "," ~ ")," via "," ~ ")," per "," ~ ")," call "," ~ ")," inbound "," ~ ")," outbound "," ~ ")," approx "," ~ ")</f>
        <v>  </v>
      </c>
      <c r="BX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566," pax "," ~ ")," etd "," ~ ")," eta "," ~ ")," std "," ~ ")," sta "," ~ ")," atd "," ~ ")," ata "," ~ ")," lt "," ~ ")," utc "," ~ ")," local "," ~ ")," ok "," ~ ")," done "," ~ ")," seen "," ~ ")," chk "," ~ ")," chkd "," ~ ")," checked "," ~ ")," rcvd "," ~ ")," recd "," ~ ")," dep "," ~ ")," arr "," ~ ")," qty "," ~ ")," all "," ~ ")," ttl "," ~ ")," total "," ~ ")," via "," ~ ")," per "," ~ ")," call "," ~ ")," inbound "," ~ ")," outbound "," ~ ")," approx "," ~ ")</f>
        <v>  </v>
      </c>
    </row>
    <row r="567" customFormat="false" ht="78.75" hidden="false" customHeight="true" outlineLevel="0" collapsed="false">
      <c r="A567" s="57" t="s">
        <v>1260</v>
      </c>
      <c r="B567" s="57" t="s">
        <v>290</v>
      </c>
      <c r="C567" s="57" t="str">
        <f aca="false">Flights!$F$21</f>
        <v>MH0073</v>
      </c>
      <c r="D567" s="58" t="n">
        <f aca="false">Flights!$D$21</f>
        <v>46322</v>
      </c>
      <c r="E567" s="57" t="str">
        <f aca="false">Flights!$G$21&amp;"-"&amp;Flights!$H$21</f>
        <v>HKG-KUL</v>
      </c>
      <c r="F567" s="57" t="str">
        <f aca="false">Flights!$K$21</f>
        <v>BC</v>
      </c>
      <c r="G567" s="57" t="s">
        <v>462</v>
      </c>
      <c r="H567" s="57" t="s">
        <v>463</v>
      </c>
      <c r="I567" s="57" t="s">
        <v>502</v>
      </c>
      <c r="J567" s="57" t="s">
        <v>546</v>
      </c>
      <c r="K567" s="67" t="s">
        <v>504</v>
      </c>
      <c r="L567" s="67" t="s">
        <v>1235</v>
      </c>
      <c r="M567" s="67" t="s">
        <v>454</v>
      </c>
      <c r="N567" s="67" t="s">
        <v>447</v>
      </c>
      <c r="O567" s="67" t="s">
        <v>1261</v>
      </c>
      <c r="P567" s="57" t="s">
        <v>282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open",IF(AND(NOT(OR(LEN(AZ567)&lt;15,ISNUMBER(MATCH(AZ567,L_Placeholder,0)))),BK567=0,NOT(OR(LEN(AU567)&lt;2,ISNUMBER(MATCH(AU567,L_Placeholder,0)))),NOT(OR(LEN(AX567)&lt;2,ISNUMBER(MATCH(AX567,L_Placeholder,0)))),TRIM(AE567)&lt;&gt;TRIM(T567)),"N/A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missing",IF(OR(LEN(AU567)&lt;2,ISNUMBER(MATCH(AU567,L_Placeholder,0))),"INVALID – PIC missing",IF(OR(LEN(AV567)&lt;2,ISNUMBER(MATCH(AV567,L_Placeholder,0))),"INVALID – result / assessment missing",IF(OR(OR(LEN(AW567)&lt;3,ISNUMBER(MATCH(AW567,L_Placeholder,0))),SUMPRODUCT(--ISNUMBER(SEARCH(" "&amp;L_EvidencePhrase&amp;" ",BD567)))&gt;0,BI567=1),"INVALID – evidence missing, placeholder or not yet on file",IF(BL567=0,"INVALID – evidence needs a traceable reference (number, file name or link)",IF(OR(LEN(AX567)&lt;2,ISNUMBER(MATCH(AX567,L_Placeholder,0))),"INVALID – verifier missing",IF(AX567=AU567,"INVALID – verifier must be someone other than the PIC",IF(BH567=1,"INVALID – result not yet available (awaiting / TBC)",IF(BV567=1,"INVALID – wording says not on board: an on-board confirmation needs the item loaded",IF(AND(AQ567=1,OR(OR(LEN(AY567)&lt;3,ISNUMBER(MATCH(AY567,L_Placeholder,0))),BJ567=1,BQ567=0)),"INVALID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LATE","COMPLETE")&amp;IF(BG567=1," – CHECK WORDING",""))))))))))))))))))))))))),IF(TRIM(U567)="Fail","FAIL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t="str">
        <f aca="false">" "&amp;TRIM(SUBSTITUTE(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 "))&amp;" "</f>
        <v>  </v>
      </c>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IFERROR(IF(AND(TRIM(U567)="Pass",SUMPRODUCT((LEN(BC567)-LEN(SUBSTITUTE(BC567,"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")))/(LEN(L_PendNeg)+1)),1,0),1)</f>
        <v>0</v>
      </c>
      <c r="BI567" s="61" t="n">
        <f aca="false">IFERROR(IF(SUMPRODUCT((LEN(BD567)-LEN(SUBSTITUTE(BD567," "&amp;L_PendStrict&amp;" "," ")))/(LEN(L_PendStrict)+1))&gt;SUMPRODUCT((LEN(BD567)-LEN(SUBSTITUTE(BD567," "&amp;L_PendNeg&amp;" "," ")))/(LEN(L_PendNeg)+1)),1,0),1)</f>
        <v>0</v>
      </c>
      <c r="BJ567" s="61" t="n">
        <f aca="false">IFERROR(IF(SUMPRODUCT((LEN(BE567)-LEN(SUBSTITUTE(BE567," "&amp;L_Pending&amp;" "," ")))/(LEN(L_Pending)+1))&gt;SUMPRODUCT((LEN(BE567)-LEN(SUBSTITUTE(BE567," "&amp;L_PendNeg&amp;" "," ")))/(LEN(L_PendNeg)+1)),1,0),1)</f>
        <v>0</v>
      </c>
      <c r="BK567" s="61" t="n">
        <f aca="false">IFERROR(IF(SUMPRODUCT((LEN(BF567)-LEN(SUBSTITUTE(BF567," "&amp;L_PendStrict&amp;" "," ")))/(LEN(L_PendStrict)+1))&gt;SUMPRODUCT((LEN(BF567)-LEN(SUBSTITUTE(BF567," "&amp;L_PendNeg&amp;" "," ")))/(LEN(L_PendNeg)+1)),1,0),1)</f>
        <v>0</v>
      </c>
      <c r="BL567" s="61" t="n">
        <f aca="false">IFERROR(IF(OR(SUMPRODUCT(--ISNUMBER(SEARCH({"aa000"," aa 000"," aaa 000"," aaaa 000"," a 0000"," a000 000"," aa 00 000"," aaa 00 000"},BN567)))&gt;0,SUMPRODUCT(--ISNUMBER(SEARCH({"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567)))&gt;0,SUMPRODUCT(--ISNUMBER(SEARCH({"http","www.","\",".pdf",".jpg",".jpeg",".png",".heic",".xls",".doc",".msg",".eml"},Z567)))&gt;0,AND(SUMPRODUCT(--ISNUMBER(SEARCH({"sharepoint","onedrive","teams","dms","q-pulse","qpulse"},Z567)))&gt;0,ISNUMBER(SEARCH("0",BM567)))),1,0),0)</f>
        <v>0</v>
      </c>
      <c r="BM567" s="61" t="str">
        <f aca="false">SUBSTITUTE(SUBSTITUTE(SUBSTITUTE(SUBSTITUTE(SUBSTITUTE(SUBSTITUTE(SUBSTITUTE(SUBSTITUTE(SUBSTITUTE(LOWER(BW567&amp;""),"1","0"),"2","0"),"3","0"),"4","0"),"5","0"),"6","0"),"7","0"),"8","0"),"9","0")</f>
        <v>  </v>
      </c>
      <c r="BN567" s="61" t="str">
        <f aca="false">SUBSTITUTE(SUBSTITUTE(SUBSTITUTE(SUBSTITUTE(SUBSTITUTE(SUBSTITUTE(SUBSTITUTE(SUBSTITUTE(SUBSTITUTE(SUBSTITUTE(SUBSTITUTE(SUBSTITUTE(SUBSTITUTE(SUBSTITUTE(SUBSTITUTE(SUBSTITUTE(SUBSTITUTE(SUBSTITUTE(SUBSTITUTE(SUBSTITUTE(SUBSTITUTE(SUBSTITUTE(SUBSTITUTE(SUBSTITUTE(SUBSTITUTE(BM567,"b","a"),"c","a"),"d","a"),"e","a"),"f","a"),"g","a"),"h","a"),"i","a"),"j","a"),"k","a"),"l","a"),"m","a"),"n","a"),"o","a"),"p","a"),"q","a"),"r","a"),"s","a"),"t","a"),"u","a"),"v","a"),"w","a"),"x","a"),"y","a"),"z","a")</f>
        <v>  </v>
      </c>
      <c r="BO567" s="61" t="str">
        <f aca="false">SUBSTITUTE(SUBSTITUTE(SUBSTITUTE(SUBSTITUTE(SUBSTITUTE(SUBSTITUTE(SUBSTITUTE(SUBSTITUTE(SUBSTITUTE(LOWER(BX567&amp;""),"1","0"),"2","0"),"3","0"),"4","0"),"5","0"),"6","0"),"7","0"),"8","0"),"9","0")</f>
        <v>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v>
      </c>
      <c r="BQ567" s="61" t="n">
        <f aca="false">IFERROR(IF(OR(SUMPRODUCT(--ISNUMBER(SEARCH({"aa000"," aa 000"," aaa 000"," aaaa 000"," a 0000"," a000 000"," aa 00 000"," aaa 00 000"},BP567)))&gt;0,SUMPRODUCT(--ISNUMBER(SEARCH({"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567)))&gt;0,SUMPRODUCT(--ISNUMBER(SEARCH({"http","www.","\",".pdf",".jpg",".jpeg",".png",".heic",".xls",".doc",".msg",".eml"},W567)))&gt;0,ISNUMBER(SEARCH("0000",BO567)),AND(SUMPRODUCT(--ISNUMBER(SEARCH({"sharepoint","onedrive","teams","dms","q-pulse","qpulse"},W567)))&gt;0,ISNUMBER(SEARCH("0",BO567)))),1,0),0)</f>
        <v>0</v>
      </c>
      <c r="BR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567," "&amp;LOWER(Flights!$F$21)&amp;" "," ~ ")," mh"," ~")," at "," ~ ")," by "," ~ ")," on "," ~ ")," to "," ~ ")," from "," ~ ")," until "," ~ ")," till "," ~ ")," before "," ~ ")," after "," ~ ")," around "," ~ ")," approx "," ~ ")," about "," ~ ")," since "," ~ ")," hrs "," ~ ")," hr "," ~ ")," hours "," ~ ")," time "," ~ ")," jan "," ~ ")," feb "," ~ ")," mar "," ~ ")," apr "," ~ ")," may "," ~ ")," jun "," ~ ")," jul "," ~ ")," aug "," ~ ")," sep "," ~ ")," sept "," ~ ")," oct "," ~ ")</f>
        <v>  </v>
      </c>
      <c r="BS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567," "&amp;LOWER(Flights!$F$21)&amp;" "," ~ ")," mh"," ~")," at "," ~ ")," by "," ~ ")," on "," ~ ")," to "," ~ ")," from "," ~ ")," until "," ~ ")," till "," ~ ")," before "," ~ ")," after "," ~ ")," around "," ~ ")," approx "," ~ ")," about "," ~ ")," since "," ~ ")," hrs "," ~ ")," hr "," ~ ")," hours "," ~ ")," time "," ~ ")," jan "," ~ ")," feb "," ~ ")," mar "," ~ ")," apr "," ~ ")," may "," ~ ")," jun "," ~ ")," jul "," ~ ")," aug "," ~ ")," sep "," ~ ")," sept "," ~ ")," oct "," ~ ")</f>
        <v>  </v>
      </c>
      <c r="BT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567,"jan","~"),"feb","~"),"mar","~"),"apr","~"),"may","~"),"jun","~"),"jul","~"),"aug","~"),"sep","~"),"oct","~"),"nov","~"),"dec","~")," nov "," ~ ")," dec "," ~ ")," mon "," ~ ")," tue "," ~ ")," wed "," ~ ")," thu "," ~ ")," fri "," ~ ")," sat "," ~ ")," sun "," ~ ")," gate "," ~ ")," bay "," ~ ")," stand "," ~ ")," position "," ~ ")," galley "," ~ ")," flight "," ~ ")," flt "," ~ ")," day "," ~ ")," date "," ~ ")," dated "," ~ ")," the "," ~ ")," and "," ~ ")," of "," ~ ")," in "," ~ ")," for "," ~ ")," with "," ~ ")</f>
        <v>  </v>
      </c>
      <c r="BU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567,"jan","~"),"feb","~"),"mar","~"),"apr","~"),"may","~"),"jun","~"),"jul","~"),"aug","~"),"sep","~"),"oct","~"),"nov","~"),"dec","~")," nov "," ~ ")," dec "," ~ ")," mon "," ~ ")," tue "," ~ ")," wed "," ~ ")," thu "," ~ ")," fri "," ~ ")," sat "," ~ ")," sun "," ~ ")," gate "," ~ ")," bay "," ~ ")," stand "," ~ ")," position "," ~ ")," galley "," ~ ")," flight "," ~ ")," flt "," ~ ")," day "," ~ ")," date "," ~ ")," dated "," ~ ")," the "," ~ ")," and "," ~ ")," of "," ~ ")," in "," ~ ")," for "," ~ ")," with "," ~ ")</f>
        <v>  </v>
      </c>
      <c r="BV567" s="61" t="n">
        <f aca="false">IFERROR(IF(OR(SUMPRODUCT((LEN(BC567)-LEN(SUBSTITUTE(BC567," "&amp;L_NotLoaded&amp;" "," ")))/(LEN(L_NotLoaded)+1))&gt;SUMPRODUCT((LEN(BC567)-LEN(SUBSTITUTE(BC567," "&amp;L_NotLoadedNeg&amp;" "," ")))/(LEN(L_NotLoadedNeg)+1)),SUMPRODUCT((LEN(BD567)-LEN(SUBSTITUTE(BD567," "&amp;L_NotLoaded&amp;" "," ")))/(LEN(L_NotLoaded)+1))&gt;SUMPRODUCT((LEN(BD567)-LEN(SUBSTITUTE(BD567," "&amp;L_NotLoadedNeg&amp;" "," ")))/(LEN(L_NotLoadedNeg)+1))),1,0),0)</f>
        <v>0</v>
      </c>
      <c r="BW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567," pax "," ~ ")," etd "," ~ ")," eta "," ~ ")," std "," ~ ")," sta "," ~ ")," atd "," ~ ")," ata "," ~ ")," lt "," ~ ")," utc "," ~ ")," local "," ~ ")," ok "," ~ ")," done "," ~ ")," seen "," ~ ")," chk "," ~ ")," chkd "," ~ ")," checked "," ~ ")," rcvd "," ~ ")," recd "," ~ ")," dep "," ~ ")," arr "," ~ ")," qty "," ~ ")," all "," ~ ")," ttl "," ~ ")," total "," ~ ")," via "," ~ ")," per "," ~ ")," call "," ~ ")," inbound "," ~ ")," outbound "," ~ ")," approx "," ~ ")</f>
        <v>  </v>
      </c>
      <c r="BX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567," pax "," ~ ")," etd "," ~ ")," eta "," ~ ")," std "," ~ ")," sta "," ~ ")," atd "," ~ ")," ata "," ~ ")," lt "," ~ ")," utc "," ~ ")," local "," ~ ")," ok "," ~ ")," done "," ~ ")," seen "," ~ ")," chk "," ~ ")," chkd "," ~ ")," checked "," ~ ")," rcvd "," ~ ")," recd "," ~ ")," dep "," ~ ")," arr "," ~ ")," qty "," ~ ")," all "," ~ ")," ttl "," ~ ")," total "," ~ ")," via "," ~ ")," per "," ~ ")," call "," ~ ")," inbound "," ~ ")," outbound "," ~ ")," approx "," ~ ")</f>
        <v>  </v>
      </c>
    </row>
    <row r="568" customFormat="false" ht="78.75" hidden="false" customHeight="true" outlineLevel="0" collapsed="false">
      <c r="A568" s="57" t="s">
        <v>1262</v>
      </c>
      <c r="B568" s="57" t="s">
        <v>290</v>
      </c>
      <c r="C568" s="57" t="str">
        <f aca="false">Flights!$F$21</f>
        <v>MH0073</v>
      </c>
      <c r="D568" s="58" t="n">
        <f aca="false">Flights!$D$21</f>
        <v>46322</v>
      </c>
      <c r="E568" s="57" t="str">
        <f aca="false">Flights!$G$21&amp;"-"&amp;Flights!$H$21</f>
        <v>HKG-KUL</v>
      </c>
      <c r="F568" s="57" t="str">
        <f aca="false">Flights!$K$21</f>
        <v>BC</v>
      </c>
      <c r="G568" s="57" t="s">
        <v>462</v>
      </c>
      <c r="H568" s="57" t="s">
        <v>463</v>
      </c>
      <c r="I568" s="57" t="s">
        <v>502</v>
      </c>
      <c r="J568" s="57" t="s">
        <v>549</v>
      </c>
      <c r="K568" s="67" t="s">
        <v>504</v>
      </c>
      <c r="L568" s="67" t="s">
        <v>1238</v>
      </c>
      <c r="M568" s="67" t="s">
        <v>454</v>
      </c>
      <c r="N568" s="67" t="s">
        <v>447</v>
      </c>
      <c r="O568" s="67" t="s">
        <v>1261</v>
      </c>
      <c r="P568" s="57" t="s">
        <v>282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open",IF(AND(NOT(OR(LEN(AZ568)&lt;15,ISNUMBER(MATCH(AZ568,L_Placeholder,0)))),BK568=0,NOT(OR(LEN(AU568)&lt;2,ISNUMBER(MATCH(AU568,L_Placeholder,0)))),NOT(OR(LEN(AX568)&lt;2,ISNUMBER(MATCH(AX568,L_Placeholder,0)))),TRIM(AE568)&lt;&gt;TRIM(T568)),"N/A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missing",IF(OR(LEN(AU568)&lt;2,ISNUMBER(MATCH(AU568,L_Placeholder,0))),"INVALID – PIC missing",IF(OR(LEN(AV568)&lt;2,ISNUMBER(MATCH(AV568,L_Placeholder,0))),"INVALID – result / assessment missing",IF(OR(OR(LEN(AW568)&lt;3,ISNUMBER(MATCH(AW568,L_Placeholder,0))),SUMPRODUCT(--ISNUMBER(SEARCH(" "&amp;L_EvidencePhrase&amp;" ",BD568)))&gt;0,BI568=1),"INVALID – evidence missing, placeholder or not yet on file",IF(BL568=0,"INVALID – evidence needs a traceable reference (number, file name or link)",IF(OR(LEN(AX568)&lt;2,ISNUMBER(MATCH(AX568,L_Placeholder,0))),"INVALID – verifier missing",IF(AX568=AU568,"INVALID – verifier must be someone other than the PIC",IF(BH568=1,"INVALID – result not yet available (awaiting / TBC)",IF(BV568=1,"INVALID – wording says not on board: an on-board confirmation needs the item loaded",IF(AND(AQ568=1,OR(OR(LEN(AY568)&lt;3,ISNUMBER(MATCH(AY568,L_Placeholder,0))),BJ568=1,BQ568=0)),"INVALID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LATE","COMPLETE")&amp;IF(BG568=1," – CHECK WORDING",""))))))))))))))))))))))))),IF(TRIM(U568)="Fail","FAIL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t="str">
        <f aca="false">" "&amp;TRIM(SUBSTITUTE(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 "))&amp;" "</f>
        <v>  </v>
      </c>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IFERROR(IF(AND(TRIM(U568)="Pass",SUMPRODUCT((LEN(BC568)-LEN(SUBSTITUTE(BC568,"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")))/(LEN(L_PendNeg)+1)),1,0),1)</f>
        <v>0</v>
      </c>
      <c r="BI568" s="61" t="n">
        <f aca="false">IFERROR(IF(SUMPRODUCT((LEN(BD568)-LEN(SUBSTITUTE(BD568," "&amp;L_PendStrict&amp;" "," ")))/(LEN(L_PendStrict)+1))&gt;SUMPRODUCT((LEN(BD568)-LEN(SUBSTITUTE(BD568," "&amp;L_PendNeg&amp;" "," ")))/(LEN(L_PendNeg)+1)),1,0),1)</f>
        <v>0</v>
      </c>
      <c r="BJ568" s="61" t="n">
        <f aca="false">IFERROR(IF(SUMPRODUCT((LEN(BE568)-LEN(SUBSTITUTE(BE568," "&amp;L_Pending&amp;" "," ")))/(LEN(L_Pending)+1))&gt;SUMPRODUCT((LEN(BE568)-LEN(SUBSTITUTE(BE568," "&amp;L_PendNeg&amp;" "," ")))/(LEN(L_PendNeg)+1)),1,0),1)</f>
        <v>0</v>
      </c>
      <c r="BK568" s="61" t="n">
        <f aca="false">IFERROR(IF(SUMPRODUCT((LEN(BF568)-LEN(SUBSTITUTE(BF568," "&amp;L_PendStrict&amp;" "," ")))/(LEN(L_PendStrict)+1))&gt;SUMPRODUCT((LEN(BF568)-LEN(SUBSTITUTE(BF568," "&amp;L_PendNeg&amp;" "," ")))/(LEN(L_PendNeg)+1)),1,0),1)</f>
        <v>0</v>
      </c>
      <c r="BL568" s="61" t="n">
        <f aca="false">IFERROR(IF(OR(SUMPRODUCT(--ISNUMBER(SEARCH({"aa000"," aa 000"," aaa 000"," aaaa 000"," a 0000"," a000 000"," aa 00 000"," aaa 00 000"},BN568)))&gt;0,SUMPRODUCT(--ISNUMBER(SEARCH({"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568)))&gt;0,SUMPRODUCT(--ISNUMBER(SEARCH({"http","www.","\",".pdf",".jpg",".jpeg",".png",".heic",".xls",".doc",".msg",".eml"},Z568)))&gt;0,AND(SUMPRODUCT(--ISNUMBER(SEARCH({"sharepoint","onedrive","teams","dms","q-pulse","qpulse"},Z568)))&gt;0,ISNUMBER(SEARCH("0",BM568)))),1,0),0)</f>
        <v>0</v>
      </c>
      <c r="BM568" s="61" t="str">
        <f aca="false">SUBSTITUTE(SUBSTITUTE(SUBSTITUTE(SUBSTITUTE(SUBSTITUTE(SUBSTITUTE(SUBSTITUTE(SUBSTITUTE(SUBSTITUTE(LOWER(BW568&amp;""),"1","0"),"2","0"),"3","0"),"4","0"),"5","0"),"6","0"),"7","0"),"8","0"),"9","0")</f>
        <v>  </v>
      </c>
      <c r="BN568" s="61" t="str">
        <f aca="false">SUBSTITUTE(SUBSTITUTE(SUBSTITUTE(SUBSTITUTE(SUBSTITUTE(SUBSTITUTE(SUBSTITUTE(SUBSTITUTE(SUBSTITUTE(SUBSTITUTE(SUBSTITUTE(SUBSTITUTE(SUBSTITUTE(SUBSTITUTE(SUBSTITUTE(SUBSTITUTE(SUBSTITUTE(SUBSTITUTE(SUBSTITUTE(SUBSTITUTE(SUBSTITUTE(SUBSTITUTE(SUBSTITUTE(SUBSTITUTE(SUBSTITUTE(BM568,"b","a"),"c","a"),"d","a"),"e","a"),"f","a"),"g","a"),"h","a"),"i","a"),"j","a"),"k","a"),"l","a"),"m","a"),"n","a"),"o","a"),"p","a"),"q","a"),"r","a"),"s","a"),"t","a"),"u","a"),"v","a"),"w","a"),"x","a"),"y","a"),"z","a")</f>
        <v>  </v>
      </c>
      <c r="BO568" s="61" t="str">
        <f aca="false">SUBSTITUTE(SUBSTITUTE(SUBSTITUTE(SUBSTITUTE(SUBSTITUTE(SUBSTITUTE(SUBSTITUTE(SUBSTITUTE(SUBSTITUTE(LOWER(BX568&amp;""),"1","0"),"2","0"),"3","0"),"4","0"),"5","0"),"6","0"),"7","0"),"8","0"),"9","0")</f>
        <v>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v>
      </c>
      <c r="BQ568" s="61" t="n">
        <f aca="false">IFERROR(IF(OR(SUMPRODUCT(--ISNUMBER(SEARCH({"aa000"," aa 000"," aaa 000"," aaaa 000"," a 0000"," a000 000"," aa 00 000"," aaa 00 000"},BP568)))&gt;0,SUMPRODUCT(--ISNUMBER(SEARCH({"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568)))&gt;0,SUMPRODUCT(--ISNUMBER(SEARCH({"http","www.","\",".pdf",".jpg",".jpeg",".png",".heic",".xls",".doc",".msg",".eml"},W568)))&gt;0,ISNUMBER(SEARCH("0000",BO568)),AND(SUMPRODUCT(--ISNUMBER(SEARCH({"sharepoint","onedrive","teams","dms","q-pulse","qpulse"},W568)))&gt;0,ISNUMBER(SEARCH("0",BO568)))),1,0),0)</f>
        <v>0</v>
      </c>
      <c r="BR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568," "&amp;LOWER(Flights!$F$21)&amp;" "," ~ ")," mh"," ~")," at "," ~ ")," by "," ~ ")," on "," ~ ")," to "," ~ ")," from "," ~ ")," until "," ~ ")," till "," ~ ")," before "," ~ ")," after "," ~ ")," around "," ~ ")," approx "," ~ ")," about "," ~ ")," since "," ~ ")," hrs "," ~ ")," hr "," ~ ")," hours "," ~ ")," time "," ~ ")," jan "," ~ ")," feb "," ~ ")," mar "," ~ ")," apr "," ~ ")," may "," ~ ")," jun "," ~ ")," jul "," ~ ")," aug "," ~ ")," sep "," ~ ")," sept "," ~ ")," oct "," ~ ")</f>
        <v>  </v>
      </c>
      <c r="BS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568," "&amp;LOWER(Flights!$F$21)&amp;" "," ~ ")," mh"," ~")," at "," ~ ")," by "," ~ ")," on "," ~ ")," to "," ~ ")," from "," ~ ")," until "," ~ ")," till "," ~ ")," before "," ~ ")," after "," ~ ")," around "," ~ ")," approx "," ~ ")," about "," ~ ")," since "," ~ ")," hrs "," ~ ")," hr "," ~ ")," hours "," ~ ")," time "," ~ ")," jan "," ~ ")," feb "," ~ ")," mar "," ~ ")," apr "," ~ ")," may "," ~ ")," jun "," ~ ")," jul "," ~ ")," aug "," ~ ")," sep "," ~ ")," sept "," ~ ")," oct "," ~ ")</f>
        <v>  </v>
      </c>
      <c r="BT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568,"jan","~"),"feb","~"),"mar","~"),"apr","~"),"may","~"),"jun","~"),"jul","~"),"aug","~"),"sep","~"),"oct","~"),"nov","~"),"dec","~")," nov "," ~ ")," dec "," ~ ")," mon "," ~ ")," tue "," ~ ")," wed "," ~ ")," thu "," ~ ")," fri "," ~ ")," sat "," ~ ")," sun "," ~ ")," gate "," ~ ")," bay "," ~ ")," stand "," ~ ")," position "," ~ ")," galley "," ~ ")," flight "," ~ ")," flt "," ~ ")," day "," ~ ")," date "," ~ ")," dated "," ~ ")," the "," ~ ")," and "," ~ ")," of "," ~ ")," in "," ~ ")," for "," ~ ")," with "," ~ ")</f>
        <v>  </v>
      </c>
      <c r="BU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568,"jan","~"),"feb","~"),"mar","~"),"apr","~"),"may","~"),"jun","~"),"jul","~"),"aug","~"),"sep","~"),"oct","~"),"nov","~"),"dec","~")," nov "," ~ ")," dec "," ~ ")," mon "," ~ ")," tue "," ~ ")," wed "," ~ ")," thu "," ~ ")," fri "," ~ ")," sat "," ~ ")," sun "," ~ ")," gate "," ~ ")," bay "," ~ ")," stand "," ~ ")," position "," ~ ")," galley "," ~ ")," flight "," ~ ")," flt "," ~ ")," day "," ~ ")," date "," ~ ")," dated "," ~ ")," the "," ~ ")," and "," ~ ")," of "," ~ ")," in "," ~ ")," for "," ~ ")," with "," ~ ")</f>
        <v>  </v>
      </c>
      <c r="BV568" s="61" t="n">
        <f aca="false">IFERROR(IF(OR(SUMPRODUCT((LEN(BC568)-LEN(SUBSTITUTE(BC568," "&amp;L_NotLoaded&amp;" "," ")))/(LEN(L_NotLoaded)+1))&gt;SUMPRODUCT((LEN(BC568)-LEN(SUBSTITUTE(BC568," "&amp;L_NotLoadedNeg&amp;" "," ")))/(LEN(L_NotLoadedNeg)+1)),SUMPRODUCT((LEN(BD568)-LEN(SUBSTITUTE(BD568," "&amp;L_NotLoaded&amp;" "," ")))/(LEN(L_NotLoaded)+1))&gt;SUMPRODUCT((LEN(BD568)-LEN(SUBSTITUTE(BD568," "&amp;L_NotLoadedNeg&amp;" "," ")))/(LEN(L_NotLoadedNeg)+1))),1,0),0)</f>
        <v>0</v>
      </c>
      <c r="BW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568," pax "," ~ ")," etd "," ~ ")," eta "," ~ ")," std "," ~ ")," sta "," ~ ")," atd "," ~ ")," ata "," ~ ")," lt "," ~ ")," utc "," ~ ")," local "," ~ ")," ok "," ~ ")," done "," ~ ")," seen "," ~ ")," chk "," ~ ")," chkd "," ~ ")," checked "," ~ ")," rcvd "," ~ ")," recd "," ~ ")," dep "," ~ ")," arr "," ~ ")," qty "," ~ ")," all "," ~ ")," ttl "," ~ ")," total "," ~ ")," via "," ~ ")," per "," ~ ")," call "," ~ ")," inbound "," ~ ")," outbound "," ~ ")," approx "," ~ ")</f>
        <v>  </v>
      </c>
      <c r="BX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568," pax "," ~ ")," etd "," ~ ")," eta "," ~ ")," std "," ~ ")," sta "," ~ ")," atd "," ~ ")," ata "," ~ ")," lt "," ~ ")," utc "," ~ ")," local "," ~ ")," ok "," ~ ")," done "," ~ ")," seen "," ~ ")," chk "," ~ ")," chkd "," ~ ")," checked "," ~ ")," rcvd "," ~ ")," recd "," ~ ")," dep "," ~ ")," arr "," ~ ")," qty "," ~ ")," all "," ~ ")," ttl "," ~ ")," total "," ~ ")," via "," ~ ")," per "," ~ ")," call "," ~ ")," inbound "," ~ ")," outbound "," ~ ")," approx "," ~ ")</f>
        <v>  </v>
      </c>
    </row>
    <row r="569" customFormat="false" ht="39.75" hidden="false" customHeight="true" outlineLevel="0" collapsed="false">
      <c r="A569" s="57" t="s">
        <v>1263</v>
      </c>
      <c r="B569" s="57" t="s">
        <v>290</v>
      </c>
      <c r="C569" s="57" t="str">
        <f aca="false">Flights!$F$21</f>
        <v>MH0073</v>
      </c>
      <c r="D569" s="58" t="n">
        <f aca="false">Flights!$D$21</f>
        <v>46322</v>
      </c>
      <c r="E569" s="57" t="str">
        <f aca="false">Flights!$G$21&amp;"-"&amp;Flights!$H$21</f>
        <v>HKG-KUL</v>
      </c>
      <c r="F569" s="57" t="str">
        <f aca="false">Flights!$K$21</f>
        <v>BC</v>
      </c>
      <c r="G569" s="57" t="s">
        <v>462</v>
      </c>
      <c r="H569" s="57" t="s">
        <v>463</v>
      </c>
      <c r="I569" s="57" t="s">
        <v>502</v>
      </c>
      <c r="J569" s="57" t="s">
        <v>551</v>
      </c>
      <c r="K569" s="67" t="s">
        <v>522</v>
      </c>
      <c r="L569" s="67" t="s">
        <v>1240</v>
      </c>
      <c r="M569" s="67" t="s">
        <v>454</v>
      </c>
      <c r="N569" s="67" t="s">
        <v>386</v>
      </c>
      <c r="O569" s="67" t="s">
        <v>552</v>
      </c>
      <c r="P569" s="57" t="s">
        <v>282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open",IF(AND(NOT(OR(LEN(AZ569)&lt;15,ISNUMBER(MATCH(AZ569,L_Placeholder,0)))),BK569=0,NOT(OR(LEN(AU569)&lt;2,ISNUMBER(MATCH(AU569,L_Placeholder,0)))),NOT(OR(LEN(AX569)&lt;2,ISNUMBER(MATCH(AX569,L_Placeholder,0)))),TRIM(AE569)&lt;&gt;TRIM(T569)),"N/A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missing",IF(OR(LEN(AU569)&lt;2,ISNUMBER(MATCH(AU569,L_Placeholder,0))),"INVALID – PIC missing",IF(OR(LEN(AV569)&lt;2,ISNUMBER(MATCH(AV569,L_Placeholder,0))),"INVALID – result / assessment missing",IF(OR(OR(LEN(AW569)&lt;3,ISNUMBER(MATCH(AW569,L_Placeholder,0))),SUMPRODUCT(--ISNUMBER(SEARCH(" "&amp;L_EvidencePhrase&amp;" ",BD569)))&gt;0,BI569=1),"INVALID – evidence missing, placeholder or not yet on file",IF(BL569=0,"INVALID – evidence needs a traceable reference (number, file name or link)",IF(OR(LEN(AX569)&lt;2,ISNUMBER(MATCH(AX569,L_Placeholder,0))),"INVALID – verifier missing",IF(AX569=AU569,"INVALID – verifier must be someone other than the PIC",IF(BH569=1,"INVALID – result not yet available (awaiting / TBC)",IF(BV569=1,"INVALID – wording says not on board: an on-board confirmation needs the item loaded",IF(AND(AQ569=1,OR(OR(LEN(AY569)&lt;3,ISNUMBER(MATCH(AY569,L_Placeholder,0))),BJ569=1,BQ569=0)),"INVALID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LATE","COMPLETE")&amp;IF(BG569=1," – CHECK WORDING",""))))))))))))))))))))))))),IF(TRIM(U569)="Fail","FAIL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t="str">
        <f aca="false">" "&amp;TRIM(SUBSTITUTE(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 "))&amp;" "</f>
        <v>  </v>
      </c>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IFERROR(IF(AND(TRIM(U569)="Pass",SUMPRODUCT((LEN(BC569)-LEN(SUBSTITUTE(BC569,"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")))/(LEN(L_PendNeg)+1)),1,0),1)</f>
        <v>0</v>
      </c>
      <c r="BI569" s="61" t="n">
        <f aca="false">IFERROR(IF(SUMPRODUCT((LEN(BD569)-LEN(SUBSTITUTE(BD569," "&amp;L_PendStrict&amp;" "," ")))/(LEN(L_PendStrict)+1))&gt;SUMPRODUCT((LEN(BD569)-LEN(SUBSTITUTE(BD569," "&amp;L_PendNeg&amp;" "," ")))/(LEN(L_PendNeg)+1)),1,0),1)</f>
        <v>0</v>
      </c>
      <c r="BJ569" s="61" t="n">
        <f aca="false">IFERROR(IF(SUMPRODUCT((LEN(BE569)-LEN(SUBSTITUTE(BE569," "&amp;L_Pending&amp;" "," ")))/(LEN(L_Pending)+1))&gt;SUMPRODUCT((LEN(BE569)-LEN(SUBSTITUTE(BE569," "&amp;L_PendNeg&amp;" "," ")))/(LEN(L_PendNeg)+1)),1,0),1)</f>
        <v>0</v>
      </c>
      <c r="BK569" s="61" t="n">
        <f aca="false">IFERROR(IF(SUMPRODUCT((LEN(BF569)-LEN(SUBSTITUTE(BF569," "&amp;L_PendStrict&amp;" "," ")))/(LEN(L_PendStrict)+1))&gt;SUMPRODUCT((LEN(BF569)-LEN(SUBSTITUTE(BF569," "&amp;L_PendNeg&amp;" "," ")))/(LEN(L_PendNeg)+1)),1,0),1)</f>
        <v>0</v>
      </c>
      <c r="BL569" s="61" t="n">
        <f aca="false">IFERROR(IF(OR(SUMPRODUCT(--ISNUMBER(SEARCH({"aa000"," aa 000"," aaa 000"," aaaa 000"," a 0000"," a000 000"," aa 00 000"," aaa 00 000"},BN569)))&gt;0,SUMPRODUCT(--ISNUMBER(SEARCH({"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569)))&gt;0,SUMPRODUCT(--ISNUMBER(SEARCH({"http","www.","\",".pdf",".jpg",".jpeg",".png",".heic",".xls",".doc",".msg",".eml"},Z569)))&gt;0,AND(SUMPRODUCT(--ISNUMBER(SEARCH({"sharepoint","onedrive","teams","dms","q-pulse","qpulse"},Z569)))&gt;0,ISNUMBER(SEARCH("0",BM569)))),1,0),0)</f>
        <v>0</v>
      </c>
      <c r="BM569" s="61" t="str">
        <f aca="false">SUBSTITUTE(SUBSTITUTE(SUBSTITUTE(SUBSTITUTE(SUBSTITUTE(SUBSTITUTE(SUBSTITUTE(SUBSTITUTE(SUBSTITUTE(LOWER(BW569&amp;""),"1","0"),"2","0"),"3","0"),"4","0"),"5","0"),"6","0"),"7","0"),"8","0"),"9","0")</f>
        <v>  </v>
      </c>
      <c r="BN569" s="61" t="str">
        <f aca="false">SUBSTITUTE(SUBSTITUTE(SUBSTITUTE(SUBSTITUTE(SUBSTITUTE(SUBSTITUTE(SUBSTITUTE(SUBSTITUTE(SUBSTITUTE(SUBSTITUTE(SUBSTITUTE(SUBSTITUTE(SUBSTITUTE(SUBSTITUTE(SUBSTITUTE(SUBSTITUTE(SUBSTITUTE(SUBSTITUTE(SUBSTITUTE(SUBSTITUTE(SUBSTITUTE(SUBSTITUTE(SUBSTITUTE(SUBSTITUTE(SUBSTITUTE(BM569,"b","a"),"c","a"),"d","a"),"e","a"),"f","a"),"g","a"),"h","a"),"i","a"),"j","a"),"k","a"),"l","a"),"m","a"),"n","a"),"o","a"),"p","a"),"q","a"),"r","a"),"s","a"),"t","a"),"u","a"),"v","a"),"w","a"),"x","a"),"y","a"),"z","a")</f>
        <v>  </v>
      </c>
      <c r="BO569" s="61" t="str">
        <f aca="false">SUBSTITUTE(SUBSTITUTE(SUBSTITUTE(SUBSTITUTE(SUBSTITUTE(SUBSTITUTE(SUBSTITUTE(SUBSTITUTE(SUBSTITUTE(LOWER(BX569&amp;""),"1","0"),"2","0"),"3","0"),"4","0"),"5","0"),"6","0"),"7","0"),"8","0"),"9","0")</f>
        <v>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v>
      </c>
      <c r="BQ569" s="61" t="n">
        <f aca="false">IFERROR(IF(OR(SUMPRODUCT(--ISNUMBER(SEARCH({"aa000"," aa 000"," aaa 000"," aaaa 000"," a 0000"," a000 000"," aa 00 000"," aaa 00 000"},BP569)))&gt;0,SUMPRODUCT(--ISNUMBER(SEARCH({"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569)))&gt;0,SUMPRODUCT(--ISNUMBER(SEARCH({"http","www.","\",".pdf",".jpg",".jpeg",".png",".heic",".xls",".doc",".msg",".eml"},W569)))&gt;0,ISNUMBER(SEARCH("0000",BO569)),AND(SUMPRODUCT(--ISNUMBER(SEARCH({"sharepoint","onedrive","teams","dms","q-pulse","qpulse"},W569)))&gt;0,ISNUMBER(SEARCH("0",BO569)))),1,0),0)</f>
        <v>0</v>
      </c>
      <c r="BR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569," "&amp;LOWER(Flights!$F$21)&amp;" "," ~ ")," mh"," ~")," at "," ~ ")," by "," ~ ")," on "," ~ ")," to "," ~ ")," from "," ~ ")," until "," ~ ")," till "," ~ ")," before "," ~ ")," after "," ~ ")," around "," ~ ")," approx "," ~ ")," about "," ~ ")," since "," ~ ")," hrs "," ~ ")," hr "," ~ ")," hours "," ~ ")," time "," ~ ")," jan "," ~ ")," feb "," ~ ")," mar "," ~ ")," apr "," ~ ")," may "," ~ ")," jun "," ~ ")," jul "," ~ ")," aug "," ~ ")," sep "," ~ ")," sept "," ~ ")," oct "," ~ ")</f>
        <v>  </v>
      </c>
      <c r="BS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569," "&amp;LOWER(Flights!$F$21)&amp;" "," ~ ")," mh"," ~")," at "," ~ ")," by "," ~ ")," on "," ~ ")," to "," ~ ")," from "," ~ ")," until "," ~ ")," till "," ~ ")," before "," ~ ")," after "," ~ ")," around "," ~ ")," approx "," ~ ")," about "," ~ ")," since "," ~ ")," hrs "," ~ ")," hr "," ~ ")," hours "," ~ ")," time "," ~ ")," jan "," ~ ")," feb "," ~ ")," mar "," ~ ")," apr "," ~ ")," may "," ~ ")," jun "," ~ ")," jul "," ~ ")," aug "," ~ ")," sep "," ~ ")," sept "," ~ ")," oct "," ~ ")</f>
        <v>  </v>
      </c>
      <c r="BT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569,"jan","~"),"feb","~"),"mar","~"),"apr","~"),"may","~"),"jun","~"),"jul","~"),"aug","~"),"sep","~"),"oct","~"),"nov","~"),"dec","~")," nov "," ~ ")," dec "," ~ ")," mon "," ~ ")," tue "," ~ ")," wed "," ~ ")," thu "," ~ ")," fri "," ~ ")," sat "," ~ ")," sun "," ~ ")," gate "," ~ ")," bay "," ~ ")," stand "," ~ ")," position "," ~ ")," galley "," ~ ")," flight "," ~ ")," flt "," ~ ")," day "," ~ ")," date "," ~ ")," dated "," ~ ")," the "," ~ ")," and "," ~ ")," of "," ~ ")," in "," ~ ")," for "," ~ ")," with "," ~ ")</f>
        <v>  </v>
      </c>
      <c r="BU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569,"jan","~"),"feb","~"),"mar","~"),"apr","~"),"may","~"),"jun","~"),"jul","~"),"aug","~"),"sep","~"),"oct","~"),"nov","~"),"dec","~")," nov "," ~ ")," dec "," ~ ")," mon "," ~ ")," tue "," ~ ")," wed "," ~ ")," thu "," ~ ")," fri "," ~ ")," sat "," ~ ")," sun "," ~ ")," gate "," ~ ")," bay "," ~ ")," stand "," ~ ")," position "," ~ ")," galley "," ~ ")," flight "," ~ ")," flt "," ~ ")," day "," ~ ")," date "," ~ ")," dated "," ~ ")," the "," ~ ")," and "," ~ ")," of "," ~ ")," in "," ~ ")," for "," ~ ")," with "," ~ ")</f>
        <v>  </v>
      </c>
      <c r="BV569" s="61" t="n">
        <f aca="false">IFERROR(IF(OR(SUMPRODUCT((LEN(BC569)-LEN(SUBSTITUTE(BC569," "&amp;L_NotLoaded&amp;" "," ")))/(LEN(L_NotLoaded)+1))&gt;SUMPRODUCT((LEN(BC569)-LEN(SUBSTITUTE(BC569," "&amp;L_NotLoadedNeg&amp;" "," ")))/(LEN(L_NotLoadedNeg)+1)),SUMPRODUCT((LEN(BD569)-LEN(SUBSTITUTE(BD569," "&amp;L_NotLoaded&amp;" "," ")))/(LEN(L_NotLoaded)+1))&gt;SUMPRODUCT((LEN(BD569)-LEN(SUBSTITUTE(BD569," "&amp;L_NotLoadedNeg&amp;" "," ")))/(LEN(L_NotLoadedNeg)+1))),1,0),0)</f>
        <v>0</v>
      </c>
      <c r="BW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569," pax "," ~ ")," etd "," ~ ")," eta "," ~ ")," std "," ~ ")," sta "," ~ ")," atd "," ~ ")," ata "," ~ ")," lt "," ~ ")," utc "," ~ ")," local "," ~ ")," ok "," ~ ")," done "," ~ ")," seen "," ~ ")," chk "," ~ ")," chkd "," ~ ")," checked "," ~ ")," rcvd "," ~ ")," recd "," ~ ")," dep "," ~ ")," arr "," ~ ")," qty "," ~ ")," all "," ~ ")," ttl "," ~ ")," total "," ~ ")," via "," ~ ")," per "," ~ ")," call "," ~ ")," inbound "," ~ ")," outbound "," ~ ")," approx "," ~ ")</f>
        <v>  </v>
      </c>
      <c r="BX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569," pax "," ~ ")," etd "," ~ ")," eta "," ~ ")," std "," ~ ")," sta "," ~ ")," atd "," ~ ")," ata "," ~ ")," lt "," ~ ")," utc "," ~ ")," local "," ~ ")," ok "," ~ ")," done "," ~ ")," seen "," ~ ")," chk "," ~ ")," chkd "," ~ ")," checked "," ~ ")," rcvd "," ~ ")," recd "," ~ ")," dep "," ~ ")," arr "," ~ ")," qty "," ~ ")," all "," ~ ")," ttl "," ~ ")," total "," ~ ")," via "," ~ ")," per "," ~ ")," call "," ~ ")," inbound "," ~ ")," outbound "," ~ ")," approx "," ~ ")</f>
        <v>  </v>
      </c>
    </row>
    <row r="570" customFormat="false" ht="39.75" hidden="false" customHeight="true" outlineLevel="0" collapsed="false">
      <c r="A570" s="57" t="s">
        <v>1264</v>
      </c>
      <c r="B570" s="57" t="s">
        <v>290</v>
      </c>
      <c r="C570" s="57" t="str">
        <f aca="false">Flights!$F$21</f>
        <v>MH0073</v>
      </c>
      <c r="D570" s="58" t="n">
        <f aca="false">Flights!$D$21</f>
        <v>46322</v>
      </c>
      <c r="E570" s="57" t="str">
        <f aca="false">Flights!$G$21&amp;"-"&amp;Flights!$H$21</f>
        <v>HKG-KUL</v>
      </c>
      <c r="F570" s="57" t="str">
        <f aca="false">Flights!$K$21</f>
        <v>BC</v>
      </c>
      <c r="G570" s="57" t="s">
        <v>462</v>
      </c>
      <c r="H570" s="57" t="s">
        <v>463</v>
      </c>
      <c r="I570" s="57" t="s">
        <v>502</v>
      </c>
      <c r="J570" s="57" t="s">
        <v>554</v>
      </c>
      <c r="K570" s="67" t="s">
        <v>504</v>
      </c>
      <c r="L570" s="67" t="s">
        <v>1243</v>
      </c>
      <c r="M570" s="67" t="s">
        <v>454</v>
      </c>
      <c r="N570" s="67" t="s">
        <v>386</v>
      </c>
      <c r="O570" s="67"/>
      <c r="P570" s="57" t="s">
        <v>282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open",IF(AND(NOT(OR(LEN(AZ570)&lt;15,ISNUMBER(MATCH(AZ570,L_Placeholder,0)))),BK570=0,NOT(OR(LEN(AU570)&lt;2,ISNUMBER(MATCH(AU570,L_Placeholder,0)))),NOT(OR(LEN(AX570)&lt;2,ISNUMBER(MATCH(AX570,L_Placeholder,0)))),TRIM(AE570)&lt;&gt;TRIM(T570)),"N/A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missing",IF(OR(LEN(AU570)&lt;2,ISNUMBER(MATCH(AU570,L_Placeholder,0))),"INVALID – PIC missing",IF(OR(LEN(AV570)&lt;2,ISNUMBER(MATCH(AV570,L_Placeholder,0))),"INVALID – result / assessment missing",IF(OR(OR(LEN(AW570)&lt;3,ISNUMBER(MATCH(AW570,L_Placeholder,0))),SUMPRODUCT(--ISNUMBER(SEARCH(" "&amp;L_EvidencePhrase&amp;" ",BD570)))&gt;0,BI570=1),"INVALID – evidence missing, placeholder or not yet on file",IF(BL570=0,"INVALID – evidence needs a traceable reference (number, file name or link)",IF(OR(LEN(AX570)&lt;2,ISNUMBER(MATCH(AX570,L_Placeholder,0))),"INVALID – verifier missing",IF(AX570=AU570,"INVALID – verifier must be someone other than the PIC",IF(BH570=1,"INVALID – result not yet available (awaiting / TBC)",IF(BV570=1,"INVALID – wording says not on board: an on-board confirmation needs the item loaded",IF(AND(AQ570=1,OR(OR(LEN(AY570)&lt;3,ISNUMBER(MATCH(AY570,L_Placeholder,0))),BJ570=1,BQ570=0)),"INVALID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LATE","COMPLETE")&amp;IF(BG570=1," – CHECK WORDING",""))))))))))))))))))))))))),IF(TRIM(U570)="Fail","FAIL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t="str">
        <f aca="false">" "&amp;TRIM(SUBSTITUTE(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 "))&amp;" "</f>
        <v>  </v>
      </c>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IFERROR(IF(AND(TRIM(U570)="Pass",SUMPRODUCT((LEN(BC570)-LEN(SUBSTITUTE(BC570,"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")))/(LEN(L_PendNeg)+1)),1,0),1)</f>
        <v>0</v>
      </c>
      <c r="BI570" s="61" t="n">
        <f aca="false">IFERROR(IF(SUMPRODUCT((LEN(BD570)-LEN(SUBSTITUTE(BD570," "&amp;L_PendStrict&amp;" "," ")))/(LEN(L_PendStrict)+1))&gt;SUMPRODUCT((LEN(BD570)-LEN(SUBSTITUTE(BD570," "&amp;L_PendNeg&amp;" "," ")))/(LEN(L_PendNeg)+1)),1,0),1)</f>
        <v>0</v>
      </c>
      <c r="BJ570" s="61" t="n">
        <f aca="false">IFERROR(IF(SUMPRODUCT((LEN(BE570)-LEN(SUBSTITUTE(BE570," "&amp;L_Pending&amp;" "," ")))/(LEN(L_Pending)+1))&gt;SUMPRODUCT((LEN(BE570)-LEN(SUBSTITUTE(BE570," "&amp;L_PendNeg&amp;" "," ")))/(LEN(L_PendNeg)+1)),1,0),1)</f>
        <v>0</v>
      </c>
      <c r="BK570" s="61" t="n">
        <f aca="false">IFERROR(IF(SUMPRODUCT((LEN(BF570)-LEN(SUBSTITUTE(BF570," "&amp;L_PendStrict&amp;" "," ")))/(LEN(L_PendStrict)+1))&gt;SUMPRODUCT((LEN(BF570)-LEN(SUBSTITUTE(BF570," "&amp;L_PendNeg&amp;" "," ")))/(LEN(L_PendNeg)+1)),1,0),1)</f>
        <v>0</v>
      </c>
      <c r="BL570" s="61" t="n">
        <f aca="false">IFERROR(IF(OR(SUMPRODUCT(--ISNUMBER(SEARCH({"aa000"," aa 000"," aaa 000"," aaaa 000"," a 0000"," a000 000"," aa 00 000"," aaa 00 000"},BN570)))&gt;0,SUMPRODUCT(--ISNUMBER(SEARCH({"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570)))&gt;0,SUMPRODUCT(--ISNUMBER(SEARCH({"http","www.","\",".pdf",".jpg",".jpeg",".png",".heic",".xls",".doc",".msg",".eml"},Z570)))&gt;0,AND(SUMPRODUCT(--ISNUMBER(SEARCH({"sharepoint","onedrive","teams","dms","q-pulse","qpulse"},Z570)))&gt;0,ISNUMBER(SEARCH("0",BM570)))),1,0),0)</f>
        <v>0</v>
      </c>
      <c r="BM570" s="61" t="str">
        <f aca="false">SUBSTITUTE(SUBSTITUTE(SUBSTITUTE(SUBSTITUTE(SUBSTITUTE(SUBSTITUTE(SUBSTITUTE(SUBSTITUTE(SUBSTITUTE(LOWER(BW570&amp;""),"1","0"),"2","0"),"3","0"),"4","0"),"5","0"),"6","0"),"7","0"),"8","0"),"9","0")</f>
        <v>  </v>
      </c>
      <c r="BN570" s="61" t="str">
        <f aca="false">SUBSTITUTE(SUBSTITUTE(SUBSTITUTE(SUBSTITUTE(SUBSTITUTE(SUBSTITUTE(SUBSTITUTE(SUBSTITUTE(SUBSTITUTE(SUBSTITUTE(SUBSTITUTE(SUBSTITUTE(SUBSTITUTE(SUBSTITUTE(SUBSTITUTE(SUBSTITUTE(SUBSTITUTE(SUBSTITUTE(SUBSTITUTE(SUBSTITUTE(SUBSTITUTE(SUBSTITUTE(SUBSTITUTE(SUBSTITUTE(SUBSTITUTE(BM570,"b","a"),"c","a"),"d","a"),"e","a"),"f","a"),"g","a"),"h","a"),"i","a"),"j","a"),"k","a"),"l","a"),"m","a"),"n","a"),"o","a"),"p","a"),"q","a"),"r","a"),"s","a"),"t","a"),"u","a"),"v","a"),"w","a"),"x","a"),"y","a"),"z","a")</f>
        <v>  </v>
      </c>
      <c r="BO570" s="61" t="str">
        <f aca="false">SUBSTITUTE(SUBSTITUTE(SUBSTITUTE(SUBSTITUTE(SUBSTITUTE(SUBSTITUTE(SUBSTITUTE(SUBSTITUTE(SUBSTITUTE(LOWER(BX570&amp;""),"1","0"),"2","0"),"3","0"),"4","0"),"5","0"),"6","0"),"7","0"),"8","0"),"9","0")</f>
        <v>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v>
      </c>
      <c r="BQ570" s="61" t="n">
        <f aca="false">IFERROR(IF(OR(SUMPRODUCT(--ISNUMBER(SEARCH({"aa000"," aa 000"," aaa 000"," aaaa 000"," a 0000"," a000 000"," aa 00 000"," aaa 00 000"},BP570)))&gt;0,SUMPRODUCT(--ISNUMBER(SEARCH({"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570)))&gt;0,SUMPRODUCT(--ISNUMBER(SEARCH({"http","www.","\",".pdf",".jpg",".jpeg",".png",".heic",".xls",".doc",".msg",".eml"},W570)))&gt;0,ISNUMBER(SEARCH("0000",BO570)),AND(SUMPRODUCT(--ISNUMBER(SEARCH({"sharepoint","onedrive","teams","dms","q-pulse","qpulse"},W570)))&gt;0,ISNUMBER(SEARCH("0",BO570)))),1,0),0)</f>
        <v>0</v>
      </c>
      <c r="BR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570," "&amp;LOWER(Flights!$F$21)&amp;" "," ~ ")," mh"," ~")," at "," ~ ")," by "," ~ ")," on "," ~ ")," to "," ~ ")," from "," ~ ")," until "," ~ ")," till "," ~ ")," before "," ~ ")," after "," ~ ")," around "," ~ ")," approx "," ~ ")," about "," ~ ")," since "," ~ ")," hrs "," ~ ")," hr "," ~ ")," hours "," ~ ")," time "," ~ ")," jan "," ~ ")," feb "," ~ ")," mar "," ~ ")," apr "," ~ ")," may "," ~ ")," jun "," ~ ")," jul "," ~ ")," aug "," ~ ")," sep "," ~ ")," sept "," ~ ")," oct "," ~ ")</f>
        <v>  </v>
      </c>
      <c r="BS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570," "&amp;LOWER(Flights!$F$21)&amp;" "," ~ ")," mh"," ~")," at "," ~ ")," by "," ~ ")," on "," ~ ")," to "," ~ ")," from "," ~ ")," until "," ~ ")," till "," ~ ")," before "," ~ ")," after "," ~ ")," around "," ~ ")," approx "," ~ ")," about "," ~ ")," since "," ~ ")," hrs "," ~ ")," hr "," ~ ")," hours "," ~ ")," time "," ~ ")," jan "," ~ ")," feb "," ~ ")," mar "," ~ ")," apr "," ~ ")," may "," ~ ")," jun "," ~ ")," jul "," ~ ")," aug "," ~ ")," sep "," ~ ")," sept "," ~ ")," oct "," ~ ")</f>
        <v>  </v>
      </c>
      <c r="BT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570,"jan","~"),"feb","~"),"mar","~"),"apr","~"),"may","~"),"jun","~"),"jul","~"),"aug","~"),"sep","~"),"oct","~"),"nov","~"),"dec","~")," nov "," ~ ")," dec "," ~ ")," mon "," ~ ")," tue "," ~ ")," wed "," ~ ")," thu "," ~ ")," fri "," ~ ")," sat "," ~ ")," sun "," ~ ")," gate "," ~ ")," bay "," ~ ")," stand "," ~ ")," position "," ~ ")," galley "," ~ ")," flight "," ~ ")," flt "," ~ ")," day "," ~ ")," date "," ~ ")," dated "," ~ ")," the "," ~ ")," and "," ~ ")," of "," ~ ")," in "," ~ ")," for "," ~ ")," with "," ~ ")</f>
        <v>  </v>
      </c>
      <c r="BU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570,"jan","~"),"feb","~"),"mar","~"),"apr","~"),"may","~"),"jun","~"),"jul","~"),"aug","~"),"sep","~"),"oct","~"),"nov","~"),"dec","~")," nov "," ~ ")," dec "," ~ ")," mon "," ~ ")," tue "," ~ ")," wed "," ~ ")," thu "," ~ ")," fri "," ~ ")," sat "," ~ ")," sun "," ~ ")," gate "," ~ ")," bay "," ~ ")," stand "," ~ ")," position "," ~ ")," galley "," ~ ")," flight "," ~ ")," flt "," ~ ")," day "," ~ ")," date "," ~ ")," dated "," ~ ")," the "," ~ ")," and "," ~ ")," of "," ~ ")," in "," ~ ")," for "," ~ ")," with "," ~ ")</f>
        <v>  </v>
      </c>
      <c r="BV570" s="61" t="n">
        <f aca="false">IFERROR(IF(OR(SUMPRODUCT((LEN(BC570)-LEN(SUBSTITUTE(BC570," "&amp;L_NotLoaded&amp;" "," ")))/(LEN(L_NotLoaded)+1))&gt;SUMPRODUCT((LEN(BC570)-LEN(SUBSTITUTE(BC570," "&amp;L_NotLoadedNeg&amp;" "," ")))/(LEN(L_NotLoadedNeg)+1)),SUMPRODUCT((LEN(BD570)-LEN(SUBSTITUTE(BD570," "&amp;L_NotLoaded&amp;" "," ")))/(LEN(L_NotLoaded)+1))&gt;SUMPRODUCT((LEN(BD570)-LEN(SUBSTITUTE(BD570," "&amp;L_NotLoadedNeg&amp;" "," ")))/(LEN(L_NotLoadedNeg)+1))),1,0),0)</f>
        <v>0</v>
      </c>
      <c r="BW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570," pax "," ~ ")," etd "," ~ ")," eta "," ~ ")," std "," ~ ")," sta "," ~ ")," atd "," ~ ")," ata "," ~ ")," lt "," ~ ")," utc "," ~ ")," local "," ~ ")," ok "," ~ ")," done "," ~ ")," seen "," ~ ")," chk "," ~ ")," chkd "," ~ ")," checked "," ~ ")," rcvd "," ~ ")," recd "," ~ ")," dep "," ~ ")," arr "," ~ ")," qty "," ~ ")," all "," ~ ")," ttl "," ~ ")," total "," ~ ")," via "," ~ ")," per "," ~ ")," call "," ~ ")," inbound "," ~ ")," outbound "," ~ ")," approx "," ~ ")</f>
        <v>  </v>
      </c>
      <c r="BX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570," pax "," ~ ")," etd "," ~ ")," eta "," ~ ")," std "," ~ ")," sta "," ~ ")," atd "," ~ ")," ata "," ~ ")," lt "," ~ ")," utc "," ~ ")," local "," ~ ")," ok "," ~ ")," done "," ~ ")," seen "," ~ ")," chk "," ~ ")," chkd "," ~ ")," checked "," ~ ")," rcvd "," ~ ")," recd "," ~ ")," dep "," ~ ")," arr "," ~ ")," qty "," ~ ")," all "," ~ ")," ttl "," ~ ")," total "," ~ ")," via "," ~ ")," per "," ~ ")," call "," ~ ")," inbound "," ~ ")," outbound "," ~ ")," approx "," ~ ")</f>
        <v>  </v>
      </c>
    </row>
    <row r="571" customFormat="false" ht="39.75" hidden="false" customHeight="true" outlineLevel="0" collapsed="false">
      <c r="A571" s="57" t="s">
        <v>1265</v>
      </c>
      <c r="B571" s="57" t="s">
        <v>290</v>
      </c>
      <c r="C571" s="57" t="str">
        <f aca="false">Flights!$F$21</f>
        <v>MH0073</v>
      </c>
      <c r="D571" s="58" t="n">
        <f aca="false">Flights!$D$21</f>
        <v>46322</v>
      </c>
      <c r="E571" s="57" t="str">
        <f aca="false">Flights!$G$21&amp;"-"&amp;Flights!$H$21</f>
        <v>HKG-KUL</v>
      </c>
      <c r="F571" s="57" t="str">
        <f aca="false">Flights!$K$21</f>
        <v>BC</v>
      </c>
      <c r="G571" s="57" t="s">
        <v>462</v>
      </c>
      <c r="H571" s="57" t="s">
        <v>463</v>
      </c>
      <c r="I571" s="57" t="s">
        <v>450</v>
      </c>
      <c r="J571" s="57" t="s">
        <v>556</v>
      </c>
      <c r="K571" s="67" t="s">
        <v>452</v>
      </c>
      <c r="L571" s="67" t="s">
        <v>1245</v>
      </c>
      <c r="M571" s="67" t="s">
        <v>454</v>
      </c>
      <c r="N571" s="67" t="s">
        <v>386</v>
      </c>
      <c r="O571" s="67"/>
      <c r="P571" s="57" t="s">
        <v>282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open",IF(AND(NOT(OR(LEN(AZ571)&lt;15,ISNUMBER(MATCH(AZ571,L_Placeholder,0)))),BK571=0,NOT(OR(LEN(AU571)&lt;2,ISNUMBER(MATCH(AU571,L_Placeholder,0)))),NOT(OR(LEN(AX571)&lt;2,ISNUMBER(MATCH(AX571,L_Placeholder,0)))),TRIM(AE571)&lt;&gt;TRIM(T571)),"N/A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missing",IF(OR(LEN(AU571)&lt;2,ISNUMBER(MATCH(AU571,L_Placeholder,0))),"INVALID – PIC missing",IF(OR(LEN(AV571)&lt;2,ISNUMBER(MATCH(AV571,L_Placeholder,0))),"INVALID – result / assessment missing",IF(OR(OR(LEN(AW571)&lt;3,ISNUMBER(MATCH(AW571,L_Placeholder,0))),SUMPRODUCT(--ISNUMBER(SEARCH(" "&amp;L_EvidencePhrase&amp;" ",BD571)))&gt;0,BI571=1),"INVALID – evidence missing, placeholder or not yet on file",IF(BL571=0,"INVALID – evidence needs a traceable reference (number, file name or link)",IF(OR(LEN(AX571)&lt;2,ISNUMBER(MATCH(AX571,L_Placeholder,0))),"INVALID – verifier missing",IF(AX571=AU571,"INVALID – verifier must be someone other than the PIC",IF(BH571=1,"INVALID – result not yet available (awaiting / TBC)",IF(BV571=1,"INVALID – wording says not on board: an on-board confirmation needs the item loaded",IF(AND(AQ571=1,OR(OR(LEN(AY571)&lt;3,ISNUMBER(MATCH(AY571,L_Placeholder,0))),BJ571=1,BQ571=0)),"INVALID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LATE","COMPLETE")&amp;IF(BG571=1," – CHECK WORDING",""))))))))))))))))))))))))),IF(TRIM(U571)="Fail","FAIL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t="str">
        <f aca="false">" "&amp;TRIM(SUBSTITUTE(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 "))&amp;" "</f>
        <v>  </v>
      </c>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IFERROR(IF(AND(TRIM(U571)="Pass",SUMPRODUCT((LEN(BC571)-LEN(SUBSTITUTE(BC571,"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")))/(LEN(L_PendNeg)+1)),1,0),1)</f>
        <v>0</v>
      </c>
      <c r="BI571" s="61" t="n">
        <f aca="false">IFERROR(IF(SUMPRODUCT((LEN(BD571)-LEN(SUBSTITUTE(BD571," "&amp;L_PendStrict&amp;" "," ")))/(LEN(L_PendStrict)+1))&gt;SUMPRODUCT((LEN(BD571)-LEN(SUBSTITUTE(BD571," "&amp;L_PendNeg&amp;" "," ")))/(LEN(L_PendNeg)+1)),1,0),1)</f>
        <v>0</v>
      </c>
      <c r="BJ571" s="61" t="n">
        <f aca="false">IFERROR(IF(SUMPRODUCT((LEN(BE571)-LEN(SUBSTITUTE(BE571," "&amp;L_Pending&amp;" "," ")))/(LEN(L_Pending)+1))&gt;SUMPRODUCT((LEN(BE571)-LEN(SUBSTITUTE(BE571," "&amp;L_PendNeg&amp;" "," ")))/(LEN(L_PendNeg)+1)),1,0),1)</f>
        <v>0</v>
      </c>
      <c r="BK571" s="61" t="n">
        <f aca="false">IFERROR(IF(SUMPRODUCT((LEN(BF571)-LEN(SUBSTITUTE(BF571," "&amp;L_PendStrict&amp;" "," ")))/(LEN(L_PendStrict)+1))&gt;SUMPRODUCT((LEN(BF571)-LEN(SUBSTITUTE(BF571," "&amp;L_PendNeg&amp;" "," ")))/(LEN(L_PendNeg)+1)),1,0),1)</f>
        <v>0</v>
      </c>
      <c r="BL571" s="61" t="n">
        <f aca="false">IFERROR(IF(OR(SUMPRODUCT(--ISNUMBER(SEARCH({"aa000"," aa 000"," aaa 000"," aaaa 000"," a 0000"," a000 000"," aa 00 000"," aaa 00 000"},BN571)))&gt;0,SUMPRODUCT(--ISNUMBER(SEARCH({"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571)))&gt;0,SUMPRODUCT(--ISNUMBER(SEARCH({"http","www.","\",".pdf",".jpg",".jpeg",".png",".heic",".xls",".doc",".msg",".eml"},Z571)))&gt;0,AND(SUMPRODUCT(--ISNUMBER(SEARCH({"sharepoint","onedrive","teams","dms","q-pulse","qpulse"},Z571)))&gt;0,ISNUMBER(SEARCH("0",BM571)))),1,0),0)</f>
        <v>0</v>
      </c>
      <c r="BM571" s="61" t="str">
        <f aca="false">SUBSTITUTE(SUBSTITUTE(SUBSTITUTE(SUBSTITUTE(SUBSTITUTE(SUBSTITUTE(SUBSTITUTE(SUBSTITUTE(SUBSTITUTE(LOWER(BW571&amp;""),"1","0"),"2","0"),"3","0"),"4","0"),"5","0"),"6","0"),"7","0"),"8","0"),"9","0")</f>
        <v>  </v>
      </c>
      <c r="BN571" s="61" t="str">
        <f aca="false">SUBSTITUTE(SUBSTITUTE(SUBSTITUTE(SUBSTITUTE(SUBSTITUTE(SUBSTITUTE(SUBSTITUTE(SUBSTITUTE(SUBSTITUTE(SUBSTITUTE(SUBSTITUTE(SUBSTITUTE(SUBSTITUTE(SUBSTITUTE(SUBSTITUTE(SUBSTITUTE(SUBSTITUTE(SUBSTITUTE(SUBSTITUTE(SUBSTITUTE(SUBSTITUTE(SUBSTITUTE(SUBSTITUTE(SUBSTITUTE(SUBSTITUTE(BM571,"b","a"),"c","a"),"d","a"),"e","a"),"f","a"),"g","a"),"h","a"),"i","a"),"j","a"),"k","a"),"l","a"),"m","a"),"n","a"),"o","a"),"p","a"),"q","a"),"r","a"),"s","a"),"t","a"),"u","a"),"v","a"),"w","a"),"x","a"),"y","a"),"z","a")</f>
        <v>  </v>
      </c>
      <c r="BO571" s="61" t="str">
        <f aca="false">SUBSTITUTE(SUBSTITUTE(SUBSTITUTE(SUBSTITUTE(SUBSTITUTE(SUBSTITUTE(SUBSTITUTE(SUBSTITUTE(SUBSTITUTE(LOWER(BX571&amp;""),"1","0"),"2","0"),"3","0"),"4","0"),"5","0"),"6","0"),"7","0"),"8","0"),"9","0")</f>
        <v>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v>
      </c>
      <c r="BQ571" s="61" t="n">
        <f aca="false">IFERROR(IF(OR(SUMPRODUCT(--ISNUMBER(SEARCH({"aa000"," aa 000"," aaa 000"," aaaa 000"," a 0000"," a000 000"," aa 00 000"," aaa 00 000"},BP571)))&gt;0,SUMPRODUCT(--ISNUMBER(SEARCH({"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571)))&gt;0,SUMPRODUCT(--ISNUMBER(SEARCH({"http","www.","\",".pdf",".jpg",".jpeg",".png",".heic",".xls",".doc",".msg",".eml"},W571)))&gt;0,ISNUMBER(SEARCH("0000",BO571)),AND(SUMPRODUCT(--ISNUMBER(SEARCH({"sharepoint","onedrive","teams","dms","q-pulse","qpulse"},W571)))&gt;0,ISNUMBER(SEARCH("0",BO571)))),1,0),0)</f>
        <v>0</v>
      </c>
      <c r="BR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571," "&amp;LOWER(Flights!$F$21)&amp;" "," ~ ")," mh"," ~")," at "," ~ ")," by "," ~ ")," on "," ~ ")," to "," ~ ")," from "," ~ ")," until "," ~ ")," till "," ~ ")," before "," ~ ")," after "," ~ ")," around "," ~ ")," approx "," ~ ")," about "," ~ ")," since "," ~ ")," hrs "," ~ ")," hr "," ~ ")," hours "," ~ ")," time "," ~ ")," jan "," ~ ")," feb "," ~ ")," mar "," ~ ")," apr "," ~ ")," may "," ~ ")," jun "," ~ ")," jul "," ~ ")," aug "," ~ ")," sep "," ~ ")," sept "," ~ ")," oct "," ~ ")</f>
        <v>  </v>
      </c>
      <c r="BS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571," "&amp;LOWER(Flights!$F$21)&amp;" "," ~ ")," mh"," ~")," at "," ~ ")," by "," ~ ")," on "," ~ ")," to "," ~ ")," from "," ~ ")," until "," ~ ")," till "," ~ ")," before "," ~ ")," after "," ~ ")," around "," ~ ")," approx "," ~ ")," about "," ~ ")," since "," ~ ")," hrs "," ~ ")," hr "," ~ ")," hours "," ~ ")," time "," ~ ")," jan "," ~ ")," feb "," ~ ")," mar "," ~ ")," apr "," ~ ")," may "," ~ ")," jun "," ~ ")," jul "," ~ ")," aug "," ~ ")," sep "," ~ ")," sept "," ~ ")," oct "," ~ ")</f>
        <v>  </v>
      </c>
      <c r="BT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571,"jan","~"),"feb","~"),"mar","~"),"apr","~"),"may","~"),"jun","~"),"jul","~"),"aug","~"),"sep","~"),"oct","~"),"nov","~"),"dec","~")," nov "," ~ ")," dec "," ~ ")," mon "," ~ ")," tue "," ~ ")," wed "," ~ ")," thu "," ~ ")," fri "," ~ ")," sat "," ~ ")," sun "," ~ ")," gate "," ~ ")," bay "," ~ ")," stand "," ~ ")," position "," ~ ")," galley "," ~ ")," flight "," ~ ")," flt "," ~ ")," day "," ~ ")," date "," ~ ")," dated "," ~ ")," the "," ~ ")," and "," ~ ")," of "," ~ ")," in "," ~ ")," for "," ~ ")," with "," ~ ")</f>
        <v>  </v>
      </c>
      <c r="BU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571,"jan","~"),"feb","~"),"mar","~"),"apr","~"),"may","~"),"jun","~"),"jul","~"),"aug","~"),"sep","~"),"oct","~"),"nov","~"),"dec","~")," nov "," ~ ")," dec "," ~ ")," mon "," ~ ")," tue "," ~ ")," wed "," ~ ")," thu "," ~ ")," fri "," ~ ")," sat "," ~ ")," sun "," ~ ")," gate "," ~ ")," bay "," ~ ")," stand "," ~ ")," position "," ~ ")," galley "," ~ ")," flight "," ~ ")," flt "," ~ ")," day "," ~ ")," date "," ~ ")," dated "," ~ ")," the "," ~ ")," and "," ~ ")," of "," ~ ")," in "," ~ ")," for "," ~ ")," with "," ~ ")</f>
        <v>  </v>
      </c>
      <c r="BV571" s="61" t="n">
        <f aca="false">IFERROR(IF(OR(SUMPRODUCT((LEN(BC571)-LEN(SUBSTITUTE(BC571," "&amp;L_NotLoaded&amp;" "," ")))/(LEN(L_NotLoaded)+1))&gt;SUMPRODUCT((LEN(BC571)-LEN(SUBSTITUTE(BC571," "&amp;L_NotLoadedNeg&amp;" "," ")))/(LEN(L_NotLoadedNeg)+1)),SUMPRODUCT((LEN(BD571)-LEN(SUBSTITUTE(BD571," "&amp;L_NotLoaded&amp;" "," ")))/(LEN(L_NotLoaded)+1))&gt;SUMPRODUCT((LEN(BD571)-LEN(SUBSTITUTE(BD571," "&amp;L_NotLoadedNeg&amp;" "," ")))/(LEN(L_NotLoadedNeg)+1))),1,0),0)</f>
        <v>0</v>
      </c>
      <c r="BW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571," pax "," ~ ")," etd "," ~ ")," eta "," ~ ")," std "," ~ ")," sta "," ~ ")," atd "," ~ ")," ata "," ~ ")," lt "," ~ ")," utc "," ~ ")," local "," ~ ")," ok "," ~ ")," done "," ~ ")," seen "," ~ ")," chk "," ~ ")," chkd "," ~ ")," checked "," ~ ")," rcvd "," ~ ")," recd "," ~ ")," dep "," ~ ")," arr "," ~ ")," qty "," ~ ")," all "," ~ ")," ttl "," ~ ")," total "," ~ ")," via "," ~ ")," per "," ~ ")," call "," ~ ")," inbound "," ~ ")," outbound "," ~ ")," approx "," ~ ")</f>
        <v>  </v>
      </c>
      <c r="BX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571," pax "," ~ ")," etd "," ~ ")," eta "," ~ ")," std "," ~ ")," sta "," ~ ")," atd "," ~ ")," ata "," ~ ")," lt "," ~ ")," utc "," ~ ")," local "," ~ ")," ok "," ~ ")," done "," ~ ")," seen "," ~ ")," chk "," ~ ")," chkd "," ~ ")," checked "," ~ ")," rcvd "," ~ ")," recd "," ~ ")," dep "," ~ ")," arr "," ~ ")," qty "," ~ ")," all "," ~ ")," ttl "," ~ ")," total "," ~ ")," via "," ~ ")," per "," ~ ")," call "," ~ ")," inbound "," ~ ")," outbound "," ~ ")," approx "," ~ ")</f>
        <v>  </v>
      </c>
    </row>
    <row r="572" customFormat="false" ht="39.75" hidden="false" customHeight="true" outlineLevel="0" collapsed="false">
      <c r="A572" s="57" t="s">
        <v>1266</v>
      </c>
      <c r="B572" s="57" t="s">
        <v>290</v>
      </c>
      <c r="C572" s="57" t="str">
        <f aca="false">Flights!$F$21</f>
        <v>MH0073</v>
      </c>
      <c r="D572" s="58" t="n">
        <f aca="false">Flights!$D$21</f>
        <v>46322</v>
      </c>
      <c r="E572" s="57" t="str">
        <f aca="false">Flights!$G$21&amp;"-"&amp;Flights!$H$21</f>
        <v>HKG-KUL</v>
      </c>
      <c r="F572" s="57" t="str">
        <f aca="false">Flights!$K$21</f>
        <v>BC</v>
      </c>
      <c r="G572" s="57" t="s">
        <v>462</v>
      </c>
      <c r="H572" s="57" t="s">
        <v>463</v>
      </c>
      <c r="I572" s="57" t="s">
        <v>450</v>
      </c>
      <c r="J572" s="57" t="s">
        <v>558</v>
      </c>
      <c r="K572" s="67" t="s">
        <v>452</v>
      </c>
      <c r="L572" s="67" t="s">
        <v>1247</v>
      </c>
      <c r="M572" s="67" t="s">
        <v>454</v>
      </c>
      <c r="N572" s="67" t="s">
        <v>386</v>
      </c>
      <c r="O572" s="67"/>
      <c r="P572" s="57" t="s">
        <v>282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open",IF(AND(NOT(OR(LEN(AZ572)&lt;15,ISNUMBER(MATCH(AZ572,L_Placeholder,0)))),BK572=0,NOT(OR(LEN(AU572)&lt;2,ISNUMBER(MATCH(AU572,L_Placeholder,0)))),NOT(OR(LEN(AX572)&lt;2,ISNUMBER(MATCH(AX572,L_Placeholder,0)))),TRIM(AE572)&lt;&gt;TRIM(T572)),"N/A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missing",IF(OR(LEN(AU572)&lt;2,ISNUMBER(MATCH(AU572,L_Placeholder,0))),"INVALID – PIC missing",IF(OR(LEN(AV572)&lt;2,ISNUMBER(MATCH(AV572,L_Placeholder,0))),"INVALID – result / assessment missing",IF(OR(OR(LEN(AW572)&lt;3,ISNUMBER(MATCH(AW572,L_Placeholder,0))),SUMPRODUCT(--ISNUMBER(SEARCH(" "&amp;L_EvidencePhrase&amp;" ",BD572)))&gt;0,BI572=1),"INVALID – evidence missing, placeholder or not yet on file",IF(BL572=0,"INVALID – evidence needs a traceable reference (number, file name or link)",IF(OR(LEN(AX572)&lt;2,ISNUMBER(MATCH(AX572,L_Placeholder,0))),"INVALID – verifier missing",IF(AX572=AU572,"INVALID – verifier must be someone other than the PIC",IF(BH572=1,"INVALID – result not yet available (awaiting / TBC)",IF(BV572=1,"INVALID – wording says not on board: an on-board confirmation needs the item loaded",IF(AND(AQ572=1,OR(OR(LEN(AY572)&lt;3,ISNUMBER(MATCH(AY572,L_Placeholder,0))),BJ572=1,BQ572=0)),"INVALID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LATE","COMPLETE")&amp;IF(BG572=1," – CHECK WORDING",""))))))))))))))))))))))))),IF(TRIM(U572)="Fail","FAIL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t="str">
        <f aca="false">" "&amp;TRIM(SUBSTITUTE(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 "))&amp;" "</f>
        <v>  </v>
      </c>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IFERROR(IF(AND(TRIM(U572)="Pass",SUMPRODUCT((LEN(BC572)-LEN(SUBSTITUTE(BC572,"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")))/(LEN(L_PendNeg)+1)),1,0),1)</f>
        <v>0</v>
      </c>
      <c r="BI572" s="61" t="n">
        <f aca="false">IFERROR(IF(SUMPRODUCT((LEN(BD572)-LEN(SUBSTITUTE(BD572," "&amp;L_PendStrict&amp;" "," ")))/(LEN(L_PendStrict)+1))&gt;SUMPRODUCT((LEN(BD572)-LEN(SUBSTITUTE(BD572," "&amp;L_PendNeg&amp;" "," ")))/(LEN(L_PendNeg)+1)),1,0),1)</f>
        <v>0</v>
      </c>
      <c r="BJ572" s="61" t="n">
        <f aca="false">IFERROR(IF(SUMPRODUCT((LEN(BE572)-LEN(SUBSTITUTE(BE572," "&amp;L_Pending&amp;" "," ")))/(LEN(L_Pending)+1))&gt;SUMPRODUCT((LEN(BE572)-LEN(SUBSTITUTE(BE572," "&amp;L_PendNeg&amp;" "," ")))/(LEN(L_PendNeg)+1)),1,0),1)</f>
        <v>0</v>
      </c>
      <c r="BK572" s="61" t="n">
        <f aca="false">IFERROR(IF(SUMPRODUCT((LEN(BF572)-LEN(SUBSTITUTE(BF572," "&amp;L_PendStrict&amp;" "," ")))/(LEN(L_PendStrict)+1))&gt;SUMPRODUCT((LEN(BF572)-LEN(SUBSTITUTE(BF572," "&amp;L_PendNeg&amp;" "," ")))/(LEN(L_PendNeg)+1)),1,0),1)</f>
        <v>0</v>
      </c>
      <c r="BL572" s="61" t="n">
        <f aca="false">IFERROR(IF(OR(SUMPRODUCT(--ISNUMBER(SEARCH({"aa000"," aa 000"," aaa 000"," aaaa 000"," a 0000"," a000 000"," aa 00 000"," aaa 00 000"},BN572)))&gt;0,SUMPRODUCT(--ISNUMBER(SEARCH({"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572)))&gt;0,SUMPRODUCT(--ISNUMBER(SEARCH({"http","www.","\",".pdf",".jpg",".jpeg",".png",".heic",".xls",".doc",".msg",".eml"},Z572)))&gt;0,AND(SUMPRODUCT(--ISNUMBER(SEARCH({"sharepoint","onedrive","teams","dms","q-pulse","qpulse"},Z572)))&gt;0,ISNUMBER(SEARCH("0",BM572)))),1,0),0)</f>
        <v>0</v>
      </c>
      <c r="BM572" s="61" t="str">
        <f aca="false">SUBSTITUTE(SUBSTITUTE(SUBSTITUTE(SUBSTITUTE(SUBSTITUTE(SUBSTITUTE(SUBSTITUTE(SUBSTITUTE(SUBSTITUTE(LOWER(BW572&amp;""),"1","0"),"2","0"),"3","0"),"4","0"),"5","0"),"6","0"),"7","0"),"8","0"),"9","0")</f>
        <v>  </v>
      </c>
      <c r="BN572" s="61" t="str">
        <f aca="false">SUBSTITUTE(SUBSTITUTE(SUBSTITUTE(SUBSTITUTE(SUBSTITUTE(SUBSTITUTE(SUBSTITUTE(SUBSTITUTE(SUBSTITUTE(SUBSTITUTE(SUBSTITUTE(SUBSTITUTE(SUBSTITUTE(SUBSTITUTE(SUBSTITUTE(SUBSTITUTE(SUBSTITUTE(SUBSTITUTE(SUBSTITUTE(SUBSTITUTE(SUBSTITUTE(SUBSTITUTE(SUBSTITUTE(SUBSTITUTE(SUBSTITUTE(BM572,"b","a"),"c","a"),"d","a"),"e","a"),"f","a"),"g","a"),"h","a"),"i","a"),"j","a"),"k","a"),"l","a"),"m","a"),"n","a"),"o","a"),"p","a"),"q","a"),"r","a"),"s","a"),"t","a"),"u","a"),"v","a"),"w","a"),"x","a"),"y","a"),"z","a")</f>
        <v>  </v>
      </c>
      <c r="BO572" s="61" t="str">
        <f aca="false">SUBSTITUTE(SUBSTITUTE(SUBSTITUTE(SUBSTITUTE(SUBSTITUTE(SUBSTITUTE(SUBSTITUTE(SUBSTITUTE(SUBSTITUTE(LOWER(BX572&amp;""),"1","0"),"2","0"),"3","0"),"4","0"),"5","0"),"6","0"),"7","0"),"8","0"),"9","0")</f>
        <v>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v>
      </c>
      <c r="BQ572" s="61" t="n">
        <f aca="false">IFERROR(IF(OR(SUMPRODUCT(--ISNUMBER(SEARCH({"aa000"," aa 000"," aaa 000"," aaaa 000"," a 0000"," a000 000"," aa 00 000"," aaa 00 000"},BP572)))&gt;0,SUMPRODUCT(--ISNUMBER(SEARCH({"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572)))&gt;0,SUMPRODUCT(--ISNUMBER(SEARCH({"http","www.","\",".pdf",".jpg",".jpeg",".png",".heic",".xls",".doc",".msg",".eml"},W572)))&gt;0,ISNUMBER(SEARCH("0000",BO572)),AND(SUMPRODUCT(--ISNUMBER(SEARCH({"sharepoint","onedrive","teams","dms","q-pulse","qpulse"},W572)))&gt;0,ISNUMBER(SEARCH("0",BO572)))),1,0),0)</f>
        <v>0</v>
      </c>
      <c r="BR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572," "&amp;LOWER(Flights!$F$21)&amp;" "," ~ ")," mh"," ~")," at "," ~ ")," by "," ~ ")," on "," ~ ")," to "," ~ ")," from "," ~ ")," until "," ~ ")," till "," ~ ")," before "," ~ ")," after "," ~ ")," around "," ~ ")," approx "," ~ ")," about "," ~ ")," since "," ~ ")," hrs "," ~ ")," hr "," ~ ")," hours "," ~ ")," time "," ~ ")," jan "," ~ ")," feb "," ~ ")," mar "," ~ ")," apr "," ~ ")," may "," ~ ")," jun "," ~ ")," jul "," ~ ")," aug "," ~ ")," sep "," ~ ")," sept "," ~ ")," oct "," ~ ")</f>
        <v>  </v>
      </c>
      <c r="BS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572," "&amp;LOWER(Flights!$F$21)&amp;" "," ~ ")," mh"," ~")," at "," ~ ")," by "," ~ ")," on "," ~ ")," to "," ~ ")," from "," ~ ")," until "," ~ ")," till "," ~ ")," before "," ~ ")," after "," ~ ")," around "," ~ ")," approx "," ~ ")," about "," ~ ")," since "," ~ ")," hrs "," ~ ")," hr "," ~ ")," hours "," ~ ")," time "," ~ ")," jan "," ~ ")," feb "," ~ ")," mar "," ~ ")," apr "," ~ ")," may "," ~ ")," jun "," ~ ")," jul "," ~ ")," aug "," ~ ")," sep "," ~ ")," sept "," ~ ")," oct "," ~ ")</f>
        <v>  </v>
      </c>
      <c r="BT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572,"jan","~"),"feb","~"),"mar","~"),"apr","~"),"may","~"),"jun","~"),"jul","~"),"aug","~"),"sep","~"),"oct","~"),"nov","~"),"dec","~")," nov "," ~ ")," dec "," ~ ")," mon "," ~ ")," tue "," ~ ")," wed "," ~ ")," thu "," ~ ")," fri "," ~ ")," sat "," ~ ")," sun "," ~ ")," gate "," ~ ")," bay "," ~ ")," stand "," ~ ")," position "," ~ ")," galley "," ~ ")," flight "," ~ ")," flt "," ~ ")," day "," ~ ")," date "," ~ ")," dated "," ~ ")," the "," ~ ")," and "," ~ ")," of "," ~ ")," in "," ~ ")," for "," ~ ")," with "," ~ ")</f>
        <v>  </v>
      </c>
      <c r="BU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572,"jan","~"),"feb","~"),"mar","~"),"apr","~"),"may","~"),"jun","~"),"jul","~"),"aug","~"),"sep","~"),"oct","~"),"nov","~"),"dec","~")," nov "," ~ ")," dec "," ~ ")," mon "," ~ ")," tue "," ~ ")," wed "," ~ ")," thu "," ~ ")," fri "," ~ ")," sat "," ~ ")," sun "," ~ ")," gate "," ~ ")," bay "," ~ ")," stand "," ~ ")," position "," ~ ")," galley "," ~ ")," flight "," ~ ")," flt "," ~ ")," day "," ~ ")," date "," ~ ")," dated "," ~ ")," the "," ~ ")," and "," ~ ")," of "," ~ ")," in "," ~ ")," for "," ~ ")," with "," ~ ")</f>
        <v>  </v>
      </c>
      <c r="BV572" s="61" t="n">
        <f aca="false">IFERROR(IF(OR(SUMPRODUCT((LEN(BC572)-LEN(SUBSTITUTE(BC572," "&amp;L_NotLoaded&amp;" "," ")))/(LEN(L_NotLoaded)+1))&gt;SUMPRODUCT((LEN(BC572)-LEN(SUBSTITUTE(BC572," "&amp;L_NotLoadedNeg&amp;" "," ")))/(LEN(L_NotLoadedNeg)+1)),SUMPRODUCT((LEN(BD572)-LEN(SUBSTITUTE(BD572," "&amp;L_NotLoaded&amp;" "," ")))/(LEN(L_NotLoaded)+1))&gt;SUMPRODUCT((LEN(BD572)-LEN(SUBSTITUTE(BD572," "&amp;L_NotLoadedNeg&amp;" "," ")))/(LEN(L_NotLoadedNeg)+1))),1,0),0)</f>
        <v>0</v>
      </c>
      <c r="BW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572," pax "," ~ ")," etd "," ~ ")," eta "," ~ ")," std "," ~ ")," sta "," ~ ")," atd "," ~ ")," ata "," ~ ")," lt "," ~ ")," utc "," ~ ")," local "," ~ ")," ok "," ~ ")," done "," ~ ")," seen "," ~ ")," chk "," ~ ")," chkd "," ~ ")," checked "," ~ ")," rcvd "," ~ ")," recd "," ~ ")," dep "," ~ ")," arr "," ~ ")," qty "," ~ ")," all "," ~ ")," ttl "," ~ ")," total "," ~ ")," via "," ~ ")," per "," ~ ")," call "," ~ ")," inbound "," ~ ")," outbound "," ~ ")," approx "," ~ ")</f>
        <v>  </v>
      </c>
      <c r="BX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572," pax "," ~ ")," etd "," ~ ")," eta "," ~ ")," std "," ~ ")," sta "," ~ ")," atd "," ~ ")," ata "," ~ ")," lt "," ~ ")," utc "," ~ ")," local "," ~ ")," ok "," ~ ")," done "," ~ ")," seen "," ~ ")," chk "," ~ ")," chkd "," ~ ")," checked "," ~ ")," rcvd "," ~ ")," recd "," ~ ")," dep "," ~ ")," arr "," ~ ")," qty "," ~ ")," all "," ~ ")," ttl "," ~ ")," total "," ~ ")," via "," ~ ")," per "," ~ ")," call "," ~ ")," inbound "," ~ ")," outbound "," ~ ")," approx "," ~ ")</f>
        <v>  </v>
      </c>
    </row>
    <row r="573" customFormat="false" ht="66" hidden="false" customHeight="true" outlineLevel="0" collapsed="false">
      <c r="A573" s="57" t="s">
        <v>1267</v>
      </c>
      <c r="B573" s="57" t="s">
        <v>290</v>
      </c>
      <c r="C573" s="57" t="str">
        <f aca="false">Flights!$F$21</f>
        <v>MH0073</v>
      </c>
      <c r="D573" s="58" t="n">
        <f aca="false">Flights!$D$21</f>
        <v>46322</v>
      </c>
      <c r="E573" s="57" t="str">
        <f aca="false">Flights!$G$21&amp;"-"&amp;Flights!$H$21</f>
        <v>HKG-KUL</v>
      </c>
      <c r="F573" s="57" t="str">
        <f aca="false">Flights!$K$21</f>
        <v>BC</v>
      </c>
      <c r="G573" s="57" t="s">
        <v>462</v>
      </c>
      <c r="H573" s="57" t="s">
        <v>463</v>
      </c>
      <c r="I573" s="57" t="s">
        <v>637</v>
      </c>
      <c r="J573" s="57" t="s">
        <v>1199</v>
      </c>
      <c r="K573" s="67" t="s">
        <v>1190</v>
      </c>
      <c r="L573" s="67" t="s">
        <v>1191</v>
      </c>
      <c r="M573" s="67" t="s">
        <v>454</v>
      </c>
      <c r="N573" s="67" t="s">
        <v>447</v>
      </c>
      <c r="O573" s="67" t="s">
        <v>1268</v>
      </c>
      <c r="P573" s="57" t="s">
        <v>282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open",IF(AND(NOT(OR(LEN(AZ573)&lt;15,ISNUMBER(MATCH(AZ573,L_Placeholder,0)))),BK573=0,NOT(OR(LEN(AU573)&lt;2,ISNUMBER(MATCH(AU573,L_Placeholder,0)))),NOT(OR(LEN(AX573)&lt;2,ISNUMBER(MATCH(AX573,L_Placeholder,0)))),TRIM(AE573)&lt;&gt;TRIM(T573)),"N/A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missing",IF(OR(LEN(AU573)&lt;2,ISNUMBER(MATCH(AU573,L_Placeholder,0))),"INVALID – PIC missing",IF(OR(LEN(AV573)&lt;2,ISNUMBER(MATCH(AV573,L_Placeholder,0))),"INVALID – result / assessment missing",IF(OR(OR(LEN(AW573)&lt;3,ISNUMBER(MATCH(AW573,L_Placeholder,0))),SUMPRODUCT(--ISNUMBER(SEARCH(" "&amp;L_EvidencePhrase&amp;" ",BD573)))&gt;0,BI573=1),"INVALID – evidence missing, placeholder or not yet on file",IF(BL573=0,"INVALID – evidence needs a traceable reference (number, file name or link)",IF(OR(LEN(AX573)&lt;2,ISNUMBER(MATCH(AX573,L_Placeholder,0))),"INVALID – verifier missing",IF(AX573=AU573,"INVALID – verifier must be someone other than the PIC",IF(BH573=1,"INVALID – result not yet available (awaiting / TBC)",IF(BV573=1,"INVALID – wording says not on board: an on-board confirmation needs the item loaded",IF(AND(AQ573=1,OR(OR(LEN(AY573)&lt;3,ISNUMBER(MATCH(AY573,L_Placeholder,0))),BJ573=1,BQ573=0)),"INVALID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LATE","COMPLETE")&amp;IF(BG573=1," – CHECK WORDING",""))))))))))))))))))))))))),IF(TRIM(U573)="Fail","FAIL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t="str">
        <f aca="false">" "&amp;TRIM(SUBSTITUTE(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 "))&amp;" "</f>
        <v>  </v>
      </c>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IFERROR(IF(AND(TRIM(U573)="Pass",SUMPRODUCT((LEN(BC573)-LEN(SUBSTITUTE(BC573,"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")))/(LEN(L_PendNeg)+1)),1,0),1)</f>
        <v>0</v>
      </c>
      <c r="BI573" s="61" t="n">
        <f aca="false">IFERROR(IF(SUMPRODUCT((LEN(BD573)-LEN(SUBSTITUTE(BD573," "&amp;L_PendStrict&amp;" "," ")))/(LEN(L_PendStrict)+1))&gt;SUMPRODUCT((LEN(BD573)-LEN(SUBSTITUTE(BD573," "&amp;L_PendNeg&amp;" "," ")))/(LEN(L_PendNeg)+1)),1,0),1)</f>
        <v>0</v>
      </c>
      <c r="BJ573" s="61" t="n">
        <f aca="false">IFERROR(IF(SUMPRODUCT((LEN(BE573)-LEN(SUBSTITUTE(BE573," "&amp;L_Pending&amp;" "," ")))/(LEN(L_Pending)+1))&gt;SUMPRODUCT((LEN(BE573)-LEN(SUBSTITUTE(BE573," "&amp;L_PendNeg&amp;" "," ")))/(LEN(L_PendNeg)+1)),1,0),1)</f>
        <v>0</v>
      </c>
      <c r="BK573" s="61" t="n">
        <f aca="false">IFERROR(IF(SUMPRODUCT((LEN(BF573)-LEN(SUBSTITUTE(BF573," "&amp;L_PendStrict&amp;" "," ")))/(LEN(L_PendStrict)+1))&gt;SUMPRODUCT((LEN(BF573)-LEN(SUBSTITUTE(BF573," "&amp;L_PendNeg&amp;" "," ")))/(LEN(L_PendNeg)+1)),1,0),1)</f>
        <v>0</v>
      </c>
      <c r="BL573" s="61" t="n">
        <f aca="false">IFERROR(IF(OR(SUMPRODUCT(--ISNUMBER(SEARCH({"aa000"," aa 000"," aaa 000"," aaaa 000"," a 0000"," a000 000"," aa 00 000"," aaa 00 000"},BN573)))&gt;0,SUMPRODUCT(--ISNUMBER(SEARCH({"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573)))&gt;0,SUMPRODUCT(--ISNUMBER(SEARCH({"http","www.","\",".pdf",".jpg",".jpeg",".png",".heic",".xls",".doc",".msg",".eml"},Z573)))&gt;0,AND(SUMPRODUCT(--ISNUMBER(SEARCH({"sharepoint","onedrive","teams","dms","q-pulse","qpulse"},Z573)))&gt;0,ISNUMBER(SEARCH("0",BM573)))),1,0),0)</f>
        <v>0</v>
      </c>
      <c r="BM573" s="61" t="str">
        <f aca="false">SUBSTITUTE(SUBSTITUTE(SUBSTITUTE(SUBSTITUTE(SUBSTITUTE(SUBSTITUTE(SUBSTITUTE(SUBSTITUTE(SUBSTITUTE(LOWER(BW573&amp;""),"1","0"),"2","0"),"3","0"),"4","0"),"5","0"),"6","0"),"7","0"),"8","0"),"9","0")</f>
        <v>  </v>
      </c>
      <c r="BN573" s="61" t="str">
        <f aca="false">SUBSTITUTE(SUBSTITUTE(SUBSTITUTE(SUBSTITUTE(SUBSTITUTE(SUBSTITUTE(SUBSTITUTE(SUBSTITUTE(SUBSTITUTE(SUBSTITUTE(SUBSTITUTE(SUBSTITUTE(SUBSTITUTE(SUBSTITUTE(SUBSTITUTE(SUBSTITUTE(SUBSTITUTE(SUBSTITUTE(SUBSTITUTE(SUBSTITUTE(SUBSTITUTE(SUBSTITUTE(SUBSTITUTE(SUBSTITUTE(SUBSTITUTE(BM573,"b","a"),"c","a"),"d","a"),"e","a"),"f","a"),"g","a"),"h","a"),"i","a"),"j","a"),"k","a"),"l","a"),"m","a"),"n","a"),"o","a"),"p","a"),"q","a"),"r","a"),"s","a"),"t","a"),"u","a"),"v","a"),"w","a"),"x","a"),"y","a"),"z","a")</f>
        <v>  </v>
      </c>
      <c r="BO573" s="61" t="str">
        <f aca="false">SUBSTITUTE(SUBSTITUTE(SUBSTITUTE(SUBSTITUTE(SUBSTITUTE(SUBSTITUTE(SUBSTITUTE(SUBSTITUTE(SUBSTITUTE(LOWER(BX573&amp;""),"1","0"),"2","0"),"3","0"),"4","0"),"5","0"),"6","0"),"7","0"),"8","0"),"9","0")</f>
        <v>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v>
      </c>
      <c r="BQ573" s="61" t="n">
        <f aca="false">IFERROR(IF(OR(SUMPRODUCT(--ISNUMBER(SEARCH({"aa000"," aa 000"," aaa 000"," aaaa 000"," a 0000"," a000 000"," aa 00 000"," aaa 00 000"},BP573)))&gt;0,SUMPRODUCT(--ISNUMBER(SEARCH({"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573)))&gt;0,SUMPRODUCT(--ISNUMBER(SEARCH({"http","www.","\",".pdf",".jpg",".jpeg",".png",".heic",".xls",".doc",".msg",".eml"},W573)))&gt;0,ISNUMBER(SEARCH("0000",BO573)),AND(SUMPRODUCT(--ISNUMBER(SEARCH({"sharepoint","onedrive","teams","dms","q-pulse","qpulse"},W573)))&gt;0,ISNUMBER(SEARCH("0",BO573)))),1,0),0)</f>
        <v>0</v>
      </c>
      <c r="BR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573," "&amp;LOWER(Flights!$F$21)&amp;" "," ~ ")," mh"," ~")," at "," ~ ")," by "," ~ ")," on "," ~ ")," to "," ~ ")," from "," ~ ")," until "," ~ ")," till "," ~ ")," before "," ~ ")," after "," ~ ")," around "," ~ ")," approx "," ~ ")," about "," ~ ")," since "," ~ ")," hrs "," ~ ")," hr "," ~ ")," hours "," ~ ")," time "," ~ ")," jan "," ~ ")," feb "," ~ ")," mar "," ~ ")," apr "," ~ ")," may "," ~ ")," jun "," ~ ")," jul "," ~ ")," aug "," ~ ")," sep "," ~ ")," sept "," ~ ")," oct "," ~ ")</f>
        <v>  </v>
      </c>
      <c r="BS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573," "&amp;LOWER(Flights!$F$21)&amp;" "," ~ ")," mh"," ~")," at "," ~ ")," by "," ~ ")," on "," ~ ")," to "," ~ ")," from "," ~ ")," until "," ~ ")," till "," ~ ")," before "," ~ ")," after "," ~ ")," around "," ~ ")," approx "," ~ ")," about "," ~ ")," since "," ~ ")," hrs "," ~ ")," hr "," ~ ")," hours "," ~ ")," time "," ~ ")," jan "," ~ ")," feb "," ~ ")," mar "," ~ ")," apr "," ~ ")," may "," ~ ")," jun "," ~ ")," jul "," ~ ")," aug "," ~ ")," sep "," ~ ")," sept "," ~ ")," oct "," ~ ")</f>
        <v>  </v>
      </c>
      <c r="BT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573,"jan","~"),"feb","~"),"mar","~"),"apr","~"),"may","~"),"jun","~"),"jul","~"),"aug","~"),"sep","~"),"oct","~"),"nov","~"),"dec","~")," nov "," ~ ")," dec "," ~ ")," mon "," ~ ")," tue "," ~ ")," wed "," ~ ")," thu "," ~ ")," fri "," ~ ")," sat "," ~ ")," sun "," ~ ")," gate "," ~ ")," bay "," ~ ")," stand "," ~ ")," position "," ~ ")," galley "," ~ ")," flight "," ~ ")," flt "," ~ ")," day "," ~ ")," date "," ~ ")," dated "," ~ ")," the "," ~ ")," and "," ~ ")," of "," ~ ")," in "," ~ ")," for "," ~ ")," with "," ~ ")</f>
        <v>  </v>
      </c>
      <c r="BU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573,"jan","~"),"feb","~"),"mar","~"),"apr","~"),"may","~"),"jun","~"),"jul","~"),"aug","~"),"sep","~"),"oct","~"),"nov","~"),"dec","~")," nov "," ~ ")," dec "," ~ ")," mon "," ~ ")," tue "," ~ ")," wed "," ~ ")," thu "," ~ ")," fri "," ~ ")," sat "," ~ ")," sun "," ~ ")," gate "," ~ ")," bay "," ~ ")," stand "," ~ ")," position "," ~ ")," galley "," ~ ")," flight "," ~ ")," flt "," ~ ")," day "," ~ ")," date "," ~ ")," dated "," ~ ")," the "," ~ ")," and "," ~ ")," of "," ~ ")," in "," ~ ")," for "," ~ ")," with "," ~ ")</f>
        <v>  </v>
      </c>
      <c r="BV573" s="61" t="n">
        <f aca="false">IFERROR(IF(OR(SUMPRODUCT((LEN(BC573)-LEN(SUBSTITUTE(BC573," "&amp;L_NotLoaded&amp;" "," ")))/(LEN(L_NotLoaded)+1))&gt;SUMPRODUCT((LEN(BC573)-LEN(SUBSTITUTE(BC573," "&amp;L_NotLoadedNeg&amp;" "," ")))/(LEN(L_NotLoadedNeg)+1)),SUMPRODUCT((LEN(BD573)-LEN(SUBSTITUTE(BD573," "&amp;L_NotLoaded&amp;" "," ")))/(LEN(L_NotLoaded)+1))&gt;SUMPRODUCT((LEN(BD573)-LEN(SUBSTITUTE(BD573," "&amp;L_NotLoadedNeg&amp;" "," ")))/(LEN(L_NotLoadedNeg)+1))),1,0),0)</f>
        <v>0</v>
      </c>
      <c r="BW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573," pax "," ~ ")," etd "," ~ ")," eta "," ~ ")," std "," ~ ")," sta "," ~ ")," atd "," ~ ")," ata "," ~ ")," lt "," ~ ")," utc "," ~ ")," local "," ~ ")," ok "," ~ ")," done "," ~ ")," seen "," ~ ")," chk "," ~ ")," chkd "," ~ ")," checked "," ~ ")," rcvd "," ~ ")," recd "," ~ ")," dep "," ~ ")," arr "," ~ ")," qty "," ~ ")," all "," ~ ")," ttl "," ~ ")," total "," ~ ")," via "," ~ ")," per "," ~ ")," call "," ~ ")," inbound "," ~ ")," outbound "," ~ ")," approx "," ~ ")</f>
        <v>  </v>
      </c>
      <c r="BX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573," pax "," ~ ")," etd "," ~ ")," eta "," ~ ")," std "," ~ ")," sta "," ~ ")," atd "," ~ ")," ata "," ~ ")," lt "," ~ ")," utc "," ~ ")," local "," ~ ")," ok "," ~ ")," done "," ~ ")," seen "," ~ ")," chk "," ~ ")," chkd "," ~ ")," checked "," ~ ")," rcvd "," ~ ")," recd "," ~ ")," dep "," ~ ")," arr "," ~ ")," qty "," ~ ")," all "," ~ ")," ttl "," ~ ")," total "," ~ ")," via "," ~ ")," per "," ~ ")," call "," ~ ")," inbound "," ~ ")," outbound "," ~ ")," approx "," ~ ")</f>
        <v>  </v>
      </c>
    </row>
    <row r="574" customFormat="false" ht="39.75" hidden="false" customHeight="true" outlineLevel="0" collapsed="false">
      <c r="A574" s="57" t="s">
        <v>1269</v>
      </c>
      <c r="B574" s="57" t="s">
        <v>293</v>
      </c>
      <c r="C574" s="57" t="str">
        <f aca="false">Flights!$F$22</f>
        <v>MH0052</v>
      </c>
      <c r="D574" s="58" t="n">
        <f aca="false">Flights!$D$22</f>
        <v>46322</v>
      </c>
      <c r="E574" s="57" t="str">
        <f aca="false">Flights!$G$22&amp;"-"&amp;Flights!$H$22</f>
        <v>KUL-KIX</v>
      </c>
      <c r="F574" s="57" t="str">
        <f aca="false">Flights!$K$22</f>
        <v>BC</v>
      </c>
      <c r="G574" s="57" t="s">
        <v>81</v>
      </c>
      <c r="H574" s="57" t="s">
        <v>381</v>
      </c>
      <c r="I574" s="57" t="s">
        <v>382</v>
      </c>
      <c r="J574" s="57" t="s">
        <v>383</v>
      </c>
      <c r="K574" s="67" t="s">
        <v>384</v>
      </c>
      <c r="L574" s="67" t="s">
        <v>385</v>
      </c>
      <c r="M574" s="67"/>
      <c r="N574" s="67" t="s">
        <v>386</v>
      </c>
      <c r="O574" s="67"/>
      <c r="P574" s="57" t="s">
        <v>187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open",IF(AND(NOT(OR(LEN(AZ574)&lt;15,ISNUMBER(MATCH(AZ574,L_Placeholder,0)))),BK574=0,NOT(OR(LEN(AU574)&lt;2,ISNUMBER(MATCH(AU574,L_Placeholder,0)))),NOT(OR(LEN(AX574)&lt;2,ISNUMBER(MATCH(AX574,L_Placeholder,0)))),TRIM(AE574)&lt;&gt;TRIM(T574)),"N/A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missing",IF(OR(LEN(AU574)&lt;2,ISNUMBER(MATCH(AU574,L_Placeholder,0))),"INVALID – PIC missing",IF(OR(LEN(AV574)&lt;2,ISNUMBER(MATCH(AV574,L_Placeholder,0))),"INVALID – result / assessment missing",IF(OR(OR(LEN(AW574)&lt;3,ISNUMBER(MATCH(AW574,L_Placeholder,0))),SUMPRODUCT(--ISNUMBER(SEARCH(" "&amp;L_EvidencePhrase&amp;" ",BD574)))&gt;0,BI574=1),"INVALID – evidence missing, placeholder or not yet on file",IF(BL574=0,"INVALID – evidence needs a traceable reference (number, file name or link)",IF(OR(LEN(AX574)&lt;2,ISNUMBER(MATCH(AX574,L_Placeholder,0))),"INVALID – verifier missing",IF(AX574=AU574,"INVALID – verifier must be someone other than the PIC",IF(BH574=1,"INVALID – result not yet available (awaiting / TBC)",IF(BV574=1,"INVALID – wording says not on board: an on-board confirmation needs the item loaded",IF(AND(AQ574=1,OR(OR(LEN(AY574)&lt;3,ISNUMBER(MATCH(AY574,L_Placeholder,0))),BJ574=1,BQ574=0)),"INVALID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LATE","COMPLETE")&amp;IF(BG574=1," – CHECK WORDING",""))))))))))))))))))))))),IF(TRIM(U574)="Fail","FAIL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t="str">
        <f aca="false">" "&amp;TRIM(SUBSTITUTE(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 "))&amp;" "</f>
        <v>  </v>
      </c>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IFERROR(IF(AND(TRIM(U574)="Pass",SUMPRODUCT((LEN(BC574)-LEN(SUBSTITUTE(BC574,"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")))/(LEN(L_PendNeg)+1))+SUMPRODUCT((LEN(BC574)-LEN(SUBSTITUTE(BC574," "&amp;L_PendPrep&amp;" "," ")))/(LEN(L_PendPrep)+1)),1,0),1)</f>
        <v>0</v>
      </c>
      <c r="BI574" s="61" t="n">
        <f aca="false">IFERROR(IF(SUMPRODUCT((LEN(BD574)-LEN(SUBSTITUTE(BD574," "&amp;L_PendStrict&amp;" "," ")))/(LEN(L_PendStrict)+1))&gt;SUMPRODUCT((LEN(BD574)-LEN(SUBSTITUTE(BD574," "&amp;L_PendNeg&amp;" "," ")))/(LEN(L_PendNeg)+1)),1,0),1)</f>
        <v>0</v>
      </c>
      <c r="BJ574" s="61" t="n">
        <f aca="false">IFERROR(IF(SUMPRODUCT((LEN(BE574)-LEN(SUBSTITUTE(BE574," "&amp;L_Pending&amp;" "," ")))/(LEN(L_Pending)+1))&gt;SUMPRODUCT((LEN(BE574)-LEN(SUBSTITUTE(BE574," "&amp;L_PendNeg&amp;" "," ")))/(LEN(L_PendNeg)+1))+SUMPRODUCT((LEN(BE574)-LEN(SUBSTITUTE(BE574," "&amp;L_PendPrep&amp;" "," ")))/(LEN(L_PendPrep)+1)),1,0),1)</f>
        <v>0</v>
      </c>
      <c r="BK574" s="61" t="n">
        <f aca="false">IFERROR(IF(SUMPRODUCT((LEN(BF574)-LEN(SUBSTITUTE(BF574," "&amp;L_PendStrict&amp;" "," ")))/(LEN(L_PendStrict)+1))&gt;SUMPRODUCT((LEN(BF574)-LEN(SUBSTITUTE(BF574," "&amp;L_PendNeg&amp;" "," ")))/(LEN(L_PendNeg)+1)),1,0),1)</f>
        <v>0</v>
      </c>
      <c r="BL574" s="61" t="n">
        <f aca="false">IFERROR(IF(OR(SUMPRODUCT(--ISNUMBER(SEARCH({"aa000"," aa 000"," aaa 000"," aaaa 000"," a 0000"," a000 000"," aa 00 000"," aaa 00 000"},BN574)))&gt;0,SUMPRODUCT(--ISNUMBER(SEARCH({"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574)))&gt;0,SUMPRODUCT(--ISNUMBER(SEARCH({"http","www.","\",".pdf",".jpg",".jpeg",".png",".heic",".xls",".doc",".msg",".eml"},Z574)))&gt;0,AND(SUMPRODUCT(--ISNUMBER(SEARCH({"sharepoint","onedrive","teams","dms","q-pulse","qpulse"},Z574)))&gt;0,ISNUMBER(SEARCH("0",BM574)))),1,0),0)</f>
        <v>0</v>
      </c>
      <c r="BM574" s="61" t="str">
        <f aca="false">SUBSTITUTE(SUBSTITUTE(SUBSTITUTE(SUBSTITUTE(SUBSTITUTE(SUBSTITUTE(SUBSTITUTE(SUBSTITUTE(SUBSTITUTE(LOWER(BW574&amp;""),"1","0"),"2","0"),"3","0"),"4","0"),"5","0"),"6","0"),"7","0"),"8","0"),"9","0")</f>
        <v>  </v>
      </c>
      <c r="BN574" s="61" t="str">
        <f aca="false">SUBSTITUTE(SUBSTITUTE(SUBSTITUTE(SUBSTITUTE(SUBSTITUTE(SUBSTITUTE(SUBSTITUTE(SUBSTITUTE(SUBSTITUTE(SUBSTITUTE(SUBSTITUTE(SUBSTITUTE(SUBSTITUTE(SUBSTITUTE(SUBSTITUTE(SUBSTITUTE(SUBSTITUTE(SUBSTITUTE(SUBSTITUTE(SUBSTITUTE(SUBSTITUTE(SUBSTITUTE(SUBSTITUTE(SUBSTITUTE(SUBSTITUTE(BM574,"b","a"),"c","a"),"d","a"),"e","a"),"f","a"),"g","a"),"h","a"),"i","a"),"j","a"),"k","a"),"l","a"),"m","a"),"n","a"),"o","a"),"p","a"),"q","a"),"r","a"),"s","a"),"t","a"),"u","a"),"v","a"),"w","a"),"x","a"),"y","a"),"z","a")</f>
        <v>  </v>
      </c>
      <c r="BO574" s="61" t="str">
        <f aca="false">SUBSTITUTE(SUBSTITUTE(SUBSTITUTE(SUBSTITUTE(SUBSTITUTE(SUBSTITUTE(SUBSTITUTE(SUBSTITUTE(SUBSTITUTE(LOWER(BX574&amp;""),"1","0"),"2","0"),"3","0"),"4","0"),"5","0"),"6","0"),"7","0"),"8","0"),"9","0")</f>
        <v>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v>
      </c>
      <c r="BQ574" s="61" t="n">
        <f aca="false">IFERROR(IF(OR(SUMPRODUCT(--ISNUMBER(SEARCH({"aa000"," aa 000"," aaa 000"," aaaa 000"," a 0000"," a000 000"," aa 00 000"," aaa 00 000"},BP574)))&gt;0,SUMPRODUCT(--ISNUMBER(SEARCH({"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574)))&gt;0,SUMPRODUCT(--ISNUMBER(SEARCH({"http","www.","\",".pdf",".jpg",".jpeg",".png",".heic",".xls",".doc",".msg",".eml"},W574)))&gt;0,ISNUMBER(SEARCH("0000",BO574)),AND(SUMPRODUCT(--ISNUMBER(SEARCH({"sharepoint","onedrive","teams","dms","q-pulse","qpulse"},W574)))&gt;0,ISNUMBER(SEARCH("0",BO574)))),1,0),0)</f>
        <v>0</v>
      </c>
      <c r="BR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574," "&amp;LOWER(Flights!$F$22)&amp;" "," ~ ")," mh"," ~")," at "," ~ ")," by "," ~ ")," on "," ~ ")," to "," ~ ")," from "," ~ ")," until "," ~ ")," till "," ~ ")," before "," ~ ")," after "," ~ ")," around "," ~ ")," approx "," ~ ")," about "," ~ ")," since "," ~ ")," hrs "," ~ ")," hr "," ~ ")," hours "," ~ ")," time "," ~ ")," jan "," ~ ")," feb "," ~ ")," mar "," ~ ")," apr "," ~ ")," may "," ~ ")," jun "," ~ ")," jul "," ~ ")," aug "," ~ ")," sep "," ~ ")," sept "," ~ ")," oct "," ~ ")</f>
        <v>  </v>
      </c>
      <c r="BS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574," "&amp;LOWER(Flights!$F$22)&amp;" "," ~ ")," mh"," ~")," at "," ~ ")," by "," ~ ")," on "," ~ ")," to "," ~ ")," from "," ~ ")," until "," ~ ")," till "," ~ ")," before "," ~ ")," after "," ~ ")," around "," ~ ")," approx "," ~ ")," about "," ~ ")," since "," ~ ")," hrs "," ~ ")," hr "," ~ ")," hours "," ~ ")," time "," ~ ")," jan "," ~ ")," feb "," ~ ")," mar "," ~ ")," apr "," ~ ")," may "," ~ ")," jun "," ~ ")," jul "," ~ ")," aug "," ~ ")," sep "," ~ ")," sept "," ~ ")," oct "," ~ ")</f>
        <v>  </v>
      </c>
      <c r="BT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574,"jan","~"),"feb","~"),"mar","~"),"apr","~"),"may","~"),"jun","~"),"jul","~"),"aug","~"),"sep","~"),"oct","~"),"nov","~"),"dec","~")," nov "," ~ ")," dec "," ~ ")," mon "," ~ ")," tue "," ~ ")," wed "," ~ ")," thu "," ~ ")," fri "," ~ ")," sat "," ~ ")," sun "," ~ ")," gate "," ~ ")," bay "," ~ ")," stand "," ~ ")," position "," ~ ")," galley "," ~ ")," flight "," ~ ")," flt "," ~ ")," day "," ~ ")," date "," ~ ")," dated "," ~ ")," the "," ~ ")," and "," ~ ")," of "," ~ ")," in "," ~ ")," for "," ~ ")," with "," ~ ")</f>
        <v>  </v>
      </c>
      <c r="BU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574,"jan","~"),"feb","~"),"mar","~"),"apr","~"),"may","~"),"jun","~"),"jul","~"),"aug","~"),"sep","~"),"oct","~"),"nov","~"),"dec","~")," nov "," ~ ")," dec "," ~ ")," mon "," ~ ")," tue "," ~ ")," wed "," ~ ")," thu "," ~ ")," fri "," ~ ")," sat "," ~ ")," sun "," ~ ")," gate "," ~ ")," bay "," ~ ")," stand "," ~ ")," position "," ~ ")," galley "," ~ ")," flight "," ~ ")," flt "," ~ ")," day "," ~ ")," date "," ~ ")," dated "," ~ ")," the "," ~ ")," and "," ~ ")," of "," ~ ")," in "," ~ ")," for "," ~ ")," with "," ~ ")</f>
        <v>  </v>
      </c>
      <c r="BV574" s="61" t="n">
        <f aca="false">0</f>
        <v>0</v>
      </c>
      <c r="BW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574," pax "," ~ ")," etd "," ~ ")," eta "," ~ ")," std "," ~ ")," sta "," ~ ")," atd "," ~ ")," ata "," ~ ")," lt "," ~ ")," utc "," ~ ")," local "," ~ ")," ok "," ~ ")," done "," ~ ")," seen "," ~ ")," chk "," ~ ")," chkd "," ~ ")," checked "," ~ ")," rcvd "," ~ ")," recd "," ~ ")," dep "," ~ ")," arr "," ~ ")," qty "," ~ ")," all "," ~ ")," ttl "," ~ ")," total "," ~ ")," via "," ~ ")," per "," ~ ")," call "," ~ ")," inbound "," ~ ")," outbound "," ~ ")," approx "," ~ ")</f>
        <v>  </v>
      </c>
      <c r="BX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574," pax "," ~ ")," etd "," ~ ")," eta "," ~ ")," std "," ~ ")," sta "," ~ ")," atd "," ~ ")," ata "," ~ ")," lt "," ~ ")," utc "," ~ ")," local "," ~ ")," ok "," ~ ")," done "," ~ ")," seen "," ~ ")," chk "," ~ ")," chkd "," ~ ")," checked "," ~ ")," rcvd "," ~ ")," recd "," ~ ")," dep "," ~ ")," arr "," ~ ")," qty "," ~ ")," all "," ~ ")," ttl "," ~ ")," total "," ~ ")," via "," ~ ")," per "," ~ ")," call "," ~ ")," inbound "," ~ ")," outbound "," ~ ")," approx "," ~ ")</f>
        <v>  </v>
      </c>
    </row>
    <row r="575" customFormat="false" ht="39.75" hidden="false" customHeight="true" outlineLevel="0" collapsed="false">
      <c r="A575" s="57" t="s">
        <v>1270</v>
      </c>
      <c r="B575" s="57" t="s">
        <v>293</v>
      </c>
      <c r="C575" s="57" t="str">
        <f aca="false">Flights!$F$22</f>
        <v>MH0052</v>
      </c>
      <c r="D575" s="58" t="n">
        <f aca="false">Flights!$D$22</f>
        <v>46322</v>
      </c>
      <c r="E575" s="57" t="str">
        <f aca="false">Flights!$G$22&amp;"-"&amp;Flights!$H$22</f>
        <v>KUL-KIX</v>
      </c>
      <c r="F575" s="57" t="str">
        <f aca="false">Flights!$K$22</f>
        <v>BC</v>
      </c>
      <c r="G575" s="57" t="s">
        <v>81</v>
      </c>
      <c r="H575" s="57" t="s">
        <v>381</v>
      </c>
      <c r="I575" s="57" t="s">
        <v>388</v>
      </c>
      <c r="J575" s="57" t="s">
        <v>389</v>
      </c>
      <c r="K575" s="67" t="s">
        <v>390</v>
      </c>
      <c r="L575" s="67" t="s">
        <v>385</v>
      </c>
      <c r="M575" s="67"/>
      <c r="N575" s="67" t="s">
        <v>386</v>
      </c>
      <c r="O575" s="67"/>
      <c r="P575" s="57" t="s">
        <v>187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open",IF(AND(NOT(OR(LEN(AZ575)&lt;15,ISNUMBER(MATCH(AZ575,L_Placeholder,0)))),BK575=0,NOT(OR(LEN(AU575)&lt;2,ISNUMBER(MATCH(AU575,L_Placeholder,0)))),NOT(OR(LEN(AX575)&lt;2,ISNUMBER(MATCH(AX575,L_Placeholder,0)))),TRIM(AE575)&lt;&gt;TRIM(T575)),"N/A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missing",IF(OR(LEN(AU575)&lt;2,ISNUMBER(MATCH(AU575,L_Placeholder,0))),"INVALID – PIC missing",IF(OR(LEN(AV575)&lt;2,ISNUMBER(MATCH(AV575,L_Placeholder,0))),"INVALID – result / assessment missing",IF(OR(OR(LEN(AW575)&lt;3,ISNUMBER(MATCH(AW575,L_Placeholder,0))),SUMPRODUCT(--ISNUMBER(SEARCH(" "&amp;L_EvidencePhrase&amp;" ",BD575)))&gt;0,BI575=1),"INVALID – evidence missing, placeholder or not yet on file",IF(BL575=0,"INVALID – evidence needs a traceable reference (number, file name or link)",IF(OR(LEN(AX575)&lt;2,ISNUMBER(MATCH(AX575,L_Placeholder,0))),"INVALID – verifier missing",IF(AX575=AU575,"INVALID – verifier must be someone other than the PIC",IF(BH575=1,"INVALID – result not yet available (awaiting / TBC)",IF(BV575=1,"INVALID – wording says not on board: an on-board confirmation needs the item loaded",IF(AND(AQ575=1,OR(OR(LEN(AY575)&lt;3,ISNUMBER(MATCH(AY575,L_Placeholder,0))),BJ575=1,BQ575=0)),"INVALID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LATE","COMPLETE")&amp;IF(BG575=1," – CHECK WORDING",""))))))))))))))))))))))),IF(TRIM(U575)="Fail","FAIL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t="str">
        <f aca="false">" "&amp;TRIM(SUBSTITUTE(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 "))&amp;" "</f>
        <v>  </v>
      </c>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IFERROR(IF(AND(TRIM(U575)="Pass",SUMPRODUCT((LEN(BC575)-LEN(SUBSTITUTE(BC575,"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")))/(LEN(L_PendNeg)+1))+SUMPRODUCT((LEN(BC575)-LEN(SUBSTITUTE(BC575," "&amp;L_PendPrep&amp;" "," ")))/(LEN(L_PendPrep)+1)),1,0),1)</f>
        <v>0</v>
      </c>
      <c r="BI575" s="61" t="n">
        <f aca="false">IFERROR(IF(SUMPRODUCT((LEN(BD575)-LEN(SUBSTITUTE(BD575," "&amp;L_PendStrict&amp;" "," ")))/(LEN(L_PendStrict)+1))&gt;SUMPRODUCT((LEN(BD575)-LEN(SUBSTITUTE(BD575," "&amp;L_PendNeg&amp;" "," ")))/(LEN(L_PendNeg)+1)),1,0),1)</f>
        <v>0</v>
      </c>
      <c r="BJ575" s="61" t="n">
        <f aca="false">IFERROR(IF(SUMPRODUCT((LEN(BE575)-LEN(SUBSTITUTE(BE575," "&amp;L_Pending&amp;" "," ")))/(LEN(L_Pending)+1))&gt;SUMPRODUCT((LEN(BE575)-LEN(SUBSTITUTE(BE575," "&amp;L_PendNeg&amp;" "," ")))/(LEN(L_PendNeg)+1))+SUMPRODUCT((LEN(BE575)-LEN(SUBSTITUTE(BE575," "&amp;L_PendPrep&amp;" "," ")))/(LEN(L_PendPrep)+1)),1,0),1)</f>
        <v>0</v>
      </c>
      <c r="BK575" s="61" t="n">
        <f aca="false">IFERROR(IF(SUMPRODUCT((LEN(BF575)-LEN(SUBSTITUTE(BF575," "&amp;L_PendStrict&amp;" "," ")))/(LEN(L_PendStrict)+1))&gt;SUMPRODUCT((LEN(BF575)-LEN(SUBSTITUTE(BF575," "&amp;L_PendNeg&amp;" "," ")))/(LEN(L_PendNeg)+1)),1,0),1)</f>
        <v>0</v>
      </c>
      <c r="BL575" s="61" t="n">
        <f aca="false">IFERROR(IF(OR(SUMPRODUCT(--ISNUMBER(SEARCH({"aa000"," aa 000"," aaa 000"," aaaa 000"," a 0000"," a000 000"," aa 00 000"," aaa 00 000"},BN575)))&gt;0,SUMPRODUCT(--ISNUMBER(SEARCH({"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575)))&gt;0,SUMPRODUCT(--ISNUMBER(SEARCH({"http","www.","\",".pdf",".jpg",".jpeg",".png",".heic",".xls",".doc",".msg",".eml"},Z575)))&gt;0,AND(SUMPRODUCT(--ISNUMBER(SEARCH({"sharepoint","onedrive","teams","dms","q-pulse","qpulse"},Z575)))&gt;0,ISNUMBER(SEARCH("0",BM575)))),1,0),0)</f>
        <v>0</v>
      </c>
      <c r="BM575" s="61" t="str">
        <f aca="false">SUBSTITUTE(SUBSTITUTE(SUBSTITUTE(SUBSTITUTE(SUBSTITUTE(SUBSTITUTE(SUBSTITUTE(SUBSTITUTE(SUBSTITUTE(LOWER(BW575&amp;""),"1","0"),"2","0"),"3","0"),"4","0"),"5","0"),"6","0"),"7","0"),"8","0"),"9","0")</f>
        <v>  </v>
      </c>
      <c r="BN575" s="61" t="str">
        <f aca="false">SUBSTITUTE(SUBSTITUTE(SUBSTITUTE(SUBSTITUTE(SUBSTITUTE(SUBSTITUTE(SUBSTITUTE(SUBSTITUTE(SUBSTITUTE(SUBSTITUTE(SUBSTITUTE(SUBSTITUTE(SUBSTITUTE(SUBSTITUTE(SUBSTITUTE(SUBSTITUTE(SUBSTITUTE(SUBSTITUTE(SUBSTITUTE(SUBSTITUTE(SUBSTITUTE(SUBSTITUTE(SUBSTITUTE(SUBSTITUTE(SUBSTITUTE(BM575,"b","a"),"c","a"),"d","a"),"e","a"),"f","a"),"g","a"),"h","a"),"i","a"),"j","a"),"k","a"),"l","a"),"m","a"),"n","a"),"o","a"),"p","a"),"q","a"),"r","a"),"s","a"),"t","a"),"u","a"),"v","a"),"w","a"),"x","a"),"y","a"),"z","a")</f>
        <v>  </v>
      </c>
      <c r="BO575" s="61" t="str">
        <f aca="false">SUBSTITUTE(SUBSTITUTE(SUBSTITUTE(SUBSTITUTE(SUBSTITUTE(SUBSTITUTE(SUBSTITUTE(SUBSTITUTE(SUBSTITUTE(LOWER(BX575&amp;""),"1","0"),"2","0"),"3","0"),"4","0"),"5","0"),"6","0"),"7","0"),"8","0"),"9","0")</f>
        <v>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v>
      </c>
      <c r="BQ575" s="61" t="n">
        <f aca="false">IFERROR(IF(OR(SUMPRODUCT(--ISNUMBER(SEARCH({"aa000"," aa 000"," aaa 000"," aaaa 000"," a 0000"," a000 000"," aa 00 000"," aaa 00 000"},BP575)))&gt;0,SUMPRODUCT(--ISNUMBER(SEARCH({"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575)))&gt;0,SUMPRODUCT(--ISNUMBER(SEARCH({"http","www.","\",".pdf",".jpg",".jpeg",".png",".heic",".xls",".doc",".msg",".eml"},W575)))&gt;0,ISNUMBER(SEARCH("0000",BO575)),AND(SUMPRODUCT(--ISNUMBER(SEARCH({"sharepoint","onedrive","teams","dms","q-pulse","qpulse"},W575)))&gt;0,ISNUMBER(SEARCH("0",BO575)))),1,0),0)</f>
        <v>0</v>
      </c>
      <c r="BR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575," "&amp;LOWER(Flights!$F$22)&amp;" "," ~ ")," mh"," ~")," at "," ~ ")," by "," ~ ")," on "," ~ ")," to "," ~ ")," from "," ~ ")," until "," ~ ")," till "," ~ ")," before "," ~ ")," after "," ~ ")," around "," ~ ")," approx "," ~ ")," about "," ~ ")," since "," ~ ")," hrs "," ~ ")," hr "," ~ ")," hours "," ~ ")," time "," ~ ")," jan "," ~ ")," feb "," ~ ")," mar "," ~ ")," apr "," ~ ")," may "," ~ ")," jun "," ~ ")," jul "," ~ ")," aug "," ~ ")," sep "," ~ ")," sept "," ~ ")," oct "," ~ ")</f>
        <v>  </v>
      </c>
      <c r="BS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575," "&amp;LOWER(Flights!$F$22)&amp;" "," ~ ")," mh"," ~")," at "," ~ ")," by "," ~ ")," on "," ~ ")," to "," ~ ")," from "," ~ ")," until "," ~ ")," till "," ~ ")," before "," ~ ")," after "," ~ ")," around "," ~ ")," approx "," ~ ")," about "," ~ ")," since "," ~ ")," hrs "," ~ ")," hr "," ~ ")," hours "," ~ ")," time "," ~ ")," jan "," ~ ")," feb "," ~ ")," mar "," ~ ")," apr "," ~ ")," may "," ~ ")," jun "," ~ ")," jul "," ~ ")," aug "," ~ ")," sep "," ~ ")," sept "," ~ ")," oct "," ~ ")</f>
        <v>  </v>
      </c>
      <c r="BT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575,"jan","~"),"feb","~"),"mar","~"),"apr","~"),"may","~"),"jun","~"),"jul","~"),"aug","~"),"sep","~"),"oct","~"),"nov","~"),"dec","~")," nov "," ~ ")," dec "," ~ ")," mon "," ~ ")," tue "," ~ ")," wed "," ~ ")," thu "," ~ ")," fri "," ~ ")," sat "," ~ ")," sun "," ~ ")," gate "," ~ ")," bay "," ~ ")," stand "," ~ ")," position "," ~ ")," galley "," ~ ")," flight "," ~ ")," flt "," ~ ")," day "," ~ ")," date "," ~ ")," dated "," ~ ")," the "," ~ ")," and "," ~ ")," of "," ~ ")," in "," ~ ")," for "," ~ ")," with "," ~ ")</f>
        <v>  </v>
      </c>
      <c r="BU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575,"jan","~"),"feb","~"),"mar","~"),"apr","~"),"may","~"),"jun","~"),"jul","~"),"aug","~"),"sep","~"),"oct","~"),"nov","~"),"dec","~")," nov "," ~ ")," dec "," ~ ")," mon "," ~ ")," tue "," ~ ")," wed "," ~ ")," thu "," ~ ")," fri "," ~ ")," sat "," ~ ")," sun "," ~ ")," gate "," ~ ")," bay "," ~ ")," stand "," ~ ")," position "," ~ ")," galley "," ~ ")," flight "," ~ ")," flt "," ~ ")," day "," ~ ")," date "," ~ ")," dated "," ~ ")," the "," ~ ")," and "," ~ ")," of "," ~ ")," in "," ~ ")," for "," ~ ")," with "," ~ ")</f>
        <v>  </v>
      </c>
      <c r="BV575" s="61" t="n">
        <f aca="false">0</f>
        <v>0</v>
      </c>
      <c r="BW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575," pax "," ~ ")," etd "," ~ ")," eta "," ~ ")," std "," ~ ")," sta "," ~ ")," atd "," ~ ")," ata "," ~ ")," lt "," ~ ")," utc "," ~ ")," local "," ~ ")," ok "," ~ ")," done "," ~ ")," seen "," ~ ")," chk "," ~ ")," chkd "," ~ ")," checked "," ~ ")," rcvd "," ~ ")," recd "," ~ ")," dep "," ~ ")," arr "," ~ ")," qty "," ~ ")," all "," ~ ")," ttl "," ~ ")," total "," ~ ")," via "," ~ ")," per "," ~ ")," call "," ~ ")," inbound "," ~ ")," outbound "," ~ ")," approx "," ~ ")</f>
        <v>  </v>
      </c>
      <c r="BX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575," pax "," ~ ")," etd "," ~ ")," eta "," ~ ")," std "," ~ ")," sta "," ~ ")," atd "," ~ ")," ata "," ~ ")," lt "," ~ ")," utc "," ~ ")," local "," ~ ")," ok "," ~ ")," done "," ~ ")," seen "," ~ ")," chk "," ~ ")," chkd "," ~ ")," checked "," ~ ")," rcvd "," ~ ")," recd "," ~ ")," dep "," ~ ")," arr "," ~ ")," qty "," ~ ")," all "," ~ ")," ttl "," ~ ")," total "," ~ ")," via "," ~ ")," per "," ~ ")," call "," ~ ")," inbound "," ~ ")," outbound "," ~ ")," approx "," ~ ")</f>
        <v>  </v>
      </c>
    </row>
    <row r="576" customFormat="false" ht="41.25" hidden="false" customHeight="true" outlineLevel="0" collapsed="false">
      <c r="A576" s="57" t="s">
        <v>1271</v>
      </c>
      <c r="B576" s="57" t="s">
        <v>293</v>
      </c>
      <c r="C576" s="57" t="str">
        <f aca="false">Flights!$F$22</f>
        <v>MH0052</v>
      </c>
      <c r="D576" s="58" t="n">
        <f aca="false">Flights!$D$22</f>
        <v>46322</v>
      </c>
      <c r="E576" s="57" t="str">
        <f aca="false">Flights!$G$22&amp;"-"&amp;Flights!$H$22</f>
        <v>KUL-KIX</v>
      </c>
      <c r="F576" s="57" t="str">
        <f aca="false">Flights!$K$22</f>
        <v>BC</v>
      </c>
      <c r="G576" s="57" t="s">
        <v>81</v>
      </c>
      <c r="H576" s="57" t="s">
        <v>381</v>
      </c>
      <c r="I576" s="57" t="s">
        <v>392</v>
      </c>
      <c r="J576" s="57" t="s">
        <v>393</v>
      </c>
      <c r="K576" s="67" t="s">
        <v>394</v>
      </c>
      <c r="L576" s="67" t="s">
        <v>385</v>
      </c>
      <c r="M576" s="67"/>
      <c r="N576" s="67" t="str">
        <f aca="false">IF(TRIM(Flights!$L$22)="A339","Required","N/A – rule")</f>
        <v>N/A – rule</v>
      </c>
      <c r="O576" s="67" t="s">
        <v>395</v>
      </c>
      <c r="P576" s="57" t="s">
        <v>187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open",IF(AND(NOT(OR(LEN(AZ576)&lt;15,ISNUMBER(MATCH(AZ576,L_Placeholder,0)))),BK576=0,NOT(OR(LEN(AU576)&lt;2,ISNUMBER(MATCH(AU576,L_Placeholder,0)))),NOT(OR(LEN(AX576)&lt;2,ISNUMBER(MATCH(AX576,L_Placeholder,0)))),TRIM(AE576)&lt;&gt;TRIM(T576)),"N/A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missing",IF(OR(LEN(AU576)&lt;2,ISNUMBER(MATCH(AU576,L_Placeholder,0))),"INVALID – PIC missing",IF(OR(LEN(AV576)&lt;2,ISNUMBER(MATCH(AV576,L_Placeholder,0))),"INVALID – result / assessment missing",IF(OR(OR(LEN(AW576)&lt;3,ISNUMBER(MATCH(AW576,L_Placeholder,0))),SUMPRODUCT(--ISNUMBER(SEARCH(" "&amp;L_EvidencePhrase&amp;" ",BD576)))&gt;0,BI576=1),"INVALID – evidence missing, placeholder or not yet on file",IF(BL576=0,"INVALID – evidence needs a traceable reference (number, file name or link)",IF(OR(LEN(AX576)&lt;2,ISNUMBER(MATCH(AX576,L_Placeholder,0))),"INVALID – verifier missing",IF(AX576=AU576,"INVALID – verifier must be someone other than the PIC",IF(BH576=1,"INVALID – result not yet available (awaiting / TBC)",IF(BV576=1,"INVALID – wording says not on board: an on-board confirmation needs the item loaded",IF(AND(AQ576=1,OR(OR(LEN(AY576)&lt;3,ISNUMBER(MATCH(AY576,L_Placeholder,0))),BJ576=1,BQ576=0)),"INVALID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LATE","COMPLETE")&amp;IF(BG576=1," – CHECK WORDING",""))))))))))))))))))))))),IF(TRIM(U576)="Fail","FAIL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t="str">
        <f aca="false">" "&amp;TRIM(SUBSTITUTE(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 "))&amp;" "</f>
        <v>  </v>
      </c>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IFERROR(IF(AND(TRIM(U576)="Pass",SUMPRODUCT((LEN(BC576)-LEN(SUBSTITUTE(BC576,"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")))/(LEN(L_PendNeg)+1))+SUMPRODUCT((LEN(BC576)-LEN(SUBSTITUTE(BC576," "&amp;L_PendPrep&amp;" "," ")))/(LEN(L_PendPrep)+1)),1,0),1)</f>
        <v>0</v>
      </c>
      <c r="BI576" s="61" t="n">
        <f aca="false">IFERROR(IF(SUMPRODUCT((LEN(BD576)-LEN(SUBSTITUTE(BD576," "&amp;L_PendStrict&amp;" "," ")))/(LEN(L_PendStrict)+1))&gt;SUMPRODUCT((LEN(BD576)-LEN(SUBSTITUTE(BD576," "&amp;L_PendNeg&amp;" "," ")))/(LEN(L_PendNeg)+1)),1,0),1)</f>
        <v>0</v>
      </c>
      <c r="BJ576" s="61" t="n">
        <f aca="false">IFERROR(IF(SUMPRODUCT((LEN(BE576)-LEN(SUBSTITUTE(BE576," "&amp;L_Pending&amp;" "," ")))/(LEN(L_Pending)+1))&gt;SUMPRODUCT((LEN(BE576)-LEN(SUBSTITUTE(BE576," "&amp;L_PendNeg&amp;" "," ")))/(LEN(L_PendNeg)+1))+SUMPRODUCT((LEN(BE576)-LEN(SUBSTITUTE(BE576," "&amp;L_PendPrep&amp;" "," ")))/(LEN(L_PendPrep)+1)),1,0),1)</f>
        <v>0</v>
      </c>
      <c r="BK576" s="61" t="n">
        <f aca="false">IFERROR(IF(SUMPRODUCT((LEN(BF576)-LEN(SUBSTITUTE(BF576," "&amp;L_PendStrict&amp;" "," ")))/(LEN(L_PendStrict)+1))&gt;SUMPRODUCT((LEN(BF576)-LEN(SUBSTITUTE(BF576," "&amp;L_PendNeg&amp;" "," ")))/(LEN(L_PendNeg)+1)),1,0),1)</f>
        <v>0</v>
      </c>
      <c r="BL576" s="61" t="n">
        <f aca="false">IFERROR(IF(OR(SUMPRODUCT(--ISNUMBER(SEARCH({"aa000"," aa 000"," aaa 000"," aaaa 000"," a 0000"," a000 000"," aa 00 000"," aaa 00 000"},BN576)))&gt;0,SUMPRODUCT(--ISNUMBER(SEARCH({"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576)))&gt;0,SUMPRODUCT(--ISNUMBER(SEARCH({"http","www.","\",".pdf",".jpg",".jpeg",".png",".heic",".xls",".doc",".msg",".eml"},Z576)))&gt;0,AND(SUMPRODUCT(--ISNUMBER(SEARCH({"sharepoint","onedrive","teams","dms","q-pulse","qpulse"},Z576)))&gt;0,ISNUMBER(SEARCH("0",BM576)))),1,0),0)</f>
        <v>0</v>
      </c>
      <c r="BM576" s="61" t="str">
        <f aca="false">SUBSTITUTE(SUBSTITUTE(SUBSTITUTE(SUBSTITUTE(SUBSTITUTE(SUBSTITUTE(SUBSTITUTE(SUBSTITUTE(SUBSTITUTE(LOWER(BW576&amp;""),"1","0"),"2","0"),"3","0"),"4","0"),"5","0"),"6","0"),"7","0"),"8","0"),"9","0")</f>
        <v>  </v>
      </c>
      <c r="BN576" s="61" t="str">
        <f aca="false">SUBSTITUTE(SUBSTITUTE(SUBSTITUTE(SUBSTITUTE(SUBSTITUTE(SUBSTITUTE(SUBSTITUTE(SUBSTITUTE(SUBSTITUTE(SUBSTITUTE(SUBSTITUTE(SUBSTITUTE(SUBSTITUTE(SUBSTITUTE(SUBSTITUTE(SUBSTITUTE(SUBSTITUTE(SUBSTITUTE(SUBSTITUTE(SUBSTITUTE(SUBSTITUTE(SUBSTITUTE(SUBSTITUTE(SUBSTITUTE(SUBSTITUTE(BM576,"b","a"),"c","a"),"d","a"),"e","a"),"f","a"),"g","a"),"h","a"),"i","a"),"j","a"),"k","a"),"l","a"),"m","a"),"n","a"),"o","a"),"p","a"),"q","a"),"r","a"),"s","a"),"t","a"),"u","a"),"v","a"),"w","a"),"x","a"),"y","a"),"z","a")</f>
        <v>  </v>
      </c>
      <c r="BO576" s="61" t="str">
        <f aca="false">SUBSTITUTE(SUBSTITUTE(SUBSTITUTE(SUBSTITUTE(SUBSTITUTE(SUBSTITUTE(SUBSTITUTE(SUBSTITUTE(SUBSTITUTE(LOWER(BX576&amp;""),"1","0"),"2","0"),"3","0"),"4","0"),"5","0"),"6","0"),"7","0"),"8","0"),"9","0")</f>
        <v>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v>
      </c>
      <c r="BQ576" s="61" t="n">
        <f aca="false">IFERROR(IF(OR(SUMPRODUCT(--ISNUMBER(SEARCH({"aa000"," aa 000"," aaa 000"," aaaa 000"," a 0000"," a000 000"," aa 00 000"," aaa 00 000"},BP576)))&gt;0,SUMPRODUCT(--ISNUMBER(SEARCH({"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576)))&gt;0,SUMPRODUCT(--ISNUMBER(SEARCH({"http","www.","\",".pdf",".jpg",".jpeg",".png",".heic",".xls",".doc",".msg",".eml"},W576)))&gt;0,ISNUMBER(SEARCH("0000",BO576)),AND(SUMPRODUCT(--ISNUMBER(SEARCH({"sharepoint","onedrive","teams","dms","q-pulse","qpulse"},W576)))&gt;0,ISNUMBER(SEARCH("0",BO576)))),1,0),0)</f>
        <v>0</v>
      </c>
      <c r="BR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576," "&amp;LOWER(Flights!$F$22)&amp;" "," ~ ")," mh"," ~")," at "," ~ ")," by "," ~ ")," on "," ~ ")," to "," ~ ")," from "," ~ ")," until "," ~ ")," till "," ~ ")," before "," ~ ")," after "," ~ ")," around "," ~ ")," approx "," ~ ")," about "," ~ ")," since "," ~ ")," hrs "," ~ ")," hr "," ~ ")," hours "," ~ ")," time "," ~ ")," jan "," ~ ")," feb "," ~ ")," mar "," ~ ")," apr "," ~ ")," may "," ~ ")," jun "," ~ ")," jul "," ~ ")," aug "," ~ ")," sep "," ~ ")," sept "," ~ ")," oct "," ~ ")</f>
        <v>  </v>
      </c>
      <c r="BS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576," "&amp;LOWER(Flights!$F$22)&amp;" "," ~ ")," mh"," ~")," at "," ~ ")," by "," ~ ")," on "," ~ ")," to "," ~ ")," from "," ~ ")," until "," ~ ")," till "," ~ ")," before "," ~ ")," after "," ~ ")," around "," ~ ")," approx "," ~ ")," about "," ~ ")," since "," ~ ")," hrs "," ~ ")," hr "," ~ ")," hours "," ~ ")," time "," ~ ")," jan "," ~ ")," feb "," ~ ")," mar "," ~ ")," apr "," ~ ")," may "," ~ ")," jun "," ~ ")," jul "," ~ ")," aug "," ~ ")," sep "," ~ ")," sept "," ~ ")," oct "," ~ ")</f>
        <v>  </v>
      </c>
      <c r="BT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576,"jan","~"),"feb","~"),"mar","~"),"apr","~"),"may","~"),"jun","~"),"jul","~"),"aug","~"),"sep","~"),"oct","~"),"nov","~"),"dec","~")," nov "," ~ ")," dec "," ~ ")," mon "," ~ ")," tue "," ~ ")," wed "," ~ ")," thu "," ~ ")," fri "," ~ ")," sat "," ~ ")," sun "," ~ ")," gate "," ~ ")," bay "," ~ ")," stand "," ~ ")," position "," ~ ")," galley "," ~ ")," flight "," ~ ")," flt "," ~ ")," day "," ~ ")," date "," ~ ")," dated "," ~ ")," the "," ~ ")," and "," ~ ")," of "," ~ ")," in "," ~ ")," for "," ~ ")," with "," ~ ")</f>
        <v>  </v>
      </c>
      <c r="BU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576,"jan","~"),"feb","~"),"mar","~"),"apr","~"),"may","~"),"jun","~"),"jul","~"),"aug","~"),"sep","~"),"oct","~"),"nov","~"),"dec","~")," nov "," ~ ")," dec "," ~ ")," mon "," ~ ")," tue "," ~ ")," wed "," ~ ")," thu "," ~ ")," fri "," ~ ")," sat "," ~ ")," sun "," ~ ")," gate "," ~ ")," bay "," ~ ")," stand "," ~ ")," position "," ~ ")," galley "," ~ ")," flight "," ~ ")," flt "," ~ ")," day "," ~ ")," date "," ~ ")," dated "," ~ ")," the "," ~ ")," and "," ~ ")," of "," ~ ")," in "," ~ ")," for "," ~ ")," with "," ~ ")</f>
        <v>  </v>
      </c>
      <c r="BV576" s="61" t="n">
        <f aca="false">0</f>
        <v>0</v>
      </c>
      <c r="BW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576," pax "," ~ ")," etd "," ~ ")," eta "," ~ ")," std "," ~ ")," sta "," ~ ")," atd "," ~ ")," ata "," ~ ")," lt "," ~ ")," utc "," ~ ")," local "," ~ ")," ok "," ~ ")," done "," ~ ")," seen "," ~ ")," chk "," ~ ")," chkd "," ~ ")," checked "," ~ ")," rcvd "," ~ ")," recd "," ~ ")," dep "," ~ ")," arr "," ~ ")," qty "," ~ ")," all "," ~ ")," ttl "," ~ ")," total "," ~ ")," via "," ~ ")," per "," ~ ")," call "," ~ ")," inbound "," ~ ")," outbound "," ~ ")," approx "," ~ ")</f>
        <v>  </v>
      </c>
      <c r="BX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576," pax "," ~ ")," etd "," ~ ")," eta "," ~ ")," std "," ~ ")," sta "," ~ ")," atd "," ~ ")," ata "," ~ ")," lt "," ~ ")," utc "," ~ ")," local "," ~ ")," ok "," ~ ")," done "," ~ ")," seen "," ~ ")," chk "," ~ ")," chkd "," ~ ")," checked "," ~ ")," rcvd "," ~ ")," recd "," ~ ")," dep "," ~ ")," arr "," ~ ")," qty "," ~ ")," all "," ~ ")," ttl "," ~ ")," total "," ~ ")," via "," ~ ")," per "," ~ ")," call "," ~ ")," inbound "," ~ ")," outbound "," ~ ")," approx "," ~ ")</f>
        <v>  </v>
      </c>
    </row>
    <row r="577" customFormat="false" ht="39.75" hidden="false" customHeight="true" outlineLevel="0" collapsed="false">
      <c r="A577" s="57" t="s">
        <v>1272</v>
      </c>
      <c r="B577" s="57" t="s">
        <v>293</v>
      </c>
      <c r="C577" s="57" t="str">
        <f aca="false">Flights!$F$22</f>
        <v>MH0052</v>
      </c>
      <c r="D577" s="58" t="n">
        <f aca="false">Flights!$D$22</f>
        <v>46322</v>
      </c>
      <c r="E577" s="57" t="str">
        <f aca="false">Flights!$G$22&amp;"-"&amp;Flights!$H$22</f>
        <v>KUL-KIX</v>
      </c>
      <c r="F577" s="57" t="str">
        <f aca="false">Flights!$K$22</f>
        <v>BC</v>
      </c>
      <c r="G577" s="57" t="s">
        <v>81</v>
      </c>
      <c r="H577" s="57" t="s">
        <v>381</v>
      </c>
      <c r="I577" s="57" t="s">
        <v>397</v>
      </c>
      <c r="J577" s="57" t="s">
        <v>398</v>
      </c>
      <c r="K577" s="67" t="s">
        <v>399</v>
      </c>
      <c r="L577" s="67" t="s">
        <v>385</v>
      </c>
      <c r="M577" s="67"/>
      <c r="N577" s="67" t="s">
        <v>386</v>
      </c>
      <c r="O577" s="67"/>
      <c r="P577" s="57" t="s">
        <v>187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open",IF(AND(NOT(OR(LEN(AZ577)&lt;15,ISNUMBER(MATCH(AZ577,L_Placeholder,0)))),BK577=0,NOT(OR(LEN(AU577)&lt;2,ISNUMBER(MATCH(AU577,L_Placeholder,0)))),NOT(OR(LEN(AX577)&lt;2,ISNUMBER(MATCH(AX577,L_Placeholder,0)))),TRIM(AE577)&lt;&gt;TRIM(T577)),"N/A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missing",IF(OR(LEN(AU577)&lt;2,ISNUMBER(MATCH(AU577,L_Placeholder,0))),"INVALID – PIC missing",IF(OR(LEN(AV577)&lt;2,ISNUMBER(MATCH(AV577,L_Placeholder,0))),"INVALID – result / assessment missing",IF(OR(OR(LEN(AW577)&lt;3,ISNUMBER(MATCH(AW577,L_Placeholder,0))),SUMPRODUCT(--ISNUMBER(SEARCH(" "&amp;L_EvidencePhrase&amp;" ",BD577)))&gt;0,BI577=1),"INVALID – evidence missing, placeholder or not yet on file",IF(BL577=0,"INVALID – evidence needs a traceable reference (number, file name or link)",IF(OR(LEN(AX577)&lt;2,ISNUMBER(MATCH(AX577,L_Placeholder,0))),"INVALID – verifier missing",IF(AX577=AU577,"INVALID – verifier must be someone other than the PIC",IF(BH577=1,"INVALID – result not yet available (awaiting / TBC)",IF(BV577=1,"INVALID – wording says not on board: an on-board confirmation needs the item loaded",IF(AND(AQ577=1,OR(OR(LEN(AY577)&lt;3,ISNUMBER(MATCH(AY577,L_Placeholder,0))),BJ577=1,BQ577=0)),"INVALID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LATE","COMPLETE")&amp;IF(BG577=1," – CHECK WORDING",""))))))))))))))))))))))),IF(TRIM(U577)="Fail","FAIL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t="str">
        <f aca="false">" "&amp;TRIM(SUBSTITUTE(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 "))&amp;" "</f>
        <v>  </v>
      </c>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IFERROR(IF(AND(TRIM(U577)="Pass",SUMPRODUCT((LEN(BC577)-LEN(SUBSTITUTE(BC577,"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")))/(LEN(L_PendNeg)+1))+SUMPRODUCT((LEN(BC577)-LEN(SUBSTITUTE(BC577," "&amp;L_PendPrep&amp;" "," ")))/(LEN(L_PendPrep)+1)),1,0),1)</f>
        <v>0</v>
      </c>
      <c r="BI577" s="61" t="n">
        <f aca="false">IFERROR(IF(SUMPRODUCT((LEN(BD577)-LEN(SUBSTITUTE(BD577," "&amp;L_PendStrict&amp;" "," ")))/(LEN(L_PendStrict)+1))&gt;SUMPRODUCT((LEN(BD577)-LEN(SUBSTITUTE(BD577," "&amp;L_PendNeg&amp;" "," ")))/(LEN(L_PendNeg)+1)),1,0),1)</f>
        <v>0</v>
      </c>
      <c r="BJ577" s="61" t="n">
        <f aca="false">IFERROR(IF(SUMPRODUCT((LEN(BE577)-LEN(SUBSTITUTE(BE577," "&amp;L_Pending&amp;" "," ")))/(LEN(L_Pending)+1))&gt;SUMPRODUCT((LEN(BE577)-LEN(SUBSTITUTE(BE577," "&amp;L_PendNeg&amp;" "," ")))/(LEN(L_PendNeg)+1))+SUMPRODUCT((LEN(BE577)-LEN(SUBSTITUTE(BE577," "&amp;L_PendPrep&amp;" "," ")))/(LEN(L_PendPrep)+1)),1,0),1)</f>
        <v>0</v>
      </c>
      <c r="BK577" s="61" t="n">
        <f aca="false">IFERROR(IF(SUMPRODUCT((LEN(BF577)-LEN(SUBSTITUTE(BF577," "&amp;L_PendStrict&amp;" "," ")))/(LEN(L_PendStrict)+1))&gt;SUMPRODUCT((LEN(BF577)-LEN(SUBSTITUTE(BF577," "&amp;L_PendNeg&amp;" "," ")))/(LEN(L_PendNeg)+1)),1,0),1)</f>
        <v>0</v>
      </c>
      <c r="BL577" s="61" t="n">
        <f aca="false">IFERROR(IF(OR(SUMPRODUCT(--ISNUMBER(SEARCH({"aa000"," aa 000"," aaa 000"," aaaa 000"," a 0000"," a000 000"," aa 00 000"," aaa 00 000"},BN577)))&gt;0,SUMPRODUCT(--ISNUMBER(SEARCH({"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577)))&gt;0,SUMPRODUCT(--ISNUMBER(SEARCH({"http","www.","\",".pdf",".jpg",".jpeg",".png",".heic",".xls",".doc",".msg",".eml"},Z577)))&gt;0,AND(SUMPRODUCT(--ISNUMBER(SEARCH({"sharepoint","onedrive","teams","dms","q-pulse","qpulse"},Z577)))&gt;0,ISNUMBER(SEARCH("0",BM577)))),1,0),0)</f>
        <v>0</v>
      </c>
      <c r="BM577" s="61" t="str">
        <f aca="false">SUBSTITUTE(SUBSTITUTE(SUBSTITUTE(SUBSTITUTE(SUBSTITUTE(SUBSTITUTE(SUBSTITUTE(SUBSTITUTE(SUBSTITUTE(LOWER(BW577&amp;""),"1","0"),"2","0"),"3","0"),"4","0"),"5","0"),"6","0"),"7","0"),"8","0"),"9","0")</f>
        <v>  </v>
      </c>
      <c r="BN577" s="61" t="str">
        <f aca="false">SUBSTITUTE(SUBSTITUTE(SUBSTITUTE(SUBSTITUTE(SUBSTITUTE(SUBSTITUTE(SUBSTITUTE(SUBSTITUTE(SUBSTITUTE(SUBSTITUTE(SUBSTITUTE(SUBSTITUTE(SUBSTITUTE(SUBSTITUTE(SUBSTITUTE(SUBSTITUTE(SUBSTITUTE(SUBSTITUTE(SUBSTITUTE(SUBSTITUTE(SUBSTITUTE(SUBSTITUTE(SUBSTITUTE(SUBSTITUTE(SUBSTITUTE(BM577,"b","a"),"c","a"),"d","a"),"e","a"),"f","a"),"g","a"),"h","a"),"i","a"),"j","a"),"k","a"),"l","a"),"m","a"),"n","a"),"o","a"),"p","a"),"q","a"),"r","a"),"s","a"),"t","a"),"u","a"),"v","a"),"w","a"),"x","a"),"y","a"),"z","a")</f>
        <v>  </v>
      </c>
      <c r="BO577" s="61" t="str">
        <f aca="false">SUBSTITUTE(SUBSTITUTE(SUBSTITUTE(SUBSTITUTE(SUBSTITUTE(SUBSTITUTE(SUBSTITUTE(SUBSTITUTE(SUBSTITUTE(LOWER(BX577&amp;""),"1","0"),"2","0"),"3","0"),"4","0"),"5","0"),"6","0"),"7","0"),"8","0"),"9","0")</f>
        <v>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v>
      </c>
      <c r="BQ577" s="61" t="n">
        <f aca="false">IFERROR(IF(OR(SUMPRODUCT(--ISNUMBER(SEARCH({"aa000"," aa 000"," aaa 000"," aaaa 000"," a 0000"," a000 000"," aa 00 000"," aaa 00 000"},BP577)))&gt;0,SUMPRODUCT(--ISNUMBER(SEARCH({"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577)))&gt;0,SUMPRODUCT(--ISNUMBER(SEARCH({"http","www.","\",".pdf",".jpg",".jpeg",".png",".heic",".xls",".doc",".msg",".eml"},W577)))&gt;0,ISNUMBER(SEARCH("0000",BO577)),AND(SUMPRODUCT(--ISNUMBER(SEARCH({"sharepoint","onedrive","teams","dms","q-pulse","qpulse"},W577)))&gt;0,ISNUMBER(SEARCH("0",BO577)))),1,0),0)</f>
        <v>0</v>
      </c>
      <c r="BR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577," "&amp;LOWER(Flights!$F$22)&amp;" "," ~ ")," mh"," ~")," at "," ~ ")," by "," ~ ")," on "," ~ ")," to "," ~ ")," from "," ~ ")," until "," ~ ")," till "," ~ ")," before "," ~ ")," after "," ~ ")," around "," ~ ")," approx "," ~ ")," about "," ~ ")," since "," ~ ")," hrs "," ~ ")," hr "," ~ ")," hours "," ~ ")," time "," ~ ")," jan "," ~ ")," feb "," ~ ")," mar "," ~ ")," apr "," ~ ")," may "," ~ ")," jun "," ~ ")," jul "," ~ ")," aug "," ~ ")," sep "," ~ ")," sept "," ~ ")," oct "," ~ ")</f>
        <v>  </v>
      </c>
      <c r="BS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577," "&amp;LOWER(Flights!$F$22)&amp;" "," ~ ")," mh"," ~")," at "," ~ ")," by "," ~ ")," on "," ~ ")," to "," ~ ")," from "," ~ ")," until "," ~ ")," till "," ~ ")," before "," ~ ")," after "," ~ ")," around "," ~ ")," approx "," ~ ")," about "," ~ ")," since "," ~ ")," hrs "," ~ ")," hr "," ~ ")," hours "," ~ ")," time "," ~ ")," jan "," ~ ")," feb "," ~ ")," mar "," ~ ")," apr "," ~ ")," may "," ~ ")," jun "," ~ ")," jul "," ~ ")," aug "," ~ ")," sep "," ~ ")," sept "," ~ ")," oct "," ~ ")</f>
        <v>  </v>
      </c>
      <c r="BT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577,"jan","~"),"feb","~"),"mar","~"),"apr","~"),"may","~"),"jun","~"),"jul","~"),"aug","~"),"sep","~"),"oct","~"),"nov","~"),"dec","~")," nov "," ~ ")," dec "," ~ ")," mon "," ~ ")," tue "," ~ ")," wed "," ~ ")," thu "," ~ ")," fri "," ~ ")," sat "," ~ ")," sun "," ~ ")," gate "," ~ ")," bay "," ~ ")," stand "," ~ ")," position "," ~ ")," galley "," ~ ")," flight "," ~ ")," flt "," ~ ")," day "," ~ ")," date "," ~ ")," dated "," ~ ")," the "," ~ ")," and "," ~ ")," of "," ~ ")," in "," ~ ")," for "," ~ ")," with "," ~ ")</f>
        <v>  </v>
      </c>
      <c r="BU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577,"jan","~"),"feb","~"),"mar","~"),"apr","~"),"may","~"),"jun","~"),"jul","~"),"aug","~"),"sep","~"),"oct","~"),"nov","~"),"dec","~")," nov "," ~ ")," dec "," ~ ")," mon "," ~ ")," tue "," ~ ")," wed "," ~ ")," thu "," ~ ")," fri "," ~ ")," sat "," ~ ")," sun "," ~ ")," gate "," ~ ")," bay "," ~ ")," stand "," ~ ")," position "," ~ ")," galley "," ~ ")," flight "," ~ ")," flt "," ~ ")," day "," ~ ")," date "," ~ ")," dated "," ~ ")," the "," ~ ")," and "," ~ ")," of "," ~ ")," in "," ~ ")," for "," ~ ")," with "," ~ ")</f>
        <v>  </v>
      </c>
      <c r="BV577" s="61" t="n">
        <f aca="false">0</f>
        <v>0</v>
      </c>
      <c r="BW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577," pax "," ~ ")," etd "," ~ ")," eta "," ~ ")," std "," ~ ")," sta "," ~ ")," atd "," ~ ")," ata "," ~ ")," lt "," ~ ")," utc "," ~ ")," local "," ~ ")," ok "," ~ ")," done "," ~ ")," seen "," ~ ")," chk "," ~ ")," chkd "," ~ ")," checked "," ~ ")," rcvd "," ~ ")," recd "," ~ ")," dep "," ~ ")," arr "," ~ ")," qty "," ~ ")," all "," ~ ")," ttl "," ~ ")," total "," ~ ")," via "," ~ ")," per "," ~ ")," call "," ~ ")," inbound "," ~ ")," outbound "," ~ ")," approx "," ~ ")</f>
        <v>  </v>
      </c>
      <c r="BX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577," pax "," ~ ")," etd "," ~ ")," eta "," ~ ")," std "," ~ ")," sta "," ~ ")," atd "," ~ ")," ata "," ~ ")," lt "," ~ ")," utc "," ~ ")," local "," ~ ")," ok "," ~ ")," done "," ~ ")," seen "," ~ ")," chk "," ~ ")," chkd "," ~ ")," checked "," ~ ")," rcvd "," ~ ")," recd "," ~ ")," dep "," ~ ")," arr "," ~ ")," qty "," ~ ")," all "," ~ ")," ttl "," ~ ")," total "," ~ ")," via "," ~ ")," per "," ~ ")," call "," ~ ")," inbound "," ~ ")," outbound "," ~ ")," approx "," ~ ")</f>
        <v>  </v>
      </c>
    </row>
    <row r="578" customFormat="false" ht="39.75" hidden="false" customHeight="true" outlineLevel="0" collapsed="false">
      <c r="A578" s="57" t="s">
        <v>1273</v>
      </c>
      <c r="B578" s="57" t="s">
        <v>293</v>
      </c>
      <c r="C578" s="57" t="str">
        <f aca="false">Flights!$F$22</f>
        <v>MH0052</v>
      </c>
      <c r="D578" s="58" t="n">
        <f aca="false">Flights!$D$22</f>
        <v>46322</v>
      </c>
      <c r="E578" s="57" t="str">
        <f aca="false">Flights!$G$22&amp;"-"&amp;Flights!$H$22</f>
        <v>KUL-KIX</v>
      </c>
      <c r="F578" s="57" t="str">
        <f aca="false">Flights!$K$22</f>
        <v>BC</v>
      </c>
      <c r="G578" s="57" t="s">
        <v>81</v>
      </c>
      <c r="H578" s="57" t="s">
        <v>381</v>
      </c>
      <c r="I578" s="57" t="s">
        <v>401</v>
      </c>
      <c r="J578" s="57" t="s">
        <v>402</v>
      </c>
      <c r="K578" s="67" t="s">
        <v>403</v>
      </c>
      <c r="L578" s="67" t="s">
        <v>385</v>
      </c>
      <c r="M578" s="67"/>
      <c r="N578" s="67" t="s">
        <v>386</v>
      </c>
      <c r="O578" s="67"/>
      <c r="P578" s="57" t="s">
        <v>187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open",IF(AND(NOT(OR(LEN(AZ578)&lt;15,ISNUMBER(MATCH(AZ578,L_Placeholder,0)))),BK578=0,NOT(OR(LEN(AU578)&lt;2,ISNUMBER(MATCH(AU578,L_Placeholder,0)))),NOT(OR(LEN(AX578)&lt;2,ISNUMBER(MATCH(AX578,L_Placeholder,0)))),TRIM(AE578)&lt;&gt;TRIM(T578)),"N/A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missing",IF(OR(LEN(AU578)&lt;2,ISNUMBER(MATCH(AU578,L_Placeholder,0))),"INVALID – PIC missing",IF(OR(LEN(AV578)&lt;2,ISNUMBER(MATCH(AV578,L_Placeholder,0))),"INVALID – result / assessment missing",IF(OR(OR(LEN(AW578)&lt;3,ISNUMBER(MATCH(AW578,L_Placeholder,0))),SUMPRODUCT(--ISNUMBER(SEARCH(" "&amp;L_EvidencePhrase&amp;" ",BD578)))&gt;0,BI578=1),"INVALID – evidence missing, placeholder or not yet on file",IF(BL578=0,"INVALID – evidence needs a traceable reference (number, file name or link)",IF(OR(LEN(AX578)&lt;2,ISNUMBER(MATCH(AX578,L_Placeholder,0))),"INVALID – verifier missing",IF(AX578=AU578,"INVALID – verifier must be someone other than the PIC",IF(BH578=1,"INVALID – result not yet available (awaiting / TBC)",IF(BV578=1,"INVALID – wording says not on board: an on-board confirmation needs the item loaded",IF(AND(AQ578=1,OR(OR(LEN(AY578)&lt;3,ISNUMBER(MATCH(AY578,L_Placeholder,0))),BJ578=1,BQ578=0)),"INVALID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LATE","COMPLETE")&amp;IF(BG578=1," – CHECK WORDING",""))))))))))))))))))))))),IF(TRIM(U578)="Fail","FAIL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t="str">
        <f aca="false">" "&amp;TRIM(SUBSTITUTE(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 "))&amp;" "</f>
        <v>  </v>
      </c>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IFERROR(IF(AND(TRIM(U578)="Pass",SUMPRODUCT((LEN(BC578)-LEN(SUBSTITUTE(BC578,"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")))/(LEN(L_PendNeg)+1))+SUMPRODUCT((LEN(BC578)-LEN(SUBSTITUTE(BC578," "&amp;L_PendPrep&amp;" "," ")))/(LEN(L_PendPrep)+1)),1,0),1)</f>
        <v>0</v>
      </c>
      <c r="BI578" s="61" t="n">
        <f aca="false">IFERROR(IF(SUMPRODUCT((LEN(BD578)-LEN(SUBSTITUTE(BD578," "&amp;L_PendStrict&amp;" "," ")))/(LEN(L_PendStrict)+1))&gt;SUMPRODUCT((LEN(BD578)-LEN(SUBSTITUTE(BD578," "&amp;L_PendNeg&amp;" "," ")))/(LEN(L_PendNeg)+1)),1,0),1)</f>
        <v>0</v>
      </c>
      <c r="BJ578" s="61" t="n">
        <f aca="false">IFERROR(IF(SUMPRODUCT((LEN(BE578)-LEN(SUBSTITUTE(BE578," "&amp;L_Pending&amp;" "," ")))/(LEN(L_Pending)+1))&gt;SUMPRODUCT((LEN(BE578)-LEN(SUBSTITUTE(BE578," "&amp;L_PendNeg&amp;" "," ")))/(LEN(L_PendNeg)+1))+SUMPRODUCT((LEN(BE578)-LEN(SUBSTITUTE(BE578," "&amp;L_PendPrep&amp;" "," ")))/(LEN(L_PendPrep)+1)),1,0),1)</f>
        <v>0</v>
      </c>
      <c r="BK578" s="61" t="n">
        <f aca="false">IFERROR(IF(SUMPRODUCT((LEN(BF578)-LEN(SUBSTITUTE(BF578," "&amp;L_PendStrict&amp;" "," ")))/(LEN(L_PendStrict)+1))&gt;SUMPRODUCT((LEN(BF578)-LEN(SUBSTITUTE(BF578," "&amp;L_PendNeg&amp;" "," ")))/(LEN(L_PendNeg)+1)),1,0),1)</f>
        <v>0</v>
      </c>
      <c r="BL578" s="61" t="n">
        <f aca="false">IFERROR(IF(OR(SUMPRODUCT(--ISNUMBER(SEARCH({"aa000"," aa 000"," aaa 000"," aaaa 000"," a 0000"," a000 000"," aa 00 000"," aaa 00 000"},BN578)))&gt;0,SUMPRODUCT(--ISNUMBER(SEARCH({"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578)))&gt;0,SUMPRODUCT(--ISNUMBER(SEARCH({"http","www.","\",".pdf",".jpg",".jpeg",".png",".heic",".xls",".doc",".msg",".eml"},Z578)))&gt;0,AND(SUMPRODUCT(--ISNUMBER(SEARCH({"sharepoint","onedrive","teams","dms","q-pulse","qpulse"},Z578)))&gt;0,ISNUMBER(SEARCH("0",BM578)))),1,0),0)</f>
        <v>0</v>
      </c>
      <c r="BM578" s="61" t="str">
        <f aca="false">SUBSTITUTE(SUBSTITUTE(SUBSTITUTE(SUBSTITUTE(SUBSTITUTE(SUBSTITUTE(SUBSTITUTE(SUBSTITUTE(SUBSTITUTE(LOWER(BW578&amp;""),"1","0"),"2","0"),"3","0"),"4","0"),"5","0"),"6","0"),"7","0"),"8","0"),"9","0")</f>
        <v>  </v>
      </c>
      <c r="BN578" s="61" t="str">
        <f aca="false">SUBSTITUTE(SUBSTITUTE(SUBSTITUTE(SUBSTITUTE(SUBSTITUTE(SUBSTITUTE(SUBSTITUTE(SUBSTITUTE(SUBSTITUTE(SUBSTITUTE(SUBSTITUTE(SUBSTITUTE(SUBSTITUTE(SUBSTITUTE(SUBSTITUTE(SUBSTITUTE(SUBSTITUTE(SUBSTITUTE(SUBSTITUTE(SUBSTITUTE(SUBSTITUTE(SUBSTITUTE(SUBSTITUTE(SUBSTITUTE(SUBSTITUTE(BM578,"b","a"),"c","a"),"d","a"),"e","a"),"f","a"),"g","a"),"h","a"),"i","a"),"j","a"),"k","a"),"l","a"),"m","a"),"n","a"),"o","a"),"p","a"),"q","a"),"r","a"),"s","a"),"t","a"),"u","a"),"v","a"),"w","a"),"x","a"),"y","a"),"z","a")</f>
        <v>  </v>
      </c>
      <c r="BO578" s="61" t="str">
        <f aca="false">SUBSTITUTE(SUBSTITUTE(SUBSTITUTE(SUBSTITUTE(SUBSTITUTE(SUBSTITUTE(SUBSTITUTE(SUBSTITUTE(SUBSTITUTE(LOWER(BX578&amp;""),"1","0"),"2","0"),"3","0"),"4","0"),"5","0"),"6","0"),"7","0"),"8","0"),"9","0")</f>
        <v>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v>
      </c>
      <c r="BQ578" s="61" t="n">
        <f aca="false">IFERROR(IF(OR(SUMPRODUCT(--ISNUMBER(SEARCH({"aa000"," aa 000"," aaa 000"," aaaa 000"," a 0000"," a000 000"," aa 00 000"," aaa 00 000"},BP578)))&gt;0,SUMPRODUCT(--ISNUMBER(SEARCH({"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578)))&gt;0,SUMPRODUCT(--ISNUMBER(SEARCH({"http","www.","\",".pdf",".jpg",".jpeg",".png",".heic",".xls",".doc",".msg",".eml"},W578)))&gt;0,ISNUMBER(SEARCH("0000",BO578)),AND(SUMPRODUCT(--ISNUMBER(SEARCH({"sharepoint","onedrive","teams","dms","q-pulse","qpulse"},W578)))&gt;0,ISNUMBER(SEARCH("0",BO578)))),1,0),0)</f>
        <v>0</v>
      </c>
      <c r="BR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578," "&amp;LOWER(Flights!$F$22)&amp;" "," ~ ")," mh"," ~")," at "," ~ ")," by "," ~ ")," on "," ~ ")," to "," ~ ")," from "," ~ ")," until "," ~ ")," till "," ~ ")," before "," ~ ")," after "," ~ ")," around "," ~ ")," approx "," ~ ")," about "," ~ ")," since "," ~ ")," hrs "," ~ ")," hr "," ~ ")," hours "," ~ ")," time "," ~ ")," jan "," ~ ")," feb "," ~ ")," mar "," ~ ")," apr "," ~ ")," may "," ~ ")," jun "," ~ ")," jul "," ~ ")," aug "," ~ ")," sep "," ~ ")," sept "," ~ ")," oct "," ~ ")</f>
        <v>  </v>
      </c>
      <c r="BS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578," "&amp;LOWER(Flights!$F$22)&amp;" "," ~ ")," mh"," ~")," at "," ~ ")," by "," ~ ")," on "," ~ ")," to "," ~ ")," from "," ~ ")," until "," ~ ")," till "," ~ ")," before "," ~ ")," after "," ~ ")," around "," ~ ")," approx "," ~ ")," about "," ~ ")," since "," ~ ")," hrs "," ~ ")," hr "," ~ ")," hours "," ~ ")," time "," ~ ")," jan "," ~ ")," feb "," ~ ")," mar "," ~ ")," apr "," ~ ")," may "," ~ ")," jun "," ~ ")," jul "," ~ ")," aug "," ~ ")," sep "," ~ ")," sept "," ~ ")," oct "," ~ ")</f>
        <v>  </v>
      </c>
      <c r="BT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578,"jan","~"),"feb","~"),"mar","~"),"apr","~"),"may","~"),"jun","~"),"jul","~"),"aug","~"),"sep","~"),"oct","~"),"nov","~"),"dec","~")," nov "," ~ ")," dec "," ~ ")," mon "," ~ ")," tue "," ~ ")," wed "," ~ ")," thu "," ~ ")," fri "," ~ ")," sat "," ~ ")," sun "," ~ ")," gate "," ~ ")," bay "," ~ ")," stand "," ~ ")," position "," ~ ")," galley "," ~ ")," flight "," ~ ")," flt "," ~ ")," day "," ~ ")," date "," ~ ")," dated "," ~ ")," the "," ~ ")," and "," ~ ")," of "," ~ ")," in "," ~ ")," for "," ~ ")," with "," ~ ")</f>
        <v>  </v>
      </c>
      <c r="BU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578,"jan","~"),"feb","~"),"mar","~"),"apr","~"),"may","~"),"jun","~"),"jul","~"),"aug","~"),"sep","~"),"oct","~"),"nov","~"),"dec","~")," nov "," ~ ")," dec "," ~ ")," mon "," ~ ")," tue "," ~ ")," wed "," ~ ")," thu "," ~ ")," fri "," ~ ")," sat "," ~ ")," sun "," ~ ")," gate "," ~ ")," bay "," ~ ")," stand "," ~ ")," position "," ~ ")," galley "," ~ ")," flight "," ~ ")," flt "," ~ ")," day "," ~ ")," date "," ~ ")," dated "," ~ ")," the "," ~ ")," and "," ~ ")," of "," ~ ")," in "," ~ ")," for "," ~ ")," with "," ~ ")</f>
        <v>  </v>
      </c>
      <c r="BV578" s="61" t="n">
        <f aca="false">0</f>
        <v>0</v>
      </c>
      <c r="BW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578," pax "," ~ ")," etd "," ~ ")," eta "," ~ ")," std "," ~ ")," sta "," ~ ")," atd "," ~ ")," ata "," ~ ")," lt "," ~ ")," utc "," ~ ")," local "," ~ ")," ok "," ~ ")," done "," ~ ")," seen "," ~ ")," chk "," ~ ")," chkd "," ~ ")," checked "," ~ ")," rcvd "," ~ ")," recd "," ~ ")," dep "," ~ ")," arr "," ~ ")," qty "," ~ ")," all "," ~ ")," ttl "," ~ ")," total "," ~ ")," via "," ~ ")," per "," ~ ")," call "," ~ ")," inbound "," ~ ")," outbound "," ~ ")," approx "," ~ ")</f>
        <v>  </v>
      </c>
      <c r="BX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578," pax "," ~ ")," etd "," ~ ")," eta "," ~ ")," std "," ~ ")," sta "," ~ ")," atd "," ~ ")," ata "," ~ ")," lt "," ~ ")," utc "," ~ ")," local "," ~ ")," ok "," ~ ")," done "," ~ ")," seen "," ~ ")," chk "," ~ ")," chkd "," ~ ")," checked "," ~ ")," rcvd "," ~ ")," recd "," ~ ")," dep "," ~ ")," arr "," ~ ")," qty "," ~ ")," all "," ~ ")," ttl "," ~ ")," total "," ~ ")," via "," ~ ")," per "," ~ ")," call "," ~ ")," inbound "," ~ ")," outbound "," ~ ")," approx "," ~ ")</f>
        <v>  </v>
      </c>
    </row>
    <row r="579" customFormat="false" ht="39.75" hidden="false" customHeight="true" outlineLevel="0" collapsed="false">
      <c r="A579" s="57" t="s">
        <v>1274</v>
      </c>
      <c r="B579" s="57" t="s">
        <v>293</v>
      </c>
      <c r="C579" s="57" t="str">
        <f aca="false">Flights!$F$22</f>
        <v>MH0052</v>
      </c>
      <c r="D579" s="58" t="n">
        <f aca="false">Flights!$D$22</f>
        <v>46322</v>
      </c>
      <c r="E579" s="57" t="str">
        <f aca="false">Flights!$G$22&amp;"-"&amp;Flights!$H$22</f>
        <v>KUL-KIX</v>
      </c>
      <c r="F579" s="57" t="str">
        <f aca="false">Flights!$K$22</f>
        <v>BC</v>
      </c>
      <c r="G579" s="57" t="s">
        <v>81</v>
      </c>
      <c r="H579" s="57" t="s">
        <v>381</v>
      </c>
      <c r="I579" s="57" t="s">
        <v>401</v>
      </c>
      <c r="J579" s="57" t="s">
        <v>405</v>
      </c>
      <c r="K579" s="67" t="s">
        <v>406</v>
      </c>
      <c r="L579" s="67" t="s">
        <v>385</v>
      </c>
      <c r="M579" s="67"/>
      <c r="N579" s="67" t="s">
        <v>386</v>
      </c>
      <c r="O579" s="67"/>
      <c r="P579" s="57" t="s">
        <v>187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open",IF(AND(NOT(OR(LEN(AZ579)&lt;15,ISNUMBER(MATCH(AZ579,L_Placeholder,0)))),BK579=0,NOT(OR(LEN(AU579)&lt;2,ISNUMBER(MATCH(AU579,L_Placeholder,0)))),NOT(OR(LEN(AX579)&lt;2,ISNUMBER(MATCH(AX579,L_Placeholder,0)))),TRIM(AE579)&lt;&gt;TRIM(T579)),"N/A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missing",IF(OR(LEN(AU579)&lt;2,ISNUMBER(MATCH(AU579,L_Placeholder,0))),"INVALID – PIC missing",IF(OR(LEN(AV579)&lt;2,ISNUMBER(MATCH(AV579,L_Placeholder,0))),"INVALID – result / assessment missing",IF(OR(OR(LEN(AW579)&lt;3,ISNUMBER(MATCH(AW579,L_Placeholder,0))),SUMPRODUCT(--ISNUMBER(SEARCH(" "&amp;L_EvidencePhrase&amp;" ",BD579)))&gt;0,BI579=1),"INVALID – evidence missing, placeholder or not yet on file",IF(BL579=0,"INVALID – evidence needs a traceable reference (number, file name or link)",IF(OR(LEN(AX579)&lt;2,ISNUMBER(MATCH(AX579,L_Placeholder,0))),"INVALID – verifier missing",IF(AX579=AU579,"INVALID – verifier must be someone other than the PIC",IF(BH579=1,"INVALID – result not yet available (awaiting / TBC)",IF(BV579=1,"INVALID – wording says not on board: an on-board confirmation needs the item loaded",IF(AND(AQ579=1,OR(OR(LEN(AY579)&lt;3,ISNUMBER(MATCH(AY579,L_Placeholder,0))),BJ579=1,BQ579=0)),"INVALID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LATE","COMPLETE")&amp;IF(BG579=1," – CHECK WORDING",""))))))))))))))))))))))),IF(TRIM(U579)="Fail","FAIL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t="str">
        <f aca="false">" "&amp;TRIM(SUBSTITUTE(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 "))&amp;" "</f>
        <v>  </v>
      </c>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IFERROR(IF(AND(TRIM(U579)="Pass",SUMPRODUCT((LEN(BC579)-LEN(SUBSTITUTE(BC579,"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")))/(LEN(L_PendNeg)+1))+SUMPRODUCT((LEN(BC579)-LEN(SUBSTITUTE(BC579," "&amp;L_PendPrep&amp;" "," ")))/(LEN(L_PendPrep)+1)),1,0),1)</f>
        <v>0</v>
      </c>
      <c r="BI579" s="61" t="n">
        <f aca="false">IFERROR(IF(SUMPRODUCT((LEN(BD579)-LEN(SUBSTITUTE(BD579," "&amp;L_PendStrict&amp;" "," ")))/(LEN(L_PendStrict)+1))&gt;SUMPRODUCT((LEN(BD579)-LEN(SUBSTITUTE(BD579," "&amp;L_PendNeg&amp;" "," ")))/(LEN(L_PendNeg)+1)),1,0),1)</f>
        <v>0</v>
      </c>
      <c r="BJ579" s="61" t="n">
        <f aca="false">IFERROR(IF(SUMPRODUCT((LEN(BE579)-LEN(SUBSTITUTE(BE579," "&amp;L_Pending&amp;" "," ")))/(LEN(L_Pending)+1))&gt;SUMPRODUCT((LEN(BE579)-LEN(SUBSTITUTE(BE579," "&amp;L_PendNeg&amp;" "," ")))/(LEN(L_PendNeg)+1))+SUMPRODUCT((LEN(BE579)-LEN(SUBSTITUTE(BE579," "&amp;L_PendPrep&amp;" "," ")))/(LEN(L_PendPrep)+1)),1,0),1)</f>
        <v>0</v>
      </c>
      <c r="BK579" s="61" t="n">
        <f aca="false">IFERROR(IF(SUMPRODUCT((LEN(BF579)-LEN(SUBSTITUTE(BF579," "&amp;L_PendStrict&amp;" "," ")))/(LEN(L_PendStrict)+1))&gt;SUMPRODUCT((LEN(BF579)-LEN(SUBSTITUTE(BF579," "&amp;L_PendNeg&amp;" "," ")))/(LEN(L_PendNeg)+1)),1,0),1)</f>
        <v>0</v>
      </c>
      <c r="BL579" s="61" t="n">
        <f aca="false">IFERROR(IF(OR(SUMPRODUCT(--ISNUMBER(SEARCH({"aa000"," aa 000"," aaa 000"," aaaa 000"," a 0000"," a000 000"," aa 00 000"," aaa 00 000"},BN579)))&gt;0,SUMPRODUCT(--ISNUMBER(SEARCH({"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579)))&gt;0,SUMPRODUCT(--ISNUMBER(SEARCH({"http","www.","\",".pdf",".jpg",".jpeg",".png",".heic",".xls",".doc",".msg",".eml"},Z579)))&gt;0,AND(SUMPRODUCT(--ISNUMBER(SEARCH({"sharepoint","onedrive","teams","dms","q-pulse","qpulse"},Z579)))&gt;0,ISNUMBER(SEARCH("0",BM579)))),1,0),0)</f>
        <v>0</v>
      </c>
      <c r="BM579" s="61" t="str">
        <f aca="false">SUBSTITUTE(SUBSTITUTE(SUBSTITUTE(SUBSTITUTE(SUBSTITUTE(SUBSTITUTE(SUBSTITUTE(SUBSTITUTE(SUBSTITUTE(LOWER(BW579&amp;""),"1","0"),"2","0"),"3","0"),"4","0"),"5","0"),"6","0"),"7","0"),"8","0"),"9","0")</f>
        <v>  </v>
      </c>
      <c r="BN579" s="61" t="str">
        <f aca="false">SUBSTITUTE(SUBSTITUTE(SUBSTITUTE(SUBSTITUTE(SUBSTITUTE(SUBSTITUTE(SUBSTITUTE(SUBSTITUTE(SUBSTITUTE(SUBSTITUTE(SUBSTITUTE(SUBSTITUTE(SUBSTITUTE(SUBSTITUTE(SUBSTITUTE(SUBSTITUTE(SUBSTITUTE(SUBSTITUTE(SUBSTITUTE(SUBSTITUTE(SUBSTITUTE(SUBSTITUTE(SUBSTITUTE(SUBSTITUTE(SUBSTITUTE(BM579,"b","a"),"c","a"),"d","a"),"e","a"),"f","a"),"g","a"),"h","a"),"i","a"),"j","a"),"k","a"),"l","a"),"m","a"),"n","a"),"o","a"),"p","a"),"q","a"),"r","a"),"s","a"),"t","a"),"u","a"),"v","a"),"w","a"),"x","a"),"y","a"),"z","a")</f>
        <v>  </v>
      </c>
      <c r="BO579" s="61" t="str">
        <f aca="false">SUBSTITUTE(SUBSTITUTE(SUBSTITUTE(SUBSTITUTE(SUBSTITUTE(SUBSTITUTE(SUBSTITUTE(SUBSTITUTE(SUBSTITUTE(LOWER(BX579&amp;""),"1","0"),"2","0"),"3","0"),"4","0"),"5","0"),"6","0"),"7","0"),"8","0"),"9","0")</f>
        <v>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v>
      </c>
      <c r="BQ579" s="61" t="n">
        <f aca="false">IFERROR(IF(OR(SUMPRODUCT(--ISNUMBER(SEARCH({"aa000"," aa 000"," aaa 000"," aaaa 000"," a 0000"," a000 000"," aa 00 000"," aaa 00 000"},BP579)))&gt;0,SUMPRODUCT(--ISNUMBER(SEARCH({"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579)))&gt;0,SUMPRODUCT(--ISNUMBER(SEARCH({"http","www.","\",".pdf",".jpg",".jpeg",".png",".heic",".xls",".doc",".msg",".eml"},W579)))&gt;0,ISNUMBER(SEARCH("0000",BO579)),AND(SUMPRODUCT(--ISNUMBER(SEARCH({"sharepoint","onedrive","teams","dms","q-pulse","qpulse"},W579)))&gt;0,ISNUMBER(SEARCH("0",BO579)))),1,0),0)</f>
        <v>0</v>
      </c>
      <c r="BR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579," "&amp;LOWER(Flights!$F$22)&amp;" "," ~ ")," mh"," ~")," at "," ~ ")," by "," ~ ")," on "," ~ ")," to "," ~ ")," from "," ~ ")," until "," ~ ")," till "," ~ ")," before "," ~ ")," after "," ~ ")," around "," ~ ")," approx "," ~ ")," about "," ~ ")," since "," ~ ")," hrs "," ~ ")," hr "," ~ ")," hours "," ~ ")," time "," ~ ")," jan "," ~ ")," feb "," ~ ")," mar "," ~ ")," apr "," ~ ")," may "," ~ ")," jun "," ~ ")," jul "," ~ ")," aug "," ~ ")," sep "," ~ ")," sept "," ~ ")," oct "," ~ ")</f>
        <v>  </v>
      </c>
      <c r="BS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579," "&amp;LOWER(Flights!$F$22)&amp;" "," ~ ")," mh"," ~")," at "," ~ ")," by "," ~ ")," on "," ~ ")," to "," ~ ")," from "," ~ ")," until "," ~ ")," till "," ~ ")," before "," ~ ")," after "," ~ ")," around "," ~ ")," approx "," ~ ")," about "," ~ ")," since "," ~ ")," hrs "," ~ ")," hr "," ~ ")," hours "," ~ ")," time "," ~ ")," jan "," ~ ")," feb "," ~ ")," mar "," ~ ")," apr "," ~ ")," may "," ~ ")," jun "," ~ ")," jul "," ~ ")," aug "," ~ ")," sep "," ~ ")," sept "," ~ ")," oct "," ~ ")</f>
        <v>  </v>
      </c>
      <c r="BT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579,"jan","~"),"feb","~"),"mar","~"),"apr","~"),"may","~"),"jun","~"),"jul","~"),"aug","~"),"sep","~"),"oct","~"),"nov","~"),"dec","~")," nov "," ~ ")," dec "," ~ ")," mon "," ~ ")," tue "," ~ ")," wed "," ~ ")," thu "," ~ ")," fri "," ~ ")," sat "," ~ ")," sun "," ~ ")," gate "," ~ ")," bay "," ~ ")," stand "," ~ ")," position "," ~ ")," galley "," ~ ")," flight "," ~ ")," flt "," ~ ")," day "," ~ ")," date "," ~ ")," dated "," ~ ")," the "," ~ ")," and "," ~ ")," of "," ~ ")," in "," ~ ")," for "," ~ ")," with "," ~ ")</f>
        <v>  </v>
      </c>
      <c r="BU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579,"jan","~"),"feb","~"),"mar","~"),"apr","~"),"may","~"),"jun","~"),"jul","~"),"aug","~"),"sep","~"),"oct","~"),"nov","~"),"dec","~")," nov "," ~ ")," dec "," ~ ")," mon "," ~ ")," tue "," ~ ")," wed "," ~ ")," thu "," ~ ")," fri "," ~ ")," sat "," ~ ")," sun "," ~ ")," gate "," ~ ")," bay "," ~ ")," stand "," ~ ")," position "," ~ ")," galley "," ~ ")," flight "," ~ ")," flt "," ~ ")," day "," ~ ")," date "," ~ ")," dated "," ~ ")," the "," ~ ")," and "," ~ ")," of "," ~ ")," in "," ~ ")," for "," ~ ")," with "," ~ ")</f>
        <v>  </v>
      </c>
      <c r="BV579" s="61" t="n">
        <f aca="false">0</f>
        <v>0</v>
      </c>
      <c r="BW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579," pax "," ~ ")," etd "," ~ ")," eta "," ~ ")," std "," ~ ")," sta "," ~ ")," atd "," ~ ")," ata "," ~ ")," lt "," ~ ")," utc "," ~ ")," local "," ~ ")," ok "," ~ ")," done "," ~ ")," seen "," ~ ")," chk "," ~ ")," chkd "," ~ ")," checked "," ~ ")," rcvd "," ~ ")," recd "," ~ ")," dep "," ~ ")," arr "," ~ ")," qty "," ~ ")," all "," ~ ")," ttl "," ~ ")," total "," ~ ")," via "," ~ ")," per "," ~ ")," call "," ~ ")," inbound "," ~ ")," outbound "," ~ ")," approx "," ~ ")</f>
        <v>  </v>
      </c>
      <c r="BX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579," pax "," ~ ")," etd "," ~ ")," eta "," ~ ")," std "," ~ ")," sta "," ~ ")," atd "," ~ ")," ata "," ~ ")," lt "," ~ ")," utc "," ~ ")," local "," ~ ")," ok "," ~ ")," done "," ~ ")," seen "," ~ ")," chk "," ~ ")," chkd "," ~ ")," checked "," ~ ")," rcvd "," ~ ")," recd "," ~ ")," dep "," ~ ")," arr "," ~ ")," qty "," ~ ")," all "," ~ ")," ttl "," ~ ")," total "," ~ ")," via "," ~ ")," per "," ~ ")," call "," ~ ")," inbound "," ~ ")," outbound "," ~ ")," approx "," ~ ")</f>
        <v>  </v>
      </c>
    </row>
    <row r="580" customFormat="false" ht="39.75" hidden="false" customHeight="true" outlineLevel="0" collapsed="false">
      <c r="A580" s="57" t="s">
        <v>1275</v>
      </c>
      <c r="B580" s="57" t="s">
        <v>293</v>
      </c>
      <c r="C580" s="57" t="str">
        <f aca="false">Flights!$F$22</f>
        <v>MH0052</v>
      </c>
      <c r="D580" s="58" t="n">
        <f aca="false">Flights!$D$22</f>
        <v>46322</v>
      </c>
      <c r="E580" s="57" t="str">
        <f aca="false">Flights!$G$22&amp;"-"&amp;Flights!$H$22</f>
        <v>KUL-KIX</v>
      </c>
      <c r="F580" s="57" t="str">
        <f aca="false">Flights!$K$22</f>
        <v>BC</v>
      </c>
      <c r="G580" s="57" t="s">
        <v>81</v>
      </c>
      <c r="H580" s="57" t="s">
        <v>381</v>
      </c>
      <c r="I580" s="57" t="s">
        <v>408</v>
      </c>
      <c r="J580" s="57" t="s">
        <v>409</v>
      </c>
      <c r="K580" s="67" t="s">
        <v>410</v>
      </c>
      <c r="L580" s="67" t="s">
        <v>385</v>
      </c>
      <c r="M580" s="67"/>
      <c r="N580" s="67" t="s">
        <v>386</v>
      </c>
      <c r="O580" s="67"/>
      <c r="P580" s="57" t="s">
        <v>187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open",IF(AND(NOT(OR(LEN(AZ580)&lt;15,ISNUMBER(MATCH(AZ580,L_Placeholder,0)))),BK580=0,NOT(OR(LEN(AU580)&lt;2,ISNUMBER(MATCH(AU580,L_Placeholder,0)))),NOT(OR(LEN(AX580)&lt;2,ISNUMBER(MATCH(AX580,L_Placeholder,0)))),TRIM(AE580)&lt;&gt;TRIM(T580)),"N/A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missing",IF(OR(LEN(AU580)&lt;2,ISNUMBER(MATCH(AU580,L_Placeholder,0))),"INVALID – PIC missing",IF(OR(LEN(AV580)&lt;2,ISNUMBER(MATCH(AV580,L_Placeholder,0))),"INVALID – result / assessment missing",IF(OR(OR(LEN(AW580)&lt;3,ISNUMBER(MATCH(AW580,L_Placeholder,0))),SUMPRODUCT(--ISNUMBER(SEARCH(" "&amp;L_EvidencePhrase&amp;" ",BD580)))&gt;0,BI580=1),"INVALID – evidence missing, placeholder or not yet on file",IF(BL580=0,"INVALID – evidence needs a traceable reference (number, file name or link)",IF(OR(LEN(AX580)&lt;2,ISNUMBER(MATCH(AX580,L_Placeholder,0))),"INVALID – verifier missing",IF(AX580=AU580,"INVALID – verifier must be someone other than the PIC",IF(BH580=1,"INVALID – result not yet available (awaiting / TBC)",IF(BV580=1,"INVALID – wording says not on board: an on-board confirmation needs the item loaded",IF(AND(AQ580=1,OR(OR(LEN(AY580)&lt;3,ISNUMBER(MATCH(AY580,L_Placeholder,0))),BJ580=1,BQ580=0)),"INVALID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LATE","COMPLETE")&amp;IF(BG580=1," – CHECK WORDING",""))))))))))))))))))))))),IF(TRIM(U580)="Fail","FAIL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t="str">
        <f aca="false">" "&amp;TRIM(SUBSTITUTE(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 "))&amp;" "</f>
        <v>  </v>
      </c>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IFERROR(IF(AND(TRIM(U580)="Pass",SUMPRODUCT((LEN(BC580)-LEN(SUBSTITUTE(BC580,"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")))/(LEN(L_PendNeg)+1))+SUMPRODUCT((LEN(BC580)-LEN(SUBSTITUTE(BC580," "&amp;L_PendPrep&amp;" "," ")))/(LEN(L_PendPrep)+1)),1,0),1)</f>
        <v>0</v>
      </c>
      <c r="BI580" s="61" t="n">
        <f aca="false">IFERROR(IF(SUMPRODUCT((LEN(BD580)-LEN(SUBSTITUTE(BD580," "&amp;L_PendStrict&amp;" "," ")))/(LEN(L_PendStrict)+1))&gt;SUMPRODUCT((LEN(BD580)-LEN(SUBSTITUTE(BD580," "&amp;L_PendNeg&amp;" "," ")))/(LEN(L_PendNeg)+1)),1,0),1)</f>
        <v>0</v>
      </c>
      <c r="BJ580" s="61" t="n">
        <f aca="false">IFERROR(IF(SUMPRODUCT((LEN(BE580)-LEN(SUBSTITUTE(BE580," "&amp;L_Pending&amp;" "," ")))/(LEN(L_Pending)+1))&gt;SUMPRODUCT((LEN(BE580)-LEN(SUBSTITUTE(BE580," "&amp;L_PendNeg&amp;" "," ")))/(LEN(L_PendNeg)+1))+SUMPRODUCT((LEN(BE580)-LEN(SUBSTITUTE(BE580," "&amp;L_PendPrep&amp;" "," ")))/(LEN(L_PendPrep)+1)),1,0),1)</f>
        <v>0</v>
      </c>
      <c r="BK580" s="61" t="n">
        <f aca="false">IFERROR(IF(SUMPRODUCT((LEN(BF580)-LEN(SUBSTITUTE(BF580," "&amp;L_PendStrict&amp;" "," ")))/(LEN(L_PendStrict)+1))&gt;SUMPRODUCT((LEN(BF580)-LEN(SUBSTITUTE(BF580," "&amp;L_PendNeg&amp;" "," ")))/(LEN(L_PendNeg)+1)),1,0),1)</f>
        <v>0</v>
      </c>
      <c r="BL580" s="61" t="n">
        <f aca="false">IFERROR(IF(OR(SUMPRODUCT(--ISNUMBER(SEARCH({"aa000"," aa 000"," aaa 000"," aaaa 000"," a 0000"," a000 000"," aa 00 000"," aaa 00 000"},BN580)))&gt;0,SUMPRODUCT(--ISNUMBER(SEARCH({"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580)))&gt;0,SUMPRODUCT(--ISNUMBER(SEARCH({"http","www.","\",".pdf",".jpg",".jpeg",".png",".heic",".xls",".doc",".msg",".eml"},Z580)))&gt;0,AND(SUMPRODUCT(--ISNUMBER(SEARCH({"sharepoint","onedrive","teams","dms","q-pulse","qpulse"},Z580)))&gt;0,ISNUMBER(SEARCH("0",BM580)))),1,0),0)</f>
        <v>0</v>
      </c>
      <c r="BM580" s="61" t="str">
        <f aca="false">SUBSTITUTE(SUBSTITUTE(SUBSTITUTE(SUBSTITUTE(SUBSTITUTE(SUBSTITUTE(SUBSTITUTE(SUBSTITUTE(SUBSTITUTE(LOWER(BW580&amp;""),"1","0"),"2","0"),"3","0"),"4","0"),"5","0"),"6","0"),"7","0"),"8","0"),"9","0")</f>
        <v>  </v>
      </c>
      <c r="BN580" s="61" t="str">
        <f aca="false">SUBSTITUTE(SUBSTITUTE(SUBSTITUTE(SUBSTITUTE(SUBSTITUTE(SUBSTITUTE(SUBSTITUTE(SUBSTITUTE(SUBSTITUTE(SUBSTITUTE(SUBSTITUTE(SUBSTITUTE(SUBSTITUTE(SUBSTITUTE(SUBSTITUTE(SUBSTITUTE(SUBSTITUTE(SUBSTITUTE(SUBSTITUTE(SUBSTITUTE(SUBSTITUTE(SUBSTITUTE(SUBSTITUTE(SUBSTITUTE(SUBSTITUTE(BM580,"b","a"),"c","a"),"d","a"),"e","a"),"f","a"),"g","a"),"h","a"),"i","a"),"j","a"),"k","a"),"l","a"),"m","a"),"n","a"),"o","a"),"p","a"),"q","a"),"r","a"),"s","a"),"t","a"),"u","a"),"v","a"),"w","a"),"x","a"),"y","a"),"z","a")</f>
        <v>  </v>
      </c>
      <c r="BO580" s="61" t="str">
        <f aca="false">SUBSTITUTE(SUBSTITUTE(SUBSTITUTE(SUBSTITUTE(SUBSTITUTE(SUBSTITUTE(SUBSTITUTE(SUBSTITUTE(SUBSTITUTE(LOWER(BX580&amp;""),"1","0"),"2","0"),"3","0"),"4","0"),"5","0"),"6","0"),"7","0"),"8","0"),"9","0")</f>
        <v>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v>
      </c>
      <c r="BQ580" s="61" t="n">
        <f aca="false">IFERROR(IF(OR(SUMPRODUCT(--ISNUMBER(SEARCH({"aa000"," aa 000"," aaa 000"," aaaa 000"," a 0000"," a000 000"," aa 00 000"," aaa 00 000"},BP580)))&gt;0,SUMPRODUCT(--ISNUMBER(SEARCH({"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580)))&gt;0,SUMPRODUCT(--ISNUMBER(SEARCH({"http","www.","\",".pdf",".jpg",".jpeg",".png",".heic",".xls",".doc",".msg",".eml"},W580)))&gt;0,ISNUMBER(SEARCH("0000",BO580)),AND(SUMPRODUCT(--ISNUMBER(SEARCH({"sharepoint","onedrive","teams","dms","q-pulse","qpulse"},W580)))&gt;0,ISNUMBER(SEARCH("0",BO580)))),1,0),0)</f>
        <v>0</v>
      </c>
      <c r="BR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580," "&amp;LOWER(Flights!$F$22)&amp;" "," ~ ")," mh"," ~")," at "," ~ ")," by "," ~ ")," on "," ~ ")," to "," ~ ")," from "," ~ ")," until "," ~ ")," till "," ~ ")," before "," ~ ")," after "," ~ ")," around "," ~ ")," approx "," ~ ")," about "," ~ ")," since "," ~ ")," hrs "," ~ ")," hr "," ~ ")," hours "," ~ ")," time "," ~ ")," jan "," ~ ")," feb "," ~ ")," mar "," ~ ")," apr "," ~ ")," may "," ~ ")," jun "," ~ ")," jul "," ~ ")," aug "," ~ ")," sep "," ~ ")," sept "," ~ ")," oct "," ~ ")</f>
        <v>  </v>
      </c>
      <c r="BS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580," "&amp;LOWER(Flights!$F$22)&amp;" "," ~ ")," mh"," ~")," at "," ~ ")," by "," ~ ")," on "," ~ ")," to "," ~ ")," from "," ~ ")," until "," ~ ")," till "," ~ ")," before "," ~ ")," after "," ~ ")," around "," ~ ")," approx "," ~ ")," about "," ~ ")," since "," ~ ")," hrs "," ~ ")," hr "," ~ ")," hours "," ~ ")," time "," ~ ")," jan "," ~ ")," feb "," ~ ")," mar "," ~ ")," apr "," ~ ")," may "," ~ ")," jun "," ~ ")," jul "," ~ ")," aug "," ~ ")," sep "," ~ ")," sept "," ~ ")," oct "," ~ ")</f>
        <v>  </v>
      </c>
      <c r="BT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580,"jan","~"),"feb","~"),"mar","~"),"apr","~"),"may","~"),"jun","~"),"jul","~"),"aug","~"),"sep","~"),"oct","~"),"nov","~"),"dec","~")," nov "," ~ ")," dec "," ~ ")," mon "," ~ ")," tue "," ~ ")," wed "," ~ ")," thu "," ~ ")," fri "," ~ ")," sat "," ~ ")," sun "," ~ ")," gate "," ~ ")," bay "," ~ ")," stand "," ~ ")," position "," ~ ")," galley "," ~ ")," flight "," ~ ")," flt "," ~ ")," day "," ~ ")," date "," ~ ")," dated "," ~ ")," the "," ~ ")," and "," ~ ")," of "," ~ ")," in "," ~ ")," for "," ~ ")," with "," ~ ")</f>
        <v>  </v>
      </c>
      <c r="BU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580,"jan","~"),"feb","~"),"mar","~"),"apr","~"),"may","~"),"jun","~"),"jul","~"),"aug","~"),"sep","~"),"oct","~"),"nov","~"),"dec","~")," nov "," ~ ")," dec "," ~ ")," mon "," ~ ")," tue "," ~ ")," wed "," ~ ")," thu "," ~ ")," fri "," ~ ")," sat "," ~ ")," sun "," ~ ")," gate "," ~ ")," bay "," ~ ")," stand "," ~ ")," position "," ~ ")," galley "," ~ ")," flight "," ~ ")," flt "," ~ ")," day "," ~ ")," date "," ~ ")," dated "," ~ ")," the "," ~ ")," and "," ~ ")," of "," ~ ")," in "," ~ ")," for "," ~ ")," with "," ~ ")</f>
        <v>  </v>
      </c>
      <c r="BV580" s="61" t="n">
        <f aca="false">0</f>
        <v>0</v>
      </c>
      <c r="BW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580," pax "," ~ ")," etd "," ~ ")," eta "," ~ ")," std "," ~ ")," sta "," ~ ")," atd "," ~ ")," ata "," ~ ")," lt "," ~ ")," utc "," ~ ")," local "," ~ ")," ok "," ~ ")," done "," ~ ")," seen "," ~ ")," chk "," ~ ")," chkd "," ~ ")," checked "," ~ ")," rcvd "," ~ ")," recd "," ~ ")," dep "," ~ ")," arr "," ~ ")," qty "," ~ ")," all "," ~ ")," ttl "," ~ ")," total "," ~ ")," via "," ~ ")," per "," ~ ")," call "," ~ ")," inbound "," ~ ")," outbound "," ~ ")," approx "," ~ ")</f>
        <v>  </v>
      </c>
      <c r="BX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580," pax "," ~ ")," etd "," ~ ")," eta "," ~ ")," std "," ~ ")," sta "," ~ ")," atd "," ~ ")," ata "," ~ ")," lt "," ~ ")," utc "," ~ ")," local "," ~ ")," ok "," ~ ")," done "," ~ ")," seen "," ~ ")," chk "," ~ ")," chkd "," ~ ")," checked "," ~ ")," rcvd "," ~ ")," recd "," ~ ")," dep "," ~ ")," arr "," ~ ")," qty "," ~ ")," all "," ~ ")," ttl "," ~ ")," total "," ~ ")," via "," ~ ")," per "," ~ ")," call "," ~ ")," inbound "," ~ ")," outbound "," ~ ")," approx "," ~ ")</f>
        <v>  </v>
      </c>
    </row>
    <row r="581" customFormat="false" ht="39.75" hidden="false" customHeight="true" outlineLevel="0" collapsed="false">
      <c r="A581" s="57" t="s">
        <v>1276</v>
      </c>
      <c r="B581" s="57" t="s">
        <v>293</v>
      </c>
      <c r="C581" s="57" t="str">
        <f aca="false">Flights!$F$22</f>
        <v>MH0052</v>
      </c>
      <c r="D581" s="58" t="n">
        <f aca="false">Flights!$D$22</f>
        <v>46322</v>
      </c>
      <c r="E581" s="57" t="str">
        <f aca="false">Flights!$G$22&amp;"-"&amp;Flights!$H$22</f>
        <v>KUL-KIX</v>
      </c>
      <c r="F581" s="57" t="str">
        <f aca="false">Flights!$K$22</f>
        <v>BC</v>
      </c>
      <c r="G581" s="57" t="s">
        <v>81</v>
      </c>
      <c r="H581" s="57" t="s">
        <v>381</v>
      </c>
      <c r="I581" s="57" t="s">
        <v>408</v>
      </c>
      <c r="J581" s="57" t="s">
        <v>412</v>
      </c>
      <c r="K581" s="67" t="s">
        <v>410</v>
      </c>
      <c r="L581" s="67" t="s">
        <v>385</v>
      </c>
      <c r="M581" s="67"/>
      <c r="N581" s="67" t="s">
        <v>386</v>
      </c>
      <c r="O581" s="67"/>
      <c r="P581" s="57" t="s">
        <v>187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open",IF(AND(NOT(OR(LEN(AZ581)&lt;15,ISNUMBER(MATCH(AZ581,L_Placeholder,0)))),BK581=0,NOT(OR(LEN(AU581)&lt;2,ISNUMBER(MATCH(AU581,L_Placeholder,0)))),NOT(OR(LEN(AX581)&lt;2,ISNUMBER(MATCH(AX581,L_Placeholder,0)))),TRIM(AE581)&lt;&gt;TRIM(T581)),"N/A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missing",IF(OR(LEN(AU581)&lt;2,ISNUMBER(MATCH(AU581,L_Placeholder,0))),"INVALID – PIC missing",IF(OR(LEN(AV581)&lt;2,ISNUMBER(MATCH(AV581,L_Placeholder,0))),"INVALID – result / assessment missing",IF(OR(OR(LEN(AW581)&lt;3,ISNUMBER(MATCH(AW581,L_Placeholder,0))),SUMPRODUCT(--ISNUMBER(SEARCH(" "&amp;L_EvidencePhrase&amp;" ",BD581)))&gt;0,BI581=1),"INVALID – evidence missing, placeholder or not yet on file",IF(BL581=0,"INVALID – evidence needs a traceable reference (number, file name or link)",IF(OR(LEN(AX581)&lt;2,ISNUMBER(MATCH(AX581,L_Placeholder,0))),"INVALID – verifier missing",IF(AX581=AU581,"INVALID – verifier must be someone other than the PIC",IF(BH581=1,"INVALID – result not yet available (awaiting / TBC)",IF(BV581=1,"INVALID – wording says not on board: an on-board confirmation needs the item loaded",IF(AND(AQ581=1,OR(OR(LEN(AY581)&lt;3,ISNUMBER(MATCH(AY581,L_Placeholder,0))),BJ581=1,BQ581=0)),"INVALID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LATE","COMPLETE")&amp;IF(BG581=1," – CHECK WORDING",""))))))))))))))))))))))),IF(TRIM(U581)="Fail","FAIL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t="str">
        <f aca="false">" "&amp;TRIM(SUBSTITUTE(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 "))&amp;" "</f>
        <v>  </v>
      </c>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IFERROR(IF(AND(TRIM(U581)="Pass",SUMPRODUCT((LEN(BC581)-LEN(SUBSTITUTE(BC581,"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")))/(LEN(L_PendNeg)+1))+SUMPRODUCT((LEN(BC581)-LEN(SUBSTITUTE(BC581," "&amp;L_PendPrep&amp;" "," ")))/(LEN(L_PendPrep)+1)),1,0),1)</f>
        <v>0</v>
      </c>
      <c r="BI581" s="61" t="n">
        <f aca="false">IFERROR(IF(SUMPRODUCT((LEN(BD581)-LEN(SUBSTITUTE(BD581," "&amp;L_PendStrict&amp;" "," ")))/(LEN(L_PendStrict)+1))&gt;SUMPRODUCT((LEN(BD581)-LEN(SUBSTITUTE(BD581," "&amp;L_PendNeg&amp;" "," ")))/(LEN(L_PendNeg)+1)),1,0),1)</f>
        <v>0</v>
      </c>
      <c r="BJ581" s="61" t="n">
        <f aca="false">IFERROR(IF(SUMPRODUCT((LEN(BE581)-LEN(SUBSTITUTE(BE581," "&amp;L_Pending&amp;" "," ")))/(LEN(L_Pending)+1))&gt;SUMPRODUCT((LEN(BE581)-LEN(SUBSTITUTE(BE581," "&amp;L_PendNeg&amp;" "," ")))/(LEN(L_PendNeg)+1))+SUMPRODUCT((LEN(BE581)-LEN(SUBSTITUTE(BE581," "&amp;L_PendPrep&amp;" "," ")))/(LEN(L_PendPrep)+1)),1,0),1)</f>
        <v>0</v>
      </c>
      <c r="BK581" s="61" t="n">
        <f aca="false">IFERROR(IF(SUMPRODUCT((LEN(BF581)-LEN(SUBSTITUTE(BF581," "&amp;L_PendStrict&amp;" "," ")))/(LEN(L_PendStrict)+1))&gt;SUMPRODUCT((LEN(BF581)-LEN(SUBSTITUTE(BF581," "&amp;L_PendNeg&amp;" "," ")))/(LEN(L_PendNeg)+1)),1,0),1)</f>
        <v>0</v>
      </c>
      <c r="BL581" s="61" t="n">
        <f aca="false">IFERROR(IF(OR(SUMPRODUCT(--ISNUMBER(SEARCH({"aa000"," aa 000"," aaa 000"," aaaa 000"," a 0000"," a000 000"," aa 00 000"," aaa 00 000"},BN581)))&gt;0,SUMPRODUCT(--ISNUMBER(SEARCH({"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581)))&gt;0,SUMPRODUCT(--ISNUMBER(SEARCH({"http","www.","\",".pdf",".jpg",".jpeg",".png",".heic",".xls",".doc",".msg",".eml"},Z581)))&gt;0,AND(SUMPRODUCT(--ISNUMBER(SEARCH({"sharepoint","onedrive","teams","dms","q-pulse","qpulse"},Z581)))&gt;0,ISNUMBER(SEARCH("0",BM581)))),1,0),0)</f>
        <v>0</v>
      </c>
      <c r="BM581" s="61" t="str">
        <f aca="false">SUBSTITUTE(SUBSTITUTE(SUBSTITUTE(SUBSTITUTE(SUBSTITUTE(SUBSTITUTE(SUBSTITUTE(SUBSTITUTE(SUBSTITUTE(LOWER(BW581&amp;""),"1","0"),"2","0"),"3","0"),"4","0"),"5","0"),"6","0"),"7","0"),"8","0"),"9","0")</f>
        <v>  </v>
      </c>
      <c r="BN581" s="61" t="str">
        <f aca="false">SUBSTITUTE(SUBSTITUTE(SUBSTITUTE(SUBSTITUTE(SUBSTITUTE(SUBSTITUTE(SUBSTITUTE(SUBSTITUTE(SUBSTITUTE(SUBSTITUTE(SUBSTITUTE(SUBSTITUTE(SUBSTITUTE(SUBSTITUTE(SUBSTITUTE(SUBSTITUTE(SUBSTITUTE(SUBSTITUTE(SUBSTITUTE(SUBSTITUTE(SUBSTITUTE(SUBSTITUTE(SUBSTITUTE(SUBSTITUTE(SUBSTITUTE(BM581,"b","a"),"c","a"),"d","a"),"e","a"),"f","a"),"g","a"),"h","a"),"i","a"),"j","a"),"k","a"),"l","a"),"m","a"),"n","a"),"o","a"),"p","a"),"q","a"),"r","a"),"s","a"),"t","a"),"u","a"),"v","a"),"w","a"),"x","a"),"y","a"),"z","a")</f>
        <v>  </v>
      </c>
      <c r="BO581" s="61" t="str">
        <f aca="false">SUBSTITUTE(SUBSTITUTE(SUBSTITUTE(SUBSTITUTE(SUBSTITUTE(SUBSTITUTE(SUBSTITUTE(SUBSTITUTE(SUBSTITUTE(LOWER(BX581&amp;""),"1","0"),"2","0"),"3","0"),"4","0"),"5","0"),"6","0"),"7","0"),"8","0"),"9","0")</f>
        <v>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v>
      </c>
      <c r="BQ581" s="61" t="n">
        <f aca="false">IFERROR(IF(OR(SUMPRODUCT(--ISNUMBER(SEARCH({"aa000"," aa 000"," aaa 000"," aaaa 000"," a 0000"," a000 000"," aa 00 000"," aaa 00 000"},BP581)))&gt;0,SUMPRODUCT(--ISNUMBER(SEARCH({"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581)))&gt;0,SUMPRODUCT(--ISNUMBER(SEARCH({"http","www.","\",".pdf",".jpg",".jpeg",".png",".heic",".xls",".doc",".msg",".eml"},W581)))&gt;0,ISNUMBER(SEARCH("0000",BO581)),AND(SUMPRODUCT(--ISNUMBER(SEARCH({"sharepoint","onedrive","teams","dms","q-pulse","qpulse"},W581)))&gt;0,ISNUMBER(SEARCH("0",BO581)))),1,0),0)</f>
        <v>0</v>
      </c>
      <c r="BR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581," "&amp;LOWER(Flights!$F$22)&amp;" "," ~ ")," mh"," ~")," at "," ~ ")," by "," ~ ")," on "," ~ ")," to "," ~ ")," from "," ~ ")," until "," ~ ")," till "," ~ ")," before "," ~ ")," after "," ~ ")," around "," ~ ")," approx "," ~ ")," about "," ~ ")," since "," ~ ")," hrs "," ~ ")," hr "," ~ ")," hours "," ~ ")," time "," ~ ")," jan "," ~ ")," feb "," ~ ")," mar "," ~ ")," apr "," ~ ")," may "," ~ ")," jun "," ~ ")," jul "," ~ ")," aug "," ~ ")," sep "," ~ ")," sept "," ~ ")," oct "," ~ ")</f>
        <v>  </v>
      </c>
      <c r="BS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581," "&amp;LOWER(Flights!$F$22)&amp;" "," ~ ")," mh"," ~")," at "," ~ ")," by "," ~ ")," on "," ~ ")," to "," ~ ")," from "," ~ ")," until "," ~ ")," till "," ~ ")," before "," ~ ")," after "," ~ ")," around "," ~ ")," approx "," ~ ")," about "," ~ ")," since "," ~ ")," hrs "," ~ ")," hr "," ~ ")," hours "," ~ ")," time "," ~ ")," jan "," ~ ")," feb "," ~ ")," mar "," ~ ")," apr "," ~ ")," may "," ~ ")," jun "," ~ ")," jul "," ~ ")," aug "," ~ ")," sep "," ~ ")," sept "," ~ ")," oct "," ~ ")</f>
        <v>  </v>
      </c>
      <c r="BT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581,"jan","~"),"feb","~"),"mar","~"),"apr","~"),"may","~"),"jun","~"),"jul","~"),"aug","~"),"sep","~"),"oct","~"),"nov","~"),"dec","~")," nov "," ~ ")," dec "," ~ ")," mon "," ~ ")," tue "," ~ ")," wed "," ~ ")," thu "," ~ ")," fri "," ~ ")," sat "," ~ ")," sun "," ~ ")," gate "," ~ ")," bay "," ~ ")," stand "," ~ ")," position "," ~ ")," galley "," ~ ")," flight "," ~ ")," flt "," ~ ")," day "," ~ ")," date "," ~ ")," dated "," ~ ")," the "," ~ ")," and "," ~ ")," of "," ~ ")," in "," ~ ")," for "," ~ ")," with "," ~ ")</f>
        <v>  </v>
      </c>
      <c r="BU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581,"jan","~"),"feb","~"),"mar","~"),"apr","~"),"may","~"),"jun","~"),"jul","~"),"aug","~"),"sep","~"),"oct","~"),"nov","~"),"dec","~")," nov "," ~ ")," dec "," ~ ")," mon "," ~ ")," tue "," ~ ")," wed "," ~ ")," thu "," ~ ")," fri "," ~ ")," sat "," ~ ")," sun "," ~ ")," gate "," ~ ")," bay "," ~ ")," stand "," ~ ")," position "," ~ ")," galley "," ~ ")," flight "," ~ ")," flt "," ~ ")," day "," ~ ")," date "," ~ ")," dated "," ~ ")," the "," ~ ")," and "," ~ ")," of "," ~ ")," in "," ~ ")," for "," ~ ")," with "," ~ ")</f>
        <v>  </v>
      </c>
      <c r="BV581" s="61" t="n">
        <f aca="false">0</f>
        <v>0</v>
      </c>
      <c r="BW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581," pax "," ~ ")," etd "," ~ ")," eta "," ~ ")," std "," ~ ")," sta "," ~ ")," atd "," ~ ")," ata "," ~ ")," lt "," ~ ")," utc "," ~ ")," local "," ~ ")," ok "," ~ ")," done "," ~ ")," seen "," ~ ")," chk "," ~ ")," chkd "," ~ ")," checked "," ~ ")," rcvd "," ~ ")," recd "," ~ ")," dep "," ~ ")," arr "," ~ ")," qty "," ~ ")," all "," ~ ")," ttl "," ~ ")," total "," ~ ")," via "," ~ ")," per "," ~ ")," call "," ~ ")," inbound "," ~ ")," outbound "," ~ ")," approx "," ~ ")</f>
        <v>  </v>
      </c>
      <c r="BX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581," pax "," ~ ")," etd "," ~ ")," eta "," ~ ")," std "," ~ ")," sta "," ~ ")," atd "," ~ ")," ata "," ~ ")," lt "," ~ ")," utc "," ~ ")," local "," ~ ")," ok "," ~ ")," done "," ~ ")," seen "," ~ ")," chk "," ~ ")," chkd "," ~ ")," checked "," ~ ")," rcvd "," ~ ")," recd "," ~ ")," dep "," ~ ")," arr "," ~ ")," qty "," ~ ")," all "," ~ ")," ttl "," ~ ")," total "," ~ ")," via "," ~ ")," per "," ~ ")," call "," ~ ")," inbound "," ~ ")," outbound "," ~ ")," approx "," ~ ")</f>
        <v>  </v>
      </c>
    </row>
    <row r="582" customFormat="false" ht="39.75" hidden="false" customHeight="true" outlineLevel="0" collapsed="false">
      <c r="A582" s="57" t="s">
        <v>1277</v>
      </c>
      <c r="B582" s="57" t="s">
        <v>293</v>
      </c>
      <c r="C582" s="57" t="str">
        <f aca="false">Flights!$F$22</f>
        <v>MH0052</v>
      </c>
      <c r="D582" s="58" t="n">
        <f aca="false">Flights!$D$22</f>
        <v>46322</v>
      </c>
      <c r="E582" s="57" t="str">
        <f aca="false">Flights!$G$22&amp;"-"&amp;Flights!$H$22</f>
        <v>KUL-KIX</v>
      </c>
      <c r="F582" s="57" t="str">
        <f aca="false">Flights!$K$22</f>
        <v>BC</v>
      </c>
      <c r="G582" s="57" t="s">
        <v>81</v>
      </c>
      <c r="H582" s="57" t="s">
        <v>381</v>
      </c>
      <c r="I582" s="57" t="s">
        <v>414</v>
      </c>
      <c r="J582" s="57" t="s">
        <v>415</v>
      </c>
      <c r="K582" s="67" t="s">
        <v>1278</v>
      </c>
      <c r="L582" s="67" t="s">
        <v>1279</v>
      </c>
      <c r="M582" s="67"/>
      <c r="N582" s="67" t="s">
        <v>386</v>
      </c>
      <c r="O582" s="67"/>
      <c r="P582" s="57" t="s">
        <v>187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open",IF(AND(NOT(OR(LEN(AZ582)&lt;15,ISNUMBER(MATCH(AZ582,L_Placeholder,0)))),BK582=0,NOT(OR(LEN(AU582)&lt;2,ISNUMBER(MATCH(AU582,L_Placeholder,0)))),NOT(OR(LEN(AX582)&lt;2,ISNUMBER(MATCH(AX582,L_Placeholder,0)))),TRIM(AE582)&lt;&gt;TRIM(T582)),"N/A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missing",IF(OR(LEN(AU582)&lt;2,ISNUMBER(MATCH(AU582,L_Placeholder,0))),"INVALID – PIC missing",IF(OR(LEN(AV582)&lt;2,ISNUMBER(MATCH(AV582,L_Placeholder,0))),"INVALID – result / assessment missing",IF(OR(OR(LEN(AW582)&lt;3,ISNUMBER(MATCH(AW582,L_Placeholder,0))),SUMPRODUCT(--ISNUMBER(SEARCH(" "&amp;L_EvidencePhrase&amp;" ",BD582)))&gt;0,BI582=1),"INVALID – evidence missing, placeholder or not yet on file",IF(BL582=0,"INVALID – evidence needs a traceable reference (number, file name or link)",IF(OR(LEN(AX582)&lt;2,ISNUMBER(MATCH(AX582,L_Placeholder,0))),"INVALID – verifier missing",IF(AX582=AU582,"INVALID – verifier must be someone other than the PIC",IF(BH582=1,"INVALID – result not yet available (awaiting / TBC)",IF(BV582=1,"INVALID – wording says not on board: an on-board confirmation needs the item loaded",IF(AND(AQ582=1,OR(OR(LEN(AY582)&lt;3,ISNUMBER(MATCH(AY582,L_Placeholder,0))),BJ582=1,BQ582=0)),"INVALID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LATE","COMPLETE")&amp;IF(BG582=1," – CHECK WORDING",""))))))))))))))))))))))),IF(TRIM(U582)="Fail","FAIL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t="str">
        <f aca="false">" "&amp;TRIM(SUBSTITUTE(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 "))&amp;" "</f>
        <v>  </v>
      </c>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IFERROR(IF(AND(TRIM(U582)="Pass",SUMPRODUCT((LEN(BC582)-LEN(SUBSTITUTE(BC582,"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")))/(LEN(L_PendNeg)+1))+SUMPRODUCT((LEN(BC582)-LEN(SUBSTITUTE(BC582," "&amp;L_PendPrep&amp;" "," ")))/(LEN(L_PendPrep)+1)),1,0),1)</f>
        <v>0</v>
      </c>
      <c r="BI582" s="61" t="n">
        <f aca="false">IFERROR(IF(SUMPRODUCT((LEN(BD582)-LEN(SUBSTITUTE(BD582," "&amp;L_PendStrict&amp;" "," ")))/(LEN(L_PendStrict)+1))&gt;SUMPRODUCT((LEN(BD582)-LEN(SUBSTITUTE(BD582," "&amp;L_PendNeg&amp;" "," ")))/(LEN(L_PendNeg)+1)),1,0),1)</f>
        <v>0</v>
      </c>
      <c r="BJ582" s="61" t="n">
        <f aca="false">IFERROR(IF(SUMPRODUCT((LEN(BE582)-LEN(SUBSTITUTE(BE582," "&amp;L_Pending&amp;" "," ")))/(LEN(L_Pending)+1))&gt;SUMPRODUCT((LEN(BE582)-LEN(SUBSTITUTE(BE582," "&amp;L_PendNeg&amp;" "," ")))/(LEN(L_PendNeg)+1))+SUMPRODUCT((LEN(BE582)-LEN(SUBSTITUTE(BE582," "&amp;L_PendPrep&amp;" "," ")))/(LEN(L_PendPrep)+1)),1,0),1)</f>
        <v>0</v>
      </c>
      <c r="BK582" s="61" t="n">
        <f aca="false">IFERROR(IF(SUMPRODUCT((LEN(BF582)-LEN(SUBSTITUTE(BF582," "&amp;L_PendStrict&amp;" "," ")))/(LEN(L_PendStrict)+1))&gt;SUMPRODUCT((LEN(BF582)-LEN(SUBSTITUTE(BF582," "&amp;L_PendNeg&amp;" "," ")))/(LEN(L_PendNeg)+1)),1,0),1)</f>
        <v>0</v>
      </c>
      <c r="BL582" s="61" t="n">
        <f aca="false">IFERROR(IF(OR(SUMPRODUCT(--ISNUMBER(SEARCH({"aa000"," aa 000"," aaa 000"," aaaa 000"," a 0000"," a000 000"," aa 00 000"," aaa 00 000"},BN582)))&gt;0,SUMPRODUCT(--ISNUMBER(SEARCH({"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582)))&gt;0,SUMPRODUCT(--ISNUMBER(SEARCH({"http","www.","\",".pdf",".jpg",".jpeg",".png",".heic",".xls",".doc",".msg",".eml"},Z582)))&gt;0,AND(SUMPRODUCT(--ISNUMBER(SEARCH({"sharepoint","onedrive","teams","dms","q-pulse","qpulse"},Z582)))&gt;0,ISNUMBER(SEARCH("0",BM582)))),1,0),0)</f>
        <v>0</v>
      </c>
      <c r="BM582" s="61" t="str">
        <f aca="false">SUBSTITUTE(SUBSTITUTE(SUBSTITUTE(SUBSTITUTE(SUBSTITUTE(SUBSTITUTE(SUBSTITUTE(SUBSTITUTE(SUBSTITUTE(LOWER(BW582&amp;""),"1","0"),"2","0"),"3","0"),"4","0"),"5","0"),"6","0"),"7","0"),"8","0"),"9","0")</f>
        <v>  </v>
      </c>
      <c r="BN582" s="61" t="str">
        <f aca="false">SUBSTITUTE(SUBSTITUTE(SUBSTITUTE(SUBSTITUTE(SUBSTITUTE(SUBSTITUTE(SUBSTITUTE(SUBSTITUTE(SUBSTITUTE(SUBSTITUTE(SUBSTITUTE(SUBSTITUTE(SUBSTITUTE(SUBSTITUTE(SUBSTITUTE(SUBSTITUTE(SUBSTITUTE(SUBSTITUTE(SUBSTITUTE(SUBSTITUTE(SUBSTITUTE(SUBSTITUTE(SUBSTITUTE(SUBSTITUTE(SUBSTITUTE(BM582,"b","a"),"c","a"),"d","a"),"e","a"),"f","a"),"g","a"),"h","a"),"i","a"),"j","a"),"k","a"),"l","a"),"m","a"),"n","a"),"o","a"),"p","a"),"q","a"),"r","a"),"s","a"),"t","a"),"u","a"),"v","a"),"w","a"),"x","a"),"y","a"),"z","a")</f>
        <v>  </v>
      </c>
      <c r="BO582" s="61" t="str">
        <f aca="false">SUBSTITUTE(SUBSTITUTE(SUBSTITUTE(SUBSTITUTE(SUBSTITUTE(SUBSTITUTE(SUBSTITUTE(SUBSTITUTE(SUBSTITUTE(LOWER(BX582&amp;""),"1","0"),"2","0"),"3","0"),"4","0"),"5","0"),"6","0"),"7","0"),"8","0"),"9","0")</f>
        <v>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v>
      </c>
      <c r="BQ582" s="61" t="n">
        <f aca="false">IFERROR(IF(OR(SUMPRODUCT(--ISNUMBER(SEARCH({"aa000"," aa 000"," aaa 000"," aaaa 000"," a 0000"," a000 000"," aa 00 000"," aaa 00 000"},BP582)))&gt;0,SUMPRODUCT(--ISNUMBER(SEARCH({"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582)))&gt;0,SUMPRODUCT(--ISNUMBER(SEARCH({"http","www.","\",".pdf",".jpg",".jpeg",".png",".heic",".xls",".doc",".msg",".eml"},W582)))&gt;0,ISNUMBER(SEARCH("0000",BO582)),AND(SUMPRODUCT(--ISNUMBER(SEARCH({"sharepoint","onedrive","teams","dms","q-pulse","qpulse"},W582)))&gt;0,ISNUMBER(SEARCH("0",BO582)))),1,0),0)</f>
        <v>0</v>
      </c>
      <c r="BR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582," "&amp;LOWER(Flights!$F$22)&amp;" "," ~ ")," mh"," ~")," at "," ~ ")," by "," ~ ")," on "," ~ ")," to "," ~ ")," from "," ~ ")," until "," ~ ")," till "," ~ ")," before "," ~ ")," after "," ~ ")," around "," ~ ")," approx "," ~ ")," about "," ~ ")," since "," ~ ")," hrs "," ~ ")," hr "," ~ ")," hours "," ~ ")," time "," ~ ")," jan "," ~ ")," feb "," ~ ")," mar "," ~ ")," apr "," ~ ")," may "," ~ ")," jun "," ~ ")," jul "," ~ ")," aug "," ~ ")," sep "," ~ ")," sept "," ~ ")," oct "," ~ ")</f>
        <v>  </v>
      </c>
      <c r="BS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582," "&amp;LOWER(Flights!$F$22)&amp;" "," ~ ")," mh"," ~")," at "," ~ ")," by "," ~ ")," on "," ~ ")," to "," ~ ")," from "," ~ ")," until "," ~ ")," till "," ~ ")," before "," ~ ")," after "," ~ ")," around "," ~ ")," approx "," ~ ")," about "," ~ ")," since "," ~ ")," hrs "," ~ ")," hr "," ~ ")," hours "," ~ ")," time "," ~ ")," jan "," ~ ")," feb "," ~ ")," mar "," ~ ")," apr "," ~ ")," may "," ~ ")," jun "," ~ ")," jul "," ~ ")," aug "," ~ ")," sep "," ~ ")," sept "," ~ ")," oct "," ~ ")</f>
        <v>  </v>
      </c>
      <c r="BT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582,"jan","~"),"feb","~"),"mar","~"),"apr","~"),"may","~"),"jun","~"),"jul","~"),"aug","~"),"sep","~"),"oct","~"),"nov","~"),"dec","~")," nov "," ~ ")," dec "," ~ ")," mon "," ~ ")," tue "," ~ ")," wed "," ~ ")," thu "," ~ ")," fri "," ~ ")," sat "," ~ ")," sun "," ~ ")," gate "," ~ ")," bay "," ~ ")," stand "," ~ ")," position "," ~ ")," galley "," ~ ")," flight "," ~ ")," flt "," ~ ")," day "," ~ ")," date "," ~ ")," dated "," ~ ")," the "," ~ ")," and "," ~ ")," of "," ~ ")," in "," ~ ")," for "," ~ ")," with "," ~ ")</f>
        <v>  </v>
      </c>
      <c r="BU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582,"jan","~"),"feb","~"),"mar","~"),"apr","~"),"may","~"),"jun","~"),"jul","~"),"aug","~"),"sep","~"),"oct","~"),"nov","~"),"dec","~")," nov "," ~ ")," dec "," ~ ")," mon "," ~ ")," tue "," ~ ")," wed "," ~ ")," thu "," ~ ")," fri "," ~ ")," sat "," ~ ")," sun "," ~ ")," gate "," ~ ")," bay "," ~ ")," stand "," ~ ")," position "," ~ ")," galley "," ~ ")," flight "," ~ ")," flt "," ~ ")," day "," ~ ")," date "," ~ ")," dated "," ~ ")," the "," ~ ")," and "," ~ ")," of "," ~ ")," in "," ~ ")," for "," ~ ")," with "," ~ ")</f>
        <v>  </v>
      </c>
      <c r="BV582" s="61" t="n">
        <f aca="false">0</f>
        <v>0</v>
      </c>
      <c r="BW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582," pax "," ~ ")," etd "," ~ ")," eta "," ~ ")," std "," ~ ")," sta "," ~ ")," atd "," ~ ")," ata "," ~ ")," lt "," ~ ")," utc "," ~ ")," local "," ~ ")," ok "," ~ ")," done "," ~ ")," seen "," ~ ")," chk "," ~ ")," chkd "," ~ ")," checked "," ~ ")," rcvd "," ~ ")," recd "," ~ ")," dep "," ~ ")," arr "," ~ ")," qty "," ~ ")," all "," ~ ")," ttl "," ~ ")," total "," ~ ")," via "," ~ ")," per "," ~ ")," call "," ~ ")," inbound "," ~ ")," outbound "," ~ ")," approx "," ~ ")</f>
        <v>  </v>
      </c>
      <c r="BX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582," pax "," ~ ")," etd "," ~ ")," eta "," ~ ")," std "," ~ ")," sta "," ~ ")," atd "," ~ ")," ata "," ~ ")," lt "," ~ ")," utc "," ~ ")," local "," ~ ")," ok "," ~ ")," done "," ~ ")," seen "," ~ ")," chk "," ~ ")," chkd "," ~ ")," checked "," ~ ")," rcvd "," ~ ")," recd "," ~ ")," dep "," ~ ")," arr "," ~ ")," qty "," ~ ")," all "," ~ ")," ttl "," ~ ")," total "," ~ ")," via "," ~ ")," per "," ~ ")," call "," ~ ")," inbound "," ~ ")," outbound "," ~ ")," approx "," ~ ")</f>
        <v>  </v>
      </c>
    </row>
    <row r="583" customFormat="false" ht="39.75" hidden="false" customHeight="true" outlineLevel="0" collapsed="false">
      <c r="A583" s="57" t="s">
        <v>1280</v>
      </c>
      <c r="B583" s="57" t="s">
        <v>293</v>
      </c>
      <c r="C583" s="57" t="str">
        <f aca="false">Flights!$F$22</f>
        <v>MH0052</v>
      </c>
      <c r="D583" s="58" t="n">
        <f aca="false">Flights!$D$22</f>
        <v>46322</v>
      </c>
      <c r="E583" s="57" t="str">
        <f aca="false">Flights!$G$22&amp;"-"&amp;Flights!$H$22</f>
        <v>KUL-KIX</v>
      </c>
      <c r="F583" s="57" t="str">
        <f aca="false">Flights!$K$22</f>
        <v>BC</v>
      </c>
      <c r="G583" s="57" t="s">
        <v>83</v>
      </c>
      <c r="H583" s="57" t="s">
        <v>381</v>
      </c>
      <c r="I583" s="57" t="s">
        <v>382</v>
      </c>
      <c r="J583" s="57" t="s">
        <v>419</v>
      </c>
      <c r="K583" s="67" t="s">
        <v>420</v>
      </c>
      <c r="L583" s="67" t="s">
        <v>421</v>
      </c>
      <c r="M583" s="67"/>
      <c r="N583" s="67" t="s">
        <v>386</v>
      </c>
      <c r="O583" s="67"/>
      <c r="P583" s="57" t="s">
        <v>187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open",IF(AND(NOT(OR(LEN(AZ583)&lt;15,ISNUMBER(MATCH(AZ583,L_Placeholder,0)))),BK583=0,NOT(OR(LEN(AU583)&lt;2,ISNUMBER(MATCH(AU583,L_Placeholder,0)))),NOT(OR(LEN(AX583)&lt;2,ISNUMBER(MATCH(AX583,L_Placeholder,0)))),TRIM(AE583)&lt;&gt;TRIM(T583)),"N/A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missing",IF(OR(LEN(AU583)&lt;2,ISNUMBER(MATCH(AU583,L_Placeholder,0))),"INVALID – PIC missing",IF(OR(LEN(AV583)&lt;2,ISNUMBER(MATCH(AV583,L_Placeholder,0))),"INVALID – result / assessment missing",IF(OR(OR(LEN(AW583)&lt;3,ISNUMBER(MATCH(AW583,L_Placeholder,0))),SUMPRODUCT(--ISNUMBER(SEARCH(" "&amp;L_EvidencePhrase&amp;" ",BD583)))&gt;0,BI583=1),"INVALID – evidence missing, placeholder or not yet on file",IF(BL583=0,"INVALID – evidence needs a traceable reference (number, file name or link)",IF(OR(LEN(AX583)&lt;2,ISNUMBER(MATCH(AX583,L_Placeholder,0))),"INVALID – verifier missing",IF(AX583=AU583,"INVALID – verifier must be someone other than the PIC",IF(BH583=1,"INVALID – result not yet available (awaiting / TBC)",IF(BV583=1,"INVALID – wording says not on board: an on-board confirmation needs the item loaded",IF(AND(AQ583=1,OR(OR(LEN(AY583)&lt;3,ISNUMBER(MATCH(AY583,L_Placeholder,0))),BJ583=1,BQ583=0)),"INVALID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LATE","COMPLETE")&amp;IF(BG583=1," – CHECK WORDING",""))))))))))))))))))))))),IF(TRIM(U583)="Fail","FAIL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t="str">
        <f aca="false">" "&amp;TRIM(SUBSTITUTE(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 "))&amp;" "</f>
        <v>  </v>
      </c>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IFERROR(IF(AND(TRIM(U583)="Pass",SUMPRODUCT((LEN(BC583)-LEN(SUBSTITUTE(BC583,"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")))/(LEN(L_PendNeg)+1))+SUMPRODUCT((LEN(BC583)-LEN(SUBSTITUTE(BC583," "&amp;L_PendPrep&amp;" "," ")))/(LEN(L_PendPrep)+1)),1,0),1)</f>
        <v>0</v>
      </c>
      <c r="BI583" s="61" t="n">
        <f aca="false">IFERROR(IF(SUMPRODUCT((LEN(BD583)-LEN(SUBSTITUTE(BD583," "&amp;L_PendStrict&amp;" "," ")))/(LEN(L_PendStrict)+1))&gt;SUMPRODUCT((LEN(BD583)-LEN(SUBSTITUTE(BD583," "&amp;L_PendNeg&amp;" "," ")))/(LEN(L_PendNeg)+1)),1,0),1)</f>
        <v>0</v>
      </c>
      <c r="BJ583" s="61" t="n">
        <f aca="false">IFERROR(IF(SUMPRODUCT((LEN(BE583)-LEN(SUBSTITUTE(BE583," "&amp;L_Pending&amp;" "," ")))/(LEN(L_Pending)+1))&gt;SUMPRODUCT((LEN(BE583)-LEN(SUBSTITUTE(BE583," "&amp;L_PendNeg&amp;" "," ")))/(LEN(L_PendNeg)+1))+SUMPRODUCT((LEN(BE583)-LEN(SUBSTITUTE(BE583," "&amp;L_PendPrep&amp;" "," ")))/(LEN(L_PendPrep)+1)),1,0),1)</f>
        <v>0</v>
      </c>
      <c r="BK583" s="61" t="n">
        <f aca="false">IFERROR(IF(SUMPRODUCT((LEN(BF583)-LEN(SUBSTITUTE(BF583," "&amp;L_PendStrict&amp;" "," ")))/(LEN(L_PendStrict)+1))&gt;SUMPRODUCT((LEN(BF583)-LEN(SUBSTITUTE(BF583," "&amp;L_PendNeg&amp;" "," ")))/(LEN(L_PendNeg)+1)),1,0),1)</f>
        <v>0</v>
      </c>
      <c r="BL583" s="61" t="n">
        <f aca="false">IFERROR(IF(OR(SUMPRODUCT(--ISNUMBER(SEARCH({"aa000"," aa 000"," aaa 000"," aaaa 000"," a 0000"," a000 000"," aa 00 000"," aaa 00 000"},BN583)))&gt;0,SUMPRODUCT(--ISNUMBER(SEARCH({"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583)))&gt;0,SUMPRODUCT(--ISNUMBER(SEARCH({"http","www.","\",".pdf",".jpg",".jpeg",".png",".heic",".xls",".doc",".msg",".eml"},Z583)))&gt;0,AND(SUMPRODUCT(--ISNUMBER(SEARCH({"sharepoint","onedrive","teams","dms","q-pulse","qpulse"},Z583)))&gt;0,ISNUMBER(SEARCH("0",BM583)))),1,0),0)</f>
        <v>0</v>
      </c>
      <c r="BM583" s="61" t="str">
        <f aca="false">SUBSTITUTE(SUBSTITUTE(SUBSTITUTE(SUBSTITUTE(SUBSTITUTE(SUBSTITUTE(SUBSTITUTE(SUBSTITUTE(SUBSTITUTE(LOWER(BW583&amp;""),"1","0"),"2","0"),"3","0"),"4","0"),"5","0"),"6","0"),"7","0"),"8","0"),"9","0")</f>
        <v>  </v>
      </c>
      <c r="BN583" s="61" t="str">
        <f aca="false">SUBSTITUTE(SUBSTITUTE(SUBSTITUTE(SUBSTITUTE(SUBSTITUTE(SUBSTITUTE(SUBSTITUTE(SUBSTITUTE(SUBSTITUTE(SUBSTITUTE(SUBSTITUTE(SUBSTITUTE(SUBSTITUTE(SUBSTITUTE(SUBSTITUTE(SUBSTITUTE(SUBSTITUTE(SUBSTITUTE(SUBSTITUTE(SUBSTITUTE(SUBSTITUTE(SUBSTITUTE(SUBSTITUTE(SUBSTITUTE(SUBSTITUTE(BM583,"b","a"),"c","a"),"d","a"),"e","a"),"f","a"),"g","a"),"h","a"),"i","a"),"j","a"),"k","a"),"l","a"),"m","a"),"n","a"),"o","a"),"p","a"),"q","a"),"r","a"),"s","a"),"t","a"),"u","a"),"v","a"),"w","a"),"x","a"),"y","a"),"z","a")</f>
        <v>  </v>
      </c>
      <c r="BO583" s="61" t="str">
        <f aca="false">SUBSTITUTE(SUBSTITUTE(SUBSTITUTE(SUBSTITUTE(SUBSTITUTE(SUBSTITUTE(SUBSTITUTE(SUBSTITUTE(SUBSTITUTE(LOWER(BX583&amp;""),"1","0"),"2","0"),"3","0"),"4","0"),"5","0"),"6","0"),"7","0"),"8","0"),"9","0")</f>
        <v>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v>
      </c>
      <c r="BQ583" s="61" t="n">
        <f aca="false">IFERROR(IF(OR(SUMPRODUCT(--ISNUMBER(SEARCH({"aa000"," aa 000"," aaa 000"," aaaa 000"," a 0000"," a000 000"," aa 00 000"," aaa 00 000"},BP583)))&gt;0,SUMPRODUCT(--ISNUMBER(SEARCH({"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583)))&gt;0,SUMPRODUCT(--ISNUMBER(SEARCH({"http","www.","\",".pdf",".jpg",".jpeg",".png",".heic",".xls",".doc",".msg",".eml"},W583)))&gt;0,ISNUMBER(SEARCH("0000",BO583)),AND(SUMPRODUCT(--ISNUMBER(SEARCH({"sharepoint","onedrive","teams","dms","q-pulse","qpulse"},W583)))&gt;0,ISNUMBER(SEARCH("0",BO583)))),1,0),0)</f>
        <v>0</v>
      </c>
      <c r="BR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583," "&amp;LOWER(Flights!$F$22)&amp;" "," ~ ")," mh"," ~")," at "," ~ ")," by "," ~ ")," on "," ~ ")," to "," ~ ")," from "," ~ ")," until "," ~ ")," till "," ~ ")," before "," ~ ")," after "," ~ ")," around "," ~ ")," approx "," ~ ")," about "," ~ ")," since "," ~ ")," hrs "," ~ ")," hr "," ~ ")," hours "," ~ ")," time "," ~ ")," jan "," ~ ")," feb "," ~ ")," mar "," ~ ")," apr "," ~ ")," may "," ~ ")," jun "," ~ ")," jul "," ~ ")," aug "," ~ ")," sep "," ~ ")," sept "," ~ ")," oct "," ~ ")</f>
        <v>  </v>
      </c>
      <c r="BS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583," "&amp;LOWER(Flights!$F$22)&amp;" "," ~ ")," mh"," ~")," at "," ~ ")," by "," ~ ")," on "," ~ ")," to "," ~ ")," from "," ~ ")," until "," ~ ")," till "," ~ ")," before "," ~ ")," after "," ~ ")," around "," ~ ")," approx "," ~ ")," about "," ~ ")," since "," ~ ")," hrs "," ~ ")," hr "," ~ ")," hours "," ~ ")," time "," ~ ")," jan "," ~ ")," feb "," ~ ")," mar "," ~ ")," apr "," ~ ")," may "," ~ ")," jun "," ~ ")," jul "," ~ ")," aug "," ~ ")," sep "," ~ ")," sept "," ~ ")," oct "," ~ ")</f>
        <v>  </v>
      </c>
      <c r="BT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583,"jan","~"),"feb","~"),"mar","~"),"apr","~"),"may","~"),"jun","~"),"jul","~"),"aug","~"),"sep","~"),"oct","~"),"nov","~"),"dec","~")," nov "," ~ ")," dec "," ~ ")," mon "," ~ ")," tue "," ~ ")," wed "," ~ ")," thu "," ~ ")," fri "," ~ ")," sat "," ~ ")," sun "," ~ ")," gate "," ~ ")," bay "," ~ ")," stand "," ~ ")," position "," ~ ")," galley "," ~ ")," flight "," ~ ")," flt "," ~ ")," day "," ~ ")," date "," ~ ")," dated "," ~ ")," the "," ~ ")," and "," ~ ")," of "," ~ ")," in "," ~ ")," for "," ~ ")," with "," ~ ")</f>
        <v>  </v>
      </c>
      <c r="BU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583,"jan","~"),"feb","~"),"mar","~"),"apr","~"),"may","~"),"jun","~"),"jul","~"),"aug","~"),"sep","~"),"oct","~"),"nov","~"),"dec","~")," nov "," ~ ")," dec "," ~ ")," mon "," ~ ")," tue "," ~ ")," wed "," ~ ")," thu "," ~ ")," fri "," ~ ")," sat "," ~ ")," sun "," ~ ")," gate "," ~ ")," bay "," ~ ")," stand "," ~ ")," position "," ~ ")," galley "," ~ ")," flight "," ~ ")," flt "," ~ ")," day "," ~ ")," date "," ~ ")," dated "," ~ ")," the "," ~ ")," and "," ~ ")," of "," ~ ")," in "," ~ ")," for "," ~ ")," with "," ~ ")</f>
        <v>  </v>
      </c>
      <c r="BV583" s="61" t="n">
        <f aca="false">0</f>
        <v>0</v>
      </c>
      <c r="BW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583," pax "," ~ ")," etd "," ~ ")," eta "," ~ ")," std "," ~ ")," sta "," ~ ")," atd "," ~ ")," ata "," ~ ")," lt "," ~ ")," utc "," ~ ")," local "," ~ ")," ok "," ~ ")," done "," ~ ")," seen "," ~ ")," chk "," ~ ")," chkd "," ~ ")," checked "," ~ ")," rcvd "," ~ ")," recd "," ~ ")," dep "," ~ ")," arr "," ~ ")," qty "," ~ ")," all "," ~ ")," ttl "," ~ ")," total "," ~ ")," via "," ~ ")," per "," ~ ")," call "," ~ ")," inbound "," ~ ")," outbound "," ~ ")," approx "," ~ ")</f>
        <v>  </v>
      </c>
      <c r="BX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583," pax "," ~ ")," etd "," ~ ")," eta "," ~ ")," std "," ~ ")," sta "," ~ ")," atd "," ~ ")," ata "," ~ ")," lt "," ~ ")," utc "," ~ ")," local "," ~ ")," ok "," ~ ")," done "," ~ ")," seen "," ~ ")," chk "," ~ ")," chkd "," ~ ")," checked "," ~ ")," rcvd "," ~ ")," recd "," ~ ")," dep "," ~ ")," arr "," ~ ")," qty "," ~ ")," all "," ~ ")," ttl "," ~ ")," total "," ~ ")," via "," ~ ")," per "," ~ ")," call "," ~ ")," inbound "," ~ ")," outbound "," ~ ")," approx "," ~ ")</f>
        <v>  </v>
      </c>
    </row>
    <row r="584" customFormat="false" ht="39.75" hidden="false" customHeight="true" outlineLevel="0" collapsed="false">
      <c r="A584" s="57" t="s">
        <v>1281</v>
      </c>
      <c r="B584" s="57" t="s">
        <v>293</v>
      </c>
      <c r="C584" s="57" t="str">
        <f aca="false">Flights!$F$22</f>
        <v>MH0052</v>
      </c>
      <c r="D584" s="58" t="n">
        <f aca="false">Flights!$D$22</f>
        <v>46322</v>
      </c>
      <c r="E584" s="57" t="str">
        <f aca="false">Flights!$G$22&amp;"-"&amp;Flights!$H$22</f>
        <v>KUL-KIX</v>
      </c>
      <c r="F584" s="57" t="str">
        <f aca="false">Flights!$K$22</f>
        <v>BC</v>
      </c>
      <c r="G584" s="57" t="s">
        <v>423</v>
      </c>
      <c r="H584" s="57" t="s">
        <v>381</v>
      </c>
      <c r="I584" s="57" t="s">
        <v>382</v>
      </c>
      <c r="J584" s="57" t="s">
        <v>424</v>
      </c>
      <c r="K584" s="67"/>
      <c r="L584" s="67" t="s">
        <v>425</v>
      </c>
      <c r="M584" s="67"/>
      <c r="N584" s="67" t="s">
        <v>386</v>
      </c>
      <c r="O584" s="67" t="s">
        <v>426</v>
      </c>
      <c r="P584" s="57" t="s">
        <v>187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open",IF(AND(NOT(OR(LEN(AZ584)&lt;15,ISNUMBER(MATCH(AZ584,L_Placeholder,0)))),BK584=0,NOT(OR(LEN(AU584)&lt;2,ISNUMBER(MATCH(AU584,L_Placeholder,0)))),NOT(OR(LEN(AX584)&lt;2,ISNUMBER(MATCH(AX584,L_Placeholder,0)))),TRIM(AE584)&lt;&gt;TRIM(T584)),"N/A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missing",IF(OR(LEN(AU584)&lt;2,ISNUMBER(MATCH(AU584,L_Placeholder,0))),"INVALID – PIC missing",IF(OR(LEN(AV584)&lt;2,ISNUMBER(MATCH(AV584,L_Placeholder,0))),"INVALID – result / assessment missing",IF(OR(OR(LEN(AW584)&lt;3,ISNUMBER(MATCH(AW584,L_Placeholder,0))),SUMPRODUCT(--ISNUMBER(SEARCH(" "&amp;L_EvidencePhrase&amp;" ",BD584)))&gt;0,BI584=1),"INVALID – evidence missing, placeholder or not yet on file",IF(BL584=0,"INVALID – evidence needs a traceable reference (number, file name or link)",IF(OR(LEN(AX584)&lt;2,ISNUMBER(MATCH(AX584,L_Placeholder,0))),"INVALID – verifier missing",IF(AX584=AU584,"INVALID – verifier must be someone other than the PIC",IF(BH584=1,"INVALID – result not yet available (awaiting / TBC)",IF(BV584=1,"INVALID – wording says not on board: an on-board confirmation needs the item loaded",IF(AND(AQ584=1,OR(OR(LEN(AY584)&lt;3,ISNUMBER(MATCH(AY584,L_Placeholder,0))),BJ584=1,BQ584=0)),"INVALID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LATE","COMPLETE")&amp;IF(BG584=1," – CHECK WORDING",""))))))))))))))))))))))),IF(TRIM(U584)="Fail","FAIL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t="str">
        <f aca="false">" "&amp;TRIM(SUBSTITUTE(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 "))&amp;" "</f>
        <v>  </v>
      </c>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IFERROR(IF(AND(TRIM(U584)="Pass",SUMPRODUCT((LEN(BC584)-LEN(SUBSTITUTE(BC584,"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")))/(LEN(L_PendNeg)+1))+SUMPRODUCT((LEN(BC584)-LEN(SUBSTITUTE(BC584," "&amp;L_PendPrep&amp;" "," ")))/(LEN(L_PendPrep)+1)),1,0),1)</f>
        <v>0</v>
      </c>
      <c r="BI584" s="61" t="n">
        <f aca="false">IFERROR(IF(SUMPRODUCT((LEN(BD584)-LEN(SUBSTITUTE(BD584," "&amp;L_PendStrict&amp;" "," ")))/(LEN(L_PendStrict)+1))&gt;SUMPRODUCT((LEN(BD584)-LEN(SUBSTITUTE(BD584," "&amp;L_PendNeg&amp;" "," ")))/(LEN(L_PendNeg)+1)),1,0),1)</f>
        <v>0</v>
      </c>
      <c r="BJ584" s="61" t="n">
        <f aca="false">IFERROR(IF(SUMPRODUCT((LEN(BE584)-LEN(SUBSTITUTE(BE584," "&amp;L_Pending&amp;" "," ")))/(LEN(L_Pending)+1))&gt;SUMPRODUCT((LEN(BE584)-LEN(SUBSTITUTE(BE584," "&amp;L_PendNeg&amp;" "," ")))/(LEN(L_PendNeg)+1))+SUMPRODUCT((LEN(BE584)-LEN(SUBSTITUTE(BE584," "&amp;L_PendPrep&amp;" "," ")))/(LEN(L_PendPrep)+1)),1,0),1)</f>
        <v>0</v>
      </c>
      <c r="BK584" s="61" t="n">
        <f aca="false">IFERROR(IF(SUMPRODUCT((LEN(BF584)-LEN(SUBSTITUTE(BF584," "&amp;L_PendStrict&amp;" "," ")))/(LEN(L_PendStrict)+1))&gt;SUMPRODUCT((LEN(BF584)-LEN(SUBSTITUTE(BF584," "&amp;L_PendNeg&amp;" "," ")))/(LEN(L_PendNeg)+1)),1,0),1)</f>
        <v>0</v>
      </c>
      <c r="BL584" s="61" t="n">
        <f aca="false">IFERROR(IF(OR(SUMPRODUCT(--ISNUMBER(SEARCH({"aa000"," aa 000"," aaa 000"," aaaa 000"," a 0000"," a000 000"," aa 00 000"," aaa 00 000"},BN584)))&gt;0,SUMPRODUCT(--ISNUMBER(SEARCH({"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584)))&gt;0,SUMPRODUCT(--ISNUMBER(SEARCH({"http","www.","\",".pdf",".jpg",".jpeg",".png",".heic",".xls",".doc",".msg",".eml"},Z584)))&gt;0,AND(SUMPRODUCT(--ISNUMBER(SEARCH({"sharepoint","onedrive","teams","dms","q-pulse","qpulse"},Z584)))&gt;0,ISNUMBER(SEARCH("0",BM584)))),1,0),0)</f>
        <v>0</v>
      </c>
      <c r="BM584" s="61" t="str">
        <f aca="false">SUBSTITUTE(SUBSTITUTE(SUBSTITUTE(SUBSTITUTE(SUBSTITUTE(SUBSTITUTE(SUBSTITUTE(SUBSTITUTE(SUBSTITUTE(LOWER(BW584&amp;""),"1","0"),"2","0"),"3","0"),"4","0"),"5","0"),"6","0"),"7","0"),"8","0"),"9","0")</f>
        <v>  </v>
      </c>
      <c r="BN584" s="61" t="str">
        <f aca="false">SUBSTITUTE(SUBSTITUTE(SUBSTITUTE(SUBSTITUTE(SUBSTITUTE(SUBSTITUTE(SUBSTITUTE(SUBSTITUTE(SUBSTITUTE(SUBSTITUTE(SUBSTITUTE(SUBSTITUTE(SUBSTITUTE(SUBSTITUTE(SUBSTITUTE(SUBSTITUTE(SUBSTITUTE(SUBSTITUTE(SUBSTITUTE(SUBSTITUTE(SUBSTITUTE(SUBSTITUTE(SUBSTITUTE(SUBSTITUTE(SUBSTITUTE(BM584,"b","a"),"c","a"),"d","a"),"e","a"),"f","a"),"g","a"),"h","a"),"i","a"),"j","a"),"k","a"),"l","a"),"m","a"),"n","a"),"o","a"),"p","a"),"q","a"),"r","a"),"s","a"),"t","a"),"u","a"),"v","a"),"w","a"),"x","a"),"y","a"),"z","a")</f>
        <v>  </v>
      </c>
      <c r="BO584" s="61" t="str">
        <f aca="false">SUBSTITUTE(SUBSTITUTE(SUBSTITUTE(SUBSTITUTE(SUBSTITUTE(SUBSTITUTE(SUBSTITUTE(SUBSTITUTE(SUBSTITUTE(LOWER(BX584&amp;""),"1","0"),"2","0"),"3","0"),"4","0"),"5","0"),"6","0"),"7","0"),"8","0"),"9","0")</f>
        <v>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v>
      </c>
      <c r="BQ584" s="61" t="n">
        <f aca="false">IFERROR(IF(OR(SUMPRODUCT(--ISNUMBER(SEARCH({"aa000"," aa 000"," aaa 000"," aaaa 000"," a 0000"," a000 000"," aa 00 000"," aaa 00 000"},BP584)))&gt;0,SUMPRODUCT(--ISNUMBER(SEARCH({"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584)))&gt;0,SUMPRODUCT(--ISNUMBER(SEARCH({"http","www.","\",".pdf",".jpg",".jpeg",".png",".heic",".xls",".doc",".msg",".eml"},W584)))&gt;0,ISNUMBER(SEARCH("0000",BO584)),AND(SUMPRODUCT(--ISNUMBER(SEARCH({"sharepoint","onedrive","teams","dms","q-pulse","qpulse"},W584)))&gt;0,ISNUMBER(SEARCH("0",BO584)))),1,0),0)</f>
        <v>0</v>
      </c>
      <c r="BR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584," "&amp;LOWER(Flights!$F$22)&amp;" "," ~ ")," mh"," ~")," at "," ~ ")," by "," ~ ")," on "," ~ ")," to "," ~ ")," from "," ~ ")," until "," ~ ")," till "," ~ ")," before "," ~ ")," after "," ~ ")," around "," ~ ")," approx "," ~ ")," about "," ~ ")," since "," ~ ")," hrs "," ~ ")," hr "," ~ ")," hours "," ~ ")," time "," ~ ")," jan "," ~ ")," feb "," ~ ")," mar "," ~ ")," apr "," ~ ")," may "," ~ ")," jun "," ~ ")," jul "," ~ ")," aug "," ~ ")," sep "," ~ ")," sept "," ~ ")," oct "," ~ ")</f>
        <v>  </v>
      </c>
      <c r="BS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584," "&amp;LOWER(Flights!$F$22)&amp;" "," ~ ")," mh"," ~")," at "," ~ ")," by "," ~ ")," on "," ~ ")," to "," ~ ")," from "," ~ ")," until "," ~ ")," till "," ~ ")," before "," ~ ")," after "," ~ ")," around "," ~ ")," approx "," ~ ")," about "," ~ ")," since "," ~ ")," hrs "," ~ ")," hr "," ~ ")," hours "," ~ ")," time "," ~ ")," jan "," ~ ")," feb "," ~ ")," mar "," ~ ")," apr "," ~ ")," may "," ~ ")," jun "," ~ ")," jul "," ~ ")," aug "," ~ ")," sep "," ~ ")," sept "," ~ ")," oct "," ~ ")</f>
        <v>  </v>
      </c>
      <c r="BT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584,"jan","~"),"feb","~"),"mar","~"),"apr","~"),"may","~"),"jun","~"),"jul","~"),"aug","~"),"sep","~"),"oct","~"),"nov","~"),"dec","~")," nov "," ~ ")," dec "," ~ ")," mon "," ~ ")," tue "," ~ ")," wed "," ~ ")," thu "," ~ ")," fri "," ~ ")," sat "," ~ ")," sun "," ~ ")," gate "," ~ ")," bay "," ~ ")," stand "," ~ ")," position "," ~ ")," galley "," ~ ")," flight "," ~ ")," flt "," ~ ")," day "," ~ ")," date "," ~ ")," dated "," ~ ")," the "," ~ ")," and "," ~ ")," of "," ~ ")," in "," ~ ")," for "," ~ ")," with "," ~ ")</f>
        <v>  </v>
      </c>
      <c r="BU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584,"jan","~"),"feb","~"),"mar","~"),"apr","~"),"may","~"),"jun","~"),"jul","~"),"aug","~"),"sep","~"),"oct","~"),"nov","~"),"dec","~")," nov "," ~ ")," dec "," ~ ")," mon "," ~ ")," tue "," ~ ")," wed "," ~ ")," thu "," ~ ")," fri "," ~ ")," sat "," ~ ")," sun "," ~ ")," gate "," ~ ")," bay "," ~ ")," stand "," ~ ")," position "," ~ ")," galley "," ~ ")," flight "," ~ ")," flt "," ~ ")," day "," ~ ")," date "," ~ ")," dated "," ~ ")," the "," ~ ")," and "," ~ ")," of "," ~ ")," in "," ~ ")," for "," ~ ")," with "," ~ ")</f>
        <v>  </v>
      </c>
      <c r="BV584" s="61" t="n">
        <f aca="false">0</f>
        <v>0</v>
      </c>
      <c r="BW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584," pax "," ~ ")," etd "," ~ ")," eta "," ~ ")," std "," ~ ")," sta "," ~ ")," atd "," ~ ")," ata "," ~ ")," lt "," ~ ")," utc "," ~ ")," local "," ~ ")," ok "," ~ ")," done "," ~ ")," seen "," ~ ")," chk "," ~ ")," chkd "," ~ ")," checked "," ~ ")," rcvd "," ~ ")," recd "," ~ ")," dep "," ~ ")," arr "," ~ ")," qty "," ~ ")," all "," ~ ")," ttl "," ~ ")," total "," ~ ")," via "," ~ ")," per "," ~ ")," call "," ~ ")," inbound "," ~ ")," outbound "," ~ ")," approx "," ~ ")</f>
        <v>  </v>
      </c>
      <c r="BX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584," pax "," ~ ")," etd "," ~ ")," eta "," ~ ")," std "," ~ ")," sta "," ~ ")," atd "," ~ ")," ata "," ~ ")," lt "," ~ ")," utc "," ~ ")," local "," ~ ")," ok "," ~ ")," done "," ~ ")," seen "," ~ ")," chk "," ~ ")," chkd "," ~ ")," checked "," ~ ")," rcvd "," ~ ")," recd "," ~ ")," dep "," ~ ")," arr "," ~ ")," qty "," ~ ")," all "," ~ ")," ttl "," ~ ")," total "," ~ ")," via "," ~ ")," per "," ~ ")," call "," ~ ")," inbound "," ~ ")," outbound "," ~ ")," approx "," ~ ")</f>
        <v>  </v>
      </c>
    </row>
    <row r="585" customFormat="false" ht="39.75" hidden="false" customHeight="true" outlineLevel="0" collapsed="false">
      <c r="A585" s="57" t="s">
        <v>1282</v>
      </c>
      <c r="B585" s="57" t="s">
        <v>293</v>
      </c>
      <c r="C585" s="57" t="str">
        <f aca="false">Flights!$F$22</f>
        <v>MH0052</v>
      </c>
      <c r="D585" s="58" t="n">
        <f aca="false">Flights!$D$22</f>
        <v>46322</v>
      </c>
      <c r="E585" s="57" t="str">
        <f aca="false">Flights!$G$22&amp;"-"&amp;Flights!$H$22</f>
        <v>KUL-KIX</v>
      </c>
      <c r="F585" s="57" t="str">
        <f aca="false">Flights!$K$22</f>
        <v>BC</v>
      </c>
      <c r="G585" s="57" t="s">
        <v>423</v>
      </c>
      <c r="H585" s="57" t="s">
        <v>381</v>
      </c>
      <c r="I585" s="57" t="s">
        <v>382</v>
      </c>
      <c r="J585" s="57" t="s">
        <v>428</v>
      </c>
      <c r="K585" s="67" t="s">
        <v>429</v>
      </c>
      <c r="L585" s="67" t="s">
        <v>425</v>
      </c>
      <c r="M585" s="67"/>
      <c r="N585" s="67" t="s">
        <v>386</v>
      </c>
      <c r="O585" s="67" t="s">
        <v>426</v>
      </c>
      <c r="P585" s="57" t="s">
        <v>187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open",IF(AND(NOT(OR(LEN(AZ585)&lt;15,ISNUMBER(MATCH(AZ585,L_Placeholder,0)))),BK585=0,NOT(OR(LEN(AU585)&lt;2,ISNUMBER(MATCH(AU585,L_Placeholder,0)))),NOT(OR(LEN(AX585)&lt;2,ISNUMBER(MATCH(AX585,L_Placeholder,0)))),TRIM(AE585)&lt;&gt;TRIM(T585)),"N/A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missing",IF(OR(LEN(AU585)&lt;2,ISNUMBER(MATCH(AU585,L_Placeholder,0))),"INVALID – PIC missing",IF(OR(LEN(AV585)&lt;2,ISNUMBER(MATCH(AV585,L_Placeholder,0))),"INVALID – result / assessment missing",IF(OR(OR(LEN(AW585)&lt;3,ISNUMBER(MATCH(AW585,L_Placeholder,0))),SUMPRODUCT(--ISNUMBER(SEARCH(" "&amp;L_EvidencePhrase&amp;" ",BD585)))&gt;0,BI585=1),"INVALID – evidence missing, placeholder or not yet on file",IF(BL585=0,"INVALID – evidence needs a traceable reference (number, file name or link)",IF(OR(LEN(AX585)&lt;2,ISNUMBER(MATCH(AX585,L_Placeholder,0))),"INVALID – verifier missing",IF(AX585=AU585,"INVALID – verifier must be someone other than the PIC",IF(BH585=1,"INVALID – result not yet available (awaiting / TBC)",IF(BV585=1,"INVALID – wording says not on board: an on-board confirmation needs the item loaded",IF(AND(AQ585=1,OR(OR(LEN(AY585)&lt;3,ISNUMBER(MATCH(AY585,L_Placeholder,0))),BJ585=1,BQ585=0)),"INVALID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LATE","COMPLETE")&amp;IF(BG585=1," – CHECK WORDING",""))))))))))))))))))))))),IF(TRIM(U585)="Fail","FAIL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t="str">
        <f aca="false">" "&amp;TRIM(SUBSTITUTE(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 "))&amp;" "</f>
        <v>  </v>
      </c>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IFERROR(IF(AND(TRIM(U585)="Pass",SUMPRODUCT((LEN(BC585)-LEN(SUBSTITUTE(BC585,"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")))/(LEN(L_PendNeg)+1))+SUMPRODUCT((LEN(BC585)-LEN(SUBSTITUTE(BC585," "&amp;L_PendPrep&amp;" "," ")))/(LEN(L_PendPrep)+1)),1,0),1)</f>
        <v>0</v>
      </c>
      <c r="BI585" s="61" t="n">
        <f aca="false">IFERROR(IF(SUMPRODUCT((LEN(BD585)-LEN(SUBSTITUTE(BD585," "&amp;L_PendStrict&amp;" "," ")))/(LEN(L_PendStrict)+1))&gt;SUMPRODUCT((LEN(BD585)-LEN(SUBSTITUTE(BD585," "&amp;L_PendNeg&amp;" "," ")))/(LEN(L_PendNeg)+1)),1,0),1)</f>
        <v>0</v>
      </c>
      <c r="BJ585" s="61" t="n">
        <f aca="false">IFERROR(IF(SUMPRODUCT((LEN(BE585)-LEN(SUBSTITUTE(BE585," "&amp;L_Pending&amp;" "," ")))/(LEN(L_Pending)+1))&gt;SUMPRODUCT((LEN(BE585)-LEN(SUBSTITUTE(BE585," "&amp;L_PendNeg&amp;" "," ")))/(LEN(L_PendNeg)+1))+SUMPRODUCT((LEN(BE585)-LEN(SUBSTITUTE(BE585," "&amp;L_PendPrep&amp;" "," ")))/(LEN(L_PendPrep)+1)),1,0),1)</f>
        <v>0</v>
      </c>
      <c r="BK585" s="61" t="n">
        <f aca="false">IFERROR(IF(SUMPRODUCT((LEN(BF585)-LEN(SUBSTITUTE(BF585," "&amp;L_PendStrict&amp;" "," ")))/(LEN(L_PendStrict)+1))&gt;SUMPRODUCT((LEN(BF585)-LEN(SUBSTITUTE(BF585," "&amp;L_PendNeg&amp;" "," ")))/(LEN(L_PendNeg)+1)),1,0),1)</f>
        <v>0</v>
      </c>
      <c r="BL585" s="61" t="n">
        <f aca="false">IFERROR(IF(OR(SUMPRODUCT(--ISNUMBER(SEARCH({"aa000"," aa 000"," aaa 000"," aaaa 000"," a 0000"," a000 000"," aa 00 000"," aaa 00 000"},BN585)))&gt;0,SUMPRODUCT(--ISNUMBER(SEARCH({"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585)))&gt;0,SUMPRODUCT(--ISNUMBER(SEARCH({"http","www.","\",".pdf",".jpg",".jpeg",".png",".heic",".xls",".doc",".msg",".eml"},Z585)))&gt;0,AND(SUMPRODUCT(--ISNUMBER(SEARCH({"sharepoint","onedrive","teams","dms","q-pulse","qpulse"},Z585)))&gt;0,ISNUMBER(SEARCH("0",BM585)))),1,0),0)</f>
        <v>0</v>
      </c>
      <c r="BM585" s="61" t="str">
        <f aca="false">SUBSTITUTE(SUBSTITUTE(SUBSTITUTE(SUBSTITUTE(SUBSTITUTE(SUBSTITUTE(SUBSTITUTE(SUBSTITUTE(SUBSTITUTE(LOWER(BW585&amp;""),"1","0"),"2","0"),"3","0"),"4","0"),"5","0"),"6","0"),"7","0"),"8","0"),"9","0")</f>
        <v>  </v>
      </c>
      <c r="BN585" s="61" t="str">
        <f aca="false">SUBSTITUTE(SUBSTITUTE(SUBSTITUTE(SUBSTITUTE(SUBSTITUTE(SUBSTITUTE(SUBSTITUTE(SUBSTITUTE(SUBSTITUTE(SUBSTITUTE(SUBSTITUTE(SUBSTITUTE(SUBSTITUTE(SUBSTITUTE(SUBSTITUTE(SUBSTITUTE(SUBSTITUTE(SUBSTITUTE(SUBSTITUTE(SUBSTITUTE(SUBSTITUTE(SUBSTITUTE(SUBSTITUTE(SUBSTITUTE(SUBSTITUTE(BM585,"b","a"),"c","a"),"d","a"),"e","a"),"f","a"),"g","a"),"h","a"),"i","a"),"j","a"),"k","a"),"l","a"),"m","a"),"n","a"),"o","a"),"p","a"),"q","a"),"r","a"),"s","a"),"t","a"),"u","a"),"v","a"),"w","a"),"x","a"),"y","a"),"z","a")</f>
        <v>  </v>
      </c>
      <c r="BO585" s="61" t="str">
        <f aca="false">SUBSTITUTE(SUBSTITUTE(SUBSTITUTE(SUBSTITUTE(SUBSTITUTE(SUBSTITUTE(SUBSTITUTE(SUBSTITUTE(SUBSTITUTE(LOWER(BX585&amp;""),"1","0"),"2","0"),"3","0"),"4","0"),"5","0"),"6","0"),"7","0"),"8","0"),"9","0")</f>
        <v>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v>
      </c>
      <c r="BQ585" s="61" t="n">
        <f aca="false">IFERROR(IF(OR(SUMPRODUCT(--ISNUMBER(SEARCH({"aa000"," aa 000"," aaa 000"," aaaa 000"," a 0000"," a000 000"," aa 00 000"," aaa 00 000"},BP585)))&gt;0,SUMPRODUCT(--ISNUMBER(SEARCH({"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585)))&gt;0,SUMPRODUCT(--ISNUMBER(SEARCH({"http","www.","\",".pdf",".jpg",".jpeg",".png",".heic",".xls",".doc",".msg",".eml"},W585)))&gt;0,ISNUMBER(SEARCH("0000",BO585)),AND(SUMPRODUCT(--ISNUMBER(SEARCH({"sharepoint","onedrive","teams","dms","q-pulse","qpulse"},W585)))&gt;0,ISNUMBER(SEARCH("0",BO585)))),1,0),0)</f>
        <v>0</v>
      </c>
      <c r="BR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585," "&amp;LOWER(Flights!$F$22)&amp;" "," ~ ")," mh"," ~")," at "," ~ ")," by "," ~ ")," on "," ~ ")," to "," ~ ")," from "," ~ ")," until "," ~ ")," till "," ~ ")," before "," ~ ")," after "," ~ ")," around "," ~ ")," approx "," ~ ")," about "," ~ ")," since "," ~ ")," hrs "," ~ ")," hr "," ~ ")," hours "," ~ ")," time "," ~ ")," jan "," ~ ")," feb "," ~ ")," mar "," ~ ")," apr "," ~ ")," may "," ~ ")," jun "," ~ ")," jul "," ~ ")," aug "," ~ ")," sep "," ~ ")," sept "," ~ ")," oct "," ~ ")</f>
        <v>  </v>
      </c>
      <c r="BS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585," "&amp;LOWER(Flights!$F$22)&amp;" "," ~ ")," mh"," ~")," at "," ~ ")," by "," ~ ")," on "," ~ ")," to "," ~ ")," from "," ~ ")," until "," ~ ")," till "," ~ ")," before "," ~ ")," after "," ~ ")," around "," ~ ")," approx "," ~ ")," about "," ~ ")," since "," ~ ")," hrs "," ~ ")," hr "," ~ ")," hours "," ~ ")," time "," ~ ")," jan "," ~ ")," feb "," ~ ")," mar "," ~ ")," apr "," ~ ")," may "," ~ ")," jun "," ~ ")," jul "," ~ ")," aug "," ~ ")," sep "," ~ ")," sept "," ~ ")," oct "," ~ ")</f>
        <v>  </v>
      </c>
      <c r="BT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585,"jan","~"),"feb","~"),"mar","~"),"apr","~"),"may","~"),"jun","~"),"jul","~"),"aug","~"),"sep","~"),"oct","~"),"nov","~"),"dec","~")," nov "," ~ ")," dec "," ~ ")," mon "," ~ ")," tue "," ~ ")," wed "," ~ ")," thu "," ~ ")," fri "," ~ ")," sat "," ~ ")," sun "," ~ ")," gate "," ~ ")," bay "," ~ ")," stand "," ~ ")," position "," ~ ")," galley "," ~ ")," flight "," ~ ")," flt "," ~ ")," day "," ~ ")," date "," ~ ")," dated "," ~ ")," the "," ~ ")," and "," ~ ")," of "," ~ ")," in "," ~ ")," for "," ~ ")," with "," ~ ")</f>
        <v>  </v>
      </c>
      <c r="BU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585,"jan","~"),"feb","~"),"mar","~"),"apr","~"),"may","~"),"jun","~"),"jul","~"),"aug","~"),"sep","~"),"oct","~"),"nov","~"),"dec","~")," nov "," ~ ")," dec "," ~ ")," mon "," ~ ")," tue "," ~ ")," wed "," ~ ")," thu "," ~ ")," fri "," ~ ")," sat "," ~ ")," sun "," ~ ")," gate "," ~ ")," bay "," ~ ")," stand "," ~ ")," position "," ~ ")," galley "," ~ ")," flight "," ~ ")," flt "," ~ ")," day "," ~ ")," date "," ~ ")," dated "," ~ ")," the "," ~ ")," and "," ~ ")," of "," ~ ")," in "," ~ ")," for "," ~ ")," with "," ~ ")</f>
        <v>  </v>
      </c>
      <c r="BV585" s="61" t="n">
        <f aca="false">0</f>
        <v>0</v>
      </c>
      <c r="BW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585," pax "," ~ ")," etd "," ~ ")," eta "," ~ ")," std "," ~ ")," sta "," ~ ")," atd "," ~ ")," ata "," ~ ")," lt "," ~ ")," utc "," ~ ")," local "," ~ ")," ok "," ~ ")," done "," ~ ")," seen "," ~ ")," chk "," ~ ")," chkd "," ~ ")," checked "," ~ ")," rcvd "," ~ ")," recd "," ~ ")," dep "," ~ ")," arr "," ~ ")," qty "," ~ ")," all "," ~ ")," ttl "," ~ ")," total "," ~ ")," via "," ~ ")," per "," ~ ")," call "," ~ ")," inbound "," ~ ")," outbound "," ~ ")," approx "," ~ ")</f>
        <v>  </v>
      </c>
      <c r="BX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585," pax "," ~ ")," etd "," ~ ")," eta "," ~ ")," std "," ~ ")," sta "," ~ ")," atd "," ~ ")," ata "," ~ ")," lt "," ~ ")," utc "," ~ ")," local "," ~ ")," ok "," ~ ")," done "," ~ ")," seen "," ~ ")," chk "," ~ ")," chkd "," ~ ")," checked "," ~ ")," rcvd "," ~ ")," recd "," ~ ")," dep "," ~ ")," arr "," ~ ")," qty "," ~ ")," all "," ~ ")," ttl "," ~ ")," total "," ~ ")," via "," ~ ")," per "," ~ ")," call "," ~ ")," inbound "," ~ ")," outbound "," ~ ")," approx "," ~ ")</f>
        <v>  </v>
      </c>
    </row>
    <row r="586" customFormat="false" ht="39.75" hidden="false" customHeight="true" outlineLevel="0" collapsed="false">
      <c r="A586" s="57" t="s">
        <v>1283</v>
      </c>
      <c r="B586" s="57" t="s">
        <v>293</v>
      </c>
      <c r="C586" s="57" t="str">
        <f aca="false">Flights!$F$22</f>
        <v>MH0052</v>
      </c>
      <c r="D586" s="58" t="n">
        <f aca="false">Flights!$D$22</f>
        <v>46322</v>
      </c>
      <c r="E586" s="57" t="str">
        <f aca="false">Flights!$G$22&amp;"-"&amp;Flights!$H$22</f>
        <v>KUL-KIX</v>
      </c>
      <c r="F586" s="57" t="str">
        <f aca="false">Flights!$K$22</f>
        <v>BC</v>
      </c>
      <c r="G586" s="57" t="s">
        <v>423</v>
      </c>
      <c r="H586" s="57" t="s">
        <v>381</v>
      </c>
      <c r="I586" s="57" t="s">
        <v>431</v>
      </c>
      <c r="J586" s="57" t="s">
        <v>432</v>
      </c>
      <c r="K586" s="67"/>
      <c r="L586" s="67" t="s">
        <v>425</v>
      </c>
      <c r="M586" s="67"/>
      <c r="N586" s="67" t="s">
        <v>386</v>
      </c>
      <c r="O586" s="67" t="s">
        <v>426</v>
      </c>
      <c r="P586" s="57" t="s">
        <v>187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open",IF(AND(NOT(OR(LEN(AZ586)&lt;15,ISNUMBER(MATCH(AZ586,L_Placeholder,0)))),BK586=0,NOT(OR(LEN(AU586)&lt;2,ISNUMBER(MATCH(AU586,L_Placeholder,0)))),NOT(OR(LEN(AX586)&lt;2,ISNUMBER(MATCH(AX586,L_Placeholder,0)))),TRIM(AE586)&lt;&gt;TRIM(T586)),"N/A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missing",IF(OR(LEN(AU586)&lt;2,ISNUMBER(MATCH(AU586,L_Placeholder,0))),"INVALID – PIC missing",IF(OR(LEN(AV586)&lt;2,ISNUMBER(MATCH(AV586,L_Placeholder,0))),"INVALID – result / assessment missing",IF(OR(OR(LEN(AW586)&lt;3,ISNUMBER(MATCH(AW586,L_Placeholder,0))),SUMPRODUCT(--ISNUMBER(SEARCH(" "&amp;L_EvidencePhrase&amp;" ",BD586)))&gt;0,BI586=1),"INVALID – evidence missing, placeholder or not yet on file",IF(BL586=0,"INVALID – evidence needs a traceable reference (number, file name or link)",IF(OR(LEN(AX586)&lt;2,ISNUMBER(MATCH(AX586,L_Placeholder,0))),"INVALID – verifier missing",IF(AX586=AU586,"INVALID – verifier must be someone other than the PIC",IF(BH586=1,"INVALID – result not yet available (awaiting / TBC)",IF(BV586=1,"INVALID – wording says not on board: an on-board confirmation needs the item loaded",IF(AND(AQ586=1,OR(OR(LEN(AY586)&lt;3,ISNUMBER(MATCH(AY586,L_Placeholder,0))),BJ586=1,BQ586=0)),"INVALID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LATE","COMPLETE")&amp;IF(BG586=1," – CHECK WORDING",""))))))))))))))))))))))),IF(TRIM(U586)="Fail","FAIL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t="str">
        <f aca="false">" "&amp;TRIM(SUBSTITUTE(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 "))&amp;" "</f>
        <v>  </v>
      </c>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IFERROR(IF(AND(TRIM(U586)="Pass",SUMPRODUCT((LEN(BC586)-LEN(SUBSTITUTE(BC586,"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")))/(LEN(L_PendNeg)+1))+SUMPRODUCT((LEN(BC586)-LEN(SUBSTITUTE(BC586," "&amp;L_PendPrep&amp;" "," ")))/(LEN(L_PendPrep)+1)),1,0),1)</f>
        <v>0</v>
      </c>
      <c r="BI586" s="61" t="n">
        <f aca="false">IFERROR(IF(SUMPRODUCT((LEN(BD586)-LEN(SUBSTITUTE(BD586," "&amp;L_PendStrict&amp;" "," ")))/(LEN(L_PendStrict)+1))&gt;SUMPRODUCT((LEN(BD586)-LEN(SUBSTITUTE(BD586," "&amp;L_PendNeg&amp;" "," ")))/(LEN(L_PendNeg)+1)),1,0),1)</f>
        <v>0</v>
      </c>
      <c r="BJ586" s="61" t="n">
        <f aca="false">IFERROR(IF(SUMPRODUCT((LEN(BE586)-LEN(SUBSTITUTE(BE586," "&amp;L_Pending&amp;" "," ")))/(LEN(L_Pending)+1))&gt;SUMPRODUCT((LEN(BE586)-LEN(SUBSTITUTE(BE586," "&amp;L_PendNeg&amp;" "," ")))/(LEN(L_PendNeg)+1))+SUMPRODUCT((LEN(BE586)-LEN(SUBSTITUTE(BE586," "&amp;L_PendPrep&amp;" "," ")))/(LEN(L_PendPrep)+1)),1,0),1)</f>
        <v>0</v>
      </c>
      <c r="BK586" s="61" t="n">
        <f aca="false">IFERROR(IF(SUMPRODUCT((LEN(BF586)-LEN(SUBSTITUTE(BF586," "&amp;L_PendStrict&amp;" "," ")))/(LEN(L_PendStrict)+1))&gt;SUMPRODUCT((LEN(BF586)-LEN(SUBSTITUTE(BF586," "&amp;L_PendNeg&amp;" "," ")))/(LEN(L_PendNeg)+1)),1,0),1)</f>
        <v>0</v>
      </c>
      <c r="BL586" s="61" t="n">
        <f aca="false">IFERROR(IF(OR(SUMPRODUCT(--ISNUMBER(SEARCH({"aa000"," aa 000"," aaa 000"," aaaa 000"," a 0000"," a000 000"," aa 00 000"," aaa 00 000"},BN586)))&gt;0,SUMPRODUCT(--ISNUMBER(SEARCH({"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586)))&gt;0,SUMPRODUCT(--ISNUMBER(SEARCH({"http","www.","\",".pdf",".jpg",".jpeg",".png",".heic",".xls",".doc",".msg",".eml"},Z586)))&gt;0,AND(SUMPRODUCT(--ISNUMBER(SEARCH({"sharepoint","onedrive","teams","dms","q-pulse","qpulse"},Z586)))&gt;0,ISNUMBER(SEARCH("0",BM586)))),1,0),0)</f>
        <v>0</v>
      </c>
      <c r="BM586" s="61" t="str">
        <f aca="false">SUBSTITUTE(SUBSTITUTE(SUBSTITUTE(SUBSTITUTE(SUBSTITUTE(SUBSTITUTE(SUBSTITUTE(SUBSTITUTE(SUBSTITUTE(LOWER(BW586&amp;""),"1","0"),"2","0"),"3","0"),"4","0"),"5","0"),"6","0"),"7","0"),"8","0"),"9","0")</f>
        <v>  </v>
      </c>
      <c r="BN586" s="61" t="str">
        <f aca="false">SUBSTITUTE(SUBSTITUTE(SUBSTITUTE(SUBSTITUTE(SUBSTITUTE(SUBSTITUTE(SUBSTITUTE(SUBSTITUTE(SUBSTITUTE(SUBSTITUTE(SUBSTITUTE(SUBSTITUTE(SUBSTITUTE(SUBSTITUTE(SUBSTITUTE(SUBSTITUTE(SUBSTITUTE(SUBSTITUTE(SUBSTITUTE(SUBSTITUTE(SUBSTITUTE(SUBSTITUTE(SUBSTITUTE(SUBSTITUTE(SUBSTITUTE(BM586,"b","a"),"c","a"),"d","a"),"e","a"),"f","a"),"g","a"),"h","a"),"i","a"),"j","a"),"k","a"),"l","a"),"m","a"),"n","a"),"o","a"),"p","a"),"q","a"),"r","a"),"s","a"),"t","a"),"u","a"),"v","a"),"w","a"),"x","a"),"y","a"),"z","a")</f>
        <v>  </v>
      </c>
      <c r="BO586" s="61" t="str">
        <f aca="false">SUBSTITUTE(SUBSTITUTE(SUBSTITUTE(SUBSTITUTE(SUBSTITUTE(SUBSTITUTE(SUBSTITUTE(SUBSTITUTE(SUBSTITUTE(LOWER(BX586&amp;""),"1","0"),"2","0"),"3","0"),"4","0"),"5","0"),"6","0"),"7","0"),"8","0"),"9","0")</f>
        <v>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v>
      </c>
      <c r="BQ586" s="61" t="n">
        <f aca="false">IFERROR(IF(OR(SUMPRODUCT(--ISNUMBER(SEARCH({"aa000"," aa 000"," aaa 000"," aaaa 000"," a 0000"," a000 000"," aa 00 000"," aaa 00 000"},BP586)))&gt;0,SUMPRODUCT(--ISNUMBER(SEARCH({"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586)))&gt;0,SUMPRODUCT(--ISNUMBER(SEARCH({"http","www.","\",".pdf",".jpg",".jpeg",".png",".heic",".xls",".doc",".msg",".eml"},W586)))&gt;0,ISNUMBER(SEARCH("0000",BO586)),AND(SUMPRODUCT(--ISNUMBER(SEARCH({"sharepoint","onedrive","teams","dms","q-pulse","qpulse"},W586)))&gt;0,ISNUMBER(SEARCH("0",BO586)))),1,0),0)</f>
        <v>0</v>
      </c>
      <c r="BR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586," "&amp;LOWER(Flights!$F$22)&amp;" "," ~ ")," mh"," ~")," at "," ~ ")," by "," ~ ")," on "," ~ ")," to "," ~ ")," from "," ~ ")," until "," ~ ")," till "," ~ ")," before "," ~ ")," after "," ~ ")," around "," ~ ")," approx "," ~ ")," about "," ~ ")," since "," ~ ")," hrs "," ~ ")," hr "," ~ ")," hours "," ~ ")," time "," ~ ")," jan "," ~ ")," feb "," ~ ")," mar "," ~ ")," apr "," ~ ")," may "," ~ ")," jun "," ~ ")," jul "," ~ ")," aug "," ~ ")," sep "," ~ ")," sept "," ~ ")," oct "," ~ ")</f>
        <v>  </v>
      </c>
      <c r="BS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586," "&amp;LOWER(Flights!$F$22)&amp;" "," ~ ")," mh"," ~")," at "," ~ ")," by "," ~ ")," on "," ~ ")," to "," ~ ")," from "," ~ ")," until "," ~ ")," till "," ~ ")," before "," ~ ")," after "," ~ ")," around "," ~ ")," approx "," ~ ")," about "," ~ ")," since "," ~ ")," hrs "," ~ ")," hr "," ~ ")," hours "," ~ ")," time "," ~ ")," jan "," ~ ")," feb "," ~ ")," mar "," ~ ")," apr "," ~ ")," may "," ~ ")," jun "," ~ ")," jul "," ~ ")," aug "," ~ ")," sep "," ~ ")," sept "," ~ ")," oct "," ~ ")</f>
        <v>  </v>
      </c>
      <c r="BT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586,"jan","~"),"feb","~"),"mar","~"),"apr","~"),"may","~"),"jun","~"),"jul","~"),"aug","~"),"sep","~"),"oct","~"),"nov","~"),"dec","~")," nov "," ~ ")," dec "," ~ ")," mon "," ~ ")," tue "," ~ ")," wed "," ~ ")," thu "," ~ ")," fri "," ~ ")," sat "," ~ ")," sun "," ~ ")," gate "," ~ ")," bay "," ~ ")," stand "," ~ ")," position "," ~ ")," galley "," ~ ")," flight "," ~ ")," flt "," ~ ")," day "," ~ ")," date "," ~ ")," dated "," ~ ")," the "," ~ ")," and "," ~ ")," of "," ~ ")," in "," ~ ")," for "," ~ ")," with "," ~ ")</f>
        <v>  </v>
      </c>
      <c r="BU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586,"jan","~"),"feb","~"),"mar","~"),"apr","~"),"may","~"),"jun","~"),"jul","~"),"aug","~"),"sep","~"),"oct","~"),"nov","~"),"dec","~")," nov "," ~ ")," dec "," ~ ")," mon "," ~ ")," tue "," ~ ")," wed "," ~ ")," thu "," ~ ")," fri "," ~ ")," sat "," ~ ")," sun "," ~ ")," gate "," ~ ")," bay "," ~ ")," stand "," ~ ")," position "," ~ ")," galley "," ~ ")," flight "," ~ ")," flt "," ~ ")," day "," ~ ")," date "," ~ ")," dated "," ~ ")," the "," ~ ")," and "," ~ ")," of "," ~ ")," in "," ~ ")," for "," ~ ")," with "," ~ ")</f>
        <v>  </v>
      </c>
      <c r="BV586" s="61" t="n">
        <f aca="false">0</f>
        <v>0</v>
      </c>
      <c r="BW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586," pax "," ~ ")," etd "," ~ ")," eta "," ~ ")," std "," ~ ")," sta "," ~ ")," atd "," ~ ")," ata "," ~ ")," lt "," ~ ")," utc "," ~ ")," local "," ~ ")," ok "," ~ ")," done "," ~ ")," seen "," ~ ")," chk "," ~ ")," chkd "," ~ ")," checked "," ~ ")," rcvd "," ~ ")," recd "," ~ ")," dep "," ~ ")," arr "," ~ ")," qty "," ~ ")," all "," ~ ")," ttl "," ~ ")," total "," ~ ")," via "," ~ ")," per "," ~ ")," call "," ~ ")," inbound "," ~ ")," outbound "," ~ ")," approx "," ~ ")</f>
        <v>  </v>
      </c>
      <c r="BX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586," pax "," ~ ")," etd "," ~ ")," eta "," ~ ")," std "," ~ ")," sta "," ~ ")," atd "," ~ ")," ata "," ~ ")," lt "," ~ ")," utc "," ~ ")," local "," ~ ")," ok "," ~ ")," done "," ~ ")," seen "," ~ ")," chk "," ~ ")," chkd "," ~ ")," checked "," ~ ")," rcvd "," ~ ")," recd "," ~ ")," dep "," ~ ")," arr "," ~ ")," qty "," ~ ")," all "," ~ ")," ttl "," ~ ")," total "," ~ ")," via "," ~ ")," per "," ~ ")," call "," ~ ")," inbound "," ~ ")," outbound "," ~ ")," approx "," ~ ")</f>
        <v>  </v>
      </c>
    </row>
    <row r="587" customFormat="false" ht="39.75" hidden="false" customHeight="true" outlineLevel="0" collapsed="false">
      <c r="A587" s="57" t="s">
        <v>1284</v>
      </c>
      <c r="B587" s="57" t="s">
        <v>293</v>
      </c>
      <c r="C587" s="57" t="str">
        <f aca="false">Flights!$F$22</f>
        <v>MH0052</v>
      </c>
      <c r="D587" s="58" t="n">
        <f aca="false">Flights!$D$22</f>
        <v>46322</v>
      </c>
      <c r="E587" s="57" t="str">
        <f aca="false">Flights!$G$22&amp;"-"&amp;Flights!$H$22</f>
        <v>KUL-KIX</v>
      </c>
      <c r="F587" s="57" t="str">
        <f aca="false">Flights!$K$22</f>
        <v>BC</v>
      </c>
      <c r="G587" s="57" t="s">
        <v>423</v>
      </c>
      <c r="H587" s="57" t="s">
        <v>381</v>
      </c>
      <c r="I587" s="57" t="s">
        <v>431</v>
      </c>
      <c r="J587" s="57" t="s">
        <v>434</v>
      </c>
      <c r="K587" s="67"/>
      <c r="L587" s="67" t="s">
        <v>425</v>
      </c>
      <c r="M587" s="67"/>
      <c r="N587" s="67" t="s">
        <v>386</v>
      </c>
      <c r="O587" s="67" t="s">
        <v>426</v>
      </c>
      <c r="P587" s="57" t="s">
        <v>187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open",IF(AND(NOT(OR(LEN(AZ587)&lt;15,ISNUMBER(MATCH(AZ587,L_Placeholder,0)))),BK587=0,NOT(OR(LEN(AU587)&lt;2,ISNUMBER(MATCH(AU587,L_Placeholder,0)))),NOT(OR(LEN(AX587)&lt;2,ISNUMBER(MATCH(AX587,L_Placeholder,0)))),TRIM(AE587)&lt;&gt;TRIM(T587)),"N/A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missing",IF(OR(LEN(AU587)&lt;2,ISNUMBER(MATCH(AU587,L_Placeholder,0))),"INVALID – PIC missing",IF(OR(LEN(AV587)&lt;2,ISNUMBER(MATCH(AV587,L_Placeholder,0))),"INVALID – result / assessment missing",IF(OR(OR(LEN(AW587)&lt;3,ISNUMBER(MATCH(AW587,L_Placeholder,0))),SUMPRODUCT(--ISNUMBER(SEARCH(" "&amp;L_EvidencePhrase&amp;" ",BD587)))&gt;0,BI587=1),"INVALID – evidence missing, placeholder or not yet on file",IF(BL587=0,"INVALID – evidence needs a traceable reference (number, file name or link)",IF(OR(LEN(AX587)&lt;2,ISNUMBER(MATCH(AX587,L_Placeholder,0))),"INVALID – verifier missing",IF(AX587=AU587,"INVALID – verifier must be someone other than the PIC",IF(BH587=1,"INVALID – result not yet available (awaiting / TBC)",IF(BV587=1,"INVALID – wording says not on board: an on-board confirmation needs the item loaded",IF(AND(AQ587=1,OR(OR(LEN(AY587)&lt;3,ISNUMBER(MATCH(AY587,L_Placeholder,0))),BJ587=1,BQ587=0)),"INVALID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LATE","COMPLETE")&amp;IF(BG587=1," – CHECK WORDING",""))))))))))))))))))))))),IF(TRIM(U587)="Fail","FAIL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t="str">
        <f aca="false">" "&amp;TRIM(SUBSTITUTE(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 "))&amp;" "</f>
        <v>  </v>
      </c>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IFERROR(IF(AND(TRIM(U587)="Pass",SUMPRODUCT((LEN(BC587)-LEN(SUBSTITUTE(BC587,"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")))/(LEN(L_PendNeg)+1))+SUMPRODUCT((LEN(BC587)-LEN(SUBSTITUTE(BC587," "&amp;L_PendPrep&amp;" "," ")))/(LEN(L_PendPrep)+1)),1,0),1)</f>
        <v>0</v>
      </c>
      <c r="BI587" s="61" t="n">
        <f aca="false">IFERROR(IF(SUMPRODUCT((LEN(BD587)-LEN(SUBSTITUTE(BD587," "&amp;L_PendStrict&amp;" "," ")))/(LEN(L_PendStrict)+1))&gt;SUMPRODUCT((LEN(BD587)-LEN(SUBSTITUTE(BD587," "&amp;L_PendNeg&amp;" "," ")))/(LEN(L_PendNeg)+1)),1,0),1)</f>
        <v>0</v>
      </c>
      <c r="BJ587" s="61" t="n">
        <f aca="false">IFERROR(IF(SUMPRODUCT((LEN(BE587)-LEN(SUBSTITUTE(BE587," "&amp;L_Pending&amp;" "," ")))/(LEN(L_Pending)+1))&gt;SUMPRODUCT((LEN(BE587)-LEN(SUBSTITUTE(BE587," "&amp;L_PendNeg&amp;" "," ")))/(LEN(L_PendNeg)+1))+SUMPRODUCT((LEN(BE587)-LEN(SUBSTITUTE(BE587," "&amp;L_PendPrep&amp;" "," ")))/(LEN(L_PendPrep)+1)),1,0),1)</f>
        <v>0</v>
      </c>
      <c r="BK587" s="61" t="n">
        <f aca="false">IFERROR(IF(SUMPRODUCT((LEN(BF587)-LEN(SUBSTITUTE(BF587," "&amp;L_PendStrict&amp;" "," ")))/(LEN(L_PendStrict)+1))&gt;SUMPRODUCT((LEN(BF587)-LEN(SUBSTITUTE(BF587," "&amp;L_PendNeg&amp;" "," ")))/(LEN(L_PendNeg)+1)),1,0),1)</f>
        <v>0</v>
      </c>
      <c r="BL587" s="61" t="n">
        <f aca="false">IFERROR(IF(OR(SUMPRODUCT(--ISNUMBER(SEARCH({"aa000"," aa 000"," aaa 000"," aaaa 000"," a 0000"," a000 000"," aa 00 000"," aaa 00 000"},BN587)))&gt;0,SUMPRODUCT(--ISNUMBER(SEARCH({"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587)))&gt;0,SUMPRODUCT(--ISNUMBER(SEARCH({"http","www.","\",".pdf",".jpg",".jpeg",".png",".heic",".xls",".doc",".msg",".eml"},Z587)))&gt;0,AND(SUMPRODUCT(--ISNUMBER(SEARCH({"sharepoint","onedrive","teams","dms","q-pulse","qpulse"},Z587)))&gt;0,ISNUMBER(SEARCH("0",BM587)))),1,0),0)</f>
        <v>0</v>
      </c>
      <c r="BM587" s="61" t="str">
        <f aca="false">SUBSTITUTE(SUBSTITUTE(SUBSTITUTE(SUBSTITUTE(SUBSTITUTE(SUBSTITUTE(SUBSTITUTE(SUBSTITUTE(SUBSTITUTE(LOWER(BW587&amp;""),"1","0"),"2","0"),"3","0"),"4","0"),"5","0"),"6","0"),"7","0"),"8","0"),"9","0")</f>
        <v>  </v>
      </c>
      <c r="BN587" s="61" t="str">
        <f aca="false">SUBSTITUTE(SUBSTITUTE(SUBSTITUTE(SUBSTITUTE(SUBSTITUTE(SUBSTITUTE(SUBSTITUTE(SUBSTITUTE(SUBSTITUTE(SUBSTITUTE(SUBSTITUTE(SUBSTITUTE(SUBSTITUTE(SUBSTITUTE(SUBSTITUTE(SUBSTITUTE(SUBSTITUTE(SUBSTITUTE(SUBSTITUTE(SUBSTITUTE(SUBSTITUTE(SUBSTITUTE(SUBSTITUTE(SUBSTITUTE(SUBSTITUTE(BM587,"b","a"),"c","a"),"d","a"),"e","a"),"f","a"),"g","a"),"h","a"),"i","a"),"j","a"),"k","a"),"l","a"),"m","a"),"n","a"),"o","a"),"p","a"),"q","a"),"r","a"),"s","a"),"t","a"),"u","a"),"v","a"),"w","a"),"x","a"),"y","a"),"z","a")</f>
        <v>  </v>
      </c>
      <c r="BO587" s="61" t="str">
        <f aca="false">SUBSTITUTE(SUBSTITUTE(SUBSTITUTE(SUBSTITUTE(SUBSTITUTE(SUBSTITUTE(SUBSTITUTE(SUBSTITUTE(SUBSTITUTE(LOWER(BX587&amp;""),"1","0"),"2","0"),"3","0"),"4","0"),"5","0"),"6","0"),"7","0"),"8","0"),"9","0")</f>
        <v>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v>
      </c>
      <c r="BQ587" s="61" t="n">
        <f aca="false">IFERROR(IF(OR(SUMPRODUCT(--ISNUMBER(SEARCH({"aa000"," aa 000"," aaa 000"," aaaa 000"," a 0000"," a000 000"," aa 00 000"," aaa 00 000"},BP587)))&gt;0,SUMPRODUCT(--ISNUMBER(SEARCH({"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587)))&gt;0,SUMPRODUCT(--ISNUMBER(SEARCH({"http","www.","\",".pdf",".jpg",".jpeg",".png",".heic",".xls",".doc",".msg",".eml"},W587)))&gt;0,ISNUMBER(SEARCH("0000",BO587)),AND(SUMPRODUCT(--ISNUMBER(SEARCH({"sharepoint","onedrive","teams","dms","q-pulse","qpulse"},W587)))&gt;0,ISNUMBER(SEARCH("0",BO587)))),1,0),0)</f>
        <v>0</v>
      </c>
      <c r="BR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587," "&amp;LOWER(Flights!$F$22)&amp;" "," ~ ")," mh"," ~")," at "," ~ ")," by "," ~ ")," on "," ~ ")," to "," ~ ")," from "," ~ ")," until "," ~ ")," till "," ~ ")," before "," ~ ")," after "," ~ ")," around "," ~ ")," approx "," ~ ")," about "," ~ ")," since "," ~ ")," hrs "," ~ ")," hr "," ~ ")," hours "," ~ ")," time "," ~ ")," jan "," ~ ")," feb "," ~ ")," mar "," ~ ")," apr "," ~ ")," may "," ~ ")," jun "," ~ ")," jul "," ~ ")," aug "," ~ ")," sep "," ~ ")," sept "," ~ ")," oct "," ~ ")</f>
        <v>  </v>
      </c>
      <c r="BS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587," "&amp;LOWER(Flights!$F$22)&amp;" "," ~ ")," mh"," ~")," at "," ~ ")," by "," ~ ")," on "," ~ ")," to "," ~ ")," from "," ~ ")," until "," ~ ")," till "," ~ ")," before "," ~ ")," after "," ~ ")," around "," ~ ")," approx "," ~ ")," about "," ~ ")," since "," ~ ")," hrs "," ~ ")," hr "," ~ ")," hours "," ~ ")," time "," ~ ")," jan "," ~ ")," feb "," ~ ")," mar "," ~ ")," apr "," ~ ")," may "," ~ ")," jun "," ~ ")," jul "," ~ ")," aug "," ~ ")," sep "," ~ ")," sept "," ~ ")," oct "," ~ ")</f>
        <v>  </v>
      </c>
      <c r="BT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587,"jan","~"),"feb","~"),"mar","~"),"apr","~"),"may","~"),"jun","~"),"jul","~"),"aug","~"),"sep","~"),"oct","~"),"nov","~"),"dec","~")," nov "," ~ ")," dec "," ~ ")," mon "," ~ ")," tue "," ~ ")," wed "," ~ ")," thu "," ~ ")," fri "," ~ ")," sat "," ~ ")," sun "," ~ ")," gate "," ~ ")," bay "," ~ ")," stand "," ~ ")," position "," ~ ")," galley "," ~ ")," flight "," ~ ")," flt "," ~ ")," day "," ~ ")," date "," ~ ")," dated "," ~ ")," the "," ~ ")," and "," ~ ")," of "," ~ ")," in "," ~ ")," for "," ~ ")," with "," ~ ")</f>
        <v>  </v>
      </c>
      <c r="BU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587,"jan","~"),"feb","~"),"mar","~"),"apr","~"),"may","~"),"jun","~"),"jul","~"),"aug","~"),"sep","~"),"oct","~"),"nov","~"),"dec","~")," nov "," ~ ")," dec "," ~ ")," mon "," ~ ")," tue "," ~ ")," wed "," ~ ")," thu "," ~ ")," fri "," ~ ")," sat "," ~ ")," sun "," ~ ")," gate "," ~ ")," bay "," ~ ")," stand "," ~ ")," position "," ~ ")," galley "," ~ ")," flight "," ~ ")," flt "," ~ ")," day "," ~ ")," date "," ~ ")," dated "," ~ ")," the "," ~ ")," and "," ~ ")," of "," ~ ")," in "," ~ ")," for "," ~ ")," with "," ~ ")</f>
        <v>  </v>
      </c>
      <c r="BV587" s="61" t="n">
        <f aca="false">0</f>
        <v>0</v>
      </c>
      <c r="BW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587," pax "," ~ ")," etd "," ~ ")," eta "," ~ ")," std "," ~ ")," sta "," ~ ")," atd "," ~ ")," ata "," ~ ")," lt "," ~ ")," utc "," ~ ")," local "," ~ ")," ok "," ~ ")," done "," ~ ")," seen "," ~ ")," chk "," ~ ")," chkd "," ~ ")," checked "," ~ ")," rcvd "," ~ ")," recd "," ~ ")," dep "," ~ ")," arr "," ~ ")," qty "," ~ ")," all "," ~ ")," ttl "," ~ ")," total "," ~ ")," via "," ~ ")," per "," ~ ")," call "," ~ ")," inbound "," ~ ")," outbound "," ~ ")," approx "," ~ ")</f>
        <v>  </v>
      </c>
      <c r="BX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587," pax "," ~ ")," etd "," ~ ")," eta "," ~ ")," std "," ~ ")," sta "," ~ ")," atd "," ~ ")," ata "," ~ ")," lt "," ~ ")," utc "," ~ ")," local "," ~ ")," ok "," ~ ")," done "," ~ ")," seen "," ~ ")," chk "," ~ ")," chkd "," ~ ")," checked "," ~ ")," rcvd "," ~ ")," recd "," ~ ")," dep "," ~ ")," arr "," ~ ")," qty "," ~ ")," all "," ~ ")," ttl "," ~ ")," total "," ~ ")," via "," ~ ")," per "," ~ ")," call "," ~ ")," inbound "," ~ ")," outbound "," ~ ")," approx "," ~ ")</f>
        <v>  </v>
      </c>
    </row>
    <row r="588" customFormat="false" ht="39.75" hidden="false" customHeight="true" outlineLevel="0" collapsed="false">
      <c r="A588" s="57" t="s">
        <v>1285</v>
      </c>
      <c r="B588" s="57" t="s">
        <v>293</v>
      </c>
      <c r="C588" s="57" t="str">
        <f aca="false">Flights!$F$22</f>
        <v>MH0052</v>
      </c>
      <c r="D588" s="58" t="n">
        <f aca="false">Flights!$D$22</f>
        <v>46322</v>
      </c>
      <c r="E588" s="57" t="str">
        <f aca="false">Flights!$G$22&amp;"-"&amp;Flights!$H$22</f>
        <v>KUL-KIX</v>
      </c>
      <c r="F588" s="57" t="str">
        <f aca="false">Flights!$K$22</f>
        <v>BC</v>
      </c>
      <c r="G588" s="57" t="s">
        <v>423</v>
      </c>
      <c r="H588" s="57" t="s">
        <v>381</v>
      </c>
      <c r="I588" s="57" t="s">
        <v>431</v>
      </c>
      <c r="J588" s="57" t="s">
        <v>436</v>
      </c>
      <c r="K588" s="67"/>
      <c r="L588" s="67" t="s">
        <v>425</v>
      </c>
      <c r="M588" s="67"/>
      <c r="N588" s="67" t="s">
        <v>386</v>
      </c>
      <c r="O588" s="67" t="s">
        <v>426</v>
      </c>
      <c r="P588" s="57" t="s">
        <v>187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open",IF(AND(NOT(OR(LEN(AZ588)&lt;15,ISNUMBER(MATCH(AZ588,L_Placeholder,0)))),BK588=0,NOT(OR(LEN(AU588)&lt;2,ISNUMBER(MATCH(AU588,L_Placeholder,0)))),NOT(OR(LEN(AX588)&lt;2,ISNUMBER(MATCH(AX588,L_Placeholder,0)))),TRIM(AE588)&lt;&gt;TRIM(T588)),"N/A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missing",IF(OR(LEN(AU588)&lt;2,ISNUMBER(MATCH(AU588,L_Placeholder,0))),"INVALID – PIC missing",IF(OR(LEN(AV588)&lt;2,ISNUMBER(MATCH(AV588,L_Placeholder,0))),"INVALID – result / assessment missing",IF(OR(OR(LEN(AW588)&lt;3,ISNUMBER(MATCH(AW588,L_Placeholder,0))),SUMPRODUCT(--ISNUMBER(SEARCH(" "&amp;L_EvidencePhrase&amp;" ",BD588)))&gt;0,BI588=1),"INVALID – evidence missing, placeholder or not yet on file",IF(BL588=0,"INVALID – evidence needs a traceable reference (number, file name or link)",IF(OR(LEN(AX588)&lt;2,ISNUMBER(MATCH(AX588,L_Placeholder,0))),"INVALID – verifier missing",IF(AX588=AU588,"INVALID – verifier must be someone other than the PIC",IF(BH588=1,"INVALID – result not yet available (awaiting / TBC)",IF(BV588=1,"INVALID – wording says not on board: an on-board confirmation needs the item loaded",IF(AND(AQ588=1,OR(OR(LEN(AY588)&lt;3,ISNUMBER(MATCH(AY588,L_Placeholder,0))),BJ588=1,BQ588=0)),"INVALID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LATE","COMPLETE")&amp;IF(BG588=1," – CHECK WORDING",""))))))))))))))))))))))),IF(TRIM(U588)="Fail","FAIL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t="str">
        <f aca="false">" "&amp;TRIM(SUBSTITUTE(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 "))&amp;" "</f>
        <v>  </v>
      </c>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IFERROR(IF(AND(TRIM(U588)="Pass",SUMPRODUCT((LEN(BC588)-LEN(SUBSTITUTE(BC588,"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")))/(LEN(L_PendNeg)+1))+SUMPRODUCT((LEN(BC588)-LEN(SUBSTITUTE(BC588," "&amp;L_PendPrep&amp;" "," ")))/(LEN(L_PendPrep)+1)),1,0),1)</f>
        <v>0</v>
      </c>
      <c r="BI588" s="61" t="n">
        <f aca="false">IFERROR(IF(SUMPRODUCT((LEN(BD588)-LEN(SUBSTITUTE(BD588," "&amp;L_PendStrict&amp;" "," ")))/(LEN(L_PendStrict)+1))&gt;SUMPRODUCT((LEN(BD588)-LEN(SUBSTITUTE(BD588," "&amp;L_PendNeg&amp;" "," ")))/(LEN(L_PendNeg)+1)),1,0),1)</f>
        <v>0</v>
      </c>
      <c r="BJ588" s="61" t="n">
        <f aca="false">IFERROR(IF(SUMPRODUCT((LEN(BE588)-LEN(SUBSTITUTE(BE588," "&amp;L_Pending&amp;" "," ")))/(LEN(L_Pending)+1))&gt;SUMPRODUCT((LEN(BE588)-LEN(SUBSTITUTE(BE588," "&amp;L_PendNeg&amp;" "," ")))/(LEN(L_PendNeg)+1))+SUMPRODUCT((LEN(BE588)-LEN(SUBSTITUTE(BE588," "&amp;L_PendPrep&amp;" "," ")))/(LEN(L_PendPrep)+1)),1,0),1)</f>
        <v>0</v>
      </c>
      <c r="BK588" s="61" t="n">
        <f aca="false">IFERROR(IF(SUMPRODUCT((LEN(BF588)-LEN(SUBSTITUTE(BF588," "&amp;L_PendStrict&amp;" "," ")))/(LEN(L_PendStrict)+1))&gt;SUMPRODUCT((LEN(BF588)-LEN(SUBSTITUTE(BF588," "&amp;L_PendNeg&amp;" "," ")))/(LEN(L_PendNeg)+1)),1,0),1)</f>
        <v>0</v>
      </c>
      <c r="BL588" s="61" t="n">
        <f aca="false">IFERROR(IF(OR(SUMPRODUCT(--ISNUMBER(SEARCH({"aa000"," aa 000"," aaa 000"," aaaa 000"," a 0000"," a000 000"," aa 00 000"," aaa 00 000"},BN588)))&gt;0,SUMPRODUCT(--ISNUMBER(SEARCH({"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588)))&gt;0,SUMPRODUCT(--ISNUMBER(SEARCH({"http","www.","\",".pdf",".jpg",".jpeg",".png",".heic",".xls",".doc",".msg",".eml"},Z588)))&gt;0,AND(SUMPRODUCT(--ISNUMBER(SEARCH({"sharepoint","onedrive","teams","dms","q-pulse","qpulse"},Z588)))&gt;0,ISNUMBER(SEARCH("0",BM588)))),1,0),0)</f>
        <v>0</v>
      </c>
      <c r="BM588" s="61" t="str">
        <f aca="false">SUBSTITUTE(SUBSTITUTE(SUBSTITUTE(SUBSTITUTE(SUBSTITUTE(SUBSTITUTE(SUBSTITUTE(SUBSTITUTE(SUBSTITUTE(LOWER(BW588&amp;""),"1","0"),"2","0"),"3","0"),"4","0"),"5","0"),"6","0"),"7","0"),"8","0"),"9","0")</f>
        <v>  </v>
      </c>
      <c r="BN588" s="61" t="str">
        <f aca="false">SUBSTITUTE(SUBSTITUTE(SUBSTITUTE(SUBSTITUTE(SUBSTITUTE(SUBSTITUTE(SUBSTITUTE(SUBSTITUTE(SUBSTITUTE(SUBSTITUTE(SUBSTITUTE(SUBSTITUTE(SUBSTITUTE(SUBSTITUTE(SUBSTITUTE(SUBSTITUTE(SUBSTITUTE(SUBSTITUTE(SUBSTITUTE(SUBSTITUTE(SUBSTITUTE(SUBSTITUTE(SUBSTITUTE(SUBSTITUTE(SUBSTITUTE(BM588,"b","a"),"c","a"),"d","a"),"e","a"),"f","a"),"g","a"),"h","a"),"i","a"),"j","a"),"k","a"),"l","a"),"m","a"),"n","a"),"o","a"),"p","a"),"q","a"),"r","a"),"s","a"),"t","a"),"u","a"),"v","a"),"w","a"),"x","a"),"y","a"),"z","a")</f>
        <v>  </v>
      </c>
      <c r="BO588" s="61" t="str">
        <f aca="false">SUBSTITUTE(SUBSTITUTE(SUBSTITUTE(SUBSTITUTE(SUBSTITUTE(SUBSTITUTE(SUBSTITUTE(SUBSTITUTE(SUBSTITUTE(LOWER(BX588&amp;""),"1","0"),"2","0"),"3","0"),"4","0"),"5","0"),"6","0"),"7","0"),"8","0"),"9","0")</f>
        <v>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v>
      </c>
      <c r="BQ588" s="61" t="n">
        <f aca="false">IFERROR(IF(OR(SUMPRODUCT(--ISNUMBER(SEARCH({"aa000"," aa 000"," aaa 000"," aaaa 000"," a 0000"," a000 000"," aa 00 000"," aaa 00 000"},BP588)))&gt;0,SUMPRODUCT(--ISNUMBER(SEARCH({"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588)))&gt;0,SUMPRODUCT(--ISNUMBER(SEARCH({"http","www.","\",".pdf",".jpg",".jpeg",".png",".heic",".xls",".doc",".msg",".eml"},W588)))&gt;0,ISNUMBER(SEARCH("0000",BO588)),AND(SUMPRODUCT(--ISNUMBER(SEARCH({"sharepoint","onedrive","teams","dms","q-pulse","qpulse"},W588)))&gt;0,ISNUMBER(SEARCH("0",BO588)))),1,0),0)</f>
        <v>0</v>
      </c>
      <c r="BR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588," "&amp;LOWER(Flights!$F$22)&amp;" "," ~ ")," mh"," ~")," at "," ~ ")," by "," ~ ")," on "," ~ ")," to "," ~ ")," from "," ~ ")," until "," ~ ")," till "," ~ ")," before "," ~ ")," after "," ~ ")," around "," ~ ")," approx "," ~ ")," about "," ~ ")," since "," ~ ")," hrs "," ~ ")," hr "," ~ ")," hours "," ~ ")," time "," ~ ")," jan "," ~ ")," feb "," ~ ")," mar "," ~ ")," apr "," ~ ")," may "," ~ ")," jun "," ~ ")," jul "," ~ ")," aug "," ~ ")," sep "," ~ ")," sept "," ~ ")," oct "," ~ ")</f>
        <v>  </v>
      </c>
      <c r="BS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588," "&amp;LOWER(Flights!$F$22)&amp;" "," ~ ")," mh"," ~")," at "," ~ ")," by "," ~ ")," on "," ~ ")," to "," ~ ")," from "," ~ ")," until "," ~ ")," till "," ~ ")," before "," ~ ")," after "," ~ ")," around "," ~ ")," approx "," ~ ")," about "," ~ ")," since "," ~ ")," hrs "," ~ ")," hr "," ~ ")," hours "," ~ ")," time "," ~ ")," jan "," ~ ")," feb "," ~ ")," mar "," ~ ")," apr "," ~ ")," may "," ~ ")," jun "," ~ ")," jul "," ~ ")," aug "," ~ ")," sep "," ~ ")," sept "," ~ ")," oct "," ~ ")</f>
        <v>  </v>
      </c>
      <c r="BT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588,"jan","~"),"feb","~"),"mar","~"),"apr","~"),"may","~"),"jun","~"),"jul","~"),"aug","~"),"sep","~"),"oct","~"),"nov","~"),"dec","~")," nov "," ~ ")," dec "," ~ ")," mon "," ~ ")," tue "," ~ ")," wed "," ~ ")," thu "," ~ ")," fri "," ~ ")," sat "," ~ ")," sun "," ~ ")," gate "," ~ ")," bay "," ~ ")," stand "," ~ ")," position "," ~ ")," galley "," ~ ")," flight "," ~ ")," flt "," ~ ")," day "," ~ ")," date "," ~ ")," dated "," ~ ")," the "," ~ ")," and "," ~ ")," of "," ~ ")," in "," ~ ")," for "," ~ ")," with "," ~ ")</f>
        <v>  </v>
      </c>
      <c r="BU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588,"jan","~"),"feb","~"),"mar","~"),"apr","~"),"may","~"),"jun","~"),"jul","~"),"aug","~"),"sep","~"),"oct","~"),"nov","~"),"dec","~")," nov "," ~ ")," dec "," ~ ")," mon "," ~ ")," tue "," ~ ")," wed "," ~ ")," thu "," ~ ")," fri "," ~ ")," sat "," ~ ")," sun "," ~ ")," gate "," ~ ")," bay "," ~ ")," stand "," ~ ")," position "," ~ ")," galley "," ~ ")," flight "," ~ ")," flt "," ~ ")," day "," ~ ")," date "," ~ ")," dated "," ~ ")," the "," ~ ")," and "," ~ ")," of "," ~ ")," in "," ~ ")," for "," ~ ")," with "," ~ ")</f>
        <v>  </v>
      </c>
      <c r="BV588" s="61" t="n">
        <f aca="false">0</f>
        <v>0</v>
      </c>
      <c r="BW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588," pax "," ~ ")," etd "," ~ ")," eta "," ~ ")," std "," ~ ")," sta "," ~ ")," atd "," ~ ")," ata "," ~ ")," lt "," ~ ")," utc "," ~ ")," local "," ~ ")," ok "," ~ ")," done "," ~ ")," seen "," ~ ")," chk "," ~ ")," chkd "," ~ ")," checked "," ~ ")," rcvd "," ~ ")," recd "," ~ ")," dep "," ~ ")," arr "," ~ ")," qty "," ~ ")," all "," ~ ")," ttl "," ~ ")," total "," ~ ")," via "," ~ ")," per "," ~ ")," call "," ~ ")," inbound "," ~ ")," outbound "," ~ ")," approx "," ~ ")</f>
        <v>  </v>
      </c>
      <c r="BX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588," pax "," ~ ")," etd "," ~ ")," eta "," ~ ")," std "," ~ ")," sta "," ~ ")," atd "," ~ ")," ata "," ~ ")," lt "," ~ ")," utc "," ~ ")," local "," ~ ")," ok "," ~ ")," done "," ~ ")," seen "," ~ ")," chk "," ~ ")," chkd "," ~ ")," checked "," ~ ")," rcvd "," ~ ")," recd "," ~ ")," dep "," ~ ")," arr "," ~ ")," qty "," ~ ")," all "," ~ ")," ttl "," ~ ")," total "," ~ ")," via "," ~ ")," per "," ~ ")," call "," ~ ")," inbound "," ~ ")," outbound "," ~ ")," approx "," ~ ")</f>
        <v>  </v>
      </c>
    </row>
    <row r="589" customFormat="false" ht="78.75" hidden="false" customHeight="true" outlineLevel="0" collapsed="false">
      <c r="A589" s="57" t="s">
        <v>1286</v>
      </c>
      <c r="B589" s="57" t="s">
        <v>293</v>
      </c>
      <c r="C589" s="57" t="str">
        <f aca="false">Flights!$F$22</f>
        <v>MH0052</v>
      </c>
      <c r="D589" s="58" t="n">
        <f aca="false">Flights!$D$22</f>
        <v>46322</v>
      </c>
      <c r="E589" s="57" t="str">
        <f aca="false">Flights!$G$22&amp;"-"&amp;Flights!$H$22</f>
        <v>KUL-KIX</v>
      </c>
      <c r="F589" s="57" t="str">
        <f aca="false">Flights!$K$22</f>
        <v>BC</v>
      </c>
      <c r="G589" s="57" t="s">
        <v>423</v>
      </c>
      <c r="H589" s="57" t="s">
        <v>381</v>
      </c>
      <c r="I589" s="57" t="s">
        <v>431</v>
      </c>
      <c r="J589" s="57" t="s">
        <v>438</v>
      </c>
      <c r="K589" s="67" t="s">
        <v>576</v>
      </c>
      <c r="L589" s="67" t="s">
        <v>425</v>
      </c>
      <c r="M589" s="67"/>
      <c r="N589" s="67" t="s">
        <v>386</v>
      </c>
      <c r="O589" s="67" t="s">
        <v>426</v>
      </c>
      <c r="P589" s="57" t="s">
        <v>187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open",IF(AND(NOT(OR(LEN(AZ589)&lt;15,ISNUMBER(MATCH(AZ589,L_Placeholder,0)))),BK589=0,NOT(OR(LEN(AU589)&lt;2,ISNUMBER(MATCH(AU589,L_Placeholder,0)))),NOT(OR(LEN(AX589)&lt;2,ISNUMBER(MATCH(AX589,L_Placeholder,0)))),TRIM(AE589)&lt;&gt;TRIM(T589)),"N/A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missing",IF(OR(LEN(AU589)&lt;2,ISNUMBER(MATCH(AU589,L_Placeholder,0))),"INVALID – PIC missing",IF(OR(LEN(AV589)&lt;2,ISNUMBER(MATCH(AV589,L_Placeholder,0))),"INVALID – result / assessment missing",IF(OR(OR(LEN(AW589)&lt;3,ISNUMBER(MATCH(AW589,L_Placeholder,0))),SUMPRODUCT(--ISNUMBER(SEARCH(" "&amp;L_EvidencePhrase&amp;" ",BD589)))&gt;0,BI589=1),"INVALID – evidence missing, placeholder or not yet on file",IF(BL589=0,"INVALID – evidence needs a traceable reference (number, file name or link)",IF(OR(LEN(AX589)&lt;2,ISNUMBER(MATCH(AX589,L_Placeholder,0))),"INVALID – verifier missing",IF(AX589=AU589,"INVALID – verifier must be someone other than the PIC",IF(BH589=1,"INVALID – result not yet available (awaiting / TBC)",IF(BV589=1,"INVALID – wording says not on board: an on-board confirmation needs the item loaded",IF(AND(AQ589=1,OR(OR(LEN(AY589)&lt;3,ISNUMBER(MATCH(AY589,L_Placeholder,0))),BJ589=1,BQ589=0)),"INVALID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LATE","COMPLETE")&amp;IF(BG589=1," – CHECK WORDING",""))))))))))))))))))))))),IF(TRIM(U589)="Fail","FAIL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t="str">
        <f aca="false">" "&amp;TRIM(SUBSTITUTE(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 "))&amp;" "</f>
        <v>  </v>
      </c>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IFERROR(IF(AND(TRIM(U589)="Pass",SUMPRODUCT((LEN(BC589)-LEN(SUBSTITUTE(BC589,"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")))/(LEN(L_PendNeg)+1))+SUMPRODUCT((LEN(BC589)-LEN(SUBSTITUTE(BC589," "&amp;L_PendPrep&amp;" "," ")))/(LEN(L_PendPrep)+1)),1,0),1)</f>
        <v>0</v>
      </c>
      <c r="BI589" s="61" t="n">
        <f aca="false">IFERROR(IF(SUMPRODUCT((LEN(BD589)-LEN(SUBSTITUTE(BD589," "&amp;L_PendStrict&amp;" "," ")))/(LEN(L_PendStrict)+1))&gt;SUMPRODUCT((LEN(BD589)-LEN(SUBSTITUTE(BD589," "&amp;L_PendNeg&amp;" "," ")))/(LEN(L_PendNeg)+1)),1,0),1)</f>
        <v>0</v>
      </c>
      <c r="BJ589" s="61" t="n">
        <f aca="false">IFERROR(IF(SUMPRODUCT((LEN(BE589)-LEN(SUBSTITUTE(BE589," "&amp;L_Pending&amp;" "," ")))/(LEN(L_Pending)+1))&gt;SUMPRODUCT((LEN(BE589)-LEN(SUBSTITUTE(BE589," "&amp;L_PendNeg&amp;" "," ")))/(LEN(L_PendNeg)+1))+SUMPRODUCT((LEN(BE589)-LEN(SUBSTITUTE(BE589," "&amp;L_PendPrep&amp;" "," ")))/(LEN(L_PendPrep)+1)),1,0),1)</f>
        <v>0</v>
      </c>
      <c r="BK589" s="61" t="n">
        <f aca="false">IFERROR(IF(SUMPRODUCT((LEN(BF589)-LEN(SUBSTITUTE(BF589," "&amp;L_PendStrict&amp;" "," ")))/(LEN(L_PendStrict)+1))&gt;SUMPRODUCT((LEN(BF589)-LEN(SUBSTITUTE(BF589," "&amp;L_PendNeg&amp;" "," ")))/(LEN(L_PendNeg)+1)),1,0),1)</f>
        <v>0</v>
      </c>
      <c r="BL589" s="61" t="n">
        <f aca="false">IFERROR(IF(OR(SUMPRODUCT(--ISNUMBER(SEARCH({"aa000"," aa 000"," aaa 000"," aaaa 000"," a 0000"," a000 000"," aa 00 000"," aaa 00 000"},BN589)))&gt;0,SUMPRODUCT(--ISNUMBER(SEARCH({"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589)))&gt;0,SUMPRODUCT(--ISNUMBER(SEARCH({"http","www.","\",".pdf",".jpg",".jpeg",".png",".heic",".xls",".doc",".msg",".eml"},Z589)))&gt;0,AND(SUMPRODUCT(--ISNUMBER(SEARCH({"sharepoint","onedrive","teams","dms","q-pulse","qpulse"},Z589)))&gt;0,ISNUMBER(SEARCH("0",BM589)))),1,0),0)</f>
        <v>0</v>
      </c>
      <c r="BM589" s="61" t="str">
        <f aca="false">SUBSTITUTE(SUBSTITUTE(SUBSTITUTE(SUBSTITUTE(SUBSTITUTE(SUBSTITUTE(SUBSTITUTE(SUBSTITUTE(SUBSTITUTE(LOWER(BW589&amp;""),"1","0"),"2","0"),"3","0"),"4","0"),"5","0"),"6","0"),"7","0"),"8","0"),"9","0")</f>
        <v>  </v>
      </c>
      <c r="BN589" s="61" t="str">
        <f aca="false">SUBSTITUTE(SUBSTITUTE(SUBSTITUTE(SUBSTITUTE(SUBSTITUTE(SUBSTITUTE(SUBSTITUTE(SUBSTITUTE(SUBSTITUTE(SUBSTITUTE(SUBSTITUTE(SUBSTITUTE(SUBSTITUTE(SUBSTITUTE(SUBSTITUTE(SUBSTITUTE(SUBSTITUTE(SUBSTITUTE(SUBSTITUTE(SUBSTITUTE(SUBSTITUTE(SUBSTITUTE(SUBSTITUTE(SUBSTITUTE(SUBSTITUTE(BM589,"b","a"),"c","a"),"d","a"),"e","a"),"f","a"),"g","a"),"h","a"),"i","a"),"j","a"),"k","a"),"l","a"),"m","a"),"n","a"),"o","a"),"p","a"),"q","a"),"r","a"),"s","a"),"t","a"),"u","a"),"v","a"),"w","a"),"x","a"),"y","a"),"z","a")</f>
        <v>  </v>
      </c>
      <c r="BO589" s="61" t="str">
        <f aca="false">SUBSTITUTE(SUBSTITUTE(SUBSTITUTE(SUBSTITUTE(SUBSTITUTE(SUBSTITUTE(SUBSTITUTE(SUBSTITUTE(SUBSTITUTE(LOWER(BX589&amp;""),"1","0"),"2","0"),"3","0"),"4","0"),"5","0"),"6","0"),"7","0"),"8","0"),"9","0")</f>
        <v>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v>
      </c>
      <c r="BQ589" s="61" t="n">
        <f aca="false">IFERROR(IF(OR(SUMPRODUCT(--ISNUMBER(SEARCH({"aa000"," aa 000"," aaa 000"," aaaa 000"," a 0000"," a000 000"," aa 00 000"," aaa 00 000"},BP589)))&gt;0,SUMPRODUCT(--ISNUMBER(SEARCH({"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589)))&gt;0,SUMPRODUCT(--ISNUMBER(SEARCH({"http","www.","\",".pdf",".jpg",".jpeg",".png",".heic",".xls",".doc",".msg",".eml"},W589)))&gt;0,ISNUMBER(SEARCH("0000",BO589)),AND(SUMPRODUCT(--ISNUMBER(SEARCH({"sharepoint","onedrive","teams","dms","q-pulse","qpulse"},W589)))&gt;0,ISNUMBER(SEARCH("0",BO589)))),1,0),0)</f>
        <v>0</v>
      </c>
      <c r="BR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589," "&amp;LOWER(Flights!$F$22)&amp;" "," ~ ")," mh"," ~")," at "," ~ ")," by "," ~ ")," on "," ~ ")," to "," ~ ")," from "," ~ ")," until "," ~ ")," till "," ~ ")," before "," ~ ")," after "," ~ ")," around "," ~ ")," approx "," ~ ")," about "," ~ ")," since "," ~ ")," hrs "," ~ ")," hr "," ~ ")," hours "," ~ ")," time "," ~ ")," jan "," ~ ")," feb "," ~ ")," mar "," ~ ")," apr "," ~ ")," may "," ~ ")," jun "," ~ ")," jul "," ~ ")," aug "," ~ ")," sep "," ~ ")," sept "," ~ ")," oct "," ~ ")</f>
        <v>  </v>
      </c>
      <c r="BS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589," "&amp;LOWER(Flights!$F$22)&amp;" "," ~ ")," mh"," ~")," at "," ~ ")," by "," ~ ")," on "," ~ ")," to "," ~ ")," from "," ~ ")," until "," ~ ")," till "," ~ ")," before "," ~ ")," after "," ~ ")," around "," ~ ")," approx "," ~ ")," about "," ~ ")," since "," ~ ")," hrs "," ~ ")," hr "," ~ ")," hours "," ~ ")," time "," ~ ")," jan "," ~ ")," feb "," ~ ")," mar "," ~ ")," apr "," ~ ")," may "," ~ ")," jun "," ~ ")," jul "," ~ ")," aug "," ~ ")," sep "," ~ ")," sept "," ~ ")," oct "," ~ ")</f>
        <v>  </v>
      </c>
      <c r="BT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589,"jan","~"),"feb","~"),"mar","~"),"apr","~"),"may","~"),"jun","~"),"jul","~"),"aug","~"),"sep","~"),"oct","~"),"nov","~"),"dec","~")," nov "," ~ ")," dec "," ~ ")," mon "," ~ ")," tue "," ~ ")," wed "," ~ ")," thu "," ~ ")," fri "," ~ ")," sat "," ~ ")," sun "," ~ ")," gate "," ~ ")," bay "," ~ ")," stand "," ~ ")," position "," ~ ")," galley "," ~ ")," flight "," ~ ")," flt "," ~ ")," day "," ~ ")," date "," ~ ")," dated "," ~ ")," the "," ~ ")," and "," ~ ")," of "," ~ ")," in "," ~ ")," for "," ~ ")," with "," ~ ")</f>
        <v>  </v>
      </c>
      <c r="BU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589,"jan","~"),"feb","~"),"mar","~"),"apr","~"),"may","~"),"jun","~"),"jul","~"),"aug","~"),"sep","~"),"oct","~"),"nov","~"),"dec","~")," nov "," ~ ")," dec "," ~ ")," mon "," ~ ")," tue "," ~ ")," wed "," ~ ")," thu "," ~ ")," fri "," ~ ")," sat "," ~ ")," sun "," ~ ")," gate "," ~ ")," bay "," ~ ")," stand "," ~ ")," position "," ~ ")," galley "," ~ ")," flight "," ~ ")," flt "," ~ ")," day "," ~ ")," date "," ~ ")," dated "," ~ ")," the "," ~ ")," and "," ~ ")," of "," ~ ")," in "," ~ ")," for "," ~ ")," with "," ~ ")</f>
        <v>  </v>
      </c>
      <c r="BV589" s="61" t="n">
        <f aca="false">0</f>
        <v>0</v>
      </c>
      <c r="BW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589," pax "," ~ ")," etd "," ~ ")," eta "," ~ ")," std "," ~ ")," sta "," ~ ")," atd "," ~ ")," ata "," ~ ")," lt "," ~ ")," utc "," ~ ")," local "," ~ ")," ok "," ~ ")," done "," ~ ")," seen "," ~ ")," chk "," ~ ")," chkd "," ~ ")," checked "," ~ ")," rcvd "," ~ ")," recd "," ~ ")," dep "," ~ ")," arr "," ~ ")," qty "," ~ ")," all "," ~ ")," ttl "," ~ ")," total "," ~ ")," via "," ~ ")," per "," ~ ")," call "," ~ ")," inbound "," ~ ")," outbound "," ~ ")," approx "," ~ ")</f>
        <v>  </v>
      </c>
      <c r="BX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589," pax "," ~ ")," etd "," ~ ")," eta "," ~ ")," std "," ~ ")," sta "," ~ ")," atd "," ~ ")," ata "," ~ ")," lt "," ~ ")," utc "," ~ ")," local "," ~ ")," ok "," ~ ")," done "," ~ ")," seen "," ~ ")," chk "," ~ ")," chkd "," ~ ")," checked "," ~ ")," rcvd "," ~ ")," recd "," ~ ")," dep "," ~ ")," arr "," ~ ")," qty "," ~ ")," all "," ~ ")," ttl "," ~ ")," total "," ~ ")," via "," ~ ")," per "," ~ ")," call "," ~ ")," inbound "," ~ ")," outbound "," ~ ")," approx "," ~ ")</f>
        <v>  </v>
      </c>
    </row>
    <row r="590" customFormat="false" ht="39.75" hidden="false" customHeight="true" outlineLevel="0" collapsed="false">
      <c r="A590" s="57" t="s">
        <v>1287</v>
      </c>
      <c r="B590" s="57" t="s">
        <v>293</v>
      </c>
      <c r="C590" s="57" t="str">
        <f aca="false">Flights!$F$22</f>
        <v>MH0052</v>
      </c>
      <c r="D590" s="58" t="n">
        <f aca="false">Flights!$D$22</f>
        <v>46322</v>
      </c>
      <c r="E590" s="57" t="str">
        <f aca="false">Flights!$G$22&amp;"-"&amp;Flights!$H$22</f>
        <v>KUL-KIX</v>
      </c>
      <c r="F590" s="57" t="str">
        <f aca="false">Flights!$K$22</f>
        <v>BC</v>
      </c>
      <c r="G590" s="57" t="s">
        <v>423</v>
      </c>
      <c r="H590" s="57" t="s">
        <v>381</v>
      </c>
      <c r="I590" s="57" t="s">
        <v>431</v>
      </c>
      <c r="J590" s="57" t="s">
        <v>441</v>
      </c>
      <c r="K590" s="67"/>
      <c r="L590" s="67" t="s">
        <v>425</v>
      </c>
      <c r="M590" s="67"/>
      <c r="N590" s="67" t="s">
        <v>386</v>
      </c>
      <c r="O590" s="67" t="s">
        <v>426</v>
      </c>
      <c r="P590" s="57" t="s">
        <v>187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open",IF(AND(NOT(OR(LEN(AZ590)&lt;15,ISNUMBER(MATCH(AZ590,L_Placeholder,0)))),BK590=0,NOT(OR(LEN(AU590)&lt;2,ISNUMBER(MATCH(AU590,L_Placeholder,0)))),NOT(OR(LEN(AX590)&lt;2,ISNUMBER(MATCH(AX590,L_Placeholder,0)))),TRIM(AE590)&lt;&gt;TRIM(T590)),"N/A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missing",IF(OR(LEN(AU590)&lt;2,ISNUMBER(MATCH(AU590,L_Placeholder,0))),"INVALID – PIC missing",IF(OR(LEN(AV590)&lt;2,ISNUMBER(MATCH(AV590,L_Placeholder,0))),"INVALID – result / assessment missing",IF(OR(OR(LEN(AW590)&lt;3,ISNUMBER(MATCH(AW590,L_Placeholder,0))),SUMPRODUCT(--ISNUMBER(SEARCH(" "&amp;L_EvidencePhrase&amp;" ",BD590)))&gt;0,BI590=1),"INVALID – evidence missing, placeholder or not yet on file",IF(BL590=0,"INVALID – evidence needs a traceable reference (number, file name or link)",IF(OR(LEN(AX590)&lt;2,ISNUMBER(MATCH(AX590,L_Placeholder,0))),"INVALID – verifier missing",IF(AX590=AU590,"INVALID – verifier must be someone other than the PIC",IF(BH590=1,"INVALID – result not yet available (awaiting / TBC)",IF(BV590=1,"INVALID – wording says not on board: an on-board confirmation needs the item loaded",IF(AND(AQ590=1,OR(OR(LEN(AY590)&lt;3,ISNUMBER(MATCH(AY590,L_Placeholder,0))),BJ590=1,BQ590=0)),"INVALID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LATE","COMPLETE")&amp;IF(BG590=1," – CHECK WORDING",""))))))))))))))))))))))),IF(TRIM(U590)="Fail","FAIL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t="str">
        <f aca="false">" "&amp;TRIM(SUBSTITUTE(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 "))&amp;" "</f>
        <v>  </v>
      </c>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IFERROR(IF(AND(TRIM(U590)="Pass",SUMPRODUCT((LEN(BC590)-LEN(SUBSTITUTE(BC590,"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")))/(LEN(L_PendNeg)+1))+SUMPRODUCT((LEN(BC590)-LEN(SUBSTITUTE(BC590," "&amp;L_PendPrep&amp;" "," ")))/(LEN(L_PendPrep)+1)),1,0),1)</f>
        <v>0</v>
      </c>
      <c r="BI590" s="61" t="n">
        <f aca="false">IFERROR(IF(SUMPRODUCT((LEN(BD590)-LEN(SUBSTITUTE(BD590," "&amp;L_PendStrict&amp;" "," ")))/(LEN(L_PendStrict)+1))&gt;SUMPRODUCT((LEN(BD590)-LEN(SUBSTITUTE(BD590," "&amp;L_PendNeg&amp;" "," ")))/(LEN(L_PendNeg)+1)),1,0),1)</f>
        <v>0</v>
      </c>
      <c r="BJ590" s="61" t="n">
        <f aca="false">IFERROR(IF(SUMPRODUCT((LEN(BE590)-LEN(SUBSTITUTE(BE590," "&amp;L_Pending&amp;" "," ")))/(LEN(L_Pending)+1))&gt;SUMPRODUCT((LEN(BE590)-LEN(SUBSTITUTE(BE590," "&amp;L_PendNeg&amp;" "," ")))/(LEN(L_PendNeg)+1))+SUMPRODUCT((LEN(BE590)-LEN(SUBSTITUTE(BE590," "&amp;L_PendPrep&amp;" "," ")))/(LEN(L_PendPrep)+1)),1,0),1)</f>
        <v>0</v>
      </c>
      <c r="BK590" s="61" t="n">
        <f aca="false">IFERROR(IF(SUMPRODUCT((LEN(BF590)-LEN(SUBSTITUTE(BF590," "&amp;L_PendStrict&amp;" "," ")))/(LEN(L_PendStrict)+1))&gt;SUMPRODUCT((LEN(BF590)-LEN(SUBSTITUTE(BF590," "&amp;L_PendNeg&amp;" "," ")))/(LEN(L_PendNeg)+1)),1,0),1)</f>
        <v>0</v>
      </c>
      <c r="BL590" s="61" t="n">
        <f aca="false">IFERROR(IF(OR(SUMPRODUCT(--ISNUMBER(SEARCH({"aa000"," aa 000"," aaa 000"," aaaa 000"," a 0000"," a000 000"," aa 00 000"," aaa 00 000"},BN590)))&gt;0,SUMPRODUCT(--ISNUMBER(SEARCH({"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590)))&gt;0,SUMPRODUCT(--ISNUMBER(SEARCH({"http","www.","\",".pdf",".jpg",".jpeg",".png",".heic",".xls",".doc",".msg",".eml"},Z590)))&gt;0,AND(SUMPRODUCT(--ISNUMBER(SEARCH({"sharepoint","onedrive","teams","dms","q-pulse","qpulse"},Z590)))&gt;0,ISNUMBER(SEARCH("0",BM590)))),1,0),0)</f>
        <v>0</v>
      </c>
      <c r="BM590" s="61" t="str">
        <f aca="false">SUBSTITUTE(SUBSTITUTE(SUBSTITUTE(SUBSTITUTE(SUBSTITUTE(SUBSTITUTE(SUBSTITUTE(SUBSTITUTE(SUBSTITUTE(LOWER(BW590&amp;""),"1","0"),"2","0"),"3","0"),"4","0"),"5","0"),"6","0"),"7","0"),"8","0"),"9","0")</f>
        <v>  </v>
      </c>
      <c r="BN590" s="61" t="str">
        <f aca="false">SUBSTITUTE(SUBSTITUTE(SUBSTITUTE(SUBSTITUTE(SUBSTITUTE(SUBSTITUTE(SUBSTITUTE(SUBSTITUTE(SUBSTITUTE(SUBSTITUTE(SUBSTITUTE(SUBSTITUTE(SUBSTITUTE(SUBSTITUTE(SUBSTITUTE(SUBSTITUTE(SUBSTITUTE(SUBSTITUTE(SUBSTITUTE(SUBSTITUTE(SUBSTITUTE(SUBSTITUTE(SUBSTITUTE(SUBSTITUTE(SUBSTITUTE(BM590,"b","a"),"c","a"),"d","a"),"e","a"),"f","a"),"g","a"),"h","a"),"i","a"),"j","a"),"k","a"),"l","a"),"m","a"),"n","a"),"o","a"),"p","a"),"q","a"),"r","a"),"s","a"),"t","a"),"u","a"),"v","a"),"w","a"),"x","a"),"y","a"),"z","a")</f>
        <v>  </v>
      </c>
      <c r="BO590" s="61" t="str">
        <f aca="false">SUBSTITUTE(SUBSTITUTE(SUBSTITUTE(SUBSTITUTE(SUBSTITUTE(SUBSTITUTE(SUBSTITUTE(SUBSTITUTE(SUBSTITUTE(LOWER(BX590&amp;""),"1","0"),"2","0"),"3","0"),"4","0"),"5","0"),"6","0"),"7","0"),"8","0"),"9","0")</f>
        <v>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v>
      </c>
      <c r="BQ590" s="61" t="n">
        <f aca="false">IFERROR(IF(OR(SUMPRODUCT(--ISNUMBER(SEARCH({"aa000"," aa 000"," aaa 000"," aaaa 000"," a 0000"," a000 000"," aa 00 000"," aaa 00 000"},BP590)))&gt;0,SUMPRODUCT(--ISNUMBER(SEARCH({"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590)))&gt;0,SUMPRODUCT(--ISNUMBER(SEARCH({"http","www.","\",".pdf",".jpg",".jpeg",".png",".heic",".xls",".doc",".msg",".eml"},W590)))&gt;0,ISNUMBER(SEARCH("0000",BO590)),AND(SUMPRODUCT(--ISNUMBER(SEARCH({"sharepoint","onedrive","teams","dms","q-pulse","qpulse"},W590)))&gt;0,ISNUMBER(SEARCH("0",BO590)))),1,0),0)</f>
        <v>0</v>
      </c>
      <c r="BR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590," "&amp;LOWER(Flights!$F$22)&amp;" "," ~ ")," mh"," ~")," at "," ~ ")," by "," ~ ")," on "," ~ ")," to "," ~ ")," from "," ~ ")," until "," ~ ")," till "," ~ ")," before "," ~ ")," after "," ~ ")," around "," ~ ")," approx "," ~ ")," about "," ~ ")," since "," ~ ")," hrs "," ~ ")," hr "," ~ ")," hours "," ~ ")," time "," ~ ")," jan "," ~ ")," feb "," ~ ")," mar "," ~ ")," apr "," ~ ")," may "," ~ ")," jun "," ~ ")," jul "," ~ ")," aug "," ~ ")," sep "," ~ ")," sept "," ~ ")," oct "," ~ ")</f>
        <v>  </v>
      </c>
      <c r="BS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590," "&amp;LOWER(Flights!$F$22)&amp;" "," ~ ")," mh"," ~")," at "," ~ ")," by "," ~ ")," on "," ~ ")," to "," ~ ")," from "," ~ ")," until "," ~ ")," till "," ~ ")," before "," ~ ")," after "," ~ ")," around "," ~ ")," approx "," ~ ")," about "," ~ ")," since "," ~ ")," hrs "," ~ ")," hr "," ~ ")," hours "," ~ ")," time "," ~ ")," jan "," ~ ")," feb "," ~ ")," mar "," ~ ")," apr "," ~ ")," may "," ~ ")," jun "," ~ ")," jul "," ~ ")," aug "," ~ ")," sep "," ~ ")," sept "," ~ ")," oct "," ~ ")</f>
        <v>  </v>
      </c>
      <c r="BT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590,"jan","~"),"feb","~"),"mar","~"),"apr","~"),"may","~"),"jun","~"),"jul","~"),"aug","~"),"sep","~"),"oct","~"),"nov","~"),"dec","~")," nov "," ~ ")," dec "," ~ ")," mon "," ~ ")," tue "," ~ ")," wed "," ~ ")," thu "," ~ ")," fri "," ~ ")," sat "," ~ ")," sun "," ~ ")," gate "," ~ ")," bay "," ~ ")," stand "," ~ ")," position "," ~ ")," galley "," ~ ")," flight "," ~ ")," flt "," ~ ")," day "," ~ ")," date "," ~ ")," dated "," ~ ")," the "," ~ ")," and "," ~ ")," of "," ~ ")," in "," ~ ")," for "," ~ ")," with "," ~ ")</f>
        <v>  </v>
      </c>
      <c r="BU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590,"jan","~"),"feb","~"),"mar","~"),"apr","~"),"may","~"),"jun","~"),"jul","~"),"aug","~"),"sep","~"),"oct","~"),"nov","~"),"dec","~")," nov "," ~ ")," dec "," ~ ")," mon "," ~ ")," tue "," ~ ")," wed "," ~ ")," thu "," ~ ")," fri "," ~ ")," sat "," ~ ")," sun "," ~ ")," gate "," ~ ")," bay "," ~ ")," stand "," ~ ")," position "," ~ ")," galley "," ~ ")," flight "," ~ ")," flt "," ~ ")," day "," ~ ")," date "," ~ ")," dated "," ~ ")," the "," ~ ")," and "," ~ ")," of "," ~ ")," in "," ~ ")," for "," ~ ")," with "," ~ ")</f>
        <v>  </v>
      </c>
      <c r="BV590" s="61" t="n">
        <f aca="false">0</f>
        <v>0</v>
      </c>
      <c r="BW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590," pax "," ~ ")," etd "," ~ ")," eta "," ~ ")," std "," ~ ")," sta "," ~ ")," atd "," ~ ")," ata "," ~ ")," lt "," ~ ")," utc "," ~ ")," local "," ~ ")," ok "," ~ ")," done "," ~ ")," seen "," ~ ")," chk "," ~ ")," chkd "," ~ ")," checked "," ~ ")," rcvd "," ~ ")," recd "," ~ ")," dep "," ~ ")," arr "," ~ ")," qty "," ~ ")," all "," ~ ")," ttl "," ~ ")," total "," ~ ")," via "," ~ ")," per "," ~ ")," call "," ~ ")," inbound "," ~ ")," outbound "," ~ ")," approx "," ~ ")</f>
        <v>  </v>
      </c>
      <c r="BX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590," pax "," ~ ")," etd "," ~ ")," eta "," ~ ")," std "," ~ ")," sta "," ~ ")," atd "," ~ ")," ata "," ~ ")," lt "," ~ ")," utc "," ~ ")," local "," ~ ")," ok "," ~ ")," done "," ~ ")," seen "," ~ ")," chk "," ~ ")," chkd "," ~ ")," checked "," ~ ")," rcvd "," ~ ")," recd "," ~ ")," dep "," ~ ")," arr "," ~ ")," qty "," ~ ")," all "," ~ ")," ttl "," ~ ")," total "," ~ ")," via "," ~ ")," per "," ~ ")," call "," ~ ")," inbound "," ~ ")," outbound "," ~ ")," approx "," ~ ")</f>
        <v>  </v>
      </c>
    </row>
    <row r="591" customFormat="false" ht="39.75" hidden="false" customHeight="true" outlineLevel="0" collapsed="false">
      <c r="A591" s="57" t="s">
        <v>1288</v>
      </c>
      <c r="B591" s="57" t="s">
        <v>293</v>
      </c>
      <c r="C591" s="57" t="str">
        <f aca="false">Flights!$F$22</f>
        <v>MH0052</v>
      </c>
      <c r="D591" s="58" t="n">
        <f aca="false">Flights!$D$22</f>
        <v>46322</v>
      </c>
      <c r="E591" s="57" t="str">
        <f aca="false">Flights!$G$22&amp;"-"&amp;Flights!$H$22</f>
        <v>KUL-KIX</v>
      </c>
      <c r="F591" s="57" t="str">
        <f aca="false">Flights!$K$22</f>
        <v>BC</v>
      </c>
      <c r="G591" s="57" t="s">
        <v>423</v>
      </c>
      <c r="H591" s="57" t="s">
        <v>381</v>
      </c>
      <c r="I591" s="57" t="s">
        <v>443</v>
      </c>
      <c r="J591" s="57" t="s">
        <v>606</v>
      </c>
      <c r="K591" s="67" t="s">
        <v>504</v>
      </c>
      <c r="L591" s="67" t="s">
        <v>1289</v>
      </c>
      <c r="M591" s="67" t="s">
        <v>187</v>
      </c>
      <c r="N591" s="67" t="s">
        <v>386</v>
      </c>
      <c r="O591" s="67"/>
      <c r="P591" s="57" t="s">
        <v>187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open",IF(AND(NOT(OR(LEN(AZ591)&lt;15,ISNUMBER(MATCH(AZ591,L_Placeholder,0)))),BK591=0,NOT(OR(LEN(AU591)&lt;2,ISNUMBER(MATCH(AU591,L_Placeholder,0)))),NOT(OR(LEN(AX591)&lt;2,ISNUMBER(MATCH(AX591,L_Placeholder,0)))),TRIM(AE591)&lt;&gt;TRIM(T591)),"N/A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missing",IF(OR(LEN(AU591)&lt;2,ISNUMBER(MATCH(AU591,L_Placeholder,0))),"INVALID – PIC missing",IF(OR(LEN(AV591)&lt;2,ISNUMBER(MATCH(AV591,L_Placeholder,0))),"INVALID – result / assessment missing",IF(OR(OR(LEN(AW591)&lt;3,ISNUMBER(MATCH(AW591,L_Placeholder,0))),SUMPRODUCT(--ISNUMBER(SEARCH(" "&amp;L_EvidencePhrase&amp;" ",BD591)))&gt;0,BI591=1),"INVALID – evidence missing, placeholder or not yet on file",IF(BL591=0,"INVALID – evidence needs a traceable reference (number, file name or link)",IF(OR(LEN(AX591)&lt;2,ISNUMBER(MATCH(AX591,L_Placeholder,0))),"INVALID – verifier missing",IF(AX591=AU591,"INVALID – verifier must be someone other than the PIC",IF(BH591=1,"INVALID – result not yet available (awaiting / TBC)",IF(BV591=1,"INVALID – wording says not on board: an on-board confirmation needs the item loaded",IF(AND(AQ591=1,OR(OR(LEN(AY591)&lt;3,ISNUMBER(MATCH(AY591,L_Placeholder,0))),BJ591=1,BQ591=0)),"INVALID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LATE","COMPLETE")&amp;IF(BG591=1," – CHECK WORDING",""))))))))))))))))))))))),IF(TRIM(U591)="Fail","FAIL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t="str">
        <f aca="false">" "&amp;TRIM(SUBSTITUTE(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 "))&amp;" "</f>
        <v>  </v>
      </c>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IFERROR(IF(AND(TRIM(U591)="Pass",SUMPRODUCT((LEN(BC591)-LEN(SUBSTITUTE(BC591,"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")))/(LEN(L_PendNeg)+1))+SUMPRODUCT((LEN(BC591)-LEN(SUBSTITUTE(BC591," "&amp;L_PendPrep&amp;" "," ")))/(LEN(L_PendPrep)+1)),1,0),1)</f>
        <v>0</v>
      </c>
      <c r="BI591" s="61" t="n">
        <f aca="false">IFERROR(IF(SUMPRODUCT((LEN(BD591)-LEN(SUBSTITUTE(BD591," "&amp;L_PendStrict&amp;" "," ")))/(LEN(L_PendStrict)+1))&gt;SUMPRODUCT((LEN(BD591)-LEN(SUBSTITUTE(BD591," "&amp;L_PendNeg&amp;" "," ")))/(LEN(L_PendNeg)+1)),1,0),1)</f>
        <v>0</v>
      </c>
      <c r="BJ591" s="61" t="n">
        <f aca="false">IFERROR(IF(SUMPRODUCT((LEN(BE591)-LEN(SUBSTITUTE(BE591," "&amp;L_Pending&amp;" "," ")))/(LEN(L_Pending)+1))&gt;SUMPRODUCT((LEN(BE591)-LEN(SUBSTITUTE(BE591," "&amp;L_PendNeg&amp;" "," ")))/(LEN(L_PendNeg)+1))+SUMPRODUCT((LEN(BE591)-LEN(SUBSTITUTE(BE591," "&amp;L_PendPrep&amp;" "," ")))/(LEN(L_PendPrep)+1)),1,0),1)</f>
        <v>0</v>
      </c>
      <c r="BK591" s="61" t="n">
        <f aca="false">IFERROR(IF(SUMPRODUCT((LEN(BF591)-LEN(SUBSTITUTE(BF591," "&amp;L_PendStrict&amp;" "," ")))/(LEN(L_PendStrict)+1))&gt;SUMPRODUCT((LEN(BF591)-LEN(SUBSTITUTE(BF591," "&amp;L_PendNeg&amp;" "," ")))/(LEN(L_PendNeg)+1)),1,0),1)</f>
        <v>0</v>
      </c>
      <c r="BL591" s="61" t="n">
        <f aca="false">IFERROR(IF(OR(SUMPRODUCT(--ISNUMBER(SEARCH({"aa000"," aa 000"," aaa 000"," aaaa 000"," a 0000"," a000 000"," aa 00 000"," aaa 00 000"},BN591)))&gt;0,SUMPRODUCT(--ISNUMBER(SEARCH({"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591)))&gt;0,SUMPRODUCT(--ISNUMBER(SEARCH({"http","www.","\",".pdf",".jpg",".jpeg",".png",".heic",".xls",".doc",".msg",".eml"},Z591)))&gt;0,AND(SUMPRODUCT(--ISNUMBER(SEARCH({"sharepoint","onedrive","teams","dms","q-pulse","qpulse"},Z591)))&gt;0,ISNUMBER(SEARCH("0",BM591)))),1,0),0)</f>
        <v>0</v>
      </c>
      <c r="BM591" s="61" t="str">
        <f aca="false">SUBSTITUTE(SUBSTITUTE(SUBSTITUTE(SUBSTITUTE(SUBSTITUTE(SUBSTITUTE(SUBSTITUTE(SUBSTITUTE(SUBSTITUTE(LOWER(BW591&amp;""),"1","0"),"2","0"),"3","0"),"4","0"),"5","0"),"6","0"),"7","0"),"8","0"),"9","0")</f>
        <v>  </v>
      </c>
      <c r="BN591" s="61" t="str">
        <f aca="false">SUBSTITUTE(SUBSTITUTE(SUBSTITUTE(SUBSTITUTE(SUBSTITUTE(SUBSTITUTE(SUBSTITUTE(SUBSTITUTE(SUBSTITUTE(SUBSTITUTE(SUBSTITUTE(SUBSTITUTE(SUBSTITUTE(SUBSTITUTE(SUBSTITUTE(SUBSTITUTE(SUBSTITUTE(SUBSTITUTE(SUBSTITUTE(SUBSTITUTE(SUBSTITUTE(SUBSTITUTE(SUBSTITUTE(SUBSTITUTE(SUBSTITUTE(BM591,"b","a"),"c","a"),"d","a"),"e","a"),"f","a"),"g","a"),"h","a"),"i","a"),"j","a"),"k","a"),"l","a"),"m","a"),"n","a"),"o","a"),"p","a"),"q","a"),"r","a"),"s","a"),"t","a"),"u","a"),"v","a"),"w","a"),"x","a"),"y","a"),"z","a")</f>
        <v>  </v>
      </c>
      <c r="BO591" s="61" t="str">
        <f aca="false">SUBSTITUTE(SUBSTITUTE(SUBSTITUTE(SUBSTITUTE(SUBSTITUTE(SUBSTITUTE(SUBSTITUTE(SUBSTITUTE(SUBSTITUTE(LOWER(BX591&amp;""),"1","0"),"2","0"),"3","0"),"4","0"),"5","0"),"6","0"),"7","0"),"8","0"),"9","0")</f>
        <v>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v>
      </c>
      <c r="BQ591" s="61" t="n">
        <f aca="false">IFERROR(IF(OR(SUMPRODUCT(--ISNUMBER(SEARCH({"aa000"," aa 000"," aaa 000"," aaaa 000"," a 0000"," a000 000"," aa 00 000"," aaa 00 000"},BP591)))&gt;0,SUMPRODUCT(--ISNUMBER(SEARCH({"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591)))&gt;0,SUMPRODUCT(--ISNUMBER(SEARCH({"http","www.","\",".pdf",".jpg",".jpeg",".png",".heic",".xls",".doc",".msg",".eml"},W591)))&gt;0,ISNUMBER(SEARCH("0000",BO591)),AND(SUMPRODUCT(--ISNUMBER(SEARCH({"sharepoint","onedrive","teams","dms","q-pulse","qpulse"},W591)))&gt;0,ISNUMBER(SEARCH("0",BO591)))),1,0),0)</f>
        <v>0</v>
      </c>
      <c r="BR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591," "&amp;LOWER(Flights!$F$22)&amp;" "," ~ ")," mh"," ~")," at "," ~ ")," by "," ~ ")," on "," ~ ")," to "," ~ ")," from "," ~ ")," until "," ~ ")," till "," ~ ")," before "," ~ ")," after "," ~ ")," around "," ~ ")," approx "," ~ ")," about "," ~ ")," since "," ~ ")," hrs "," ~ ")," hr "," ~ ")," hours "," ~ ")," time "," ~ ")," jan "," ~ ")," feb "," ~ ")," mar "," ~ ")," apr "," ~ ")," may "," ~ ")," jun "," ~ ")," jul "," ~ ")," aug "," ~ ")," sep "," ~ ")," sept "," ~ ")," oct "," ~ ")</f>
        <v>  </v>
      </c>
      <c r="BS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591," "&amp;LOWER(Flights!$F$22)&amp;" "," ~ ")," mh"," ~")," at "," ~ ")," by "," ~ ")," on "," ~ ")," to "," ~ ")," from "," ~ ")," until "," ~ ")," till "," ~ ")," before "," ~ ")," after "," ~ ")," around "," ~ ")," approx "," ~ ")," about "," ~ ")," since "," ~ ")," hrs "," ~ ")," hr "," ~ ")," hours "," ~ ")," time "," ~ ")," jan "," ~ ")," feb "," ~ ")," mar "," ~ ")," apr "," ~ ")," may "," ~ ")," jun "," ~ ")," jul "," ~ ")," aug "," ~ ")," sep "," ~ ")," sept "," ~ ")," oct "," ~ ")</f>
        <v>  </v>
      </c>
      <c r="BT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591,"jan","~"),"feb","~"),"mar","~"),"apr","~"),"may","~"),"jun","~"),"jul","~"),"aug","~"),"sep","~"),"oct","~"),"nov","~"),"dec","~")," nov "," ~ ")," dec "," ~ ")," mon "," ~ ")," tue "," ~ ")," wed "," ~ ")," thu "," ~ ")," fri "," ~ ")," sat "," ~ ")," sun "," ~ ")," gate "," ~ ")," bay "," ~ ")," stand "," ~ ")," position "," ~ ")," galley "," ~ ")," flight "," ~ ")," flt "," ~ ")," day "," ~ ")," date "," ~ ")," dated "," ~ ")," the "," ~ ")," and "," ~ ")," of "," ~ ")," in "," ~ ")," for "," ~ ")," with "," ~ ")</f>
        <v>  </v>
      </c>
      <c r="BU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591,"jan","~"),"feb","~"),"mar","~"),"apr","~"),"may","~"),"jun","~"),"jul","~"),"aug","~"),"sep","~"),"oct","~"),"nov","~"),"dec","~")," nov "," ~ ")," dec "," ~ ")," mon "," ~ ")," tue "," ~ ")," wed "," ~ ")," thu "," ~ ")," fri "," ~ ")," sat "," ~ ")," sun "," ~ ")," gate "," ~ ")," bay "," ~ ")," stand "," ~ ")," position "," ~ ")," galley "," ~ ")," flight "," ~ ")," flt "," ~ ")," day "," ~ ")," date "," ~ ")," dated "," ~ ")," the "," ~ ")," and "," ~ ")," of "," ~ ")," in "," ~ ")," for "," ~ ")," with "," ~ ")</f>
        <v>  </v>
      </c>
      <c r="BV591" s="61" t="n">
        <f aca="false">0</f>
        <v>0</v>
      </c>
      <c r="BW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591," pax "," ~ ")," etd "," ~ ")," eta "," ~ ")," std "," ~ ")," sta "," ~ ")," atd "," ~ ")," ata "," ~ ")," lt "," ~ ")," utc "," ~ ")," local "," ~ ")," ok "," ~ ")," done "," ~ ")," seen "," ~ ")," chk "," ~ ")," chkd "," ~ ")," checked "," ~ ")," rcvd "," ~ ")," recd "," ~ ")," dep "," ~ ")," arr "," ~ ")," qty "," ~ ")," all "," ~ ")," ttl "," ~ ")," total "," ~ ")," via "," ~ ")," per "," ~ ")," call "," ~ ")," inbound "," ~ ")," outbound "," ~ ")," approx "," ~ ")</f>
        <v>  </v>
      </c>
      <c r="BX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591," pax "," ~ ")," etd "," ~ ")," eta "," ~ ")," std "," ~ ")," sta "," ~ ")," atd "," ~ ")," ata "," ~ ")," lt "," ~ ")," utc "," ~ ")," local "," ~ ")," ok "," ~ ")," done "," ~ ")," seen "," ~ ")," chk "," ~ ")," chkd "," ~ ")," checked "," ~ ")," rcvd "," ~ ")," recd "," ~ ")," dep "," ~ ")," arr "," ~ ")," qty "," ~ ")," all "," ~ ")," ttl "," ~ ")," total "," ~ ")," via "," ~ ")," per "," ~ ")," call "," ~ ")," inbound "," ~ ")," outbound "," ~ ")," approx "," ~ ")</f>
        <v>  </v>
      </c>
    </row>
    <row r="592" customFormat="false" ht="41.25" hidden="false" customHeight="true" outlineLevel="0" collapsed="false">
      <c r="A592" s="57" t="s">
        <v>1290</v>
      </c>
      <c r="B592" s="57" t="s">
        <v>293</v>
      </c>
      <c r="C592" s="57" t="str">
        <f aca="false">Flights!$F$22</f>
        <v>MH0052</v>
      </c>
      <c r="D592" s="58" t="n">
        <f aca="false">Flights!$D$22</f>
        <v>46322</v>
      </c>
      <c r="E592" s="57" t="str">
        <f aca="false">Flights!$G$22&amp;"-"&amp;Flights!$H$22</f>
        <v>KUL-KIX</v>
      </c>
      <c r="F592" s="57" t="str">
        <f aca="false">Flights!$K$22</f>
        <v>BC</v>
      </c>
      <c r="G592" s="57" t="s">
        <v>423</v>
      </c>
      <c r="H592" s="57" t="s">
        <v>381</v>
      </c>
      <c r="I592" s="57" t="s">
        <v>502</v>
      </c>
      <c r="J592" s="57" t="s">
        <v>503</v>
      </c>
      <c r="K592" s="67" t="s">
        <v>504</v>
      </c>
      <c r="L592" s="67" t="s">
        <v>1291</v>
      </c>
      <c r="M592" s="67" t="s">
        <v>454</v>
      </c>
      <c r="N592" s="67" t="s">
        <v>386</v>
      </c>
      <c r="O592" s="67" t="s">
        <v>506</v>
      </c>
      <c r="P592" s="57" t="s">
        <v>187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open",IF(AND(NOT(OR(LEN(AZ592)&lt;15,ISNUMBER(MATCH(AZ592,L_Placeholder,0)))),BK592=0,NOT(OR(LEN(AU592)&lt;2,ISNUMBER(MATCH(AU592,L_Placeholder,0)))),NOT(OR(LEN(AX592)&lt;2,ISNUMBER(MATCH(AX592,L_Placeholder,0)))),TRIM(AE592)&lt;&gt;TRIM(T592)),"N/A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missing",IF(OR(LEN(AU592)&lt;2,ISNUMBER(MATCH(AU592,L_Placeholder,0))),"INVALID – PIC missing",IF(OR(LEN(AV592)&lt;2,ISNUMBER(MATCH(AV592,L_Placeholder,0))),"INVALID – result / assessment missing",IF(OR(OR(LEN(AW592)&lt;3,ISNUMBER(MATCH(AW592,L_Placeholder,0))),SUMPRODUCT(--ISNUMBER(SEARCH(" "&amp;L_EvidencePhrase&amp;" ",BD592)))&gt;0,BI592=1),"INVALID – evidence missing, placeholder or not yet on file",IF(BL592=0,"INVALID – evidence needs a traceable reference (number, file name or link)",IF(OR(LEN(AX592)&lt;2,ISNUMBER(MATCH(AX592,L_Placeholder,0))),"INVALID – verifier missing",IF(AX592=AU592,"INVALID – verifier must be someone other than the PIC",IF(BH592=1,"INVALID – result not yet available (awaiting / TBC)",IF(BV592=1,"INVALID – wording says not on board: an on-board confirmation needs the item loaded",IF(AND(AQ592=1,OR(OR(LEN(AY592)&lt;3,ISNUMBER(MATCH(AY592,L_Placeholder,0))),BJ592=1,BQ592=0)),"INVALID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LATE","COMPLETE")&amp;IF(BG592=1," – CHECK WORDING",""))))))))))))))))))))))),IF(TRIM(U592)="Fail","FAIL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t="str">
        <f aca="false">" "&amp;TRIM(SUBSTITUTE(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 "))&amp;" "</f>
        <v>  </v>
      </c>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IFERROR(IF(AND(TRIM(U592)="Pass",SUMPRODUCT((LEN(BC592)-LEN(SUBSTITUTE(BC592,"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")))/(LEN(L_PendNeg)+1))+SUMPRODUCT((LEN(BC592)-LEN(SUBSTITUTE(BC592," "&amp;L_PendPrep&amp;" "," ")))/(LEN(L_PendPrep)+1)),1,0),1)</f>
        <v>0</v>
      </c>
      <c r="BI592" s="61" t="n">
        <f aca="false">IFERROR(IF(SUMPRODUCT((LEN(BD592)-LEN(SUBSTITUTE(BD592," "&amp;L_PendStrict&amp;" "," ")))/(LEN(L_PendStrict)+1))&gt;SUMPRODUCT((LEN(BD592)-LEN(SUBSTITUTE(BD592," "&amp;L_PendNeg&amp;" "," ")))/(LEN(L_PendNeg)+1)),1,0),1)</f>
        <v>0</v>
      </c>
      <c r="BJ592" s="61" t="n">
        <f aca="false">IFERROR(IF(SUMPRODUCT((LEN(BE592)-LEN(SUBSTITUTE(BE592," "&amp;L_Pending&amp;" "," ")))/(LEN(L_Pending)+1))&gt;SUMPRODUCT((LEN(BE592)-LEN(SUBSTITUTE(BE592," "&amp;L_PendNeg&amp;" "," ")))/(LEN(L_PendNeg)+1))+SUMPRODUCT((LEN(BE592)-LEN(SUBSTITUTE(BE592," "&amp;L_PendPrep&amp;" "," ")))/(LEN(L_PendPrep)+1)),1,0),1)</f>
        <v>0</v>
      </c>
      <c r="BK592" s="61" t="n">
        <f aca="false">IFERROR(IF(SUMPRODUCT((LEN(BF592)-LEN(SUBSTITUTE(BF592," "&amp;L_PendStrict&amp;" "," ")))/(LEN(L_PendStrict)+1))&gt;SUMPRODUCT((LEN(BF592)-LEN(SUBSTITUTE(BF592," "&amp;L_PendNeg&amp;" "," ")))/(LEN(L_PendNeg)+1)),1,0),1)</f>
        <v>0</v>
      </c>
      <c r="BL592" s="61" t="n">
        <f aca="false">IFERROR(IF(OR(SUMPRODUCT(--ISNUMBER(SEARCH({"aa000"," aa 000"," aaa 000"," aaaa 000"," a 0000"," a000 000"," aa 00 000"," aaa 00 000"},BN592)))&gt;0,SUMPRODUCT(--ISNUMBER(SEARCH({"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592)))&gt;0,SUMPRODUCT(--ISNUMBER(SEARCH({"http","www.","\",".pdf",".jpg",".jpeg",".png",".heic",".xls",".doc",".msg",".eml"},Z592)))&gt;0,AND(SUMPRODUCT(--ISNUMBER(SEARCH({"sharepoint","onedrive","teams","dms","q-pulse","qpulse"},Z592)))&gt;0,ISNUMBER(SEARCH("0",BM592)))),1,0),0)</f>
        <v>0</v>
      </c>
      <c r="BM592" s="61" t="str">
        <f aca="false">SUBSTITUTE(SUBSTITUTE(SUBSTITUTE(SUBSTITUTE(SUBSTITUTE(SUBSTITUTE(SUBSTITUTE(SUBSTITUTE(SUBSTITUTE(LOWER(BW592&amp;""),"1","0"),"2","0"),"3","0"),"4","0"),"5","0"),"6","0"),"7","0"),"8","0"),"9","0")</f>
        <v>  </v>
      </c>
      <c r="BN592" s="61" t="str">
        <f aca="false">SUBSTITUTE(SUBSTITUTE(SUBSTITUTE(SUBSTITUTE(SUBSTITUTE(SUBSTITUTE(SUBSTITUTE(SUBSTITUTE(SUBSTITUTE(SUBSTITUTE(SUBSTITUTE(SUBSTITUTE(SUBSTITUTE(SUBSTITUTE(SUBSTITUTE(SUBSTITUTE(SUBSTITUTE(SUBSTITUTE(SUBSTITUTE(SUBSTITUTE(SUBSTITUTE(SUBSTITUTE(SUBSTITUTE(SUBSTITUTE(SUBSTITUTE(BM592,"b","a"),"c","a"),"d","a"),"e","a"),"f","a"),"g","a"),"h","a"),"i","a"),"j","a"),"k","a"),"l","a"),"m","a"),"n","a"),"o","a"),"p","a"),"q","a"),"r","a"),"s","a"),"t","a"),"u","a"),"v","a"),"w","a"),"x","a"),"y","a"),"z","a")</f>
        <v>  </v>
      </c>
      <c r="BO592" s="61" t="str">
        <f aca="false">SUBSTITUTE(SUBSTITUTE(SUBSTITUTE(SUBSTITUTE(SUBSTITUTE(SUBSTITUTE(SUBSTITUTE(SUBSTITUTE(SUBSTITUTE(LOWER(BX592&amp;""),"1","0"),"2","0"),"3","0"),"4","0"),"5","0"),"6","0"),"7","0"),"8","0"),"9","0")</f>
        <v>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v>
      </c>
      <c r="BQ592" s="61" t="n">
        <f aca="false">IFERROR(IF(OR(SUMPRODUCT(--ISNUMBER(SEARCH({"aa000"," aa 000"," aaa 000"," aaaa 000"," a 0000"," a000 000"," aa 00 000"," aaa 00 000"},BP592)))&gt;0,SUMPRODUCT(--ISNUMBER(SEARCH({"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592)))&gt;0,SUMPRODUCT(--ISNUMBER(SEARCH({"http","www.","\",".pdf",".jpg",".jpeg",".png",".heic",".xls",".doc",".msg",".eml"},W592)))&gt;0,ISNUMBER(SEARCH("0000",BO592)),AND(SUMPRODUCT(--ISNUMBER(SEARCH({"sharepoint","onedrive","teams","dms","q-pulse","qpulse"},W592)))&gt;0,ISNUMBER(SEARCH("0",BO592)))),1,0),0)</f>
        <v>0</v>
      </c>
      <c r="BR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592," "&amp;LOWER(Flights!$F$22)&amp;" "," ~ ")," mh"," ~")," at "," ~ ")," by "," ~ ")," on "," ~ ")," to "," ~ ")," from "," ~ ")," until "," ~ ")," till "," ~ ")," before "," ~ ")," after "," ~ ")," around "," ~ ")," approx "," ~ ")," about "," ~ ")," since "," ~ ")," hrs "," ~ ")," hr "," ~ ")," hours "," ~ ")," time "," ~ ")," jan "," ~ ")," feb "," ~ ")," mar "," ~ ")," apr "," ~ ")," may "," ~ ")," jun "," ~ ")," jul "," ~ ")," aug "," ~ ")," sep "," ~ ")," sept "," ~ ")," oct "," ~ ")</f>
        <v>  </v>
      </c>
      <c r="BS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592," "&amp;LOWER(Flights!$F$22)&amp;" "," ~ ")," mh"," ~")," at "," ~ ")," by "," ~ ")," on "," ~ ")," to "," ~ ")," from "," ~ ")," until "," ~ ")," till "," ~ ")," before "," ~ ")," after "," ~ ")," around "," ~ ")," approx "," ~ ")," about "," ~ ")," since "," ~ ")," hrs "," ~ ")," hr "," ~ ")," hours "," ~ ")," time "," ~ ")," jan "," ~ ")," feb "," ~ ")," mar "," ~ ")," apr "," ~ ")," may "," ~ ")," jun "," ~ ")," jul "," ~ ")," aug "," ~ ")," sep "," ~ ")," sept "," ~ ")," oct "," ~ ")</f>
        <v>  </v>
      </c>
      <c r="BT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592,"jan","~"),"feb","~"),"mar","~"),"apr","~"),"may","~"),"jun","~"),"jul","~"),"aug","~"),"sep","~"),"oct","~"),"nov","~"),"dec","~")," nov "," ~ ")," dec "," ~ ")," mon "," ~ ")," tue "," ~ ")," wed "," ~ ")," thu "," ~ ")," fri "," ~ ")," sat "," ~ ")," sun "," ~ ")," gate "," ~ ")," bay "," ~ ")," stand "," ~ ")," position "," ~ ")," galley "," ~ ")," flight "," ~ ")," flt "," ~ ")," day "," ~ ")," date "," ~ ")," dated "," ~ ")," the "," ~ ")," and "," ~ ")," of "," ~ ")," in "," ~ ")," for "," ~ ")," with "," ~ ")</f>
        <v>  </v>
      </c>
      <c r="BU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592,"jan","~"),"feb","~"),"mar","~"),"apr","~"),"may","~"),"jun","~"),"jul","~"),"aug","~"),"sep","~"),"oct","~"),"nov","~"),"dec","~")," nov "," ~ ")," dec "," ~ ")," mon "," ~ ")," tue "," ~ ")," wed "," ~ ")," thu "," ~ ")," fri "," ~ ")," sat "," ~ ")," sun "," ~ ")," gate "," ~ ")," bay "," ~ ")," stand "," ~ ")," position "," ~ ")," galley "," ~ ")," flight "," ~ ")," flt "," ~ ")," day "," ~ ")," date "," ~ ")," dated "," ~ ")," the "," ~ ")," and "," ~ ")," of "," ~ ")," in "," ~ ")," for "," ~ ")," with "," ~ ")</f>
        <v>  </v>
      </c>
      <c r="BV592" s="61" t="n">
        <f aca="false">0</f>
        <v>0</v>
      </c>
      <c r="BW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592," pax "," ~ ")," etd "," ~ ")," eta "," ~ ")," std "," ~ ")," sta "," ~ ")," atd "," ~ ")," ata "," ~ ")," lt "," ~ ")," utc "," ~ ")," local "," ~ ")," ok "," ~ ")," done "," ~ ")," seen "," ~ ")," chk "," ~ ")," chkd "," ~ ")," checked "," ~ ")," rcvd "," ~ ")," recd "," ~ ")," dep "," ~ ")," arr "," ~ ")," qty "," ~ ")," all "," ~ ")," ttl "," ~ ")," total "," ~ ")," via "," ~ ")," per "," ~ ")," call "," ~ ")," inbound "," ~ ")," outbound "," ~ ")," approx "," ~ ")</f>
        <v>  </v>
      </c>
      <c r="BX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592," pax "," ~ ")," etd "," ~ ")," eta "," ~ ")," std "," ~ ")," sta "," ~ ")," atd "," ~ ")," ata "," ~ ")," lt "," ~ ")," utc "," ~ ")," local "," ~ ")," ok "," ~ ")," done "," ~ ")," seen "," ~ ")," chk "," ~ ")," chkd "," ~ ")," checked "," ~ ")," rcvd "," ~ ")," recd "," ~ ")," dep "," ~ ")," arr "," ~ ")," qty "," ~ ")," all "," ~ ")," ttl "," ~ ")," total "," ~ ")," via "," ~ ")," per "," ~ ")," call "," ~ ")," inbound "," ~ ")," outbound "," ~ ")," approx "," ~ ")</f>
        <v>  </v>
      </c>
    </row>
    <row r="593" customFormat="false" ht="41.25" hidden="false" customHeight="true" outlineLevel="0" collapsed="false">
      <c r="A593" s="57" t="s">
        <v>1292</v>
      </c>
      <c r="B593" s="57" t="s">
        <v>293</v>
      </c>
      <c r="C593" s="57" t="str">
        <f aca="false">Flights!$F$22</f>
        <v>MH0052</v>
      </c>
      <c r="D593" s="58" t="n">
        <f aca="false">Flights!$D$22</f>
        <v>46322</v>
      </c>
      <c r="E593" s="57" t="str">
        <f aca="false">Flights!$G$22&amp;"-"&amp;Flights!$H$22</f>
        <v>KUL-KIX</v>
      </c>
      <c r="F593" s="57" t="str">
        <f aca="false">Flights!$K$22</f>
        <v>BC</v>
      </c>
      <c r="G593" s="57" t="s">
        <v>423</v>
      </c>
      <c r="H593" s="57" t="s">
        <v>381</v>
      </c>
      <c r="I593" s="57" t="s">
        <v>502</v>
      </c>
      <c r="J593" s="57" t="s">
        <v>508</v>
      </c>
      <c r="K593" s="67" t="s">
        <v>504</v>
      </c>
      <c r="L593" s="67" t="s">
        <v>1293</v>
      </c>
      <c r="M593" s="67" t="s">
        <v>454</v>
      </c>
      <c r="N593" s="67" t="s">
        <v>386</v>
      </c>
      <c r="O593" s="67" t="s">
        <v>506</v>
      </c>
      <c r="P593" s="57" t="s">
        <v>187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open",IF(AND(NOT(OR(LEN(AZ593)&lt;15,ISNUMBER(MATCH(AZ593,L_Placeholder,0)))),BK593=0,NOT(OR(LEN(AU593)&lt;2,ISNUMBER(MATCH(AU593,L_Placeholder,0)))),NOT(OR(LEN(AX593)&lt;2,ISNUMBER(MATCH(AX593,L_Placeholder,0)))),TRIM(AE593)&lt;&gt;TRIM(T593)),"N/A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missing",IF(OR(LEN(AU593)&lt;2,ISNUMBER(MATCH(AU593,L_Placeholder,0))),"INVALID – PIC missing",IF(OR(LEN(AV593)&lt;2,ISNUMBER(MATCH(AV593,L_Placeholder,0))),"INVALID – result / assessment missing",IF(OR(OR(LEN(AW593)&lt;3,ISNUMBER(MATCH(AW593,L_Placeholder,0))),SUMPRODUCT(--ISNUMBER(SEARCH(" "&amp;L_EvidencePhrase&amp;" ",BD593)))&gt;0,BI593=1),"INVALID – evidence missing, placeholder or not yet on file",IF(BL593=0,"INVALID – evidence needs a traceable reference (number, file name or link)",IF(OR(LEN(AX593)&lt;2,ISNUMBER(MATCH(AX593,L_Placeholder,0))),"INVALID – verifier missing",IF(AX593=AU593,"INVALID – verifier must be someone other than the PIC",IF(BH593=1,"INVALID – result not yet available (awaiting / TBC)",IF(BV593=1,"INVALID – wording says not on board: an on-board confirmation needs the item loaded",IF(AND(AQ593=1,OR(OR(LEN(AY593)&lt;3,ISNUMBER(MATCH(AY593,L_Placeholder,0))),BJ593=1,BQ593=0)),"INVALID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LATE","COMPLETE")&amp;IF(BG593=1," – CHECK WORDING",""))))))))))))))))))))))),IF(TRIM(U593)="Fail","FAIL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t="str">
        <f aca="false">" "&amp;TRIM(SUBSTITUTE(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 "))&amp;" "</f>
        <v>  </v>
      </c>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IFERROR(IF(AND(TRIM(U593)="Pass",SUMPRODUCT((LEN(BC593)-LEN(SUBSTITUTE(BC593,"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")))/(LEN(L_PendNeg)+1))+SUMPRODUCT((LEN(BC593)-LEN(SUBSTITUTE(BC593," "&amp;L_PendPrep&amp;" "," ")))/(LEN(L_PendPrep)+1)),1,0),1)</f>
        <v>0</v>
      </c>
      <c r="BI593" s="61" t="n">
        <f aca="false">IFERROR(IF(SUMPRODUCT((LEN(BD593)-LEN(SUBSTITUTE(BD593," "&amp;L_PendStrict&amp;" "," ")))/(LEN(L_PendStrict)+1))&gt;SUMPRODUCT((LEN(BD593)-LEN(SUBSTITUTE(BD593," "&amp;L_PendNeg&amp;" "," ")))/(LEN(L_PendNeg)+1)),1,0),1)</f>
        <v>0</v>
      </c>
      <c r="BJ593" s="61" t="n">
        <f aca="false">IFERROR(IF(SUMPRODUCT((LEN(BE593)-LEN(SUBSTITUTE(BE593," "&amp;L_Pending&amp;" "," ")))/(LEN(L_Pending)+1))&gt;SUMPRODUCT((LEN(BE593)-LEN(SUBSTITUTE(BE593," "&amp;L_PendNeg&amp;" "," ")))/(LEN(L_PendNeg)+1))+SUMPRODUCT((LEN(BE593)-LEN(SUBSTITUTE(BE593," "&amp;L_PendPrep&amp;" "," ")))/(LEN(L_PendPrep)+1)),1,0),1)</f>
        <v>0</v>
      </c>
      <c r="BK593" s="61" t="n">
        <f aca="false">IFERROR(IF(SUMPRODUCT((LEN(BF593)-LEN(SUBSTITUTE(BF593," "&amp;L_PendStrict&amp;" "," ")))/(LEN(L_PendStrict)+1))&gt;SUMPRODUCT((LEN(BF593)-LEN(SUBSTITUTE(BF593," "&amp;L_PendNeg&amp;" "," ")))/(LEN(L_PendNeg)+1)),1,0),1)</f>
        <v>0</v>
      </c>
      <c r="BL593" s="61" t="n">
        <f aca="false">IFERROR(IF(OR(SUMPRODUCT(--ISNUMBER(SEARCH({"aa000"," aa 000"," aaa 000"," aaaa 000"," a 0000"," a000 000"," aa 00 000"," aaa 00 000"},BN593)))&gt;0,SUMPRODUCT(--ISNUMBER(SEARCH({"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593)))&gt;0,SUMPRODUCT(--ISNUMBER(SEARCH({"http","www.","\",".pdf",".jpg",".jpeg",".png",".heic",".xls",".doc",".msg",".eml"},Z593)))&gt;0,AND(SUMPRODUCT(--ISNUMBER(SEARCH({"sharepoint","onedrive","teams","dms","q-pulse","qpulse"},Z593)))&gt;0,ISNUMBER(SEARCH("0",BM593)))),1,0),0)</f>
        <v>0</v>
      </c>
      <c r="BM593" s="61" t="str">
        <f aca="false">SUBSTITUTE(SUBSTITUTE(SUBSTITUTE(SUBSTITUTE(SUBSTITUTE(SUBSTITUTE(SUBSTITUTE(SUBSTITUTE(SUBSTITUTE(LOWER(BW593&amp;""),"1","0"),"2","0"),"3","0"),"4","0"),"5","0"),"6","0"),"7","0"),"8","0"),"9","0")</f>
        <v>  </v>
      </c>
      <c r="BN593" s="61" t="str">
        <f aca="false">SUBSTITUTE(SUBSTITUTE(SUBSTITUTE(SUBSTITUTE(SUBSTITUTE(SUBSTITUTE(SUBSTITUTE(SUBSTITUTE(SUBSTITUTE(SUBSTITUTE(SUBSTITUTE(SUBSTITUTE(SUBSTITUTE(SUBSTITUTE(SUBSTITUTE(SUBSTITUTE(SUBSTITUTE(SUBSTITUTE(SUBSTITUTE(SUBSTITUTE(SUBSTITUTE(SUBSTITUTE(SUBSTITUTE(SUBSTITUTE(SUBSTITUTE(BM593,"b","a"),"c","a"),"d","a"),"e","a"),"f","a"),"g","a"),"h","a"),"i","a"),"j","a"),"k","a"),"l","a"),"m","a"),"n","a"),"o","a"),"p","a"),"q","a"),"r","a"),"s","a"),"t","a"),"u","a"),"v","a"),"w","a"),"x","a"),"y","a"),"z","a")</f>
        <v>  </v>
      </c>
      <c r="BO593" s="61" t="str">
        <f aca="false">SUBSTITUTE(SUBSTITUTE(SUBSTITUTE(SUBSTITUTE(SUBSTITUTE(SUBSTITUTE(SUBSTITUTE(SUBSTITUTE(SUBSTITUTE(LOWER(BX593&amp;""),"1","0"),"2","0"),"3","0"),"4","0"),"5","0"),"6","0"),"7","0"),"8","0"),"9","0")</f>
        <v>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v>
      </c>
      <c r="BQ593" s="61" t="n">
        <f aca="false">IFERROR(IF(OR(SUMPRODUCT(--ISNUMBER(SEARCH({"aa000"," aa 000"," aaa 000"," aaaa 000"," a 0000"," a000 000"," aa 00 000"," aaa 00 000"},BP593)))&gt;0,SUMPRODUCT(--ISNUMBER(SEARCH({"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593)))&gt;0,SUMPRODUCT(--ISNUMBER(SEARCH({"http","www.","\",".pdf",".jpg",".jpeg",".png",".heic",".xls",".doc",".msg",".eml"},W593)))&gt;0,ISNUMBER(SEARCH("0000",BO593)),AND(SUMPRODUCT(--ISNUMBER(SEARCH({"sharepoint","onedrive","teams","dms","q-pulse","qpulse"},W593)))&gt;0,ISNUMBER(SEARCH("0",BO593)))),1,0),0)</f>
        <v>0</v>
      </c>
      <c r="BR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593," "&amp;LOWER(Flights!$F$22)&amp;" "," ~ ")," mh"," ~")," at "," ~ ")," by "," ~ ")," on "," ~ ")," to "," ~ ")," from "," ~ ")," until "," ~ ")," till "," ~ ")," before "," ~ ")," after "," ~ ")," around "," ~ ")," approx "," ~ ")," about "," ~ ")," since "," ~ ")," hrs "," ~ ")," hr "," ~ ")," hours "," ~ ")," time "," ~ ")," jan "," ~ ")," feb "," ~ ")," mar "," ~ ")," apr "," ~ ")," may "," ~ ")," jun "," ~ ")," jul "," ~ ")," aug "," ~ ")," sep "," ~ ")," sept "," ~ ")," oct "," ~ ")</f>
        <v>  </v>
      </c>
      <c r="BS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593," "&amp;LOWER(Flights!$F$22)&amp;" "," ~ ")," mh"," ~")," at "," ~ ")," by "," ~ ")," on "," ~ ")," to "," ~ ")," from "," ~ ")," until "," ~ ")," till "," ~ ")," before "," ~ ")," after "," ~ ")," around "," ~ ")," approx "," ~ ")," about "," ~ ")," since "," ~ ")," hrs "," ~ ")," hr "," ~ ")," hours "," ~ ")," time "," ~ ")," jan "," ~ ")," feb "," ~ ")," mar "," ~ ")," apr "," ~ ")," may "," ~ ")," jun "," ~ ")," jul "," ~ ")," aug "," ~ ")," sep "," ~ ")," sept "," ~ ")," oct "," ~ ")</f>
        <v>  </v>
      </c>
      <c r="BT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593,"jan","~"),"feb","~"),"mar","~"),"apr","~"),"may","~"),"jun","~"),"jul","~"),"aug","~"),"sep","~"),"oct","~"),"nov","~"),"dec","~")," nov "," ~ ")," dec "," ~ ")," mon "," ~ ")," tue "," ~ ")," wed "," ~ ")," thu "," ~ ")," fri "," ~ ")," sat "," ~ ")," sun "," ~ ")," gate "," ~ ")," bay "," ~ ")," stand "," ~ ")," position "," ~ ")," galley "," ~ ")," flight "," ~ ")," flt "," ~ ")," day "," ~ ")," date "," ~ ")," dated "," ~ ")," the "," ~ ")," and "," ~ ")," of "," ~ ")," in "," ~ ")," for "," ~ ")," with "," ~ ")</f>
        <v>  </v>
      </c>
      <c r="BU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593,"jan","~"),"feb","~"),"mar","~"),"apr","~"),"may","~"),"jun","~"),"jul","~"),"aug","~"),"sep","~"),"oct","~"),"nov","~"),"dec","~")," nov "," ~ ")," dec "," ~ ")," mon "," ~ ")," tue "," ~ ")," wed "," ~ ")," thu "," ~ ")," fri "," ~ ")," sat "," ~ ")," sun "," ~ ")," gate "," ~ ")," bay "," ~ ")," stand "," ~ ")," position "," ~ ")," galley "," ~ ")," flight "," ~ ")," flt "," ~ ")," day "," ~ ")," date "," ~ ")," dated "," ~ ")," the "," ~ ")," and "," ~ ")," of "," ~ ")," in "," ~ ")," for "," ~ ")," with "," ~ ")</f>
        <v>  </v>
      </c>
      <c r="BV593" s="61" t="n">
        <f aca="false">0</f>
        <v>0</v>
      </c>
      <c r="BW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593," pax "," ~ ")," etd "," ~ ")," eta "," ~ ")," std "," ~ ")," sta "," ~ ")," atd "," ~ ")," ata "," ~ ")," lt "," ~ ")," utc "," ~ ")," local "," ~ ")," ok "," ~ ")," done "," ~ ")," seen "," ~ ")," chk "," ~ ")," chkd "," ~ ")," checked "," ~ ")," rcvd "," ~ ")," recd "," ~ ")," dep "," ~ ")," arr "," ~ ")," qty "," ~ ")," all "," ~ ")," ttl "," ~ ")," total "," ~ ")," via "," ~ ")," per "," ~ ")," call "," ~ ")," inbound "," ~ ")," outbound "," ~ ")," approx "," ~ ")</f>
        <v>  </v>
      </c>
      <c r="BX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593," pax "," ~ ")," etd "," ~ ")," eta "," ~ ")," std "," ~ ")," sta "," ~ ")," atd "," ~ ")," ata "," ~ ")," lt "," ~ ")," utc "," ~ ")," local "," ~ ")," ok "," ~ ")," done "," ~ ")," seen "," ~ ")," chk "," ~ ")," chkd "," ~ ")," checked "," ~ ")," rcvd "," ~ ")," recd "," ~ ")," dep "," ~ ")," arr "," ~ ")," qty "," ~ ")," all "," ~ ")," ttl "," ~ ")," total "," ~ ")," via "," ~ ")," per "," ~ ")," call "," ~ ")," inbound "," ~ ")," outbound "," ~ ")," approx "," ~ ")</f>
        <v>  </v>
      </c>
    </row>
    <row r="594" customFormat="false" ht="41.25" hidden="false" customHeight="true" outlineLevel="0" collapsed="false">
      <c r="A594" s="57" t="s">
        <v>1294</v>
      </c>
      <c r="B594" s="57" t="s">
        <v>293</v>
      </c>
      <c r="C594" s="57" t="str">
        <f aca="false">Flights!$F$22</f>
        <v>MH0052</v>
      </c>
      <c r="D594" s="58" t="n">
        <f aca="false">Flights!$D$22</f>
        <v>46322</v>
      </c>
      <c r="E594" s="57" t="str">
        <f aca="false">Flights!$G$22&amp;"-"&amp;Flights!$H$22</f>
        <v>KUL-KIX</v>
      </c>
      <c r="F594" s="57" t="str">
        <f aca="false">Flights!$K$22</f>
        <v>BC</v>
      </c>
      <c r="G594" s="57" t="s">
        <v>423</v>
      </c>
      <c r="H594" s="57" t="s">
        <v>381</v>
      </c>
      <c r="I594" s="57" t="s">
        <v>502</v>
      </c>
      <c r="J594" s="57" t="s">
        <v>511</v>
      </c>
      <c r="K594" s="67" t="s">
        <v>504</v>
      </c>
      <c r="L594" s="67" t="s">
        <v>1295</v>
      </c>
      <c r="M594" s="67" t="s">
        <v>454</v>
      </c>
      <c r="N594" s="67" t="s">
        <v>386</v>
      </c>
      <c r="O594" s="67" t="s">
        <v>506</v>
      </c>
      <c r="P594" s="57" t="s">
        <v>187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open",IF(AND(NOT(OR(LEN(AZ594)&lt;15,ISNUMBER(MATCH(AZ594,L_Placeholder,0)))),BK594=0,NOT(OR(LEN(AU594)&lt;2,ISNUMBER(MATCH(AU594,L_Placeholder,0)))),NOT(OR(LEN(AX594)&lt;2,ISNUMBER(MATCH(AX594,L_Placeholder,0)))),TRIM(AE594)&lt;&gt;TRIM(T594)),"N/A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missing",IF(OR(LEN(AU594)&lt;2,ISNUMBER(MATCH(AU594,L_Placeholder,0))),"INVALID – PIC missing",IF(OR(LEN(AV594)&lt;2,ISNUMBER(MATCH(AV594,L_Placeholder,0))),"INVALID – result / assessment missing",IF(OR(OR(LEN(AW594)&lt;3,ISNUMBER(MATCH(AW594,L_Placeholder,0))),SUMPRODUCT(--ISNUMBER(SEARCH(" "&amp;L_EvidencePhrase&amp;" ",BD594)))&gt;0,BI594=1),"INVALID – evidence missing, placeholder or not yet on file",IF(BL594=0,"INVALID – evidence needs a traceable reference (number, file name or link)",IF(OR(LEN(AX594)&lt;2,ISNUMBER(MATCH(AX594,L_Placeholder,0))),"INVALID – verifier missing",IF(AX594=AU594,"INVALID – verifier must be someone other than the PIC",IF(BH594=1,"INVALID – result not yet available (awaiting / TBC)",IF(BV594=1,"INVALID – wording says not on board: an on-board confirmation needs the item loaded",IF(AND(AQ594=1,OR(OR(LEN(AY594)&lt;3,ISNUMBER(MATCH(AY594,L_Placeholder,0))),BJ594=1,BQ594=0)),"INVALID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LATE","COMPLETE")&amp;IF(BG594=1," – CHECK WORDING",""))))))))))))))))))))))),IF(TRIM(U594)="Fail","FAIL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t="str">
        <f aca="false">" "&amp;TRIM(SUBSTITUTE(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 "))&amp;" "</f>
        <v>  </v>
      </c>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IFERROR(IF(AND(TRIM(U594)="Pass",SUMPRODUCT((LEN(BC594)-LEN(SUBSTITUTE(BC594,"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")))/(LEN(L_PendNeg)+1))+SUMPRODUCT((LEN(BC594)-LEN(SUBSTITUTE(BC594," "&amp;L_PendPrep&amp;" "," ")))/(LEN(L_PendPrep)+1)),1,0),1)</f>
        <v>0</v>
      </c>
      <c r="BI594" s="61" t="n">
        <f aca="false">IFERROR(IF(SUMPRODUCT((LEN(BD594)-LEN(SUBSTITUTE(BD594," "&amp;L_PendStrict&amp;" "," ")))/(LEN(L_PendStrict)+1))&gt;SUMPRODUCT((LEN(BD594)-LEN(SUBSTITUTE(BD594," "&amp;L_PendNeg&amp;" "," ")))/(LEN(L_PendNeg)+1)),1,0),1)</f>
        <v>0</v>
      </c>
      <c r="BJ594" s="61" t="n">
        <f aca="false">IFERROR(IF(SUMPRODUCT((LEN(BE594)-LEN(SUBSTITUTE(BE594," "&amp;L_Pending&amp;" "," ")))/(LEN(L_Pending)+1))&gt;SUMPRODUCT((LEN(BE594)-LEN(SUBSTITUTE(BE594," "&amp;L_PendNeg&amp;" "," ")))/(LEN(L_PendNeg)+1))+SUMPRODUCT((LEN(BE594)-LEN(SUBSTITUTE(BE594," "&amp;L_PendPrep&amp;" "," ")))/(LEN(L_PendPrep)+1)),1,0),1)</f>
        <v>0</v>
      </c>
      <c r="BK594" s="61" t="n">
        <f aca="false">IFERROR(IF(SUMPRODUCT((LEN(BF594)-LEN(SUBSTITUTE(BF594," "&amp;L_PendStrict&amp;" "," ")))/(LEN(L_PendStrict)+1))&gt;SUMPRODUCT((LEN(BF594)-LEN(SUBSTITUTE(BF594," "&amp;L_PendNeg&amp;" "," ")))/(LEN(L_PendNeg)+1)),1,0),1)</f>
        <v>0</v>
      </c>
      <c r="BL594" s="61" t="n">
        <f aca="false">IFERROR(IF(OR(SUMPRODUCT(--ISNUMBER(SEARCH({"aa000"," aa 000"," aaa 000"," aaaa 000"," a 0000"," a000 000"," aa 00 000"," aaa 00 000"},BN594)))&gt;0,SUMPRODUCT(--ISNUMBER(SEARCH({"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594)))&gt;0,SUMPRODUCT(--ISNUMBER(SEARCH({"http","www.","\",".pdf",".jpg",".jpeg",".png",".heic",".xls",".doc",".msg",".eml"},Z594)))&gt;0,AND(SUMPRODUCT(--ISNUMBER(SEARCH({"sharepoint","onedrive","teams","dms","q-pulse","qpulse"},Z594)))&gt;0,ISNUMBER(SEARCH("0",BM594)))),1,0),0)</f>
        <v>0</v>
      </c>
      <c r="BM594" s="61" t="str">
        <f aca="false">SUBSTITUTE(SUBSTITUTE(SUBSTITUTE(SUBSTITUTE(SUBSTITUTE(SUBSTITUTE(SUBSTITUTE(SUBSTITUTE(SUBSTITUTE(LOWER(BW594&amp;""),"1","0"),"2","0"),"3","0"),"4","0"),"5","0"),"6","0"),"7","0"),"8","0"),"9","0")</f>
        <v>  </v>
      </c>
      <c r="BN594" s="61" t="str">
        <f aca="false">SUBSTITUTE(SUBSTITUTE(SUBSTITUTE(SUBSTITUTE(SUBSTITUTE(SUBSTITUTE(SUBSTITUTE(SUBSTITUTE(SUBSTITUTE(SUBSTITUTE(SUBSTITUTE(SUBSTITUTE(SUBSTITUTE(SUBSTITUTE(SUBSTITUTE(SUBSTITUTE(SUBSTITUTE(SUBSTITUTE(SUBSTITUTE(SUBSTITUTE(SUBSTITUTE(SUBSTITUTE(SUBSTITUTE(SUBSTITUTE(SUBSTITUTE(BM594,"b","a"),"c","a"),"d","a"),"e","a"),"f","a"),"g","a"),"h","a"),"i","a"),"j","a"),"k","a"),"l","a"),"m","a"),"n","a"),"o","a"),"p","a"),"q","a"),"r","a"),"s","a"),"t","a"),"u","a"),"v","a"),"w","a"),"x","a"),"y","a"),"z","a")</f>
        <v>  </v>
      </c>
      <c r="BO594" s="61" t="str">
        <f aca="false">SUBSTITUTE(SUBSTITUTE(SUBSTITUTE(SUBSTITUTE(SUBSTITUTE(SUBSTITUTE(SUBSTITUTE(SUBSTITUTE(SUBSTITUTE(LOWER(BX594&amp;""),"1","0"),"2","0"),"3","0"),"4","0"),"5","0"),"6","0"),"7","0"),"8","0"),"9","0")</f>
        <v>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v>
      </c>
      <c r="BQ594" s="61" t="n">
        <f aca="false">IFERROR(IF(OR(SUMPRODUCT(--ISNUMBER(SEARCH({"aa000"," aa 000"," aaa 000"," aaaa 000"," a 0000"," a000 000"," aa 00 000"," aaa 00 000"},BP594)))&gt;0,SUMPRODUCT(--ISNUMBER(SEARCH({"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594)))&gt;0,SUMPRODUCT(--ISNUMBER(SEARCH({"http","www.","\",".pdf",".jpg",".jpeg",".png",".heic",".xls",".doc",".msg",".eml"},W594)))&gt;0,ISNUMBER(SEARCH("0000",BO594)),AND(SUMPRODUCT(--ISNUMBER(SEARCH({"sharepoint","onedrive","teams","dms","q-pulse","qpulse"},W594)))&gt;0,ISNUMBER(SEARCH("0",BO594)))),1,0),0)</f>
        <v>0</v>
      </c>
      <c r="BR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594," "&amp;LOWER(Flights!$F$22)&amp;" "," ~ ")," mh"," ~")," at "," ~ ")," by "," ~ ")," on "," ~ ")," to "," ~ ")," from "," ~ ")," until "," ~ ")," till "," ~ ")," before "," ~ ")," after "," ~ ")," around "," ~ ")," approx "," ~ ")," about "," ~ ")," since "," ~ ")," hrs "," ~ ")," hr "," ~ ")," hours "," ~ ")," time "," ~ ")," jan "," ~ ")," feb "," ~ ")," mar "," ~ ")," apr "," ~ ")," may "," ~ ")," jun "," ~ ")," jul "," ~ ")," aug "," ~ ")," sep "," ~ ")," sept "," ~ ")," oct "," ~ ")</f>
        <v>  </v>
      </c>
      <c r="BS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594," "&amp;LOWER(Flights!$F$22)&amp;" "," ~ ")," mh"," ~")," at "," ~ ")," by "," ~ ")," on "," ~ ")," to "," ~ ")," from "," ~ ")," until "," ~ ")," till "," ~ ")," before "," ~ ")," after "," ~ ")," around "," ~ ")," approx "," ~ ")," about "," ~ ")," since "," ~ ")," hrs "," ~ ")," hr "," ~ ")," hours "," ~ ")," time "," ~ ")," jan "," ~ ")," feb "," ~ ")," mar "," ~ ")," apr "," ~ ")," may "," ~ ")," jun "," ~ ")," jul "," ~ ")," aug "," ~ ")," sep "," ~ ")," sept "," ~ ")," oct "," ~ ")</f>
        <v>  </v>
      </c>
      <c r="BT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594,"jan","~"),"feb","~"),"mar","~"),"apr","~"),"may","~"),"jun","~"),"jul","~"),"aug","~"),"sep","~"),"oct","~"),"nov","~"),"dec","~")," nov "," ~ ")," dec "," ~ ")," mon "," ~ ")," tue "," ~ ")," wed "," ~ ")," thu "," ~ ")," fri "," ~ ")," sat "," ~ ")," sun "," ~ ")," gate "," ~ ")," bay "," ~ ")," stand "," ~ ")," position "," ~ ")," galley "," ~ ")," flight "," ~ ")," flt "," ~ ")," day "," ~ ")," date "," ~ ")," dated "," ~ ")," the "," ~ ")," and "," ~ ")," of "," ~ ")," in "," ~ ")," for "," ~ ")," with "," ~ ")</f>
        <v>  </v>
      </c>
      <c r="BU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594,"jan","~"),"feb","~"),"mar","~"),"apr","~"),"may","~"),"jun","~"),"jul","~"),"aug","~"),"sep","~"),"oct","~"),"nov","~"),"dec","~")," nov "," ~ ")," dec "," ~ ")," mon "," ~ ")," tue "," ~ ")," wed "," ~ ")," thu "," ~ ")," fri "," ~ ")," sat "," ~ ")," sun "," ~ ")," gate "," ~ ")," bay "," ~ ")," stand "," ~ ")," position "," ~ ")," galley "," ~ ")," flight "," ~ ")," flt "," ~ ")," day "," ~ ")," date "," ~ ")," dated "," ~ ")," the "," ~ ")," and "," ~ ")," of "," ~ ")," in "," ~ ")," for "," ~ ")," with "," ~ ")</f>
        <v>  </v>
      </c>
      <c r="BV594" s="61" t="n">
        <f aca="false">0</f>
        <v>0</v>
      </c>
      <c r="BW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594," pax "," ~ ")," etd "," ~ ")," eta "," ~ ")," std "," ~ ")," sta "," ~ ")," atd "," ~ ")," ata "," ~ ")," lt "," ~ ")," utc "," ~ ")," local "," ~ ")," ok "," ~ ")," done "," ~ ")," seen "," ~ ")," chk "," ~ ")," chkd "," ~ ")," checked "," ~ ")," rcvd "," ~ ")," recd "," ~ ")," dep "," ~ ")," arr "," ~ ")," qty "," ~ ")," all "," ~ ")," ttl "," ~ ")," total "," ~ ")," via "," ~ ")," per "," ~ ")," call "," ~ ")," inbound "," ~ ")," outbound "," ~ ")," approx "," ~ ")</f>
        <v>  </v>
      </c>
      <c r="BX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594," pax "," ~ ")," etd "," ~ ")," eta "," ~ ")," std "," ~ ")," sta "," ~ ")," atd "," ~ ")," ata "," ~ ")," lt "," ~ ")," utc "," ~ ")," local "," ~ ")," ok "," ~ ")," done "," ~ ")," seen "," ~ ")," chk "," ~ ")," chkd "," ~ ")," checked "," ~ ")," rcvd "," ~ ")," recd "," ~ ")," dep "," ~ ")," arr "," ~ ")," qty "," ~ ")," all "," ~ ")," ttl "," ~ ")," total "," ~ ")," via "," ~ ")," per "," ~ ")," call "," ~ ")," inbound "," ~ ")," outbound "," ~ ")," approx "," ~ ")</f>
        <v>  </v>
      </c>
    </row>
    <row r="595" customFormat="false" ht="41.25" hidden="false" customHeight="true" outlineLevel="0" collapsed="false">
      <c r="A595" s="57" t="s">
        <v>1296</v>
      </c>
      <c r="B595" s="57" t="s">
        <v>293</v>
      </c>
      <c r="C595" s="57" t="str">
        <f aca="false">Flights!$F$22</f>
        <v>MH0052</v>
      </c>
      <c r="D595" s="58" t="n">
        <f aca="false">Flights!$D$22</f>
        <v>46322</v>
      </c>
      <c r="E595" s="57" t="str">
        <f aca="false">Flights!$G$22&amp;"-"&amp;Flights!$H$22</f>
        <v>KUL-KIX</v>
      </c>
      <c r="F595" s="57" t="str">
        <f aca="false">Flights!$K$22</f>
        <v>BC</v>
      </c>
      <c r="G595" s="57" t="s">
        <v>423</v>
      </c>
      <c r="H595" s="57" t="s">
        <v>381</v>
      </c>
      <c r="I595" s="57" t="s">
        <v>502</v>
      </c>
      <c r="J595" s="57" t="s">
        <v>514</v>
      </c>
      <c r="K595" s="67" t="s">
        <v>504</v>
      </c>
      <c r="L595" s="67" t="s">
        <v>1297</v>
      </c>
      <c r="M595" s="67" t="s">
        <v>454</v>
      </c>
      <c r="N595" s="67" t="s">
        <v>386</v>
      </c>
      <c r="O595" s="67" t="s">
        <v>506</v>
      </c>
      <c r="P595" s="57" t="s">
        <v>187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open",IF(AND(NOT(OR(LEN(AZ595)&lt;15,ISNUMBER(MATCH(AZ595,L_Placeholder,0)))),BK595=0,NOT(OR(LEN(AU595)&lt;2,ISNUMBER(MATCH(AU595,L_Placeholder,0)))),NOT(OR(LEN(AX595)&lt;2,ISNUMBER(MATCH(AX595,L_Placeholder,0)))),TRIM(AE595)&lt;&gt;TRIM(T595)),"N/A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missing",IF(OR(LEN(AU595)&lt;2,ISNUMBER(MATCH(AU595,L_Placeholder,0))),"INVALID – PIC missing",IF(OR(LEN(AV595)&lt;2,ISNUMBER(MATCH(AV595,L_Placeholder,0))),"INVALID – result / assessment missing",IF(OR(OR(LEN(AW595)&lt;3,ISNUMBER(MATCH(AW595,L_Placeholder,0))),SUMPRODUCT(--ISNUMBER(SEARCH(" "&amp;L_EvidencePhrase&amp;" ",BD595)))&gt;0,BI595=1),"INVALID – evidence missing, placeholder or not yet on file",IF(BL595=0,"INVALID – evidence needs a traceable reference (number, file name or link)",IF(OR(LEN(AX595)&lt;2,ISNUMBER(MATCH(AX595,L_Placeholder,0))),"INVALID – verifier missing",IF(AX595=AU595,"INVALID – verifier must be someone other than the PIC",IF(BH595=1,"INVALID – result not yet available (awaiting / TBC)",IF(BV595=1,"INVALID – wording says not on board: an on-board confirmation needs the item loaded",IF(AND(AQ595=1,OR(OR(LEN(AY595)&lt;3,ISNUMBER(MATCH(AY595,L_Placeholder,0))),BJ595=1,BQ595=0)),"INVALID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LATE","COMPLETE")&amp;IF(BG595=1," – CHECK WORDING",""))))))))))))))))))))))),IF(TRIM(U595)="Fail","FAIL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t="str">
        <f aca="false">" "&amp;TRIM(SUBSTITUTE(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 "))&amp;" "</f>
        <v>  </v>
      </c>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IFERROR(IF(AND(TRIM(U595)="Pass",SUMPRODUCT((LEN(BC595)-LEN(SUBSTITUTE(BC595,"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")))/(LEN(L_PendNeg)+1))+SUMPRODUCT((LEN(BC595)-LEN(SUBSTITUTE(BC595," "&amp;L_PendPrep&amp;" "," ")))/(LEN(L_PendPrep)+1)),1,0),1)</f>
        <v>0</v>
      </c>
      <c r="BI595" s="61" t="n">
        <f aca="false">IFERROR(IF(SUMPRODUCT((LEN(BD595)-LEN(SUBSTITUTE(BD595," "&amp;L_PendStrict&amp;" "," ")))/(LEN(L_PendStrict)+1))&gt;SUMPRODUCT((LEN(BD595)-LEN(SUBSTITUTE(BD595," "&amp;L_PendNeg&amp;" "," ")))/(LEN(L_PendNeg)+1)),1,0),1)</f>
        <v>0</v>
      </c>
      <c r="BJ595" s="61" t="n">
        <f aca="false">IFERROR(IF(SUMPRODUCT((LEN(BE595)-LEN(SUBSTITUTE(BE595," "&amp;L_Pending&amp;" "," ")))/(LEN(L_Pending)+1))&gt;SUMPRODUCT((LEN(BE595)-LEN(SUBSTITUTE(BE595," "&amp;L_PendNeg&amp;" "," ")))/(LEN(L_PendNeg)+1))+SUMPRODUCT((LEN(BE595)-LEN(SUBSTITUTE(BE595," "&amp;L_PendPrep&amp;" "," ")))/(LEN(L_PendPrep)+1)),1,0),1)</f>
        <v>0</v>
      </c>
      <c r="BK595" s="61" t="n">
        <f aca="false">IFERROR(IF(SUMPRODUCT((LEN(BF595)-LEN(SUBSTITUTE(BF595," "&amp;L_PendStrict&amp;" "," ")))/(LEN(L_PendStrict)+1))&gt;SUMPRODUCT((LEN(BF595)-LEN(SUBSTITUTE(BF595," "&amp;L_PendNeg&amp;" "," ")))/(LEN(L_PendNeg)+1)),1,0),1)</f>
        <v>0</v>
      </c>
      <c r="BL595" s="61" t="n">
        <f aca="false">IFERROR(IF(OR(SUMPRODUCT(--ISNUMBER(SEARCH({"aa000"," aa 000"," aaa 000"," aaaa 000"," a 0000"," a000 000"," aa 00 000"," aaa 00 000"},BN595)))&gt;0,SUMPRODUCT(--ISNUMBER(SEARCH({"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595)))&gt;0,SUMPRODUCT(--ISNUMBER(SEARCH({"http","www.","\",".pdf",".jpg",".jpeg",".png",".heic",".xls",".doc",".msg",".eml"},Z595)))&gt;0,AND(SUMPRODUCT(--ISNUMBER(SEARCH({"sharepoint","onedrive","teams","dms","q-pulse","qpulse"},Z595)))&gt;0,ISNUMBER(SEARCH("0",BM595)))),1,0),0)</f>
        <v>0</v>
      </c>
      <c r="BM595" s="61" t="str">
        <f aca="false">SUBSTITUTE(SUBSTITUTE(SUBSTITUTE(SUBSTITUTE(SUBSTITUTE(SUBSTITUTE(SUBSTITUTE(SUBSTITUTE(SUBSTITUTE(LOWER(BW595&amp;""),"1","0"),"2","0"),"3","0"),"4","0"),"5","0"),"6","0"),"7","0"),"8","0"),"9","0")</f>
        <v>  </v>
      </c>
      <c r="BN595" s="61" t="str">
        <f aca="false">SUBSTITUTE(SUBSTITUTE(SUBSTITUTE(SUBSTITUTE(SUBSTITUTE(SUBSTITUTE(SUBSTITUTE(SUBSTITUTE(SUBSTITUTE(SUBSTITUTE(SUBSTITUTE(SUBSTITUTE(SUBSTITUTE(SUBSTITUTE(SUBSTITUTE(SUBSTITUTE(SUBSTITUTE(SUBSTITUTE(SUBSTITUTE(SUBSTITUTE(SUBSTITUTE(SUBSTITUTE(SUBSTITUTE(SUBSTITUTE(SUBSTITUTE(BM595,"b","a"),"c","a"),"d","a"),"e","a"),"f","a"),"g","a"),"h","a"),"i","a"),"j","a"),"k","a"),"l","a"),"m","a"),"n","a"),"o","a"),"p","a"),"q","a"),"r","a"),"s","a"),"t","a"),"u","a"),"v","a"),"w","a"),"x","a"),"y","a"),"z","a")</f>
        <v>  </v>
      </c>
      <c r="BO595" s="61" t="str">
        <f aca="false">SUBSTITUTE(SUBSTITUTE(SUBSTITUTE(SUBSTITUTE(SUBSTITUTE(SUBSTITUTE(SUBSTITUTE(SUBSTITUTE(SUBSTITUTE(LOWER(BX595&amp;""),"1","0"),"2","0"),"3","0"),"4","0"),"5","0"),"6","0"),"7","0"),"8","0"),"9","0")</f>
        <v>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v>
      </c>
      <c r="BQ595" s="61" t="n">
        <f aca="false">IFERROR(IF(OR(SUMPRODUCT(--ISNUMBER(SEARCH({"aa000"," aa 000"," aaa 000"," aaaa 000"," a 0000"," a000 000"," aa 00 000"," aaa 00 000"},BP595)))&gt;0,SUMPRODUCT(--ISNUMBER(SEARCH({"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595)))&gt;0,SUMPRODUCT(--ISNUMBER(SEARCH({"http","www.","\",".pdf",".jpg",".jpeg",".png",".heic",".xls",".doc",".msg",".eml"},W595)))&gt;0,ISNUMBER(SEARCH("0000",BO595)),AND(SUMPRODUCT(--ISNUMBER(SEARCH({"sharepoint","onedrive","teams","dms","q-pulse","qpulse"},W595)))&gt;0,ISNUMBER(SEARCH("0",BO595)))),1,0),0)</f>
        <v>0</v>
      </c>
      <c r="BR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595," "&amp;LOWER(Flights!$F$22)&amp;" "," ~ ")," mh"," ~")," at "," ~ ")," by "," ~ ")," on "," ~ ")," to "," ~ ")," from "," ~ ")," until "," ~ ")," till "," ~ ")," before "," ~ ")," after "," ~ ")," around "," ~ ")," approx "," ~ ")," about "," ~ ")," since "," ~ ")," hrs "," ~ ")," hr "," ~ ")," hours "," ~ ")," time "," ~ ")," jan "," ~ ")," feb "," ~ ")," mar "," ~ ")," apr "," ~ ")," may "," ~ ")," jun "," ~ ")," jul "," ~ ")," aug "," ~ ")," sep "," ~ ")," sept "," ~ ")," oct "," ~ ")</f>
        <v>  </v>
      </c>
      <c r="BS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595," "&amp;LOWER(Flights!$F$22)&amp;" "," ~ ")," mh"," ~")," at "," ~ ")," by "," ~ ")," on "," ~ ")," to "," ~ ")," from "," ~ ")," until "," ~ ")," till "," ~ ")," before "," ~ ")," after "," ~ ")," around "," ~ ")," approx "," ~ ")," about "," ~ ")," since "," ~ ")," hrs "," ~ ")," hr "," ~ ")," hours "," ~ ")," time "," ~ ")," jan "," ~ ")," feb "," ~ ")," mar "," ~ ")," apr "," ~ ")," may "," ~ ")," jun "," ~ ")," jul "," ~ ")," aug "," ~ ")," sep "," ~ ")," sept "," ~ ")," oct "," ~ ")</f>
        <v>  </v>
      </c>
      <c r="BT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595,"jan","~"),"feb","~"),"mar","~"),"apr","~"),"may","~"),"jun","~"),"jul","~"),"aug","~"),"sep","~"),"oct","~"),"nov","~"),"dec","~")," nov "," ~ ")," dec "," ~ ")," mon "," ~ ")," tue "," ~ ")," wed "," ~ ")," thu "," ~ ")," fri "," ~ ")," sat "," ~ ")," sun "," ~ ")," gate "," ~ ")," bay "," ~ ")," stand "," ~ ")," position "," ~ ")," galley "," ~ ")," flight "," ~ ")," flt "," ~ ")," day "," ~ ")," date "," ~ ")," dated "," ~ ")," the "," ~ ")," and "," ~ ")," of "," ~ ")," in "," ~ ")," for "," ~ ")," with "," ~ ")</f>
        <v>  </v>
      </c>
      <c r="BU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595,"jan","~"),"feb","~"),"mar","~"),"apr","~"),"may","~"),"jun","~"),"jul","~"),"aug","~"),"sep","~"),"oct","~"),"nov","~"),"dec","~")," nov "," ~ ")," dec "," ~ ")," mon "," ~ ")," tue "," ~ ")," wed "," ~ ")," thu "," ~ ")," fri "," ~ ")," sat "," ~ ")," sun "," ~ ")," gate "," ~ ")," bay "," ~ ")," stand "," ~ ")," position "," ~ ")," galley "," ~ ")," flight "," ~ ")," flt "," ~ ")," day "," ~ ")," date "," ~ ")," dated "," ~ ")," the "," ~ ")," and "," ~ ")," of "," ~ ")," in "," ~ ")," for "," ~ ")," with "," ~ ")</f>
        <v>  </v>
      </c>
      <c r="BV595" s="61" t="n">
        <f aca="false">0</f>
        <v>0</v>
      </c>
      <c r="BW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595," pax "," ~ ")," etd "," ~ ")," eta "," ~ ")," std "," ~ ")," sta "," ~ ")," atd "," ~ ")," ata "," ~ ")," lt "," ~ ")," utc "," ~ ")," local "," ~ ")," ok "," ~ ")," done "," ~ ")," seen "," ~ ")," chk "," ~ ")," chkd "," ~ ")," checked "," ~ ")," rcvd "," ~ ")," recd "," ~ ")," dep "," ~ ")," arr "," ~ ")," qty "," ~ ")," all "," ~ ")," ttl "," ~ ")," total "," ~ ")," via "," ~ ")," per "," ~ ")," call "," ~ ")," inbound "," ~ ")," outbound "," ~ ")," approx "," ~ ")</f>
        <v>  </v>
      </c>
      <c r="BX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595," pax "," ~ ")," etd "," ~ ")," eta "," ~ ")," std "," ~ ")," sta "," ~ ")," atd "," ~ ")," ata "," ~ ")," lt "," ~ ")," utc "," ~ ")," local "," ~ ")," ok "," ~ ")," done "," ~ ")," seen "," ~ ")," chk "," ~ ")," chkd "," ~ ")," checked "," ~ ")," rcvd "," ~ ")," recd "," ~ ")," dep "," ~ ")," arr "," ~ ")," qty "," ~ ")," all "," ~ ")," ttl "," ~ ")," total "," ~ ")," via "," ~ ")," per "," ~ ")," call "," ~ ")," inbound "," ~ ")," outbound "," ~ ")," approx "," ~ ")</f>
        <v>  </v>
      </c>
    </row>
    <row r="596" customFormat="false" ht="41.25" hidden="false" customHeight="true" outlineLevel="0" collapsed="false">
      <c r="A596" s="57" t="s">
        <v>1298</v>
      </c>
      <c r="B596" s="57" t="s">
        <v>293</v>
      </c>
      <c r="C596" s="57" t="str">
        <f aca="false">Flights!$F$22</f>
        <v>MH0052</v>
      </c>
      <c r="D596" s="58" t="n">
        <f aca="false">Flights!$D$22</f>
        <v>46322</v>
      </c>
      <c r="E596" s="57" t="str">
        <f aca="false">Flights!$G$22&amp;"-"&amp;Flights!$H$22</f>
        <v>KUL-KIX</v>
      </c>
      <c r="F596" s="57" t="str">
        <f aca="false">Flights!$K$22</f>
        <v>BC</v>
      </c>
      <c r="G596" s="57" t="s">
        <v>423</v>
      </c>
      <c r="H596" s="57" t="s">
        <v>381</v>
      </c>
      <c r="I596" s="57" t="s">
        <v>502</v>
      </c>
      <c r="J596" s="57" t="s">
        <v>518</v>
      </c>
      <c r="K596" s="67" t="s">
        <v>504</v>
      </c>
      <c r="L596" s="67" t="s">
        <v>1299</v>
      </c>
      <c r="M596" s="67" t="s">
        <v>454</v>
      </c>
      <c r="N596" s="67" t="s">
        <v>386</v>
      </c>
      <c r="O596" s="67" t="s">
        <v>506</v>
      </c>
      <c r="P596" s="57" t="s">
        <v>187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open",IF(AND(NOT(OR(LEN(AZ596)&lt;15,ISNUMBER(MATCH(AZ596,L_Placeholder,0)))),BK596=0,NOT(OR(LEN(AU596)&lt;2,ISNUMBER(MATCH(AU596,L_Placeholder,0)))),NOT(OR(LEN(AX596)&lt;2,ISNUMBER(MATCH(AX596,L_Placeholder,0)))),TRIM(AE596)&lt;&gt;TRIM(T596)),"N/A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missing",IF(OR(LEN(AU596)&lt;2,ISNUMBER(MATCH(AU596,L_Placeholder,0))),"INVALID – PIC missing",IF(OR(LEN(AV596)&lt;2,ISNUMBER(MATCH(AV596,L_Placeholder,0))),"INVALID – result / assessment missing",IF(OR(OR(LEN(AW596)&lt;3,ISNUMBER(MATCH(AW596,L_Placeholder,0))),SUMPRODUCT(--ISNUMBER(SEARCH(" "&amp;L_EvidencePhrase&amp;" ",BD596)))&gt;0,BI596=1),"INVALID – evidence missing, placeholder or not yet on file",IF(BL596=0,"INVALID – evidence needs a traceable reference (number, file name or link)",IF(OR(LEN(AX596)&lt;2,ISNUMBER(MATCH(AX596,L_Placeholder,0))),"INVALID – verifier missing",IF(AX596=AU596,"INVALID – verifier must be someone other than the PIC",IF(BH596=1,"INVALID – result not yet available (awaiting / TBC)",IF(BV596=1,"INVALID – wording says not on board: an on-board confirmation needs the item loaded",IF(AND(AQ596=1,OR(OR(LEN(AY596)&lt;3,ISNUMBER(MATCH(AY596,L_Placeholder,0))),BJ596=1,BQ596=0)),"INVALID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LATE","COMPLETE")&amp;IF(BG596=1," – CHECK WORDING",""))))))))))))))))))))))),IF(TRIM(U596)="Fail","FAIL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t="str">
        <f aca="false">" "&amp;TRIM(SUBSTITUTE(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 "))&amp;" "</f>
        <v>  </v>
      </c>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IFERROR(IF(AND(TRIM(U596)="Pass",SUMPRODUCT((LEN(BC596)-LEN(SUBSTITUTE(BC596,"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")))/(LEN(L_PendNeg)+1))+SUMPRODUCT((LEN(BC596)-LEN(SUBSTITUTE(BC596," "&amp;L_PendPrep&amp;" "," ")))/(LEN(L_PendPrep)+1)),1,0),1)</f>
        <v>0</v>
      </c>
      <c r="BI596" s="61" t="n">
        <f aca="false">IFERROR(IF(SUMPRODUCT((LEN(BD596)-LEN(SUBSTITUTE(BD596," "&amp;L_PendStrict&amp;" "," ")))/(LEN(L_PendStrict)+1))&gt;SUMPRODUCT((LEN(BD596)-LEN(SUBSTITUTE(BD596," "&amp;L_PendNeg&amp;" "," ")))/(LEN(L_PendNeg)+1)),1,0),1)</f>
        <v>0</v>
      </c>
      <c r="BJ596" s="61" t="n">
        <f aca="false">IFERROR(IF(SUMPRODUCT((LEN(BE596)-LEN(SUBSTITUTE(BE596," "&amp;L_Pending&amp;" "," ")))/(LEN(L_Pending)+1))&gt;SUMPRODUCT((LEN(BE596)-LEN(SUBSTITUTE(BE596," "&amp;L_PendNeg&amp;" "," ")))/(LEN(L_PendNeg)+1))+SUMPRODUCT((LEN(BE596)-LEN(SUBSTITUTE(BE596," "&amp;L_PendPrep&amp;" "," ")))/(LEN(L_PendPrep)+1)),1,0),1)</f>
        <v>0</v>
      </c>
      <c r="BK596" s="61" t="n">
        <f aca="false">IFERROR(IF(SUMPRODUCT((LEN(BF596)-LEN(SUBSTITUTE(BF596," "&amp;L_PendStrict&amp;" "," ")))/(LEN(L_PendStrict)+1))&gt;SUMPRODUCT((LEN(BF596)-LEN(SUBSTITUTE(BF596," "&amp;L_PendNeg&amp;" "," ")))/(LEN(L_PendNeg)+1)),1,0),1)</f>
        <v>0</v>
      </c>
      <c r="BL596" s="61" t="n">
        <f aca="false">IFERROR(IF(OR(SUMPRODUCT(--ISNUMBER(SEARCH({"aa000"," aa 000"," aaa 000"," aaaa 000"," a 0000"," a000 000"," aa 00 000"," aaa 00 000"},BN596)))&gt;0,SUMPRODUCT(--ISNUMBER(SEARCH({"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596)))&gt;0,SUMPRODUCT(--ISNUMBER(SEARCH({"http","www.","\",".pdf",".jpg",".jpeg",".png",".heic",".xls",".doc",".msg",".eml"},Z596)))&gt;0,AND(SUMPRODUCT(--ISNUMBER(SEARCH({"sharepoint","onedrive","teams","dms","q-pulse","qpulse"},Z596)))&gt;0,ISNUMBER(SEARCH("0",BM596)))),1,0),0)</f>
        <v>0</v>
      </c>
      <c r="BM596" s="61" t="str">
        <f aca="false">SUBSTITUTE(SUBSTITUTE(SUBSTITUTE(SUBSTITUTE(SUBSTITUTE(SUBSTITUTE(SUBSTITUTE(SUBSTITUTE(SUBSTITUTE(LOWER(BW596&amp;""),"1","0"),"2","0"),"3","0"),"4","0"),"5","0"),"6","0"),"7","0"),"8","0"),"9","0")</f>
        <v>  </v>
      </c>
      <c r="BN596" s="61" t="str">
        <f aca="false">SUBSTITUTE(SUBSTITUTE(SUBSTITUTE(SUBSTITUTE(SUBSTITUTE(SUBSTITUTE(SUBSTITUTE(SUBSTITUTE(SUBSTITUTE(SUBSTITUTE(SUBSTITUTE(SUBSTITUTE(SUBSTITUTE(SUBSTITUTE(SUBSTITUTE(SUBSTITUTE(SUBSTITUTE(SUBSTITUTE(SUBSTITUTE(SUBSTITUTE(SUBSTITUTE(SUBSTITUTE(SUBSTITUTE(SUBSTITUTE(SUBSTITUTE(BM596,"b","a"),"c","a"),"d","a"),"e","a"),"f","a"),"g","a"),"h","a"),"i","a"),"j","a"),"k","a"),"l","a"),"m","a"),"n","a"),"o","a"),"p","a"),"q","a"),"r","a"),"s","a"),"t","a"),"u","a"),"v","a"),"w","a"),"x","a"),"y","a"),"z","a")</f>
        <v>  </v>
      </c>
      <c r="BO596" s="61" t="str">
        <f aca="false">SUBSTITUTE(SUBSTITUTE(SUBSTITUTE(SUBSTITUTE(SUBSTITUTE(SUBSTITUTE(SUBSTITUTE(SUBSTITUTE(SUBSTITUTE(LOWER(BX596&amp;""),"1","0"),"2","0"),"3","0"),"4","0"),"5","0"),"6","0"),"7","0"),"8","0"),"9","0")</f>
        <v>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v>
      </c>
      <c r="BQ596" s="61" t="n">
        <f aca="false">IFERROR(IF(OR(SUMPRODUCT(--ISNUMBER(SEARCH({"aa000"," aa 000"," aaa 000"," aaaa 000"," a 0000"," a000 000"," aa 00 000"," aaa 00 000"},BP596)))&gt;0,SUMPRODUCT(--ISNUMBER(SEARCH({"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596)))&gt;0,SUMPRODUCT(--ISNUMBER(SEARCH({"http","www.","\",".pdf",".jpg",".jpeg",".png",".heic",".xls",".doc",".msg",".eml"},W596)))&gt;0,ISNUMBER(SEARCH("0000",BO596)),AND(SUMPRODUCT(--ISNUMBER(SEARCH({"sharepoint","onedrive","teams","dms","q-pulse","qpulse"},W596)))&gt;0,ISNUMBER(SEARCH("0",BO596)))),1,0),0)</f>
        <v>0</v>
      </c>
      <c r="BR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596," "&amp;LOWER(Flights!$F$22)&amp;" "," ~ ")," mh"," ~")," at "," ~ ")," by "," ~ ")," on "," ~ ")," to "," ~ ")," from "," ~ ")," until "," ~ ")," till "," ~ ")," before "," ~ ")," after "," ~ ")," around "," ~ ")," approx "," ~ ")," about "," ~ ")," since "," ~ ")," hrs "," ~ ")," hr "," ~ ")," hours "," ~ ")," time "," ~ ")," jan "," ~ ")," feb "," ~ ")," mar "," ~ ")," apr "," ~ ")," may "," ~ ")," jun "," ~ ")," jul "," ~ ")," aug "," ~ ")," sep "," ~ ")," sept "," ~ ")," oct "," ~ ")</f>
        <v>  </v>
      </c>
      <c r="BS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596," "&amp;LOWER(Flights!$F$22)&amp;" "," ~ ")," mh"," ~")," at "," ~ ")," by "," ~ ")," on "," ~ ")," to "," ~ ")," from "," ~ ")," until "," ~ ")," till "," ~ ")," before "," ~ ")," after "," ~ ")," around "," ~ ")," approx "," ~ ")," about "," ~ ")," since "," ~ ")," hrs "," ~ ")," hr "," ~ ")," hours "," ~ ")," time "," ~ ")," jan "," ~ ")," feb "," ~ ")," mar "," ~ ")," apr "," ~ ")," may "," ~ ")," jun "," ~ ")," jul "," ~ ")," aug "," ~ ")," sep "," ~ ")," sept "," ~ ")," oct "," ~ ")</f>
        <v>  </v>
      </c>
      <c r="BT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596,"jan","~"),"feb","~"),"mar","~"),"apr","~"),"may","~"),"jun","~"),"jul","~"),"aug","~"),"sep","~"),"oct","~"),"nov","~"),"dec","~")," nov "," ~ ")," dec "," ~ ")," mon "," ~ ")," tue "," ~ ")," wed "," ~ ")," thu "," ~ ")," fri "," ~ ")," sat "," ~ ")," sun "," ~ ")," gate "," ~ ")," bay "," ~ ")," stand "," ~ ")," position "," ~ ")," galley "," ~ ")," flight "," ~ ")," flt "," ~ ")," day "," ~ ")," date "," ~ ")," dated "," ~ ")," the "," ~ ")," and "," ~ ")," of "," ~ ")," in "," ~ ")," for "," ~ ")," with "," ~ ")</f>
        <v>  </v>
      </c>
      <c r="BU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596,"jan","~"),"feb","~"),"mar","~"),"apr","~"),"may","~"),"jun","~"),"jul","~"),"aug","~"),"sep","~"),"oct","~"),"nov","~"),"dec","~")," nov "," ~ ")," dec "," ~ ")," mon "," ~ ")," tue "," ~ ")," wed "," ~ ")," thu "," ~ ")," fri "," ~ ")," sat "," ~ ")," sun "," ~ ")," gate "," ~ ")," bay "," ~ ")," stand "," ~ ")," position "," ~ ")," galley "," ~ ")," flight "," ~ ")," flt "," ~ ")," day "," ~ ")," date "," ~ ")," dated "," ~ ")," the "," ~ ")," and "," ~ ")," of "," ~ ")," in "," ~ ")," for "," ~ ")," with "," ~ ")</f>
        <v>  </v>
      </c>
      <c r="BV596" s="61" t="n">
        <f aca="false">0</f>
        <v>0</v>
      </c>
      <c r="BW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596," pax "," ~ ")," etd "," ~ ")," eta "," ~ ")," std "," ~ ")," sta "," ~ ")," atd "," ~ ")," ata "," ~ ")," lt "," ~ ")," utc "," ~ ")," local "," ~ ")," ok "," ~ ")," done "," ~ ")," seen "," ~ ")," chk "," ~ ")," chkd "," ~ ")," checked "," ~ ")," rcvd "," ~ ")," recd "," ~ ")," dep "," ~ ")," arr "," ~ ")," qty "," ~ ")," all "," ~ ")," ttl "," ~ ")," total "," ~ ")," via "," ~ ")," per "," ~ ")," call "," ~ ")," inbound "," ~ ")," outbound "," ~ ")," approx "," ~ ")</f>
        <v>  </v>
      </c>
      <c r="BX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596," pax "," ~ ")," etd "," ~ ")," eta "," ~ ")," std "," ~ ")," sta "," ~ ")," atd "," ~ ")," ata "," ~ ")," lt "," ~ ")," utc "," ~ ")," local "," ~ ")," ok "," ~ ")," done "," ~ ")," seen "," ~ ")," chk "," ~ ")," chkd "," ~ ")," checked "," ~ ")," rcvd "," ~ ")," recd "," ~ ")," dep "," ~ ")," arr "," ~ ")," qty "," ~ ")," all "," ~ ")," ttl "," ~ ")," total "," ~ ")," via "," ~ ")," per "," ~ ")," call "," ~ ")," inbound "," ~ ")," outbound "," ~ ")," approx "," ~ ")</f>
        <v>  </v>
      </c>
    </row>
    <row r="597" customFormat="false" ht="54" hidden="false" customHeight="true" outlineLevel="0" collapsed="false">
      <c r="A597" s="57" t="s">
        <v>1300</v>
      </c>
      <c r="B597" s="57" t="s">
        <v>293</v>
      </c>
      <c r="C597" s="57" t="str">
        <f aca="false">Flights!$F$22</f>
        <v>MH0052</v>
      </c>
      <c r="D597" s="58" t="n">
        <f aca="false">Flights!$D$22</f>
        <v>46322</v>
      </c>
      <c r="E597" s="57" t="str">
        <f aca="false">Flights!$G$22&amp;"-"&amp;Flights!$H$22</f>
        <v>KUL-KIX</v>
      </c>
      <c r="F597" s="57" t="str">
        <f aca="false">Flights!$K$22</f>
        <v>BC</v>
      </c>
      <c r="G597" s="57" t="s">
        <v>423</v>
      </c>
      <c r="H597" s="57" t="s">
        <v>381</v>
      </c>
      <c r="I597" s="57" t="s">
        <v>502</v>
      </c>
      <c r="J597" s="57" t="s">
        <v>521</v>
      </c>
      <c r="K597" s="67" t="s">
        <v>619</v>
      </c>
      <c r="L597" s="67" t="s">
        <v>1301</v>
      </c>
      <c r="M597" s="67" t="s">
        <v>454</v>
      </c>
      <c r="N597" s="67" t="s">
        <v>386</v>
      </c>
      <c r="O597" s="67" t="s">
        <v>524</v>
      </c>
      <c r="P597" s="57" t="s">
        <v>187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open",IF(AND(NOT(OR(LEN(AZ597)&lt;15,ISNUMBER(MATCH(AZ597,L_Placeholder,0)))),BK597=0,NOT(OR(LEN(AU597)&lt;2,ISNUMBER(MATCH(AU597,L_Placeholder,0)))),NOT(OR(LEN(AX597)&lt;2,ISNUMBER(MATCH(AX597,L_Placeholder,0)))),TRIM(AE597)&lt;&gt;TRIM(T597)),"N/A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missing",IF(OR(LEN(AU597)&lt;2,ISNUMBER(MATCH(AU597,L_Placeholder,0))),"INVALID – PIC missing",IF(OR(LEN(AV597)&lt;2,ISNUMBER(MATCH(AV597,L_Placeholder,0))),"INVALID – result / assessment missing",IF(OR(OR(LEN(AW597)&lt;3,ISNUMBER(MATCH(AW597,L_Placeholder,0))),SUMPRODUCT(--ISNUMBER(SEARCH(" "&amp;L_EvidencePhrase&amp;" ",BD597)))&gt;0,BI597=1),"INVALID – evidence missing, placeholder or not yet on file",IF(BL597=0,"INVALID – evidence needs a traceable reference (number, file name or link)",IF(OR(LEN(AX597)&lt;2,ISNUMBER(MATCH(AX597,L_Placeholder,0))),"INVALID – verifier missing",IF(AX597=AU597,"INVALID – verifier must be someone other than the PIC",IF(BH597=1,"INVALID – result not yet available (awaiting / TBC)",IF(BV597=1,"INVALID – wording says not on board: an on-board confirmation needs the item loaded",IF(AND(AQ597=1,OR(OR(LEN(AY597)&lt;3,ISNUMBER(MATCH(AY597,L_Placeholder,0))),BJ597=1,BQ597=0)),"INVALID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LATE","COMPLETE")&amp;IF(BG597=1," – CHECK WORDING",""))))))))))))))))))))))),IF(TRIM(U597)="Fail","FAIL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t="str">
        <f aca="false">" "&amp;TRIM(SUBSTITUTE(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 "))&amp;" "</f>
        <v>  </v>
      </c>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IFERROR(IF(AND(TRIM(U597)="Pass",SUMPRODUCT((LEN(BC597)-LEN(SUBSTITUTE(BC597,"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")))/(LEN(L_PendNeg)+1))+SUMPRODUCT((LEN(BC597)-LEN(SUBSTITUTE(BC597," "&amp;L_PendPrep&amp;" "," ")))/(LEN(L_PendPrep)+1)),1,0),1)</f>
        <v>0</v>
      </c>
      <c r="BI597" s="61" t="n">
        <f aca="false">IFERROR(IF(SUMPRODUCT((LEN(BD597)-LEN(SUBSTITUTE(BD597," "&amp;L_PendStrict&amp;" "," ")))/(LEN(L_PendStrict)+1))&gt;SUMPRODUCT((LEN(BD597)-LEN(SUBSTITUTE(BD597," "&amp;L_PendNeg&amp;" "," ")))/(LEN(L_PendNeg)+1)),1,0),1)</f>
        <v>0</v>
      </c>
      <c r="BJ597" s="61" t="n">
        <f aca="false">IFERROR(IF(SUMPRODUCT((LEN(BE597)-LEN(SUBSTITUTE(BE597," "&amp;L_Pending&amp;" "," ")))/(LEN(L_Pending)+1))&gt;SUMPRODUCT((LEN(BE597)-LEN(SUBSTITUTE(BE597," "&amp;L_PendNeg&amp;" "," ")))/(LEN(L_PendNeg)+1))+SUMPRODUCT((LEN(BE597)-LEN(SUBSTITUTE(BE597," "&amp;L_PendPrep&amp;" "," ")))/(LEN(L_PendPrep)+1)),1,0),1)</f>
        <v>0</v>
      </c>
      <c r="BK597" s="61" t="n">
        <f aca="false">IFERROR(IF(SUMPRODUCT((LEN(BF597)-LEN(SUBSTITUTE(BF597," "&amp;L_PendStrict&amp;" "," ")))/(LEN(L_PendStrict)+1))&gt;SUMPRODUCT((LEN(BF597)-LEN(SUBSTITUTE(BF597," "&amp;L_PendNeg&amp;" "," ")))/(LEN(L_PendNeg)+1)),1,0),1)</f>
        <v>0</v>
      </c>
      <c r="BL597" s="61" t="n">
        <f aca="false">IFERROR(IF(OR(SUMPRODUCT(--ISNUMBER(SEARCH({"aa000"," aa 000"," aaa 000"," aaaa 000"," a 0000"," a000 000"," aa 00 000"," aaa 00 000"},BN597)))&gt;0,SUMPRODUCT(--ISNUMBER(SEARCH({"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597)))&gt;0,SUMPRODUCT(--ISNUMBER(SEARCH({"http","www.","\",".pdf",".jpg",".jpeg",".png",".heic",".xls",".doc",".msg",".eml"},Z597)))&gt;0,AND(SUMPRODUCT(--ISNUMBER(SEARCH({"sharepoint","onedrive","teams","dms","q-pulse","qpulse"},Z597)))&gt;0,ISNUMBER(SEARCH("0",BM597)))),1,0),0)</f>
        <v>0</v>
      </c>
      <c r="BM597" s="61" t="str">
        <f aca="false">SUBSTITUTE(SUBSTITUTE(SUBSTITUTE(SUBSTITUTE(SUBSTITUTE(SUBSTITUTE(SUBSTITUTE(SUBSTITUTE(SUBSTITUTE(LOWER(BW597&amp;""),"1","0"),"2","0"),"3","0"),"4","0"),"5","0"),"6","0"),"7","0"),"8","0"),"9","0")</f>
        <v>  </v>
      </c>
      <c r="BN597" s="61" t="str">
        <f aca="false">SUBSTITUTE(SUBSTITUTE(SUBSTITUTE(SUBSTITUTE(SUBSTITUTE(SUBSTITUTE(SUBSTITUTE(SUBSTITUTE(SUBSTITUTE(SUBSTITUTE(SUBSTITUTE(SUBSTITUTE(SUBSTITUTE(SUBSTITUTE(SUBSTITUTE(SUBSTITUTE(SUBSTITUTE(SUBSTITUTE(SUBSTITUTE(SUBSTITUTE(SUBSTITUTE(SUBSTITUTE(SUBSTITUTE(SUBSTITUTE(SUBSTITUTE(BM597,"b","a"),"c","a"),"d","a"),"e","a"),"f","a"),"g","a"),"h","a"),"i","a"),"j","a"),"k","a"),"l","a"),"m","a"),"n","a"),"o","a"),"p","a"),"q","a"),"r","a"),"s","a"),"t","a"),"u","a"),"v","a"),"w","a"),"x","a"),"y","a"),"z","a")</f>
        <v>  </v>
      </c>
      <c r="BO597" s="61" t="str">
        <f aca="false">SUBSTITUTE(SUBSTITUTE(SUBSTITUTE(SUBSTITUTE(SUBSTITUTE(SUBSTITUTE(SUBSTITUTE(SUBSTITUTE(SUBSTITUTE(LOWER(BX597&amp;""),"1","0"),"2","0"),"3","0"),"4","0"),"5","0"),"6","0"),"7","0"),"8","0"),"9","0")</f>
        <v>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v>
      </c>
      <c r="BQ597" s="61" t="n">
        <f aca="false">IFERROR(IF(OR(SUMPRODUCT(--ISNUMBER(SEARCH({"aa000"," aa 000"," aaa 000"," aaaa 000"," a 0000"," a000 000"," aa 00 000"," aaa 00 000"},BP597)))&gt;0,SUMPRODUCT(--ISNUMBER(SEARCH({"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597)))&gt;0,SUMPRODUCT(--ISNUMBER(SEARCH({"http","www.","\",".pdf",".jpg",".jpeg",".png",".heic",".xls",".doc",".msg",".eml"},W597)))&gt;0,ISNUMBER(SEARCH("0000",BO597)),AND(SUMPRODUCT(--ISNUMBER(SEARCH({"sharepoint","onedrive","teams","dms","q-pulse","qpulse"},W597)))&gt;0,ISNUMBER(SEARCH("0",BO597)))),1,0),0)</f>
        <v>0</v>
      </c>
      <c r="BR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597," "&amp;LOWER(Flights!$F$22)&amp;" "," ~ ")," mh"," ~")," at "," ~ ")," by "," ~ ")," on "," ~ ")," to "," ~ ")," from "," ~ ")," until "," ~ ")," till "," ~ ")," before "," ~ ")," after "," ~ ")," around "," ~ ")," approx "," ~ ")," about "," ~ ")," since "," ~ ")," hrs "," ~ ")," hr "," ~ ")," hours "," ~ ")," time "," ~ ")," jan "," ~ ")," feb "," ~ ")," mar "," ~ ")," apr "," ~ ")," may "," ~ ")," jun "," ~ ")," jul "," ~ ")," aug "," ~ ")," sep "," ~ ")," sept "," ~ ")," oct "," ~ ")</f>
        <v>  </v>
      </c>
      <c r="BS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597," "&amp;LOWER(Flights!$F$22)&amp;" "," ~ ")," mh"," ~")," at "," ~ ")," by "," ~ ")," on "," ~ ")," to "," ~ ")," from "," ~ ")," until "," ~ ")," till "," ~ ")," before "," ~ ")," after "," ~ ")," around "," ~ ")," approx "," ~ ")," about "," ~ ")," since "," ~ ")," hrs "," ~ ")," hr "," ~ ")," hours "," ~ ")," time "," ~ ")," jan "," ~ ")," feb "," ~ ")," mar "," ~ ")," apr "," ~ ")," may "," ~ ")," jun "," ~ ")," jul "," ~ ")," aug "," ~ ")," sep "," ~ ")," sept "," ~ ")," oct "," ~ ")</f>
        <v>  </v>
      </c>
      <c r="BT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597,"jan","~"),"feb","~"),"mar","~"),"apr","~"),"may","~"),"jun","~"),"jul","~"),"aug","~"),"sep","~"),"oct","~"),"nov","~"),"dec","~")," nov "," ~ ")," dec "," ~ ")," mon "," ~ ")," tue "," ~ ")," wed "," ~ ")," thu "," ~ ")," fri "," ~ ")," sat "," ~ ")," sun "," ~ ")," gate "," ~ ")," bay "," ~ ")," stand "," ~ ")," position "," ~ ")," galley "," ~ ")," flight "," ~ ")," flt "," ~ ")," day "," ~ ")," date "," ~ ")," dated "," ~ ")," the "," ~ ")," and "," ~ ")," of "," ~ ")," in "," ~ ")," for "," ~ ")," with "," ~ ")</f>
        <v>  </v>
      </c>
      <c r="BU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597,"jan","~"),"feb","~"),"mar","~"),"apr","~"),"may","~"),"jun","~"),"jul","~"),"aug","~"),"sep","~"),"oct","~"),"nov","~"),"dec","~")," nov "," ~ ")," dec "," ~ ")," mon "," ~ ")," tue "," ~ ")," wed "," ~ ")," thu "," ~ ")," fri "," ~ ")," sat "," ~ ")," sun "," ~ ")," gate "," ~ ")," bay "," ~ ")," stand "," ~ ")," position "," ~ ")," galley "," ~ ")," flight "," ~ ")," flt "," ~ ")," day "," ~ ")," date "," ~ ")," dated "," ~ ")," the "," ~ ")," and "," ~ ")," of "," ~ ")," in "," ~ ")," for "," ~ ")," with "," ~ ")</f>
        <v>  </v>
      </c>
      <c r="BV597" s="61" t="n">
        <f aca="false">0</f>
        <v>0</v>
      </c>
      <c r="BW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597," pax "," ~ ")," etd "," ~ ")," eta "," ~ ")," std "," ~ ")," sta "," ~ ")," atd "," ~ ")," ata "," ~ ")," lt "," ~ ")," utc "," ~ ")," local "," ~ ")," ok "," ~ ")," done "," ~ ")," seen "," ~ ")," chk "," ~ ")," chkd "," ~ ")," checked "," ~ ")," rcvd "," ~ ")," recd "," ~ ")," dep "," ~ ")," arr "," ~ ")," qty "," ~ ")," all "," ~ ")," ttl "," ~ ")," total "," ~ ")," via "," ~ ")," per "," ~ ")," call "," ~ ")," inbound "," ~ ")," outbound "," ~ ")," approx "," ~ ")</f>
        <v>  </v>
      </c>
      <c r="BX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597," pax "," ~ ")," etd "," ~ ")," eta "," ~ ")," std "," ~ ")," sta "," ~ ")," atd "," ~ ")," ata "," ~ ")," lt "," ~ ")," utc "," ~ ")," local "," ~ ")," ok "," ~ ")," done "," ~ ")," seen "," ~ ")," chk "," ~ ")," chkd "," ~ ")," checked "," ~ ")," rcvd "," ~ ")," recd "," ~ ")," dep "," ~ ")," arr "," ~ ")," qty "," ~ ")," all "," ~ ")," ttl "," ~ ")," total "," ~ ")," via "," ~ ")," per "," ~ ")," call "," ~ ")," inbound "," ~ ")," outbound "," ~ ")," approx "," ~ ")</f>
        <v>  </v>
      </c>
    </row>
    <row r="598" customFormat="false" ht="41.25" hidden="false" customHeight="true" outlineLevel="0" collapsed="false">
      <c r="A598" s="57" t="s">
        <v>1302</v>
      </c>
      <c r="B598" s="57" t="s">
        <v>293</v>
      </c>
      <c r="C598" s="57" t="str">
        <f aca="false">Flights!$F$22</f>
        <v>MH0052</v>
      </c>
      <c r="D598" s="58" t="n">
        <f aca="false">Flights!$D$22</f>
        <v>46322</v>
      </c>
      <c r="E598" s="57" t="str">
        <f aca="false">Flights!$G$22&amp;"-"&amp;Flights!$H$22</f>
        <v>KUL-KIX</v>
      </c>
      <c r="F598" s="57" t="str">
        <f aca="false">Flights!$K$22</f>
        <v>BC</v>
      </c>
      <c r="G598" s="57" t="s">
        <v>423</v>
      </c>
      <c r="H598" s="57" t="s">
        <v>381</v>
      </c>
      <c r="I598" s="57" t="s">
        <v>502</v>
      </c>
      <c r="J598" s="57" t="s">
        <v>526</v>
      </c>
      <c r="K598" s="67" t="s">
        <v>504</v>
      </c>
      <c r="L598" s="67" t="s">
        <v>1303</v>
      </c>
      <c r="M598" s="67" t="s">
        <v>454</v>
      </c>
      <c r="N598" s="67" t="s">
        <v>386</v>
      </c>
      <c r="O598" s="67" t="s">
        <v>506</v>
      </c>
      <c r="P598" s="57" t="s">
        <v>187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open",IF(AND(NOT(OR(LEN(AZ598)&lt;15,ISNUMBER(MATCH(AZ598,L_Placeholder,0)))),BK598=0,NOT(OR(LEN(AU598)&lt;2,ISNUMBER(MATCH(AU598,L_Placeholder,0)))),NOT(OR(LEN(AX598)&lt;2,ISNUMBER(MATCH(AX598,L_Placeholder,0)))),TRIM(AE598)&lt;&gt;TRIM(T598)),"N/A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missing",IF(OR(LEN(AU598)&lt;2,ISNUMBER(MATCH(AU598,L_Placeholder,0))),"INVALID – PIC missing",IF(OR(LEN(AV598)&lt;2,ISNUMBER(MATCH(AV598,L_Placeholder,0))),"INVALID – result / assessment missing",IF(OR(OR(LEN(AW598)&lt;3,ISNUMBER(MATCH(AW598,L_Placeholder,0))),SUMPRODUCT(--ISNUMBER(SEARCH(" "&amp;L_EvidencePhrase&amp;" ",BD598)))&gt;0,BI598=1),"INVALID – evidence missing, placeholder or not yet on file",IF(BL598=0,"INVALID – evidence needs a traceable reference (number, file name or link)",IF(OR(LEN(AX598)&lt;2,ISNUMBER(MATCH(AX598,L_Placeholder,0))),"INVALID – verifier missing",IF(AX598=AU598,"INVALID – verifier must be someone other than the PIC",IF(BH598=1,"INVALID – result not yet available (awaiting / TBC)",IF(BV598=1,"INVALID – wording says not on board: an on-board confirmation needs the item loaded",IF(AND(AQ598=1,OR(OR(LEN(AY598)&lt;3,ISNUMBER(MATCH(AY598,L_Placeholder,0))),BJ598=1,BQ598=0)),"INVALID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LATE","COMPLETE")&amp;IF(BG598=1," – CHECK WORDING",""))))))))))))))))))))))),IF(TRIM(U598)="Fail","FAIL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t="str">
        <f aca="false">" "&amp;TRIM(SUBSTITUTE(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 "))&amp;" "</f>
        <v>  </v>
      </c>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IFERROR(IF(AND(TRIM(U598)="Pass",SUMPRODUCT((LEN(BC598)-LEN(SUBSTITUTE(BC598,"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")))/(LEN(L_PendNeg)+1))+SUMPRODUCT((LEN(BC598)-LEN(SUBSTITUTE(BC598," "&amp;L_PendPrep&amp;" "," ")))/(LEN(L_PendPrep)+1)),1,0),1)</f>
        <v>0</v>
      </c>
      <c r="BI598" s="61" t="n">
        <f aca="false">IFERROR(IF(SUMPRODUCT((LEN(BD598)-LEN(SUBSTITUTE(BD598," "&amp;L_PendStrict&amp;" "," ")))/(LEN(L_PendStrict)+1))&gt;SUMPRODUCT((LEN(BD598)-LEN(SUBSTITUTE(BD598," "&amp;L_PendNeg&amp;" "," ")))/(LEN(L_PendNeg)+1)),1,0),1)</f>
        <v>0</v>
      </c>
      <c r="BJ598" s="61" t="n">
        <f aca="false">IFERROR(IF(SUMPRODUCT((LEN(BE598)-LEN(SUBSTITUTE(BE598," "&amp;L_Pending&amp;" "," ")))/(LEN(L_Pending)+1))&gt;SUMPRODUCT((LEN(BE598)-LEN(SUBSTITUTE(BE598," "&amp;L_PendNeg&amp;" "," ")))/(LEN(L_PendNeg)+1))+SUMPRODUCT((LEN(BE598)-LEN(SUBSTITUTE(BE598," "&amp;L_PendPrep&amp;" "," ")))/(LEN(L_PendPrep)+1)),1,0),1)</f>
        <v>0</v>
      </c>
      <c r="BK598" s="61" t="n">
        <f aca="false">IFERROR(IF(SUMPRODUCT((LEN(BF598)-LEN(SUBSTITUTE(BF598," "&amp;L_PendStrict&amp;" "," ")))/(LEN(L_PendStrict)+1))&gt;SUMPRODUCT((LEN(BF598)-LEN(SUBSTITUTE(BF598," "&amp;L_PendNeg&amp;" "," ")))/(LEN(L_PendNeg)+1)),1,0),1)</f>
        <v>0</v>
      </c>
      <c r="BL598" s="61" t="n">
        <f aca="false">IFERROR(IF(OR(SUMPRODUCT(--ISNUMBER(SEARCH({"aa000"," aa 000"," aaa 000"," aaaa 000"," a 0000"," a000 000"," aa 00 000"," aaa 00 000"},BN598)))&gt;0,SUMPRODUCT(--ISNUMBER(SEARCH({"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598)))&gt;0,SUMPRODUCT(--ISNUMBER(SEARCH({"http","www.","\",".pdf",".jpg",".jpeg",".png",".heic",".xls",".doc",".msg",".eml"},Z598)))&gt;0,AND(SUMPRODUCT(--ISNUMBER(SEARCH({"sharepoint","onedrive","teams","dms","q-pulse","qpulse"},Z598)))&gt;0,ISNUMBER(SEARCH("0",BM598)))),1,0),0)</f>
        <v>0</v>
      </c>
      <c r="BM598" s="61" t="str">
        <f aca="false">SUBSTITUTE(SUBSTITUTE(SUBSTITUTE(SUBSTITUTE(SUBSTITUTE(SUBSTITUTE(SUBSTITUTE(SUBSTITUTE(SUBSTITUTE(LOWER(BW598&amp;""),"1","0"),"2","0"),"3","0"),"4","0"),"5","0"),"6","0"),"7","0"),"8","0"),"9","0")</f>
        <v>  </v>
      </c>
      <c r="BN598" s="61" t="str">
        <f aca="false">SUBSTITUTE(SUBSTITUTE(SUBSTITUTE(SUBSTITUTE(SUBSTITUTE(SUBSTITUTE(SUBSTITUTE(SUBSTITUTE(SUBSTITUTE(SUBSTITUTE(SUBSTITUTE(SUBSTITUTE(SUBSTITUTE(SUBSTITUTE(SUBSTITUTE(SUBSTITUTE(SUBSTITUTE(SUBSTITUTE(SUBSTITUTE(SUBSTITUTE(SUBSTITUTE(SUBSTITUTE(SUBSTITUTE(SUBSTITUTE(SUBSTITUTE(BM598,"b","a"),"c","a"),"d","a"),"e","a"),"f","a"),"g","a"),"h","a"),"i","a"),"j","a"),"k","a"),"l","a"),"m","a"),"n","a"),"o","a"),"p","a"),"q","a"),"r","a"),"s","a"),"t","a"),"u","a"),"v","a"),"w","a"),"x","a"),"y","a"),"z","a")</f>
        <v>  </v>
      </c>
      <c r="BO598" s="61" t="str">
        <f aca="false">SUBSTITUTE(SUBSTITUTE(SUBSTITUTE(SUBSTITUTE(SUBSTITUTE(SUBSTITUTE(SUBSTITUTE(SUBSTITUTE(SUBSTITUTE(LOWER(BX598&amp;""),"1","0"),"2","0"),"3","0"),"4","0"),"5","0"),"6","0"),"7","0"),"8","0"),"9","0")</f>
        <v>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v>
      </c>
      <c r="BQ598" s="61" t="n">
        <f aca="false">IFERROR(IF(OR(SUMPRODUCT(--ISNUMBER(SEARCH({"aa000"," aa 000"," aaa 000"," aaaa 000"," a 0000"," a000 000"," aa 00 000"," aaa 00 000"},BP598)))&gt;0,SUMPRODUCT(--ISNUMBER(SEARCH({"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598)))&gt;0,SUMPRODUCT(--ISNUMBER(SEARCH({"http","www.","\",".pdf",".jpg",".jpeg",".png",".heic",".xls",".doc",".msg",".eml"},W598)))&gt;0,ISNUMBER(SEARCH("0000",BO598)),AND(SUMPRODUCT(--ISNUMBER(SEARCH({"sharepoint","onedrive","teams","dms","q-pulse","qpulse"},W598)))&gt;0,ISNUMBER(SEARCH("0",BO598)))),1,0),0)</f>
        <v>0</v>
      </c>
      <c r="BR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598," "&amp;LOWER(Flights!$F$22)&amp;" "," ~ ")," mh"," ~")," at "," ~ ")," by "," ~ ")," on "," ~ ")," to "," ~ ")," from "," ~ ")," until "," ~ ")," till "," ~ ")," before "," ~ ")," after "," ~ ")," around "," ~ ")," approx "," ~ ")," about "," ~ ")," since "," ~ ")," hrs "," ~ ")," hr "," ~ ")," hours "," ~ ")," time "," ~ ")," jan "," ~ ")," feb "," ~ ")," mar "," ~ ")," apr "," ~ ")," may "," ~ ")," jun "," ~ ")," jul "," ~ ")," aug "," ~ ")," sep "," ~ ")," sept "," ~ ")," oct "," ~ ")</f>
        <v>  </v>
      </c>
      <c r="BS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598," "&amp;LOWER(Flights!$F$22)&amp;" "," ~ ")," mh"," ~")," at "," ~ ")," by "," ~ ")," on "," ~ ")," to "," ~ ")," from "," ~ ")," until "," ~ ")," till "," ~ ")," before "," ~ ")," after "," ~ ")," around "," ~ ")," approx "," ~ ")," about "," ~ ")," since "," ~ ")," hrs "," ~ ")," hr "," ~ ")," hours "," ~ ")," time "," ~ ")," jan "," ~ ")," feb "," ~ ")," mar "," ~ ")," apr "," ~ ")," may "," ~ ")," jun "," ~ ")," jul "," ~ ")," aug "," ~ ")," sep "," ~ ")," sept "," ~ ")," oct "," ~ ")</f>
        <v>  </v>
      </c>
      <c r="BT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598,"jan","~"),"feb","~"),"mar","~"),"apr","~"),"may","~"),"jun","~"),"jul","~"),"aug","~"),"sep","~"),"oct","~"),"nov","~"),"dec","~")," nov "," ~ ")," dec "," ~ ")," mon "," ~ ")," tue "," ~ ")," wed "," ~ ")," thu "," ~ ")," fri "," ~ ")," sat "," ~ ")," sun "," ~ ")," gate "," ~ ")," bay "," ~ ")," stand "," ~ ")," position "," ~ ")," galley "," ~ ")," flight "," ~ ")," flt "," ~ ")," day "," ~ ")," date "," ~ ")," dated "," ~ ")," the "," ~ ")," and "," ~ ")," of "," ~ ")," in "," ~ ")," for "," ~ ")," with "," ~ ")</f>
        <v>  </v>
      </c>
      <c r="BU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598,"jan","~"),"feb","~"),"mar","~"),"apr","~"),"may","~"),"jun","~"),"jul","~"),"aug","~"),"sep","~"),"oct","~"),"nov","~"),"dec","~")," nov "," ~ ")," dec "," ~ ")," mon "," ~ ")," tue "," ~ ")," wed "," ~ ")," thu "," ~ ")," fri "," ~ ")," sat "," ~ ")," sun "," ~ ")," gate "," ~ ")," bay "," ~ ")," stand "," ~ ")," position "," ~ ")," galley "," ~ ")," flight "," ~ ")," flt "," ~ ")," day "," ~ ")," date "," ~ ")," dated "," ~ ")," the "," ~ ")," and "," ~ ")," of "," ~ ")," in "," ~ ")," for "," ~ ")," with "," ~ ")</f>
        <v>  </v>
      </c>
      <c r="BV598" s="61" t="n">
        <f aca="false">0</f>
        <v>0</v>
      </c>
      <c r="BW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598," pax "," ~ ")," etd "," ~ ")," eta "," ~ ")," std "," ~ ")," sta "," ~ ")," atd "," ~ ")," ata "," ~ ")," lt "," ~ ")," utc "," ~ ")," local "," ~ ")," ok "," ~ ")," done "," ~ ")," seen "," ~ ")," chk "," ~ ")," chkd "," ~ ")," checked "," ~ ")," rcvd "," ~ ")," recd "," ~ ")," dep "," ~ ")," arr "," ~ ")," qty "," ~ ")," all "," ~ ")," ttl "," ~ ")," total "," ~ ")," via "," ~ ")," per "," ~ ")," call "," ~ ")," inbound "," ~ ")," outbound "," ~ ")," approx "," ~ ")</f>
        <v>  </v>
      </c>
      <c r="BX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598," pax "," ~ ")," etd "," ~ ")," eta "," ~ ")," std "," ~ ")," sta "," ~ ")," atd "," ~ ")," ata "," ~ ")," lt "," ~ ")," utc "," ~ ")," local "," ~ ")," ok "," ~ ")," done "," ~ ")," seen "," ~ ")," chk "," ~ ")," chkd "," ~ ")," checked "," ~ ")," rcvd "," ~ ")," recd "," ~ ")," dep "," ~ ")," arr "," ~ ")," qty "," ~ ")," all "," ~ ")," ttl "," ~ ")," total "," ~ ")," via "," ~ ")," per "," ~ ")," call "," ~ ")," inbound "," ~ ")," outbound "," ~ ")," approx "," ~ ")</f>
        <v>  </v>
      </c>
    </row>
    <row r="599" customFormat="false" ht="41.25" hidden="false" customHeight="true" outlineLevel="0" collapsed="false">
      <c r="A599" s="57" t="s">
        <v>1304</v>
      </c>
      <c r="B599" s="57" t="s">
        <v>293</v>
      </c>
      <c r="C599" s="57" t="str">
        <f aca="false">Flights!$F$22</f>
        <v>MH0052</v>
      </c>
      <c r="D599" s="58" t="n">
        <f aca="false">Flights!$D$22</f>
        <v>46322</v>
      </c>
      <c r="E599" s="57" t="str">
        <f aca="false">Flights!$G$22&amp;"-"&amp;Flights!$H$22</f>
        <v>KUL-KIX</v>
      </c>
      <c r="F599" s="57" t="str">
        <f aca="false">Flights!$K$22</f>
        <v>BC</v>
      </c>
      <c r="G599" s="57" t="s">
        <v>423</v>
      </c>
      <c r="H599" s="57" t="s">
        <v>381</v>
      </c>
      <c r="I599" s="57" t="s">
        <v>450</v>
      </c>
      <c r="J599" s="57" t="s">
        <v>529</v>
      </c>
      <c r="K599" s="67" t="s">
        <v>452</v>
      </c>
      <c r="L599" s="67" t="s">
        <v>1305</v>
      </c>
      <c r="M599" s="67" t="s">
        <v>454</v>
      </c>
      <c r="N599" s="67" t="s">
        <v>386</v>
      </c>
      <c r="O599" s="67" t="s">
        <v>506</v>
      </c>
      <c r="P599" s="57" t="s">
        <v>187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open",IF(AND(NOT(OR(LEN(AZ599)&lt;15,ISNUMBER(MATCH(AZ599,L_Placeholder,0)))),BK599=0,NOT(OR(LEN(AU599)&lt;2,ISNUMBER(MATCH(AU599,L_Placeholder,0)))),NOT(OR(LEN(AX599)&lt;2,ISNUMBER(MATCH(AX599,L_Placeholder,0)))),TRIM(AE599)&lt;&gt;TRIM(T599)),"N/A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missing",IF(OR(LEN(AU599)&lt;2,ISNUMBER(MATCH(AU599,L_Placeholder,0))),"INVALID – PIC missing",IF(OR(LEN(AV599)&lt;2,ISNUMBER(MATCH(AV599,L_Placeholder,0))),"INVALID – result / assessment missing",IF(OR(OR(LEN(AW599)&lt;3,ISNUMBER(MATCH(AW599,L_Placeholder,0))),SUMPRODUCT(--ISNUMBER(SEARCH(" "&amp;L_EvidencePhrase&amp;" ",BD599)))&gt;0,BI599=1),"INVALID – evidence missing, placeholder or not yet on file",IF(BL599=0,"INVALID – evidence needs a traceable reference (number, file name or link)",IF(OR(LEN(AX599)&lt;2,ISNUMBER(MATCH(AX599,L_Placeholder,0))),"INVALID – verifier missing",IF(AX599=AU599,"INVALID – verifier must be someone other than the PIC",IF(BH599=1,"INVALID – result not yet available (awaiting / TBC)",IF(BV599=1,"INVALID – wording says not on board: an on-board confirmation needs the item loaded",IF(AND(AQ599=1,OR(OR(LEN(AY599)&lt;3,ISNUMBER(MATCH(AY599,L_Placeholder,0))),BJ599=1,BQ599=0)),"INVALID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LATE","COMPLETE")&amp;IF(BG599=1," – CHECK WORDING",""))))))))))))))))))))))),IF(TRIM(U599)="Fail","FAIL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t="str">
        <f aca="false">" "&amp;TRIM(SUBSTITUTE(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 "))&amp;" "</f>
        <v>  </v>
      </c>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IFERROR(IF(AND(TRIM(U599)="Pass",SUMPRODUCT((LEN(BC599)-LEN(SUBSTITUTE(BC599,"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")))/(LEN(L_PendNeg)+1))+SUMPRODUCT((LEN(BC599)-LEN(SUBSTITUTE(BC599," "&amp;L_PendPrep&amp;" "," ")))/(LEN(L_PendPrep)+1)),1,0),1)</f>
        <v>0</v>
      </c>
      <c r="BI599" s="61" t="n">
        <f aca="false">IFERROR(IF(SUMPRODUCT((LEN(BD599)-LEN(SUBSTITUTE(BD599," "&amp;L_PendStrict&amp;" "," ")))/(LEN(L_PendStrict)+1))&gt;SUMPRODUCT((LEN(BD599)-LEN(SUBSTITUTE(BD599," "&amp;L_PendNeg&amp;" "," ")))/(LEN(L_PendNeg)+1)),1,0),1)</f>
        <v>0</v>
      </c>
      <c r="BJ599" s="61" t="n">
        <f aca="false">IFERROR(IF(SUMPRODUCT((LEN(BE599)-LEN(SUBSTITUTE(BE599," "&amp;L_Pending&amp;" "," ")))/(LEN(L_Pending)+1))&gt;SUMPRODUCT((LEN(BE599)-LEN(SUBSTITUTE(BE599," "&amp;L_PendNeg&amp;" "," ")))/(LEN(L_PendNeg)+1))+SUMPRODUCT((LEN(BE599)-LEN(SUBSTITUTE(BE599," "&amp;L_PendPrep&amp;" "," ")))/(LEN(L_PendPrep)+1)),1,0),1)</f>
        <v>0</v>
      </c>
      <c r="BK599" s="61" t="n">
        <f aca="false">IFERROR(IF(SUMPRODUCT((LEN(BF599)-LEN(SUBSTITUTE(BF599," "&amp;L_PendStrict&amp;" "," ")))/(LEN(L_PendStrict)+1))&gt;SUMPRODUCT((LEN(BF599)-LEN(SUBSTITUTE(BF599," "&amp;L_PendNeg&amp;" "," ")))/(LEN(L_PendNeg)+1)),1,0),1)</f>
        <v>0</v>
      </c>
      <c r="BL599" s="61" t="n">
        <f aca="false">IFERROR(IF(OR(SUMPRODUCT(--ISNUMBER(SEARCH({"aa000"," aa 000"," aaa 000"," aaaa 000"," a 0000"," a000 000"," aa 00 000"," aaa 00 000"},BN599)))&gt;0,SUMPRODUCT(--ISNUMBER(SEARCH({"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599)))&gt;0,SUMPRODUCT(--ISNUMBER(SEARCH({"http","www.","\",".pdf",".jpg",".jpeg",".png",".heic",".xls",".doc",".msg",".eml"},Z599)))&gt;0,AND(SUMPRODUCT(--ISNUMBER(SEARCH({"sharepoint","onedrive","teams","dms","q-pulse","qpulse"},Z599)))&gt;0,ISNUMBER(SEARCH("0",BM599)))),1,0),0)</f>
        <v>0</v>
      </c>
      <c r="BM599" s="61" t="str">
        <f aca="false">SUBSTITUTE(SUBSTITUTE(SUBSTITUTE(SUBSTITUTE(SUBSTITUTE(SUBSTITUTE(SUBSTITUTE(SUBSTITUTE(SUBSTITUTE(LOWER(BW599&amp;""),"1","0"),"2","0"),"3","0"),"4","0"),"5","0"),"6","0"),"7","0"),"8","0"),"9","0")</f>
        <v>  </v>
      </c>
      <c r="BN599" s="61" t="str">
        <f aca="false">SUBSTITUTE(SUBSTITUTE(SUBSTITUTE(SUBSTITUTE(SUBSTITUTE(SUBSTITUTE(SUBSTITUTE(SUBSTITUTE(SUBSTITUTE(SUBSTITUTE(SUBSTITUTE(SUBSTITUTE(SUBSTITUTE(SUBSTITUTE(SUBSTITUTE(SUBSTITUTE(SUBSTITUTE(SUBSTITUTE(SUBSTITUTE(SUBSTITUTE(SUBSTITUTE(SUBSTITUTE(SUBSTITUTE(SUBSTITUTE(SUBSTITUTE(BM599,"b","a"),"c","a"),"d","a"),"e","a"),"f","a"),"g","a"),"h","a"),"i","a"),"j","a"),"k","a"),"l","a"),"m","a"),"n","a"),"o","a"),"p","a"),"q","a"),"r","a"),"s","a"),"t","a"),"u","a"),"v","a"),"w","a"),"x","a"),"y","a"),"z","a")</f>
        <v>  </v>
      </c>
      <c r="BO599" s="61" t="str">
        <f aca="false">SUBSTITUTE(SUBSTITUTE(SUBSTITUTE(SUBSTITUTE(SUBSTITUTE(SUBSTITUTE(SUBSTITUTE(SUBSTITUTE(SUBSTITUTE(LOWER(BX599&amp;""),"1","0"),"2","0"),"3","0"),"4","0"),"5","0"),"6","0"),"7","0"),"8","0"),"9","0")</f>
        <v>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v>
      </c>
      <c r="BQ599" s="61" t="n">
        <f aca="false">IFERROR(IF(OR(SUMPRODUCT(--ISNUMBER(SEARCH({"aa000"," aa 000"," aaa 000"," aaaa 000"," a 0000"," a000 000"," aa 00 000"," aaa 00 000"},BP599)))&gt;0,SUMPRODUCT(--ISNUMBER(SEARCH({"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599)))&gt;0,SUMPRODUCT(--ISNUMBER(SEARCH({"http","www.","\",".pdf",".jpg",".jpeg",".png",".heic",".xls",".doc",".msg",".eml"},W599)))&gt;0,ISNUMBER(SEARCH("0000",BO599)),AND(SUMPRODUCT(--ISNUMBER(SEARCH({"sharepoint","onedrive","teams","dms","q-pulse","qpulse"},W599)))&gt;0,ISNUMBER(SEARCH("0",BO599)))),1,0),0)</f>
        <v>0</v>
      </c>
      <c r="BR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599," "&amp;LOWER(Flights!$F$22)&amp;" "," ~ ")," mh"," ~")," at "," ~ ")," by "," ~ ")," on "," ~ ")," to "," ~ ")," from "," ~ ")," until "," ~ ")," till "," ~ ")," before "," ~ ")," after "," ~ ")," around "," ~ ")," approx "," ~ ")," about "," ~ ")," since "," ~ ")," hrs "," ~ ")," hr "," ~ ")," hours "," ~ ")," time "," ~ ")," jan "," ~ ")," feb "," ~ ")," mar "," ~ ")," apr "," ~ ")," may "," ~ ")," jun "," ~ ")," jul "," ~ ")," aug "," ~ ")," sep "," ~ ")," sept "," ~ ")," oct "," ~ ")</f>
        <v>  </v>
      </c>
      <c r="BS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599," "&amp;LOWER(Flights!$F$22)&amp;" "," ~ ")," mh"," ~")," at "," ~ ")," by "," ~ ")," on "," ~ ")," to "," ~ ")," from "," ~ ")," until "," ~ ")," till "," ~ ")," before "," ~ ")," after "," ~ ")," around "," ~ ")," approx "," ~ ")," about "," ~ ")," since "," ~ ")," hrs "," ~ ")," hr "," ~ ")," hours "," ~ ")," time "," ~ ")," jan "," ~ ")," feb "," ~ ")," mar "," ~ ")," apr "," ~ ")," may "," ~ ")," jun "," ~ ")," jul "," ~ ")," aug "," ~ ")," sep "," ~ ")," sept "," ~ ")," oct "," ~ ")</f>
        <v>  </v>
      </c>
      <c r="BT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599,"jan","~"),"feb","~"),"mar","~"),"apr","~"),"may","~"),"jun","~"),"jul","~"),"aug","~"),"sep","~"),"oct","~"),"nov","~"),"dec","~")," nov "," ~ ")," dec "," ~ ")," mon "," ~ ")," tue "," ~ ")," wed "," ~ ")," thu "," ~ ")," fri "," ~ ")," sat "," ~ ")," sun "," ~ ")," gate "," ~ ")," bay "," ~ ")," stand "," ~ ")," position "," ~ ")," galley "," ~ ")," flight "," ~ ")," flt "," ~ ")," day "," ~ ")," date "," ~ ")," dated "," ~ ")," the "," ~ ")," and "," ~ ")," of "," ~ ")," in "," ~ ")," for "," ~ ")," with "," ~ ")</f>
        <v>  </v>
      </c>
      <c r="BU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599,"jan","~"),"feb","~"),"mar","~"),"apr","~"),"may","~"),"jun","~"),"jul","~"),"aug","~"),"sep","~"),"oct","~"),"nov","~"),"dec","~")," nov "," ~ ")," dec "," ~ ")," mon "," ~ ")," tue "," ~ ")," wed "," ~ ")," thu "," ~ ")," fri "," ~ ")," sat "," ~ ")," sun "," ~ ")," gate "," ~ ")," bay "," ~ ")," stand "," ~ ")," position "," ~ ")," galley "," ~ ")," flight "," ~ ")," flt "," ~ ")," day "," ~ ")," date "," ~ ")," dated "," ~ ")," the "," ~ ")," and "," ~ ")," of "," ~ ")," in "," ~ ")," for "," ~ ")," with "," ~ ")</f>
        <v>  </v>
      </c>
      <c r="BV599" s="61" t="n">
        <f aca="false">0</f>
        <v>0</v>
      </c>
      <c r="BW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599," pax "," ~ ")," etd "," ~ ")," eta "," ~ ")," std "," ~ ")," sta "," ~ ")," atd "," ~ ")," ata "," ~ ")," lt "," ~ ")," utc "," ~ ")," local "," ~ ")," ok "," ~ ")," done "," ~ ")," seen "," ~ ")," chk "," ~ ")," chkd "," ~ ")," checked "," ~ ")," rcvd "," ~ ")," recd "," ~ ")," dep "," ~ ")," arr "," ~ ")," qty "," ~ ")," all "," ~ ")," ttl "," ~ ")," total "," ~ ")," via "," ~ ")," per "," ~ ")," call "," ~ ")," inbound "," ~ ")," outbound "," ~ ")," approx "," ~ ")</f>
        <v>  </v>
      </c>
      <c r="BX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599," pax "," ~ ")," etd "," ~ ")," eta "," ~ ")," std "," ~ ")," sta "," ~ ")," atd "," ~ ")," ata "," ~ ")," lt "," ~ ")," utc "," ~ ")," local "," ~ ")," ok "," ~ ")," done "," ~ ")," seen "," ~ ")," chk "," ~ ")," chkd "," ~ ")," checked "," ~ ")," rcvd "," ~ ")," recd "," ~ ")," dep "," ~ ")," arr "," ~ ")," qty "," ~ ")," all "," ~ ")," ttl "," ~ ")," total "," ~ ")," via "," ~ ")," per "," ~ ")," call "," ~ ")," inbound "," ~ ")," outbound "," ~ ")," approx "," ~ ")</f>
        <v>  </v>
      </c>
    </row>
    <row r="600" customFormat="false" ht="41.25" hidden="false" customHeight="true" outlineLevel="0" collapsed="false">
      <c r="A600" s="57" t="s">
        <v>1306</v>
      </c>
      <c r="B600" s="57" t="s">
        <v>293</v>
      </c>
      <c r="C600" s="57" t="str">
        <f aca="false">Flights!$F$22</f>
        <v>MH0052</v>
      </c>
      <c r="D600" s="58" t="n">
        <f aca="false">Flights!$D$22</f>
        <v>46322</v>
      </c>
      <c r="E600" s="57" t="str">
        <f aca="false">Flights!$G$22&amp;"-"&amp;Flights!$H$22</f>
        <v>KUL-KIX</v>
      </c>
      <c r="F600" s="57" t="str">
        <f aca="false">Flights!$K$22</f>
        <v>BC</v>
      </c>
      <c r="G600" s="57" t="s">
        <v>423</v>
      </c>
      <c r="H600" s="57" t="s">
        <v>381</v>
      </c>
      <c r="I600" s="57" t="s">
        <v>450</v>
      </c>
      <c r="J600" s="57" t="s">
        <v>626</v>
      </c>
      <c r="K600" s="67" t="s">
        <v>452</v>
      </c>
      <c r="L600" s="67" t="s">
        <v>1307</v>
      </c>
      <c r="M600" s="67" t="s">
        <v>454</v>
      </c>
      <c r="N600" s="67" t="s">
        <v>386</v>
      </c>
      <c r="O600" s="67" t="s">
        <v>506</v>
      </c>
      <c r="P600" s="57" t="s">
        <v>187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open",IF(AND(NOT(OR(LEN(AZ600)&lt;15,ISNUMBER(MATCH(AZ600,L_Placeholder,0)))),BK600=0,NOT(OR(LEN(AU600)&lt;2,ISNUMBER(MATCH(AU600,L_Placeholder,0)))),NOT(OR(LEN(AX600)&lt;2,ISNUMBER(MATCH(AX600,L_Placeholder,0)))),TRIM(AE600)&lt;&gt;TRIM(T600)),"N/A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missing",IF(OR(LEN(AU600)&lt;2,ISNUMBER(MATCH(AU600,L_Placeholder,0))),"INVALID – PIC missing",IF(OR(LEN(AV600)&lt;2,ISNUMBER(MATCH(AV600,L_Placeholder,0))),"INVALID – result / assessment missing",IF(OR(OR(LEN(AW600)&lt;3,ISNUMBER(MATCH(AW600,L_Placeholder,0))),SUMPRODUCT(--ISNUMBER(SEARCH(" "&amp;L_EvidencePhrase&amp;" ",BD600)))&gt;0,BI600=1),"INVALID – evidence missing, placeholder or not yet on file",IF(BL600=0,"INVALID – evidence needs a traceable reference (number, file name or link)",IF(OR(LEN(AX600)&lt;2,ISNUMBER(MATCH(AX600,L_Placeholder,0))),"INVALID – verifier missing",IF(AX600=AU600,"INVALID – verifier must be someone other than the PIC",IF(BH600=1,"INVALID – result not yet available (awaiting / TBC)",IF(BV600=1,"INVALID – wording says not on board: an on-board confirmation needs the item loaded",IF(AND(AQ600=1,OR(OR(LEN(AY600)&lt;3,ISNUMBER(MATCH(AY600,L_Placeholder,0))),BJ600=1,BQ600=0)),"INVALID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LATE","COMPLETE")&amp;IF(BG600=1," – CHECK WORDING",""))))))))))))))))))))))),IF(TRIM(U600)="Fail","FAIL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t="str">
        <f aca="false">" "&amp;TRIM(SUBSTITUTE(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 "))&amp;" "</f>
        <v>  </v>
      </c>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IFERROR(IF(AND(TRIM(U600)="Pass",SUMPRODUCT((LEN(BC600)-LEN(SUBSTITUTE(BC600,"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")))/(LEN(L_PendNeg)+1))+SUMPRODUCT((LEN(BC600)-LEN(SUBSTITUTE(BC600," "&amp;L_PendPrep&amp;" "," ")))/(LEN(L_PendPrep)+1)),1,0),1)</f>
        <v>0</v>
      </c>
      <c r="BI600" s="61" t="n">
        <f aca="false">IFERROR(IF(SUMPRODUCT((LEN(BD600)-LEN(SUBSTITUTE(BD600," "&amp;L_PendStrict&amp;" "," ")))/(LEN(L_PendStrict)+1))&gt;SUMPRODUCT((LEN(BD600)-LEN(SUBSTITUTE(BD600," "&amp;L_PendNeg&amp;" "," ")))/(LEN(L_PendNeg)+1)),1,0),1)</f>
        <v>0</v>
      </c>
      <c r="BJ600" s="61" t="n">
        <f aca="false">IFERROR(IF(SUMPRODUCT((LEN(BE600)-LEN(SUBSTITUTE(BE600," "&amp;L_Pending&amp;" "," ")))/(LEN(L_Pending)+1))&gt;SUMPRODUCT((LEN(BE600)-LEN(SUBSTITUTE(BE600," "&amp;L_PendNeg&amp;" "," ")))/(LEN(L_PendNeg)+1))+SUMPRODUCT((LEN(BE600)-LEN(SUBSTITUTE(BE600," "&amp;L_PendPrep&amp;" "," ")))/(LEN(L_PendPrep)+1)),1,0),1)</f>
        <v>0</v>
      </c>
      <c r="BK600" s="61" t="n">
        <f aca="false">IFERROR(IF(SUMPRODUCT((LEN(BF600)-LEN(SUBSTITUTE(BF600," "&amp;L_PendStrict&amp;" "," ")))/(LEN(L_PendStrict)+1))&gt;SUMPRODUCT((LEN(BF600)-LEN(SUBSTITUTE(BF600," "&amp;L_PendNeg&amp;" "," ")))/(LEN(L_PendNeg)+1)),1,0),1)</f>
        <v>0</v>
      </c>
      <c r="BL600" s="61" t="n">
        <f aca="false">IFERROR(IF(OR(SUMPRODUCT(--ISNUMBER(SEARCH({"aa000"," aa 000"," aaa 000"," aaaa 000"," a 0000"," a000 000"," aa 00 000"," aaa 00 000"},BN600)))&gt;0,SUMPRODUCT(--ISNUMBER(SEARCH({"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600)))&gt;0,SUMPRODUCT(--ISNUMBER(SEARCH({"http","www.","\",".pdf",".jpg",".jpeg",".png",".heic",".xls",".doc",".msg",".eml"},Z600)))&gt;0,AND(SUMPRODUCT(--ISNUMBER(SEARCH({"sharepoint","onedrive","teams","dms","q-pulse","qpulse"},Z600)))&gt;0,ISNUMBER(SEARCH("0",BM600)))),1,0),0)</f>
        <v>0</v>
      </c>
      <c r="BM600" s="61" t="str">
        <f aca="false">SUBSTITUTE(SUBSTITUTE(SUBSTITUTE(SUBSTITUTE(SUBSTITUTE(SUBSTITUTE(SUBSTITUTE(SUBSTITUTE(SUBSTITUTE(LOWER(BW600&amp;""),"1","0"),"2","0"),"3","0"),"4","0"),"5","0"),"6","0"),"7","0"),"8","0"),"9","0")</f>
        <v>  </v>
      </c>
      <c r="BN600" s="61" t="str">
        <f aca="false">SUBSTITUTE(SUBSTITUTE(SUBSTITUTE(SUBSTITUTE(SUBSTITUTE(SUBSTITUTE(SUBSTITUTE(SUBSTITUTE(SUBSTITUTE(SUBSTITUTE(SUBSTITUTE(SUBSTITUTE(SUBSTITUTE(SUBSTITUTE(SUBSTITUTE(SUBSTITUTE(SUBSTITUTE(SUBSTITUTE(SUBSTITUTE(SUBSTITUTE(SUBSTITUTE(SUBSTITUTE(SUBSTITUTE(SUBSTITUTE(SUBSTITUTE(BM600,"b","a"),"c","a"),"d","a"),"e","a"),"f","a"),"g","a"),"h","a"),"i","a"),"j","a"),"k","a"),"l","a"),"m","a"),"n","a"),"o","a"),"p","a"),"q","a"),"r","a"),"s","a"),"t","a"),"u","a"),"v","a"),"w","a"),"x","a"),"y","a"),"z","a")</f>
        <v>  </v>
      </c>
      <c r="BO600" s="61" t="str">
        <f aca="false">SUBSTITUTE(SUBSTITUTE(SUBSTITUTE(SUBSTITUTE(SUBSTITUTE(SUBSTITUTE(SUBSTITUTE(SUBSTITUTE(SUBSTITUTE(LOWER(BX600&amp;""),"1","0"),"2","0"),"3","0"),"4","0"),"5","0"),"6","0"),"7","0"),"8","0"),"9","0")</f>
        <v>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v>
      </c>
      <c r="BQ600" s="61" t="n">
        <f aca="false">IFERROR(IF(OR(SUMPRODUCT(--ISNUMBER(SEARCH({"aa000"," aa 000"," aaa 000"," aaaa 000"," a 0000"," a000 000"," aa 00 000"," aaa 00 000"},BP600)))&gt;0,SUMPRODUCT(--ISNUMBER(SEARCH({"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600)))&gt;0,SUMPRODUCT(--ISNUMBER(SEARCH({"http","www.","\",".pdf",".jpg",".jpeg",".png",".heic",".xls",".doc",".msg",".eml"},W600)))&gt;0,ISNUMBER(SEARCH("0000",BO600)),AND(SUMPRODUCT(--ISNUMBER(SEARCH({"sharepoint","onedrive","teams","dms","q-pulse","qpulse"},W600)))&gt;0,ISNUMBER(SEARCH("0",BO600)))),1,0),0)</f>
        <v>0</v>
      </c>
      <c r="BR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600," "&amp;LOWER(Flights!$F$22)&amp;" "," ~ ")," mh"," ~")," at "," ~ ")," by "," ~ ")," on "," ~ ")," to "," ~ ")," from "," ~ ")," until "," ~ ")," till "," ~ ")," before "," ~ ")," after "," ~ ")," around "," ~ ")," approx "," ~ ")," about "," ~ ")," since "," ~ ")," hrs "," ~ ")," hr "," ~ ")," hours "," ~ ")," time "," ~ ")," jan "," ~ ")," feb "," ~ ")," mar "," ~ ")," apr "," ~ ")," may "," ~ ")," jun "," ~ ")," jul "," ~ ")," aug "," ~ ")," sep "," ~ ")," sept "," ~ ")," oct "," ~ ")</f>
        <v>  </v>
      </c>
      <c r="BS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600," "&amp;LOWER(Flights!$F$22)&amp;" "," ~ ")," mh"," ~")," at "," ~ ")," by "," ~ ")," on "," ~ ")," to "," ~ ")," from "," ~ ")," until "," ~ ")," till "," ~ ")," before "," ~ ")," after "," ~ ")," around "," ~ ")," approx "," ~ ")," about "," ~ ")," since "," ~ ")," hrs "," ~ ")," hr "," ~ ")," hours "," ~ ")," time "," ~ ")," jan "," ~ ")," feb "," ~ ")," mar "," ~ ")," apr "," ~ ")," may "," ~ ")," jun "," ~ ")," jul "," ~ ")," aug "," ~ ")," sep "," ~ ")," sept "," ~ ")," oct "," ~ ")</f>
        <v>  </v>
      </c>
      <c r="BT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600,"jan","~"),"feb","~"),"mar","~"),"apr","~"),"may","~"),"jun","~"),"jul","~"),"aug","~"),"sep","~"),"oct","~"),"nov","~"),"dec","~")," nov "," ~ ")," dec "," ~ ")," mon "," ~ ")," tue "," ~ ")," wed "," ~ ")," thu "," ~ ")," fri "," ~ ")," sat "," ~ ")," sun "," ~ ")," gate "," ~ ")," bay "," ~ ")," stand "," ~ ")," position "," ~ ")," galley "," ~ ")," flight "," ~ ")," flt "," ~ ")," day "," ~ ")," date "," ~ ")," dated "," ~ ")," the "," ~ ")," and "," ~ ")," of "," ~ ")," in "," ~ ")," for "," ~ ")," with "," ~ ")</f>
        <v>  </v>
      </c>
      <c r="BU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600,"jan","~"),"feb","~"),"mar","~"),"apr","~"),"may","~"),"jun","~"),"jul","~"),"aug","~"),"sep","~"),"oct","~"),"nov","~"),"dec","~")," nov "," ~ ")," dec "," ~ ")," mon "," ~ ")," tue "," ~ ")," wed "," ~ ")," thu "," ~ ")," fri "," ~ ")," sat "," ~ ")," sun "," ~ ")," gate "," ~ ")," bay "," ~ ")," stand "," ~ ")," position "," ~ ")," galley "," ~ ")," flight "," ~ ")," flt "," ~ ")," day "," ~ ")," date "," ~ ")," dated "," ~ ")," the "," ~ ")," and "," ~ ")," of "," ~ ")," in "," ~ ")," for "," ~ ")," with "," ~ ")</f>
        <v>  </v>
      </c>
      <c r="BV600" s="61" t="n">
        <f aca="false">0</f>
        <v>0</v>
      </c>
      <c r="BW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600," pax "," ~ ")," etd "," ~ ")," eta "," ~ ")," std "," ~ ")," sta "," ~ ")," atd "," ~ ")," ata "," ~ ")," lt "," ~ ")," utc "," ~ ")," local "," ~ ")," ok "," ~ ")," done "," ~ ")," seen "," ~ ")," chk "," ~ ")," chkd "," ~ ")," checked "," ~ ")," rcvd "," ~ ")," recd "," ~ ")," dep "," ~ ")," arr "," ~ ")," qty "," ~ ")," all "," ~ ")," ttl "," ~ ")," total "," ~ ")," via "," ~ ")," per "," ~ ")," call "," ~ ")," inbound "," ~ ")," outbound "," ~ ")," approx "," ~ ")</f>
        <v>  </v>
      </c>
      <c r="BX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600," pax "," ~ ")," etd "," ~ ")," eta "," ~ ")," std "," ~ ")," sta "," ~ ")," atd "," ~ ")," ata "," ~ ")," lt "," ~ ")," utc "," ~ ")," local "," ~ ")," ok "," ~ ")," done "," ~ ")," seen "," ~ ")," chk "," ~ ")," chkd "," ~ ")," checked "," ~ ")," rcvd "," ~ ")," recd "," ~ ")," dep "," ~ ")," arr "," ~ ")," qty "," ~ ")," all "," ~ ")," ttl "," ~ ")," total "," ~ ")," via "," ~ ")," per "," ~ ")," call "," ~ ")," inbound "," ~ ")," outbound "," ~ ")," approx "," ~ ")</f>
        <v>  </v>
      </c>
    </row>
    <row r="601" customFormat="false" ht="41.25" hidden="false" customHeight="true" outlineLevel="0" collapsed="false">
      <c r="A601" s="57" t="s">
        <v>1308</v>
      </c>
      <c r="B601" s="57" t="s">
        <v>293</v>
      </c>
      <c r="C601" s="57" t="str">
        <f aca="false">Flights!$F$22</f>
        <v>MH0052</v>
      </c>
      <c r="D601" s="58" t="n">
        <f aca="false">Flights!$D$22</f>
        <v>46322</v>
      </c>
      <c r="E601" s="57" t="str">
        <f aca="false">Flights!$G$22&amp;"-"&amp;Flights!$H$22</f>
        <v>KUL-KIX</v>
      </c>
      <c r="F601" s="57" t="str">
        <f aca="false">Flights!$K$22</f>
        <v>BC</v>
      </c>
      <c r="G601" s="57" t="s">
        <v>423</v>
      </c>
      <c r="H601" s="57" t="s">
        <v>381</v>
      </c>
      <c r="I601" s="57" t="s">
        <v>450</v>
      </c>
      <c r="J601" s="57" t="s">
        <v>629</v>
      </c>
      <c r="K601" s="67" t="s">
        <v>452</v>
      </c>
      <c r="L601" s="67" t="s">
        <v>1309</v>
      </c>
      <c r="M601" s="67" t="s">
        <v>454</v>
      </c>
      <c r="N601" s="67" t="s">
        <v>386</v>
      </c>
      <c r="O601" s="67" t="s">
        <v>506</v>
      </c>
      <c r="P601" s="57" t="s">
        <v>187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open",IF(AND(NOT(OR(LEN(AZ601)&lt;15,ISNUMBER(MATCH(AZ601,L_Placeholder,0)))),BK601=0,NOT(OR(LEN(AU601)&lt;2,ISNUMBER(MATCH(AU601,L_Placeholder,0)))),NOT(OR(LEN(AX601)&lt;2,ISNUMBER(MATCH(AX601,L_Placeholder,0)))),TRIM(AE601)&lt;&gt;TRIM(T601)),"N/A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missing",IF(OR(LEN(AU601)&lt;2,ISNUMBER(MATCH(AU601,L_Placeholder,0))),"INVALID – PIC missing",IF(OR(LEN(AV601)&lt;2,ISNUMBER(MATCH(AV601,L_Placeholder,0))),"INVALID – result / assessment missing",IF(OR(OR(LEN(AW601)&lt;3,ISNUMBER(MATCH(AW601,L_Placeholder,0))),SUMPRODUCT(--ISNUMBER(SEARCH(" "&amp;L_EvidencePhrase&amp;" ",BD601)))&gt;0,BI601=1),"INVALID – evidence missing, placeholder or not yet on file",IF(BL601=0,"INVALID – evidence needs a traceable reference (number, file name or link)",IF(OR(LEN(AX601)&lt;2,ISNUMBER(MATCH(AX601,L_Placeholder,0))),"INVALID – verifier missing",IF(AX601=AU601,"INVALID – verifier must be someone other than the PIC",IF(BH601=1,"INVALID – result not yet available (awaiting / TBC)",IF(BV601=1,"INVALID – wording says not on board: an on-board confirmation needs the item loaded",IF(AND(AQ601=1,OR(OR(LEN(AY601)&lt;3,ISNUMBER(MATCH(AY601,L_Placeholder,0))),BJ601=1,BQ601=0)),"INVALID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LATE","COMPLETE")&amp;IF(BG601=1," – CHECK WORDING",""))))))))))))))))))))))),IF(TRIM(U601)="Fail","FAIL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t="str">
        <f aca="false">" "&amp;TRIM(SUBSTITUTE(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 "))&amp;" "</f>
        <v>  </v>
      </c>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IFERROR(IF(AND(TRIM(U601)="Pass",SUMPRODUCT((LEN(BC601)-LEN(SUBSTITUTE(BC601,"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")))/(LEN(L_PendNeg)+1))+SUMPRODUCT((LEN(BC601)-LEN(SUBSTITUTE(BC601," "&amp;L_PendPrep&amp;" "," ")))/(LEN(L_PendPrep)+1)),1,0),1)</f>
        <v>0</v>
      </c>
      <c r="BI601" s="61" t="n">
        <f aca="false">IFERROR(IF(SUMPRODUCT((LEN(BD601)-LEN(SUBSTITUTE(BD601," "&amp;L_PendStrict&amp;" "," ")))/(LEN(L_PendStrict)+1))&gt;SUMPRODUCT((LEN(BD601)-LEN(SUBSTITUTE(BD601," "&amp;L_PendNeg&amp;" "," ")))/(LEN(L_PendNeg)+1)),1,0),1)</f>
        <v>0</v>
      </c>
      <c r="BJ601" s="61" t="n">
        <f aca="false">IFERROR(IF(SUMPRODUCT((LEN(BE601)-LEN(SUBSTITUTE(BE601," "&amp;L_Pending&amp;" "," ")))/(LEN(L_Pending)+1))&gt;SUMPRODUCT((LEN(BE601)-LEN(SUBSTITUTE(BE601," "&amp;L_PendNeg&amp;" "," ")))/(LEN(L_PendNeg)+1))+SUMPRODUCT((LEN(BE601)-LEN(SUBSTITUTE(BE601," "&amp;L_PendPrep&amp;" "," ")))/(LEN(L_PendPrep)+1)),1,0),1)</f>
        <v>0</v>
      </c>
      <c r="BK601" s="61" t="n">
        <f aca="false">IFERROR(IF(SUMPRODUCT((LEN(BF601)-LEN(SUBSTITUTE(BF601," "&amp;L_PendStrict&amp;" "," ")))/(LEN(L_PendStrict)+1))&gt;SUMPRODUCT((LEN(BF601)-LEN(SUBSTITUTE(BF601," "&amp;L_PendNeg&amp;" "," ")))/(LEN(L_PendNeg)+1)),1,0),1)</f>
        <v>0</v>
      </c>
      <c r="BL601" s="61" t="n">
        <f aca="false">IFERROR(IF(OR(SUMPRODUCT(--ISNUMBER(SEARCH({"aa000"," aa 000"," aaa 000"," aaaa 000"," a 0000"," a000 000"," aa 00 000"," aaa 00 000"},BN601)))&gt;0,SUMPRODUCT(--ISNUMBER(SEARCH({"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601)))&gt;0,SUMPRODUCT(--ISNUMBER(SEARCH({"http","www.","\",".pdf",".jpg",".jpeg",".png",".heic",".xls",".doc",".msg",".eml"},Z601)))&gt;0,AND(SUMPRODUCT(--ISNUMBER(SEARCH({"sharepoint","onedrive","teams","dms","q-pulse","qpulse"},Z601)))&gt;0,ISNUMBER(SEARCH("0",BM601)))),1,0),0)</f>
        <v>0</v>
      </c>
      <c r="BM601" s="61" t="str">
        <f aca="false">SUBSTITUTE(SUBSTITUTE(SUBSTITUTE(SUBSTITUTE(SUBSTITUTE(SUBSTITUTE(SUBSTITUTE(SUBSTITUTE(SUBSTITUTE(LOWER(BW601&amp;""),"1","0"),"2","0"),"3","0"),"4","0"),"5","0"),"6","0"),"7","0"),"8","0"),"9","0")</f>
        <v>  </v>
      </c>
      <c r="BN601" s="61" t="str">
        <f aca="false">SUBSTITUTE(SUBSTITUTE(SUBSTITUTE(SUBSTITUTE(SUBSTITUTE(SUBSTITUTE(SUBSTITUTE(SUBSTITUTE(SUBSTITUTE(SUBSTITUTE(SUBSTITUTE(SUBSTITUTE(SUBSTITUTE(SUBSTITUTE(SUBSTITUTE(SUBSTITUTE(SUBSTITUTE(SUBSTITUTE(SUBSTITUTE(SUBSTITUTE(SUBSTITUTE(SUBSTITUTE(SUBSTITUTE(SUBSTITUTE(SUBSTITUTE(BM601,"b","a"),"c","a"),"d","a"),"e","a"),"f","a"),"g","a"),"h","a"),"i","a"),"j","a"),"k","a"),"l","a"),"m","a"),"n","a"),"o","a"),"p","a"),"q","a"),"r","a"),"s","a"),"t","a"),"u","a"),"v","a"),"w","a"),"x","a"),"y","a"),"z","a")</f>
        <v>  </v>
      </c>
      <c r="BO601" s="61" t="str">
        <f aca="false">SUBSTITUTE(SUBSTITUTE(SUBSTITUTE(SUBSTITUTE(SUBSTITUTE(SUBSTITUTE(SUBSTITUTE(SUBSTITUTE(SUBSTITUTE(LOWER(BX601&amp;""),"1","0"),"2","0"),"3","0"),"4","0"),"5","0"),"6","0"),"7","0"),"8","0"),"9","0")</f>
        <v>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v>
      </c>
      <c r="BQ601" s="61" t="n">
        <f aca="false">IFERROR(IF(OR(SUMPRODUCT(--ISNUMBER(SEARCH({"aa000"," aa 000"," aaa 000"," aaaa 000"," a 0000"," a000 000"," aa 00 000"," aaa 00 000"},BP601)))&gt;0,SUMPRODUCT(--ISNUMBER(SEARCH({"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601)))&gt;0,SUMPRODUCT(--ISNUMBER(SEARCH({"http","www.","\",".pdf",".jpg",".jpeg",".png",".heic",".xls",".doc",".msg",".eml"},W601)))&gt;0,ISNUMBER(SEARCH("0000",BO601)),AND(SUMPRODUCT(--ISNUMBER(SEARCH({"sharepoint","onedrive","teams","dms","q-pulse","qpulse"},W601)))&gt;0,ISNUMBER(SEARCH("0",BO601)))),1,0),0)</f>
        <v>0</v>
      </c>
      <c r="BR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601," "&amp;LOWER(Flights!$F$22)&amp;" "," ~ ")," mh"," ~")," at "," ~ ")," by "," ~ ")," on "," ~ ")," to "," ~ ")," from "," ~ ")," until "," ~ ")," till "," ~ ")," before "," ~ ")," after "," ~ ")," around "," ~ ")," approx "," ~ ")," about "," ~ ")," since "," ~ ")," hrs "," ~ ")," hr "," ~ ")," hours "," ~ ")," time "," ~ ")," jan "," ~ ")," feb "," ~ ")," mar "," ~ ")," apr "," ~ ")," may "," ~ ")," jun "," ~ ")," jul "," ~ ")," aug "," ~ ")," sep "," ~ ")," sept "," ~ ")," oct "," ~ ")</f>
        <v>  </v>
      </c>
      <c r="BS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601," "&amp;LOWER(Flights!$F$22)&amp;" "," ~ ")," mh"," ~")," at "," ~ ")," by "," ~ ")," on "," ~ ")," to "," ~ ")," from "," ~ ")," until "," ~ ")," till "," ~ ")," before "," ~ ")," after "," ~ ")," around "," ~ ")," approx "," ~ ")," about "," ~ ")," since "," ~ ")," hrs "," ~ ")," hr "," ~ ")," hours "," ~ ")," time "," ~ ")," jan "," ~ ")," feb "," ~ ")," mar "," ~ ")," apr "," ~ ")," may "," ~ ")," jun "," ~ ")," jul "," ~ ")," aug "," ~ ")," sep "," ~ ")," sept "," ~ ")," oct "," ~ ")</f>
        <v>  </v>
      </c>
      <c r="BT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601,"jan","~"),"feb","~"),"mar","~"),"apr","~"),"may","~"),"jun","~"),"jul","~"),"aug","~"),"sep","~"),"oct","~"),"nov","~"),"dec","~")," nov "," ~ ")," dec "," ~ ")," mon "," ~ ")," tue "," ~ ")," wed "," ~ ")," thu "," ~ ")," fri "," ~ ")," sat "," ~ ")," sun "," ~ ")," gate "," ~ ")," bay "," ~ ")," stand "," ~ ")," position "," ~ ")," galley "," ~ ")," flight "," ~ ")," flt "," ~ ")," day "," ~ ")," date "," ~ ")," dated "," ~ ")," the "," ~ ")," and "," ~ ")," of "," ~ ")," in "," ~ ")," for "," ~ ")," with "," ~ ")</f>
        <v>  </v>
      </c>
      <c r="BU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601,"jan","~"),"feb","~"),"mar","~"),"apr","~"),"may","~"),"jun","~"),"jul","~"),"aug","~"),"sep","~"),"oct","~"),"nov","~"),"dec","~")," nov "," ~ ")," dec "," ~ ")," mon "," ~ ")," tue "," ~ ")," wed "," ~ ")," thu "," ~ ")," fri "," ~ ")," sat "," ~ ")," sun "," ~ ")," gate "," ~ ")," bay "," ~ ")," stand "," ~ ")," position "," ~ ")," galley "," ~ ")," flight "," ~ ")," flt "," ~ ")," day "," ~ ")," date "," ~ ")," dated "," ~ ")," the "," ~ ")," and "," ~ ")," of "," ~ ")," in "," ~ ")," for "," ~ ")," with "," ~ ")</f>
        <v>  </v>
      </c>
      <c r="BV601" s="61" t="n">
        <f aca="false">0</f>
        <v>0</v>
      </c>
      <c r="BW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601," pax "," ~ ")," etd "," ~ ")," eta "," ~ ")," std "," ~ ")," sta "," ~ ")," atd "," ~ ")," ata "," ~ ")," lt "," ~ ")," utc "," ~ ")," local "," ~ ")," ok "," ~ ")," done "," ~ ")," seen "," ~ ")," chk "," ~ ")," chkd "," ~ ")," checked "," ~ ")," rcvd "," ~ ")," recd "," ~ ")," dep "," ~ ")," arr "," ~ ")," qty "," ~ ")," all "," ~ ")," ttl "," ~ ")," total "," ~ ")," via "," ~ ")," per "," ~ ")," call "," ~ ")," inbound "," ~ ")," outbound "," ~ ")," approx "," ~ ")</f>
        <v>  </v>
      </c>
      <c r="BX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601," pax "," ~ ")," etd "," ~ ")," eta "," ~ ")," std "," ~ ")," sta "," ~ ")," atd "," ~ ")," ata "," ~ ")," lt "," ~ ")," utc "," ~ ")," local "," ~ ")," ok "," ~ ")," done "," ~ ")," seen "," ~ ")," chk "," ~ ")," chkd "," ~ ")," checked "," ~ ")," rcvd "," ~ ")," recd "," ~ ")," dep "," ~ ")," arr "," ~ ")," qty "," ~ ")," all "," ~ ")," ttl "," ~ ")," total "," ~ ")," via "," ~ ")," per "," ~ ")," call "," ~ ")," inbound "," ~ ")," outbound "," ~ ")," approx "," ~ ")</f>
        <v>  </v>
      </c>
    </row>
    <row r="602" customFormat="false" ht="39.75" hidden="false" customHeight="true" outlineLevel="0" collapsed="false">
      <c r="A602" s="57" t="s">
        <v>1310</v>
      </c>
      <c r="B602" s="57" t="s">
        <v>293</v>
      </c>
      <c r="C602" s="57" t="str">
        <f aca="false">Flights!$F$22</f>
        <v>MH0052</v>
      </c>
      <c r="D602" s="58" t="n">
        <f aca="false">Flights!$D$22</f>
        <v>46322</v>
      </c>
      <c r="E602" s="57" t="str">
        <f aca="false">Flights!$G$22&amp;"-"&amp;Flights!$H$22</f>
        <v>KUL-KIX</v>
      </c>
      <c r="F602" s="57" t="str">
        <f aca="false">Flights!$K$22</f>
        <v>BC</v>
      </c>
      <c r="G602" s="57" t="s">
        <v>423</v>
      </c>
      <c r="H602" s="57" t="s">
        <v>381</v>
      </c>
      <c r="I602" s="57" t="s">
        <v>632</v>
      </c>
      <c r="J602" s="57" t="s">
        <v>633</v>
      </c>
      <c r="K602" s="67" t="s">
        <v>504</v>
      </c>
      <c r="L602" s="67" t="s">
        <v>1311</v>
      </c>
      <c r="M602" s="67" t="s">
        <v>187</v>
      </c>
      <c r="N602" s="67" t="s">
        <v>386</v>
      </c>
      <c r="O602" s="67" t="s">
        <v>635</v>
      </c>
      <c r="P602" s="57" t="s">
        <v>187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open",IF(AND(NOT(OR(LEN(AZ602)&lt;15,ISNUMBER(MATCH(AZ602,L_Placeholder,0)))),BK602=0,NOT(OR(LEN(AU602)&lt;2,ISNUMBER(MATCH(AU602,L_Placeholder,0)))),NOT(OR(LEN(AX602)&lt;2,ISNUMBER(MATCH(AX602,L_Placeholder,0)))),TRIM(AE602)&lt;&gt;TRIM(T602)),"N/A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missing",IF(OR(LEN(AU602)&lt;2,ISNUMBER(MATCH(AU602,L_Placeholder,0))),"INVALID – PIC missing",IF(OR(LEN(AV602)&lt;2,ISNUMBER(MATCH(AV602,L_Placeholder,0))),"INVALID – result / assessment missing",IF(OR(OR(LEN(AW602)&lt;3,ISNUMBER(MATCH(AW602,L_Placeholder,0))),SUMPRODUCT(--ISNUMBER(SEARCH(" "&amp;L_EvidencePhrase&amp;" ",BD602)))&gt;0,BI602=1),"INVALID – evidence missing, placeholder or not yet on file",IF(BL602=0,"INVALID – evidence needs a traceable reference (number, file name or link)",IF(OR(LEN(AX602)&lt;2,ISNUMBER(MATCH(AX602,L_Placeholder,0))),"INVALID – verifier missing",IF(AX602=AU602,"INVALID – verifier must be someone other than the PIC",IF(BH602=1,"INVALID – result not yet available (awaiting / TBC)",IF(BV602=1,"INVALID – wording says not on board: an on-board confirmation needs the item loaded",IF(AND(AQ602=1,OR(OR(LEN(AY602)&lt;3,ISNUMBER(MATCH(AY602,L_Placeholder,0))),BJ602=1,BQ602=0)),"INVALID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LATE","COMPLETE")&amp;IF(BG602=1," – CHECK WORDING",""))))))))))))))))))))))),IF(TRIM(U602)="Fail","FAIL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t="str">
        <f aca="false">" "&amp;TRIM(SUBSTITUTE(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 "))&amp;" "</f>
        <v>  </v>
      </c>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IFERROR(IF(AND(TRIM(U602)="Pass",SUMPRODUCT((LEN(BC602)-LEN(SUBSTITUTE(BC602,"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")))/(LEN(L_PendNeg)+1))+SUMPRODUCT((LEN(BC602)-LEN(SUBSTITUTE(BC602," "&amp;L_PendPrep&amp;" "," ")))/(LEN(L_PendPrep)+1)),1,0),1)</f>
        <v>0</v>
      </c>
      <c r="BI602" s="61" t="n">
        <f aca="false">IFERROR(IF(SUMPRODUCT((LEN(BD602)-LEN(SUBSTITUTE(BD602," "&amp;L_PendStrict&amp;" "," ")))/(LEN(L_PendStrict)+1))&gt;SUMPRODUCT((LEN(BD602)-LEN(SUBSTITUTE(BD602," "&amp;L_PendNeg&amp;" "," ")))/(LEN(L_PendNeg)+1)),1,0),1)</f>
        <v>0</v>
      </c>
      <c r="BJ602" s="61" t="n">
        <f aca="false">IFERROR(IF(SUMPRODUCT((LEN(BE602)-LEN(SUBSTITUTE(BE602," "&amp;L_Pending&amp;" "," ")))/(LEN(L_Pending)+1))&gt;SUMPRODUCT((LEN(BE602)-LEN(SUBSTITUTE(BE602," "&amp;L_PendNeg&amp;" "," ")))/(LEN(L_PendNeg)+1))+SUMPRODUCT((LEN(BE602)-LEN(SUBSTITUTE(BE602," "&amp;L_PendPrep&amp;" "," ")))/(LEN(L_PendPrep)+1)),1,0),1)</f>
        <v>0</v>
      </c>
      <c r="BK602" s="61" t="n">
        <f aca="false">IFERROR(IF(SUMPRODUCT((LEN(BF602)-LEN(SUBSTITUTE(BF602," "&amp;L_PendStrict&amp;" "," ")))/(LEN(L_PendStrict)+1))&gt;SUMPRODUCT((LEN(BF602)-LEN(SUBSTITUTE(BF602," "&amp;L_PendNeg&amp;" "," ")))/(LEN(L_PendNeg)+1)),1,0),1)</f>
        <v>0</v>
      </c>
      <c r="BL602" s="61" t="n">
        <f aca="false">IFERROR(IF(OR(SUMPRODUCT(--ISNUMBER(SEARCH({"aa000"," aa 000"," aaa 000"," aaaa 000"," a 0000"," a000 000"," aa 00 000"," aaa 00 000"},BN602)))&gt;0,SUMPRODUCT(--ISNUMBER(SEARCH({"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602)))&gt;0,SUMPRODUCT(--ISNUMBER(SEARCH({"http","www.","\",".pdf",".jpg",".jpeg",".png",".heic",".xls",".doc",".msg",".eml"},Z602)))&gt;0,AND(SUMPRODUCT(--ISNUMBER(SEARCH({"sharepoint","onedrive","teams","dms","q-pulse","qpulse"},Z602)))&gt;0,ISNUMBER(SEARCH("0",BM602)))),1,0),0)</f>
        <v>0</v>
      </c>
      <c r="BM602" s="61" t="str">
        <f aca="false">SUBSTITUTE(SUBSTITUTE(SUBSTITUTE(SUBSTITUTE(SUBSTITUTE(SUBSTITUTE(SUBSTITUTE(SUBSTITUTE(SUBSTITUTE(LOWER(BW602&amp;""),"1","0"),"2","0"),"3","0"),"4","0"),"5","0"),"6","0"),"7","0"),"8","0"),"9","0")</f>
        <v>  </v>
      </c>
      <c r="BN602" s="61" t="str">
        <f aca="false">SUBSTITUTE(SUBSTITUTE(SUBSTITUTE(SUBSTITUTE(SUBSTITUTE(SUBSTITUTE(SUBSTITUTE(SUBSTITUTE(SUBSTITUTE(SUBSTITUTE(SUBSTITUTE(SUBSTITUTE(SUBSTITUTE(SUBSTITUTE(SUBSTITUTE(SUBSTITUTE(SUBSTITUTE(SUBSTITUTE(SUBSTITUTE(SUBSTITUTE(SUBSTITUTE(SUBSTITUTE(SUBSTITUTE(SUBSTITUTE(SUBSTITUTE(BM602,"b","a"),"c","a"),"d","a"),"e","a"),"f","a"),"g","a"),"h","a"),"i","a"),"j","a"),"k","a"),"l","a"),"m","a"),"n","a"),"o","a"),"p","a"),"q","a"),"r","a"),"s","a"),"t","a"),"u","a"),"v","a"),"w","a"),"x","a"),"y","a"),"z","a")</f>
        <v>  </v>
      </c>
      <c r="BO602" s="61" t="str">
        <f aca="false">SUBSTITUTE(SUBSTITUTE(SUBSTITUTE(SUBSTITUTE(SUBSTITUTE(SUBSTITUTE(SUBSTITUTE(SUBSTITUTE(SUBSTITUTE(LOWER(BX602&amp;""),"1","0"),"2","0"),"3","0"),"4","0"),"5","0"),"6","0"),"7","0"),"8","0"),"9","0")</f>
        <v>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v>
      </c>
      <c r="BQ602" s="61" t="n">
        <f aca="false">IFERROR(IF(OR(SUMPRODUCT(--ISNUMBER(SEARCH({"aa000"," aa 000"," aaa 000"," aaaa 000"," a 0000"," a000 000"," aa 00 000"," aaa 00 000"},BP602)))&gt;0,SUMPRODUCT(--ISNUMBER(SEARCH({"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602)))&gt;0,SUMPRODUCT(--ISNUMBER(SEARCH({"http","www.","\",".pdf",".jpg",".jpeg",".png",".heic",".xls",".doc",".msg",".eml"},W602)))&gt;0,ISNUMBER(SEARCH("0000",BO602)),AND(SUMPRODUCT(--ISNUMBER(SEARCH({"sharepoint","onedrive","teams","dms","q-pulse","qpulse"},W602)))&gt;0,ISNUMBER(SEARCH("0",BO602)))),1,0),0)</f>
        <v>0</v>
      </c>
      <c r="BR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602," "&amp;LOWER(Flights!$F$22)&amp;" "," ~ ")," mh"," ~")," at "," ~ ")," by "," ~ ")," on "," ~ ")," to "," ~ ")," from "," ~ ")," until "," ~ ")," till "," ~ ")," before "," ~ ")," after "," ~ ")," around "," ~ ")," approx "," ~ ")," about "," ~ ")," since "," ~ ")," hrs "," ~ ")," hr "," ~ ")," hours "," ~ ")," time "," ~ ")," jan "," ~ ")," feb "," ~ ")," mar "," ~ ")," apr "," ~ ")," may "," ~ ")," jun "," ~ ")," jul "," ~ ")," aug "," ~ ")," sep "," ~ ")," sept "," ~ ")," oct "," ~ ")</f>
        <v>  </v>
      </c>
      <c r="BS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602," "&amp;LOWER(Flights!$F$22)&amp;" "," ~ ")," mh"," ~")," at "," ~ ")," by "," ~ ")," on "," ~ ")," to "," ~ ")," from "," ~ ")," until "," ~ ")," till "," ~ ")," before "," ~ ")," after "," ~ ")," around "," ~ ")," approx "," ~ ")," about "," ~ ")," since "," ~ ")," hrs "," ~ ")," hr "," ~ ")," hours "," ~ ")," time "," ~ ")," jan "," ~ ")," feb "," ~ ")," mar "," ~ ")," apr "," ~ ")," may "," ~ ")," jun "," ~ ")," jul "," ~ ")," aug "," ~ ")," sep "," ~ ")," sept "," ~ ")," oct "," ~ ")</f>
        <v>  </v>
      </c>
      <c r="BT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602,"jan","~"),"feb","~"),"mar","~"),"apr","~"),"may","~"),"jun","~"),"jul","~"),"aug","~"),"sep","~"),"oct","~"),"nov","~"),"dec","~")," nov "," ~ ")," dec "," ~ ")," mon "," ~ ")," tue "," ~ ")," wed "," ~ ")," thu "," ~ ")," fri "," ~ ")," sat "," ~ ")," sun "," ~ ")," gate "," ~ ")," bay "," ~ ")," stand "," ~ ")," position "," ~ ")," galley "," ~ ")," flight "," ~ ")," flt "," ~ ")," day "," ~ ")," date "," ~ ")," dated "," ~ ")," the "," ~ ")," and "," ~ ")," of "," ~ ")," in "," ~ ")," for "," ~ ")," with "," ~ ")</f>
        <v>  </v>
      </c>
      <c r="BU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602,"jan","~"),"feb","~"),"mar","~"),"apr","~"),"may","~"),"jun","~"),"jul","~"),"aug","~"),"sep","~"),"oct","~"),"nov","~"),"dec","~")," nov "," ~ ")," dec "," ~ ")," mon "," ~ ")," tue "," ~ ")," wed "," ~ ")," thu "," ~ ")," fri "," ~ ")," sat "," ~ ")," sun "," ~ ")," gate "," ~ ")," bay "," ~ ")," stand "," ~ ")," position "," ~ ")," galley "," ~ ")," flight "," ~ ")," flt "," ~ ")," day "," ~ ")," date "," ~ ")," dated "," ~ ")," the "," ~ ")," and "," ~ ")," of "," ~ ")," in "," ~ ")," for "," ~ ")," with "," ~ ")</f>
        <v>  </v>
      </c>
      <c r="BV602" s="61" t="n">
        <f aca="false">0</f>
        <v>0</v>
      </c>
      <c r="BW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602," pax "," ~ ")," etd "," ~ ")," eta "," ~ ")," std "," ~ ")," sta "," ~ ")," atd "," ~ ")," ata "," ~ ")," lt "," ~ ")," utc "," ~ ")," local "," ~ ")," ok "," ~ ")," done "," ~ ")," seen "," ~ ")," chk "," ~ ")," chkd "," ~ ")," checked "," ~ ")," rcvd "," ~ ")," recd "," ~ ")," dep "," ~ ")," arr "," ~ ")," qty "," ~ ")," all "," ~ ")," ttl "," ~ ")," total "," ~ ")," via "," ~ ")," per "," ~ ")," call "," ~ ")," inbound "," ~ ")," outbound "," ~ ")," approx "," ~ ")</f>
        <v>  </v>
      </c>
      <c r="BX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602," pax "," ~ ")," etd "," ~ ")," eta "," ~ ")," std "," ~ ")," sta "," ~ ")," atd "," ~ ")," ata "," ~ ")," lt "," ~ ")," utc "," ~ ")," local "," ~ ")," ok "," ~ ")," done "," ~ ")," seen "," ~ ")," chk "," ~ ")," chkd "," ~ ")," checked "," ~ ")," rcvd "," ~ ")," recd "," ~ ")," dep "," ~ ")," arr "," ~ ")," qty "," ~ ")," all "," ~ ")," ttl "," ~ ")," total "," ~ ")," via "," ~ ")," per "," ~ ")," call "," ~ ")," inbound "," ~ ")," outbound "," ~ ")," approx "," ~ ")</f>
        <v>  </v>
      </c>
    </row>
    <row r="603" customFormat="false" ht="41.25" hidden="false" customHeight="true" outlineLevel="0" collapsed="false">
      <c r="A603" s="57" t="s">
        <v>1312</v>
      </c>
      <c r="B603" s="57" t="s">
        <v>293</v>
      </c>
      <c r="C603" s="57" t="str">
        <f aca="false">Flights!$F$22</f>
        <v>MH0052</v>
      </c>
      <c r="D603" s="58" t="n">
        <f aca="false">Flights!$D$22</f>
        <v>46322</v>
      </c>
      <c r="E603" s="57" t="str">
        <f aca="false">Flights!$G$22&amp;"-"&amp;Flights!$H$22</f>
        <v>KUL-KIX</v>
      </c>
      <c r="F603" s="57" t="str">
        <f aca="false">Flights!$K$22</f>
        <v>BC</v>
      </c>
      <c r="G603" s="57" t="s">
        <v>423</v>
      </c>
      <c r="H603" s="57" t="s">
        <v>381</v>
      </c>
      <c r="I603" s="57" t="s">
        <v>637</v>
      </c>
      <c r="J603" s="57" t="s">
        <v>638</v>
      </c>
      <c r="K603" s="67" t="s">
        <v>1313</v>
      </c>
      <c r="L603" s="67" t="s">
        <v>1314</v>
      </c>
      <c r="M603" s="67" t="s">
        <v>454</v>
      </c>
      <c r="N603" s="67" t="s">
        <v>386</v>
      </c>
      <c r="O603" s="67" t="s">
        <v>1315</v>
      </c>
      <c r="P603" s="57" t="s">
        <v>187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open",IF(AND(NOT(OR(LEN(AZ603)&lt;15,ISNUMBER(MATCH(AZ603,L_Placeholder,0)))),BK603=0,NOT(OR(LEN(AU603)&lt;2,ISNUMBER(MATCH(AU603,L_Placeholder,0)))),NOT(OR(LEN(AX603)&lt;2,ISNUMBER(MATCH(AX603,L_Placeholder,0)))),TRIM(AE603)&lt;&gt;TRIM(T603)),"N/A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missing",IF(OR(LEN(AU603)&lt;2,ISNUMBER(MATCH(AU603,L_Placeholder,0))),"INVALID – PIC missing",IF(OR(LEN(AV603)&lt;2,ISNUMBER(MATCH(AV603,L_Placeholder,0))),"INVALID – result / assessment missing",IF(OR(OR(LEN(AW603)&lt;3,ISNUMBER(MATCH(AW603,L_Placeholder,0))),SUMPRODUCT(--ISNUMBER(SEARCH(" "&amp;L_EvidencePhrase&amp;" ",BD603)))&gt;0,BI603=1),"INVALID – evidence missing, placeholder or not yet on file",IF(BL603=0,"INVALID – evidence needs a traceable reference (number, file name or link)",IF(OR(LEN(AX603)&lt;2,ISNUMBER(MATCH(AX603,L_Placeholder,0))),"INVALID – verifier missing",IF(AX603=AU603,"INVALID – verifier must be someone other than the PIC",IF(BH603=1,"INVALID – result not yet available (awaiting / TBC)",IF(BV603=1,"INVALID – wording says not on board: an on-board confirmation needs the item loaded",IF(AND(AQ603=1,OR(OR(LEN(AY603)&lt;3,ISNUMBER(MATCH(AY603,L_Placeholder,0))),BJ603=1,BQ603=0)),"INVALID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LATE","COMPLETE")&amp;IF(BG603=1," – CHECK WORDING",""))))))))))))))))))))))),IF(TRIM(U603)="Fail","FAIL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t="str">
        <f aca="false">" "&amp;TRIM(SUBSTITUTE(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 "))&amp;" "</f>
        <v>  </v>
      </c>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IFERROR(IF(AND(TRIM(U603)="Pass",SUMPRODUCT((LEN(BC603)-LEN(SUBSTITUTE(BC603,"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")))/(LEN(L_PendNeg)+1))+SUMPRODUCT((LEN(BC603)-LEN(SUBSTITUTE(BC603," "&amp;L_PendPrep&amp;" "," ")))/(LEN(L_PendPrep)+1)),1,0),1)</f>
        <v>0</v>
      </c>
      <c r="BI603" s="61" t="n">
        <f aca="false">IFERROR(IF(SUMPRODUCT((LEN(BD603)-LEN(SUBSTITUTE(BD603," "&amp;L_PendStrict&amp;" "," ")))/(LEN(L_PendStrict)+1))&gt;SUMPRODUCT((LEN(BD603)-LEN(SUBSTITUTE(BD603," "&amp;L_PendNeg&amp;" "," ")))/(LEN(L_PendNeg)+1)),1,0),1)</f>
        <v>0</v>
      </c>
      <c r="BJ603" s="61" t="n">
        <f aca="false">IFERROR(IF(SUMPRODUCT((LEN(BE603)-LEN(SUBSTITUTE(BE603," "&amp;L_Pending&amp;" "," ")))/(LEN(L_Pending)+1))&gt;SUMPRODUCT((LEN(BE603)-LEN(SUBSTITUTE(BE603," "&amp;L_PendNeg&amp;" "," ")))/(LEN(L_PendNeg)+1))+SUMPRODUCT((LEN(BE603)-LEN(SUBSTITUTE(BE603," "&amp;L_PendPrep&amp;" "," ")))/(LEN(L_PendPrep)+1)),1,0),1)</f>
        <v>0</v>
      </c>
      <c r="BK603" s="61" t="n">
        <f aca="false">IFERROR(IF(SUMPRODUCT((LEN(BF603)-LEN(SUBSTITUTE(BF603," "&amp;L_PendStrict&amp;" "," ")))/(LEN(L_PendStrict)+1))&gt;SUMPRODUCT((LEN(BF603)-LEN(SUBSTITUTE(BF603," "&amp;L_PendNeg&amp;" "," ")))/(LEN(L_PendNeg)+1)),1,0),1)</f>
        <v>0</v>
      </c>
      <c r="BL603" s="61" t="n">
        <f aca="false">IFERROR(IF(OR(SUMPRODUCT(--ISNUMBER(SEARCH({"aa000"," aa 000"," aaa 000"," aaaa 000"," a 0000"," a000 000"," aa 00 000"," aaa 00 000"},BN603)))&gt;0,SUMPRODUCT(--ISNUMBER(SEARCH({"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603)))&gt;0,SUMPRODUCT(--ISNUMBER(SEARCH({"http","www.","\",".pdf",".jpg",".jpeg",".png",".heic",".xls",".doc",".msg",".eml"},Z603)))&gt;0,AND(SUMPRODUCT(--ISNUMBER(SEARCH({"sharepoint","onedrive","teams","dms","q-pulse","qpulse"},Z603)))&gt;0,ISNUMBER(SEARCH("0",BM603)))),1,0),0)</f>
        <v>0</v>
      </c>
      <c r="BM603" s="61" t="str">
        <f aca="false">SUBSTITUTE(SUBSTITUTE(SUBSTITUTE(SUBSTITUTE(SUBSTITUTE(SUBSTITUTE(SUBSTITUTE(SUBSTITUTE(SUBSTITUTE(LOWER(BW603&amp;""),"1","0"),"2","0"),"3","0"),"4","0"),"5","0"),"6","0"),"7","0"),"8","0"),"9","0")</f>
        <v>  </v>
      </c>
      <c r="BN603" s="61" t="str">
        <f aca="false">SUBSTITUTE(SUBSTITUTE(SUBSTITUTE(SUBSTITUTE(SUBSTITUTE(SUBSTITUTE(SUBSTITUTE(SUBSTITUTE(SUBSTITUTE(SUBSTITUTE(SUBSTITUTE(SUBSTITUTE(SUBSTITUTE(SUBSTITUTE(SUBSTITUTE(SUBSTITUTE(SUBSTITUTE(SUBSTITUTE(SUBSTITUTE(SUBSTITUTE(SUBSTITUTE(SUBSTITUTE(SUBSTITUTE(SUBSTITUTE(SUBSTITUTE(BM603,"b","a"),"c","a"),"d","a"),"e","a"),"f","a"),"g","a"),"h","a"),"i","a"),"j","a"),"k","a"),"l","a"),"m","a"),"n","a"),"o","a"),"p","a"),"q","a"),"r","a"),"s","a"),"t","a"),"u","a"),"v","a"),"w","a"),"x","a"),"y","a"),"z","a")</f>
        <v>  </v>
      </c>
      <c r="BO603" s="61" t="str">
        <f aca="false">SUBSTITUTE(SUBSTITUTE(SUBSTITUTE(SUBSTITUTE(SUBSTITUTE(SUBSTITUTE(SUBSTITUTE(SUBSTITUTE(SUBSTITUTE(LOWER(BX603&amp;""),"1","0"),"2","0"),"3","0"),"4","0"),"5","0"),"6","0"),"7","0"),"8","0"),"9","0")</f>
        <v>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v>
      </c>
      <c r="BQ603" s="61" t="n">
        <f aca="false">IFERROR(IF(OR(SUMPRODUCT(--ISNUMBER(SEARCH({"aa000"," aa 000"," aaa 000"," aaaa 000"," a 0000"," a000 000"," aa 00 000"," aaa 00 000"},BP603)))&gt;0,SUMPRODUCT(--ISNUMBER(SEARCH({"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603)))&gt;0,SUMPRODUCT(--ISNUMBER(SEARCH({"http","www.","\",".pdf",".jpg",".jpeg",".png",".heic",".xls",".doc",".msg",".eml"},W603)))&gt;0,ISNUMBER(SEARCH("0000",BO603)),AND(SUMPRODUCT(--ISNUMBER(SEARCH({"sharepoint","onedrive","teams","dms","q-pulse","qpulse"},W603)))&gt;0,ISNUMBER(SEARCH("0",BO603)))),1,0),0)</f>
        <v>0</v>
      </c>
      <c r="BR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603," "&amp;LOWER(Flights!$F$22)&amp;" "," ~ ")," mh"," ~")," at "," ~ ")," by "," ~ ")," on "," ~ ")," to "," ~ ")," from "," ~ ")," until "," ~ ")," till "," ~ ")," before "," ~ ")," after "," ~ ")," around "," ~ ")," approx "," ~ ")," about "," ~ ")," since "," ~ ")," hrs "," ~ ")," hr "," ~ ")," hours "," ~ ")," time "," ~ ")," jan "," ~ ")," feb "," ~ ")," mar "," ~ ")," apr "," ~ ")," may "," ~ ")," jun "," ~ ")," jul "," ~ ")," aug "," ~ ")," sep "," ~ ")," sept "," ~ ")," oct "," ~ ")</f>
        <v>  </v>
      </c>
      <c r="BS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603," "&amp;LOWER(Flights!$F$22)&amp;" "," ~ ")," mh"," ~")," at "," ~ ")," by "," ~ ")," on "," ~ ")," to "," ~ ")," from "," ~ ")," until "," ~ ")," till "," ~ ")," before "," ~ ")," after "," ~ ")," around "," ~ ")," approx "," ~ ")," about "," ~ ")," since "," ~ ")," hrs "," ~ ")," hr "," ~ ")," hours "," ~ ")," time "," ~ ")," jan "," ~ ")," feb "," ~ ")," mar "," ~ ")," apr "," ~ ")," may "," ~ ")," jun "," ~ ")," jul "," ~ ")," aug "," ~ ")," sep "," ~ ")," sept "," ~ ")," oct "," ~ ")</f>
        <v>  </v>
      </c>
      <c r="BT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603,"jan","~"),"feb","~"),"mar","~"),"apr","~"),"may","~"),"jun","~"),"jul","~"),"aug","~"),"sep","~"),"oct","~"),"nov","~"),"dec","~")," nov "," ~ ")," dec "," ~ ")," mon "," ~ ")," tue "," ~ ")," wed "," ~ ")," thu "," ~ ")," fri "," ~ ")," sat "," ~ ")," sun "," ~ ")," gate "," ~ ")," bay "," ~ ")," stand "," ~ ")," position "," ~ ")," galley "," ~ ")," flight "," ~ ")," flt "," ~ ")," day "," ~ ")," date "," ~ ")," dated "," ~ ")," the "," ~ ")," and "," ~ ")," of "," ~ ")," in "," ~ ")," for "," ~ ")," with "," ~ ")</f>
        <v>  </v>
      </c>
      <c r="BU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603,"jan","~"),"feb","~"),"mar","~"),"apr","~"),"may","~"),"jun","~"),"jul","~"),"aug","~"),"sep","~"),"oct","~"),"nov","~"),"dec","~")," nov "," ~ ")," dec "," ~ ")," mon "," ~ ")," tue "," ~ ")," wed "," ~ ")," thu "," ~ ")," fri "," ~ ")," sat "," ~ ")," sun "," ~ ")," gate "," ~ ")," bay "," ~ ")," stand "," ~ ")," position "," ~ ")," galley "," ~ ")," flight "," ~ ")," flt "," ~ ")," day "," ~ ")," date "," ~ ")," dated "," ~ ")," the "," ~ ")," and "," ~ ")," of "," ~ ")," in "," ~ ")," for "," ~ ")," with "," ~ ")</f>
        <v>  </v>
      </c>
      <c r="BV603" s="61" t="n">
        <f aca="false">0</f>
        <v>0</v>
      </c>
      <c r="BW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603," pax "," ~ ")," etd "," ~ ")," eta "," ~ ")," std "," ~ ")," sta "," ~ ")," atd "," ~ ")," ata "," ~ ")," lt "," ~ ")," utc "," ~ ")," local "," ~ ")," ok "," ~ ")," done "," ~ ")," seen "," ~ ")," chk "," ~ ")," chkd "," ~ ")," checked "," ~ ")," rcvd "," ~ ")," recd "," ~ ")," dep "," ~ ")," arr "," ~ ")," qty "," ~ ")," all "," ~ ")," ttl "," ~ ")," total "," ~ ")," via "," ~ ")," per "," ~ ")," call "," ~ ")," inbound "," ~ ")," outbound "," ~ ")," approx "," ~ ")</f>
        <v>  </v>
      </c>
      <c r="BX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603," pax "," ~ ")," etd "," ~ ")," eta "," ~ ")," std "," ~ ")," sta "," ~ ")," atd "," ~ ")," ata "," ~ ")," lt "," ~ ")," utc "," ~ ")," local "," ~ ")," ok "," ~ ")," done "," ~ ")," seen "," ~ ")," chk "," ~ ")," chkd "," ~ ")," checked "," ~ ")," rcvd "," ~ ")," recd "," ~ ")," dep "," ~ ")," arr "," ~ ")," qty "," ~ ")," all "," ~ ")," ttl "," ~ ")," total "," ~ ")," via "," ~ ")," per "," ~ ")," call "," ~ ")," inbound "," ~ ")," outbound "," ~ ")," approx "," ~ ")</f>
        <v>  </v>
      </c>
    </row>
    <row r="604" customFormat="false" ht="39.75" hidden="false" customHeight="true" outlineLevel="0" collapsed="false">
      <c r="A604" s="57" t="s">
        <v>1316</v>
      </c>
      <c r="B604" s="57" t="s">
        <v>293</v>
      </c>
      <c r="C604" s="57" t="str">
        <f aca="false">Flights!$F$22</f>
        <v>MH0052</v>
      </c>
      <c r="D604" s="58" t="n">
        <f aca="false">Flights!$D$22</f>
        <v>46322</v>
      </c>
      <c r="E604" s="57" t="str">
        <f aca="false">Flights!$G$22&amp;"-"&amp;Flights!$H$22</f>
        <v>KUL-KIX</v>
      </c>
      <c r="F604" s="57" t="str">
        <f aca="false">Flights!$K$22</f>
        <v>BC</v>
      </c>
      <c r="G604" s="57" t="s">
        <v>462</v>
      </c>
      <c r="H604" s="57" t="s">
        <v>463</v>
      </c>
      <c r="I604" s="57" t="s">
        <v>382</v>
      </c>
      <c r="J604" s="57" t="s">
        <v>464</v>
      </c>
      <c r="K604" s="67" t="s">
        <v>429</v>
      </c>
      <c r="L604" s="67" t="s">
        <v>465</v>
      </c>
      <c r="M604" s="67"/>
      <c r="N604" s="67" t="s">
        <v>386</v>
      </c>
      <c r="O604" s="67" t="s">
        <v>466</v>
      </c>
      <c r="P604" s="57" t="s">
        <v>187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open",IF(AND(NOT(OR(LEN(AZ604)&lt;15,ISNUMBER(MATCH(AZ604,L_Placeholder,0)))),BK604=0,NOT(OR(LEN(AU604)&lt;2,ISNUMBER(MATCH(AU604,L_Placeholder,0)))),NOT(OR(LEN(AX604)&lt;2,ISNUMBER(MATCH(AX604,L_Placeholder,0)))),TRIM(AE604)&lt;&gt;TRIM(T604)),"N/A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missing",IF(OR(LEN(AU604)&lt;2,ISNUMBER(MATCH(AU604,L_Placeholder,0))),"INVALID – PIC missing",IF(OR(LEN(AV604)&lt;2,ISNUMBER(MATCH(AV604,L_Placeholder,0))),"INVALID – result / assessment missing",IF(OR(OR(LEN(AW604)&lt;3,ISNUMBER(MATCH(AW604,L_Placeholder,0))),SUMPRODUCT(--ISNUMBER(SEARCH(" "&amp;L_EvidencePhrase&amp;" ",BD604)))&gt;0,BI604=1),"INVALID – evidence missing, placeholder or not yet on file",IF(BL604=0,"INVALID – evidence needs a traceable reference (number, file name or link)",IF(OR(LEN(AX604)&lt;2,ISNUMBER(MATCH(AX604,L_Placeholder,0))),"INVALID – verifier missing",IF(AX604=AU604,"INVALID – verifier must be someone other than the PIC",IF(BH604=1,"INVALID – result not yet available (awaiting / TBC)",IF(BV604=1,"INVALID – wording says not on board: an on-board confirmation needs the item loaded",IF(AND(AQ604=1,OR(OR(LEN(AY604)&lt;3,ISNUMBER(MATCH(AY604,L_Placeholder,0))),BJ604=1,BQ604=0)),"INVALID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LATE","COMPLETE")&amp;IF(BG604=1," – CHECK WORDING",""))))))))))))))))))))))))),IF(TRIM(U604)="Fail","FAIL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t="str">
        <f aca="false">" "&amp;TRIM(SUBSTITUTE(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 "))&amp;" "</f>
        <v>  </v>
      </c>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IFERROR(IF(AND(TRIM(U604)="Pass",SUMPRODUCT((LEN(BC604)-LEN(SUBSTITUTE(BC604,"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")))/(LEN(L_PendNeg)+1)),1,0),1)</f>
        <v>0</v>
      </c>
      <c r="BI604" s="61" t="n">
        <f aca="false">IFERROR(IF(SUMPRODUCT((LEN(BD604)-LEN(SUBSTITUTE(BD604," "&amp;L_PendStrict&amp;" "," ")))/(LEN(L_PendStrict)+1))&gt;SUMPRODUCT((LEN(BD604)-LEN(SUBSTITUTE(BD604," "&amp;L_PendNeg&amp;" "," ")))/(LEN(L_PendNeg)+1)),1,0),1)</f>
        <v>0</v>
      </c>
      <c r="BJ604" s="61" t="n">
        <f aca="false">IFERROR(IF(SUMPRODUCT((LEN(BE604)-LEN(SUBSTITUTE(BE604," "&amp;L_Pending&amp;" "," ")))/(LEN(L_Pending)+1))&gt;SUMPRODUCT((LEN(BE604)-LEN(SUBSTITUTE(BE604," "&amp;L_PendNeg&amp;" "," ")))/(LEN(L_PendNeg)+1)),1,0),1)</f>
        <v>0</v>
      </c>
      <c r="BK604" s="61" t="n">
        <f aca="false">IFERROR(IF(SUMPRODUCT((LEN(BF604)-LEN(SUBSTITUTE(BF604," "&amp;L_PendStrict&amp;" "," ")))/(LEN(L_PendStrict)+1))&gt;SUMPRODUCT((LEN(BF604)-LEN(SUBSTITUTE(BF604," "&amp;L_PendNeg&amp;" "," ")))/(LEN(L_PendNeg)+1)),1,0),1)</f>
        <v>0</v>
      </c>
      <c r="BL604" s="61" t="n">
        <f aca="false">IFERROR(IF(OR(SUMPRODUCT(--ISNUMBER(SEARCH({"aa000"," aa 000"," aaa 000"," aaaa 000"," a 0000"," a000 000"," aa 00 000"," aaa 00 000"},BN604)))&gt;0,SUMPRODUCT(--ISNUMBER(SEARCH({"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604)))&gt;0,SUMPRODUCT(--ISNUMBER(SEARCH({"http","www.","\",".pdf",".jpg",".jpeg",".png",".heic",".xls",".doc",".msg",".eml"},Z604)))&gt;0,AND(SUMPRODUCT(--ISNUMBER(SEARCH({"sharepoint","onedrive","teams","dms","q-pulse","qpulse"},Z604)))&gt;0,ISNUMBER(SEARCH("0",BM604)))),1,0),0)</f>
        <v>0</v>
      </c>
      <c r="BM604" s="61" t="str">
        <f aca="false">SUBSTITUTE(SUBSTITUTE(SUBSTITUTE(SUBSTITUTE(SUBSTITUTE(SUBSTITUTE(SUBSTITUTE(SUBSTITUTE(SUBSTITUTE(LOWER(BW604&amp;""),"1","0"),"2","0"),"3","0"),"4","0"),"5","0"),"6","0"),"7","0"),"8","0"),"9","0")</f>
        <v>  </v>
      </c>
      <c r="BN604" s="61" t="str">
        <f aca="false">SUBSTITUTE(SUBSTITUTE(SUBSTITUTE(SUBSTITUTE(SUBSTITUTE(SUBSTITUTE(SUBSTITUTE(SUBSTITUTE(SUBSTITUTE(SUBSTITUTE(SUBSTITUTE(SUBSTITUTE(SUBSTITUTE(SUBSTITUTE(SUBSTITUTE(SUBSTITUTE(SUBSTITUTE(SUBSTITUTE(SUBSTITUTE(SUBSTITUTE(SUBSTITUTE(SUBSTITUTE(SUBSTITUTE(SUBSTITUTE(SUBSTITUTE(BM604,"b","a"),"c","a"),"d","a"),"e","a"),"f","a"),"g","a"),"h","a"),"i","a"),"j","a"),"k","a"),"l","a"),"m","a"),"n","a"),"o","a"),"p","a"),"q","a"),"r","a"),"s","a"),"t","a"),"u","a"),"v","a"),"w","a"),"x","a"),"y","a"),"z","a")</f>
        <v>  </v>
      </c>
      <c r="BO604" s="61" t="str">
        <f aca="false">SUBSTITUTE(SUBSTITUTE(SUBSTITUTE(SUBSTITUTE(SUBSTITUTE(SUBSTITUTE(SUBSTITUTE(SUBSTITUTE(SUBSTITUTE(LOWER(BX604&amp;""),"1","0"),"2","0"),"3","0"),"4","0"),"5","0"),"6","0"),"7","0"),"8","0"),"9","0")</f>
        <v>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v>
      </c>
      <c r="BQ604" s="61" t="n">
        <f aca="false">IFERROR(IF(OR(SUMPRODUCT(--ISNUMBER(SEARCH({"aa000"," aa 000"," aaa 000"," aaaa 000"," a 0000"," a000 000"," aa 00 000"," aaa 00 000"},BP604)))&gt;0,SUMPRODUCT(--ISNUMBER(SEARCH({"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604)))&gt;0,SUMPRODUCT(--ISNUMBER(SEARCH({"http","www.","\",".pdf",".jpg",".jpeg",".png",".heic",".xls",".doc",".msg",".eml"},W604)))&gt;0,ISNUMBER(SEARCH("0000",BO604)),AND(SUMPRODUCT(--ISNUMBER(SEARCH({"sharepoint","onedrive","teams","dms","q-pulse","qpulse"},W604)))&gt;0,ISNUMBER(SEARCH("0",BO604)))),1,0),0)</f>
        <v>0</v>
      </c>
      <c r="BR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604," "&amp;LOWER(Flights!$F$22)&amp;" "," ~ ")," mh"," ~")," at "," ~ ")," by "," ~ ")," on "," ~ ")," to "," ~ ")," from "," ~ ")," until "," ~ ")," till "," ~ ")," before "," ~ ")," after "," ~ ")," around "," ~ ")," approx "," ~ ")," about "," ~ ")," since "," ~ ")," hrs "," ~ ")," hr "," ~ ")," hours "," ~ ")," time "," ~ ")," jan "," ~ ")," feb "," ~ ")," mar "," ~ ")," apr "," ~ ")," may "," ~ ")," jun "," ~ ")," jul "," ~ ")," aug "," ~ ")," sep "," ~ ")," sept "," ~ ")," oct "," ~ ")</f>
        <v>  </v>
      </c>
      <c r="BS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604," "&amp;LOWER(Flights!$F$22)&amp;" "," ~ ")," mh"," ~")," at "," ~ ")," by "," ~ ")," on "," ~ ")," to "," ~ ")," from "," ~ ")," until "," ~ ")," till "," ~ ")," before "," ~ ")," after "," ~ ")," around "," ~ ")," approx "," ~ ")," about "," ~ ")," since "," ~ ")," hrs "," ~ ")," hr "," ~ ")," hours "," ~ ")," time "," ~ ")," jan "," ~ ")," feb "," ~ ")," mar "," ~ ")," apr "," ~ ")," may "," ~ ")," jun "," ~ ")," jul "," ~ ")," aug "," ~ ")," sep "," ~ ")," sept "," ~ ")," oct "," ~ ")</f>
        <v>  </v>
      </c>
      <c r="BT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604,"jan","~"),"feb","~"),"mar","~"),"apr","~"),"may","~"),"jun","~"),"jul","~"),"aug","~"),"sep","~"),"oct","~"),"nov","~"),"dec","~")," nov "," ~ ")," dec "," ~ ")," mon "," ~ ")," tue "," ~ ")," wed "," ~ ")," thu "," ~ ")," fri "," ~ ")," sat "," ~ ")," sun "," ~ ")," gate "," ~ ")," bay "," ~ ")," stand "," ~ ")," position "," ~ ")," galley "," ~ ")," flight "," ~ ")," flt "," ~ ")," day "," ~ ")," date "," ~ ")," dated "," ~ ")," the "," ~ ")," and "," ~ ")," of "," ~ ")," in "," ~ ")," for "," ~ ")," with "," ~ ")</f>
        <v>  </v>
      </c>
      <c r="BU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604,"jan","~"),"feb","~"),"mar","~"),"apr","~"),"may","~"),"jun","~"),"jul","~"),"aug","~"),"sep","~"),"oct","~"),"nov","~"),"dec","~")," nov "," ~ ")," dec "," ~ ")," mon "," ~ ")," tue "," ~ ")," wed "," ~ ")," thu "," ~ ")," fri "," ~ ")," sat "," ~ ")," sun "," ~ ")," gate "," ~ ")," bay "," ~ ")," stand "," ~ ")," position "," ~ ")," galley "," ~ ")," flight "," ~ ")," flt "," ~ ")," day "," ~ ")," date "," ~ ")," dated "," ~ ")," the "," ~ ")," and "," ~ ")," of "," ~ ")," in "," ~ ")," for "," ~ ")," with "," ~ ")</f>
        <v>  </v>
      </c>
      <c r="BV604" s="61" t="n">
        <f aca="false">IFERROR(IF(OR(SUMPRODUCT((LEN(BC604)-LEN(SUBSTITUTE(BC604," "&amp;L_NotLoaded&amp;" "," ")))/(LEN(L_NotLoaded)+1))&gt;SUMPRODUCT((LEN(BC604)-LEN(SUBSTITUTE(BC604," "&amp;L_NotLoadedNeg&amp;" "," ")))/(LEN(L_NotLoadedNeg)+1)),SUMPRODUCT((LEN(BD604)-LEN(SUBSTITUTE(BD604," "&amp;L_NotLoaded&amp;" "," ")))/(LEN(L_NotLoaded)+1))&gt;SUMPRODUCT((LEN(BD604)-LEN(SUBSTITUTE(BD604," "&amp;L_NotLoadedNeg&amp;" "," ")))/(LEN(L_NotLoadedNeg)+1))),1,0),0)</f>
        <v>0</v>
      </c>
      <c r="BW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604," pax "," ~ ")," etd "," ~ ")," eta "," ~ ")," std "," ~ ")," sta "," ~ ")," atd "," ~ ")," ata "," ~ ")," lt "," ~ ")," utc "," ~ ")," local "," ~ ")," ok "," ~ ")," done "," ~ ")," seen "," ~ ")," chk "," ~ ")," chkd "," ~ ")," checked "," ~ ")," rcvd "," ~ ")," recd "," ~ ")," dep "," ~ ")," arr "," ~ ")," qty "," ~ ")," all "," ~ ")," ttl "," ~ ")," total "," ~ ")," via "," ~ ")," per "," ~ ")," call "," ~ ")," inbound "," ~ ")," outbound "," ~ ")," approx "," ~ ")</f>
        <v>  </v>
      </c>
      <c r="BX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604," pax "," ~ ")," etd "," ~ ")," eta "," ~ ")," std "," ~ ")," sta "," ~ ")," atd "," ~ ")," ata "," ~ ")," lt "," ~ ")," utc "," ~ ")," local "," ~ ")," ok "," ~ ")," done "," ~ ")," seen "," ~ ")," chk "," ~ ")," chkd "," ~ ")," checked "," ~ ")," rcvd "," ~ ")," recd "," ~ ")," dep "," ~ ")," arr "," ~ ")," qty "," ~ ")," all "," ~ ")," ttl "," ~ ")," total "," ~ ")," via "," ~ ")," per "," ~ ")," call "," ~ ")," inbound "," ~ ")," outbound "," ~ ")," approx "," ~ ")</f>
        <v>  </v>
      </c>
    </row>
    <row r="605" customFormat="false" ht="39.75" hidden="false" customHeight="true" outlineLevel="0" collapsed="false">
      <c r="A605" s="57" t="s">
        <v>1317</v>
      </c>
      <c r="B605" s="57" t="s">
        <v>293</v>
      </c>
      <c r="C605" s="57" t="str">
        <f aca="false">Flights!$F$22</f>
        <v>MH0052</v>
      </c>
      <c r="D605" s="58" t="n">
        <f aca="false">Flights!$D$22</f>
        <v>46322</v>
      </c>
      <c r="E605" s="57" t="str">
        <f aca="false">Flights!$G$22&amp;"-"&amp;Flights!$H$22</f>
        <v>KUL-KIX</v>
      </c>
      <c r="F605" s="57" t="str">
        <f aca="false">Flights!$K$22</f>
        <v>BC</v>
      </c>
      <c r="G605" s="57" t="s">
        <v>462</v>
      </c>
      <c r="H605" s="57" t="s">
        <v>463</v>
      </c>
      <c r="I605" s="57" t="s">
        <v>431</v>
      </c>
      <c r="J605" s="57" t="s">
        <v>468</v>
      </c>
      <c r="K605" s="67" t="s">
        <v>429</v>
      </c>
      <c r="L605" s="67" t="s">
        <v>465</v>
      </c>
      <c r="M605" s="67"/>
      <c r="N605" s="67" t="s">
        <v>386</v>
      </c>
      <c r="O605" s="67" t="s">
        <v>466</v>
      </c>
      <c r="P605" s="57" t="s">
        <v>187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open",IF(AND(NOT(OR(LEN(AZ605)&lt;15,ISNUMBER(MATCH(AZ605,L_Placeholder,0)))),BK605=0,NOT(OR(LEN(AU605)&lt;2,ISNUMBER(MATCH(AU605,L_Placeholder,0)))),NOT(OR(LEN(AX605)&lt;2,ISNUMBER(MATCH(AX605,L_Placeholder,0)))),TRIM(AE605)&lt;&gt;TRIM(T605)),"N/A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missing",IF(OR(LEN(AU605)&lt;2,ISNUMBER(MATCH(AU605,L_Placeholder,0))),"INVALID – PIC missing",IF(OR(LEN(AV605)&lt;2,ISNUMBER(MATCH(AV605,L_Placeholder,0))),"INVALID – result / assessment missing",IF(OR(OR(LEN(AW605)&lt;3,ISNUMBER(MATCH(AW605,L_Placeholder,0))),SUMPRODUCT(--ISNUMBER(SEARCH(" "&amp;L_EvidencePhrase&amp;" ",BD605)))&gt;0,BI605=1),"INVALID – evidence missing, placeholder or not yet on file",IF(BL605=0,"INVALID – evidence needs a traceable reference (number, file name or link)",IF(OR(LEN(AX605)&lt;2,ISNUMBER(MATCH(AX605,L_Placeholder,0))),"INVALID – verifier missing",IF(AX605=AU605,"INVALID – verifier must be someone other than the PIC",IF(BH605=1,"INVALID – result not yet available (awaiting / TBC)",IF(BV605=1,"INVALID – wording says not on board: an on-board confirmation needs the item loaded",IF(AND(AQ605=1,OR(OR(LEN(AY605)&lt;3,ISNUMBER(MATCH(AY605,L_Placeholder,0))),BJ605=1,BQ605=0)),"INVALID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LATE","COMPLETE")&amp;IF(BG605=1," – CHECK WORDING",""))))))))))))))))))))))))),IF(TRIM(U605)="Fail","FAIL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t="str">
        <f aca="false">" "&amp;TRIM(SUBSTITUTE(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 "))&amp;" "</f>
        <v>  </v>
      </c>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IFERROR(IF(AND(TRIM(U605)="Pass",SUMPRODUCT((LEN(BC605)-LEN(SUBSTITUTE(BC605,"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")))/(LEN(L_PendNeg)+1)),1,0),1)</f>
        <v>0</v>
      </c>
      <c r="BI605" s="61" t="n">
        <f aca="false">IFERROR(IF(SUMPRODUCT((LEN(BD605)-LEN(SUBSTITUTE(BD605," "&amp;L_PendStrict&amp;" "," ")))/(LEN(L_PendStrict)+1))&gt;SUMPRODUCT((LEN(BD605)-LEN(SUBSTITUTE(BD605," "&amp;L_PendNeg&amp;" "," ")))/(LEN(L_PendNeg)+1)),1,0),1)</f>
        <v>0</v>
      </c>
      <c r="BJ605" s="61" t="n">
        <f aca="false">IFERROR(IF(SUMPRODUCT((LEN(BE605)-LEN(SUBSTITUTE(BE605," "&amp;L_Pending&amp;" "," ")))/(LEN(L_Pending)+1))&gt;SUMPRODUCT((LEN(BE605)-LEN(SUBSTITUTE(BE605," "&amp;L_PendNeg&amp;" "," ")))/(LEN(L_PendNeg)+1)),1,0),1)</f>
        <v>0</v>
      </c>
      <c r="BK605" s="61" t="n">
        <f aca="false">IFERROR(IF(SUMPRODUCT((LEN(BF605)-LEN(SUBSTITUTE(BF605," "&amp;L_PendStrict&amp;" "," ")))/(LEN(L_PendStrict)+1))&gt;SUMPRODUCT((LEN(BF605)-LEN(SUBSTITUTE(BF605," "&amp;L_PendNeg&amp;" "," ")))/(LEN(L_PendNeg)+1)),1,0),1)</f>
        <v>0</v>
      </c>
      <c r="BL605" s="61" t="n">
        <f aca="false">IFERROR(IF(OR(SUMPRODUCT(--ISNUMBER(SEARCH({"aa000"," aa 000"," aaa 000"," aaaa 000"," a 0000"," a000 000"," aa 00 000"," aaa 00 000"},BN605)))&gt;0,SUMPRODUCT(--ISNUMBER(SEARCH({"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605)))&gt;0,SUMPRODUCT(--ISNUMBER(SEARCH({"http","www.","\",".pdf",".jpg",".jpeg",".png",".heic",".xls",".doc",".msg",".eml"},Z605)))&gt;0,AND(SUMPRODUCT(--ISNUMBER(SEARCH({"sharepoint","onedrive","teams","dms","q-pulse","qpulse"},Z605)))&gt;0,ISNUMBER(SEARCH("0",BM605)))),1,0),0)</f>
        <v>0</v>
      </c>
      <c r="BM605" s="61" t="str">
        <f aca="false">SUBSTITUTE(SUBSTITUTE(SUBSTITUTE(SUBSTITUTE(SUBSTITUTE(SUBSTITUTE(SUBSTITUTE(SUBSTITUTE(SUBSTITUTE(LOWER(BW605&amp;""),"1","0"),"2","0"),"3","0"),"4","0"),"5","0"),"6","0"),"7","0"),"8","0"),"9","0")</f>
        <v>  </v>
      </c>
      <c r="BN605" s="61" t="str">
        <f aca="false">SUBSTITUTE(SUBSTITUTE(SUBSTITUTE(SUBSTITUTE(SUBSTITUTE(SUBSTITUTE(SUBSTITUTE(SUBSTITUTE(SUBSTITUTE(SUBSTITUTE(SUBSTITUTE(SUBSTITUTE(SUBSTITUTE(SUBSTITUTE(SUBSTITUTE(SUBSTITUTE(SUBSTITUTE(SUBSTITUTE(SUBSTITUTE(SUBSTITUTE(SUBSTITUTE(SUBSTITUTE(SUBSTITUTE(SUBSTITUTE(SUBSTITUTE(BM605,"b","a"),"c","a"),"d","a"),"e","a"),"f","a"),"g","a"),"h","a"),"i","a"),"j","a"),"k","a"),"l","a"),"m","a"),"n","a"),"o","a"),"p","a"),"q","a"),"r","a"),"s","a"),"t","a"),"u","a"),"v","a"),"w","a"),"x","a"),"y","a"),"z","a")</f>
        <v>  </v>
      </c>
      <c r="BO605" s="61" t="str">
        <f aca="false">SUBSTITUTE(SUBSTITUTE(SUBSTITUTE(SUBSTITUTE(SUBSTITUTE(SUBSTITUTE(SUBSTITUTE(SUBSTITUTE(SUBSTITUTE(LOWER(BX605&amp;""),"1","0"),"2","0"),"3","0"),"4","0"),"5","0"),"6","0"),"7","0"),"8","0"),"9","0")</f>
        <v>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v>
      </c>
      <c r="BQ605" s="61" t="n">
        <f aca="false">IFERROR(IF(OR(SUMPRODUCT(--ISNUMBER(SEARCH({"aa000"," aa 000"," aaa 000"," aaaa 000"," a 0000"," a000 000"," aa 00 000"," aaa 00 000"},BP605)))&gt;0,SUMPRODUCT(--ISNUMBER(SEARCH({"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605)))&gt;0,SUMPRODUCT(--ISNUMBER(SEARCH({"http","www.","\",".pdf",".jpg",".jpeg",".png",".heic",".xls",".doc",".msg",".eml"},W605)))&gt;0,ISNUMBER(SEARCH("0000",BO605)),AND(SUMPRODUCT(--ISNUMBER(SEARCH({"sharepoint","onedrive","teams","dms","q-pulse","qpulse"},W605)))&gt;0,ISNUMBER(SEARCH("0",BO605)))),1,0),0)</f>
        <v>0</v>
      </c>
      <c r="BR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605," "&amp;LOWER(Flights!$F$22)&amp;" "," ~ ")," mh"," ~")," at "," ~ ")," by "," ~ ")," on "," ~ ")," to "," ~ ")," from "," ~ ")," until "," ~ ")," till "," ~ ")," before "," ~ ")," after "," ~ ")," around "," ~ ")," approx "," ~ ")," about "," ~ ")," since "," ~ ")," hrs "," ~ ")," hr "," ~ ")," hours "," ~ ")," time "," ~ ")," jan "," ~ ")," feb "," ~ ")," mar "," ~ ")," apr "," ~ ")," may "," ~ ")," jun "," ~ ")," jul "," ~ ")," aug "," ~ ")," sep "," ~ ")," sept "," ~ ")," oct "," ~ ")</f>
        <v>  </v>
      </c>
      <c r="BS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605," "&amp;LOWER(Flights!$F$22)&amp;" "," ~ ")," mh"," ~")," at "," ~ ")," by "," ~ ")," on "," ~ ")," to "," ~ ")," from "," ~ ")," until "," ~ ")," till "," ~ ")," before "," ~ ")," after "," ~ ")," around "," ~ ")," approx "," ~ ")," about "," ~ ")," since "," ~ ")," hrs "," ~ ")," hr "," ~ ")," hours "," ~ ")," time "," ~ ")," jan "," ~ ")," feb "," ~ ")," mar "," ~ ")," apr "," ~ ")," may "," ~ ")," jun "," ~ ")," jul "," ~ ")," aug "," ~ ")," sep "," ~ ")," sept "," ~ ")," oct "," ~ ")</f>
        <v>  </v>
      </c>
      <c r="BT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605,"jan","~"),"feb","~"),"mar","~"),"apr","~"),"may","~"),"jun","~"),"jul","~"),"aug","~"),"sep","~"),"oct","~"),"nov","~"),"dec","~")," nov "," ~ ")," dec "," ~ ")," mon "," ~ ")," tue "," ~ ")," wed "," ~ ")," thu "," ~ ")," fri "," ~ ")," sat "," ~ ")," sun "," ~ ")," gate "," ~ ")," bay "," ~ ")," stand "," ~ ")," position "," ~ ")," galley "," ~ ")," flight "," ~ ")," flt "," ~ ")," day "," ~ ")," date "," ~ ")," dated "," ~ ")," the "," ~ ")," and "," ~ ")," of "," ~ ")," in "," ~ ")," for "," ~ ")," with "," ~ ")</f>
        <v>  </v>
      </c>
      <c r="BU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605,"jan","~"),"feb","~"),"mar","~"),"apr","~"),"may","~"),"jun","~"),"jul","~"),"aug","~"),"sep","~"),"oct","~"),"nov","~"),"dec","~")," nov "," ~ ")," dec "," ~ ")," mon "," ~ ")," tue "," ~ ")," wed "," ~ ")," thu "," ~ ")," fri "," ~ ")," sat "," ~ ")," sun "," ~ ")," gate "," ~ ")," bay "," ~ ")," stand "," ~ ")," position "," ~ ")," galley "," ~ ")," flight "," ~ ")," flt "," ~ ")," day "," ~ ")," date "," ~ ")," dated "," ~ ")," the "," ~ ")," and "," ~ ")," of "," ~ ")," in "," ~ ")," for "," ~ ")," with "," ~ ")</f>
        <v>  </v>
      </c>
      <c r="BV605" s="61" t="n">
        <f aca="false">IFERROR(IF(OR(SUMPRODUCT((LEN(BC605)-LEN(SUBSTITUTE(BC605," "&amp;L_NotLoaded&amp;" "," ")))/(LEN(L_NotLoaded)+1))&gt;SUMPRODUCT((LEN(BC605)-LEN(SUBSTITUTE(BC605," "&amp;L_NotLoadedNeg&amp;" "," ")))/(LEN(L_NotLoadedNeg)+1)),SUMPRODUCT((LEN(BD605)-LEN(SUBSTITUTE(BD605," "&amp;L_NotLoaded&amp;" "," ")))/(LEN(L_NotLoaded)+1))&gt;SUMPRODUCT((LEN(BD605)-LEN(SUBSTITUTE(BD605," "&amp;L_NotLoadedNeg&amp;" "," ")))/(LEN(L_NotLoadedNeg)+1))),1,0),0)</f>
        <v>0</v>
      </c>
      <c r="BW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605," pax "," ~ ")," etd "," ~ ")," eta "," ~ ")," std "," ~ ")," sta "," ~ ")," atd "," ~ ")," ata "," ~ ")," lt "," ~ ")," utc "," ~ ")," local "," ~ ")," ok "," ~ ")," done "," ~ ")," seen "," ~ ")," chk "," ~ ")," chkd "," ~ ")," checked "," ~ ")," rcvd "," ~ ")," recd "," ~ ")," dep "," ~ ")," arr "," ~ ")," qty "," ~ ")," all "," ~ ")," ttl "," ~ ")," total "," ~ ")," via "," ~ ")," per "," ~ ")," call "," ~ ")," inbound "," ~ ")," outbound "," ~ ")," approx "," ~ ")</f>
        <v>  </v>
      </c>
      <c r="BX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605," pax "," ~ ")," etd "," ~ ")," eta "," ~ ")," std "," ~ ")," sta "," ~ ")," atd "," ~ ")," ata "," ~ ")," lt "," ~ ")," utc "," ~ ")," local "," ~ ")," ok "," ~ ")," done "," ~ ")," seen "," ~ ")," chk "," ~ ")," chkd "," ~ ")," checked "," ~ ")," rcvd "," ~ ")," recd "," ~ ")," dep "," ~ ")," arr "," ~ ")," qty "," ~ ")," all "," ~ ")," ttl "," ~ ")," total "," ~ ")," via "," ~ ")," per "," ~ ")," call "," ~ ")," inbound "," ~ ")," outbound "," ~ ")," approx "," ~ ")</f>
        <v>  </v>
      </c>
    </row>
    <row r="606" customFormat="false" ht="39.75" hidden="false" customHeight="true" outlineLevel="0" collapsed="false">
      <c r="A606" s="57" t="s">
        <v>1318</v>
      </c>
      <c r="B606" s="57" t="s">
        <v>293</v>
      </c>
      <c r="C606" s="57" t="str">
        <f aca="false">Flights!$F$22</f>
        <v>MH0052</v>
      </c>
      <c r="D606" s="58" t="n">
        <f aca="false">Flights!$D$22</f>
        <v>46322</v>
      </c>
      <c r="E606" s="57" t="str">
        <f aca="false">Flights!$G$22&amp;"-"&amp;Flights!$H$22</f>
        <v>KUL-KIX</v>
      </c>
      <c r="F606" s="57" t="str">
        <f aca="false">Flights!$K$22</f>
        <v>BC</v>
      </c>
      <c r="G606" s="57" t="s">
        <v>462</v>
      </c>
      <c r="H606" s="57" t="s">
        <v>463</v>
      </c>
      <c r="I606" s="57" t="s">
        <v>443</v>
      </c>
      <c r="J606" s="57" t="s">
        <v>646</v>
      </c>
      <c r="K606" s="67" t="s">
        <v>504</v>
      </c>
      <c r="L606" s="67" t="s">
        <v>1289</v>
      </c>
      <c r="M606" s="67" t="s">
        <v>187</v>
      </c>
      <c r="N606" s="67" t="s">
        <v>386</v>
      </c>
      <c r="O606" s="67"/>
      <c r="P606" s="57" t="s">
        <v>187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open",IF(AND(NOT(OR(LEN(AZ606)&lt;15,ISNUMBER(MATCH(AZ606,L_Placeholder,0)))),BK606=0,NOT(OR(LEN(AU606)&lt;2,ISNUMBER(MATCH(AU606,L_Placeholder,0)))),NOT(OR(LEN(AX606)&lt;2,ISNUMBER(MATCH(AX606,L_Placeholder,0)))),TRIM(AE606)&lt;&gt;TRIM(T606)),"N/A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missing",IF(OR(LEN(AU606)&lt;2,ISNUMBER(MATCH(AU606,L_Placeholder,0))),"INVALID – PIC missing",IF(OR(LEN(AV606)&lt;2,ISNUMBER(MATCH(AV606,L_Placeholder,0))),"INVALID – result / assessment missing",IF(OR(OR(LEN(AW606)&lt;3,ISNUMBER(MATCH(AW606,L_Placeholder,0))),SUMPRODUCT(--ISNUMBER(SEARCH(" "&amp;L_EvidencePhrase&amp;" ",BD606)))&gt;0,BI606=1),"INVALID – evidence missing, placeholder or not yet on file",IF(BL606=0,"INVALID – evidence needs a traceable reference (number, file name or link)",IF(OR(LEN(AX606)&lt;2,ISNUMBER(MATCH(AX606,L_Placeholder,0))),"INVALID – verifier missing",IF(AX606=AU606,"INVALID – verifier must be someone other than the PIC",IF(BH606=1,"INVALID – result not yet available (awaiting / TBC)",IF(BV606=1,"INVALID – wording says not on board: an on-board confirmation needs the item loaded",IF(AND(AQ606=1,OR(OR(LEN(AY606)&lt;3,ISNUMBER(MATCH(AY606,L_Placeholder,0))),BJ606=1,BQ606=0)),"INVALID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LATE","COMPLETE")&amp;IF(BG606=1," – CHECK WORDING",""))))))))))))))))))))))))),IF(TRIM(U606)="Fail","FAIL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t="str">
        <f aca="false">" "&amp;TRIM(SUBSTITUTE(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 "))&amp;" "</f>
        <v>  </v>
      </c>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IFERROR(IF(AND(TRIM(U606)="Pass",SUMPRODUCT((LEN(BC606)-LEN(SUBSTITUTE(BC606,"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")))/(LEN(L_PendNeg)+1)),1,0),1)</f>
        <v>0</v>
      </c>
      <c r="BI606" s="61" t="n">
        <f aca="false">IFERROR(IF(SUMPRODUCT((LEN(BD606)-LEN(SUBSTITUTE(BD606," "&amp;L_PendStrict&amp;" "," ")))/(LEN(L_PendStrict)+1))&gt;SUMPRODUCT((LEN(BD606)-LEN(SUBSTITUTE(BD606," "&amp;L_PendNeg&amp;" "," ")))/(LEN(L_PendNeg)+1)),1,0),1)</f>
        <v>0</v>
      </c>
      <c r="BJ606" s="61" t="n">
        <f aca="false">IFERROR(IF(SUMPRODUCT((LEN(BE606)-LEN(SUBSTITUTE(BE606," "&amp;L_Pending&amp;" "," ")))/(LEN(L_Pending)+1))&gt;SUMPRODUCT((LEN(BE606)-LEN(SUBSTITUTE(BE606," "&amp;L_PendNeg&amp;" "," ")))/(LEN(L_PendNeg)+1)),1,0),1)</f>
        <v>0</v>
      </c>
      <c r="BK606" s="61" t="n">
        <f aca="false">IFERROR(IF(SUMPRODUCT((LEN(BF606)-LEN(SUBSTITUTE(BF606," "&amp;L_PendStrict&amp;" "," ")))/(LEN(L_PendStrict)+1))&gt;SUMPRODUCT((LEN(BF606)-LEN(SUBSTITUTE(BF606," "&amp;L_PendNeg&amp;" "," ")))/(LEN(L_PendNeg)+1)),1,0),1)</f>
        <v>0</v>
      </c>
      <c r="BL606" s="61" t="n">
        <f aca="false">IFERROR(IF(OR(SUMPRODUCT(--ISNUMBER(SEARCH({"aa000"," aa 000"," aaa 000"," aaaa 000"," a 0000"," a000 000"," aa 00 000"," aaa 00 000"},BN606)))&gt;0,SUMPRODUCT(--ISNUMBER(SEARCH({"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606)))&gt;0,SUMPRODUCT(--ISNUMBER(SEARCH({"http","www.","\",".pdf",".jpg",".jpeg",".png",".heic",".xls",".doc",".msg",".eml"},Z606)))&gt;0,AND(SUMPRODUCT(--ISNUMBER(SEARCH({"sharepoint","onedrive","teams","dms","q-pulse","qpulse"},Z606)))&gt;0,ISNUMBER(SEARCH("0",BM606)))),1,0),0)</f>
        <v>0</v>
      </c>
      <c r="BM606" s="61" t="str">
        <f aca="false">SUBSTITUTE(SUBSTITUTE(SUBSTITUTE(SUBSTITUTE(SUBSTITUTE(SUBSTITUTE(SUBSTITUTE(SUBSTITUTE(SUBSTITUTE(LOWER(BW606&amp;""),"1","0"),"2","0"),"3","0"),"4","0"),"5","0"),"6","0"),"7","0"),"8","0"),"9","0")</f>
        <v>  </v>
      </c>
      <c r="BN606" s="61" t="str">
        <f aca="false">SUBSTITUTE(SUBSTITUTE(SUBSTITUTE(SUBSTITUTE(SUBSTITUTE(SUBSTITUTE(SUBSTITUTE(SUBSTITUTE(SUBSTITUTE(SUBSTITUTE(SUBSTITUTE(SUBSTITUTE(SUBSTITUTE(SUBSTITUTE(SUBSTITUTE(SUBSTITUTE(SUBSTITUTE(SUBSTITUTE(SUBSTITUTE(SUBSTITUTE(SUBSTITUTE(SUBSTITUTE(SUBSTITUTE(SUBSTITUTE(SUBSTITUTE(BM606,"b","a"),"c","a"),"d","a"),"e","a"),"f","a"),"g","a"),"h","a"),"i","a"),"j","a"),"k","a"),"l","a"),"m","a"),"n","a"),"o","a"),"p","a"),"q","a"),"r","a"),"s","a"),"t","a"),"u","a"),"v","a"),"w","a"),"x","a"),"y","a"),"z","a")</f>
        <v>  </v>
      </c>
      <c r="BO606" s="61" t="str">
        <f aca="false">SUBSTITUTE(SUBSTITUTE(SUBSTITUTE(SUBSTITUTE(SUBSTITUTE(SUBSTITUTE(SUBSTITUTE(SUBSTITUTE(SUBSTITUTE(LOWER(BX606&amp;""),"1","0"),"2","0"),"3","0"),"4","0"),"5","0"),"6","0"),"7","0"),"8","0"),"9","0")</f>
        <v>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v>
      </c>
      <c r="BQ606" s="61" t="n">
        <f aca="false">IFERROR(IF(OR(SUMPRODUCT(--ISNUMBER(SEARCH({"aa000"," aa 000"," aaa 000"," aaaa 000"," a 0000"," a000 000"," aa 00 000"," aaa 00 000"},BP606)))&gt;0,SUMPRODUCT(--ISNUMBER(SEARCH({"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606)))&gt;0,SUMPRODUCT(--ISNUMBER(SEARCH({"http","www.","\",".pdf",".jpg",".jpeg",".png",".heic",".xls",".doc",".msg",".eml"},W606)))&gt;0,ISNUMBER(SEARCH("0000",BO606)),AND(SUMPRODUCT(--ISNUMBER(SEARCH({"sharepoint","onedrive","teams","dms","q-pulse","qpulse"},W606)))&gt;0,ISNUMBER(SEARCH("0",BO606)))),1,0),0)</f>
        <v>0</v>
      </c>
      <c r="BR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606," "&amp;LOWER(Flights!$F$22)&amp;" "," ~ ")," mh"," ~")," at "," ~ ")," by "," ~ ")," on "," ~ ")," to "," ~ ")," from "," ~ ")," until "," ~ ")," till "," ~ ")," before "," ~ ")," after "," ~ ")," around "," ~ ")," approx "," ~ ")," about "," ~ ")," since "," ~ ")," hrs "," ~ ")," hr "," ~ ")," hours "," ~ ")," time "," ~ ")," jan "," ~ ")," feb "," ~ ")," mar "," ~ ")," apr "," ~ ")," may "," ~ ")," jun "," ~ ")," jul "," ~ ")," aug "," ~ ")," sep "," ~ ")," sept "," ~ ")," oct "," ~ ")</f>
        <v>  </v>
      </c>
      <c r="BS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606," "&amp;LOWER(Flights!$F$22)&amp;" "," ~ ")," mh"," ~")," at "," ~ ")," by "," ~ ")," on "," ~ ")," to "," ~ ")," from "," ~ ")," until "," ~ ")," till "," ~ ")," before "," ~ ")," after "," ~ ")," around "," ~ ")," approx "," ~ ")," about "," ~ ")," since "," ~ ")," hrs "," ~ ")," hr "," ~ ")," hours "," ~ ")," time "," ~ ")," jan "," ~ ")," feb "," ~ ")," mar "," ~ ")," apr "," ~ ")," may "," ~ ")," jun "," ~ ")," jul "," ~ ")," aug "," ~ ")," sep "," ~ ")," sept "," ~ ")," oct "," ~ ")</f>
        <v>  </v>
      </c>
      <c r="BT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606,"jan","~"),"feb","~"),"mar","~"),"apr","~"),"may","~"),"jun","~"),"jul","~"),"aug","~"),"sep","~"),"oct","~"),"nov","~"),"dec","~")," nov "," ~ ")," dec "," ~ ")," mon "," ~ ")," tue "," ~ ")," wed "," ~ ")," thu "," ~ ")," fri "," ~ ")," sat "," ~ ")," sun "," ~ ")," gate "," ~ ")," bay "," ~ ")," stand "," ~ ")," position "," ~ ")," galley "," ~ ")," flight "," ~ ")," flt "," ~ ")," day "," ~ ")," date "," ~ ")," dated "," ~ ")," the "," ~ ")," and "," ~ ")," of "," ~ ")," in "," ~ ")," for "," ~ ")," with "," ~ ")</f>
        <v>  </v>
      </c>
      <c r="BU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606,"jan","~"),"feb","~"),"mar","~"),"apr","~"),"may","~"),"jun","~"),"jul","~"),"aug","~"),"sep","~"),"oct","~"),"nov","~"),"dec","~")," nov "," ~ ")," dec "," ~ ")," mon "," ~ ")," tue "," ~ ")," wed "," ~ ")," thu "," ~ ")," fri "," ~ ")," sat "," ~ ")," sun "," ~ ")," gate "," ~ ")," bay "," ~ ")," stand "," ~ ")," position "," ~ ")," galley "," ~ ")," flight "," ~ ")," flt "," ~ ")," day "," ~ ")," date "," ~ ")," dated "," ~ ")," the "," ~ ")," and "," ~ ")," of "," ~ ")," in "," ~ ")," for "," ~ ")," with "," ~ ")</f>
        <v>  </v>
      </c>
      <c r="BV606" s="61" t="n">
        <f aca="false">IFERROR(IF(OR(SUMPRODUCT((LEN(BC606)-LEN(SUBSTITUTE(BC606," "&amp;L_NotLoaded&amp;" "," ")))/(LEN(L_NotLoaded)+1))&gt;SUMPRODUCT((LEN(BC606)-LEN(SUBSTITUTE(BC606," "&amp;L_NotLoadedNeg&amp;" "," ")))/(LEN(L_NotLoadedNeg)+1)),SUMPRODUCT((LEN(BD606)-LEN(SUBSTITUTE(BD606," "&amp;L_NotLoaded&amp;" "," ")))/(LEN(L_NotLoaded)+1))&gt;SUMPRODUCT((LEN(BD606)-LEN(SUBSTITUTE(BD606," "&amp;L_NotLoadedNeg&amp;" "," ")))/(LEN(L_NotLoadedNeg)+1))),1,0),0)</f>
        <v>0</v>
      </c>
      <c r="BW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606," pax "," ~ ")," etd "," ~ ")," eta "," ~ ")," std "," ~ ")," sta "," ~ ")," atd "," ~ ")," ata "," ~ ")," lt "," ~ ")," utc "," ~ ")," local "," ~ ")," ok "," ~ ")," done "," ~ ")," seen "," ~ ")," chk "," ~ ")," chkd "," ~ ")," checked "," ~ ")," rcvd "," ~ ")," recd "," ~ ")," dep "," ~ ")," arr "," ~ ")," qty "," ~ ")," all "," ~ ")," ttl "," ~ ")," total "," ~ ")," via "," ~ ")," per "," ~ ")," call "," ~ ")," inbound "," ~ ")," outbound "," ~ ")," approx "," ~ ")</f>
        <v>  </v>
      </c>
      <c r="BX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606," pax "," ~ ")," etd "," ~ ")," eta "," ~ ")," std "," ~ ")," sta "," ~ ")," atd "," ~ ")," ata "," ~ ")," lt "," ~ ")," utc "," ~ ")," local "," ~ ")," ok "," ~ ")," done "," ~ ")," seen "," ~ ")," chk "," ~ ")," chkd "," ~ ")," checked "," ~ ")," rcvd "," ~ ")," recd "," ~ ")," dep "," ~ ")," arr "," ~ ")," qty "," ~ ")," all "," ~ ")," ttl "," ~ ")," total "," ~ ")," via "," ~ ")," per "," ~ ")," call "," ~ ")," inbound "," ~ ")," outbound "," ~ ")," approx "," ~ ")</f>
        <v>  </v>
      </c>
    </row>
    <row r="607" customFormat="false" ht="39.75" hidden="false" customHeight="true" outlineLevel="0" collapsed="false">
      <c r="A607" s="57" t="s">
        <v>1319</v>
      </c>
      <c r="B607" s="57" t="s">
        <v>293</v>
      </c>
      <c r="C607" s="57" t="str">
        <f aca="false">Flights!$F$22</f>
        <v>MH0052</v>
      </c>
      <c r="D607" s="58" t="n">
        <f aca="false">Flights!$D$22</f>
        <v>46322</v>
      </c>
      <c r="E607" s="57" t="str">
        <f aca="false">Flights!$G$22&amp;"-"&amp;Flights!$H$22</f>
        <v>KUL-KIX</v>
      </c>
      <c r="F607" s="57" t="str">
        <f aca="false">Flights!$K$22</f>
        <v>BC</v>
      </c>
      <c r="G607" s="57" t="s">
        <v>462</v>
      </c>
      <c r="H607" s="57" t="s">
        <v>463</v>
      </c>
      <c r="I607" s="57" t="s">
        <v>502</v>
      </c>
      <c r="J607" s="57" t="s">
        <v>540</v>
      </c>
      <c r="K607" s="67" t="s">
        <v>504</v>
      </c>
      <c r="L607" s="67" t="s">
        <v>1291</v>
      </c>
      <c r="M607" s="67" t="s">
        <v>454</v>
      </c>
      <c r="N607" s="67" t="s">
        <v>386</v>
      </c>
      <c r="O607" s="67"/>
      <c r="P607" s="57" t="s">
        <v>187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open",IF(AND(NOT(OR(LEN(AZ607)&lt;15,ISNUMBER(MATCH(AZ607,L_Placeholder,0)))),BK607=0,NOT(OR(LEN(AU607)&lt;2,ISNUMBER(MATCH(AU607,L_Placeholder,0)))),NOT(OR(LEN(AX607)&lt;2,ISNUMBER(MATCH(AX607,L_Placeholder,0)))),TRIM(AE607)&lt;&gt;TRIM(T607)),"N/A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missing",IF(OR(LEN(AU607)&lt;2,ISNUMBER(MATCH(AU607,L_Placeholder,0))),"INVALID – PIC missing",IF(OR(LEN(AV607)&lt;2,ISNUMBER(MATCH(AV607,L_Placeholder,0))),"INVALID – result / assessment missing",IF(OR(OR(LEN(AW607)&lt;3,ISNUMBER(MATCH(AW607,L_Placeholder,0))),SUMPRODUCT(--ISNUMBER(SEARCH(" "&amp;L_EvidencePhrase&amp;" ",BD607)))&gt;0,BI607=1),"INVALID – evidence missing, placeholder or not yet on file",IF(BL607=0,"INVALID – evidence needs a traceable reference (number, file name or link)",IF(OR(LEN(AX607)&lt;2,ISNUMBER(MATCH(AX607,L_Placeholder,0))),"INVALID – verifier missing",IF(AX607=AU607,"INVALID – verifier must be someone other than the PIC",IF(BH607=1,"INVALID – result not yet available (awaiting / TBC)",IF(BV607=1,"INVALID – wording says not on board: an on-board confirmation needs the item loaded",IF(AND(AQ607=1,OR(OR(LEN(AY607)&lt;3,ISNUMBER(MATCH(AY607,L_Placeholder,0))),BJ607=1,BQ607=0)),"INVALID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LATE","COMPLETE")&amp;IF(BG607=1," – CHECK WORDING",""))))))))))))))))))))))))),IF(TRIM(U607)="Fail","FAIL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t="str">
        <f aca="false">" "&amp;TRIM(SUBSTITUTE(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 "))&amp;" "</f>
        <v>  </v>
      </c>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IFERROR(IF(AND(TRIM(U607)="Pass",SUMPRODUCT((LEN(BC607)-LEN(SUBSTITUTE(BC607,"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")))/(LEN(L_PendNeg)+1)),1,0),1)</f>
        <v>0</v>
      </c>
      <c r="BI607" s="61" t="n">
        <f aca="false">IFERROR(IF(SUMPRODUCT((LEN(BD607)-LEN(SUBSTITUTE(BD607," "&amp;L_PendStrict&amp;" "," ")))/(LEN(L_PendStrict)+1))&gt;SUMPRODUCT((LEN(BD607)-LEN(SUBSTITUTE(BD607," "&amp;L_PendNeg&amp;" "," ")))/(LEN(L_PendNeg)+1)),1,0),1)</f>
        <v>0</v>
      </c>
      <c r="BJ607" s="61" t="n">
        <f aca="false">IFERROR(IF(SUMPRODUCT((LEN(BE607)-LEN(SUBSTITUTE(BE607," "&amp;L_Pending&amp;" "," ")))/(LEN(L_Pending)+1))&gt;SUMPRODUCT((LEN(BE607)-LEN(SUBSTITUTE(BE607," "&amp;L_PendNeg&amp;" "," ")))/(LEN(L_PendNeg)+1)),1,0),1)</f>
        <v>0</v>
      </c>
      <c r="BK607" s="61" t="n">
        <f aca="false">IFERROR(IF(SUMPRODUCT((LEN(BF607)-LEN(SUBSTITUTE(BF607," "&amp;L_PendStrict&amp;" "," ")))/(LEN(L_PendStrict)+1))&gt;SUMPRODUCT((LEN(BF607)-LEN(SUBSTITUTE(BF607," "&amp;L_PendNeg&amp;" "," ")))/(LEN(L_PendNeg)+1)),1,0),1)</f>
        <v>0</v>
      </c>
      <c r="BL607" s="61" t="n">
        <f aca="false">IFERROR(IF(OR(SUMPRODUCT(--ISNUMBER(SEARCH({"aa000"," aa 000"," aaa 000"," aaaa 000"," a 0000"," a000 000"," aa 00 000"," aaa 00 000"},BN607)))&gt;0,SUMPRODUCT(--ISNUMBER(SEARCH({"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607)))&gt;0,SUMPRODUCT(--ISNUMBER(SEARCH({"http","www.","\",".pdf",".jpg",".jpeg",".png",".heic",".xls",".doc",".msg",".eml"},Z607)))&gt;0,AND(SUMPRODUCT(--ISNUMBER(SEARCH({"sharepoint","onedrive","teams","dms","q-pulse","qpulse"},Z607)))&gt;0,ISNUMBER(SEARCH("0",BM607)))),1,0),0)</f>
        <v>0</v>
      </c>
      <c r="BM607" s="61" t="str">
        <f aca="false">SUBSTITUTE(SUBSTITUTE(SUBSTITUTE(SUBSTITUTE(SUBSTITUTE(SUBSTITUTE(SUBSTITUTE(SUBSTITUTE(SUBSTITUTE(LOWER(BW607&amp;""),"1","0"),"2","0"),"3","0"),"4","0"),"5","0"),"6","0"),"7","0"),"8","0"),"9","0")</f>
        <v>  </v>
      </c>
      <c r="BN607" s="61" t="str">
        <f aca="false">SUBSTITUTE(SUBSTITUTE(SUBSTITUTE(SUBSTITUTE(SUBSTITUTE(SUBSTITUTE(SUBSTITUTE(SUBSTITUTE(SUBSTITUTE(SUBSTITUTE(SUBSTITUTE(SUBSTITUTE(SUBSTITUTE(SUBSTITUTE(SUBSTITUTE(SUBSTITUTE(SUBSTITUTE(SUBSTITUTE(SUBSTITUTE(SUBSTITUTE(SUBSTITUTE(SUBSTITUTE(SUBSTITUTE(SUBSTITUTE(SUBSTITUTE(BM607,"b","a"),"c","a"),"d","a"),"e","a"),"f","a"),"g","a"),"h","a"),"i","a"),"j","a"),"k","a"),"l","a"),"m","a"),"n","a"),"o","a"),"p","a"),"q","a"),"r","a"),"s","a"),"t","a"),"u","a"),"v","a"),"w","a"),"x","a"),"y","a"),"z","a")</f>
        <v>  </v>
      </c>
      <c r="BO607" s="61" t="str">
        <f aca="false">SUBSTITUTE(SUBSTITUTE(SUBSTITUTE(SUBSTITUTE(SUBSTITUTE(SUBSTITUTE(SUBSTITUTE(SUBSTITUTE(SUBSTITUTE(LOWER(BX607&amp;""),"1","0"),"2","0"),"3","0"),"4","0"),"5","0"),"6","0"),"7","0"),"8","0"),"9","0")</f>
        <v>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v>
      </c>
      <c r="BQ607" s="61" t="n">
        <f aca="false">IFERROR(IF(OR(SUMPRODUCT(--ISNUMBER(SEARCH({"aa000"," aa 000"," aaa 000"," aaaa 000"," a 0000"," a000 000"," aa 00 000"," aaa 00 000"},BP607)))&gt;0,SUMPRODUCT(--ISNUMBER(SEARCH({"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607)))&gt;0,SUMPRODUCT(--ISNUMBER(SEARCH({"http","www.","\",".pdf",".jpg",".jpeg",".png",".heic",".xls",".doc",".msg",".eml"},W607)))&gt;0,ISNUMBER(SEARCH("0000",BO607)),AND(SUMPRODUCT(--ISNUMBER(SEARCH({"sharepoint","onedrive","teams","dms","q-pulse","qpulse"},W607)))&gt;0,ISNUMBER(SEARCH("0",BO607)))),1,0),0)</f>
        <v>0</v>
      </c>
      <c r="BR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607," "&amp;LOWER(Flights!$F$22)&amp;" "," ~ ")," mh"," ~")," at "," ~ ")," by "," ~ ")," on "," ~ ")," to "," ~ ")," from "," ~ ")," until "," ~ ")," till "," ~ ")," before "," ~ ")," after "," ~ ")," around "," ~ ")," approx "," ~ ")," about "," ~ ")," since "," ~ ")," hrs "," ~ ")," hr "," ~ ")," hours "," ~ ")," time "," ~ ")," jan "," ~ ")," feb "," ~ ")," mar "," ~ ")," apr "," ~ ")," may "," ~ ")," jun "," ~ ")," jul "," ~ ")," aug "," ~ ")," sep "," ~ ")," sept "," ~ ")," oct "," ~ ")</f>
        <v>  </v>
      </c>
      <c r="BS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607," "&amp;LOWER(Flights!$F$22)&amp;" "," ~ ")," mh"," ~")," at "," ~ ")," by "," ~ ")," on "," ~ ")," to "," ~ ")," from "," ~ ")," until "," ~ ")," till "," ~ ")," before "," ~ ")," after "," ~ ")," around "," ~ ")," approx "," ~ ")," about "," ~ ")," since "," ~ ")," hrs "," ~ ")," hr "," ~ ")," hours "," ~ ")," time "," ~ ")," jan "," ~ ")," feb "," ~ ")," mar "," ~ ")," apr "," ~ ")," may "," ~ ")," jun "," ~ ")," jul "," ~ ")," aug "," ~ ")," sep "," ~ ")," sept "," ~ ")," oct "," ~ ")</f>
        <v>  </v>
      </c>
      <c r="BT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607,"jan","~"),"feb","~"),"mar","~"),"apr","~"),"may","~"),"jun","~"),"jul","~"),"aug","~"),"sep","~"),"oct","~"),"nov","~"),"dec","~")," nov "," ~ ")," dec "," ~ ")," mon "," ~ ")," tue "," ~ ")," wed "," ~ ")," thu "," ~ ")," fri "," ~ ")," sat "," ~ ")," sun "," ~ ")," gate "," ~ ")," bay "," ~ ")," stand "," ~ ")," position "," ~ ")," galley "," ~ ")," flight "," ~ ")," flt "," ~ ")," day "," ~ ")," date "," ~ ")," dated "," ~ ")," the "," ~ ")," and "," ~ ")," of "," ~ ")," in "," ~ ")," for "," ~ ")," with "," ~ ")</f>
        <v>  </v>
      </c>
      <c r="BU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607,"jan","~"),"feb","~"),"mar","~"),"apr","~"),"may","~"),"jun","~"),"jul","~"),"aug","~"),"sep","~"),"oct","~"),"nov","~"),"dec","~")," nov "," ~ ")," dec "," ~ ")," mon "," ~ ")," tue "," ~ ")," wed "," ~ ")," thu "," ~ ")," fri "," ~ ")," sat "," ~ ")," sun "," ~ ")," gate "," ~ ")," bay "," ~ ")," stand "," ~ ")," position "," ~ ")," galley "," ~ ")," flight "," ~ ")," flt "," ~ ")," day "," ~ ")," date "," ~ ")," dated "," ~ ")," the "," ~ ")," and "," ~ ")," of "," ~ ")," in "," ~ ")," for "," ~ ")," with "," ~ ")</f>
        <v>  </v>
      </c>
      <c r="BV607" s="61" t="n">
        <f aca="false">IFERROR(IF(OR(SUMPRODUCT((LEN(BC607)-LEN(SUBSTITUTE(BC607," "&amp;L_NotLoaded&amp;" "," ")))/(LEN(L_NotLoaded)+1))&gt;SUMPRODUCT((LEN(BC607)-LEN(SUBSTITUTE(BC607," "&amp;L_NotLoadedNeg&amp;" "," ")))/(LEN(L_NotLoadedNeg)+1)),SUMPRODUCT((LEN(BD607)-LEN(SUBSTITUTE(BD607," "&amp;L_NotLoaded&amp;" "," ")))/(LEN(L_NotLoaded)+1))&gt;SUMPRODUCT((LEN(BD607)-LEN(SUBSTITUTE(BD607," "&amp;L_NotLoadedNeg&amp;" "," ")))/(LEN(L_NotLoadedNeg)+1))),1,0),0)</f>
        <v>0</v>
      </c>
      <c r="BW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607," pax "," ~ ")," etd "," ~ ")," eta "," ~ ")," std "," ~ ")," sta "," ~ ")," atd "," ~ ")," ata "," ~ ")," lt "," ~ ")," utc "," ~ ")," local "," ~ ")," ok "," ~ ")," done "," ~ ")," seen "," ~ ")," chk "," ~ ")," chkd "," ~ ")," checked "," ~ ")," rcvd "," ~ ")," recd "," ~ ")," dep "," ~ ")," arr "," ~ ")," qty "," ~ ")," all "," ~ ")," ttl "," ~ ")," total "," ~ ")," via "," ~ ")," per "," ~ ")," call "," ~ ")," inbound "," ~ ")," outbound "," ~ ")," approx "," ~ ")</f>
        <v>  </v>
      </c>
      <c r="BX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607," pax "," ~ ")," etd "," ~ ")," eta "," ~ ")," std "," ~ ")," sta "," ~ ")," atd "," ~ ")," ata "," ~ ")," lt "," ~ ")," utc "," ~ ")," local "," ~ ")," ok "," ~ ")," done "," ~ ")," seen "," ~ ")," chk "," ~ ")," chkd "," ~ ")," checked "," ~ ")," rcvd "," ~ ")," recd "," ~ ")," dep "," ~ ")," arr "," ~ ")," qty "," ~ ")," all "," ~ ")," ttl "," ~ ")," total "," ~ ")," via "," ~ ")," per "," ~ ")," call "," ~ ")," inbound "," ~ ")," outbound "," ~ ")," approx "," ~ ")</f>
        <v>  </v>
      </c>
    </row>
    <row r="608" customFormat="false" ht="39.75" hidden="false" customHeight="true" outlineLevel="0" collapsed="false">
      <c r="A608" s="57" t="s">
        <v>1320</v>
      </c>
      <c r="B608" s="57" t="s">
        <v>293</v>
      </c>
      <c r="C608" s="57" t="str">
        <f aca="false">Flights!$F$22</f>
        <v>MH0052</v>
      </c>
      <c r="D608" s="58" t="n">
        <f aca="false">Flights!$D$22</f>
        <v>46322</v>
      </c>
      <c r="E608" s="57" t="str">
        <f aca="false">Flights!$G$22&amp;"-"&amp;Flights!$H$22</f>
        <v>KUL-KIX</v>
      </c>
      <c r="F608" s="57" t="str">
        <f aca="false">Flights!$K$22</f>
        <v>BC</v>
      </c>
      <c r="G608" s="57" t="s">
        <v>462</v>
      </c>
      <c r="H608" s="57" t="s">
        <v>463</v>
      </c>
      <c r="I608" s="57" t="s">
        <v>502</v>
      </c>
      <c r="J608" s="57" t="s">
        <v>542</v>
      </c>
      <c r="K608" s="67" t="s">
        <v>504</v>
      </c>
      <c r="L608" s="67" t="s">
        <v>1293</v>
      </c>
      <c r="M608" s="67" t="s">
        <v>454</v>
      </c>
      <c r="N608" s="67" t="s">
        <v>386</v>
      </c>
      <c r="O608" s="67"/>
      <c r="P608" s="57" t="s">
        <v>187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open",IF(AND(NOT(OR(LEN(AZ608)&lt;15,ISNUMBER(MATCH(AZ608,L_Placeholder,0)))),BK608=0,NOT(OR(LEN(AU608)&lt;2,ISNUMBER(MATCH(AU608,L_Placeholder,0)))),NOT(OR(LEN(AX608)&lt;2,ISNUMBER(MATCH(AX608,L_Placeholder,0)))),TRIM(AE608)&lt;&gt;TRIM(T608)),"N/A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missing",IF(OR(LEN(AU608)&lt;2,ISNUMBER(MATCH(AU608,L_Placeholder,0))),"INVALID – PIC missing",IF(OR(LEN(AV608)&lt;2,ISNUMBER(MATCH(AV608,L_Placeholder,0))),"INVALID – result / assessment missing",IF(OR(OR(LEN(AW608)&lt;3,ISNUMBER(MATCH(AW608,L_Placeholder,0))),SUMPRODUCT(--ISNUMBER(SEARCH(" "&amp;L_EvidencePhrase&amp;" ",BD608)))&gt;0,BI608=1),"INVALID – evidence missing, placeholder or not yet on file",IF(BL608=0,"INVALID – evidence needs a traceable reference (number, file name or link)",IF(OR(LEN(AX608)&lt;2,ISNUMBER(MATCH(AX608,L_Placeholder,0))),"INVALID – verifier missing",IF(AX608=AU608,"INVALID – verifier must be someone other than the PIC",IF(BH608=1,"INVALID – result not yet available (awaiting / TBC)",IF(BV608=1,"INVALID – wording says not on board: an on-board confirmation needs the item loaded",IF(AND(AQ608=1,OR(OR(LEN(AY608)&lt;3,ISNUMBER(MATCH(AY608,L_Placeholder,0))),BJ608=1,BQ608=0)),"INVALID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LATE","COMPLETE")&amp;IF(BG608=1," – CHECK WORDING",""))))))))))))))))))))))))),IF(TRIM(U608)="Fail","FAIL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t="str">
        <f aca="false">" "&amp;TRIM(SUBSTITUTE(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 "))&amp;" "</f>
        <v>  </v>
      </c>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IFERROR(IF(AND(TRIM(U608)="Pass",SUMPRODUCT((LEN(BC608)-LEN(SUBSTITUTE(BC608,"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")))/(LEN(L_PendNeg)+1)),1,0),1)</f>
        <v>0</v>
      </c>
      <c r="BI608" s="61" t="n">
        <f aca="false">IFERROR(IF(SUMPRODUCT((LEN(BD608)-LEN(SUBSTITUTE(BD608," "&amp;L_PendStrict&amp;" "," ")))/(LEN(L_PendStrict)+1))&gt;SUMPRODUCT((LEN(BD608)-LEN(SUBSTITUTE(BD608," "&amp;L_PendNeg&amp;" "," ")))/(LEN(L_PendNeg)+1)),1,0),1)</f>
        <v>0</v>
      </c>
      <c r="BJ608" s="61" t="n">
        <f aca="false">IFERROR(IF(SUMPRODUCT((LEN(BE608)-LEN(SUBSTITUTE(BE608," "&amp;L_Pending&amp;" "," ")))/(LEN(L_Pending)+1))&gt;SUMPRODUCT((LEN(BE608)-LEN(SUBSTITUTE(BE608," "&amp;L_PendNeg&amp;" "," ")))/(LEN(L_PendNeg)+1)),1,0),1)</f>
        <v>0</v>
      </c>
      <c r="BK608" s="61" t="n">
        <f aca="false">IFERROR(IF(SUMPRODUCT((LEN(BF608)-LEN(SUBSTITUTE(BF608," "&amp;L_PendStrict&amp;" "," ")))/(LEN(L_PendStrict)+1))&gt;SUMPRODUCT((LEN(BF608)-LEN(SUBSTITUTE(BF608," "&amp;L_PendNeg&amp;" "," ")))/(LEN(L_PendNeg)+1)),1,0),1)</f>
        <v>0</v>
      </c>
      <c r="BL608" s="61" t="n">
        <f aca="false">IFERROR(IF(OR(SUMPRODUCT(--ISNUMBER(SEARCH({"aa000"," aa 000"," aaa 000"," aaaa 000"," a 0000"," a000 000"," aa 00 000"," aaa 00 000"},BN608)))&gt;0,SUMPRODUCT(--ISNUMBER(SEARCH({"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608)))&gt;0,SUMPRODUCT(--ISNUMBER(SEARCH({"http","www.","\",".pdf",".jpg",".jpeg",".png",".heic",".xls",".doc",".msg",".eml"},Z608)))&gt;0,AND(SUMPRODUCT(--ISNUMBER(SEARCH({"sharepoint","onedrive","teams","dms","q-pulse","qpulse"},Z608)))&gt;0,ISNUMBER(SEARCH("0",BM608)))),1,0),0)</f>
        <v>0</v>
      </c>
      <c r="BM608" s="61" t="str">
        <f aca="false">SUBSTITUTE(SUBSTITUTE(SUBSTITUTE(SUBSTITUTE(SUBSTITUTE(SUBSTITUTE(SUBSTITUTE(SUBSTITUTE(SUBSTITUTE(LOWER(BW608&amp;""),"1","0"),"2","0"),"3","0"),"4","0"),"5","0"),"6","0"),"7","0"),"8","0"),"9","0")</f>
        <v>  </v>
      </c>
      <c r="BN608" s="61" t="str">
        <f aca="false">SUBSTITUTE(SUBSTITUTE(SUBSTITUTE(SUBSTITUTE(SUBSTITUTE(SUBSTITUTE(SUBSTITUTE(SUBSTITUTE(SUBSTITUTE(SUBSTITUTE(SUBSTITUTE(SUBSTITUTE(SUBSTITUTE(SUBSTITUTE(SUBSTITUTE(SUBSTITUTE(SUBSTITUTE(SUBSTITUTE(SUBSTITUTE(SUBSTITUTE(SUBSTITUTE(SUBSTITUTE(SUBSTITUTE(SUBSTITUTE(SUBSTITUTE(BM608,"b","a"),"c","a"),"d","a"),"e","a"),"f","a"),"g","a"),"h","a"),"i","a"),"j","a"),"k","a"),"l","a"),"m","a"),"n","a"),"o","a"),"p","a"),"q","a"),"r","a"),"s","a"),"t","a"),"u","a"),"v","a"),"w","a"),"x","a"),"y","a"),"z","a")</f>
        <v>  </v>
      </c>
      <c r="BO608" s="61" t="str">
        <f aca="false">SUBSTITUTE(SUBSTITUTE(SUBSTITUTE(SUBSTITUTE(SUBSTITUTE(SUBSTITUTE(SUBSTITUTE(SUBSTITUTE(SUBSTITUTE(LOWER(BX608&amp;""),"1","0"),"2","0"),"3","0"),"4","0"),"5","0"),"6","0"),"7","0"),"8","0"),"9","0")</f>
        <v>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v>
      </c>
      <c r="BQ608" s="61" t="n">
        <f aca="false">IFERROR(IF(OR(SUMPRODUCT(--ISNUMBER(SEARCH({"aa000"," aa 000"," aaa 000"," aaaa 000"," a 0000"," a000 000"," aa 00 000"," aaa 00 000"},BP608)))&gt;0,SUMPRODUCT(--ISNUMBER(SEARCH({"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608)))&gt;0,SUMPRODUCT(--ISNUMBER(SEARCH({"http","www.","\",".pdf",".jpg",".jpeg",".png",".heic",".xls",".doc",".msg",".eml"},W608)))&gt;0,ISNUMBER(SEARCH("0000",BO608)),AND(SUMPRODUCT(--ISNUMBER(SEARCH({"sharepoint","onedrive","teams","dms","q-pulse","qpulse"},W608)))&gt;0,ISNUMBER(SEARCH("0",BO608)))),1,0),0)</f>
        <v>0</v>
      </c>
      <c r="BR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608," "&amp;LOWER(Flights!$F$22)&amp;" "," ~ ")," mh"," ~")," at "," ~ ")," by "," ~ ")," on "," ~ ")," to "," ~ ")," from "," ~ ")," until "," ~ ")," till "," ~ ")," before "," ~ ")," after "," ~ ")," around "," ~ ")," approx "," ~ ")," about "," ~ ")," since "," ~ ")," hrs "," ~ ")," hr "," ~ ")," hours "," ~ ")," time "," ~ ")," jan "," ~ ")," feb "," ~ ")," mar "," ~ ")," apr "," ~ ")," may "," ~ ")," jun "," ~ ")," jul "," ~ ")," aug "," ~ ")," sep "," ~ ")," sept "," ~ ")," oct "," ~ ")</f>
        <v>  </v>
      </c>
      <c r="BS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608," "&amp;LOWER(Flights!$F$22)&amp;" "," ~ ")," mh"," ~")," at "," ~ ")," by "," ~ ")," on "," ~ ")," to "," ~ ")," from "," ~ ")," until "," ~ ")," till "," ~ ")," before "," ~ ")," after "," ~ ")," around "," ~ ")," approx "," ~ ")," about "," ~ ")," since "," ~ ")," hrs "," ~ ")," hr "," ~ ")," hours "," ~ ")," time "," ~ ")," jan "," ~ ")," feb "," ~ ")," mar "," ~ ")," apr "," ~ ")," may "," ~ ")," jun "," ~ ")," jul "," ~ ")," aug "," ~ ")," sep "," ~ ")," sept "," ~ ")," oct "," ~ ")</f>
        <v>  </v>
      </c>
      <c r="BT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608,"jan","~"),"feb","~"),"mar","~"),"apr","~"),"may","~"),"jun","~"),"jul","~"),"aug","~"),"sep","~"),"oct","~"),"nov","~"),"dec","~")," nov "," ~ ")," dec "," ~ ")," mon "," ~ ")," tue "," ~ ")," wed "," ~ ")," thu "," ~ ")," fri "," ~ ")," sat "," ~ ")," sun "," ~ ")," gate "," ~ ")," bay "," ~ ")," stand "," ~ ")," position "," ~ ")," galley "," ~ ")," flight "," ~ ")," flt "," ~ ")," day "," ~ ")," date "," ~ ")," dated "," ~ ")," the "," ~ ")," and "," ~ ")," of "," ~ ")," in "," ~ ")," for "," ~ ")," with "," ~ ")</f>
        <v>  </v>
      </c>
      <c r="BU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608,"jan","~"),"feb","~"),"mar","~"),"apr","~"),"may","~"),"jun","~"),"jul","~"),"aug","~"),"sep","~"),"oct","~"),"nov","~"),"dec","~")," nov "," ~ ")," dec "," ~ ")," mon "," ~ ")," tue "," ~ ")," wed "," ~ ")," thu "," ~ ")," fri "," ~ ")," sat "," ~ ")," sun "," ~ ")," gate "," ~ ")," bay "," ~ ")," stand "," ~ ")," position "," ~ ")," galley "," ~ ")," flight "," ~ ")," flt "," ~ ")," day "," ~ ")," date "," ~ ")," dated "," ~ ")," the "," ~ ")," and "," ~ ")," of "," ~ ")," in "," ~ ")," for "," ~ ")," with "," ~ ")</f>
        <v>  </v>
      </c>
      <c r="BV608" s="61" t="n">
        <f aca="false">IFERROR(IF(OR(SUMPRODUCT((LEN(BC608)-LEN(SUBSTITUTE(BC608," "&amp;L_NotLoaded&amp;" "," ")))/(LEN(L_NotLoaded)+1))&gt;SUMPRODUCT((LEN(BC608)-LEN(SUBSTITUTE(BC608," "&amp;L_NotLoadedNeg&amp;" "," ")))/(LEN(L_NotLoadedNeg)+1)),SUMPRODUCT((LEN(BD608)-LEN(SUBSTITUTE(BD608," "&amp;L_NotLoaded&amp;" "," ")))/(LEN(L_NotLoaded)+1))&gt;SUMPRODUCT((LEN(BD608)-LEN(SUBSTITUTE(BD608," "&amp;L_NotLoadedNeg&amp;" "," ")))/(LEN(L_NotLoadedNeg)+1))),1,0),0)</f>
        <v>0</v>
      </c>
      <c r="BW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608," pax "," ~ ")," etd "," ~ ")," eta "," ~ ")," std "," ~ ")," sta "," ~ ")," atd "," ~ ")," ata "," ~ ")," lt "," ~ ")," utc "," ~ ")," local "," ~ ")," ok "," ~ ")," done "," ~ ")," seen "," ~ ")," chk "," ~ ")," chkd "," ~ ")," checked "," ~ ")," rcvd "," ~ ")," recd "," ~ ")," dep "," ~ ")," arr "," ~ ")," qty "," ~ ")," all "," ~ ")," ttl "," ~ ")," total "," ~ ")," via "," ~ ")," per "," ~ ")," call "," ~ ")," inbound "," ~ ")," outbound "," ~ ")," approx "," ~ ")</f>
        <v>  </v>
      </c>
      <c r="BX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608," pax "," ~ ")," etd "," ~ ")," eta "," ~ ")," std "," ~ ")," sta "," ~ ")," atd "," ~ ")," ata "," ~ ")," lt "," ~ ")," utc "," ~ ")," local "," ~ ")," ok "," ~ ")," done "," ~ ")," seen "," ~ ")," chk "," ~ ")," chkd "," ~ ")," checked "," ~ ")," rcvd "," ~ ")," recd "," ~ ")," dep "," ~ ")," arr "," ~ ")," qty "," ~ ")," all "," ~ ")," ttl "," ~ ")," total "," ~ ")," via "," ~ ")," per "," ~ ")," call "," ~ ")," inbound "," ~ ")," outbound "," ~ ")," approx "," ~ ")</f>
        <v>  </v>
      </c>
    </row>
    <row r="609" customFormat="false" ht="39.75" hidden="false" customHeight="true" outlineLevel="0" collapsed="false">
      <c r="A609" s="57" t="s">
        <v>1321</v>
      </c>
      <c r="B609" s="57" t="s">
        <v>293</v>
      </c>
      <c r="C609" s="57" t="str">
        <f aca="false">Flights!$F$22</f>
        <v>MH0052</v>
      </c>
      <c r="D609" s="58" t="n">
        <f aca="false">Flights!$D$22</f>
        <v>46322</v>
      </c>
      <c r="E609" s="57" t="str">
        <f aca="false">Flights!$G$22&amp;"-"&amp;Flights!$H$22</f>
        <v>KUL-KIX</v>
      </c>
      <c r="F609" s="57" t="str">
        <f aca="false">Flights!$K$22</f>
        <v>BC</v>
      </c>
      <c r="G609" s="57" t="s">
        <v>462</v>
      </c>
      <c r="H609" s="57" t="s">
        <v>463</v>
      </c>
      <c r="I609" s="57" t="s">
        <v>502</v>
      </c>
      <c r="J609" s="57" t="s">
        <v>544</v>
      </c>
      <c r="K609" s="67" t="s">
        <v>504</v>
      </c>
      <c r="L609" s="67" t="s">
        <v>1295</v>
      </c>
      <c r="M609" s="67" t="s">
        <v>454</v>
      </c>
      <c r="N609" s="67" t="s">
        <v>386</v>
      </c>
      <c r="O609" s="67"/>
      <c r="P609" s="57" t="s">
        <v>187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open",IF(AND(NOT(OR(LEN(AZ609)&lt;15,ISNUMBER(MATCH(AZ609,L_Placeholder,0)))),BK609=0,NOT(OR(LEN(AU609)&lt;2,ISNUMBER(MATCH(AU609,L_Placeholder,0)))),NOT(OR(LEN(AX609)&lt;2,ISNUMBER(MATCH(AX609,L_Placeholder,0)))),TRIM(AE609)&lt;&gt;TRIM(T609)),"N/A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missing",IF(OR(LEN(AU609)&lt;2,ISNUMBER(MATCH(AU609,L_Placeholder,0))),"INVALID – PIC missing",IF(OR(LEN(AV609)&lt;2,ISNUMBER(MATCH(AV609,L_Placeholder,0))),"INVALID – result / assessment missing",IF(OR(OR(LEN(AW609)&lt;3,ISNUMBER(MATCH(AW609,L_Placeholder,0))),SUMPRODUCT(--ISNUMBER(SEARCH(" "&amp;L_EvidencePhrase&amp;" ",BD609)))&gt;0,BI609=1),"INVALID – evidence missing, placeholder or not yet on file",IF(BL609=0,"INVALID – evidence needs a traceable reference (number, file name or link)",IF(OR(LEN(AX609)&lt;2,ISNUMBER(MATCH(AX609,L_Placeholder,0))),"INVALID – verifier missing",IF(AX609=AU609,"INVALID – verifier must be someone other than the PIC",IF(BH609=1,"INVALID – result not yet available (awaiting / TBC)",IF(BV609=1,"INVALID – wording says not on board: an on-board confirmation needs the item loaded",IF(AND(AQ609=1,OR(OR(LEN(AY609)&lt;3,ISNUMBER(MATCH(AY609,L_Placeholder,0))),BJ609=1,BQ609=0)),"INVALID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LATE","COMPLETE")&amp;IF(BG609=1," – CHECK WORDING",""))))))))))))))))))))))))),IF(TRIM(U609)="Fail","FAIL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t="str">
        <f aca="false">" "&amp;TRIM(SUBSTITUTE(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 "))&amp;" "</f>
        <v>  </v>
      </c>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IFERROR(IF(AND(TRIM(U609)="Pass",SUMPRODUCT((LEN(BC609)-LEN(SUBSTITUTE(BC609,"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")))/(LEN(L_PendNeg)+1)),1,0),1)</f>
        <v>0</v>
      </c>
      <c r="BI609" s="61" t="n">
        <f aca="false">IFERROR(IF(SUMPRODUCT((LEN(BD609)-LEN(SUBSTITUTE(BD609," "&amp;L_PendStrict&amp;" "," ")))/(LEN(L_PendStrict)+1))&gt;SUMPRODUCT((LEN(BD609)-LEN(SUBSTITUTE(BD609," "&amp;L_PendNeg&amp;" "," ")))/(LEN(L_PendNeg)+1)),1,0),1)</f>
        <v>0</v>
      </c>
      <c r="BJ609" s="61" t="n">
        <f aca="false">IFERROR(IF(SUMPRODUCT((LEN(BE609)-LEN(SUBSTITUTE(BE609," "&amp;L_Pending&amp;" "," ")))/(LEN(L_Pending)+1))&gt;SUMPRODUCT((LEN(BE609)-LEN(SUBSTITUTE(BE609," "&amp;L_PendNeg&amp;" "," ")))/(LEN(L_PendNeg)+1)),1,0),1)</f>
        <v>0</v>
      </c>
      <c r="BK609" s="61" t="n">
        <f aca="false">IFERROR(IF(SUMPRODUCT((LEN(BF609)-LEN(SUBSTITUTE(BF609," "&amp;L_PendStrict&amp;" "," ")))/(LEN(L_PendStrict)+1))&gt;SUMPRODUCT((LEN(BF609)-LEN(SUBSTITUTE(BF609," "&amp;L_PendNeg&amp;" "," ")))/(LEN(L_PendNeg)+1)),1,0),1)</f>
        <v>0</v>
      </c>
      <c r="BL609" s="61" t="n">
        <f aca="false">IFERROR(IF(OR(SUMPRODUCT(--ISNUMBER(SEARCH({"aa000"," aa 000"," aaa 000"," aaaa 000"," a 0000"," a000 000"," aa 00 000"," aaa 00 000"},BN609)))&gt;0,SUMPRODUCT(--ISNUMBER(SEARCH({"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609)))&gt;0,SUMPRODUCT(--ISNUMBER(SEARCH({"http","www.","\",".pdf",".jpg",".jpeg",".png",".heic",".xls",".doc",".msg",".eml"},Z609)))&gt;0,AND(SUMPRODUCT(--ISNUMBER(SEARCH({"sharepoint","onedrive","teams","dms","q-pulse","qpulse"},Z609)))&gt;0,ISNUMBER(SEARCH("0",BM609)))),1,0),0)</f>
        <v>0</v>
      </c>
      <c r="BM609" s="61" t="str">
        <f aca="false">SUBSTITUTE(SUBSTITUTE(SUBSTITUTE(SUBSTITUTE(SUBSTITUTE(SUBSTITUTE(SUBSTITUTE(SUBSTITUTE(SUBSTITUTE(LOWER(BW609&amp;""),"1","0"),"2","0"),"3","0"),"4","0"),"5","0"),"6","0"),"7","0"),"8","0"),"9","0")</f>
        <v>  </v>
      </c>
      <c r="BN609" s="61" t="str">
        <f aca="false">SUBSTITUTE(SUBSTITUTE(SUBSTITUTE(SUBSTITUTE(SUBSTITUTE(SUBSTITUTE(SUBSTITUTE(SUBSTITUTE(SUBSTITUTE(SUBSTITUTE(SUBSTITUTE(SUBSTITUTE(SUBSTITUTE(SUBSTITUTE(SUBSTITUTE(SUBSTITUTE(SUBSTITUTE(SUBSTITUTE(SUBSTITUTE(SUBSTITUTE(SUBSTITUTE(SUBSTITUTE(SUBSTITUTE(SUBSTITUTE(SUBSTITUTE(BM609,"b","a"),"c","a"),"d","a"),"e","a"),"f","a"),"g","a"),"h","a"),"i","a"),"j","a"),"k","a"),"l","a"),"m","a"),"n","a"),"o","a"),"p","a"),"q","a"),"r","a"),"s","a"),"t","a"),"u","a"),"v","a"),"w","a"),"x","a"),"y","a"),"z","a")</f>
        <v>  </v>
      </c>
      <c r="BO609" s="61" t="str">
        <f aca="false">SUBSTITUTE(SUBSTITUTE(SUBSTITUTE(SUBSTITUTE(SUBSTITUTE(SUBSTITUTE(SUBSTITUTE(SUBSTITUTE(SUBSTITUTE(LOWER(BX609&amp;""),"1","0"),"2","0"),"3","0"),"4","0"),"5","0"),"6","0"),"7","0"),"8","0"),"9","0")</f>
        <v>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v>
      </c>
      <c r="BQ609" s="61" t="n">
        <f aca="false">IFERROR(IF(OR(SUMPRODUCT(--ISNUMBER(SEARCH({"aa000"," aa 000"," aaa 000"," aaaa 000"," a 0000"," a000 000"," aa 00 000"," aaa 00 000"},BP609)))&gt;0,SUMPRODUCT(--ISNUMBER(SEARCH({"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609)))&gt;0,SUMPRODUCT(--ISNUMBER(SEARCH({"http","www.","\",".pdf",".jpg",".jpeg",".png",".heic",".xls",".doc",".msg",".eml"},W609)))&gt;0,ISNUMBER(SEARCH("0000",BO609)),AND(SUMPRODUCT(--ISNUMBER(SEARCH({"sharepoint","onedrive","teams","dms","q-pulse","qpulse"},W609)))&gt;0,ISNUMBER(SEARCH("0",BO609)))),1,0),0)</f>
        <v>0</v>
      </c>
      <c r="BR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609," "&amp;LOWER(Flights!$F$22)&amp;" "," ~ ")," mh"," ~")," at "," ~ ")," by "," ~ ")," on "," ~ ")," to "," ~ ")," from "," ~ ")," until "," ~ ")," till "," ~ ")," before "," ~ ")," after "," ~ ")," around "," ~ ")," approx "," ~ ")," about "," ~ ")," since "," ~ ")," hrs "," ~ ")," hr "," ~ ")," hours "," ~ ")," time "," ~ ")," jan "," ~ ")," feb "," ~ ")," mar "," ~ ")," apr "," ~ ")," may "," ~ ")," jun "," ~ ")," jul "," ~ ")," aug "," ~ ")," sep "," ~ ")," sept "," ~ ")," oct "," ~ ")</f>
        <v>  </v>
      </c>
      <c r="BS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609," "&amp;LOWER(Flights!$F$22)&amp;" "," ~ ")," mh"," ~")," at "," ~ ")," by "," ~ ")," on "," ~ ")," to "," ~ ")," from "," ~ ")," until "," ~ ")," till "," ~ ")," before "," ~ ")," after "," ~ ")," around "," ~ ")," approx "," ~ ")," about "," ~ ")," since "," ~ ")," hrs "," ~ ")," hr "," ~ ")," hours "," ~ ")," time "," ~ ")," jan "," ~ ")," feb "," ~ ")," mar "," ~ ")," apr "," ~ ")," may "," ~ ")," jun "," ~ ")," jul "," ~ ")," aug "," ~ ")," sep "," ~ ")," sept "," ~ ")," oct "," ~ ")</f>
        <v>  </v>
      </c>
      <c r="BT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609,"jan","~"),"feb","~"),"mar","~"),"apr","~"),"may","~"),"jun","~"),"jul","~"),"aug","~"),"sep","~"),"oct","~"),"nov","~"),"dec","~")," nov "," ~ ")," dec "," ~ ")," mon "," ~ ")," tue "," ~ ")," wed "," ~ ")," thu "," ~ ")," fri "," ~ ")," sat "," ~ ")," sun "," ~ ")," gate "," ~ ")," bay "," ~ ")," stand "," ~ ")," position "," ~ ")," galley "," ~ ")," flight "," ~ ")," flt "," ~ ")," day "," ~ ")," date "," ~ ")," dated "," ~ ")," the "," ~ ")," and "," ~ ")," of "," ~ ")," in "," ~ ")," for "," ~ ")," with "," ~ ")</f>
        <v>  </v>
      </c>
      <c r="BU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609,"jan","~"),"feb","~"),"mar","~"),"apr","~"),"may","~"),"jun","~"),"jul","~"),"aug","~"),"sep","~"),"oct","~"),"nov","~"),"dec","~")," nov "," ~ ")," dec "," ~ ")," mon "," ~ ")," tue "," ~ ")," wed "," ~ ")," thu "," ~ ")," fri "," ~ ")," sat "," ~ ")," sun "," ~ ")," gate "," ~ ")," bay "," ~ ")," stand "," ~ ")," position "," ~ ")," galley "," ~ ")," flight "," ~ ")," flt "," ~ ")," day "," ~ ")," date "," ~ ")," dated "," ~ ")," the "," ~ ")," and "," ~ ")," of "," ~ ")," in "," ~ ")," for "," ~ ")," with "," ~ ")</f>
        <v>  </v>
      </c>
      <c r="BV609" s="61" t="n">
        <f aca="false">IFERROR(IF(OR(SUMPRODUCT((LEN(BC609)-LEN(SUBSTITUTE(BC609," "&amp;L_NotLoaded&amp;" "," ")))/(LEN(L_NotLoaded)+1))&gt;SUMPRODUCT((LEN(BC609)-LEN(SUBSTITUTE(BC609," "&amp;L_NotLoadedNeg&amp;" "," ")))/(LEN(L_NotLoadedNeg)+1)),SUMPRODUCT((LEN(BD609)-LEN(SUBSTITUTE(BD609," "&amp;L_NotLoaded&amp;" "," ")))/(LEN(L_NotLoaded)+1))&gt;SUMPRODUCT((LEN(BD609)-LEN(SUBSTITUTE(BD609," "&amp;L_NotLoadedNeg&amp;" "," ")))/(LEN(L_NotLoadedNeg)+1))),1,0),0)</f>
        <v>0</v>
      </c>
      <c r="BW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609," pax "," ~ ")," etd "," ~ ")," eta "," ~ ")," std "," ~ ")," sta "," ~ ")," atd "," ~ ")," ata "," ~ ")," lt "," ~ ")," utc "," ~ ")," local "," ~ ")," ok "," ~ ")," done "," ~ ")," seen "," ~ ")," chk "," ~ ")," chkd "," ~ ")," checked "," ~ ")," rcvd "," ~ ")," recd "," ~ ")," dep "," ~ ")," arr "," ~ ")," qty "," ~ ")," all "," ~ ")," ttl "," ~ ")," total "," ~ ")," via "," ~ ")," per "," ~ ")," call "," ~ ")," inbound "," ~ ")," outbound "," ~ ")," approx "," ~ ")</f>
        <v>  </v>
      </c>
      <c r="BX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609," pax "," ~ ")," etd "," ~ ")," eta "," ~ ")," std "," ~ ")," sta "," ~ ")," atd "," ~ ")," ata "," ~ ")," lt "," ~ ")," utc "," ~ ")," local "," ~ ")," ok "," ~ ")," done "," ~ ")," seen "," ~ ")," chk "," ~ ")," chkd "," ~ ")," checked "," ~ ")," rcvd "," ~ ")," recd "," ~ ")," dep "," ~ ")," arr "," ~ ")," qty "," ~ ")," all "," ~ ")," ttl "," ~ ")," total "," ~ ")," via "," ~ ")," per "," ~ ")," call "," ~ ")," inbound "," ~ ")," outbound "," ~ ")," approx "," ~ ")</f>
        <v>  </v>
      </c>
    </row>
    <row r="610" customFormat="false" ht="39.75" hidden="false" customHeight="true" outlineLevel="0" collapsed="false">
      <c r="A610" s="57" t="s">
        <v>1322</v>
      </c>
      <c r="B610" s="57" t="s">
        <v>293</v>
      </c>
      <c r="C610" s="57" t="str">
        <f aca="false">Flights!$F$22</f>
        <v>MH0052</v>
      </c>
      <c r="D610" s="58" t="n">
        <f aca="false">Flights!$D$22</f>
        <v>46322</v>
      </c>
      <c r="E610" s="57" t="str">
        <f aca="false">Flights!$G$22&amp;"-"&amp;Flights!$H$22</f>
        <v>KUL-KIX</v>
      </c>
      <c r="F610" s="57" t="str">
        <f aca="false">Flights!$K$22</f>
        <v>BC</v>
      </c>
      <c r="G610" s="57" t="s">
        <v>462</v>
      </c>
      <c r="H610" s="57" t="s">
        <v>463</v>
      </c>
      <c r="I610" s="57" t="s">
        <v>502</v>
      </c>
      <c r="J610" s="57" t="s">
        <v>546</v>
      </c>
      <c r="K610" s="67" t="s">
        <v>504</v>
      </c>
      <c r="L610" s="67" t="s">
        <v>1297</v>
      </c>
      <c r="M610" s="67" t="s">
        <v>454</v>
      </c>
      <c r="N610" s="67" t="s">
        <v>386</v>
      </c>
      <c r="O610" s="67"/>
      <c r="P610" s="57" t="s">
        <v>187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open",IF(AND(NOT(OR(LEN(AZ610)&lt;15,ISNUMBER(MATCH(AZ610,L_Placeholder,0)))),BK610=0,NOT(OR(LEN(AU610)&lt;2,ISNUMBER(MATCH(AU610,L_Placeholder,0)))),NOT(OR(LEN(AX610)&lt;2,ISNUMBER(MATCH(AX610,L_Placeholder,0)))),TRIM(AE610)&lt;&gt;TRIM(T610)),"N/A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missing",IF(OR(LEN(AU610)&lt;2,ISNUMBER(MATCH(AU610,L_Placeholder,0))),"INVALID – PIC missing",IF(OR(LEN(AV610)&lt;2,ISNUMBER(MATCH(AV610,L_Placeholder,0))),"INVALID – result / assessment missing",IF(OR(OR(LEN(AW610)&lt;3,ISNUMBER(MATCH(AW610,L_Placeholder,0))),SUMPRODUCT(--ISNUMBER(SEARCH(" "&amp;L_EvidencePhrase&amp;" ",BD610)))&gt;0,BI610=1),"INVALID – evidence missing, placeholder or not yet on file",IF(BL610=0,"INVALID – evidence needs a traceable reference (number, file name or link)",IF(OR(LEN(AX610)&lt;2,ISNUMBER(MATCH(AX610,L_Placeholder,0))),"INVALID – verifier missing",IF(AX610=AU610,"INVALID – verifier must be someone other than the PIC",IF(BH610=1,"INVALID – result not yet available (awaiting / TBC)",IF(BV610=1,"INVALID – wording says not on board: an on-board confirmation needs the item loaded",IF(AND(AQ610=1,OR(OR(LEN(AY610)&lt;3,ISNUMBER(MATCH(AY610,L_Placeholder,0))),BJ610=1,BQ610=0)),"INVALID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LATE","COMPLETE")&amp;IF(BG610=1," – CHECK WORDING",""))))))))))))))))))))))))),IF(TRIM(U610)="Fail","FAIL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t="str">
        <f aca="false">" "&amp;TRIM(SUBSTITUTE(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 "))&amp;" "</f>
        <v>  </v>
      </c>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IFERROR(IF(AND(TRIM(U610)="Pass",SUMPRODUCT((LEN(BC610)-LEN(SUBSTITUTE(BC610,"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")))/(LEN(L_PendNeg)+1)),1,0),1)</f>
        <v>0</v>
      </c>
      <c r="BI610" s="61" t="n">
        <f aca="false">IFERROR(IF(SUMPRODUCT((LEN(BD610)-LEN(SUBSTITUTE(BD610," "&amp;L_PendStrict&amp;" "," ")))/(LEN(L_PendStrict)+1))&gt;SUMPRODUCT((LEN(BD610)-LEN(SUBSTITUTE(BD610," "&amp;L_PendNeg&amp;" "," ")))/(LEN(L_PendNeg)+1)),1,0),1)</f>
        <v>0</v>
      </c>
      <c r="BJ610" s="61" t="n">
        <f aca="false">IFERROR(IF(SUMPRODUCT((LEN(BE610)-LEN(SUBSTITUTE(BE610," "&amp;L_Pending&amp;" "," ")))/(LEN(L_Pending)+1))&gt;SUMPRODUCT((LEN(BE610)-LEN(SUBSTITUTE(BE610," "&amp;L_PendNeg&amp;" "," ")))/(LEN(L_PendNeg)+1)),1,0),1)</f>
        <v>0</v>
      </c>
      <c r="BK610" s="61" t="n">
        <f aca="false">IFERROR(IF(SUMPRODUCT((LEN(BF610)-LEN(SUBSTITUTE(BF610," "&amp;L_PendStrict&amp;" "," ")))/(LEN(L_PendStrict)+1))&gt;SUMPRODUCT((LEN(BF610)-LEN(SUBSTITUTE(BF610," "&amp;L_PendNeg&amp;" "," ")))/(LEN(L_PendNeg)+1)),1,0),1)</f>
        <v>0</v>
      </c>
      <c r="BL610" s="61" t="n">
        <f aca="false">IFERROR(IF(OR(SUMPRODUCT(--ISNUMBER(SEARCH({"aa000"," aa 000"," aaa 000"," aaaa 000"," a 0000"," a000 000"," aa 00 000"," aaa 00 000"},BN610)))&gt;0,SUMPRODUCT(--ISNUMBER(SEARCH({"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610)))&gt;0,SUMPRODUCT(--ISNUMBER(SEARCH({"http","www.","\",".pdf",".jpg",".jpeg",".png",".heic",".xls",".doc",".msg",".eml"},Z610)))&gt;0,AND(SUMPRODUCT(--ISNUMBER(SEARCH({"sharepoint","onedrive","teams","dms","q-pulse","qpulse"},Z610)))&gt;0,ISNUMBER(SEARCH("0",BM610)))),1,0),0)</f>
        <v>0</v>
      </c>
      <c r="BM610" s="61" t="str">
        <f aca="false">SUBSTITUTE(SUBSTITUTE(SUBSTITUTE(SUBSTITUTE(SUBSTITUTE(SUBSTITUTE(SUBSTITUTE(SUBSTITUTE(SUBSTITUTE(LOWER(BW610&amp;""),"1","0"),"2","0"),"3","0"),"4","0"),"5","0"),"6","0"),"7","0"),"8","0"),"9","0")</f>
        <v>  </v>
      </c>
      <c r="BN610" s="61" t="str">
        <f aca="false">SUBSTITUTE(SUBSTITUTE(SUBSTITUTE(SUBSTITUTE(SUBSTITUTE(SUBSTITUTE(SUBSTITUTE(SUBSTITUTE(SUBSTITUTE(SUBSTITUTE(SUBSTITUTE(SUBSTITUTE(SUBSTITUTE(SUBSTITUTE(SUBSTITUTE(SUBSTITUTE(SUBSTITUTE(SUBSTITUTE(SUBSTITUTE(SUBSTITUTE(SUBSTITUTE(SUBSTITUTE(SUBSTITUTE(SUBSTITUTE(SUBSTITUTE(BM610,"b","a"),"c","a"),"d","a"),"e","a"),"f","a"),"g","a"),"h","a"),"i","a"),"j","a"),"k","a"),"l","a"),"m","a"),"n","a"),"o","a"),"p","a"),"q","a"),"r","a"),"s","a"),"t","a"),"u","a"),"v","a"),"w","a"),"x","a"),"y","a"),"z","a")</f>
        <v>  </v>
      </c>
      <c r="BO610" s="61" t="str">
        <f aca="false">SUBSTITUTE(SUBSTITUTE(SUBSTITUTE(SUBSTITUTE(SUBSTITUTE(SUBSTITUTE(SUBSTITUTE(SUBSTITUTE(SUBSTITUTE(LOWER(BX610&amp;""),"1","0"),"2","0"),"3","0"),"4","0"),"5","0"),"6","0"),"7","0"),"8","0"),"9","0")</f>
        <v>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v>
      </c>
      <c r="BQ610" s="61" t="n">
        <f aca="false">IFERROR(IF(OR(SUMPRODUCT(--ISNUMBER(SEARCH({"aa000"," aa 000"," aaa 000"," aaaa 000"," a 0000"," a000 000"," aa 00 000"," aaa 00 000"},BP610)))&gt;0,SUMPRODUCT(--ISNUMBER(SEARCH({"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610)))&gt;0,SUMPRODUCT(--ISNUMBER(SEARCH({"http","www.","\",".pdf",".jpg",".jpeg",".png",".heic",".xls",".doc",".msg",".eml"},W610)))&gt;0,ISNUMBER(SEARCH("0000",BO610)),AND(SUMPRODUCT(--ISNUMBER(SEARCH({"sharepoint","onedrive","teams","dms","q-pulse","qpulse"},W610)))&gt;0,ISNUMBER(SEARCH("0",BO610)))),1,0),0)</f>
        <v>0</v>
      </c>
      <c r="BR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610," "&amp;LOWER(Flights!$F$22)&amp;" "," ~ ")," mh"," ~")," at "," ~ ")," by "," ~ ")," on "," ~ ")," to "," ~ ")," from "," ~ ")," until "," ~ ")," till "," ~ ")," before "," ~ ")," after "," ~ ")," around "," ~ ")," approx "," ~ ")," about "," ~ ")," since "," ~ ")," hrs "," ~ ")," hr "," ~ ")," hours "," ~ ")," time "," ~ ")," jan "," ~ ")," feb "," ~ ")," mar "," ~ ")," apr "," ~ ")," may "," ~ ")," jun "," ~ ")," jul "," ~ ")," aug "," ~ ")," sep "," ~ ")," sept "," ~ ")," oct "," ~ ")</f>
        <v>  </v>
      </c>
      <c r="BS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610," "&amp;LOWER(Flights!$F$22)&amp;" "," ~ ")," mh"," ~")," at "," ~ ")," by "," ~ ")," on "," ~ ")," to "," ~ ")," from "," ~ ")," until "," ~ ")," till "," ~ ")," before "," ~ ")," after "," ~ ")," around "," ~ ")," approx "," ~ ")," about "," ~ ")," since "," ~ ")," hrs "," ~ ")," hr "," ~ ")," hours "," ~ ")," time "," ~ ")," jan "," ~ ")," feb "," ~ ")," mar "," ~ ")," apr "," ~ ")," may "," ~ ")," jun "," ~ ")," jul "," ~ ")," aug "," ~ ")," sep "," ~ ")," sept "," ~ ")," oct "," ~ ")</f>
        <v>  </v>
      </c>
      <c r="BT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610,"jan","~"),"feb","~"),"mar","~"),"apr","~"),"may","~"),"jun","~"),"jul","~"),"aug","~"),"sep","~"),"oct","~"),"nov","~"),"dec","~")," nov "," ~ ")," dec "," ~ ")," mon "," ~ ")," tue "," ~ ")," wed "," ~ ")," thu "," ~ ")," fri "," ~ ")," sat "," ~ ")," sun "," ~ ")," gate "," ~ ")," bay "," ~ ")," stand "," ~ ")," position "," ~ ")," galley "," ~ ")," flight "," ~ ")," flt "," ~ ")," day "," ~ ")," date "," ~ ")," dated "," ~ ")," the "," ~ ")," and "," ~ ")," of "," ~ ")," in "," ~ ")," for "," ~ ")," with "," ~ ")</f>
        <v>  </v>
      </c>
      <c r="BU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610,"jan","~"),"feb","~"),"mar","~"),"apr","~"),"may","~"),"jun","~"),"jul","~"),"aug","~"),"sep","~"),"oct","~"),"nov","~"),"dec","~")," nov "," ~ ")," dec "," ~ ")," mon "," ~ ")," tue "," ~ ")," wed "," ~ ")," thu "," ~ ")," fri "," ~ ")," sat "," ~ ")," sun "," ~ ")," gate "," ~ ")," bay "," ~ ")," stand "," ~ ")," position "," ~ ")," galley "," ~ ")," flight "," ~ ")," flt "," ~ ")," day "," ~ ")," date "," ~ ")," dated "," ~ ")," the "," ~ ")," and "," ~ ")," of "," ~ ")," in "," ~ ")," for "," ~ ")," with "," ~ ")</f>
        <v>  </v>
      </c>
      <c r="BV610" s="61" t="n">
        <f aca="false">IFERROR(IF(OR(SUMPRODUCT((LEN(BC610)-LEN(SUBSTITUTE(BC610," "&amp;L_NotLoaded&amp;" "," ")))/(LEN(L_NotLoaded)+1))&gt;SUMPRODUCT((LEN(BC610)-LEN(SUBSTITUTE(BC610," "&amp;L_NotLoadedNeg&amp;" "," ")))/(LEN(L_NotLoadedNeg)+1)),SUMPRODUCT((LEN(BD610)-LEN(SUBSTITUTE(BD610," "&amp;L_NotLoaded&amp;" "," ")))/(LEN(L_NotLoaded)+1))&gt;SUMPRODUCT((LEN(BD610)-LEN(SUBSTITUTE(BD610," "&amp;L_NotLoadedNeg&amp;" "," ")))/(LEN(L_NotLoadedNeg)+1))),1,0),0)</f>
        <v>0</v>
      </c>
      <c r="BW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610," pax "," ~ ")," etd "," ~ ")," eta "," ~ ")," std "," ~ ")," sta "," ~ ")," atd "," ~ ")," ata "," ~ ")," lt "," ~ ")," utc "," ~ ")," local "," ~ ")," ok "," ~ ")," done "," ~ ")," seen "," ~ ")," chk "," ~ ")," chkd "," ~ ")," checked "," ~ ")," rcvd "," ~ ")," recd "," ~ ")," dep "," ~ ")," arr "," ~ ")," qty "," ~ ")," all "," ~ ")," ttl "," ~ ")," total "," ~ ")," via "," ~ ")," per "," ~ ")," call "," ~ ")," inbound "," ~ ")," outbound "," ~ ")," approx "," ~ ")</f>
        <v>  </v>
      </c>
      <c r="BX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610," pax "," ~ ")," etd "," ~ ")," eta "," ~ ")," std "," ~ ")," sta "," ~ ")," atd "," ~ ")," ata "," ~ ")," lt "," ~ ")," utc "," ~ ")," local "," ~ ")," ok "," ~ ")," done "," ~ ")," seen "," ~ ")," chk "," ~ ")," chkd "," ~ ")," checked "," ~ ")," rcvd "," ~ ")," recd "," ~ ")," dep "," ~ ")," arr "," ~ ")," qty "," ~ ")," all "," ~ ")," ttl "," ~ ")," total "," ~ ")," via "," ~ ")," per "," ~ ")," call "," ~ ")," inbound "," ~ ")," outbound "," ~ ")," approx "," ~ ")</f>
        <v>  </v>
      </c>
    </row>
    <row r="611" customFormat="false" ht="39.75" hidden="false" customHeight="true" outlineLevel="0" collapsed="false">
      <c r="A611" s="57" t="s">
        <v>1323</v>
      </c>
      <c r="B611" s="57" t="s">
        <v>293</v>
      </c>
      <c r="C611" s="57" t="str">
        <f aca="false">Flights!$F$22</f>
        <v>MH0052</v>
      </c>
      <c r="D611" s="58" t="n">
        <f aca="false">Flights!$D$22</f>
        <v>46322</v>
      </c>
      <c r="E611" s="57" t="str">
        <f aca="false">Flights!$G$22&amp;"-"&amp;Flights!$H$22</f>
        <v>KUL-KIX</v>
      </c>
      <c r="F611" s="57" t="str">
        <f aca="false">Flights!$K$22</f>
        <v>BC</v>
      </c>
      <c r="G611" s="57" t="s">
        <v>462</v>
      </c>
      <c r="H611" s="57" t="s">
        <v>463</v>
      </c>
      <c r="I611" s="57" t="s">
        <v>502</v>
      </c>
      <c r="J611" s="57" t="s">
        <v>549</v>
      </c>
      <c r="K611" s="67" t="s">
        <v>504</v>
      </c>
      <c r="L611" s="67" t="s">
        <v>1299</v>
      </c>
      <c r="M611" s="67" t="s">
        <v>454</v>
      </c>
      <c r="N611" s="67" t="s">
        <v>386</v>
      </c>
      <c r="O611" s="67"/>
      <c r="P611" s="57" t="s">
        <v>187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open",IF(AND(NOT(OR(LEN(AZ611)&lt;15,ISNUMBER(MATCH(AZ611,L_Placeholder,0)))),BK611=0,NOT(OR(LEN(AU611)&lt;2,ISNUMBER(MATCH(AU611,L_Placeholder,0)))),NOT(OR(LEN(AX611)&lt;2,ISNUMBER(MATCH(AX611,L_Placeholder,0)))),TRIM(AE611)&lt;&gt;TRIM(T611)),"N/A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missing",IF(OR(LEN(AU611)&lt;2,ISNUMBER(MATCH(AU611,L_Placeholder,0))),"INVALID – PIC missing",IF(OR(LEN(AV611)&lt;2,ISNUMBER(MATCH(AV611,L_Placeholder,0))),"INVALID – result / assessment missing",IF(OR(OR(LEN(AW611)&lt;3,ISNUMBER(MATCH(AW611,L_Placeholder,0))),SUMPRODUCT(--ISNUMBER(SEARCH(" "&amp;L_EvidencePhrase&amp;" ",BD611)))&gt;0,BI611=1),"INVALID – evidence missing, placeholder or not yet on file",IF(BL611=0,"INVALID – evidence needs a traceable reference (number, file name or link)",IF(OR(LEN(AX611)&lt;2,ISNUMBER(MATCH(AX611,L_Placeholder,0))),"INVALID – verifier missing",IF(AX611=AU611,"INVALID – verifier must be someone other than the PIC",IF(BH611=1,"INVALID – result not yet available (awaiting / TBC)",IF(BV611=1,"INVALID – wording says not on board: an on-board confirmation needs the item loaded",IF(AND(AQ611=1,OR(OR(LEN(AY611)&lt;3,ISNUMBER(MATCH(AY611,L_Placeholder,0))),BJ611=1,BQ611=0)),"INVALID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LATE","COMPLETE")&amp;IF(BG611=1," – CHECK WORDING",""))))))))))))))))))))))))),IF(TRIM(U611)="Fail","FAIL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t="str">
        <f aca="false">" "&amp;TRIM(SUBSTITUTE(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 "))&amp;" "</f>
        <v>  </v>
      </c>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IFERROR(IF(AND(TRIM(U611)="Pass",SUMPRODUCT((LEN(BC611)-LEN(SUBSTITUTE(BC611,"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")))/(LEN(L_PendNeg)+1)),1,0),1)</f>
        <v>0</v>
      </c>
      <c r="BI611" s="61" t="n">
        <f aca="false">IFERROR(IF(SUMPRODUCT((LEN(BD611)-LEN(SUBSTITUTE(BD611," "&amp;L_PendStrict&amp;" "," ")))/(LEN(L_PendStrict)+1))&gt;SUMPRODUCT((LEN(BD611)-LEN(SUBSTITUTE(BD611," "&amp;L_PendNeg&amp;" "," ")))/(LEN(L_PendNeg)+1)),1,0),1)</f>
        <v>0</v>
      </c>
      <c r="BJ611" s="61" t="n">
        <f aca="false">IFERROR(IF(SUMPRODUCT((LEN(BE611)-LEN(SUBSTITUTE(BE611," "&amp;L_Pending&amp;" "," ")))/(LEN(L_Pending)+1))&gt;SUMPRODUCT((LEN(BE611)-LEN(SUBSTITUTE(BE611," "&amp;L_PendNeg&amp;" "," ")))/(LEN(L_PendNeg)+1)),1,0),1)</f>
        <v>0</v>
      </c>
      <c r="BK611" s="61" t="n">
        <f aca="false">IFERROR(IF(SUMPRODUCT((LEN(BF611)-LEN(SUBSTITUTE(BF611," "&amp;L_PendStrict&amp;" "," ")))/(LEN(L_PendStrict)+1))&gt;SUMPRODUCT((LEN(BF611)-LEN(SUBSTITUTE(BF611," "&amp;L_PendNeg&amp;" "," ")))/(LEN(L_PendNeg)+1)),1,0),1)</f>
        <v>0</v>
      </c>
      <c r="BL611" s="61" t="n">
        <f aca="false">IFERROR(IF(OR(SUMPRODUCT(--ISNUMBER(SEARCH({"aa000"," aa 000"," aaa 000"," aaaa 000"," a 0000"," a000 000"," aa 00 000"," aaa 00 000"},BN611)))&gt;0,SUMPRODUCT(--ISNUMBER(SEARCH({"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611)))&gt;0,SUMPRODUCT(--ISNUMBER(SEARCH({"http","www.","\",".pdf",".jpg",".jpeg",".png",".heic",".xls",".doc",".msg",".eml"},Z611)))&gt;0,AND(SUMPRODUCT(--ISNUMBER(SEARCH({"sharepoint","onedrive","teams","dms","q-pulse","qpulse"},Z611)))&gt;0,ISNUMBER(SEARCH("0",BM611)))),1,0),0)</f>
        <v>0</v>
      </c>
      <c r="BM611" s="61" t="str">
        <f aca="false">SUBSTITUTE(SUBSTITUTE(SUBSTITUTE(SUBSTITUTE(SUBSTITUTE(SUBSTITUTE(SUBSTITUTE(SUBSTITUTE(SUBSTITUTE(LOWER(BW611&amp;""),"1","0"),"2","0"),"3","0"),"4","0"),"5","0"),"6","0"),"7","0"),"8","0"),"9","0")</f>
        <v>  </v>
      </c>
      <c r="BN611" s="61" t="str">
        <f aca="false">SUBSTITUTE(SUBSTITUTE(SUBSTITUTE(SUBSTITUTE(SUBSTITUTE(SUBSTITUTE(SUBSTITUTE(SUBSTITUTE(SUBSTITUTE(SUBSTITUTE(SUBSTITUTE(SUBSTITUTE(SUBSTITUTE(SUBSTITUTE(SUBSTITUTE(SUBSTITUTE(SUBSTITUTE(SUBSTITUTE(SUBSTITUTE(SUBSTITUTE(SUBSTITUTE(SUBSTITUTE(SUBSTITUTE(SUBSTITUTE(SUBSTITUTE(BM611,"b","a"),"c","a"),"d","a"),"e","a"),"f","a"),"g","a"),"h","a"),"i","a"),"j","a"),"k","a"),"l","a"),"m","a"),"n","a"),"o","a"),"p","a"),"q","a"),"r","a"),"s","a"),"t","a"),"u","a"),"v","a"),"w","a"),"x","a"),"y","a"),"z","a")</f>
        <v>  </v>
      </c>
      <c r="BO611" s="61" t="str">
        <f aca="false">SUBSTITUTE(SUBSTITUTE(SUBSTITUTE(SUBSTITUTE(SUBSTITUTE(SUBSTITUTE(SUBSTITUTE(SUBSTITUTE(SUBSTITUTE(LOWER(BX611&amp;""),"1","0"),"2","0"),"3","0"),"4","0"),"5","0"),"6","0"),"7","0"),"8","0"),"9","0")</f>
        <v>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v>
      </c>
      <c r="BQ611" s="61" t="n">
        <f aca="false">IFERROR(IF(OR(SUMPRODUCT(--ISNUMBER(SEARCH({"aa000"," aa 000"," aaa 000"," aaaa 000"," a 0000"," a000 000"," aa 00 000"," aaa 00 000"},BP611)))&gt;0,SUMPRODUCT(--ISNUMBER(SEARCH({"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611)))&gt;0,SUMPRODUCT(--ISNUMBER(SEARCH({"http","www.","\",".pdf",".jpg",".jpeg",".png",".heic",".xls",".doc",".msg",".eml"},W611)))&gt;0,ISNUMBER(SEARCH("0000",BO611)),AND(SUMPRODUCT(--ISNUMBER(SEARCH({"sharepoint","onedrive","teams","dms","q-pulse","qpulse"},W611)))&gt;0,ISNUMBER(SEARCH("0",BO611)))),1,0),0)</f>
        <v>0</v>
      </c>
      <c r="BR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611," "&amp;LOWER(Flights!$F$22)&amp;" "," ~ ")," mh"," ~")," at "," ~ ")," by "," ~ ")," on "," ~ ")," to "," ~ ")," from "," ~ ")," until "," ~ ")," till "," ~ ")," before "," ~ ")," after "," ~ ")," around "," ~ ")," approx "," ~ ")," about "," ~ ")," since "," ~ ")," hrs "," ~ ")," hr "," ~ ")," hours "," ~ ")," time "," ~ ")," jan "," ~ ")," feb "," ~ ")," mar "," ~ ")," apr "," ~ ")," may "," ~ ")," jun "," ~ ")," jul "," ~ ")," aug "," ~ ")," sep "," ~ ")," sept "," ~ ")," oct "," ~ ")</f>
        <v>  </v>
      </c>
      <c r="BS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611," "&amp;LOWER(Flights!$F$22)&amp;" "," ~ ")," mh"," ~")," at "," ~ ")," by "," ~ ")," on "," ~ ")," to "," ~ ")," from "," ~ ")," until "," ~ ")," till "," ~ ")," before "," ~ ")," after "," ~ ")," around "," ~ ")," approx "," ~ ")," about "," ~ ")," since "," ~ ")," hrs "," ~ ")," hr "," ~ ")," hours "," ~ ")," time "," ~ ")," jan "," ~ ")," feb "," ~ ")," mar "," ~ ")," apr "," ~ ")," may "," ~ ")," jun "," ~ ")," jul "," ~ ")," aug "," ~ ")," sep "," ~ ")," sept "," ~ ")," oct "," ~ ")</f>
        <v>  </v>
      </c>
      <c r="BT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611,"jan","~"),"feb","~"),"mar","~"),"apr","~"),"may","~"),"jun","~"),"jul","~"),"aug","~"),"sep","~"),"oct","~"),"nov","~"),"dec","~")," nov "," ~ ")," dec "," ~ ")," mon "," ~ ")," tue "," ~ ")," wed "," ~ ")," thu "," ~ ")," fri "," ~ ")," sat "," ~ ")," sun "," ~ ")," gate "," ~ ")," bay "," ~ ")," stand "," ~ ")," position "," ~ ")," galley "," ~ ")," flight "," ~ ")," flt "," ~ ")," day "," ~ ")," date "," ~ ")," dated "," ~ ")," the "," ~ ")," and "," ~ ")," of "," ~ ")," in "," ~ ")," for "," ~ ")," with "," ~ ")</f>
        <v>  </v>
      </c>
      <c r="BU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611,"jan","~"),"feb","~"),"mar","~"),"apr","~"),"may","~"),"jun","~"),"jul","~"),"aug","~"),"sep","~"),"oct","~"),"nov","~"),"dec","~")," nov "," ~ ")," dec "," ~ ")," mon "," ~ ")," tue "," ~ ")," wed "," ~ ")," thu "," ~ ")," fri "," ~ ")," sat "," ~ ")," sun "," ~ ")," gate "," ~ ")," bay "," ~ ")," stand "," ~ ")," position "," ~ ")," galley "," ~ ")," flight "," ~ ")," flt "," ~ ")," day "," ~ ")," date "," ~ ")," dated "," ~ ")," the "," ~ ")," and "," ~ ")," of "," ~ ")," in "," ~ ")," for "," ~ ")," with "," ~ ")</f>
        <v>  </v>
      </c>
      <c r="BV611" s="61" t="n">
        <f aca="false">IFERROR(IF(OR(SUMPRODUCT((LEN(BC611)-LEN(SUBSTITUTE(BC611," "&amp;L_NotLoaded&amp;" "," ")))/(LEN(L_NotLoaded)+1))&gt;SUMPRODUCT((LEN(BC611)-LEN(SUBSTITUTE(BC611," "&amp;L_NotLoadedNeg&amp;" "," ")))/(LEN(L_NotLoadedNeg)+1)),SUMPRODUCT((LEN(BD611)-LEN(SUBSTITUTE(BD611," "&amp;L_NotLoaded&amp;" "," ")))/(LEN(L_NotLoaded)+1))&gt;SUMPRODUCT((LEN(BD611)-LEN(SUBSTITUTE(BD611," "&amp;L_NotLoadedNeg&amp;" "," ")))/(LEN(L_NotLoadedNeg)+1))),1,0),0)</f>
        <v>0</v>
      </c>
      <c r="BW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611," pax "," ~ ")," etd "," ~ ")," eta "," ~ ")," std "," ~ ")," sta "," ~ ")," atd "," ~ ")," ata "," ~ ")," lt "," ~ ")," utc "," ~ ")," local "," ~ ")," ok "," ~ ")," done "," ~ ")," seen "," ~ ")," chk "," ~ ")," chkd "," ~ ")," checked "," ~ ")," rcvd "," ~ ")," recd "," ~ ")," dep "," ~ ")," arr "," ~ ")," qty "," ~ ")," all "," ~ ")," ttl "," ~ ")," total "," ~ ")," via "," ~ ")," per "," ~ ")," call "," ~ ")," inbound "," ~ ")," outbound "," ~ ")," approx "," ~ ")</f>
        <v>  </v>
      </c>
      <c r="BX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611," pax "," ~ ")," etd "," ~ ")," eta "," ~ ")," std "," ~ ")," sta "," ~ ")," atd "," ~ ")," ata "," ~ ")," lt "," ~ ")," utc "," ~ ")," local "," ~ ")," ok "," ~ ")," done "," ~ ")," seen "," ~ ")," chk "," ~ ")," chkd "," ~ ")," checked "," ~ ")," rcvd "," ~ ")," recd "," ~ ")," dep "," ~ ")," arr "," ~ ")," qty "," ~ ")," all "," ~ ")," ttl "," ~ ")," total "," ~ ")," via "," ~ ")," per "," ~ ")," call "," ~ ")," inbound "," ~ ")," outbound "," ~ ")," approx "," ~ ")</f>
        <v>  </v>
      </c>
    </row>
    <row r="612" customFormat="false" ht="39.75" hidden="false" customHeight="true" outlineLevel="0" collapsed="false">
      <c r="A612" s="57" t="s">
        <v>1324</v>
      </c>
      <c r="B612" s="57" t="s">
        <v>293</v>
      </c>
      <c r="C612" s="57" t="str">
        <f aca="false">Flights!$F$22</f>
        <v>MH0052</v>
      </c>
      <c r="D612" s="58" t="n">
        <f aca="false">Flights!$D$22</f>
        <v>46322</v>
      </c>
      <c r="E612" s="57" t="str">
        <f aca="false">Flights!$G$22&amp;"-"&amp;Flights!$H$22</f>
        <v>KUL-KIX</v>
      </c>
      <c r="F612" s="57" t="str">
        <f aca="false">Flights!$K$22</f>
        <v>BC</v>
      </c>
      <c r="G612" s="57" t="s">
        <v>462</v>
      </c>
      <c r="H612" s="57" t="s">
        <v>463</v>
      </c>
      <c r="I612" s="57" t="s">
        <v>502</v>
      </c>
      <c r="J612" s="57" t="s">
        <v>551</v>
      </c>
      <c r="K612" s="67" t="s">
        <v>619</v>
      </c>
      <c r="L612" s="67" t="s">
        <v>1301</v>
      </c>
      <c r="M612" s="67" t="s">
        <v>454</v>
      </c>
      <c r="N612" s="67" t="s">
        <v>386</v>
      </c>
      <c r="O612" s="67" t="s">
        <v>552</v>
      </c>
      <c r="P612" s="57" t="s">
        <v>187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open",IF(AND(NOT(OR(LEN(AZ612)&lt;15,ISNUMBER(MATCH(AZ612,L_Placeholder,0)))),BK612=0,NOT(OR(LEN(AU612)&lt;2,ISNUMBER(MATCH(AU612,L_Placeholder,0)))),NOT(OR(LEN(AX612)&lt;2,ISNUMBER(MATCH(AX612,L_Placeholder,0)))),TRIM(AE612)&lt;&gt;TRIM(T612)),"N/A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missing",IF(OR(LEN(AU612)&lt;2,ISNUMBER(MATCH(AU612,L_Placeholder,0))),"INVALID – PIC missing",IF(OR(LEN(AV612)&lt;2,ISNUMBER(MATCH(AV612,L_Placeholder,0))),"INVALID – result / assessment missing",IF(OR(OR(LEN(AW612)&lt;3,ISNUMBER(MATCH(AW612,L_Placeholder,0))),SUMPRODUCT(--ISNUMBER(SEARCH(" "&amp;L_EvidencePhrase&amp;" ",BD612)))&gt;0,BI612=1),"INVALID – evidence missing, placeholder or not yet on file",IF(BL612=0,"INVALID – evidence needs a traceable reference (number, file name or link)",IF(OR(LEN(AX612)&lt;2,ISNUMBER(MATCH(AX612,L_Placeholder,0))),"INVALID – verifier missing",IF(AX612=AU612,"INVALID – verifier must be someone other than the PIC",IF(BH612=1,"INVALID – result not yet available (awaiting / TBC)",IF(BV612=1,"INVALID – wording says not on board: an on-board confirmation needs the item loaded",IF(AND(AQ612=1,OR(OR(LEN(AY612)&lt;3,ISNUMBER(MATCH(AY612,L_Placeholder,0))),BJ612=1,BQ612=0)),"INVALID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LATE","COMPLETE")&amp;IF(BG612=1," – CHECK WORDING",""))))))))))))))))))))))))),IF(TRIM(U612)="Fail","FAIL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t="str">
        <f aca="false">" "&amp;TRIM(SUBSTITUTE(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 "))&amp;" "</f>
        <v>  </v>
      </c>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IFERROR(IF(AND(TRIM(U612)="Pass",SUMPRODUCT((LEN(BC612)-LEN(SUBSTITUTE(BC612,"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")))/(LEN(L_PendNeg)+1)),1,0),1)</f>
        <v>0</v>
      </c>
      <c r="BI612" s="61" t="n">
        <f aca="false">IFERROR(IF(SUMPRODUCT((LEN(BD612)-LEN(SUBSTITUTE(BD612," "&amp;L_PendStrict&amp;" "," ")))/(LEN(L_PendStrict)+1))&gt;SUMPRODUCT((LEN(BD612)-LEN(SUBSTITUTE(BD612," "&amp;L_PendNeg&amp;" "," ")))/(LEN(L_PendNeg)+1)),1,0),1)</f>
        <v>0</v>
      </c>
      <c r="BJ612" s="61" t="n">
        <f aca="false">IFERROR(IF(SUMPRODUCT((LEN(BE612)-LEN(SUBSTITUTE(BE612," "&amp;L_Pending&amp;" "," ")))/(LEN(L_Pending)+1))&gt;SUMPRODUCT((LEN(BE612)-LEN(SUBSTITUTE(BE612," "&amp;L_PendNeg&amp;" "," ")))/(LEN(L_PendNeg)+1)),1,0),1)</f>
        <v>0</v>
      </c>
      <c r="BK612" s="61" t="n">
        <f aca="false">IFERROR(IF(SUMPRODUCT((LEN(BF612)-LEN(SUBSTITUTE(BF612," "&amp;L_PendStrict&amp;" "," ")))/(LEN(L_PendStrict)+1))&gt;SUMPRODUCT((LEN(BF612)-LEN(SUBSTITUTE(BF612," "&amp;L_PendNeg&amp;" "," ")))/(LEN(L_PendNeg)+1)),1,0),1)</f>
        <v>0</v>
      </c>
      <c r="BL612" s="61" t="n">
        <f aca="false">IFERROR(IF(OR(SUMPRODUCT(--ISNUMBER(SEARCH({"aa000"," aa 000"," aaa 000"," aaaa 000"," a 0000"," a000 000"," aa 00 000"," aaa 00 000"},BN612)))&gt;0,SUMPRODUCT(--ISNUMBER(SEARCH({"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612)))&gt;0,SUMPRODUCT(--ISNUMBER(SEARCH({"http","www.","\",".pdf",".jpg",".jpeg",".png",".heic",".xls",".doc",".msg",".eml"},Z612)))&gt;0,AND(SUMPRODUCT(--ISNUMBER(SEARCH({"sharepoint","onedrive","teams","dms","q-pulse","qpulse"},Z612)))&gt;0,ISNUMBER(SEARCH("0",BM612)))),1,0),0)</f>
        <v>0</v>
      </c>
      <c r="BM612" s="61" t="str">
        <f aca="false">SUBSTITUTE(SUBSTITUTE(SUBSTITUTE(SUBSTITUTE(SUBSTITUTE(SUBSTITUTE(SUBSTITUTE(SUBSTITUTE(SUBSTITUTE(LOWER(BW612&amp;""),"1","0"),"2","0"),"3","0"),"4","0"),"5","0"),"6","0"),"7","0"),"8","0"),"9","0")</f>
        <v>  </v>
      </c>
      <c r="BN612" s="61" t="str">
        <f aca="false">SUBSTITUTE(SUBSTITUTE(SUBSTITUTE(SUBSTITUTE(SUBSTITUTE(SUBSTITUTE(SUBSTITUTE(SUBSTITUTE(SUBSTITUTE(SUBSTITUTE(SUBSTITUTE(SUBSTITUTE(SUBSTITUTE(SUBSTITUTE(SUBSTITUTE(SUBSTITUTE(SUBSTITUTE(SUBSTITUTE(SUBSTITUTE(SUBSTITUTE(SUBSTITUTE(SUBSTITUTE(SUBSTITUTE(SUBSTITUTE(SUBSTITUTE(BM612,"b","a"),"c","a"),"d","a"),"e","a"),"f","a"),"g","a"),"h","a"),"i","a"),"j","a"),"k","a"),"l","a"),"m","a"),"n","a"),"o","a"),"p","a"),"q","a"),"r","a"),"s","a"),"t","a"),"u","a"),"v","a"),"w","a"),"x","a"),"y","a"),"z","a")</f>
        <v>  </v>
      </c>
      <c r="BO612" s="61" t="str">
        <f aca="false">SUBSTITUTE(SUBSTITUTE(SUBSTITUTE(SUBSTITUTE(SUBSTITUTE(SUBSTITUTE(SUBSTITUTE(SUBSTITUTE(SUBSTITUTE(LOWER(BX612&amp;""),"1","0"),"2","0"),"3","0"),"4","0"),"5","0"),"6","0"),"7","0"),"8","0"),"9","0")</f>
        <v>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v>
      </c>
      <c r="BQ612" s="61" t="n">
        <f aca="false">IFERROR(IF(OR(SUMPRODUCT(--ISNUMBER(SEARCH({"aa000"," aa 000"," aaa 000"," aaaa 000"," a 0000"," a000 000"," aa 00 000"," aaa 00 000"},BP612)))&gt;0,SUMPRODUCT(--ISNUMBER(SEARCH({"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612)))&gt;0,SUMPRODUCT(--ISNUMBER(SEARCH({"http","www.","\",".pdf",".jpg",".jpeg",".png",".heic",".xls",".doc",".msg",".eml"},W612)))&gt;0,ISNUMBER(SEARCH("0000",BO612)),AND(SUMPRODUCT(--ISNUMBER(SEARCH({"sharepoint","onedrive","teams","dms","q-pulse","qpulse"},W612)))&gt;0,ISNUMBER(SEARCH("0",BO612)))),1,0),0)</f>
        <v>0</v>
      </c>
      <c r="BR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612," "&amp;LOWER(Flights!$F$22)&amp;" "," ~ ")," mh"," ~")," at "," ~ ")," by "," ~ ")," on "," ~ ")," to "," ~ ")," from "," ~ ")," until "," ~ ")," till "," ~ ")," before "," ~ ")," after "," ~ ")," around "," ~ ")," approx "," ~ ")," about "," ~ ")," since "," ~ ")," hrs "," ~ ")," hr "," ~ ")," hours "," ~ ")," time "," ~ ")," jan "," ~ ")," feb "," ~ ")," mar "," ~ ")," apr "," ~ ")," may "," ~ ")," jun "," ~ ")," jul "," ~ ")," aug "," ~ ")," sep "," ~ ")," sept "," ~ ")," oct "," ~ ")</f>
        <v>  </v>
      </c>
      <c r="BS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612," "&amp;LOWER(Flights!$F$22)&amp;" "," ~ ")," mh"," ~")," at "," ~ ")," by "," ~ ")," on "," ~ ")," to "," ~ ")," from "," ~ ")," until "," ~ ")," till "," ~ ")," before "," ~ ")," after "," ~ ")," around "," ~ ")," approx "," ~ ")," about "," ~ ")," since "," ~ ")," hrs "," ~ ")," hr "," ~ ")," hours "," ~ ")," time "," ~ ")," jan "," ~ ")," feb "," ~ ")," mar "," ~ ")," apr "," ~ ")," may "," ~ ")," jun "," ~ ")," jul "," ~ ")," aug "," ~ ")," sep "," ~ ")," sept "," ~ ")," oct "," ~ ")</f>
        <v>  </v>
      </c>
      <c r="BT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612,"jan","~"),"feb","~"),"mar","~"),"apr","~"),"may","~"),"jun","~"),"jul","~"),"aug","~"),"sep","~"),"oct","~"),"nov","~"),"dec","~")," nov "," ~ ")," dec "," ~ ")," mon "," ~ ")," tue "," ~ ")," wed "," ~ ")," thu "," ~ ")," fri "," ~ ")," sat "," ~ ")," sun "," ~ ")," gate "," ~ ")," bay "," ~ ")," stand "," ~ ")," position "," ~ ")," galley "," ~ ")," flight "," ~ ")," flt "," ~ ")," day "," ~ ")," date "," ~ ")," dated "," ~ ")," the "," ~ ")," and "," ~ ")," of "," ~ ")," in "," ~ ")," for "," ~ ")," with "," ~ ")</f>
        <v>  </v>
      </c>
      <c r="BU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612,"jan","~"),"feb","~"),"mar","~"),"apr","~"),"may","~"),"jun","~"),"jul","~"),"aug","~"),"sep","~"),"oct","~"),"nov","~"),"dec","~")," nov "," ~ ")," dec "," ~ ")," mon "," ~ ")," tue "," ~ ")," wed "," ~ ")," thu "," ~ ")," fri "," ~ ")," sat "," ~ ")," sun "," ~ ")," gate "," ~ ")," bay "," ~ ")," stand "," ~ ")," position "," ~ ")," galley "," ~ ")," flight "," ~ ")," flt "," ~ ")," day "," ~ ")," date "," ~ ")," dated "," ~ ")," the "," ~ ")," and "," ~ ")," of "," ~ ")," in "," ~ ")," for "," ~ ")," with "," ~ ")</f>
        <v>  </v>
      </c>
      <c r="BV612" s="61" t="n">
        <f aca="false">IFERROR(IF(OR(SUMPRODUCT((LEN(BC612)-LEN(SUBSTITUTE(BC612," "&amp;L_NotLoaded&amp;" "," ")))/(LEN(L_NotLoaded)+1))&gt;SUMPRODUCT((LEN(BC612)-LEN(SUBSTITUTE(BC612," "&amp;L_NotLoadedNeg&amp;" "," ")))/(LEN(L_NotLoadedNeg)+1)),SUMPRODUCT((LEN(BD612)-LEN(SUBSTITUTE(BD612," "&amp;L_NotLoaded&amp;" "," ")))/(LEN(L_NotLoaded)+1))&gt;SUMPRODUCT((LEN(BD612)-LEN(SUBSTITUTE(BD612," "&amp;L_NotLoadedNeg&amp;" "," ")))/(LEN(L_NotLoadedNeg)+1))),1,0),0)</f>
        <v>0</v>
      </c>
      <c r="BW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612," pax "," ~ ")," etd "," ~ ")," eta "," ~ ")," std "," ~ ")," sta "," ~ ")," atd "," ~ ")," ata "," ~ ")," lt "," ~ ")," utc "," ~ ")," local "," ~ ")," ok "," ~ ")," done "," ~ ")," seen "," ~ ")," chk "," ~ ")," chkd "," ~ ")," checked "," ~ ")," rcvd "," ~ ")," recd "," ~ ")," dep "," ~ ")," arr "," ~ ")," qty "," ~ ")," all "," ~ ")," ttl "," ~ ")," total "," ~ ")," via "," ~ ")," per "," ~ ")," call "," ~ ")," inbound "," ~ ")," outbound "," ~ ")," approx "," ~ ")</f>
        <v>  </v>
      </c>
      <c r="BX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612," pax "," ~ ")," etd "," ~ ")," eta "," ~ ")," std "," ~ ")," sta "," ~ ")," atd "," ~ ")," ata "," ~ ")," lt "," ~ ")," utc "," ~ ")," local "," ~ ")," ok "," ~ ")," done "," ~ ")," seen "," ~ ")," chk "," ~ ")," chkd "," ~ ")," checked "," ~ ")," rcvd "," ~ ")," recd "," ~ ")," dep "," ~ ")," arr "," ~ ")," qty "," ~ ")," all "," ~ ")," ttl "," ~ ")," total "," ~ ")," via "," ~ ")," per "," ~ ")," call "," ~ ")," inbound "," ~ ")," outbound "," ~ ")," approx "," ~ ")</f>
        <v>  </v>
      </c>
    </row>
    <row r="613" customFormat="false" ht="39.75" hidden="false" customHeight="true" outlineLevel="0" collapsed="false">
      <c r="A613" s="57" t="s">
        <v>1325</v>
      </c>
      <c r="B613" s="57" t="s">
        <v>293</v>
      </c>
      <c r="C613" s="57" t="str">
        <f aca="false">Flights!$F$22</f>
        <v>MH0052</v>
      </c>
      <c r="D613" s="58" t="n">
        <f aca="false">Flights!$D$22</f>
        <v>46322</v>
      </c>
      <c r="E613" s="57" t="str">
        <f aca="false">Flights!$G$22&amp;"-"&amp;Flights!$H$22</f>
        <v>KUL-KIX</v>
      </c>
      <c r="F613" s="57" t="str">
        <f aca="false">Flights!$K$22</f>
        <v>BC</v>
      </c>
      <c r="G613" s="57" t="s">
        <v>462</v>
      </c>
      <c r="H613" s="57" t="s">
        <v>463</v>
      </c>
      <c r="I613" s="57" t="s">
        <v>502</v>
      </c>
      <c r="J613" s="57" t="s">
        <v>554</v>
      </c>
      <c r="K613" s="67" t="s">
        <v>504</v>
      </c>
      <c r="L613" s="67" t="s">
        <v>1303</v>
      </c>
      <c r="M613" s="67" t="s">
        <v>454</v>
      </c>
      <c r="N613" s="67" t="s">
        <v>386</v>
      </c>
      <c r="O613" s="67"/>
      <c r="P613" s="57" t="s">
        <v>187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open",IF(AND(NOT(OR(LEN(AZ613)&lt;15,ISNUMBER(MATCH(AZ613,L_Placeholder,0)))),BK613=0,NOT(OR(LEN(AU613)&lt;2,ISNUMBER(MATCH(AU613,L_Placeholder,0)))),NOT(OR(LEN(AX613)&lt;2,ISNUMBER(MATCH(AX613,L_Placeholder,0)))),TRIM(AE613)&lt;&gt;TRIM(T613)),"N/A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missing",IF(OR(LEN(AU613)&lt;2,ISNUMBER(MATCH(AU613,L_Placeholder,0))),"INVALID – PIC missing",IF(OR(LEN(AV613)&lt;2,ISNUMBER(MATCH(AV613,L_Placeholder,0))),"INVALID – result / assessment missing",IF(OR(OR(LEN(AW613)&lt;3,ISNUMBER(MATCH(AW613,L_Placeholder,0))),SUMPRODUCT(--ISNUMBER(SEARCH(" "&amp;L_EvidencePhrase&amp;" ",BD613)))&gt;0,BI613=1),"INVALID – evidence missing, placeholder or not yet on file",IF(BL613=0,"INVALID – evidence needs a traceable reference (number, file name or link)",IF(OR(LEN(AX613)&lt;2,ISNUMBER(MATCH(AX613,L_Placeholder,0))),"INVALID – verifier missing",IF(AX613=AU613,"INVALID – verifier must be someone other than the PIC",IF(BH613=1,"INVALID – result not yet available (awaiting / TBC)",IF(BV613=1,"INVALID – wording says not on board: an on-board confirmation needs the item loaded",IF(AND(AQ613=1,OR(OR(LEN(AY613)&lt;3,ISNUMBER(MATCH(AY613,L_Placeholder,0))),BJ613=1,BQ613=0)),"INVALID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LATE","COMPLETE")&amp;IF(BG613=1," – CHECK WORDING",""))))))))))))))))))))))))),IF(TRIM(U613)="Fail","FAIL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t="str">
        <f aca="false">" "&amp;TRIM(SUBSTITUTE(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 "))&amp;" "</f>
        <v>  </v>
      </c>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IFERROR(IF(AND(TRIM(U613)="Pass",SUMPRODUCT((LEN(BC613)-LEN(SUBSTITUTE(BC613,"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")))/(LEN(L_PendNeg)+1)),1,0),1)</f>
        <v>0</v>
      </c>
      <c r="BI613" s="61" t="n">
        <f aca="false">IFERROR(IF(SUMPRODUCT((LEN(BD613)-LEN(SUBSTITUTE(BD613," "&amp;L_PendStrict&amp;" "," ")))/(LEN(L_PendStrict)+1))&gt;SUMPRODUCT((LEN(BD613)-LEN(SUBSTITUTE(BD613," "&amp;L_PendNeg&amp;" "," ")))/(LEN(L_PendNeg)+1)),1,0),1)</f>
        <v>0</v>
      </c>
      <c r="BJ613" s="61" t="n">
        <f aca="false">IFERROR(IF(SUMPRODUCT((LEN(BE613)-LEN(SUBSTITUTE(BE613," "&amp;L_Pending&amp;" "," ")))/(LEN(L_Pending)+1))&gt;SUMPRODUCT((LEN(BE613)-LEN(SUBSTITUTE(BE613," "&amp;L_PendNeg&amp;" "," ")))/(LEN(L_PendNeg)+1)),1,0),1)</f>
        <v>0</v>
      </c>
      <c r="BK613" s="61" t="n">
        <f aca="false">IFERROR(IF(SUMPRODUCT((LEN(BF613)-LEN(SUBSTITUTE(BF613," "&amp;L_PendStrict&amp;" "," ")))/(LEN(L_PendStrict)+1))&gt;SUMPRODUCT((LEN(BF613)-LEN(SUBSTITUTE(BF613," "&amp;L_PendNeg&amp;" "," ")))/(LEN(L_PendNeg)+1)),1,0),1)</f>
        <v>0</v>
      </c>
      <c r="BL613" s="61" t="n">
        <f aca="false">IFERROR(IF(OR(SUMPRODUCT(--ISNUMBER(SEARCH({"aa000"," aa 000"," aaa 000"," aaaa 000"," a 0000"," a000 000"," aa 00 000"," aaa 00 000"},BN613)))&gt;0,SUMPRODUCT(--ISNUMBER(SEARCH({"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613)))&gt;0,SUMPRODUCT(--ISNUMBER(SEARCH({"http","www.","\",".pdf",".jpg",".jpeg",".png",".heic",".xls",".doc",".msg",".eml"},Z613)))&gt;0,AND(SUMPRODUCT(--ISNUMBER(SEARCH({"sharepoint","onedrive","teams","dms","q-pulse","qpulse"},Z613)))&gt;0,ISNUMBER(SEARCH("0",BM613)))),1,0),0)</f>
        <v>0</v>
      </c>
      <c r="BM613" s="61" t="str">
        <f aca="false">SUBSTITUTE(SUBSTITUTE(SUBSTITUTE(SUBSTITUTE(SUBSTITUTE(SUBSTITUTE(SUBSTITUTE(SUBSTITUTE(SUBSTITUTE(LOWER(BW613&amp;""),"1","0"),"2","0"),"3","0"),"4","0"),"5","0"),"6","0"),"7","0"),"8","0"),"9","0")</f>
        <v>  </v>
      </c>
      <c r="BN613" s="61" t="str">
        <f aca="false">SUBSTITUTE(SUBSTITUTE(SUBSTITUTE(SUBSTITUTE(SUBSTITUTE(SUBSTITUTE(SUBSTITUTE(SUBSTITUTE(SUBSTITUTE(SUBSTITUTE(SUBSTITUTE(SUBSTITUTE(SUBSTITUTE(SUBSTITUTE(SUBSTITUTE(SUBSTITUTE(SUBSTITUTE(SUBSTITUTE(SUBSTITUTE(SUBSTITUTE(SUBSTITUTE(SUBSTITUTE(SUBSTITUTE(SUBSTITUTE(SUBSTITUTE(BM613,"b","a"),"c","a"),"d","a"),"e","a"),"f","a"),"g","a"),"h","a"),"i","a"),"j","a"),"k","a"),"l","a"),"m","a"),"n","a"),"o","a"),"p","a"),"q","a"),"r","a"),"s","a"),"t","a"),"u","a"),"v","a"),"w","a"),"x","a"),"y","a"),"z","a")</f>
        <v>  </v>
      </c>
      <c r="BO613" s="61" t="str">
        <f aca="false">SUBSTITUTE(SUBSTITUTE(SUBSTITUTE(SUBSTITUTE(SUBSTITUTE(SUBSTITUTE(SUBSTITUTE(SUBSTITUTE(SUBSTITUTE(LOWER(BX613&amp;""),"1","0"),"2","0"),"3","0"),"4","0"),"5","0"),"6","0"),"7","0"),"8","0"),"9","0")</f>
        <v>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v>
      </c>
      <c r="BQ613" s="61" t="n">
        <f aca="false">IFERROR(IF(OR(SUMPRODUCT(--ISNUMBER(SEARCH({"aa000"," aa 000"," aaa 000"," aaaa 000"," a 0000"," a000 000"," aa 00 000"," aaa 00 000"},BP613)))&gt;0,SUMPRODUCT(--ISNUMBER(SEARCH({"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613)))&gt;0,SUMPRODUCT(--ISNUMBER(SEARCH({"http","www.","\",".pdf",".jpg",".jpeg",".png",".heic",".xls",".doc",".msg",".eml"},W613)))&gt;0,ISNUMBER(SEARCH("0000",BO613)),AND(SUMPRODUCT(--ISNUMBER(SEARCH({"sharepoint","onedrive","teams","dms","q-pulse","qpulse"},W613)))&gt;0,ISNUMBER(SEARCH("0",BO613)))),1,0),0)</f>
        <v>0</v>
      </c>
      <c r="BR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613," "&amp;LOWER(Flights!$F$22)&amp;" "," ~ ")," mh"," ~")," at "," ~ ")," by "," ~ ")," on "," ~ ")," to "," ~ ")," from "," ~ ")," until "," ~ ")," till "," ~ ")," before "," ~ ")," after "," ~ ")," around "," ~ ")," approx "," ~ ")," about "," ~ ")," since "," ~ ")," hrs "," ~ ")," hr "," ~ ")," hours "," ~ ")," time "," ~ ")," jan "," ~ ")," feb "," ~ ")," mar "," ~ ")," apr "," ~ ")," may "," ~ ")," jun "," ~ ")," jul "," ~ ")," aug "," ~ ")," sep "," ~ ")," sept "," ~ ")," oct "," ~ ")</f>
        <v>  </v>
      </c>
      <c r="BS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613," "&amp;LOWER(Flights!$F$22)&amp;" "," ~ ")," mh"," ~")," at "," ~ ")," by "," ~ ")," on "," ~ ")," to "," ~ ")," from "," ~ ")," until "," ~ ")," till "," ~ ")," before "," ~ ")," after "," ~ ")," around "," ~ ")," approx "," ~ ")," about "," ~ ")," since "," ~ ")," hrs "," ~ ")," hr "," ~ ")," hours "," ~ ")," time "," ~ ")," jan "," ~ ")," feb "," ~ ")," mar "," ~ ")," apr "," ~ ")," may "," ~ ")," jun "," ~ ")," jul "," ~ ")," aug "," ~ ")," sep "," ~ ")," sept "," ~ ")," oct "," ~ ")</f>
        <v>  </v>
      </c>
      <c r="BT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613,"jan","~"),"feb","~"),"mar","~"),"apr","~"),"may","~"),"jun","~"),"jul","~"),"aug","~"),"sep","~"),"oct","~"),"nov","~"),"dec","~")," nov "," ~ ")," dec "," ~ ")," mon "," ~ ")," tue "," ~ ")," wed "," ~ ")," thu "," ~ ")," fri "," ~ ")," sat "," ~ ")," sun "," ~ ")," gate "," ~ ")," bay "," ~ ")," stand "," ~ ")," position "," ~ ")," galley "," ~ ")," flight "," ~ ")," flt "," ~ ")," day "," ~ ")," date "," ~ ")," dated "," ~ ")," the "," ~ ")," and "," ~ ")," of "," ~ ")," in "," ~ ")," for "," ~ ")," with "," ~ ")</f>
        <v>  </v>
      </c>
      <c r="BU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613,"jan","~"),"feb","~"),"mar","~"),"apr","~"),"may","~"),"jun","~"),"jul","~"),"aug","~"),"sep","~"),"oct","~"),"nov","~"),"dec","~")," nov "," ~ ")," dec "," ~ ")," mon "," ~ ")," tue "," ~ ")," wed "," ~ ")," thu "," ~ ")," fri "," ~ ")," sat "," ~ ")," sun "," ~ ")," gate "," ~ ")," bay "," ~ ")," stand "," ~ ")," position "," ~ ")," galley "," ~ ")," flight "," ~ ")," flt "," ~ ")," day "," ~ ")," date "," ~ ")," dated "," ~ ")," the "," ~ ")," and "," ~ ")," of "," ~ ")," in "," ~ ")," for "," ~ ")," with "," ~ ")</f>
        <v>  </v>
      </c>
      <c r="BV613" s="61" t="n">
        <f aca="false">IFERROR(IF(OR(SUMPRODUCT((LEN(BC613)-LEN(SUBSTITUTE(BC613," "&amp;L_NotLoaded&amp;" "," ")))/(LEN(L_NotLoaded)+1))&gt;SUMPRODUCT((LEN(BC613)-LEN(SUBSTITUTE(BC613," "&amp;L_NotLoadedNeg&amp;" "," ")))/(LEN(L_NotLoadedNeg)+1)),SUMPRODUCT((LEN(BD613)-LEN(SUBSTITUTE(BD613," "&amp;L_NotLoaded&amp;" "," ")))/(LEN(L_NotLoaded)+1))&gt;SUMPRODUCT((LEN(BD613)-LEN(SUBSTITUTE(BD613," "&amp;L_NotLoadedNeg&amp;" "," ")))/(LEN(L_NotLoadedNeg)+1))),1,0),0)</f>
        <v>0</v>
      </c>
      <c r="BW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613," pax "," ~ ")," etd "," ~ ")," eta "," ~ ")," std "," ~ ")," sta "," ~ ")," atd "," ~ ")," ata "," ~ ")," lt "," ~ ")," utc "," ~ ")," local "," ~ ")," ok "," ~ ")," done "," ~ ")," seen "," ~ ")," chk "," ~ ")," chkd "," ~ ")," checked "," ~ ")," rcvd "," ~ ")," recd "," ~ ")," dep "," ~ ")," arr "," ~ ")," qty "," ~ ")," all "," ~ ")," ttl "," ~ ")," total "," ~ ")," via "," ~ ")," per "," ~ ")," call "," ~ ")," inbound "," ~ ")," outbound "," ~ ")," approx "," ~ ")</f>
        <v>  </v>
      </c>
      <c r="BX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613," pax "," ~ ")," etd "," ~ ")," eta "," ~ ")," std "," ~ ")," sta "," ~ ")," atd "," ~ ")," ata "," ~ ")," lt "," ~ ")," utc "," ~ ")," local "," ~ ")," ok "," ~ ")," done "," ~ ")," seen "," ~ ")," chk "," ~ ")," chkd "," ~ ")," checked "," ~ ")," rcvd "," ~ ")," recd "," ~ ")," dep "," ~ ")," arr "," ~ ")," qty "," ~ ")," all "," ~ ")," ttl "," ~ ")," total "," ~ ")," via "," ~ ")," per "," ~ ")," call "," ~ ")," inbound "," ~ ")," outbound "," ~ ")," approx "," ~ ")</f>
        <v>  </v>
      </c>
    </row>
    <row r="614" customFormat="false" ht="39.75" hidden="false" customHeight="true" outlineLevel="0" collapsed="false">
      <c r="A614" s="57" t="s">
        <v>1326</v>
      </c>
      <c r="B614" s="57" t="s">
        <v>293</v>
      </c>
      <c r="C614" s="57" t="str">
        <f aca="false">Flights!$F$22</f>
        <v>MH0052</v>
      </c>
      <c r="D614" s="58" t="n">
        <f aca="false">Flights!$D$22</f>
        <v>46322</v>
      </c>
      <c r="E614" s="57" t="str">
        <f aca="false">Flights!$G$22&amp;"-"&amp;Flights!$H$22</f>
        <v>KUL-KIX</v>
      </c>
      <c r="F614" s="57" t="str">
        <f aca="false">Flights!$K$22</f>
        <v>BC</v>
      </c>
      <c r="G614" s="57" t="s">
        <v>462</v>
      </c>
      <c r="H614" s="57" t="s">
        <v>463</v>
      </c>
      <c r="I614" s="57" t="s">
        <v>450</v>
      </c>
      <c r="J614" s="57" t="s">
        <v>556</v>
      </c>
      <c r="K614" s="67" t="s">
        <v>452</v>
      </c>
      <c r="L614" s="67" t="s">
        <v>1305</v>
      </c>
      <c r="M614" s="67" t="s">
        <v>454</v>
      </c>
      <c r="N614" s="67" t="s">
        <v>386</v>
      </c>
      <c r="O614" s="67"/>
      <c r="P614" s="57" t="s">
        <v>187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open",IF(AND(NOT(OR(LEN(AZ614)&lt;15,ISNUMBER(MATCH(AZ614,L_Placeholder,0)))),BK614=0,NOT(OR(LEN(AU614)&lt;2,ISNUMBER(MATCH(AU614,L_Placeholder,0)))),NOT(OR(LEN(AX614)&lt;2,ISNUMBER(MATCH(AX614,L_Placeholder,0)))),TRIM(AE614)&lt;&gt;TRIM(T614)),"N/A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missing",IF(OR(LEN(AU614)&lt;2,ISNUMBER(MATCH(AU614,L_Placeholder,0))),"INVALID – PIC missing",IF(OR(LEN(AV614)&lt;2,ISNUMBER(MATCH(AV614,L_Placeholder,0))),"INVALID – result / assessment missing",IF(OR(OR(LEN(AW614)&lt;3,ISNUMBER(MATCH(AW614,L_Placeholder,0))),SUMPRODUCT(--ISNUMBER(SEARCH(" "&amp;L_EvidencePhrase&amp;" ",BD614)))&gt;0,BI614=1),"INVALID – evidence missing, placeholder or not yet on file",IF(BL614=0,"INVALID – evidence needs a traceable reference (number, file name or link)",IF(OR(LEN(AX614)&lt;2,ISNUMBER(MATCH(AX614,L_Placeholder,0))),"INVALID – verifier missing",IF(AX614=AU614,"INVALID – verifier must be someone other than the PIC",IF(BH614=1,"INVALID – result not yet available (awaiting / TBC)",IF(BV614=1,"INVALID – wording says not on board: an on-board confirmation needs the item loaded",IF(AND(AQ614=1,OR(OR(LEN(AY614)&lt;3,ISNUMBER(MATCH(AY614,L_Placeholder,0))),BJ614=1,BQ614=0)),"INVALID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LATE","COMPLETE")&amp;IF(BG614=1," – CHECK WORDING",""))))))))))))))))))))))))),IF(TRIM(U614)="Fail","FAIL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t="str">
        <f aca="false">" "&amp;TRIM(SUBSTITUTE(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 "))&amp;" "</f>
        <v>  </v>
      </c>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IFERROR(IF(AND(TRIM(U614)="Pass",SUMPRODUCT((LEN(BC614)-LEN(SUBSTITUTE(BC614,"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")))/(LEN(L_PendNeg)+1)),1,0),1)</f>
        <v>0</v>
      </c>
      <c r="BI614" s="61" t="n">
        <f aca="false">IFERROR(IF(SUMPRODUCT((LEN(BD614)-LEN(SUBSTITUTE(BD614," "&amp;L_PendStrict&amp;" "," ")))/(LEN(L_PendStrict)+1))&gt;SUMPRODUCT((LEN(BD614)-LEN(SUBSTITUTE(BD614," "&amp;L_PendNeg&amp;" "," ")))/(LEN(L_PendNeg)+1)),1,0),1)</f>
        <v>0</v>
      </c>
      <c r="BJ614" s="61" t="n">
        <f aca="false">IFERROR(IF(SUMPRODUCT((LEN(BE614)-LEN(SUBSTITUTE(BE614," "&amp;L_Pending&amp;" "," ")))/(LEN(L_Pending)+1))&gt;SUMPRODUCT((LEN(BE614)-LEN(SUBSTITUTE(BE614," "&amp;L_PendNeg&amp;" "," ")))/(LEN(L_PendNeg)+1)),1,0),1)</f>
        <v>0</v>
      </c>
      <c r="BK614" s="61" t="n">
        <f aca="false">IFERROR(IF(SUMPRODUCT((LEN(BF614)-LEN(SUBSTITUTE(BF614," "&amp;L_PendStrict&amp;" "," ")))/(LEN(L_PendStrict)+1))&gt;SUMPRODUCT((LEN(BF614)-LEN(SUBSTITUTE(BF614," "&amp;L_PendNeg&amp;" "," ")))/(LEN(L_PendNeg)+1)),1,0),1)</f>
        <v>0</v>
      </c>
      <c r="BL614" s="61" t="n">
        <f aca="false">IFERROR(IF(OR(SUMPRODUCT(--ISNUMBER(SEARCH({"aa000"," aa 000"," aaa 000"," aaaa 000"," a 0000"," a000 000"," aa 00 000"," aaa 00 000"},BN614)))&gt;0,SUMPRODUCT(--ISNUMBER(SEARCH({"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614)))&gt;0,SUMPRODUCT(--ISNUMBER(SEARCH({"http","www.","\",".pdf",".jpg",".jpeg",".png",".heic",".xls",".doc",".msg",".eml"},Z614)))&gt;0,AND(SUMPRODUCT(--ISNUMBER(SEARCH({"sharepoint","onedrive","teams","dms","q-pulse","qpulse"},Z614)))&gt;0,ISNUMBER(SEARCH("0",BM614)))),1,0),0)</f>
        <v>0</v>
      </c>
      <c r="BM614" s="61" t="str">
        <f aca="false">SUBSTITUTE(SUBSTITUTE(SUBSTITUTE(SUBSTITUTE(SUBSTITUTE(SUBSTITUTE(SUBSTITUTE(SUBSTITUTE(SUBSTITUTE(LOWER(BW614&amp;""),"1","0"),"2","0"),"3","0"),"4","0"),"5","0"),"6","0"),"7","0"),"8","0"),"9","0")</f>
        <v>  </v>
      </c>
      <c r="BN614" s="61" t="str">
        <f aca="false">SUBSTITUTE(SUBSTITUTE(SUBSTITUTE(SUBSTITUTE(SUBSTITUTE(SUBSTITUTE(SUBSTITUTE(SUBSTITUTE(SUBSTITUTE(SUBSTITUTE(SUBSTITUTE(SUBSTITUTE(SUBSTITUTE(SUBSTITUTE(SUBSTITUTE(SUBSTITUTE(SUBSTITUTE(SUBSTITUTE(SUBSTITUTE(SUBSTITUTE(SUBSTITUTE(SUBSTITUTE(SUBSTITUTE(SUBSTITUTE(SUBSTITUTE(BM614,"b","a"),"c","a"),"d","a"),"e","a"),"f","a"),"g","a"),"h","a"),"i","a"),"j","a"),"k","a"),"l","a"),"m","a"),"n","a"),"o","a"),"p","a"),"q","a"),"r","a"),"s","a"),"t","a"),"u","a"),"v","a"),"w","a"),"x","a"),"y","a"),"z","a")</f>
        <v>  </v>
      </c>
      <c r="BO614" s="61" t="str">
        <f aca="false">SUBSTITUTE(SUBSTITUTE(SUBSTITUTE(SUBSTITUTE(SUBSTITUTE(SUBSTITUTE(SUBSTITUTE(SUBSTITUTE(SUBSTITUTE(LOWER(BX614&amp;""),"1","0"),"2","0"),"3","0"),"4","0"),"5","0"),"6","0"),"7","0"),"8","0"),"9","0")</f>
        <v>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v>
      </c>
      <c r="BQ614" s="61" t="n">
        <f aca="false">IFERROR(IF(OR(SUMPRODUCT(--ISNUMBER(SEARCH({"aa000"," aa 000"," aaa 000"," aaaa 000"," a 0000"," a000 000"," aa 00 000"," aaa 00 000"},BP614)))&gt;0,SUMPRODUCT(--ISNUMBER(SEARCH({"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614)))&gt;0,SUMPRODUCT(--ISNUMBER(SEARCH({"http","www.","\",".pdf",".jpg",".jpeg",".png",".heic",".xls",".doc",".msg",".eml"},W614)))&gt;0,ISNUMBER(SEARCH("0000",BO614)),AND(SUMPRODUCT(--ISNUMBER(SEARCH({"sharepoint","onedrive","teams","dms","q-pulse","qpulse"},W614)))&gt;0,ISNUMBER(SEARCH("0",BO614)))),1,0),0)</f>
        <v>0</v>
      </c>
      <c r="BR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614," "&amp;LOWER(Flights!$F$22)&amp;" "," ~ ")," mh"," ~")," at "," ~ ")," by "," ~ ")," on "," ~ ")," to "," ~ ")," from "," ~ ")," until "," ~ ")," till "," ~ ")," before "," ~ ")," after "," ~ ")," around "," ~ ")," approx "," ~ ")," about "," ~ ")," since "," ~ ")," hrs "," ~ ")," hr "," ~ ")," hours "," ~ ")," time "," ~ ")," jan "," ~ ")," feb "," ~ ")," mar "," ~ ")," apr "," ~ ")," may "," ~ ")," jun "," ~ ")," jul "," ~ ")," aug "," ~ ")," sep "," ~ ")," sept "," ~ ")," oct "," ~ ")</f>
        <v>  </v>
      </c>
      <c r="BS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614," "&amp;LOWER(Flights!$F$22)&amp;" "," ~ ")," mh"," ~")," at "," ~ ")," by "," ~ ")," on "," ~ ")," to "," ~ ")," from "," ~ ")," until "," ~ ")," till "," ~ ")," before "," ~ ")," after "," ~ ")," around "," ~ ")," approx "," ~ ")," about "," ~ ")," since "," ~ ")," hrs "," ~ ")," hr "," ~ ")," hours "," ~ ")," time "," ~ ")," jan "," ~ ")," feb "," ~ ")," mar "," ~ ")," apr "," ~ ")," may "," ~ ")," jun "," ~ ")," jul "," ~ ")," aug "," ~ ")," sep "," ~ ")," sept "," ~ ")," oct "," ~ ")</f>
        <v>  </v>
      </c>
      <c r="BT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614,"jan","~"),"feb","~"),"mar","~"),"apr","~"),"may","~"),"jun","~"),"jul","~"),"aug","~"),"sep","~"),"oct","~"),"nov","~"),"dec","~")," nov "," ~ ")," dec "," ~ ")," mon "," ~ ")," tue "," ~ ")," wed "," ~ ")," thu "," ~ ")," fri "," ~ ")," sat "," ~ ")," sun "," ~ ")," gate "," ~ ")," bay "," ~ ")," stand "," ~ ")," position "," ~ ")," galley "," ~ ")," flight "," ~ ")," flt "," ~ ")," day "," ~ ")," date "," ~ ")," dated "," ~ ")," the "," ~ ")," and "," ~ ")," of "," ~ ")," in "," ~ ")," for "," ~ ")," with "," ~ ")</f>
        <v>  </v>
      </c>
      <c r="BU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614,"jan","~"),"feb","~"),"mar","~"),"apr","~"),"may","~"),"jun","~"),"jul","~"),"aug","~"),"sep","~"),"oct","~"),"nov","~"),"dec","~")," nov "," ~ ")," dec "," ~ ")," mon "," ~ ")," tue "," ~ ")," wed "," ~ ")," thu "," ~ ")," fri "," ~ ")," sat "," ~ ")," sun "," ~ ")," gate "," ~ ")," bay "," ~ ")," stand "," ~ ")," position "," ~ ")," galley "," ~ ")," flight "," ~ ")," flt "," ~ ")," day "," ~ ")," date "," ~ ")," dated "," ~ ")," the "," ~ ")," and "," ~ ")," of "," ~ ")," in "," ~ ")," for "," ~ ")," with "," ~ ")</f>
        <v>  </v>
      </c>
      <c r="BV614" s="61" t="n">
        <f aca="false">IFERROR(IF(OR(SUMPRODUCT((LEN(BC614)-LEN(SUBSTITUTE(BC614," "&amp;L_NotLoaded&amp;" "," ")))/(LEN(L_NotLoaded)+1))&gt;SUMPRODUCT((LEN(BC614)-LEN(SUBSTITUTE(BC614," "&amp;L_NotLoadedNeg&amp;" "," ")))/(LEN(L_NotLoadedNeg)+1)),SUMPRODUCT((LEN(BD614)-LEN(SUBSTITUTE(BD614," "&amp;L_NotLoaded&amp;" "," ")))/(LEN(L_NotLoaded)+1))&gt;SUMPRODUCT((LEN(BD614)-LEN(SUBSTITUTE(BD614," "&amp;L_NotLoadedNeg&amp;" "," ")))/(LEN(L_NotLoadedNeg)+1))),1,0),0)</f>
        <v>0</v>
      </c>
      <c r="BW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614," pax "," ~ ")," etd "," ~ ")," eta "," ~ ")," std "," ~ ")," sta "," ~ ")," atd "," ~ ")," ata "," ~ ")," lt "," ~ ")," utc "," ~ ")," local "," ~ ")," ok "," ~ ")," done "," ~ ")," seen "," ~ ")," chk "," ~ ")," chkd "," ~ ")," checked "," ~ ")," rcvd "," ~ ")," recd "," ~ ")," dep "," ~ ")," arr "," ~ ")," qty "," ~ ")," all "," ~ ")," ttl "," ~ ")," total "," ~ ")," via "," ~ ")," per "," ~ ")," call "," ~ ")," inbound "," ~ ")," outbound "," ~ ")," approx "," ~ ")</f>
        <v>  </v>
      </c>
      <c r="BX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614," pax "," ~ ")," etd "," ~ ")," eta "," ~ ")," std "," ~ ")," sta "," ~ ")," atd "," ~ ")," ata "," ~ ")," lt "," ~ ")," utc "," ~ ")," local "," ~ ")," ok "," ~ ")," done "," ~ ")," seen "," ~ ")," chk "," ~ ")," chkd "," ~ ")," checked "," ~ ")," rcvd "," ~ ")," recd "," ~ ")," dep "," ~ ")," arr "," ~ ")," qty "," ~ ")," all "," ~ ")," ttl "," ~ ")," total "," ~ ")," via "," ~ ")," per "," ~ ")," call "," ~ ")," inbound "," ~ ")," outbound "," ~ ")," approx "," ~ ")</f>
        <v>  </v>
      </c>
    </row>
    <row r="615" customFormat="false" ht="39.75" hidden="false" customHeight="true" outlineLevel="0" collapsed="false">
      <c r="A615" s="57" t="s">
        <v>1327</v>
      </c>
      <c r="B615" s="57" t="s">
        <v>293</v>
      </c>
      <c r="C615" s="57" t="str">
        <f aca="false">Flights!$F$22</f>
        <v>MH0052</v>
      </c>
      <c r="D615" s="58" t="n">
        <f aca="false">Flights!$D$22</f>
        <v>46322</v>
      </c>
      <c r="E615" s="57" t="str">
        <f aca="false">Flights!$G$22&amp;"-"&amp;Flights!$H$22</f>
        <v>KUL-KIX</v>
      </c>
      <c r="F615" s="57" t="str">
        <f aca="false">Flights!$K$22</f>
        <v>BC</v>
      </c>
      <c r="G615" s="57" t="s">
        <v>462</v>
      </c>
      <c r="H615" s="57" t="s">
        <v>463</v>
      </c>
      <c r="I615" s="57" t="s">
        <v>450</v>
      </c>
      <c r="J615" s="57" t="s">
        <v>656</v>
      </c>
      <c r="K615" s="67" t="s">
        <v>452</v>
      </c>
      <c r="L615" s="67" t="s">
        <v>1307</v>
      </c>
      <c r="M615" s="67" t="s">
        <v>454</v>
      </c>
      <c r="N615" s="67" t="s">
        <v>386</v>
      </c>
      <c r="O615" s="67"/>
      <c r="P615" s="57" t="s">
        <v>187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open",IF(AND(NOT(OR(LEN(AZ615)&lt;15,ISNUMBER(MATCH(AZ615,L_Placeholder,0)))),BK615=0,NOT(OR(LEN(AU615)&lt;2,ISNUMBER(MATCH(AU615,L_Placeholder,0)))),NOT(OR(LEN(AX615)&lt;2,ISNUMBER(MATCH(AX615,L_Placeholder,0)))),TRIM(AE615)&lt;&gt;TRIM(T615)),"N/A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missing",IF(OR(LEN(AU615)&lt;2,ISNUMBER(MATCH(AU615,L_Placeholder,0))),"INVALID – PIC missing",IF(OR(LEN(AV615)&lt;2,ISNUMBER(MATCH(AV615,L_Placeholder,0))),"INVALID – result / assessment missing",IF(OR(OR(LEN(AW615)&lt;3,ISNUMBER(MATCH(AW615,L_Placeholder,0))),SUMPRODUCT(--ISNUMBER(SEARCH(" "&amp;L_EvidencePhrase&amp;" ",BD615)))&gt;0,BI615=1),"INVALID – evidence missing, placeholder or not yet on file",IF(BL615=0,"INVALID – evidence needs a traceable reference (number, file name or link)",IF(OR(LEN(AX615)&lt;2,ISNUMBER(MATCH(AX615,L_Placeholder,0))),"INVALID – verifier missing",IF(AX615=AU615,"INVALID – verifier must be someone other than the PIC",IF(BH615=1,"INVALID – result not yet available (awaiting / TBC)",IF(BV615=1,"INVALID – wording says not on board: an on-board confirmation needs the item loaded",IF(AND(AQ615=1,OR(OR(LEN(AY615)&lt;3,ISNUMBER(MATCH(AY615,L_Placeholder,0))),BJ615=1,BQ615=0)),"INVALID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LATE","COMPLETE")&amp;IF(BG615=1," – CHECK WORDING",""))))))))))))))))))))))))),IF(TRIM(U615)="Fail","FAIL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t="str">
        <f aca="false">" "&amp;TRIM(SUBSTITUTE(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 "))&amp;" "</f>
        <v>  </v>
      </c>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IFERROR(IF(AND(TRIM(U615)="Pass",SUMPRODUCT((LEN(BC615)-LEN(SUBSTITUTE(BC615,"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")))/(LEN(L_PendNeg)+1)),1,0),1)</f>
        <v>0</v>
      </c>
      <c r="BI615" s="61" t="n">
        <f aca="false">IFERROR(IF(SUMPRODUCT((LEN(BD615)-LEN(SUBSTITUTE(BD615," "&amp;L_PendStrict&amp;" "," ")))/(LEN(L_PendStrict)+1))&gt;SUMPRODUCT((LEN(BD615)-LEN(SUBSTITUTE(BD615," "&amp;L_PendNeg&amp;" "," ")))/(LEN(L_PendNeg)+1)),1,0),1)</f>
        <v>0</v>
      </c>
      <c r="BJ615" s="61" t="n">
        <f aca="false">IFERROR(IF(SUMPRODUCT((LEN(BE615)-LEN(SUBSTITUTE(BE615," "&amp;L_Pending&amp;" "," ")))/(LEN(L_Pending)+1))&gt;SUMPRODUCT((LEN(BE615)-LEN(SUBSTITUTE(BE615," "&amp;L_PendNeg&amp;" "," ")))/(LEN(L_PendNeg)+1)),1,0),1)</f>
        <v>0</v>
      </c>
      <c r="BK615" s="61" t="n">
        <f aca="false">IFERROR(IF(SUMPRODUCT((LEN(BF615)-LEN(SUBSTITUTE(BF615," "&amp;L_PendStrict&amp;" "," ")))/(LEN(L_PendStrict)+1))&gt;SUMPRODUCT((LEN(BF615)-LEN(SUBSTITUTE(BF615," "&amp;L_PendNeg&amp;" "," ")))/(LEN(L_PendNeg)+1)),1,0),1)</f>
        <v>0</v>
      </c>
      <c r="BL615" s="61" t="n">
        <f aca="false">IFERROR(IF(OR(SUMPRODUCT(--ISNUMBER(SEARCH({"aa000"," aa 000"," aaa 000"," aaaa 000"," a 0000"," a000 000"," aa 00 000"," aaa 00 000"},BN615)))&gt;0,SUMPRODUCT(--ISNUMBER(SEARCH({"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615)))&gt;0,SUMPRODUCT(--ISNUMBER(SEARCH({"http","www.","\",".pdf",".jpg",".jpeg",".png",".heic",".xls",".doc",".msg",".eml"},Z615)))&gt;0,AND(SUMPRODUCT(--ISNUMBER(SEARCH({"sharepoint","onedrive","teams","dms","q-pulse","qpulse"},Z615)))&gt;0,ISNUMBER(SEARCH("0",BM615)))),1,0),0)</f>
        <v>0</v>
      </c>
      <c r="BM615" s="61" t="str">
        <f aca="false">SUBSTITUTE(SUBSTITUTE(SUBSTITUTE(SUBSTITUTE(SUBSTITUTE(SUBSTITUTE(SUBSTITUTE(SUBSTITUTE(SUBSTITUTE(LOWER(BW615&amp;""),"1","0"),"2","0"),"3","0"),"4","0"),"5","0"),"6","0"),"7","0"),"8","0"),"9","0")</f>
        <v>  </v>
      </c>
      <c r="BN615" s="61" t="str">
        <f aca="false">SUBSTITUTE(SUBSTITUTE(SUBSTITUTE(SUBSTITUTE(SUBSTITUTE(SUBSTITUTE(SUBSTITUTE(SUBSTITUTE(SUBSTITUTE(SUBSTITUTE(SUBSTITUTE(SUBSTITUTE(SUBSTITUTE(SUBSTITUTE(SUBSTITUTE(SUBSTITUTE(SUBSTITUTE(SUBSTITUTE(SUBSTITUTE(SUBSTITUTE(SUBSTITUTE(SUBSTITUTE(SUBSTITUTE(SUBSTITUTE(SUBSTITUTE(BM615,"b","a"),"c","a"),"d","a"),"e","a"),"f","a"),"g","a"),"h","a"),"i","a"),"j","a"),"k","a"),"l","a"),"m","a"),"n","a"),"o","a"),"p","a"),"q","a"),"r","a"),"s","a"),"t","a"),"u","a"),"v","a"),"w","a"),"x","a"),"y","a"),"z","a")</f>
        <v>  </v>
      </c>
      <c r="BO615" s="61" t="str">
        <f aca="false">SUBSTITUTE(SUBSTITUTE(SUBSTITUTE(SUBSTITUTE(SUBSTITUTE(SUBSTITUTE(SUBSTITUTE(SUBSTITUTE(SUBSTITUTE(LOWER(BX615&amp;""),"1","0"),"2","0"),"3","0"),"4","0"),"5","0"),"6","0"),"7","0"),"8","0"),"9","0")</f>
        <v>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v>
      </c>
      <c r="BQ615" s="61" t="n">
        <f aca="false">IFERROR(IF(OR(SUMPRODUCT(--ISNUMBER(SEARCH({"aa000"," aa 000"," aaa 000"," aaaa 000"," a 0000"," a000 000"," aa 00 000"," aaa 00 000"},BP615)))&gt;0,SUMPRODUCT(--ISNUMBER(SEARCH({"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615)))&gt;0,SUMPRODUCT(--ISNUMBER(SEARCH({"http","www.","\",".pdf",".jpg",".jpeg",".png",".heic",".xls",".doc",".msg",".eml"},W615)))&gt;0,ISNUMBER(SEARCH("0000",BO615)),AND(SUMPRODUCT(--ISNUMBER(SEARCH({"sharepoint","onedrive","teams","dms","q-pulse","qpulse"},W615)))&gt;0,ISNUMBER(SEARCH("0",BO615)))),1,0),0)</f>
        <v>0</v>
      </c>
      <c r="BR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615," "&amp;LOWER(Flights!$F$22)&amp;" "," ~ ")," mh"," ~")," at "," ~ ")," by "," ~ ")," on "," ~ ")," to "," ~ ")," from "," ~ ")," until "," ~ ")," till "," ~ ")," before "," ~ ")," after "," ~ ")," around "," ~ ")," approx "," ~ ")," about "," ~ ")," since "," ~ ")," hrs "," ~ ")," hr "," ~ ")," hours "," ~ ")," time "," ~ ")," jan "," ~ ")," feb "," ~ ")," mar "," ~ ")," apr "," ~ ")," may "," ~ ")," jun "," ~ ")," jul "," ~ ")," aug "," ~ ")," sep "," ~ ")," sept "," ~ ")," oct "," ~ ")</f>
        <v>  </v>
      </c>
      <c r="BS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615," "&amp;LOWER(Flights!$F$22)&amp;" "," ~ ")," mh"," ~")," at "," ~ ")," by "," ~ ")," on "," ~ ")," to "," ~ ")," from "," ~ ")," until "," ~ ")," till "," ~ ")," before "," ~ ")," after "," ~ ")," around "," ~ ")," approx "," ~ ")," about "," ~ ")," since "," ~ ")," hrs "," ~ ")," hr "," ~ ")," hours "," ~ ")," time "," ~ ")," jan "," ~ ")," feb "," ~ ")," mar "," ~ ")," apr "," ~ ")," may "," ~ ")," jun "," ~ ")," jul "," ~ ")," aug "," ~ ")," sep "," ~ ")," sept "," ~ ")," oct "," ~ ")</f>
        <v>  </v>
      </c>
      <c r="BT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615,"jan","~"),"feb","~"),"mar","~"),"apr","~"),"may","~"),"jun","~"),"jul","~"),"aug","~"),"sep","~"),"oct","~"),"nov","~"),"dec","~")," nov "," ~ ")," dec "," ~ ")," mon "," ~ ")," tue "," ~ ")," wed "," ~ ")," thu "," ~ ")," fri "," ~ ")," sat "," ~ ")," sun "," ~ ")," gate "," ~ ")," bay "," ~ ")," stand "," ~ ")," position "," ~ ")," galley "," ~ ")," flight "," ~ ")," flt "," ~ ")," day "," ~ ")," date "," ~ ")," dated "," ~ ")," the "," ~ ")," and "," ~ ")," of "," ~ ")," in "," ~ ")," for "," ~ ")," with "," ~ ")</f>
        <v>  </v>
      </c>
      <c r="BU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615,"jan","~"),"feb","~"),"mar","~"),"apr","~"),"may","~"),"jun","~"),"jul","~"),"aug","~"),"sep","~"),"oct","~"),"nov","~"),"dec","~")," nov "," ~ ")," dec "," ~ ")," mon "," ~ ")," tue "," ~ ")," wed "," ~ ")," thu "," ~ ")," fri "," ~ ")," sat "," ~ ")," sun "," ~ ")," gate "," ~ ")," bay "," ~ ")," stand "," ~ ")," position "," ~ ")," galley "," ~ ")," flight "," ~ ")," flt "," ~ ")," day "," ~ ")," date "," ~ ")," dated "," ~ ")," the "," ~ ")," and "," ~ ")," of "," ~ ")," in "," ~ ")," for "," ~ ")," with "," ~ ")</f>
        <v>  </v>
      </c>
      <c r="BV615" s="61" t="n">
        <f aca="false">IFERROR(IF(OR(SUMPRODUCT((LEN(BC615)-LEN(SUBSTITUTE(BC615," "&amp;L_NotLoaded&amp;" "," ")))/(LEN(L_NotLoaded)+1))&gt;SUMPRODUCT((LEN(BC615)-LEN(SUBSTITUTE(BC615," "&amp;L_NotLoadedNeg&amp;" "," ")))/(LEN(L_NotLoadedNeg)+1)),SUMPRODUCT((LEN(BD615)-LEN(SUBSTITUTE(BD615," "&amp;L_NotLoaded&amp;" "," ")))/(LEN(L_NotLoaded)+1))&gt;SUMPRODUCT((LEN(BD615)-LEN(SUBSTITUTE(BD615," "&amp;L_NotLoadedNeg&amp;" "," ")))/(LEN(L_NotLoadedNeg)+1))),1,0),0)</f>
        <v>0</v>
      </c>
      <c r="BW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615," pax "," ~ ")," etd "," ~ ")," eta "," ~ ")," std "," ~ ")," sta "," ~ ")," atd "," ~ ")," ata "," ~ ")," lt "," ~ ")," utc "," ~ ")," local "," ~ ")," ok "," ~ ")," done "," ~ ")," seen "," ~ ")," chk "," ~ ")," chkd "," ~ ")," checked "," ~ ")," rcvd "," ~ ")," recd "," ~ ")," dep "," ~ ")," arr "," ~ ")," qty "," ~ ")," all "," ~ ")," ttl "," ~ ")," total "," ~ ")," via "," ~ ")," per "," ~ ")," call "," ~ ")," inbound "," ~ ")," outbound "," ~ ")," approx "," ~ ")</f>
        <v>  </v>
      </c>
      <c r="BX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615," pax "," ~ ")," etd "," ~ ")," eta "," ~ ")," std "," ~ ")," sta "," ~ ")," atd "," ~ ")," ata "," ~ ")," lt "," ~ ")," utc "," ~ ")," local "," ~ ")," ok "," ~ ")," done "," ~ ")," seen "," ~ ")," chk "," ~ ")," chkd "," ~ ")," checked "," ~ ")," rcvd "," ~ ")," recd "," ~ ")," dep "," ~ ")," arr "," ~ ")," qty "," ~ ")," all "," ~ ")," ttl "," ~ ")," total "," ~ ")," via "," ~ ")," per "," ~ ")," call "," ~ ")," inbound "," ~ ")," outbound "," ~ ")," approx "," ~ ")</f>
        <v>  </v>
      </c>
    </row>
    <row r="616" customFormat="false" ht="39.75" hidden="false" customHeight="true" outlineLevel="0" collapsed="false">
      <c r="A616" s="57" t="s">
        <v>1328</v>
      </c>
      <c r="B616" s="57" t="s">
        <v>293</v>
      </c>
      <c r="C616" s="57" t="str">
        <f aca="false">Flights!$F$22</f>
        <v>MH0052</v>
      </c>
      <c r="D616" s="58" t="n">
        <f aca="false">Flights!$D$22</f>
        <v>46322</v>
      </c>
      <c r="E616" s="57" t="str">
        <f aca="false">Flights!$G$22&amp;"-"&amp;Flights!$H$22</f>
        <v>KUL-KIX</v>
      </c>
      <c r="F616" s="57" t="str">
        <f aca="false">Flights!$K$22</f>
        <v>BC</v>
      </c>
      <c r="G616" s="57" t="s">
        <v>462</v>
      </c>
      <c r="H616" s="57" t="s">
        <v>463</v>
      </c>
      <c r="I616" s="57" t="s">
        <v>450</v>
      </c>
      <c r="J616" s="57" t="s">
        <v>658</v>
      </c>
      <c r="K616" s="67" t="s">
        <v>452</v>
      </c>
      <c r="L616" s="67" t="s">
        <v>1309</v>
      </c>
      <c r="M616" s="67" t="s">
        <v>454</v>
      </c>
      <c r="N616" s="67" t="s">
        <v>386</v>
      </c>
      <c r="O616" s="67"/>
      <c r="P616" s="57" t="s">
        <v>187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open",IF(AND(NOT(OR(LEN(AZ616)&lt;15,ISNUMBER(MATCH(AZ616,L_Placeholder,0)))),BK616=0,NOT(OR(LEN(AU616)&lt;2,ISNUMBER(MATCH(AU616,L_Placeholder,0)))),NOT(OR(LEN(AX616)&lt;2,ISNUMBER(MATCH(AX616,L_Placeholder,0)))),TRIM(AE616)&lt;&gt;TRIM(T616)),"N/A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missing",IF(OR(LEN(AU616)&lt;2,ISNUMBER(MATCH(AU616,L_Placeholder,0))),"INVALID – PIC missing",IF(OR(LEN(AV616)&lt;2,ISNUMBER(MATCH(AV616,L_Placeholder,0))),"INVALID – result / assessment missing",IF(OR(OR(LEN(AW616)&lt;3,ISNUMBER(MATCH(AW616,L_Placeholder,0))),SUMPRODUCT(--ISNUMBER(SEARCH(" "&amp;L_EvidencePhrase&amp;" ",BD616)))&gt;0,BI616=1),"INVALID – evidence missing, placeholder or not yet on file",IF(BL616=0,"INVALID – evidence needs a traceable reference (number, file name or link)",IF(OR(LEN(AX616)&lt;2,ISNUMBER(MATCH(AX616,L_Placeholder,0))),"INVALID – verifier missing",IF(AX616=AU616,"INVALID – verifier must be someone other than the PIC",IF(BH616=1,"INVALID – result not yet available (awaiting / TBC)",IF(BV616=1,"INVALID – wording says not on board: an on-board confirmation needs the item loaded",IF(AND(AQ616=1,OR(OR(LEN(AY616)&lt;3,ISNUMBER(MATCH(AY616,L_Placeholder,0))),BJ616=1,BQ616=0)),"INVALID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LATE","COMPLETE")&amp;IF(BG616=1," – CHECK WORDING",""))))))))))))))))))))))))),IF(TRIM(U616)="Fail","FAIL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t="str">
        <f aca="false">" "&amp;TRIM(SUBSTITUTE(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 "))&amp;" "</f>
        <v>  </v>
      </c>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IFERROR(IF(AND(TRIM(U616)="Pass",SUMPRODUCT((LEN(BC616)-LEN(SUBSTITUTE(BC616,"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")))/(LEN(L_PendNeg)+1)),1,0),1)</f>
        <v>0</v>
      </c>
      <c r="BI616" s="61" t="n">
        <f aca="false">IFERROR(IF(SUMPRODUCT((LEN(BD616)-LEN(SUBSTITUTE(BD616," "&amp;L_PendStrict&amp;" "," ")))/(LEN(L_PendStrict)+1))&gt;SUMPRODUCT((LEN(BD616)-LEN(SUBSTITUTE(BD616," "&amp;L_PendNeg&amp;" "," ")))/(LEN(L_PendNeg)+1)),1,0),1)</f>
        <v>0</v>
      </c>
      <c r="BJ616" s="61" t="n">
        <f aca="false">IFERROR(IF(SUMPRODUCT((LEN(BE616)-LEN(SUBSTITUTE(BE616," "&amp;L_Pending&amp;" "," ")))/(LEN(L_Pending)+1))&gt;SUMPRODUCT((LEN(BE616)-LEN(SUBSTITUTE(BE616," "&amp;L_PendNeg&amp;" "," ")))/(LEN(L_PendNeg)+1)),1,0),1)</f>
        <v>0</v>
      </c>
      <c r="BK616" s="61" t="n">
        <f aca="false">IFERROR(IF(SUMPRODUCT((LEN(BF616)-LEN(SUBSTITUTE(BF616," "&amp;L_PendStrict&amp;" "," ")))/(LEN(L_PendStrict)+1))&gt;SUMPRODUCT((LEN(BF616)-LEN(SUBSTITUTE(BF616," "&amp;L_PendNeg&amp;" "," ")))/(LEN(L_PendNeg)+1)),1,0),1)</f>
        <v>0</v>
      </c>
      <c r="BL616" s="61" t="n">
        <f aca="false">IFERROR(IF(OR(SUMPRODUCT(--ISNUMBER(SEARCH({"aa000"," aa 000"," aaa 000"," aaaa 000"," a 0000"," a000 000"," aa 00 000"," aaa 00 000"},BN616)))&gt;0,SUMPRODUCT(--ISNUMBER(SEARCH({"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616)))&gt;0,SUMPRODUCT(--ISNUMBER(SEARCH({"http","www.","\",".pdf",".jpg",".jpeg",".png",".heic",".xls",".doc",".msg",".eml"},Z616)))&gt;0,AND(SUMPRODUCT(--ISNUMBER(SEARCH({"sharepoint","onedrive","teams","dms","q-pulse","qpulse"},Z616)))&gt;0,ISNUMBER(SEARCH("0",BM616)))),1,0),0)</f>
        <v>0</v>
      </c>
      <c r="BM616" s="61" t="str">
        <f aca="false">SUBSTITUTE(SUBSTITUTE(SUBSTITUTE(SUBSTITUTE(SUBSTITUTE(SUBSTITUTE(SUBSTITUTE(SUBSTITUTE(SUBSTITUTE(LOWER(BW616&amp;""),"1","0"),"2","0"),"3","0"),"4","0"),"5","0"),"6","0"),"7","0"),"8","0"),"9","0")</f>
        <v>  </v>
      </c>
      <c r="BN616" s="61" t="str">
        <f aca="false">SUBSTITUTE(SUBSTITUTE(SUBSTITUTE(SUBSTITUTE(SUBSTITUTE(SUBSTITUTE(SUBSTITUTE(SUBSTITUTE(SUBSTITUTE(SUBSTITUTE(SUBSTITUTE(SUBSTITUTE(SUBSTITUTE(SUBSTITUTE(SUBSTITUTE(SUBSTITUTE(SUBSTITUTE(SUBSTITUTE(SUBSTITUTE(SUBSTITUTE(SUBSTITUTE(SUBSTITUTE(SUBSTITUTE(SUBSTITUTE(SUBSTITUTE(BM616,"b","a"),"c","a"),"d","a"),"e","a"),"f","a"),"g","a"),"h","a"),"i","a"),"j","a"),"k","a"),"l","a"),"m","a"),"n","a"),"o","a"),"p","a"),"q","a"),"r","a"),"s","a"),"t","a"),"u","a"),"v","a"),"w","a"),"x","a"),"y","a"),"z","a")</f>
        <v>  </v>
      </c>
      <c r="BO616" s="61" t="str">
        <f aca="false">SUBSTITUTE(SUBSTITUTE(SUBSTITUTE(SUBSTITUTE(SUBSTITUTE(SUBSTITUTE(SUBSTITUTE(SUBSTITUTE(SUBSTITUTE(LOWER(BX616&amp;""),"1","0"),"2","0"),"3","0"),"4","0"),"5","0"),"6","0"),"7","0"),"8","0"),"9","0")</f>
        <v>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v>
      </c>
      <c r="BQ616" s="61" t="n">
        <f aca="false">IFERROR(IF(OR(SUMPRODUCT(--ISNUMBER(SEARCH({"aa000"," aa 000"," aaa 000"," aaaa 000"," a 0000"," a000 000"," aa 00 000"," aaa 00 000"},BP616)))&gt;0,SUMPRODUCT(--ISNUMBER(SEARCH({"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616)))&gt;0,SUMPRODUCT(--ISNUMBER(SEARCH({"http","www.","\",".pdf",".jpg",".jpeg",".png",".heic",".xls",".doc",".msg",".eml"},W616)))&gt;0,ISNUMBER(SEARCH("0000",BO616)),AND(SUMPRODUCT(--ISNUMBER(SEARCH({"sharepoint","onedrive","teams","dms","q-pulse","qpulse"},W616)))&gt;0,ISNUMBER(SEARCH("0",BO616)))),1,0),0)</f>
        <v>0</v>
      </c>
      <c r="BR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616," "&amp;LOWER(Flights!$F$22)&amp;" "," ~ ")," mh"," ~")," at "," ~ ")," by "," ~ ")," on "," ~ ")," to "," ~ ")," from "," ~ ")," until "," ~ ")," till "," ~ ")," before "," ~ ")," after "," ~ ")," around "," ~ ")," approx "," ~ ")," about "," ~ ")," since "," ~ ")," hrs "," ~ ")," hr "," ~ ")," hours "," ~ ")," time "," ~ ")," jan "," ~ ")," feb "," ~ ")," mar "," ~ ")," apr "," ~ ")," may "," ~ ")," jun "," ~ ")," jul "," ~ ")," aug "," ~ ")," sep "," ~ ")," sept "," ~ ")," oct "," ~ ")</f>
        <v>  </v>
      </c>
      <c r="BS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616," "&amp;LOWER(Flights!$F$22)&amp;" "," ~ ")," mh"," ~")," at "," ~ ")," by "," ~ ")," on "," ~ ")," to "," ~ ")," from "," ~ ")," until "," ~ ")," till "," ~ ")," before "," ~ ")," after "," ~ ")," around "," ~ ")," approx "," ~ ")," about "," ~ ")," since "," ~ ")," hrs "," ~ ")," hr "," ~ ")," hours "," ~ ")," time "," ~ ")," jan "," ~ ")," feb "," ~ ")," mar "," ~ ")," apr "," ~ ")," may "," ~ ")," jun "," ~ ")," jul "," ~ ")," aug "," ~ ")," sep "," ~ ")," sept "," ~ ")," oct "," ~ ")</f>
        <v>  </v>
      </c>
      <c r="BT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616,"jan","~"),"feb","~"),"mar","~"),"apr","~"),"may","~"),"jun","~"),"jul","~"),"aug","~"),"sep","~"),"oct","~"),"nov","~"),"dec","~")," nov "," ~ ")," dec "," ~ ")," mon "," ~ ")," tue "," ~ ")," wed "," ~ ")," thu "," ~ ")," fri "," ~ ")," sat "," ~ ")," sun "," ~ ")," gate "," ~ ")," bay "," ~ ")," stand "," ~ ")," position "," ~ ")," galley "," ~ ")," flight "," ~ ")," flt "," ~ ")," day "," ~ ")," date "," ~ ")," dated "," ~ ")," the "," ~ ")," and "," ~ ")," of "," ~ ")," in "," ~ ")," for "," ~ ")," with "," ~ ")</f>
        <v>  </v>
      </c>
      <c r="BU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616,"jan","~"),"feb","~"),"mar","~"),"apr","~"),"may","~"),"jun","~"),"jul","~"),"aug","~"),"sep","~"),"oct","~"),"nov","~"),"dec","~")," nov "," ~ ")," dec "," ~ ")," mon "," ~ ")," tue "," ~ ")," wed "," ~ ")," thu "," ~ ")," fri "," ~ ")," sat "," ~ ")," sun "," ~ ")," gate "," ~ ")," bay "," ~ ")," stand "," ~ ")," position "," ~ ")," galley "," ~ ")," flight "," ~ ")," flt "," ~ ")," day "," ~ ")," date "," ~ ")," dated "," ~ ")," the "," ~ ")," and "," ~ ")," of "," ~ ")," in "," ~ ")," for "," ~ ")," with "," ~ ")</f>
        <v>  </v>
      </c>
      <c r="BV616" s="61" t="n">
        <f aca="false">IFERROR(IF(OR(SUMPRODUCT((LEN(BC616)-LEN(SUBSTITUTE(BC616," "&amp;L_NotLoaded&amp;" "," ")))/(LEN(L_NotLoaded)+1))&gt;SUMPRODUCT((LEN(BC616)-LEN(SUBSTITUTE(BC616," "&amp;L_NotLoadedNeg&amp;" "," ")))/(LEN(L_NotLoadedNeg)+1)),SUMPRODUCT((LEN(BD616)-LEN(SUBSTITUTE(BD616," "&amp;L_NotLoaded&amp;" "," ")))/(LEN(L_NotLoaded)+1))&gt;SUMPRODUCT((LEN(BD616)-LEN(SUBSTITUTE(BD616," "&amp;L_NotLoadedNeg&amp;" "," ")))/(LEN(L_NotLoadedNeg)+1))),1,0),0)</f>
        <v>0</v>
      </c>
      <c r="BW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616," pax "," ~ ")," etd "," ~ ")," eta "," ~ ")," std "," ~ ")," sta "," ~ ")," atd "," ~ ")," ata "," ~ ")," lt "," ~ ")," utc "," ~ ")," local "," ~ ")," ok "," ~ ")," done "," ~ ")," seen "," ~ ")," chk "," ~ ")," chkd "," ~ ")," checked "," ~ ")," rcvd "," ~ ")," recd "," ~ ")," dep "," ~ ")," arr "," ~ ")," qty "," ~ ")," all "," ~ ")," ttl "," ~ ")," total "," ~ ")," via "," ~ ")," per "," ~ ")," call "," ~ ")," inbound "," ~ ")," outbound "," ~ ")," approx "," ~ ")</f>
        <v>  </v>
      </c>
      <c r="BX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616," pax "," ~ ")," etd "," ~ ")," eta "," ~ ")," std "," ~ ")," sta "," ~ ")," atd "," ~ ")," ata "," ~ ")," lt "," ~ ")," utc "," ~ ")," local "," ~ ")," ok "," ~ ")," done "," ~ ")," seen "," ~ ")," chk "," ~ ")," chkd "," ~ ")," checked "," ~ ")," rcvd "," ~ ")," recd "," ~ ")," dep "," ~ ")," arr "," ~ ")," qty "," ~ ")," all "," ~ ")," ttl "," ~ ")," total "," ~ ")," via "," ~ ")," per "," ~ ")," call "," ~ ")," inbound "," ~ ")," outbound "," ~ ")," approx "," ~ ")</f>
        <v>  </v>
      </c>
    </row>
    <row r="617" customFormat="false" ht="39.75" hidden="false" customHeight="true" outlineLevel="0" collapsed="false">
      <c r="A617" s="57" t="s">
        <v>1329</v>
      </c>
      <c r="B617" s="57" t="s">
        <v>293</v>
      </c>
      <c r="C617" s="57" t="str">
        <f aca="false">Flights!$F$22</f>
        <v>MH0052</v>
      </c>
      <c r="D617" s="58" t="n">
        <f aca="false">Flights!$D$22</f>
        <v>46322</v>
      </c>
      <c r="E617" s="57" t="str">
        <f aca="false">Flights!$G$22&amp;"-"&amp;Flights!$H$22</f>
        <v>KUL-KIX</v>
      </c>
      <c r="F617" s="57" t="str">
        <f aca="false">Flights!$K$22</f>
        <v>BC</v>
      </c>
      <c r="G617" s="57" t="s">
        <v>462</v>
      </c>
      <c r="H617" s="57" t="s">
        <v>463</v>
      </c>
      <c r="I617" s="57" t="s">
        <v>632</v>
      </c>
      <c r="J617" s="57" t="s">
        <v>660</v>
      </c>
      <c r="K617" s="67" t="s">
        <v>504</v>
      </c>
      <c r="L617" s="67" t="s">
        <v>1311</v>
      </c>
      <c r="M617" s="67" t="s">
        <v>187</v>
      </c>
      <c r="N617" s="67" t="s">
        <v>386</v>
      </c>
      <c r="O617" s="67" t="s">
        <v>635</v>
      </c>
      <c r="P617" s="57" t="s">
        <v>187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open",IF(AND(NOT(OR(LEN(AZ617)&lt;15,ISNUMBER(MATCH(AZ617,L_Placeholder,0)))),BK617=0,NOT(OR(LEN(AU617)&lt;2,ISNUMBER(MATCH(AU617,L_Placeholder,0)))),NOT(OR(LEN(AX617)&lt;2,ISNUMBER(MATCH(AX617,L_Placeholder,0)))),TRIM(AE617)&lt;&gt;TRIM(T617)),"N/A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missing",IF(OR(LEN(AU617)&lt;2,ISNUMBER(MATCH(AU617,L_Placeholder,0))),"INVALID – PIC missing",IF(OR(LEN(AV617)&lt;2,ISNUMBER(MATCH(AV617,L_Placeholder,0))),"INVALID – result / assessment missing",IF(OR(OR(LEN(AW617)&lt;3,ISNUMBER(MATCH(AW617,L_Placeholder,0))),SUMPRODUCT(--ISNUMBER(SEARCH(" "&amp;L_EvidencePhrase&amp;" ",BD617)))&gt;0,BI617=1),"INVALID – evidence missing, placeholder or not yet on file",IF(BL617=0,"INVALID – evidence needs a traceable reference (number, file name or link)",IF(OR(LEN(AX617)&lt;2,ISNUMBER(MATCH(AX617,L_Placeholder,0))),"INVALID – verifier missing",IF(AX617=AU617,"INVALID – verifier must be someone other than the PIC",IF(BH617=1,"INVALID – result not yet available (awaiting / TBC)",IF(BV617=1,"INVALID – wording says not on board: an on-board confirmation needs the item loaded",IF(AND(AQ617=1,OR(OR(LEN(AY617)&lt;3,ISNUMBER(MATCH(AY617,L_Placeholder,0))),BJ617=1,BQ617=0)),"INVALID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LATE","COMPLETE")&amp;IF(BG617=1," – CHECK WORDING",""))))))))))))))))))))))))),IF(TRIM(U617)="Fail","FAIL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t="str">
        <f aca="false">" "&amp;TRIM(SUBSTITUTE(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 "))&amp;" "</f>
        <v>  </v>
      </c>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IFERROR(IF(AND(TRIM(U617)="Pass",SUMPRODUCT((LEN(BC617)-LEN(SUBSTITUTE(BC617,"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")))/(LEN(L_PendNeg)+1)),1,0),1)</f>
        <v>0</v>
      </c>
      <c r="BI617" s="61" t="n">
        <f aca="false">IFERROR(IF(SUMPRODUCT((LEN(BD617)-LEN(SUBSTITUTE(BD617," "&amp;L_PendStrict&amp;" "," ")))/(LEN(L_PendStrict)+1))&gt;SUMPRODUCT((LEN(BD617)-LEN(SUBSTITUTE(BD617," "&amp;L_PendNeg&amp;" "," ")))/(LEN(L_PendNeg)+1)),1,0),1)</f>
        <v>0</v>
      </c>
      <c r="BJ617" s="61" t="n">
        <f aca="false">IFERROR(IF(SUMPRODUCT((LEN(BE617)-LEN(SUBSTITUTE(BE617," "&amp;L_Pending&amp;" "," ")))/(LEN(L_Pending)+1))&gt;SUMPRODUCT((LEN(BE617)-LEN(SUBSTITUTE(BE617," "&amp;L_PendNeg&amp;" "," ")))/(LEN(L_PendNeg)+1)),1,0),1)</f>
        <v>0</v>
      </c>
      <c r="BK617" s="61" t="n">
        <f aca="false">IFERROR(IF(SUMPRODUCT((LEN(BF617)-LEN(SUBSTITUTE(BF617," "&amp;L_PendStrict&amp;" "," ")))/(LEN(L_PendStrict)+1))&gt;SUMPRODUCT((LEN(BF617)-LEN(SUBSTITUTE(BF617," "&amp;L_PendNeg&amp;" "," ")))/(LEN(L_PendNeg)+1)),1,0),1)</f>
        <v>0</v>
      </c>
      <c r="BL617" s="61" t="n">
        <f aca="false">IFERROR(IF(OR(SUMPRODUCT(--ISNUMBER(SEARCH({"aa000"," aa 000"," aaa 000"," aaaa 000"," a 0000"," a000 000"," aa 00 000"," aaa 00 000"},BN617)))&gt;0,SUMPRODUCT(--ISNUMBER(SEARCH({"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617)))&gt;0,SUMPRODUCT(--ISNUMBER(SEARCH({"http","www.","\",".pdf",".jpg",".jpeg",".png",".heic",".xls",".doc",".msg",".eml"},Z617)))&gt;0,AND(SUMPRODUCT(--ISNUMBER(SEARCH({"sharepoint","onedrive","teams","dms","q-pulse","qpulse"},Z617)))&gt;0,ISNUMBER(SEARCH("0",BM617)))),1,0),0)</f>
        <v>0</v>
      </c>
      <c r="BM617" s="61" t="str">
        <f aca="false">SUBSTITUTE(SUBSTITUTE(SUBSTITUTE(SUBSTITUTE(SUBSTITUTE(SUBSTITUTE(SUBSTITUTE(SUBSTITUTE(SUBSTITUTE(LOWER(BW617&amp;""),"1","0"),"2","0"),"3","0"),"4","0"),"5","0"),"6","0"),"7","0"),"8","0"),"9","0")</f>
        <v>  </v>
      </c>
      <c r="BN617" s="61" t="str">
        <f aca="false">SUBSTITUTE(SUBSTITUTE(SUBSTITUTE(SUBSTITUTE(SUBSTITUTE(SUBSTITUTE(SUBSTITUTE(SUBSTITUTE(SUBSTITUTE(SUBSTITUTE(SUBSTITUTE(SUBSTITUTE(SUBSTITUTE(SUBSTITUTE(SUBSTITUTE(SUBSTITUTE(SUBSTITUTE(SUBSTITUTE(SUBSTITUTE(SUBSTITUTE(SUBSTITUTE(SUBSTITUTE(SUBSTITUTE(SUBSTITUTE(SUBSTITUTE(BM617,"b","a"),"c","a"),"d","a"),"e","a"),"f","a"),"g","a"),"h","a"),"i","a"),"j","a"),"k","a"),"l","a"),"m","a"),"n","a"),"o","a"),"p","a"),"q","a"),"r","a"),"s","a"),"t","a"),"u","a"),"v","a"),"w","a"),"x","a"),"y","a"),"z","a")</f>
        <v>  </v>
      </c>
      <c r="BO617" s="61" t="str">
        <f aca="false">SUBSTITUTE(SUBSTITUTE(SUBSTITUTE(SUBSTITUTE(SUBSTITUTE(SUBSTITUTE(SUBSTITUTE(SUBSTITUTE(SUBSTITUTE(LOWER(BX617&amp;""),"1","0"),"2","0"),"3","0"),"4","0"),"5","0"),"6","0"),"7","0"),"8","0"),"9","0")</f>
        <v>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v>
      </c>
      <c r="BQ617" s="61" t="n">
        <f aca="false">IFERROR(IF(OR(SUMPRODUCT(--ISNUMBER(SEARCH({"aa000"," aa 000"," aaa 000"," aaaa 000"," a 0000"," a000 000"," aa 00 000"," aaa 00 000"},BP617)))&gt;0,SUMPRODUCT(--ISNUMBER(SEARCH({"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617)))&gt;0,SUMPRODUCT(--ISNUMBER(SEARCH({"http","www.","\",".pdf",".jpg",".jpeg",".png",".heic",".xls",".doc",".msg",".eml"},W617)))&gt;0,ISNUMBER(SEARCH("0000",BO617)),AND(SUMPRODUCT(--ISNUMBER(SEARCH({"sharepoint","onedrive","teams","dms","q-pulse","qpulse"},W617)))&gt;0,ISNUMBER(SEARCH("0",BO617)))),1,0),0)</f>
        <v>0</v>
      </c>
      <c r="BR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617," "&amp;LOWER(Flights!$F$22)&amp;" "," ~ ")," mh"," ~")," at "," ~ ")," by "," ~ ")," on "," ~ ")," to "," ~ ")," from "," ~ ")," until "," ~ ")," till "," ~ ")," before "," ~ ")," after "," ~ ")," around "," ~ ")," approx "," ~ ")," about "," ~ ")," since "," ~ ")," hrs "," ~ ")," hr "," ~ ")," hours "," ~ ")," time "," ~ ")," jan "," ~ ")," feb "," ~ ")," mar "," ~ ")," apr "," ~ ")," may "," ~ ")," jun "," ~ ")," jul "," ~ ")," aug "," ~ ")," sep "," ~ ")," sept "," ~ ")," oct "," ~ ")</f>
        <v>  </v>
      </c>
      <c r="BS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617," "&amp;LOWER(Flights!$F$22)&amp;" "," ~ ")," mh"," ~")," at "," ~ ")," by "," ~ ")," on "," ~ ")," to "," ~ ")," from "," ~ ")," until "," ~ ")," till "," ~ ")," before "," ~ ")," after "," ~ ")," around "," ~ ")," approx "," ~ ")," about "," ~ ")," since "," ~ ")," hrs "," ~ ")," hr "," ~ ")," hours "," ~ ")," time "," ~ ")," jan "," ~ ")," feb "," ~ ")," mar "," ~ ")," apr "," ~ ")," may "," ~ ")," jun "," ~ ")," jul "," ~ ")," aug "," ~ ")," sep "," ~ ")," sept "," ~ ")," oct "," ~ ")</f>
        <v>  </v>
      </c>
      <c r="BT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617,"jan","~"),"feb","~"),"mar","~"),"apr","~"),"may","~"),"jun","~"),"jul","~"),"aug","~"),"sep","~"),"oct","~"),"nov","~"),"dec","~")," nov "," ~ ")," dec "," ~ ")," mon "," ~ ")," tue "," ~ ")," wed "," ~ ")," thu "," ~ ")," fri "," ~ ")," sat "," ~ ")," sun "," ~ ")," gate "," ~ ")," bay "," ~ ")," stand "," ~ ")," position "," ~ ")," galley "," ~ ")," flight "," ~ ")," flt "," ~ ")," day "," ~ ")," date "," ~ ")," dated "," ~ ")," the "," ~ ")," and "," ~ ")," of "," ~ ")," in "," ~ ")," for "," ~ ")," with "," ~ ")</f>
        <v>  </v>
      </c>
      <c r="BU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617,"jan","~"),"feb","~"),"mar","~"),"apr","~"),"may","~"),"jun","~"),"jul","~"),"aug","~"),"sep","~"),"oct","~"),"nov","~"),"dec","~")," nov "," ~ ")," dec "," ~ ")," mon "," ~ ")," tue "," ~ ")," wed "," ~ ")," thu "," ~ ")," fri "," ~ ")," sat "," ~ ")," sun "," ~ ")," gate "," ~ ")," bay "," ~ ")," stand "," ~ ")," position "," ~ ")," galley "," ~ ")," flight "," ~ ")," flt "," ~ ")," day "," ~ ")," date "," ~ ")," dated "," ~ ")," the "," ~ ")," and "," ~ ")," of "," ~ ")," in "," ~ ")," for "," ~ ")," with "," ~ ")</f>
        <v>  </v>
      </c>
      <c r="BV617" s="61" t="n">
        <f aca="false">IFERROR(IF(OR(SUMPRODUCT((LEN(BC617)-LEN(SUBSTITUTE(BC617," "&amp;L_NotLoaded&amp;" "," ")))/(LEN(L_NotLoaded)+1))&gt;SUMPRODUCT((LEN(BC617)-LEN(SUBSTITUTE(BC617," "&amp;L_NotLoadedNeg&amp;" "," ")))/(LEN(L_NotLoadedNeg)+1)),SUMPRODUCT((LEN(BD617)-LEN(SUBSTITUTE(BD617," "&amp;L_NotLoaded&amp;" "," ")))/(LEN(L_NotLoaded)+1))&gt;SUMPRODUCT((LEN(BD617)-LEN(SUBSTITUTE(BD617," "&amp;L_NotLoadedNeg&amp;" "," ")))/(LEN(L_NotLoadedNeg)+1))),1,0),0)</f>
        <v>0</v>
      </c>
      <c r="BW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617," pax "," ~ ")," etd "," ~ ")," eta "," ~ ")," std "," ~ ")," sta "," ~ ")," atd "," ~ ")," ata "," ~ ")," lt "," ~ ")," utc "," ~ ")," local "," ~ ")," ok "," ~ ")," done "," ~ ")," seen "," ~ ")," chk "," ~ ")," chkd "," ~ ")," checked "," ~ ")," rcvd "," ~ ")," recd "," ~ ")," dep "," ~ ")," arr "," ~ ")," qty "," ~ ")," all "," ~ ")," ttl "," ~ ")," total "," ~ ")," via "," ~ ")," per "," ~ ")," call "," ~ ")," inbound "," ~ ")," outbound "," ~ ")," approx "," ~ ")</f>
        <v>  </v>
      </c>
      <c r="BX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617," pax "," ~ ")," etd "," ~ ")," eta "," ~ ")," std "," ~ ")," sta "," ~ ")," atd "," ~ ")," ata "," ~ ")," lt "," ~ ")," utc "," ~ ")," local "," ~ ")," ok "," ~ ")," done "," ~ ")," seen "," ~ ")," chk "," ~ ")," chkd "," ~ ")," checked "," ~ ")," rcvd "," ~ ")," recd "," ~ ")," dep "," ~ ")," arr "," ~ ")," qty "," ~ ")," all "," ~ ")," ttl "," ~ ")," total "," ~ ")," via "," ~ ")," per "," ~ ")," call "," ~ ")," inbound "," ~ ")," outbound "," ~ ")," approx "," ~ ")</f>
        <v>  </v>
      </c>
    </row>
    <row r="618" customFormat="false" ht="39.75" hidden="false" customHeight="true" outlineLevel="0" collapsed="false">
      <c r="A618" s="57" t="s">
        <v>1330</v>
      </c>
      <c r="B618" s="57" t="s">
        <v>293</v>
      </c>
      <c r="C618" s="57" t="str">
        <f aca="false">Flights!$F$22</f>
        <v>MH0052</v>
      </c>
      <c r="D618" s="58" t="n">
        <f aca="false">Flights!$D$22</f>
        <v>46322</v>
      </c>
      <c r="E618" s="57" t="str">
        <f aca="false">Flights!$G$22&amp;"-"&amp;Flights!$H$22</f>
        <v>KUL-KIX</v>
      </c>
      <c r="F618" s="57" t="str">
        <f aca="false">Flights!$K$22</f>
        <v>BC</v>
      </c>
      <c r="G618" s="57" t="s">
        <v>462</v>
      </c>
      <c r="H618" s="57" t="s">
        <v>463</v>
      </c>
      <c r="I618" s="57" t="s">
        <v>637</v>
      </c>
      <c r="J618" s="57" t="s">
        <v>662</v>
      </c>
      <c r="K618" s="67" t="s">
        <v>1313</v>
      </c>
      <c r="L618" s="67" t="s">
        <v>1314</v>
      </c>
      <c r="M618" s="67" t="s">
        <v>454</v>
      </c>
      <c r="N618" s="67" t="s">
        <v>386</v>
      </c>
      <c r="O618" s="67" t="s">
        <v>1331</v>
      </c>
      <c r="P618" s="57" t="s">
        <v>187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open",IF(AND(NOT(OR(LEN(AZ618)&lt;15,ISNUMBER(MATCH(AZ618,L_Placeholder,0)))),BK618=0,NOT(OR(LEN(AU618)&lt;2,ISNUMBER(MATCH(AU618,L_Placeholder,0)))),NOT(OR(LEN(AX618)&lt;2,ISNUMBER(MATCH(AX618,L_Placeholder,0)))),TRIM(AE618)&lt;&gt;TRIM(T618)),"N/A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missing",IF(OR(LEN(AU618)&lt;2,ISNUMBER(MATCH(AU618,L_Placeholder,0))),"INVALID – PIC missing",IF(OR(LEN(AV618)&lt;2,ISNUMBER(MATCH(AV618,L_Placeholder,0))),"INVALID – result / assessment missing",IF(OR(OR(LEN(AW618)&lt;3,ISNUMBER(MATCH(AW618,L_Placeholder,0))),SUMPRODUCT(--ISNUMBER(SEARCH(" "&amp;L_EvidencePhrase&amp;" ",BD618)))&gt;0,BI618=1),"INVALID – evidence missing, placeholder or not yet on file",IF(BL618=0,"INVALID – evidence needs a traceable reference (number, file name or link)",IF(OR(LEN(AX618)&lt;2,ISNUMBER(MATCH(AX618,L_Placeholder,0))),"INVALID – verifier missing",IF(AX618=AU618,"INVALID – verifier must be someone other than the PIC",IF(BH618=1,"INVALID – result not yet available (awaiting / TBC)",IF(BV618=1,"INVALID – wording says not on board: an on-board confirmation needs the item loaded",IF(AND(AQ618=1,OR(OR(LEN(AY618)&lt;3,ISNUMBER(MATCH(AY618,L_Placeholder,0))),BJ618=1,BQ618=0)),"INVALID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LATE","COMPLETE")&amp;IF(BG618=1," – CHECK WORDING",""))))))))))))))))))))))))),IF(TRIM(U618)="Fail","FAIL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t="str">
        <f aca="false">" "&amp;TRIM(SUBSTITUTE(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 "))&amp;" "</f>
        <v>  </v>
      </c>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IFERROR(IF(AND(TRIM(U618)="Pass",SUMPRODUCT((LEN(BC618)-LEN(SUBSTITUTE(BC618,"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")))/(LEN(L_PendNeg)+1)),1,0),1)</f>
        <v>0</v>
      </c>
      <c r="BI618" s="61" t="n">
        <f aca="false">IFERROR(IF(SUMPRODUCT((LEN(BD618)-LEN(SUBSTITUTE(BD618," "&amp;L_PendStrict&amp;" "," ")))/(LEN(L_PendStrict)+1))&gt;SUMPRODUCT((LEN(BD618)-LEN(SUBSTITUTE(BD618," "&amp;L_PendNeg&amp;" "," ")))/(LEN(L_PendNeg)+1)),1,0),1)</f>
        <v>0</v>
      </c>
      <c r="BJ618" s="61" t="n">
        <f aca="false">IFERROR(IF(SUMPRODUCT((LEN(BE618)-LEN(SUBSTITUTE(BE618," "&amp;L_Pending&amp;" "," ")))/(LEN(L_Pending)+1))&gt;SUMPRODUCT((LEN(BE618)-LEN(SUBSTITUTE(BE618," "&amp;L_PendNeg&amp;" "," ")))/(LEN(L_PendNeg)+1)),1,0),1)</f>
        <v>0</v>
      </c>
      <c r="BK618" s="61" t="n">
        <f aca="false">IFERROR(IF(SUMPRODUCT((LEN(BF618)-LEN(SUBSTITUTE(BF618," "&amp;L_PendStrict&amp;" "," ")))/(LEN(L_PendStrict)+1))&gt;SUMPRODUCT((LEN(BF618)-LEN(SUBSTITUTE(BF618," "&amp;L_PendNeg&amp;" "," ")))/(LEN(L_PendNeg)+1)),1,0),1)</f>
        <v>0</v>
      </c>
      <c r="BL618" s="61" t="n">
        <f aca="false">IFERROR(IF(OR(SUMPRODUCT(--ISNUMBER(SEARCH({"aa000"," aa 000"," aaa 000"," aaaa 000"," a 0000"," a000 000"," aa 00 000"," aaa 00 000"},BN618)))&gt;0,SUMPRODUCT(--ISNUMBER(SEARCH({"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618)))&gt;0,SUMPRODUCT(--ISNUMBER(SEARCH({"http","www.","\",".pdf",".jpg",".jpeg",".png",".heic",".xls",".doc",".msg",".eml"},Z618)))&gt;0,AND(SUMPRODUCT(--ISNUMBER(SEARCH({"sharepoint","onedrive","teams","dms","q-pulse","qpulse"},Z618)))&gt;0,ISNUMBER(SEARCH("0",BM618)))),1,0),0)</f>
        <v>0</v>
      </c>
      <c r="BM618" s="61" t="str">
        <f aca="false">SUBSTITUTE(SUBSTITUTE(SUBSTITUTE(SUBSTITUTE(SUBSTITUTE(SUBSTITUTE(SUBSTITUTE(SUBSTITUTE(SUBSTITUTE(LOWER(BW618&amp;""),"1","0"),"2","0"),"3","0"),"4","0"),"5","0"),"6","0"),"7","0"),"8","0"),"9","0")</f>
        <v>  </v>
      </c>
      <c r="BN618" s="61" t="str">
        <f aca="false">SUBSTITUTE(SUBSTITUTE(SUBSTITUTE(SUBSTITUTE(SUBSTITUTE(SUBSTITUTE(SUBSTITUTE(SUBSTITUTE(SUBSTITUTE(SUBSTITUTE(SUBSTITUTE(SUBSTITUTE(SUBSTITUTE(SUBSTITUTE(SUBSTITUTE(SUBSTITUTE(SUBSTITUTE(SUBSTITUTE(SUBSTITUTE(SUBSTITUTE(SUBSTITUTE(SUBSTITUTE(SUBSTITUTE(SUBSTITUTE(SUBSTITUTE(BM618,"b","a"),"c","a"),"d","a"),"e","a"),"f","a"),"g","a"),"h","a"),"i","a"),"j","a"),"k","a"),"l","a"),"m","a"),"n","a"),"o","a"),"p","a"),"q","a"),"r","a"),"s","a"),"t","a"),"u","a"),"v","a"),"w","a"),"x","a"),"y","a"),"z","a")</f>
        <v>  </v>
      </c>
      <c r="BO618" s="61" t="str">
        <f aca="false">SUBSTITUTE(SUBSTITUTE(SUBSTITUTE(SUBSTITUTE(SUBSTITUTE(SUBSTITUTE(SUBSTITUTE(SUBSTITUTE(SUBSTITUTE(LOWER(BX618&amp;""),"1","0"),"2","0"),"3","0"),"4","0"),"5","0"),"6","0"),"7","0"),"8","0"),"9","0")</f>
        <v>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v>
      </c>
      <c r="BQ618" s="61" t="n">
        <f aca="false">IFERROR(IF(OR(SUMPRODUCT(--ISNUMBER(SEARCH({"aa000"," aa 000"," aaa 000"," aaaa 000"," a 0000"," a000 000"," aa 00 000"," aaa 00 000"},BP618)))&gt;0,SUMPRODUCT(--ISNUMBER(SEARCH({"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618)))&gt;0,SUMPRODUCT(--ISNUMBER(SEARCH({"http","www.","\",".pdf",".jpg",".jpeg",".png",".heic",".xls",".doc",".msg",".eml"},W618)))&gt;0,ISNUMBER(SEARCH("0000",BO618)),AND(SUMPRODUCT(--ISNUMBER(SEARCH({"sharepoint","onedrive","teams","dms","q-pulse","qpulse"},W618)))&gt;0,ISNUMBER(SEARCH("0",BO618)))),1,0),0)</f>
        <v>0</v>
      </c>
      <c r="BR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618," "&amp;LOWER(Flights!$F$22)&amp;" "," ~ ")," mh"," ~")," at "," ~ ")," by "," ~ ")," on "," ~ ")," to "," ~ ")," from "," ~ ")," until "," ~ ")," till "," ~ ")," before "," ~ ")," after "," ~ ")," around "," ~ ")," approx "," ~ ")," about "," ~ ")," since "," ~ ")," hrs "," ~ ")," hr "," ~ ")," hours "," ~ ")," time "," ~ ")," jan "," ~ ")," feb "," ~ ")," mar "," ~ ")," apr "," ~ ")," may "," ~ ")," jun "," ~ ")," jul "," ~ ")," aug "," ~ ")," sep "," ~ ")," sept "," ~ ")," oct "," ~ ")</f>
        <v>  </v>
      </c>
      <c r="BS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618," "&amp;LOWER(Flights!$F$22)&amp;" "," ~ ")," mh"," ~")," at "," ~ ")," by "," ~ ")," on "," ~ ")," to "," ~ ")," from "," ~ ")," until "," ~ ")," till "," ~ ")," before "," ~ ")," after "," ~ ")," around "," ~ ")," approx "," ~ ")," about "," ~ ")," since "," ~ ")," hrs "," ~ ")," hr "," ~ ")," hours "," ~ ")," time "," ~ ")," jan "," ~ ")," feb "," ~ ")," mar "," ~ ")," apr "," ~ ")," may "," ~ ")," jun "," ~ ")," jul "," ~ ")," aug "," ~ ")," sep "," ~ ")," sept "," ~ ")," oct "," ~ ")</f>
        <v>  </v>
      </c>
      <c r="BT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618,"jan","~"),"feb","~"),"mar","~"),"apr","~"),"may","~"),"jun","~"),"jul","~"),"aug","~"),"sep","~"),"oct","~"),"nov","~"),"dec","~")," nov "," ~ ")," dec "," ~ ")," mon "," ~ ")," tue "," ~ ")," wed "," ~ ")," thu "," ~ ")," fri "," ~ ")," sat "," ~ ")," sun "," ~ ")," gate "," ~ ")," bay "," ~ ")," stand "," ~ ")," position "," ~ ")," galley "," ~ ")," flight "," ~ ")," flt "," ~ ")," day "," ~ ")," date "," ~ ")," dated "," ~ ")," the "," ~ ")," and "," ~ ")," of "," ~ ")," in "," ~ ")," for "," ~ ")," with "," ~ ")</f>
        <v>  </v>
      </c>
      <c r="BU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618,"jan","~"),"feb","~"),"mar","~"),"apr","~"),"may","~"),"jun","~"),"jul","~"),"aug","~"),"sep","~"),"oct","~"),"nov","~"),"dec","~")," nov "," ~ ")," dec "," ~ ")," mon "," ~ ")," tue "," ~ ")," wed "," ~ ")," thu "," ~ ")," fri "," ~ ")," sat "," ~ ")," sun "," ~ ")," gate "," ~ ")," bay "," ~ ")," stand "," ~ ")," position "," ~ ")," galley "," ~ ")," flight "," ~ ")," flt "," ~ ")," day "," ~ ")," date "," ~ ")," dated "," ~ ")," the "," ~ ")," and "," ~ ")," of "," ~ ")," in "," ~ ")," for "," ~ ")," with "," ~ ")</f>
        <v>  </v>
      </c>
      <c r="BV618" s="61" t="n">
        <f aca="false">IFERROR(IF(OR(SUMPRODUCT((LEN(BC618)-LEN(SUBSTITUTE(BC618," "&amp;L_NotLoaded&amp;" "," ")))/(LEN(L_NotLoaded)+1))&gt;SUMPRODUCT((LEN(BC618)-LEN(SUBSTITUTE(BC618," "&amp;L_NotLoadedNeg&amp;" "," ")))/(LEN(L_NotLoadedNeg)+1)),SUMPRODUCT((LEN(BD618)-LEN(SUBSTITUTE(BD618," "&amp;L_NotLoaded&amp;" "," ")))/(LEN(L_NotLoaded)+1))&gt;SUMPRODUCT((LEN(BD618)-LEN(SUBSTITUTE(BD618," "&amp;L_NotLoadedNeg&amp;" "," ")))/(LEN(L_NotLoadedNeg)+1))),1,0),0)</f>
        <v>0</v>
      </c>
      <c r="BW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618," pax "," ~ ")," etd "," ~ ")," eta "," ~ ")," std "," ~ ")," sta "," ~ ")," atd "," ~ ")," ata "," ~ ")," lt "," ~ ")," utc "," ~ ")," local "," ~ ")," ok "," ~ ")," done "," ~ ")," seen "," ~ ")," chk "," ~ ")," chkd "," ~ ")," checked "," ~ ")," rcvd "," ~ ")," recd "," ~ ")," dep "," ~ ")," arr "," ~ ")," qty "," ~ ")," all "," ~ ")," ttl "," ~ ")," total "," ~ ")," via "," ~ ")," per "," ~ ")," call "," ~ ")," inbound "," ~ ")," outbound "," ~ ")," approx "," ~ ")</f>
        <v>  </v>
      </c>
      <c r="BX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618," pax "," ~ ")," etd "," ~ ")," eta "," ~ ")," std "," ~ ")," sta "," ~ ")," atd "," ~ ")," ata "," ~ ")," lt "," ~ ")," utc "," ~ ")," local "," ~ ")," ok "," ~ ")," done "," ~ ")," seen "," ~ ")," chk "," ~ ")," chkd "," ~ ")," checked "," ~ ")," rcvd "," ~ ")," recd "," ~ ")," dep "," ~ ")," arr "," ~ ")," qty "," ~ ")," all "," ~ ")," ttl "," ~ ")," total "," ~ ")," via "," ~ ")," per "," ~ ")," call "," ~ ")," inbound "," ~ ")," outbound "," ~ ")," approx "," ~ ")</f>
        <v>  </v>
      </c>
    </row>
    <row r="619" customFormat="false" ht="39.75" hidden="false" customHeight="true" outlineLevel="0" collapsed="false">
      <c r="A619" s="57" t="s">
        <v>1332</v>
      </c>
      <c r="B619" s="57" t="s">
        <v>301</v>
      </c>
      <c r="C619" s="57" t="str">
        <f aca="false">Flights!$F$23</f>
        <v>MH0053</v>
      </c>
      <c r="D619" s="58" t="n">
        <f aca="false">Flights!$D$23</f>
        <v>46324</v>
      </c>
      <c r="E619" s="57" t="str">
        <f aca="false">Flights!$G$23&amp;"-"&amp;Flights!$H$23</f>
        <v>KIX-KUL</v>
      </c>
      <c r="F619" s="57" t="str">
        <f aca="false">Flights!$K$23</f>
        <v>EY</v>
      </c>
      <c r="G619" s="57" t="s">
        <v>81</v>
      </c>
      <c r="H619" s="57" t="s">
        <v>381</v>
      </c>
      <c r="I619" s="57" t="s">
        <v>382</v>
      </c>
      <c r="J619" s="57" t="s">
        <v>383</v>
      </c>
      <c r="K619" s="67" t="s">
        <v>384</v>
      </c>
      <c r="L619" s="67" t="s">
        <v>385</v>
      </c>
      <c r="M619" s="67"/>
      <c r="N619" s="67" t="s">
        <v>386</v>
      </c>
      <c r="O619" s="67"/>
      <c r="P619" s="57" t="s">
        <v>295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open",IF(AND(NOT(OR(LEN(AZ619)&lt;15,ISNUMBER(MATCH(AZ619,L_Placeholder,0)))),BK619=0,NOT(OR(LEN(AU619)&lt;2,ISNUMBER(MATCH(AU619,L_Placeholder,0)))),NOT(OR(LEN(AX619)&lt;2,ISNUMBER(MATCH(AX619,L_Placeholder,0)))),TRIM(AE619)&lt;&gt;TRIM(T619)),"N/A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missing",IF(OR(LEN(AU619)&lt;2,ISNUMBER(MATCH(AU619,L_Placeholder,0))),"INVALID – PIC missing",IF(OR(LEN(AV619)&lt;2,ISNUMBER(MATCH(AV619,L_Placeholder,0))),"INVALID – result / assessment missing",IF(OR(OR(LEN(AW619)&lt;3,ISNUMBER(MATCH(AW619,L_Placeholder,0))),SUMPRODUCT(--ISNUMBER(SEARCH(" "&amp;L_EvidencePhrase&amp;" ",BD619)))&gt;0,BI619=1),"INVALID – evidence missing, placeholder or not yet on file",IF(BL619=0,"INVALID – evidence needs a traceable reference (number, file name or link)",IF(OR(LEN(AX619)&lt;2,ISNUMBER(MATCH(AX619,L_Placeholder,0))),"INVALID – verifier missing",IF(AX619=AU619,"INVALID – verifier must be someone other than the PIC",IF(BH619=1,"INVALID – result not yet available (awaiting / TBC)",IF(BV619=1,"INVALID – wording says not on board: an on-board confirmation needs the item loaded",IF(AND(AQ619=1,OR(OR(LEN(AY619)&lt;3,ISNUMBER(MATCH(AY619,L_Placeholder,0))),BJ619=1,BQ619=0)),"INVALID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LATE","COMPLETE")&amp;IF(BG619=1," – CHECK WORDING",""))))))))))))))))))))))),IF(TRIM(U619)="Fail","FAIL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t="str">
        <f aca="false">" "&amp;TRIM(SUBSTITUTE(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 "))&amp;" "</f>
        <v>  </v>
      </c>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IFERROR(IF(AND(TRIM(U619)="Pass",SUMPRODUCT((LEN(BC619)-LEN(SUBSTITUTE(BC619,"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")))/(LEN(L_PendNeg)+1))+SUMPRODUCT((LEN(BC619)-LEN(SUBSTITUTE(BC619," "&amp;L_PendPrep&amp;" "," ")))/(LEN(L_PendPrep)+1)),1,0),1)</f>
        <v>0</v>
      </c>
      <c r="BI619" s="61" t="n">
        <f aca="false">IFERROR(IF(SUMPRODUCT((LEN(BD619)-LEN(SUBSTITUTE(BD619," "&amp;L_PendStrict&amp;" "," ")))/(LEN(L_PendStrict)+1))&gt;SUMPRODUCT((LEN(BD619)-LEN(SUBSTITUTE(BD619," "&amp;L_PendNeg&amp;" "," ")))/(LEN(L_PendNeg)+1)),1,0),1)</f>
        <v>0</v>
      </c>
      <c r="BJ619" s="61" t="n">
        <f aca="false">IFERROR(IF(SUMPRODUCT((LEN(BE619)-LEN(SUBSTITUTE(BE619," "&amp;L_Pending&amp;" "," ")))/(LEN(L_Pending)+1))&gt;SUMPRODUCT((LEN(BE619)-LEN(SUBSTITUTE(BE619," "&amp;L_PendNeg&amp;" "," ")))/(LEN(L_PendNeg)+1))+SUMPRODUCT((LEN(BE619)-LEN(SUBSTITUTE(BE619," "&amp;L_PendPrep&amp;" "," ")))/(LEN(L_PendPrep)+1)),1,0),1)</f>
        <v>0</v>
      </c>
      <c r="BK619" s="61" t="n">
        <f aca="false">IFERROR(IF(SUMPRODUCT((LEN(BF619)-LEN(SUBSTITUTE(BF619," "&amp;L_PendStrict&amp;" "," ")))/(LEN(L_PendStrict)+1))&gt;SUMPRODUCT((LEN(BF619)-LEN(SUBSTITUTE(BF619," "&amp;L_PendNeg&amp;" "," ")))/(LEN(L_PendNeg)+1)),1,0),1)</f>
        <v>0</v>
      </c>
      <c r="BL619" s="61" t="n">
        <f aca="false">IFERROR(IF(OR(SUMPRODUCT(--ISNUMBER(SEARCH({"aa000"," aa 000"," aaa 000"," aaaa 000"," a 0000"," a000 000"," aa 00 000"," aaa 00 000"},BN619)))&gt;0,SUMPRODUCT(--ISNUMBER(SEARCH({"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619)))&gt;0,SUMPRODUCT(--ISNUMBER(SEARCH({"http","www.","\",".pdf",".jpg",".jpeg",".png",".heic",".xls",".doc",".msg",".eml"},Z619)))&gt;0,AND(SUMPRODUCT(--ISNUMBER(SEARCH({"sharepoint","onedrive","teams","dms","q-pulse","qpulse"},Z619)))&gt;0,ISNUMBER(SEARCH("0",BM619)))),1,0),0)</f>
        <v>0</v>
      </c>
      <c r="BM619" s="61" t="str">
        <f aca="false">SUBSTITUTE(SUBSTITUTE(SUBSTITUTE(SUBSTITUTE(SUBSTITUTE(SUBSTITUTE(SUBSTITUTE(SUBSTITUTE(SUBSTITUTE(LOWER(BW619&amp;""),"1","0"),"2","0"),"3","0"),"4","0"),"5","0"),"6","0"),"7","0"),"8","0"),"9","0")</f>
        <v>  </v>
      </c>
      <c r="BN619" s="61" t="str">
        <f aca="false">SUBSTITUTE(SUBSTITUTE(SUBSTITUTE(SUBSTITUTE(SUBSTITUTE(SUBSTITUTE(SUBSTITUTE(SUBSTITUTE(SUBSTITUTE(SUBSTITUTE(SUBSTITUTE(SUBSTITUTE(SUBSTITUTE(SUBSTITUTE(SUBSTITUTE(SUBSTITUTE(SUBSTITUTE(SUBSTITUTE(SUBSTITUTE(SUBSTITUTE(SUBSTITUTE(SUBSTITUTE(SUBSTITUTE(SUBSTITUTE(SUBSTITUTE(BM619,"b","a"),"c","a"),"d","a"),"e","a"),"f","a"),"g","a"),"h","a"),"i","a"),"j","a"),"k","a"),"l","a"),"m","a"),"n","a"),"o","a"),"p","a"),"q","a"),"r","a"),"s","a"),"t","a"),"u","a"),"v","a"),"w","a"),"x","a"),"y","a"),"z","a")</f>
        <v>  </v>
      </c>
      <c r="BO619" s="61" t="str">
        <f aca="false">SUBSTITUTE(SUBSTITUTE(SUBSTITUTE(SUBSTITUTE(SUBSTITUTE(SUBSTITUTE(SUBSTITUTE(SUBSTITUTE(SUBSTITUTE(LOWER(BX619&amp;""),"1","0"),"2","0"),"3","0"),"4","0"),"5","0"),"6","0"),"7","0"),"8","0"),"9","0")</f>
        <v>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v>
      </c>
      <c r="BQ619" s="61" t="n">
        <f aca="false">IFERROR(IF(OR(SUMPRODUCT(--ISNUMBER(SEARCH({"aa000"," aa 000"," aaa 000"," aaaa 000"," a 0000"," a000 000"," aa 00 000"," aaa 00 000"},BP619)))&gt;0,SUMPRODUCT(--ISNUMBER(SEARCH({"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619)))&gt;0,SUMPRODUCT(--ISNUMBER(SEARCH({"http","www.","\",".pdf",".jpg",".jpeg",".png",".heic",".xls",".doc",".msg",".eml"},W619)))&gt;0,ISNUMBER(SEARCH("0000",BO619)),AND(SUMPRODUCT(--ISNUMBER(SEARCH({"sharepoint","onedrive","teams","dms","q-pulse","qpulse"},W619)))&gt;0,ISNUMBER(SEARCH("0",BO619)))),1,0),0)</f>
        <v>0</v>
      </c>
      <c r="BR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619," "&amp;LOWER(Flights!$F$23)&amp;" "," ~ ")," mh"," ~")," at "," ~ ")," by "," ~ ")," on "," ~ ")," to "," ~ ")," from "," ~ ")," until "," ~ ")," till "," ~ ")," before "," ~ ")," after "," ~ ")," around "," ~ ")," approx "," ~ ")," about "," ~ ")," since "," ~ ")," hrs "," ~ ")," hr "," ~ ")," hours "," ~ ")," time "," ~ ")," jan "," ~ ")," feb "," ~ ")," mar "," ~ ")," apr "," ~ ")," may "," ~ ")," jun "," ~ ")," jul "," ~ ")," aug "," ~ ")," sep "," ~ ")," sept "," ~ ")," oct "," ~ ")</f>
        <v>  </v>
      </c>
      <c r="BS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619," "&amp;LOWER(Flights!$F$23)&amp;" "," ~ ")," mh"," ~")," at "," ~ ")," by "," ~ ")," on "," ~ ")," to "," ~ ")," from "," ~ ")," until "," ~ ")," till "," ~ ")," before "," ~ ")," after "," ~ ")," around "," ~ ")," approx "," ~ ")," about "," ~ ")," since "," ~ ")," hrs "," ~ ")," hr "," ~ ")," hours "," ~ ")," time "," ~ ")," jan "," ~ ")," feb "," ~ ")," mar "," ~ ")," apr "," ~ ")," may "," ~ ")," jun "," ~ ")," jul "," ~ ")," aug "," ~ ")," sep "," ~ ")," sept "," ~ ")," oct "," ~ ")</f>
        <v>  </v>
      </c>
      <c r="BT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619,"jan","~"),"feb","~"),"mar","~"),"apr","~"),"may","~"),"jun","~"),"jul","~"),"aug","~"),"sep","~"),"oct","~"),"nov","~"),"dec","~")," nov "," ~ ")," dec "," ~ ")," mon "," ~ ")," tue "," ~ ")," wed "," ~ ")," thu "," ~ ")," fri "," ~ ")," sat "," ~ ")," sun "," ~ ")," gate "," ~ ")," bay "," ~ ")," stand "," ~ ")," position "," ~ ")," galley "," ~ ")," flight "," ~ ")," flt "," ~ ")," day "," ~ ")," date "," ~ ")," dated "," ~ ")," the "," ~ ")," and "," ~ ")," of "," ~ ")," in "," ~ ")," for "," ~ ")," with "," ~ ")</f>
        <v>  </v>
      </c>
      <c r="BU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619,"jan","~"),"feb","~"),"mar","~"),"apr","~"),"may","~"),"jun","~"),"jul","~"),"aug","~"),"sep","~"),"oct","~"),"nov","~"),"dec","~")," nov "," ~ ")," dec "," ~ ")," mon "," ~ ")," tue "," ~ ")," wed "," ~ ")," thu "," ~ ")," fri "," ~ ")," sat "," ~ ")," sun "," ~ ")," gate "," ~ ")," bay "," ~ ")," stand "," ~ ")," position "," ~ ")," galley "," ~ ")," flight "," ~ ")," flt "," ~ ")," day "," ~ ")," date "," ~ ")," dated "," ~ ")," the "," ~ ")," and "," ~ ")," of "," ~ ")," in "," ~ ")," for "," ~ ")," with "," ~ ")</f>
        <v>  </v>
      </c>
      <c r="BV619" s="61" t="n">
        <f aca="false">0</f>
        <v>0</v>
      </c>
      <c r="BW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619," pax "," ~ ")," etd "," ~ ")," eta "," ~ ")," std "," ~ ")," sta "," ~ ")," atd "," ~ ")," ata "," ~ ")," lt "," ~ ")," utc "," ~ ")," local "," ~ ")," ok "," ~ ")," done "," ~ ")," seen "," ~ ")," chk "," ~ ")," chkd "," ~ ")," checked "," ~ ")," rcvd "," ~ ")," recd "," ~ ")," dep "," ~ ")," arr "," ~ ")," qty "," ~ ")," all "," ~ ")," ttl "," ~ ")," total "," ~ ")," via "," ~ ")," per "," ~ ")," call "," ~ ")," inbound "," ~ ")," outbound "," ~ ")," approx "," ~ ")</f>
        <v>  </v>
      </c>
      <c r="BX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619," pax "," ~ ")," etd "," ~ ")," eta "," ~ ")," std "," ~ ")," sta "," ~ ")," atd "," ~ ")," ata "," ~ ")," lt "," ~ ")," utc "," ~ ")," local "," ~ ")," ok "," ~ ")," done "," ~ ")," seen "," ~ ")," chk "," ~ ")," chkd "," ~ ")," checked "," ~ ")," rcvd "," ~ ")," recd "," ~ ")," dep "," ~ ")," arr "," ~ ")," qty "," ~ ")," all "," ~ ")," ttl "," ~ ")," total "," ~ ")," via "," ~ ")," per "," ~ ")," call "," ~ ")," inbound "," ~ ")," outbound "," ~ ")," approx "," ~ ")</f>
        <v>  </v>
      </c>
    </row>
    <row r="620" customFormat="false" ht="39.75" hidden="false" customHeight="true" outlineLevel="0" collapsed="false">
      <c r="A620" s="57" t="s">
        <v>1333</v>
      </c>
      <c r="B620" s="57" t="s">
        <v>301</v>
      </c>
      <c r="C620" s="57" t="str">
        <f aca="false">Flights!$F$23</f>
        <v>MH0053</v>
      </c>
      <c r="D620" s="58" t="n">
        <f aca="false">Flights!$D$23</f>
        <v>46324</v>
      </c>
      <c r="E620" s="57" t="str">
        <f aca="false">Flights!$G$23&amp;"-"&amp;Flights!$H$23</f>
        <v>KIX-KUL</v>
      </c>
      <c r="F620" s="57" t="str">
        <f aca="false">Flights!$K$23</f>
        <v>EY</v>
      </c>
      <c r="G620" s="57" t="s">
        <v>81</v>
      </c>
      <c r="H620" s="57" t="s">
        <v>381</v>
      </c>
      <c r="I620" s="57" t="s">
        <v>388</v>
      </c>
      <c r="J620" s="57" t="s">
        <v>389</v>
      </c>
      <c r="K620" s="67" t="s">
        <v>390</v>
      </c>
      <c r="L620" s="67" t="s">
        <v>385</v>
      </c>
      <c r="M620" s="67"/>
      <c r="N620" s="67" t="s">
        <v>386</v>
      </c>
      <c r="O620" s="67"/>
      <c r="P620" s="57" t="s">
        <v>295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open",IF(AND(NOT(OR(LEN(AZ620)&lt;15,ISNUMBER(MATCH(AZ620,L_Placeholder,0)))),BK620=0,NOT(OR(LEN(AU620)&lt;2,ISNUMBER(MATCH(AU620,L_Placeholder,0)))),NOT(OR(LEN(AX620)&lt;2,ISNUMBER(MATCH(AX620,L_Placeholder,0)))),TRIM(AE620)&lt;&gt;TRIM(T620)),"N/A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missing",IF(OR(LEN(AU620)&lt;2,ISNUMBER(MATCH(AU620,L_Placeholder,0))),"INVALID – PIC missing",IF(OR(LEN(AV620)&lt;2,ISNUMBER(MATCH(AV620,L_Placeholder,0))),"INVALID – result / assessment missing",IF(OR(OR(LEN(AW620)&lt;3,ISNUMBER(MATCH(AW620,L_Placeholder,0))),SUMPRODUCT(--ISNUMBER(SEARCH(" "&amp;L_EvidencePhrase&amp;" ",BD620)))&gt;0,BI620=1),"INVALID – evidence missing, placeholder or not yet on file",IF(BL620=0,"INVALID – evidence needs a traceable reference (number, file name or link)",IF(OR(LEN(AX620)&lt;2,ISNUMBER(MATCH(AX620,L_Placeholder,0))),"INVALID – verifier missing",IF(AX620=AU620,"INVALID – verifier must be someone other than the PIC",IF(BH620=1,"INVALID – result not yet available (awaiting / TBC)",IF(BV620=1,"INVALID – wording says not on board: an on-board confirmation needs the item loaded",IF(AND(AQ620=1,OR(OR(LEN(AY620)&lt;3,ISNUMBER(MATCH(AY620,L_Placeholder,0))),BJ620=1,BQ620=0)),"INVALID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LATE","COMPLETE")&amp;IF(BG620=1," – CHECK WORDING",""))))))))))))))))))))))),IF(TRIM(U620)="Fail","FAIL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t="str">
        <f aca="false">" "&amp;TRIM(SUBSTITUTE(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 "))&amp;" "</f>
        <v>  </v>
      </c>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IFERROR(IF(AND(TRIM(U620)="Pass",SUMPRODUCT((LEN(BC620)-LEN(SUBSTITUTE(BC620,"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")))/(LEN(L_PendNeg)+1))+SUMPRODUCT((LEN(BC620)-LEN(SUBSTITUTE(BC620," "&amp;L_PendPrep&amp;" "," ")))/(LEN(L_PendPrep)+1)),1,0),1)</f>
        <v>0</v>
      </c>
      <c r="BI620" s="61" t="n">
        <f aca="false">IFERROR(IF(SUMPRODUCT((LEN(BD620)-LEN(SUBSTITUTE(BD620," "&amp;L_PendStrict&amp;" "," ")))/(LEN(L_PendStrict)+1))&gt;SUMPRODUCT((LEN(BD620)-LEN(SUBSTITUTE(BD620," "&amp;L_PendNeg&amp;" "," ")))/(LEN(L_PendNeg)+1)),1,0),1)</f>
        <v>0</v>
      </c>
      <c r="BJ620" s="61" t="n">
        <f aca="false">IFERROR(IF(SUMPRODUCT((LEN(BE620)-LEN(SUBSTITUTE(BE620," "&amp;L_Pending&amp;" "," ")))/(LEN(L_Pending)+1))&gt;SUMPRODUCT((LEN(BE620)-LEN(SUBSTITUTE(BE620," "&amp;L_PendNeg&amp;" "," ")))/(LEN(L_PendNeg)+1))+SUMPRODUCT((LEN(BE620)-LEN(SUBSTITUTE(BE620," "&amp;L_PendPrep&amp;" "," ")))/(LEN(L_PendPrep)+1)),1,0),1)</f>
        <v>0</v>
      </c>
      <c r="BK620" s="61" t="n">
        <f aca="false">IFERROR(IF(SUMPRODUCT((LEN(BF620)-LEN(SUBSTITUTE(BF620," "&amp;L_PendStrict&amp;" "," ")))/(LEN(L_PendStrict)+1))&gt;SUMPRODUCT((LEN(BF620)-LEN(SUBSTITUTE(BF620," "&amp;L_PendNeg&amp;" "," ")))/(LEN(L_PendNeg)+1)),1,0),1)</f>
        <v>0</v>
      </c>
      <c r="BL620" s="61" t="n">
        <f aca="false">IFERROR(IF(OR(SUMPRODUCT(--ISNUMBER(SEARCH({"aa000"," aa 000"," aaa 000"," aaaa 000"," a 0000"," a000 000"," aa 00 000"," aaa 00 000"},BN620)))&gt;0,SUMPRODUCT(--ISNUMBER(SEARCH({"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620)))&gt;0,SUMPRODUCT(--ISNUMBER(SEARCH({"http","www.","\",".pdf",".jpg",".jpeg",".png",".heic",".xls",".doc",".msg",".eml"},Z620)))&gt;0,AND(SUMPRODUCT(--ISNUMBER(SEARCH({"sharepoint","onedrive","teams","dms","q-pulse","qpulse"},Z620)))&gt;0,ISNUMBER(SEARCH("0",BM620)))),1,0),0)</f>
        <v>0</v>
      </c>
      <c r="BM620" s="61" t="str">
        <f aca="false">SUBSTITUTE(SUBSTITUTE(SUBSTITUTE(SUBSTITUTE(SUBSTITUTE(SUBSTITUTE(SUBSTITUTE(SUBSTITUTE(SUBSTITUTE(LOWER(BW620&amp;""),"1","0"),"2","0"),"3","0"),"4","0"),"5","0"),"6","0"),"7","0"),"8","0"),"9","0")</f>
        <v>  </v>
      </c>
      <c r="BN620" s="61" t="str">
        <f aca="false">SUBSTITUTE(SUBSTITUTE(SUBSTITUTE(SUBSTITUTE(SUBSTITUTE(SUBSTITUTE(SUBSTITUTE(SUBSTITUTE(SUBSTITUTE(SUBSTITUTE(SUBSTITUTE(SUBSTITUTE(SUBSTITUTE(SUBSTITUTE(SUBSTITUTE(SUBSTITUTE(SUBSTITUTE(SUBSTITUTE(SUBSTITUTE(SUBSTITUTE(SUBSTITUTE(SUBSTITUTE(SUBSTITUTE(SUBSTITUTE(SUBSTITUTE(BM620,"b","a"),"c","a"),"d","a"),"e","a"),"f","a"),"g","a"),"h","a"),"i","a"),"j","a"),"k","a"),"l","a"),"m","a"),"n","a"),"o","a"),"p","a"),"q","a"),"r","a"),"s","a"),"t","a"),"u","a"),"v","a"),"w","a"),"x","a"),"y","a"),"z","a")</f>
        <v>  </v>
      </c>
      <c r="BO620" s="61" t="str">
        <f aca="false">SUBSTITUTE(SUBSTITUTE(SUBSTITUTE(SUBSTITUTE(SUBSTITUTE(SUBSTITUTE(SUBSTITUTE(SUBSTITUTE(SUBSTITUTE(LOWER(BX620&amp;""),"1","0"),"2","0"),"3","0"),"4","0"),"5","0"),"6","0"),"7","0"),"8","0"),"9","0")</f>
        <v>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v>
      </c>
      <c r="BQ620" s="61" t="n">
        <f aca="false">IFERROR(IF(OR(SUMPRODUCT(--ISNUMBER(SEARCH({"aa000"," aa 000"," aaa 000"," aaaa 000"," a 0000"," a000 000"," aa 00 000"," aaa 00 000"},BP620)))&gt;0,SUMPRODUCT(--ISNUMBER(SEARCH({"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620)))&gt;0,SUMPRODUCT(--ISNUMBER(SEARCH({"http","www.","\",".pdf",".jpg",".jpeg",".png",".heic",".xls",".doc",".msg",".eml"},W620)))&gt;0,ISNUMBER(SEARCH("0000",BO620)),AND(SUMPRODUCT(--ISNUMBER(SEARCH({"sharepoint","onedrive","teams","dms","q-pulse","qpulse"},W620)))&gt;0,ISNUMBER(SEARCH("0",BO620)))),1,0),0)</f>
        <v>0</v>
      </c>
      <c r="BR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620," "&amp;LOWER(Flights!$F$23)&amp;" "," ~ ")," mh"," ~")," at "," ~ ")," by "," ~ ")," on "," ~ ")," to "," ~ ")," from "," ~ ")," until "," ~ ")," till "," ~ ")," before "," ~ ")," after "," ~ ")," around "," ~ ")," approx "," ~ ")," about "," ~ ")," since "," ~ ")," hrs "," ~ ")," hr "," ~ ")," hours "," ~ ")," time "," ~ ")," jan "," ~ ")," feb "," ~ ")," mar "," ~ ")," apr "," ~ ")," may "," ~ ")," jun "," ~ ")," jul "," ~ ")," aug "," ~ ")," sep "," ~ ")," sept "," ~ ")," oct "," ~ ")</f>
        <v>  </v>
      </c>
      <c r="BS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620," "&amp;LOWER(Flights!$F$23)&amp;" "," ~ ")," mh"," ~")," at "," ~ ")," by "," ~ ")," on "," ~ ")," to "," ~ ")," from "," ~ ")," until "," ~ ")," till "," ~ ")," before "," ~ ")," after "," ~ ")," around "," ~ ")," approx "," ~ ")," about "," ~ ")," since "," ~ ")," hrs "," ~ ")," hr "," ~ ")," hours "," ~ ")," time "," ~ ")," jan "," ~ ")," feb "," ~ ")," mar "," ~ ")," apr "," ~ ")," may "," ~ ")," jun "," ~ ")," jul "," ~ ")," aug "," ~ ")," sep "," ~ ")," sept "," ~ ")," oct "," ~ ")</f>
        <v>  </v>
      </c>
      <c r="BT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620,"jan","~"),"feb","~"),"mar","~"),"apr","~"),"may","~"),"jun","~"),"jul","~"),"aug","~"),"sep","~"),"oct","~"),"nov","~"),"dec","~")," nov "," ~ ")," dec "," ~ ")," mon "," ~ ")," tue "," ~ ")," wed "," ~ ")," thu "," ~ ")," fri "," ~ ")," sat "," ~ ")," sun "," ~ ")," gate "," ~ ")," bay "," ~ ")," stand "," ~ ")," position "," ~ ")," galley "," ~ ")," flight "," ~ ")," flt "," ~ ")," day "," ~ ")," date "," ~ ")," dated "," ~ ")," the "," ~ ")," and "," ~ ")," of "," ~ ")," in "," ~ ")," for "," ~ ")," with "," ~ ")</f>
        <v>  </v>
      </c>
      <c r="BU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620,"jan","~"),"feb","~"),"mar","~"),"apr","~"),"may","~"),"jun","~"),"jul","~"),"aug","~"),"sep","~"),"oct","~"),"nov","~"),"dec","~")," nov "," ~ ")," dec "," ~ ")," mon "," ~ ")," tue "," ~ ")," wed "," ~ ")," thu "," ~ ")," fri "," ~ ")," sat "," ~ ")," sun "," ~ ")," gate "," ~ ")," bay "," ~ ")," stand "," ~ ")," position "," ~ ")," galley "," ~ ")," flight "," ~ ")," flt "," ~ ")," day "," ~ ")," date "," ~ ")," dated "," ~ ")," the "," ~ ")," and "," ~ ")," of "," ~ ")," in "," ~ ")," for "," ~ ")," with "," ~ ")</f>
        <v>  </v>
      </c>
      <c r="BV620" s="61" t="n">
        <f aca="false">0</f>
        <v>0</v>
      </c>
      <c r="BW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620," pax "," ~ ")," etd "," ~ ")," eta "," ~ ")," std "," ~ ")," sta "," ~ ")," atd "," ~ ")," ata "," ~ ")," lt "," ~ ")," utc "," ~ ")," local "," ~ ")," ok "," ~ ")," done "," ~ ")," seen "," ~ ")," chk "," ~ ")," chkd "," ~ ")," checked "," ~ ")," rcvd "," ~ ")," recd "," ~ ")," dep "," ~ ")," arr "," ~ ")," qty "," ~ ")," all "," ~ ")," ttl "," ~ ")," total "," ~ ")," via "," ~ ")," per "," ~ ")," call "," ~ ")," inbound "," ~ ")," outbound "," ~ ")," approx "," ~ ")</f>
        <v>  </v>
      </c>
      <c r="BX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620," pax "," ~ ")," etd "," ~ ")," eta "," ~ ")," std "," ~ ")," sta "," ~ ")," atd "," ~ ")," ata "," ~ ")," lt "," ~ ")," utc "," ~ ")," local "," ~ ")," ok "," ~ ")," done "," ~ ")," seen "," ~ ")," chk "," ~ ")," chkd "," ~ ")," checked "," ~ ")," rcvd "," ~ ")," recd "," ~ ")," dep "," ~ ")," arr "," ~ ")," qty "," ~ ")," all "," ~ ")," ttl "," ~ ")," total "," ~ ")," via "," ~ ")," per "," ~ ")," call "," ~ ")," inbound "," ~ ")," outbound "," ~ ")," approx "," ~ ")</f>
        <v>  </v>
      </c>
    </row>
    <row r="621" customFormat="false" ht="41.25" hidden="false" customHeight="true" outlineLevel="0" collapsed="false">
      <c r="A621" s="57" t="s">
        <v>1334</v>
      </c>
      <c r="B621" s="57" t="s">
        <v>301</v>
      </c>
      <c r="C621" s="57" t="str">
        <f aca="false">Flights!$F$23</f>
        <v>MH0053</v>
      </c>
      <c r="D621" s="58" t="n">
        <f aca="false">Flights!$D$23</f>
        <v>46324</v>
      </c>
      <c r="E621" s="57" t="str">
        <f aca="false">Flights!$G$23&amp;"-"&amp;Flights!$H$23</f>
        <v>KIX-KUL</v>
      </c>
      <c r="F621" s="57" t="str">
        <f aca="false">Flights!$K$23</f>
        <v>EY</v>
      </c>
      <c r="G621" s="57" t="s">
        <v>81</v>
      </c>
      <c r="H621" s="57" t="s">
        <v>381</v>
      </c>
      <c r="I621" s="57" t="s">
        <v>392</v>
      </c>
      <c r="J621" s="57" t="s">
        <v>393</v>
      </c>
      <c r="K621" s="67" t="s">
        <v>394</v>
      </c>
      <c r="L621" s="67" t="s">
        <v>385</v>
      </c>
      <c r="M621" s="67"/>
      <c r="N621" s="67" t="str">
        <f aca="false">IF(TRIM(Flights!$L$23)="A339","Required","N/A – rule")</f>
        <v>N/A – rule</v>
      </c>
      <c r="O621" s="67" t="s">
        <v>395</v>
      </c>
      <c r="P621" s="57" t="s">
        <v>295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open",IF(AND(NOT(OR(LEN(AZ621)&lt;15,ISNUMBER(MATCH(AZ621,L_Placeholder,0)))),BK621=0,NOT(OR(LEN(AU621)&lt;2,ISNUMBER(MATCH(AU621,L_Placeholder,0)))),NOT(OR(LEN(AX621)&lt;2,ISNUMBER(MATCH(AX621,L_Placeholder,0)))),TRIM(AE621)&lt;&gt;TRIM(T621)),"N/A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missing",IF(OR(LEN(AU621)&lt;2,ISNUMBER(MATCH(AU621,L_Placeholder,0))),"INVALID – PIC missing",IF(OR(LEN(AV621)&lt;2,ISNUMBER(MATCH(AV621,L_Placeholder,0))),"INVALID – result / assessment missing",IF(OR(OR(LEN(AW621)&lt;3,ISNUMBER(MATCH(AW621,L_Placeholder,0))),SUMPRODUCT(--ISNUMBER(SEARCH(" "&amp;L_EvidencePhrase&amp;" ",BD621)))&gt;0,BI621=1),"INVALID – evidence missing, placeholder or not yet on file",IF(BL621=0,"INVALID – evidence needs a traceable reference (number, file name or link)",IF(OR(LEN(AX621)&lt;2,ISNUMBER(MATCH(AX621,L_Placeholder,0))),"INVALID – verifier missing",IF(AX621=AU621,"INVALID – verifier must be someone other than the PIC",IF(BH621=1,"INVALID – result not yet available (awaiting / TBC)",IF(BV621=1,"INVALID – wording says not on board: an on-board confirmation needs the item loaded",IF(AND(AQ621=1,OR(OR(LEN(AY621)&lt;3,ISNUMBER(MATCH(AY621,L_Placeholder,0))),BJ621=1,BQ621=0)),"INVALID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LATE","COMPLETE")&amp;IF(BG621=1," – CHECK WORDING",""))))))))))))))))))))))),IF(TRIM(U621)="Fail","FAIL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t="str">
        <f aca="false">" "&amp;TRIM(SUBSTITUTE(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 "))&amp;" "</f>
        <v>  </v>
      </c>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IFERROR(IF(AND(TRIM(U621)="Pass",SUMPRODUCT((LEN(BC621)-LEN(SUBSTITUTE(BC621,"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")))/(LEN(L_PendNeg)+1))+SUMPRODUCT((LEN(BC621)-LEN(SUBSTITUTE(BC621," "&amp;L_PendPrep&amp;" "," ")))/(LEN(L_PendPrep)+1)),1,0),1)</f>
        <v>0</v>
      </c>
      <c r="BI621" s="61" t="n">
        <f aca="false">IFERROR(IF(SUMPRODUCT((LEN(BD621)-LEN(SUBSTITUTE(BD621," "&amp;L_PendStrict&amp;" "," ")))/(LEN(L_PendStrict)+1))&gt;SUMPRODUCT((LEN(BD621)-LEN(SUBSTITUTE(BD621," "&amp;L_PendNeg&amp;" "," ")))/(LEN(L_PendNeg)+1)),1,0),1)</f>
        <v>0</v>
      </c>
      <c r="BJ621" s="61" t="n">
        <f aca="false">IFERROR(IF(SUMPRODUCT((LEN(BE621)-LEN(SUBSTITUTE(BE621," "&amp;L_Pending&amp;" "," ")))/(LEN(L_Pending)+1))&gt;SUMPRODUCT((LEN(BE621)-LEN(SUBSTITUTE(BE621," "&amp;L_PendNeg&amp;" "," ")))/(LEN(L_PendNeg)+1))+SUMPRODUCT((LEN(BE621)-LEN(SUBSTITUTE(BE621," "&amp;L_PendPrep&amp;" "," ")))/(LEN(L_PendPrep)+1)),1,0),1)</f>
        <v>0</v>
      </c>
      <c r="BK621" s="61" t="n">
        <f aca="false">IFERROR(IF(SUMPRODUCT((LEN(BF621)-LEN(SUBSTITUTE(BF621," "&amp;L_PendStrict&amp;" "," ")))/(LEN(L_PendStrict)+1))&gt;SUMPRODUCT((LEN(BF621)-LEN(SUBSTITUTE(BF621," "&amp;L_PendNeg&amp;" "," ")))/(LEN(L_PendNeg)+1)),1,0),1)</f>
        <v>0</v>
      </c>
      <c r="BL621" s="61" t="n">
        <f aca="false">IFERROR(IF(OR(SUMPRODUCT(--ISNUMBER(SEARCH({"aa000"," aa 000"," aaa 000"," aaaa 000"," a 0000"," a000 000"," aa 00 000"," aaa 00 000"},BN621)))&gt;0,SUMPRODUCT(--ISNUMBER(SEARCH({"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621)))&gt;0,SUMPRODUCT(--ISNUMBER(SEARCH({"http","www.","\",".pdf",".jpg",".jpeg",".png",".heic",".xls",".doc",".msg",".eml"},Z621)))&gt;0,AND(SUMPRODUCT(--ISNUMBER(SEARCH({"sharepoint","onedrive","teams","dms","q-pulse","qpulse"},Z621)))&gt;0,ISNUMBER(SEARCH("0",BM621)))),1,0),0)</f>
        <v>0</v>
      </c>
      <c r="BM621" s="61" t="str">
        <f aca="false">SUBSTITUTE(SUBSTITUTE(SUBSTITUTE(SUBSTITUTE(SUBSTITUTE(SUBSTITUTE(SUBSTITUTE(SUBSTITUTE(SUBSTITUTE(LOWER(BW621&amp;""),"1","0"),"2","0"),"3","0"),"4","0"),"5","0"),"6","0"),"7","0"),"8","0"),"9","0")</f>
        <v>  </v>
      </c>
      <c r="BN621" s="61" t="str">
        <f aca="false">SUBSTITUTE(SUBSTITUTE(SUBSTITUTE(SUBSTITUTE(SUBSTITUTE(SUBSTITUTE(SUBSTITUTE(SUBSTITUTE(SUBSTITUTE(SUBSTITUTE(SUBSTITUTE(SUBSTITUTE(SUBSTITUTE(SUBSTITUTE(SUBSTITUTE(SUBSTITUTE(SUBSTITUTE(SUBSTITUTE(SUBSTITUTE(SUBSTITUTE(SUBSTITUTE(SUBSTITUTE(SUBSTITUTE(SUBSTITUTE(SUBSTITUTE(BM621,"b","a"),"c","a"),"d","a"),"e","a"),"f","a"),"g","a"),"h","a"),"i","a"),"j","a"),"k","a"),"l","a"),"m","a"),"n","a"),"o","a"),"p","a"),"q","a"),"r","a"),"s","a"),"t","a"),"u","a"),"v","a"),"w","a"),"x","a"),"y","a"),"z","a")</f>
        <v>  </v>
      </c>
      <c r="BO621" s="61" t="str">
        <f aca="false">SUBSTITUTE(SUBSTITUTE(SUBSTITUTE(SUBSTITUTE(SUBSTITUTE(SUBSTITUTE(SUBSTITUTE(SUBSTITUTE(SUBSTITUTE(LOWER(BX621&amp;""),"1","0"),"2","0"),"3","0"),"4","0"),"5","0"),"6","0"),"7","0"),"8","0"),"9","0")</f>
        <v>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v>
      </c>
      <c r="BQ621" s="61" t="n">
        <f aca="false">IFERROR(IF(OR(SUMPRODUCT(--ISNUMBER(SEARCH({"aa000"," aa 000"," aaa 000"," aaaa 000"," a 0000"," a000 000"," aa 00 000"," aaa 00 000"},BP621)))&gt;0,SUMPRODUCT(--ISNUMBER(SEARCH({"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621)))&gt;0,SUMPRODUCT(--ISNUMBER(SEARCH({"http","www.","\",".pdf",".jpg",".jpeg",".png",".heic",".xls",".doc",".msg",".eml"},W621)))&gt;0,ISNUMBER(SEARCH("0000",BO621)),AND(SUMPRODUCT(--ISNUMBER(SEARCH({"sharepoint","onedrive","teams","dms","q-pulse","qpulse"},W621)))&gt;0,ISNUMBER(SEARCH("0",BO621)))),1,0),0)</f>
        <v>0</v>
      </c>
      <c r="BR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621," "&amp;LOWER(Flights!$F$23)&amp;" "," ~ ")," mh"," ~")," at "," ~ ")," by "," ~ ")," on "," ~ ")," to "," ~ ")," from "," ~ ")," until "," ~ ")," till "," ~ ")," before "," ~ ")," after "," ~ ")," around "," ~ ")," approx "," ~ ")," about "," ~ ")," since "," ~ ")," hrs "," ~ ")," hr "," ~ ")," hours "," ~ ")," time "," ~ ")," jan "," ~ ")," feb "," ~ ")," mar "," ~ ")," apr "," ~ ")," may "," ~ ")," jun "," ~ ")," jul "," ~ ")," aug "," ~ ")," sep "," ~ ")," sept "," ~ ")," oct "," ~ ")</f>
        <v>  </v>
      </c>
      <c r="BS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621," "&amp;LOWER(Flights!$F$23)&amp;" "," ~ ")," mh"," ~")," at "," ~ ")," by "," ~ ")," on "," ~ ")," to "," ~ ")," from "," ~ ")," until "," ~ ")," till "," ~ ")," before "," ~ ")," after "," ~ ")," around "," ~ ")," approx "," ~ ")," about "," ~ ")," since "," ~ ")," hrs "," ~ ")," hr "," ~ ")," hours "," ~ ")," time "," ~ ")," jan "," ~ ")," feb "," ~ ")," mar "," ~ ")," apr "," ~ ")," may "," ~ ")," jun "," ~ ")," jul "," ~ ")," aug "," ~ ")," sep "," ~ ")," sept "," ~ ")," oct "," ~ ")</f>
        <v>  </v>
      </c>
      <c r="BT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621,"jan","~"),"feb","~"),"mar","~"),"apr","~"),"may","~"),"jun","~"),"jul","~"),"aug","~"),"sep","~"),"oct","~"),"nov","~"),"dec","~")," nov "," ~ ")," dec "," ~ ")," mon "," ~ ")," tue "," ~ ")," wed "," ~ ")," thu "," ~ ")," fri "," ~ ")," sat "," ~ ")," sun "," ~ ")," gate "," ~ ")," bay "," ~ ")," stand "," ~ ")," position "," ~ ")," galley "," ~ ")," flight "," ~ ")," flt "," ~ ")," day "," ~ ")," date "," ~ ")," dated "," ~ ")," the "," ~ ")," and "," ~ ")," of "," ~ ")," in "," ~ ")," for "," ~ ")," with "," ~ ")</f>
        <v>  </v>
      </c>
      <c r="BU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621,"jan","~"),"feb","~"),"mar","~"),"apr","~"),"may","~"),"jun","~"),"jul","~"),"aug","~"),"sep","~"),"oct","~"),"nov","~"),"dec","~")," nov "," ~ ")," dec "," ~ ")," mon "," ~ ")," tue "," ~ ")," wed "," ~ ")," thu "," ~ ")," fri "," ~ ")," sat "," ~ ")," sun "," ~ ")," gate "," ~ ")," bay "," ~ ")," stand "," ~ ")," position "," ~ ")," galley "," ~ ")," flight "," ~ ")," flt "," ~ ")," day "," ~ ")," date "," ~ ")," dated "," ~ ")," the "," ~ ")," and "," ~ ")," of "," ~ ")," in "," ~ ")," for "," ~ ")," with "," ~ ")</f>
        <v>  </v>
      </c>
      <c r="BV621" s="61" t="n">
        <f aca="false">0</f>
        <v>0</v>
      </c>
      <c r="BW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621," pax "," ~ ")," etd "," ~ ")," eta "," ~ ")," std "," ~ ")," sta "," ~ ")," atd "," ~ ")," ata "," ~ ")," lt "," ~ ")," utc "," ~ ")," local "," ~ ")," ok "," ~ ")," done "," ~ ")," seen "," ~ ")," chk "," ~ ")," chkd "," ~ ")," checked "," ~ ")," rcvd "," ~ ")," recd "," ~ ")," dep "," ~ ")," arr "," ~ ")," qty "," ~ ")," all "," ~ ")," ttl "," ~ ")," total "," ~ ")," via "," ~ ")," per "," ~ ")," call "," ~ ")," inbound "," ~ ")," outbound "," ~ ")," approx "," ~ ")</f>
        <v>  </v>
      </c>
      <c r="BX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621," pax "," ~ ")," etd "," ~ ")," eta "," ~ ")," std "," ~ ")," sta "," ~ ")," atd "," ~ ")," ata "," ~ ")," lt "," ~ ")," utc "," ~ ")," local "," ~ ")," ok "," ~ ")," done "," ~ ")," seen "," ~ ")," chk "," ~ ")," chkd "," ~ ")," checked "," ~ ")," rcvd "," ~ ")," recd "," ~ ")," dep "," ~ ")," arr "," ~ ")," qty "," ~ ")," all "," ~ ")," ttl "," ~ ")," total "," ~ ")," via "," ~ ")," per "," ~ ")," call "," ~ ")," inbound "," ~ ")," outbound "," ~ ")," approx "," ~ ")</f>
        <v>  </v>
      </c>
    </row>
    <row r="622" customFormat="false" ht="39.75" hidden="false" customHeight="true" outlineLevel="0" collapsed="false">
      <c r="A622" s="57" t="s">
        <v>1335</v>
      </c>
      <c r="B622" s="57" t="s">
        <v>301</v>
      </c>
      <c r="C622" s="57" t="str">
        <f aca="false">Flights!$F$23</f>
        <v>MH0053</v>
      </c>
      <c r="D622" s="58" t="n">
        <f aca="false">Flights!$D$23</f>
        <v>46324</v>
      </c>
      <c r="E622" s="57" t="str">
        <f aca="false">Flights!$G$23&amp;"-"&amp;Flights!$H$23</f>
        <v>KIX-KUL</v>
      </c>
      <c r="F622" s="57" t="str">
        <f aca="false">Flights!$K$23</f>
        <v>EY</v>
      </c>
      <c r="G622" s="57" t="s">
        <v>81</v>
      </c>
      <c r="H622" s="57" t="s">
        <v>381</v>
      </c>
      <c r="I622" s="57" t="s">
        <v>397</v>
      </c>
      <c r="J622" s="57" t="s">
        <v>398</v>
      </c>
      <c r="K622" s="67" t="s">
        <v>399</v>
      </c>
      <c r="L622" s="67" t="s">
        <v>385</v>
      </c>
      <c r="M622" s="67"/>
      <c r="N622" s="67" t="s">
        <v>386</v>
      </c>
      <c r="O622" s="67"/>
      <c r="P622" s="57" t="s">
        <v>295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open",IF(AND(NOT(OR(LEN(AZ622)&lt;15,ISNUMBER(MATCH(AZ622,L_Placeholder,0)))),BK622=0,NOT(OR(LEN(AU622)&lt;2,ISNUMBER(MATCH(AU622,L_Placeholder,0)))),NOT(OR(LEN(AX622)&lt;2,ISNUMBER(MATCH(AX622,L_Placeholder,0)))),TRIM(AE622)&lt;&gt;TRIM(T622)),"N/A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missing",IF(OR(LEN(AU622)&lt;2,ISNUMBER(MATCH(AU622,L_Placeholder,0))),"INVALID – PIC missing",IF(OR(LEN(AV622)&lt;2,ISNUMBER(MATCH(AV622,L_Placeholder,0))),"INVALID – result / assessment missing",IF(OR(OR(LEN(AW622)&lt;3,ISNUMBER(MATCH(AW622,L_Placeholder,0))),SUMPRODUCT(--ISNUMBER(SEARCH(" "&amp;L_EvidencePhrase&amp;" ",BD622)))&gt;0,BI622=1),"INVALID – evidence missing, placeholder or not yet on file",IF(BL622=0,"INVALID – evidence needs a traceable reference (number, file name or link)",IF(OR(LEN(AX622)&lt;2,ISNUMBER(MATCH(AX622,L_Placeholder,0))),"INVALID – verifier missing",IF(AX622=AU622,"INVALID – verifier must be someone other than the PIC",IF(BH622=1,"INVALID – result not yet available (awaiting / TBC)",IF(BV622=1,"INVALID – wording says not on board: an on-board confirmation needs the item loaded",IF(AND(AQ622=1,OR(OR(LEN(AY622)&lt;3,ISNUMBER(MATCH(AY622,L_Placeholder,0))),BJ622=1,BQ622=0)),"INVALID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LATE","COMPLETE")&amp;IF(BG622=1," – CHECK WORDING",""))))))))))))))))))))))),IF(TRIM(U622)="Fail","FAIL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t="str">
        <f aca="false">" "&amp;TRIM(SUBSTITUTE(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 "))&amp;" "</f>
        <v>  </v>
      </c>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IFERROR(IF(AND(TRIM(U622)="Pass",SUMPRODUCT((LEN(BC622)-LEN(SUBSTITUTE(BC622,"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")))/(LEN(L_PendNeg)+1))+SUMPRODUCT((LEN(BC622)-LEN(SUBSTITUTE(BC622," "&amp;L_PendPrep&amp;" "," ")))/(LEN(L_PendPrep)+1)),1,0),1)</f>
        <v>0</v>
      </c>
      <c r="BI622" s="61" t="n">
        <f aca="false">IFERROR(IF(SUMPRODUCT((LEN(BD622)-LEN(SUBSTITUTE(BD622," "&amp;L_PendStrict&amp;" "," ")))/(LEN(L_PendStrict)+1))&gt;SUMPRODUCT((LEN(BD622)-LEN(SUBSTITUTE(BD622," "&amp;L_PendNeg&amp;" "," ")))/(LEN(L_PendNeg)+1)),1,0),1)</f>
        <v>0</v>
      </c>
      <c r="BJ622" s="61" t="n">
        <f aca="false">IFERROR(IF(SUMPRODUCT((LEN(BE622)-LEN(SUBSTITUTE(BE622," "&amp;L_Pending&amp;" "," ")))/(LEN(L_Pending)+1))&gt;SUMPRODUCT((LEN(BE622)-LEN(SUBSTITUTE(BE622," "&amp;L_PendNeg&amp;" "," ")))/(LEN(L_PendNeg)+1))+SUMPRODUCT((LEN(BE622)-LEN(SUBSTITUTE(BE622," "&amp;L_PendPrep&amp;" "," ")))/(LEN(L_PendPrep)+1)),1,0),1)</f>
        <v>0</v>
      </c>
      <c r="BK622" s="61" t="n">
        <f aca="false">IFERROR(IF(SUMPRODUCT((LEN(BF622)-LEN(SUBSTITUTE(BF622," "&amp;L_PendStrict&amp;" "," ")))/(LEN(L_PendStrict)+1))&gt;SUMPRODUCT((LEN(BF622)-LEN(SUBSTITUTE(BF622," "&amp;L_PendNeg&amp;" "," ")))/(LEN(L_PendNeg)+1)),1,0),1)</f>
        <v>0</v>
      </c>
      <c r="BL622" s="61" t="n">
        <f aca="false">IFERROR(IF(OR(SUMPRODUCT(--ISNUMBER(SEARCH({"aa000"," aa 000"," aaa 000"," aaaa 000"," a 0000"," a000 000"," aa 00 000"," aaa 00 000"},BN622)))&gt;0,SUMPRODUCT(--ISNUMBER(SEARCH({"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622)))&gt;0,SUMPRODUCT(--ISNUMBER(SEARCH({"http","www.","\",".pdf",".jpg",".jpeg",".png",".heic",".xls",".doc",".msg",".eml"},Z622)))&gt;0,AND(SUMPRODUCT(--ISNUMBER(SEARCH({"sharepoint","onedrive","teams","dms","q-pulse","qpulse"},Z622)))&gt;0,ISNUMBER(SEARCH("0",BM622)))),1,0),0)</f>
        <v>0</v>
      </c>
      <c r="BM622" s="61" t="str">
        <f aca="false">SUBSTITUTE(SUBSTITUTE(SUBSTITUTE(SUBSTITUTE(SUBSTITUTE(SUBSTITUTE(SUBSTITUTE(SUBSTITUTE(SUBSTITUTE(LOWER(BW622&amp;""),"1","0"),"2","0"),"3","0"),"4","0"),"5","0"),"6","0"),"7","0"),"8","0"),"9","0")</f>
        <v>  </v>
      </c>
      <c r="BN622" s="61" t="str">
        <f aca="false">SUBSTITUTE(SUBSTITUTE(SUBSTITUTE(SUBSTITUTE(SUBSTITUTE(SUBSTITUTE(SUBSTITUTE(SUBSTITUTE(SUBSTITUTE(SUBSTITUTE(SUBSTITUTE(SUBSTITUTE(SUBSTITUTE(SUBSTITUTE(SUBSTITUTE(SUBSTITUTE(SUBSTITUTE(SUBSTITUTE(SUBSTITUTE(SUBSTITUTE(SUBSTITUTE(SUBSTITUTE(SUBSTITUTE(SUBSTITUTE(SUBSTITUTE(BM622,"b","a"),"c","a"),"d","a"),"e","a"),"f","a"),"g","a"),"h","a"),"i","a"),"j","a"),"k","a"),"l","a"),"m","a"),"n","a"),"o","a"),"p","a"),"q","a"),"r","a"),"s","a"),"t","a"),"u","a"),"v","a"),"w","a"),"x","a"),"y","a"),"z","a")</f>
        <v>  </v>
      </c>
      <c r="BO622" s="61" t="str">
        <f aca="false">SUBSTITUTE(SUBSTITUTE(SUBSTITUTE(SUBSTITUTE(SUBSTITUTE(SUBSTITUTE(SUBSTITUTE(SUBSTITUTE(SUBSTITUTE(LOWER(BX622&amp;""),"1","0"),"2","0"),"3","0"),"4","0"),"5","0"),"6","0"),"7","0"),"8","0"),"9","0")</f>
        <v>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v>
      </c>
      <c r="BQ622" s="61" t="n">
        <f aca="false">IFERROR(IF(OR(SUMPRODUCT(--ISNUMBER(SEARCH({"aa000"," aa 000"," aaa 000"," aaaa 000"," a 0000"," a000 000"," aa 00 000"," aaa 00 000"},BP622)))&gt;0,SUMPRODUCT(--ISNUMBER(SEARCH({"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622)))&gt;0,SUMPRODUCT(--ISNUMBER(SEARCH({"http","www.","\",".pdf",".jpg",".jpeg",".png",".heic",".xls",".doc",".msg",".eml"},W622)))&gt;0,ISNUMBER(SEARCH("0000",BO622)),AND(SUMPRODUCT(--ISNUMBER(SEARCH({"sharepoint","onedrive","teams","dms","q-pulse","qpulse"},W622)))&gt;0,ISNUMBER(SEARCH("0",BO622)))),1,0),0)</f>
        <v>0</v>
      </c>
      <c r="BR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622," "&amp;LOWER(Flights!$F$23)&amp;" "," ~ ")," mh"," ~")," at "," ~ ")," by "," ~ ")," on "," ~ ")," to "," ~ ")," from "," ~ ")," until "," ~ ")," till "," ~ ")," before "," ~ ")," after "," ~ ")," around "," ~ ")," approx "," ~ ")," about "," ~ ")," since "," ~ ")," hrs "," ~ ")," hr "," ~ ")," hours "," ~ ")," time "," ~ ")," jan "," ~ ")," feb "," ~ ")," mar "," ~ ")," apr "," ~ ")," may "," ~ ")," jun "," ~ ")," jul "," ~ ")," aug "," ~ ")," sep "," ~ ")," sept "," ~ ")," oct "," ~ ")</f>
        <v>  </v>
      </c>
      <c r="BS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622," "&amp;LOWER(Flights!$F$23)&amp;" "," ~ ")," mh"," ~")," at "," ~ ")," by "," ~ ")," on "," ~ ")," to "," ~ ")," from "," ~ ")," until "," ~ ")," till "," ~ ")," before "," ~ ")," after "," ~ ")," around "," ~ ")," approx "," ~ ")," about "," ~ ")," since "," ~ ")," hrs "," ~ ")," hr "," ~ ")," hours "," ~ ")," time "," ~ ")," jan "," ~ ")," feb "," ~ ")," mar "," ~ ")," apr "," ~ ")," may "," ~ ")," jun "," ~ ")," jul "," ~ ")," aug "," ~ ")," sep "," ~ ")," sept "," ~ ")," oct "," ~ ")</f>
        <v>  </v>
      </c>
      <c r="BT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622,"jan","~"),"feb","~"),"mar","~"),"apr","~"),"may","~"),"jun","~"),"jul","~"),"aug","~"),"sep","~"),"oct","~"),"nov","~"),"dec","~")," nov "," ~ ")," dec "," ~ ")," mon "," ~ ")," tue "," ~ ")," wed "," ~ ")," thu "," ~ ")," fri "," ~ ")," sat "," ~ ")," sun "," ~ ")," gate "," ~ ")," bay "," ~ ")," stand "," ~ ")," position "," ~ ")," galley "," ~ ")," flight "," ~ ")," flt "," ~ ")," day "," ~ ")," date "," ~ ")," dated "," ~ ")," the "," ~ ")," and "," ~ ")," of "," ~ ")," in "," ~ ")," for "," ~ ")," with "," ~ ")</f>
        <v>  </v>
      </c>
      <c r="BU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622,"jan","~"),"feb","~"),"mar","~"),"apr","~"),"may","~"),"jun","~"),"jul","~"),"aug","~"),"sep","~"),"oct","~"),"nov","~"),"dec","~")," nov "," ~ ")," dec "," ~ ")," mon "," ~ ")," tue "," ~ ")," wed "," ~ ")," thu "," ~ ")," fri "," ~ ")," sat "," ~ ")," sun "," ~ ")," gate "," ~ ")," bay "," ~ ")," stand "," ~ ")," position "," ~ ")," galley "," ~ ")," flight "," ~ ")," flt "," ~ ")," day "," ~ ")," date "," ~ ")," dated "," ~ ")," the "," ~ ")," and "," ~ ")," of "," ~ ")," in "," ~ ")," for "," ~ ")," with "," ~ ")</f>
        <v>  </v>
      </c>
      <c r="BV622" s="61" t="n">
        <f aca="false">0</f>
        <v>0</v>
      </c>
      <c r="BW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622," pax "," ~ ")," etd "," ~ ")," eta "," ~ ")," std "," ~ ")," sta "," ~ ")," atd "," ~ ")," ata "," ~ ")," lt "," ~ ")," utc "," ~ ")," local "," ~ ")," ok "," ~ ")," done "," ~ ")," seen "," ~ ")," chk "," ~ ")," chkd "," ~ ")," checked "," ~ ")," rcvd "," ~ ")," recd "," ~ ")," dep "," ~ ")," arr "," ~ ")," qty "," ~ ")," all "," ~ ")," ttl "," ~ ")," total "," ~ ")," via "," ~ ")," per "," ~ ")," call "," ~ ")," inbound "," ~ ")," outbound "," ~ ")," approx "," ~ ")</f>
        <v>  </v>
      </c>
      <c r="BX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622," pax "," ~ ")," etd "," ~ ")," eta "," ~ ")," std "," ~ ")," sta "," ~ ")," atd "," ~ ")," ata "," ~ ")," lt "," ~ ")," utc "," ~ ")," local "," ~ ")," ok "," ~ ")," done "," ~ ")," seen "," ~ ")," chk "," ~ ")," chkd "," ~ ")," checked "," ~ ")," rcvd "," ~ ")," recd "," ~ ")," dep "," ~ ")," arr "," ~ ")," qty "," ~ ")," all "," ~ ")," ttl "," ~ ")," total "," ~ ")," via "," ~ ")," per "," ~ ")," call "," ~ ")," inbound "," ~ ")," outbound "," ~ ")," approx "," ~ ")</f>
        <v>  </v>
      </c>
    </row>
    <row r="623" customFormat="false" ht="39.75" hidden="false" customHeight="true" outlineLevel="0" collapsed="false">
      <c r="A623" s="57" t="s">
        <v>1336</v>
      </c>
      <c r="B623" s="57" t="s">
        <v>301</v>
      </c>
      <c r="C623" s="57" t="str">
        <f aca="false">Flights!$F$23</f>
        <v>MH0053</v>
      </c>
      <c r="D623" s="58" t="n">
        <f aca="false">Flights!$D$23</f>
        <v>46324</v>
      </c>
      <c r="E623" s="57" t="str">
        <f aca="false">Flights!$G$23&amp;"-"&amp;Flights!$H$23</f>
        <v>KIX-KUL</v>
      </c>
      <c r="F623" s="57" t="str">
        <f aca="false">Flights!$K$23</f>
        <v>EY</v>
      </c>
      <c r="G623" s="57" t="s">
        <v>81</v>
      </c>
      <c r="H623" s="57" t="s">
        <v>381</v>
      </c>
      <c r="I623" s="57" t="s">
        <v>401</v>
      </c>
      <c r="J623" s="57" t="s">
        <v>402</v>
      </c>
      <c r="K623" s="67" t="s">
        <v>403</v>
      </c>
      <c r="L623" s="67" t="s">
        <v>385</v>
      </c>
      <c r="M623" s="67"/>
      <c r="N623" s="67" t="s">
        <v>386</v>
      </c>
      <c r="O623" s="67"/>
      <c r="P623" s="57" t="s">
        <v>295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open",IF(AND(NOT(OR(LEN(AZ623)&lt;15,ISNUMBER(MATCH(AZ623,L_Placeholder,0)))),BK623=0,NOT(OR(LEN(AU623)&lt;2,ISNUMBER(MATCH(AU623,L_Placeholder,0)))),NOT(OR(LEN(AX623)&lt;2,ISNUMBER(MATCH(AX623,L_Placeholder,0)))),TRIM(AE623)&lt;&gt;TRIM(T623)),"N/A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missing",IF(OR(LEN(AU623)&lt;2,ISNUMBER(MATCH(AU623,L_Placeholder,0))),"INVALID – PIC missing",IF(OR(LEN(AV623)&lt;2,ISNUMBER(MATCH(AV623,L_Placeholder,0))),"INVALID – result / assessment missing",IF(OR(OR(LEN(AW623)&lt;3,ISNUMBER(MATCH(AW623,L_Placeholder,0))),SUMPRODUCT(--ISNUMBER(SEARCH(" "&amp;L_EvidencePhrase&amp;" ",BD623)))&gt;0,BI623=1),"INVALID – evidence missing, placeholder or not yet on file",IF(BL623=0,"INVALID – evidence needs a traceable reference (number, file name or link)",IF(OR(LEN(AX623)&lt;2,ISNUMBER(MATCH(AX623,L_Placeholder,0))),"INVALID – verifier missing",IF(AX623=AU623,"INVALID – verifier must be someone other than the PIC",IF(BH623=1,"INVALID – result not yet available (awaiting / TBC)",IF(BV623=1,"INVALID – wording says not on board: an on-board confirmation needs the item loaded",IF(AND(AQ623=1,OR(OR(LEN(AY623)&lt;3,ISNUMBER(MATCH(AY623,L_Placeholder,0))),BJ623=1,BQ623=0)),"INVALID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LATE","COMPLETE")&amp;IF(BG623=1," – CHECK WORDING",""))))))))))))))))))))))),IF(TRIM(U623)="Fail","FAIL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t="str">
        <f aca="false">" "&amp;TRIM(SUBSTITUTE(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 "))&amp;" "</f>
        <v>  </v>
      </c>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IFERROR(IF(AND(TRIM(U623)="Pass",SUMPRODUCT((LEN(BC623)-LEN(SUBSTITUTE(BC623,"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")))/(LEN(L_PendNeg)+1))+SUMPRODUCT((LEN(BC623)-LEN(SUBSTITUTE(BC623," "&amp;L_PendPrep&amp;" "," ")))/(LEN(L_PendPrep)+1)),1,0),1)</f>
        <v>0</v>
      </c>
      <c r="BI623" s="61" t="n">
        <f aca="false">IFERROR(IF(SUMPRODUCT((LEN(BD623)-LEN(SUBSTITUTE(BD623," "&amp;L_PendStrict&amp;" "," ")))/(LEN(L_PendStrict)+1))&gt;SUMPRODUCT((LEN(BD623)-LEN(SUBSTITUTE(BD623," "&amp;L_PendNeg&amp;" "," ")))/(LEN(L_PendNeg)+1)),1,0),1)</f>
        <v>0</v>
      </c>
      <c r="BJ623" s="61" t="n">
        <f aca="false">IFERROR(IF(SUMPRODUCT((LEN(BE623)-LEN(SUBSTITUTE(BE623," "&amp;L_Pending&amp;" "," ")))/(LEN(L_Pending)+1))&gt;SUMPRODUCT((LEN(BE623)-LEN(SUBSTITUTE(BE623," "&amp;L_PendNeg&amp;" "," ")))/(LEN(L_PendNeg)+1))+SUMPRODUCT((LEN(BE623)-LEN(SUBSTITUTE(BE623," "&amp;L_PendPrep&amp;" "," ")))/(LEN(L_PendPrep)+1)),1,0),1)</f>
        <v>0</v>
      </c>
      <c r="BK623" s="61" t="n">
        <f aca="false">IFERROR(IF(SUMPRODUCT((LEN(BF623)-LEN(SUBSTITUTE(BF623," "&amp;L_PendStrict&amp;" "," ")))/(LEN(L_PendStrict)+1))&gt;SUMPRODUCT((LEN(BF623)-LEN(SUBSTITUTE(BF623," "&amp;L_PendNeg&amp;" "," ")))/(LEN(L_PendNeg)+1)),1,0),1)</f>
        <v>0</v>
      </c>
      <c r="BL623" s="61" t="n">
        <f aca="false">IFERROR(IF(OR(SUMPRODUCT(--ISNUMBER(SEARCH({"aa000"," aa 000"," aaa 000"," aaaa 000"," a 0000"," a000 000"," aa 00 000"," aaa 00 000"},BN623)))&gt;0,SUMPRODUCT(--ISNUMBER(SEARCH({"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623)))&gt;0,SUMPRODUCT(--ISNUMBER(SEARCH({"http","www.","\",".pdf",".jpg",".jpeg",".png",".heic",".xls",".doc",".msg",".eml"},Z623)))&gt;0,AND(SUMPRODUCT(--ISNUMBER(SEARCH({"sharepoint","onedrive","teams","dms","q-pulse","qpulse"},Z623)))&gt;0,ISNUMBER(SEARCH("0",BM623)))),1,0),0)</f>
        <v>0</v>
      </c>
      <c r="BM623" s="61" t="str">
        <f aca="false">SUBSTITUTE(SUBSTITUTE(SUBSTITUTE(SUBSTITUTE(SUBSTITUTE(SUBSTITUTE(SUBSTITUTE(SUBSTITUTE(SUBSTITUTE(LOWER(BW623&amp;""),"1","0"),"2","0"),"3","0"),"4","0"),"5","0"),"6","0"),"7","0"),"8","0"),"9","0")</f>
        <v>  </v>
      </c>
      <c r="BN623" s="61" t="str">
        <f aca="false">SUBSTITUTE(SUBSTITUTE(SUBSTITUTE(SUBSTITUTE(SUBSTITUTE(SUBSTITUTE(SUBSTITUTE(SUBSTITUTE(SUBSTITUTE(SUBSTITUTE(SUBSTITUTE(SUBSTITUTE(SUBSTITUTE(SUBSTITUTE(SUBSTITUTE(SUBSTITUTE(SUBSTITUTE(SUBSTITUTE(SUBSTITUTE(SUBSTITUTE(SUBSTITUTE(SUBSTITUTE(SUBSTITUTE(SUBSTITUTE(SUBSTITUTE(BM623,"b","a"),"c","a"),"d","a"),"e","a"),"f","a"),"g","a"),"h","a"),"i","a"),"j","a"),"k","a"),"l","a"),"m","a"),"n","a"),"o","a"),"p","a"),"q","a"),"r","a"),"s","a"),"t","a"),"u","a"),"v","a"),"w","a"),"x","a"),"y","a"),"z","a")</f>
        <v>  </v>
      </c>
      <c r="BO623" s="61" t="str">
        <f aca="false">SUBSTITUTE(SUBSTITUTE(SUBSTITUTE(SUBSTITUTE(SUBSTITUTE(SUBSTITUTE(SUBSTITUTE(SUBSTITUTE(SUBSTITUTE(LOWER(BX623&amp;""),"1","0"),"2","0"),"3","0"),"4","0"),"5","0"),"6","0"),"7","0"),"8","0"),"9","0")</f>
        <v>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v>
      </c>
      <c r="BQ623" s="61" t="n">
        <f aca="false">IFERROR(IF(OR(SUMPRODUCT(--ISNUMBER(SEARCH({"aa000"," aa 000"," aaa 000"," aaaa 000"," a 0000"," a000 000"," aa 00 000"," aaa 00 000"},BP623)))&gt;0,SUMPRODUCT(--ISNUMBER(SEARCH({"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623)))&gt;0,SUMPRODUCT(--ISNUMBER(SEARCH({"http","www.","\",".pdf",".jpg",".jpeg",".png",".heic",".xls",".doc",".msg",".eml"},W623)))&gt;0,ISNUMBER(SEARCH("0000",BO623)),AND(SUMPRODUCT(--ISNUMBER(SEARCH({"sharepoint","onedrive","teams","dms","q-pulse","qpulse"},W623)))&gt;0,ISNUMBER(SEARCH("0",BO623)))),1,0),0)</f>
        <v>0</v>
      </c>
      <c r="BR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623," "&amp;LOWER(Flights!$F$23)&amp;" "," ~ ")," mh"," ~")," at "," ~ ")," by "," ~ ")," on "," ~ ")," to "," ~ ")," from "," ~ ")," until "," ~ ")," till "," ~ ")," before "," ~ ")," after "," ~ ")," around "," ~ ")," approx "," ~ ")," about "," ~ ")," since "," ~ ")," hrs "," ~ ")," hr "," ~ ")," hours "," ~ ")," time "," ~ ")," jan "," ~ ")," feb "," ~ ")," mar "," ~ ")," apr "," ~ ")," may "," ~ ")," jun "," ~ ")," jul "," ~ ")," aug "," ~ ")," sep "," ~ ")," sept "," ~ ")," oct "," ~ ")</f>
        <v>  </v>
      </c>
      <c r="BS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623," "&amp;LOWER(Flights!$F$23)&amp;" "," ~ ")," mh"," ~")," at "," ~ ")," by "," ~ ")," on "," ~ ")," to "," ~ ")," from "," ~ ")," until "," ~ ")," till "," ~ ")," before "," ~ ")," after "," ~ ")," around "," ~ ")," approx "," ~ ")," about "," ~ ")," since "," ~ ")," hrs "," ~ ")," hr "," ~ ")," hours "," ~ ")," time "," ~ ")," jan "," ~ ")," feb "," ~ ")," mar "," ~ ")," apr "," ~ ")," may "," ~ ")," jun "," ~ ")," jul "," ~ ")," aug "," ~ ")," sep "," ~ ")," sept "," ~ ")," oct "," ~ ")</f>
        <v>  </v>
      </c>
      <c r="BT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623,"jan","~"),"feb","~"),"mar","~"),"apr","~"),"may","~"),"jun","~"),"jul","~"),"aug","~"),"sep","~"),"oct","~"),"nov","~"),"dec","~")," nov "," ~ ")," dec "," ~ ")," mon "," ~ ")," tue "," ~ ")," wed "," ~ ")," thu "," ~ ")," fri "," ~ ")," sat "," ~ ")," sun "," ~ ")," gate "," ~ ")," bay "," ~ ")," stand "," ~ ")," position "," ~ ")," galley "," ~ ")," flight "," ~ ")," flt "," ~ ")," day "," ~ ")," date "," ~ ")," dated "," ~ ")," the "," ~ ")," and "," ~ ")," of "," ~ ")," in "," ~ ")," for "," ~ ")," with "," ~ ")</f>
        <v>  </v>
      </c>
      <c r="BU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623,"jan","~"),"feb","~"),"mar","~"),"apr","~"),"may","~"),"jun","~"),"jul","~"),"aug","~"),"sep","~"),"oct","~"),"nov","~"),"dec","~")," nov "," ~ ")," dec "," ~ ")," mon "," ~ ")," tue "," ~ ")," wed "," ~ ")," thu "," ~ ")," fri "," ~ ")," sat "," ~ ")," sun "," ~ ")," gate "," ~ ")," bay "," ~ ")," stand "," ~ ")," position "," ~ ")," galley "," ~ ")," flight "," ~ ")," flt "," ~ ")," day "," ~ ")," date "," ~ ")," dated "," ~ ")," the "," ~ ")," and "," ~ ")," of "," ~ ")," in "," ~ ")," for "," ~ ")," with "," ~ ")</f>
        <v>  </v>
      </c>
      <c r="BV623" s="61" t="n">
        <f aca="false">0</f>
        <v>0</v>
      </c>
      <c r="BW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623," pax "," ~ ")," etd "," ~ ")," eta "," ~ ")," std "," ~ ")," sta "," ~ ")," atd "," ~ ")," ata "," ~ ")," lt "," ~ ")," utc "," ~ ")," local "," ~ ")," ok "," ~ ")," done "," ~ ")," seen "," ~ ")," chk "," ~ ")," chkd "," ~ ")," checked "," ~ ")," rcvd "," ~ ")," recd "," ~ ")," dep "," ~ ")," arr "," ~ ")," qty "," ~ ")," all "," ~ ")," ttl "," ~ ")," total "," ~ ")," via "," ~ ")," per "," ~ ")," call "," ~ ")," inbound "," ~ ")," outbound "," ~ ")," approx "," ~ ")</f>
        <v>  </v>
      </c>
      <c r="BX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623," pax "," ~ ")," etd "," ~ ")," eta "," ~ ")," std "," ~ ")," sta "," ~ ")," atd "," ~ ")," ata "," ~ ")," lt "," ~ ")," utc "," ~ ")," local "," ~ ")," ok "," ~ ")," done "," ~ ")," seen "," ~ ")," chk "," ~ ")," chkd "," ~ ")," checked "," ~ ")," rcvd "," ~ ")," recd "," ~ ")," dep "," ~ ")," arr "," ~ ")," qty "," ~ ")," all "," ~ ")," ttl "," ~ ")," total "," ~ ")," via "," ~ ")," per "," ~ ")," call "," ~ ")," inbound "," ~ ")," outbound "," ~ ")," approx "," ~ ")</f>
        <v>  </v>
      </c>
    </row>
    <row r="624" customFormat="false" ht="39.75" hidden="false" customHeight="true" outlineLevel="0" collapsed="false">
      <c r="A624" s="57" t="s">
        <v>1337</v>
      </c>
      <c r="B624" s="57" t="s">
        <v>301</v>
      </c>
      <c r="C624" s="57" t="str">
        <f aca="false">Flights!$F$23</f>
        <v>MH0053</v>
      </c>
      <c r="D624" s="58" t="n">
        <f aca="false">Flights!$D$23</f>
        <v>46324</v>
      </c>
      <c r="E624" s="57" t="str">
        <f aca="false">Flights!$G$23&amp;"-"&amp;Flights!$H$23</f>
        <v>KIX-KUL</v>
      </c>
      <c r="F624" s="57" t="str">
        <f aca="false">Flights!$K$23</f>
        <v>EY</v>
      </c>
      <c r="G624" s="57" t="s">
        <v>81</v>
      </c>
      <c r="H624" s="57" t="s">
        <v>381</v>
      </c>
      <c r="I624" s="57" t="s">
        <v>401</v>
      </c>
      <c r="J624" s="57" t="s">
        <v>405</v>
      </c>
      <c r="K624" s="67" t="s">
        <v>406</v>
      </c>
      <c r="L624" s="67" t="s">
        <v>385</v>
      </c>
      <c r="M624" s="67"/>
      <c r="N624" s="67" t="s">
        <v>386</v>
      </c>
      <c r="O624" s="67"/>
      <c r="P624" s="57" t="s">
        <v>295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open",IF(AND(NOT(OR(LEN(AZ624)&lt;15,ISNUMBER(MATCH(AZ624,L_Placeholder,0)))),BK624=0,NOT(OR(LEN(AU624)&lt;2,ISNUMBER(MATCH(AU624,L_Placeholder,0)))),NOT(OR(LEN(AX624)&lt;2,ISNUMBER(MATCH(AX624,L_Placeholder,0)))),TRIM(AE624)&lt;&gt;TRIM(T624)),"N/A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missing",IF(OR(LEN(AU624)&lt;2,ISNUMBER(MATCH(AU624,L_Placeholder,0))),"INVALID – PIC missing",IF(OR(LEN(AV624)&lt;2,ISNUMBER(MATCH(AV624,L_Placeholder,0))),"INVALID – result / assessment missing",IF(OR(OR(LEN(AW624)&lt;3,ISNUMBER(MATCH(AW624,L_Placeholder,0))),SUMPRODUCT(--ISNUMBER(SEARCH(" "&amp;L_EvidencePhrase&amp;" ",BD624)))&gt;0,BI624=1),"INVALID – evidence missing, placeholder or not yet on file",IF(BL624=0,"INVALID – evidence needs a traceable reference (number, file name or link)",IF(OR(LEN(AX624)&lt;2,ISNUMBER(MATCH(AX624,L_Placeholder,0))),"INVALID – verifier missing",IF(AX624=AU624,"INVALID – verifier must be someone other than the PIC",IF(BH624=1,"INVALID – result not yet available (awaiting / TBC)",IF(BV624=1,"INVALID – wording says not on board: an on-board confirmation needs the item loaded",IF(AND(AQ624=1,OR(OR(LEN(AY624)&lt;3,ISNUMBER(MATCH(AY624,L_Placeholder,0))),BJ624=1,BQ624=0)),"INVALID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LATE","COMPLETE")&amp;IF(BG624=1," – CHECK WORDING",""))))))))))))))))))))))),IF(TRIM(U624)="Fail","FAIL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t="str">
        <f aca="false">" "&amp;TRIM(SUBSTITUTE(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 "))&amp;" "</f>
        <v>  </v>
      </c>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IFERROR(IF(AND(TRIM(U624)="Pass",SUMPRODUCT((LEN(BC624)-LEN(SUBSTITUTE(BC624,"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")))/(LEN(L_PendNeg)+1))+SUMPRODUCT((LEN(BC624)-LEN(SUBSTITUTE(BC624," "&amp;L_PendPrep&amp;" "," ")))/(LEN(L_PendPrep)+1)),1,0),1)</f>
        <v>0</v>
      </c>
      <c r="BI624" s="61" t="n">
        <f aca="false">IFERROR(IF(SUMPRODUCT((LEN(BD624)-LEN(SUBSTITUTE(BD624," "&amp;L_PendStrict&amp;" "," ")))/(LEN(L_PendStrict)+1))&gt;SUMPRODUCT((LEN(BD624)-LEN(SUBSTITUTE(BD624," "&amp;L_PendNeg&amp;" "," ")))/(LEN(L_PendNeg)+1)),1,0),1)</f>
        <v>0</v>
      </c>
      <c r="BJ624" s="61" t="n">
        <f aca="false">IFERROR(IF(SUMPRODUCT((LEN(BE624)-LEN(SUBSTITUTE(BE624," "&amp;L_Pending&amp;" "," ")))/(LEN(L_Pending)+1))&gt;SUMPRODUCT((LEN(BE624)-LEN(SUBSTITUTE(BE624," "&amp;L_PendNeg&amp;" "," ")))/(LEN(L_PendNeg)+1))+SUMPRODUCT((LEN(BE624)-LEN(SUBSTITUTE(BE624," "&amp;L_PendPrep&amp;" "," ")))/(LEN(L_PendPrep)+1)),1,0),1)</f>
        <v>0</v>
      </c>
      <c r="BK624" s="61" t="n">
        <f aca="false">IFERROR(IF(SUMPRODUCT((LEN(BF624)-LEN(SUBSTITUTE(BF624," "&amp;L_PendStrict&amp;" "," ")))/(LEN(L_PendStrict)+1))&gt;SUMPRODUCT((LEN(BF624)-LEN(SUBSTITUTE(BF624," "&amp;L_PendNeg&amp;" "," ")))/(LEN(L_PendNeg)+1)),1,0),1)</f>
        <v>0</v>
      </c>
      <c r="BL624" s="61" t="n">
        <f aca="false">IFERROR(IF(OR(SUMPRODUCT(--ISNUMBER(SEARCH({"aa000"," aa 000"," aaa 000"," aaaa 000"," a 0000"," a000 000"," aa 00 000"," aaa 00 000"},BN624)))&gt;0,SUMPRODUCT(--ISNUMBER(SEARCH({"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624)))&gt;0,SUMPRODUCT(--ISNUMBER(SEARCH({"http","www.","\",".pdf",".jpg",".jpeg",".png",".heic",".xls",".doc",".msg",".eml"},Z624)))&gt;0,AND(SUMPRODUCT(--ISNUMBER(SEARCH({"sharepoint","onedrive","teams","dms","q-pulse","qpulse"},Z624)))&gt;0,ISNUMBER(SEARCH("0",BM624)))),1,0),0)</f>
        <v>0</v>
      </c>
      <c r="BM624" s="61" t="str">
        <f aca="false">SUBSTITUTE(SUBSTITUTE(SUBSTITUTE(SUBSTITUTE(SUBSTITUTE(SUBSTITUTE(SUBSTITUTE(SUBSTITUTE(SUBSTITUTE(LOWER(BW624&amp;""),"1","0"),"2","0"),"3","0"),"4","0"),"5","0"),"6","0"),"7","0"),"8","0"),"9","0")</f>
        <v>  </v>
      </c>
      <c r="BN624" s="61" t="str">
        <f aca="false">SUBSTITUTE(SUBSTITUTE(SUBSTITUTE(SUBSTITUTE(SUBSTITUTE(SUBSTITUTE(SUBSTITUTE(SUBSTITUTE(SUBSTITUTE(SUBSTITUTE(SUBSTITUTE(SUBSTITUTE(SUBSTITUTE(SUBSTITUTE(SUBSTITUTE(SUBSTITUTE(SUBSTITUTE(SUBSTITUTE(SUBSTITUTE(SUBSTITUTE(SUBSTITUTE(SUBSTITUTE(SUBSTITUTE(SUBSTITUTE(SUBSTITUTE(BM624,"b","a"),"c","a"),"d","a"),"e","a"),"f","a"),"g","a"),"h","a"),"i","a"),"j","a"),"k","a"),"l","a"),"m","a"),"n","a"),"o","a"),"p","a"),"q","a"),"r","a"),"s","a"),"t","a"),"u","a"),"v","a"),"w","a"),"x","a"),"y","a"),"z","a")</f>
        <v>  </v>
      </c>
      <c r="BO624" s="61" t="str">
        <f aca="false">SUBSTITUTE(SUBSTITUTE(SUBSTITUTE(SUBSTITUTE(SUBSTITUTE(SUBSTITUTE(SUBSTITUTE(SUBSTITUTE(SUBSTITUTE(LOWER(BX624&amp;""),"1","0"),"2","0"),"3","0"),"4","0"),"5","0"),"6","0"),"7","0"),"8","0"),"9","0")</f>
        <v>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v>
      </c>
      <c r="BQ624" s="61" t="n">
        <f aca="false">IFERROR(IF(OR(SUMPRODUCT(--ISNUMBER(SEARCH({"aa000"," aa 000"," aaa 000"," aaaa 000"," a 0000"," a000 000"," aa 00 000"," aaa 00 000"},BP624)))&gt;0,SUMPRODUCT(--ISNUMBER(SEARCH({"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624)))&gt;0,SUMPRODUCT(--ISNUMBER(SEARCH({"http","www.","\",".pdf",".jpg",".jpeg",".png",".heic",".xls",".doc",".msg",".eml"},W624)))&gt;0,ISNUMBER(SEARCH("0000",BO624)),AND(SUMPRODUCT(--ISNUMBER(SEARCH({"sharepoint","onedrive","teams","dms","q-pulse","qpulse"},W624)))&gt;0,ISNUMBER(SEARCH("0",BO624)))),1,0),0)</f>
        <v>0</v>
      </c>
      <c r="BR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624," "&amp;LOWER(Flights!$F$23)&amp;" "," ~ ")," mh"," ~")," at "," ~ ")," by "," ~ ")," on "," ~ ")," to "," ~ ")," from "," ~ ")," until "," ~ ")," till "," ~ ")," before "," ~ ")," after "," ~ ")," around "," ~ ")," approx "," ~ ")," about "," ~ ")," since "," ~ ")," hrs "," ~ ")," hr "," ~ ")," hours "," ~ ")," time "," ~ ")," jan "," ~ ")," feb "," ~ ")," mar "," ~ ")," apr "," ~ ")," may "," ~ ")," jun "," ~ ")," jul "," ~ ")," aug "," ~ ")," sep "," ~ ")," sept "," ~ ")," oct "," ~ ")</f>
        <v>  </v>
      </c>
      <c r="BS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624," "&amp;LOWER(Flights!$F$23)&amp;" "," ~ ")," mh"," ~")," at "," ~ ")," by "," ~ ")," on "," ~ ")," to "," ~ ")," from "," ~ ")," until "," ~ ")," till "," ~ ")," before "," ~ ")," after "," ~ ")," around "," ~ ")," approx "," ~ ")," about "," ~ ")," since "," ~ ")," hrs "," ~ ")," hr "," ~ ")," hours "," ~ ")," time "," ~ ")," jan "," ~ ")," feb "," ~ ")," mar "," ~ ")," apr "," ~ ")," may "," ~ ")," jun "," ~ ")," jul "," ~ ")," aug "," ~ ")," sep "," ~ ")," sept "," ~ ")," oct "," ~ ")</f>
        <v>  </v>
      </c>
      <c r="BT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624,"jan","~"),"feb","~"),"mar","~"),"apr","~"),"may","~"),"jun","~"),"jul","~"),"aug","~"),"sep","~"),"oct","~"),"nov","~"),"dec","~")," nov "," ~ ")," dec "," ~ ")," mon "," ~ ")," tue "," ~ ")," wed "," ~ ")," thu "," ~ ")," fri "," ~ ")," sat "," ~ ")," sun "," ~ ")," gate "," ~ ")," bay "," ~ ")," stand "," ~ ")," position "," ~ ")," galley "," ~ ")," flight "," ~ ")," flt "," ~ ")," day "," ~ ")," date "," ~ ")," dated "," ~ ")," the "," ~ ")," and "," ~ ")," of "," ~ ")," in "," ~ ")," for "," ~ ")," with "," ~ ")</f>
        <v>  </v>
      </c>
      <c r="BU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624,"jan","~"),"feb","~"),"mar","~"),"apr","~"),"may","~"),"jun","~"),"jul","~"),"aug","~"),"sep","~"),"oct","~"),"nov","~"),"dec","~")," nov "," ~ ")," dec "," ~ ")," mon "," ~ ")," tue "," ~ ")," wed "," ~ ")," thu "," ~ ")," fri "," ~ ")," sat "," ~ ")," sun "," ~ ")," gate "," ~ ")," bay "," ~ ")," stand "," ~ ")," position "," ~ ")," galley "," ~ ")," flight "," ~ ")," flt "," ~ ")," day "," ~ ")," date "," ~ ")," dated "," ~ ")," the "," ~ ")," and "," ~ ")," of "," ~ ")," in "," ~ ")," for "," ~ ")," with "," ~ ")</f>
        <v>  </v>
      </c>
      <c r="BV624" s="61" t="n">
        <f aca="false">0</f>
        <v>0</v>
      </c>
      <c r="BW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624," pax "," ~ ")," etd "," ~ ")," eta "," ~ ")," std "," ~ ")," sta "," ~ ")," atd "," ~ ")," ata "," ~ ")," lt "," ~ ")," utc "," ~ ")," local "," ~ ")," ok "," ~ ")," done "," ~ ")," seen "," ~ ")," chk "," ~ ")," chkd "," ~ ")," checked "," ~ ")," rcvd "," ~ ")," recd "," ~ ")," dep "," ~ ")," arr "," ~ ")," qty "," ~ ")," all "," ~ ")," ttl "," ~ ")," total "," ~ ")," via "," ~ ")," per "," ~ ")," call "," ~ ")," inbound "," ~ ")," outbound "," ~ ")," approx "," ~ ")</f>
        <v>  </v>
      </c>
      <c r="BX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624," pax "," ~ ")," etd "," ~ ")," eta "," ~ ")," std "," ~ ")," sta "," ~ ")," atd "," ~ ")," ata "," ~ ")," lt "," ~ ")," utc "," ~ ")," local "," ~ ")," ok "," ~ ")," done "," ~ ")," seen "," ~ ")," chk "," ~ ")," chkd "," ~ ")," checked "," ~ ")," rcvd "," ~ ")," recd "," ~ ")," dep "," ~ ")," arr "," ~ ")," qty "," ~ ")," all "," ~ ")," ttl "," ~ ")," total "," ~ ")," via "," ~ ")," per "," ~ ")," call "," ~ ")," inbound "," ~ ")," outbound "," ~ ")," approx "," ~ ")</f>
        <v>  </v>
      </c>
    </row>
    <row r="625" customFormat="false" ht="39.75" hidden="false" customHeight="true" outlineLevel="0" collapsed="false">
      <c r="A625" s="57" t="s">
        <v>1338</v>
      </c>
      <c r="B625" s="57" t="s">
        <v>301</v>
      </c>
      <c r="C625" s="57" t="str">
        <f aca="false">Flights!$F$23</f>
        <v>MH0053</v>
      </c>
      <c r="D625" s="58" t="n">
        <f aca="false">Flights!$D$23</f>
        <v>46324</v>
      </c>
      <c r="E625" s="57" t="str">
        <f aca="false">Flights!$G$23&amp;"-"&amp;Flights!$H$23</f>
        <v>KIX-KUL</v>
      </c>
      <c r="F625" s="57" t="str">
        <f aca="false">Flights!$K$23</f>
        <v>EY</v>
      </c>
      <c r="G625" s="57" t="s">
        <v>81</v>
      </c>
      <c r="H625" s="57" t="s">
        <v>381</v>
      </c>
      <c r="I625" s="57" t="s">
        <v>408</v>
      </c>
      <c r="J625" s="57" t="s">
        <v>409</v>
      </c>
      <c r="K625" s="67" t="s">
        <v>410</v>
      </c>
      <c r="L625" s="67" t="s">
        <v>385</v>
      </c>
      <c r="M625" s="67"/>
      <c r="N625" s="67" t="s">
        <v>386</v>
      </c>
      <c r="O625" s="67"/>
      <c r="P625" s="57" t="s">
        <v>295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open",IF(AND(NOT(OR(LEN(AZ625)&lt;15,ISNUMBER(MATCH(AZ625,L_Placeholder,0)))),BK625=0,NOT(OR(LEN(AU625)&lt;2,ISNUMBER(MATCH(AU625,L_Placeholder,0)))),NOT(OR(LEN(AX625)&lt;2,ISNUMBER(MATCH(AX625,L_Placeholder,0)))),TRIM(AE625)&lt;&gt;TRIM(T625)),"N/A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missing",IF(OR(LEN(AU625)&lt;2,ISNUMBER(MATCH(AU625,L_Placeholder,0))),"INVALID – PIC missing",IF(OR(LEN(AV625)&lt;2,ISNUMBER(MATCH(AV625,L_Placeholder,0))),"INVALID – result / assessment missing",IF(OR(OR(LEN(AW625)&lt;3,ISNUMBER(MATCH(AW625,L_Placeholder,0))),SUMPRODUCT(--ISNUMBER(SEARCH(" "&amp;L_EvidencePhrase&amp;" ",BD625)))&gt;0,BI625=1),"INVALID – evidence missing, placeholder or not yet on file",IF(BL625=0,"INVALID – evidence needs a traceable reference (number, file name or link)",IF(OR(LEN(AX625)&lt;2,ISNUMBER(MATCH(AX625,L_Placeholder,0))),"INVALID – verifier missing",IF(AX625=AU625,"INVALID – verifier must be someone other than the PIC",IF(BH625=1,"INVALID – result not yet available (awaiting / TBC)",IF(BV625=1,"INVALID – wording says not on board: an on-board confirmation needs the item loaded",IF(AND(AQ625=1,OR(OR(LEN(AY625)&lt;3,ISNUMBER(MATCH(AY625,L_Placeholder,0))),BJ625=1,BQ625=0)),"INVALID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LATE","COMPLETE")&amp;IF(BG625=1," – CHECK WORDING",""))))))))))))))))))))))),IF(TRIM(U625)="Fail","FAIL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t="str">
        <f aca="false">" "&amp;TRIM(SUBSTITUTE(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 "))&amp;" "</f>
        <v>  </v>
      </c>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IFERROR(IF(AND(TRIM(U625)="Pass",SUMPRODUCT((LEN(BC625)-LEN(SUBSTITUTE(BC625,"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")))/(LEN(L_PendNeg)+1))+SUMPRODUCT((LEN(BC625)-LEN(SUBSTITUTE(BC625," "&amp;L_PendPrep&amp;" "," ")))/(LEN(L_PendPrep)+1)),1,0),1)</f>
        <v>0</v>
      </c>
      <c r="BI625" s="61" t="n">
        <f aca="false">IFERROR(IF(SUMPRODUCT((LEN(BD625)-LEN(SUBSTITUTE(BD625," "&amp;L_PendStrict&amp;" "," ")))/(LEN(L_PendStrict)+1))&gt;SUMPRODUCT((LEN(BD625)-LEN(SUBSTITUTE(BD625," "&amp;L_PendNeg&amp;" "," ")))/(LEN(L_PendNeg)+1)),1,0),1)</f>
        <v>0</v>
      </c>
      <c r="BJ625" s="61" t="n">
        <f aca="false">IFERROR(IF(SUMPRODUCT((LEN(BE625)-LEN(SUBSTITUTE(BE625," "&amp;L_Pending&amp;" "," ")))/(LEN(L_Pending)+1))&gt;SUMPRODUCT((LEN(BE625)-LEN(SUBSTITUTE(BE625," "&amp;L_PendNeg&amp;" "," ")))/(LEN(L_PendNeg)+1))+SUMPRODUCT((LEN(BE625)-LEN(SUBSTITUTE(BE625," "&amp;L_PendPrep&amp;" "," ")))/(LEN(L_PendPrep)+1)),1,0),1)</f>
        <v>0</v>
      </c>
      <c r="BK625" s="61" t="n">
        <f aca="false">IFERROR(IF(SUMPRODUCT((LEN(BF625)-LEN(SUBSTITUTE(BF625," "&amp;L_PendStrict&amp;" "," ")))/(LEN(L_PendStrict)+1))&gt;SUMPRODUCT((LEN(BF625)-LEN(SUBSTITUTE(BF625," "&amp;L_PendNeg&amp;" "," ")))/(LEN(L_PendNeg)+1)),1,0),1)</f>
        <v>0</v>
      </c>
      <c r="BL625" s="61" t="n">
        <f aca="false">IFERROR(IF(OR(SUMPRODUCT(--ISNUMBER(SEARCH({"aa000"," aa 000"," aaa 000"," aaaa 000"," a 0000"," a000 000"," aa 00 000"," aaa 00 000"},BN625)))&gt;0,SUMPRODUCT(--ISNUMBER(SEARCH({"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625)))&gt;0,SUMPRODUCT(--ISNUMBER(SEARCH({"http","www.","\",".pdf",".jpg",".jpeg",".png",".heic",".xls",".doc",".msg",".eml"},Z625)))&gt;0,AND(SUMPRODUCT(--ISNUMBER(SEARCH({"sharepoint","onedrive","teams","dms","q-pulse","qpulse"},Z625)))&gt;0,ISNUMBER(SEARCH("0",BM625)))),1,0),0)</f>
        <v>0</v>
      </c>
      <c r="BM625" s="61" t="str">
        <f aca="false">SUBSTITUTE(SUBSTITUTE(SUBSTITUTE(SUBSTITUTE(SUBSTITUTE(SUBSTITUTE(SUBSTITUTE(SUBSTITUTE(SUBSTITUTE(LOWER(BW625&amp;""),"1","0"),"2","0"),"3","0"),"4","0"),"5","0"),"6","0"),"7","0"),"8","0"),"9","0")</f>
        <v>  </v>
      </c>
      <c r="BN625" s="61" t="str">
        <f aca="false">SUBSTITUTE(SUBSTITUTE(SUBSTITUTE(SUBSTITUTE(SUBSTITUTE(SUBSTITUTE(SUBSTITUTE(SUBSTITUTE(SUBSTITUTE(SUBSTITUTE(SUBSTITUTE(SUBSTITUTE(SUBSTITUTE(SUBSTITUTE(SUBSTITUTE(SUBSTITUTE(SUBSTITUTE(SUBSTITUTE(SUBSTITUTE(SUBSTITUTE(SUBSTITUTE(SUBSTITUTE(SUBSTITUTE(SUBSTITUTE(SUBSTITUTE(BM625,"b","a"),"c","a"),"d","a"),"e","a"),"f","a"),"g","a"),"h","a"),"i","a"),"j","a"),"k","a"),"l","a"),"m","a"),"n","a"),"o","a"),"p","a"),"q","a"),"r","a"),"s","a"),"t","a"),"u","a"),"v","a"),"w","a"),"x","a"),"y","a"),"z","a")</f>
        <v>  </v>
      </c>
      <c r="BO625" s="61" t="str">
        <f aca="false">SUBSTITUTE(SUBSTITUTE(SUBSTITUTE(SUBSTITUTE(SUBSTITUTE(SUBSTITUTE(SUBSTITUTE(SUBSTITUTE(SUBSTITUTE(LOWER(BX625&amp;""),"1","0"),"2","0"),"3","0"),"4","0"),"5","0"),"6","0"),"7","0"),"8","0"),"9","0")</f>
        <v>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v>
      </c>
      <c r="BQ625" s="61" t="n">
        <f aca="false">IFERROR(IF(OR(SUMPRODUCT(--ISNUMBER(SEARCH({"aa000"," aa 000"," aaa 000"," aaaa 000"," a 0000"," a000 000"," aa 00 000"," aaa 00 000"},BP625)))&gt;0,SUMPRODUCT(--ISNUMBER(SEARCH({"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625)))&gt;0,SUMPRODUCT(--ISNUMBER(SEARCH({"http","www.","\",".pdf",".jpg",".jpeg",".png",".heic",".xls",".doc",".msg",".eml"},W625)))&gt;0,ISNUMBER(SEARCH("0000",BO625)),AND(SUMPRODUCT(--ISNUMBER(SEARCH({"sharepoint","onedrive","teams","dms","q-pulse","qpulse"},W625)))&gt;0,ISNUMBER(SEARCH("0",BO625)))),1,0),0)</f>
        <v>0</v>
      </c>
      <c r="BR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625," "&amp;LOWER(Flights!$F$23)&amp;" "," ~ ")," mh"," ~")," at "," ~ ")," by "," ~ ")," on "," ~ ")," to "," ~ ")," from "," ~ ")," until "," ~ ")," till "," ~ ")," before "," ~ ")," after "," ~ ")," around "," ~ ")," approx "," ~ ")," about "," ~ ")," since "," ~ ")," hrs "," ~ ")," hr "," ~ ")," hours "," ~ ")," time "," ~ ")," jan "," ~ ")," feb "," ~ ")," mar "," ~ ")," apr "," ~ ")," may "," ~ ")," jun "," ~ ")," jul "," ~ ")," aug "," ~ ")," sep "," ~ ")," sept "," ~ ")," oct "," ~ ")</f>
        <v>  </v>
      </c>
      <c r="BS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625," "&amp;LOWER(Flights!$F$23)&amp;" "," ~ ")," mh"," ~")," at "," ~ ")," by "," ~ ")," on "," ~ ")," to "," ~ ")," from "," ~ ")," until "," ~ ")," till "," ~ ")," before "," ~ ")," after "," ~ ")," around "," ~ ")," approx "," ~ ")," about "," ~ ")," since "," ~ ")," hrs "," ~ ")," hr "," ~ ")," hours "," ~ ")," time "," ~ ")," jan "," ~ ")," feb "," ~ ")," mar "," ~ ")," apr "," ~ ")," may "," ~ ")," jun "," ~ ")," jul "," ~ ")," aug "," ~ ")," sep "," ~ ")," sept "," ~ ")," oct "," ~ ")</f>
        <v>  </v>
      </c>
      <c r="BT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625,"jan","~"),"feb","~"),"mar","~"),"apr","~"),"may","~"),"jun","~"),"jul","~"),"aug","~"),"sep","~"),"oct","~"),"nov","~"),"dec","~")," nov "," ~ ")," dec "," ~ ")," mon "," ~ ")," tue "," ~ ")," wed "," ~ ")," thu "," ~ ")," fri "," ~ ")," sat "," ~ ")," sun "," ~ ")," gate "," ~ ")," bay "," ~ ")," stand "," ~ ")," position "," ~ ")," galley "," ~ ")," flight "," ~ ")," flt "," ~ ")," day "," ~ ")," date "," ~ ")," dated "," ~ ")," the "," ~ ")," and "," ~ ")," of "," ~ ")," in "," ~ ")," for "," ~ ")," with "," ~ ")</f>
        <v>  </v>
      </c>
      <c r="BU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625,"jan","~"),"feb","~"),"mar","~"),"apr","~"),"may","~"),"jun","~"),"jul","~"),"aug","~"),"sep","~"),"oct","~"),"nov","~"),"dec","~")," nov "," ~ ")," dec "," ~ ")," mon "," ~ ")," tue "," ~ ")," wed "," ~ ")," thu "," ~ ")," fri "," ~ ")," sat "," ~ ")," sun "," ~ ")," gate "," ~ ")," bay "," ~ ")," stand "," ~ ")," position "," ~ ")," galley "," ~ ")," flight "," ~ ")," flt "," ~ ")," day "," ~ ")," date "," ~ ")," dated "," ~ ")," the "," ~ ")," and "," ~ ")," of "," ~ ")," in "," ~ ")," for "," ~ ")," with "," ~ ")</f>
        <v>  </v>
      </c>
      <c r="BV625" s="61" t="n">
        <f aca="false">0</f>
        <v>0</v>
      </c>
      <c r="BW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625," pax "," ~ ")," etd "," ~ ")," eta "," ~ ")," std "," ~ ")," sta "," ~ ")," atd "," ~ ")," ata "," ~ ")," lt "," ~ ")," utc "," ~ ")," local "," ~ ")," ok "," ~ ")," done "," ~ ")," seen "," ~ ")," chk "," ~ ")," chkd "," ~ ")," checked "," ~ ")," rcvd "," ~ ")," recd "," ~ ")," dep "," ~ ")," arr "," ~ ")," qty "," ~ ")," all "," ~ ")," ttl "," ~ ")," total "," ~ ")," via "," ~ ")," per "," ~ ")," call "," ~ ")," inbound "," ~ ")," outbound "," ~ ")," approx "," ~ ")</f>
        <v>  </v>
      </c>
      <c r="BX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625," pax "," ~ ")," etd "," ~ ")," eta "," ~ ")," std "," ~ ")," sta "," ~ ")," atd "," ~ ")," ata "," ~ ")," lt "," ~ ")," utc "," ~ ")," local "," ~ ")," ok "," ~ ")," done "," ~ ")," seen "," ~ ")," chk "," ~ ")," chkd "," ~ ")," checked "," ~ ")," rcvd "," ~ ")," recd "," ~ ")," dep "," ~ ")," arr "," ~ ")," qty "," ~ ")," all "," ~ ")," ttl "," ~ ")," total "," ~ ")," via "," ~ ")," per "," ~ ")," call "," ~ ")," inbound "," ~ ")," outbound "," ~ ")," approx "," ~ ")</f>
        <v>  </v>
      </c>
    </row>
    <row r="626" customFormat="false" ht="39.75" hidden="false" customHeight="true" outlineLevel="0" collapsed="false">
      <c r="A626" s="57" t="s">
        <v>1339</v>
      </c>
      <c r="B626" s="57" t="s">
        <v>301</v>
      </c>
      <c r="C626" s="57" t="str">
        <f aca="false">Flights!$F$23</f>
        <v>MH0053</v>
      </c>
      <c r="D626" s="58" t="n">
        <f aca="false">Flights!$D$23</f>
        <v>46324</v>
      </c>
      <c r="E626" s="57" t="str">
        <f aca="false">Flights!$G$23&amp;"-"&amp;Flights!$H$23</f>
        <v>KIX-KUL</v>
      </c>
      <c r="F626" s="57" t="str">
        <f aca="false">Flights!$K$23</f>
        <v>EY</v>
      </c>
      <c r="G626" s="57" t="s">
        <v>81</v>
      </c>
      <c r="H626" s="57" t="s">
        <v>381</v>
      </c>
      <c r="I626" s="57" t="s">
        <v>408</v>
      </c>
      <c r="J626" s="57" t="s">
        <v>412</v>
      </c>
      <c r="K626" s="67" t="s">
        <v>410</v>
      </c>
      <c r="L626" s="67" t="s">
        <v>385</v>
      </c>
      <c r="M626" s="67"/>
      <c r="N626" s="67" t="s">
        <v>386</v>
      </c>
      <c r="O626" s="67"/>
      <c r="P626" s="57" t="s">
        <v>295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open",IF(AND(NOT(OR(LEN(AZ626)&lt;15,ISNUMBER(MATCH(AZ626,L_Placeholder,0)))),BK626=0,NOT(OR(LEN(AU626)&lt;2,ISNUMBER(MATCH(AU626,L_Placeholder,0)))),NOT(OR(LEN(AX626)&lt;2,ISNUMBER(MATCH(AX626,L_Placeholder,0)))),TRIM(AE626)&lt;&gt;TRIM(T626)),"N/A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missing",IF(OR(LEN(AU626)&lt;2,ISNUMBER(MATCH(AU626,L_Placeholder,0))),"INVALID – PIC missing",IF(OR(LEN(AV626)&lt;2,ISNUMBER(MATCH(AV626,L_Placeholder,0))),"INVALID – result / assessment missing",IF(OR(OR(LEN(AW626)&lt;3,ISNUMBER(MATCH(AW626,L_Placeholder,0))),SUMPRODUCT(--ISNUMBER(SEARCH(" "&amp;L_EvidencePhrase&amp;" ",BD626)))&gt;0,BI626=1),"INVALID – evidence missing, placeholder or not yet on file",IF(BL626=0,"INVALID – evidence needs a traceable reference (number, file name or link)",IF(OR(LEN(AX626)&lt;2,ISNUMBER(MATCH(AX626,L_Placeholder,0))),"INVALID – verifier missing",IF(AX626=AU626,"INVALID – verifier must be someone other than the PIC",IF(BH626=1,"INVALID – result not yet available (awaiting / TBC)",IF(BV626=1,"INVALID – wording says not on board: an on-board confirmation needs the item loaded",IF(AND(AQ626=1,OR(OR(LEN(AY626)&lt;3,ISNUMBER(MATCH(AY626,L_Placeholder,0))),BJ626=1,BQ626=0)),"INVALID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LATE","COMPLETE")&amp;IF(BG626=1," – CHECK WORDING",""))))))))))))))))))))))),IF(TRIM(U626)="Fail","FAIL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t="str">
        <f aca="false">" "&amp;TRIM(SUBSTITUTE(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 "))&amp;" "</f>
        <v>  </v>
      </c>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IFERROR(IF(AND(TRIM(U626)="Pass",SUMPRODUCT((LEN(BC626)-LEN(SUBSTITUTE(BC626,"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")))/(LEN(L_PendNeg)+1))+SUMPRODUCT((LEN(BC626)-LEN(SUBSTITUTE(BC626," "&amp;L_PendPrep&amp;" "," ")))/(LEN(L_PendPrep)+1)),1,0),1)</f>
        <v>0</v>
      </c>
      <c r="BI626" s="61" t="n">
        <f aca="false">IFERROR(IF(SUMPRODUCT((LEN(BD626)-LEN(SUBSTITUTE(BD626," "&amp;L_PendStrict&amp;" "," ")))/(LEN(L_PendStrict)+1))&gt;SUMPRODUCT((LEN(BD626)-LEN(SUBSTITUTE(BD626," "&amp;L_PendNeg&amp;" "," ")))/(LEN(L_PendNeg)+1)),1,0),1)</f>
        <v>0</v>
      </c>
      <c r="BJ626" s="61" t="n">
        <f aca="false">IFERROR(IF(SUMPRODUCT((LEN(BE626)-LEN(SUBSTITUTE(BE626," "&amp;L_Pending&amp;" "," ")))/(LEN(L_Pending)+1))&gt;SUMPRODUCT((LEN(BE626)-LEN(SUBSTITUTE(BE626," "&amp;L_PendNeg&amp;" "," ")))/(LEN(L_PendNeg)+1))+SUMPRODUCT((LEN(BE626)-LEN(SUBSTITUTE(BE626," "&amp;L_PendPrep&amp;" "," ")))/(LEN(L_PendPrep)+1)),1,0),1)</f>
        <v>0</v>
      </c>
      <c r="BK626" s="61" t="n">
        <f aca="false">IFERROR(IF(SUMPRODUCT((LEN(BF626)-LEN(SUBSTITUTE(BF626," "&amp;L_PendStrict&amp;" "," ")))/(LEN(L_PendStrict)+1))&gt;SUMPRODUCT((LEN(BF626)-LEN(SUBSTITUTE(BF626," "&amp;L_PendNeg&amp;" "," ")))/(LEN(L_PendNeg)+1)),1,0),1)</f>
        <v>0</v>
      </c>
      <c r="BL626" s="61" t="n">
        <f aca="false">IFERROR(IF(OR(SUMPRODUCT(--ISNUMBER(SEARCH({"aa000"," aa 000"," aaa 000"," aaaa 000"," a 0000"," a000 000"," aa 00 000"," aaa 00 000"},BN626)))&gt;0,SUMPRODUCT(--ISNUMBER(SEARCH({"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626)))&gt;0,SUMPRODUCT(--ISNUMBER(SEARCH({"http","www.","\",".pdf",".jpg",".jpeg",".png",".heic",".xls",".doc",".msg",".eml"},Z626)))&gt;0,AND(SUMPRODUCT(--ISNUMBER(SEARCH({"sharepoint","onedrive","teams","dms","q-pulse","qpulse"},Z626)))&gt;0,ISNUMBER(SEARCH("0",BM626)))),1,0),0)</f>
        <v>0</v>
      </c>
      <c r="BM626" s="61" t="str">
        <f aca="false">SUBSTITUTE(SUBSTITUTE(SUBSTITUTE(SUBSTITUTE(SUBSTITUTE(SUBSTITUTE(SUBSTITUTE(SUBSTITUTE(SUBSTITUTE(LOWER(BW626&amp;""),"1","0"),"2","0"),"3","0"),"4","0"),"5","0"),"6","0"),"7","0"),"8","0"),"9","0")</f>
        <v>  </v>
      </c>
      <c r="BN626" s="61" t="str">
        <f aca="false">SUBSTITUTE(SUBSTITUTE(SUBSTITUTE(SUBSTITUTE(SUBSTITUTE(SUBSTITUTE(SUBSTITUTE(SUBSTITUTE(SUBSTITUTE(SUBSTITUTE(SUBSTITUTE(SUBSTITUTE(SUBSTITUTE(SUBSTITUTE(SUBSTITUTE(SUBSTITUTE(SUBSTITUTE(SUBSTITUTE(SUBSTITUTE(SUBSTITUTE(SUBSTITUTE(SUBSTITUTE(SUBSTITUTE(SUBSTITUTE(SUBSTITUTE(BM626,"b","a"),"c","a"),"d","a"),"e","a"),"f","a"),"g","a"),"h","a"),"i","a"),"j","a"),"k","a"),"l","a"),"m","a"),"n","a"),"o","a"),"p","a"),"q","a"),"r","a"),"s","a"),"t","a"),"u","a"),"v","a"),"w","a"),"x","a"),"y","a"),"z","a")</f>
        <v>  </v>
      </c>
      <c r="BO626" s="61" t="str">
        <f aca="false">SUBSTITUTE(SUBSTITUTE(SUBSTITUTE(SUBSTITUTE(SUBSTITUTE(SUBSTITUTE(SUBSTITUTE(SUBSTITUTE(SUBSTITUTE(LOWER(BX626&amp;""),"1","0"),"2","0"),"3","0"),"4","0"),"5","0"),"6","0"),"7","0"),"8","0"),"9","0")</f>
        <v>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v>
      </c>
      <c r="BQ626" s="61" t="n">
        <f aca="false">IFERROR(IF(OR(SUMPRODUCT(--ISNUMBER(SEARCH({"aa000"," aa 000"," aaa 000"," aaaa 000"," a 0000"," a000 000"," aa 00 000"," aaa 00 000"},BP626)))&gt;0,SUMPRODUCT(--ISNUMBER(SEARCH({"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626)))&gt;0,SUMPRODUCT(--ISNUMBER(SEARCH({"http","www.","\",".pdf",".jpg",".jpeg",".png",".heic",".xls",".doc",".msg",".eml"},W626)))&gt;0,ISNUMBER(SEARCH("0000",BO626)),AND(SUMPRODUCT(--ISNUMBER(SEARCH({"sharepoint","onedrive","teams","dms","q-pulse","qpulse"},W626)))&gt;0,ISNUMBER(SEARCH("0",BO626)))),1,0),0)</f>
        <v>0</v>
      </c>
      <c r="BR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626," "&amp;LOWER(Flights!$F$23)&amp;" "," ~ ")," mh"," ~")," at "," ~ ")," by "," ~ ")," on "," ~ ")," to "," ~ ")," from "," ~ ")," until "," ~ ")," till "," ~ ")," before "," ~ ")," after "," ~ ")," around "," ~ ")," approx "," ~ ")," about "," ~ ")," since "," ~ ")," hrs "," ~ ")," hr "," ~ ")," hours "," ~ ")," time "," ~ ")," jan "," ~ ")," feb "," ~ ")," mar "," ~ ")," apr "," ~ ")," may "," ~ ")," jun "," ~ ")," jul "," ~ ")," aug "," ~ ")," sep "," ~ ")," sept "," ~ ")," oct "," ~ ")</f>
        <v>  </v>
      </c>
      <c r="BS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626," "&amp;LOWER(Flights!$F$23)&amp;" "," ~ ")," mh"," ~")," at "," ~ ")," by "," ~ ")," on "," ~ ")," to "," ~ ")," from "," ~ ")," until "," ~ ")," till "," ~ ")," before "," ~ ")," after "," ~ ")," around "," ~ ")," approx "," ~ ")," about "," ~ ")," since "," ~ ")," hrs "," ~ ")," hr "," ~ ")," hours "," ~ ")," time "," ~ ")," jan "," ~ ")," feb "," ~ ")," mar "," ~ ")," apr "," ~ ")," may "," ~ ")," jun "," ~ ")," jul "," ~ ")," aug "," ~ ")," sep "," ~ ")," sept "," ~ ")," oct "," ~ ")</f>
        <v>  </v>
      </c>
      <c r="BT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626,"jan","~"),"feb","~"),"mar","~"),"apr","~"),"may","~"),"jun","~"),"jul","~"),"aug","~"),"sep","~"),"oct","~"),"nov","~"),"dec","~")," nov "," ~ ")," dec "," ~ ")," mon "," ~ ")," tue "," ~ ")," wed "," ~ ")," thu "," ~ ")," fri "," ~ ")," sat "," ~ ")," sun "," ~ ")," gate "," ~ ")," bay "," ~ ")," stand "," ~ ")," position "," ~ ")," galley "," ~ ")," flight "," ~ ")," flt "," ~ ")," day "," ~ ")," date "," ~ ")," dated "," ~ ")," the "," ~ ")," and "," ~ ")," of "," ~ ")," in "," ~ ")," for "," ~ ")," with "," ~ ")</f>
        <v>  </v>
      </c>
      <c r="BU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626,"jan","~"),"feb","~"),"mar","~"),"apr","~"),"may","~"),"jun","~"),"jul","~"),"aug","~"),"sep","~"),"oct","~"),"nov","~"),"dec","~")," nov "," ~ ")," dec "," ~ ")," mon "," ~ ")," tue "," ~ ")," wed "," ~ ")," thu "," ~ ")," fri "," ~ ")," sat "," ~ ")," sun "," ~ ")," gate "," ~ ")," bay "," ~ ")," stand "," ~ ")," position "," ~ ")," galley "," ~ ")," flight "," ~ ")," flt "," ~ ")," day "," ~ ")," date "," ~ ")," dated "," ~ ")," the "," ~ ")," and "," ~ ")," of "," ~ ")," in "," ~ ")," for "," ~ ")," with "," ~ ")</f>
        <v>  </v>
      </c>
      <c r="BV626" s="61" t="n">
        <f aca="false">0</f>
        <v>0</v>
      </c>
      <c r="BW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626," pax "," ~ ")," etd "," ~ ")," eta "," ~ ")," std "," ~ ")," sta "," ~ ")," atd "," ~ ")," ata "," ~ ")," lt "," ~ ")," utc "," ~ ")," local "," ~ ")," ok "," ~ ")," done "," ~ ")," seen "," ~ ")," chk "," ~ ")," chkd "," ~ ")," checked "," ~ ")," rcvd "," ~ ")," recd "," ~ ")," dep "," ~ ")," arr "," ~ ")," qty "," ~ ")," all "," ~ ")," ttl "," ~ ")," total "," ~ ")," via "," ~ ")," per "," ~ ")," call "," ~ ")," inbound "," ~ ")," outbound "," ~ ")," approx "," ~ ")</f>
        <v>  </v>
      </c>
      <c r="BX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626," pax "," ~ ")," etd "," ~ ")," eta "," ~ ")," std "," ~ ")," sta "," ~ ")," atd "," ~ ")," ata "," ~ ")," lt "," ~ ")," utc "," ~ ")," local "," ~ ")," ok "," ~ ")," done "," ~ ")," seen "," ~ ")," chk "," ~ ")," chkd "," ~ ")," checked "," ~ ")," rcvd "," ~ ")," recd "," ~ ")," dep "," ~ ")," arr "," ~ ")," qty "," ~ ")," all "," ~ ")," ttl "," ~ ")," total "," ~ ")," via "," ~ ")," per "," ~ ")," call "," ~ ")," inbound "," ~ ")," outbound "," ~ ")," approx "," ~ ")</f>
        <v>  </v>
      </c>
    </row>
    <row r="627" customFormat="false" ht="39.75" hidden="false" customHeight="true" outlineLevel="0" collapsed="false">
      <c r="A627" s="57" t="s">
        <v>1340</v>
      </c>
      <c r="B627" s="57" t="s">
        <v>301</v>
      </c>
      <c r="C627" s="57" t="str">
        <f aca="false">Flights!$F$23</f>
        <v>MH0053</v>
      </c>
      <c r="D627" s="58" t="n">
        <f aca="false">Flights!$D$23</f>
        <v>46324</v>
      </c>
      <c r="E627" s="57" t="str">
        <f aca="false">Flights!$G$23&amp;"-"&amp;Flights!$H$23</f>
        <v>KIX-KUL</v>
      </c>
      <c r="F627" s="57" t="str">
        <f aca="false">Flights!$K$23</f>
        <v>EY</v>
      </c>
      <c r="G627" s="57" t="s">
        <v>81</v>
      </c>
      <c r="H627" s="57" t="s">
        <v>381</v>
      </c>
      <c r="I627" s="57" t="s">
        <v>414</v>
      </c>
      <c r="J627" s="57" t="s">
        <v>415</v>
      </c>
      <c r="K627" s="67" t="s">
        <v>1341</v>
      </c>
      <c r="L627" s="67" t="s">
        <v>1279</v>
      </c>
      <c r="M627" s="67"/>
      <c r="N627" s="67" t="s">
        <v>386</v>
      </c>
      <c r="O627" s="67"/>
      <c r="P627" s="57" t="s">
        <v>295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open",IF(AND(NOT(OR(LEN(AZ627)&lt;15,ISNUMBER(MATCH(AZ627,L_Placeholder,0)))),BK627=0,NOT(OR(LEN(AU627)&lt;2,ISNUMBER(MATCH(AU627,L_Placeholder,0)))),NOT(OR(LEN(AX627)&lt;2,ISNUMBER(MATCH(AX627,L_Placeholder,0)))),TRIM(AE627)&lt;&gt;TRIM(T627)),"N/A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missing",IF(OR(LEN(AU627)&lt;2,ISNUMBER(MATCH(AU627,L_Placeholder,0))),"INVALID – PIC missing",IF(OR(LEN(AV627)&lt;2,ISNUMBER(MATCH(AV627,L_Placeholder,0))),"INVALID – result / assessment missing",IF(OR(OR(LEN(AW627)&lt;3,ISNUMBER(MATCH(AW627,L_Placeholder,0))),SUMPRODUCT(--ISNUMBER(SEARCH(" "&amp;L_EvidencePhrase&amp;" ",BD627)))&gt;0,BI627=1),"INVALID – evidence missing, placeholder or not yet on file",IF(BL627=0,"INVALID – evidence needs a traceable reference (number, file name or link)",IF(OR(LEN(AX627)&lt;2,ISNUMBER(MATCH(AX627,L_Placeholder,0))),"INVALID – verifier missing",IF(AX627=AU627,"INVALID – verifier must be someone other than the PIC",IF(BH627=1,"INVALID – result not yet available (awaiting / TBC)",IF(BV627=1,"INVALID – wording says not on board: an on-board confirmation needs the item loaded",IF(AND(AQ627=1,OR(OR(LEN(AY627)&lt;3,ISNUMBER(MATCH(AY627,L_Placeholder,0))),BJ627=1,BQ627=0)),"INVALID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LATE","COMPLETE")&amp;IF(BG627=1," – CHECK WORDING",""))))))))))))))))))))))),IF(TRIM(U627)="Fail","FAIL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t="str">
        <f aca="false">" "&amp;TRIM(SUBSTITUTE(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 "))&amp;" "</f>
        <v>  </v>
      </c>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IFERROR(IF(AND(TRIM(U627)="Pass",SUMPRODUCT((LEN(BC627)-LEN(SUBSTITUTE(BC627,"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")))/(LEN(L_PendNeg)+1))+SUMPRODUCT((LEN(BC627)-LEN(SUBSTITUTE(BC627," "&amp;L_PendPrep&amp;" "," ")))/(LEN(L_PendPrep)+1)),1,0),1)</f>
        <v>0</v>
      </c>
      <c r="BI627" s="61" t="n">
        <f aca="false">IFERROR(IF(SUMPRODUCT((LEN(BD627)-LEN(SUBSTITUTE(BD627," "&amp;L_PendStrict&amp;" "," ")))/(LEN(L_PendStrict)+1))&gt;SUMPRODUCT((LEN(BD627)-LEN(SUBSTITUTE(BD627," "&amp;L_PendNeg&amp;" "," ")))/(LEN(L_PendNeg)+1)),1,0),1)</f>
        <v>0</v>
      </c>
      <c r="BJ627" s="61" t="n">
        <f aca="false">IFERROR(IF(SUMPRODUCT((LEN(BE627)-LEN(SUBSTITUTE(BE627," "&amp;L_Pending&amp;" "," ")))/(LEN(L_Pending)+1))&gt;SUMPRODUCT((LEN(BE627)-LEN(SUBSTITUTE(BE627," "&amp;L_PendNeg&amp;" "," ")))/(LEN(L_PendNeg)+1))+SUMPRODUCT((LEN(BE627)-LEN(SUBSTITUTE(BE627," "&amp;L_PendPrep&amp;" "," ")))/(LEN(L_PendPrep)+1)),1,0),1)</f>
        <v>0</v>
      </c>
      <c r="BK627" s="61" t="n">
        <f aca="false">IFERROR(IF(SUMPRODUCT((LEN(BF627)-LEN(SUBSTITUTE(BF627," "&amp;L_PendStrict&amp;" "," ")))/(LEN(L_PendStrict)+1))&gt;SUMPRODUCT((LEN(BF627)-LEN(SUBSTITUTE(BF627," "&amp;L_PendNeg&amp;" "," ")))/(LEN(L_PendNeg)+1)),1,0),1)</f>
        <v>0</v>
      </c>
      <c r="BL627" s="61" t="n">
        <f aca="false">IFERROR(IF(OR(SUMPRODUCT(--ISNUMBER(SEARCH({"aa000"," aa 000"," aaa 000"," aaaa 000"," a 0000"," a000 000"," aa 00 000"," aaa 00 000"},BN627)))&gt;0,SUMPRODUCT(--ISNUMBER(SEARCH({"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627)))&gt;0,SUMPRODUCT(--ISNUMBER(SEARCH({"http","www.","\",".pdf",".jpg",".jpeg",".png",".heic",".xls",".doc",".msg",".eml"},Z627)))&gt;0,AND(SUMPRODUCT(--ISNUMBER(SEARCH({"sharepoint","onedrive","teams","dms","q-pulse","qpulse"},Z627)))&gt;0,ISNUMBER(SEARCH("0",BM627)))),1,0),0)</f>
        <v>0</v>
      </c>
      <c r="BM627" s="61" t="str">
        <f aca="false">SUBSTITUTE(SUBSTITUTE(SUBSTITUTE(SUBSTITUTE(SUBSTITUTE(SUBSTITUTE(SUBSTITUTE(SUBSTITUTE(SUBSTITUTE(LOWER(BW627&amp;""),"1","0"),"2","0"),"3","0"),"4","0"),"5","0"),"6","0"),"7","0"),"8","0"),"9","0")</f>
        <v>  </v>
      </c>
      <c r="BN627" s="61" t="str">
        <f aca="false">SUBSTITUTE(SUBSTITUTE(SUBSTITUTE(SUBSTITUTE(SUBSTITUTE(SUBSTITUTE(SUBSTITUTE(SUBSTITUTE(SUBSTITUTE(SUBSTITUTE(SUBSTITUTE(SUBSTITUTE(SUBSTITUTE(SUBSTITUTE(SUBSTITUTE(SUBSTITUTE(SUBSTITUTE(SUBSTITUTE(SUBSTITUTE(SUBSTITUTE(SUBSTITUTE(SUBSTITUTE(SUBSTITUTE(SUBSTITUTE(SUBSTITUTE(BM627,"b","a"),"c","a"),"d","a"),"e","a"),"f","a"),"g","a"),"h","a"),"i","a"),"j","a"),"k","a"),"l","a"),"m","a"),"n","a"),"o","a"),"p","a"),"q","a"),"r","a"),"s","a"),"t","a"),"u","a"),"v","a"),"w","a"),"x","a"),"y","a"),"z","a")</f>
        <v>  </v>
      </c>
      <c r="BO627" s="61" t="str">
        <f aca="false">SUBSTITUTE(SUBSTITUTE(SUBSTITUTE(SUBSTITUTE(SUBSTITUTE(SUBSTITUTE(SUBSTITUTE(SUBSTITUTE(SUBSTITUTE(LOWER(BX627&amp;""),"1","0"),"2","0"),"3","0"),"4","0"),"5","0"),"6","0"),"7","0"),"8","0"),"9","0")</f>
        <v>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v>
      </c>
      <c r="BQ627" s="61" t="n">
        <f aca="false">IFERROR(IF(OR(SUMPRODUCT(--ISNUMBER(SEARCH({"aa000"," aa 000"," aaa 000"," aaaa 000"," a 0000"," a000 000"," aa 00 000"," aaa 00 000"},BP627)))&gt;0,SUMPRODUCT(--ISNUMBER(SEARCH({"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627)))&gt;0,SUMPRODUCT(--ISNUMBER(SEARCH({"http","www.","\",".pdf",".jpg",".jpeg",".png",".heic",".xls",".doc",".msg",".eml"},W627)))&gt;0,ISNUMBER(SEARCH("0000",BO627)),AND(SUMPRODUCT(--ISNUMBER(SEARCH({"sharepoint","onedrive","teams","dms","q-pulse","qpulse"},W627)))&gt;0,ISNUMBER(SEARCH("0",BO627)))),1,0),0)</f>
        <v>0</v>
      </c>
      <c r="BR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627," "&amp;LOWER(Flights!$F$23)&amp;" "," ~ ")," mh"," ~")," at "," ~ ")," by "," ~ ")," on "," ~ ")," to "," ~ ")," from "," ~ ")," until "," ~ ")," till "," ~ ")," before "," ~ ")," after "," ~ ")," around "," ~ ")," approx "," ~ ")," about "," ~ ")," since "," ~ ")," hrs "," ~ ")," hr "," ~ ")," hours "," ~ ")," time "," ~ ")," jan "," ~ ")," feb "," ~ ")," mar "," ~ ")," apr "," ~ ")," may "," ~ ")," jun "," ~ ")," jul "," ~ ")," aug "," ~ ")," sep "," ~ ")," sept "," ~ ")," oct "," ~ ")</f>
        <v>  </v>
      </c>
      <c r="BS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627," "&amp;LOWER(Flights!$F$23)&amp;" "," ~ ")," mh"," ~")," at "," ~ ")," by "," ~ ")," on "," ~ ")," to "," ~ ")," from "," ~ ")," until "," ~ ")," till "," ~ ")," before "," ~ ")," after "," ~ ")," around "," ~ ")," approx "," ~ ")," about "," ~ ")," since "," ~ ")," hrs "," ~ ")," hr "," ~ ")," hours "," ~ ")," time "," ~ ")," jan "," ~ ")," feb "," ~ ")," mar "," ~ ")," apr "," ~ ")," may "," ~ ")," jun "," ~ ")," jul "," ~ ")," aug "," ~ ")," sep "," ~ ")," sept "," ~ ")," oct "," ~ ")</f>
        <v>  </v>
      </c>
      <c r="BT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627,"jan","~"),"feb","~"),"mar","~"),"apr","~"),"may","~"),"jun","~"),"jul","~"),"aug","~"),"sep","~"),"oct","~"),"nov","~"),"dec","~")," nov "," ~ ")," dec "," ~ ")," mon "," ~ ")," tue "," ~ ")," wed "," ~ ")," thu "," ~ ")," fri "," ~ ")," sat "," ~ ")," sun "," ~ ")," gate "," ~ ")," bay "," ~ ")," stand "," ~ ")," position "," ~ ")," galley "," ~ ")," flight "," ~ ")," flt "," ~ ")," day "," ~ ")," date "," ~ ")," dated "," ~ ")," the "," ~ ")," and "," ~ ")," of "," ~ ")," in "," ~ ")," for "," ~ ")," with "," ~ ")</f>
        <v>  </v>
      </c>
      <c r="BU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627,"jan","~"),"feb","~"),"mar","~"),"apr","~"),"may","~"),"jun","~"),"jul","~"),"aug","~"),"sep","~"),"oct","~"),"nov","~"),"dec","~")," nov "," ~ ")," dec "," ~ ")," mon "," ~ ")," tue "," ~ ")," wed "," ~ ")," thu "," ~ ")," fri "," ~ ")," sat "," ~ ")," sun "," ~ ")," gate "," ~ ")," bay "," ~ ")," stand "," ~ ")," position "," ~ ")," galley "," ~ ")," flight "," ~ ")," flt "," ~ ")," day "," ~ ")," date "," ~ ")," dated "," ~ ")," the "," ~ ")," and "," ~ ")," of "," ~ ")," in "," ~ ")," for "," ~ ")," with "," ~ ")</f>
        <v>  </v>
      </c>
      <c r="BV627" s="61" t="n">
        <f aca="false">0</f>
        <v>0</v>
      </c>
      <c r="BW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627," pax "," ~ ")," etd "," ~ ")," eta "," ~ ")," std "," ~ ")," sta "," ~ ")," atd "," ~ ")," ata "," ~ ")," lt "," ~ ")," utc "," ~ ")," local "," ~ ")," ok "," ~ ")," done "," ~ ")," seen "," ~ ")," chk "," ~ ")," chkd "," ~ ")," checked "," ~ ")," rcvd "," ~ ")," recd "," ~ ")," dep "," ~ ")," arr "," ~ ")," qty "," ~ ")," all "," ~ ")," ttl "," ~ ")," total "," ~ ")," via "," ~ ")," per "," ~ ")," call "," ~ ")," inbound "," ~ ")," outbound "," ~ ")," approx "," ~ ")</f>
        <v>  </v>
      </c>
      <c r="BX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627," pax "," ~ ")," etd "," ~ ")," eta "," ~ ")," std "," ~ ")," sta "," ~ ")," atd "," ~ ")," ata "," ~ ")," lt "," ~ ")," utc "," ~ ")," local "," ~ ")," ok "," ~ ")," done "," ~ ")," seen "," ~ ")," chk "," ~ ")," chkd "," ~ ")," checked "," ~ ")," rcvd "," ~ ")," recd "," ~ ")," dep "," ~ ")," arr "," ~ ")," qty "," ~ ")," all "," ~ ")," ttl "," ~ ")," total "," ~ ")," via "," ~ ")," per "," ~ ")," call "," ~ ")," inbound "," ~ ")," outbound "," ~ ")," approx "," ~ ")</f>
        <v>  </v>
      </c>
    </row>
    <row r="628" customFormat="false" ht="39.75" hidden="false" customHeight="true" outlineLevel="0" collapsed="false">
      <c r="A628" s="57" t="s">
        <v>1342</v>
      </c>
      <c r="B628" s="57" t="s">
        <v>301</v>
      </c>
      <c r="C628" s="57" t="str">
        <f aca="false">Flights!$F$23</f>
        <v>MH0053</v>
      </c>
      <c r="D628" s="58" t="n">
        <f aca="false">Flights!$D$23</f>
        <v>46324</v>
      </c>
      <c r="E628" s="57" t="str">
        <f aca="false">Flights!$G$23&amp;"-"&amp;Flights!$H$23</f>
        <v>KIX-KUL</v>
      </c>
      <c r="F628" s="57" t="str">
        <f aca="false">Flights!$K$23</f>
        <v>EY</v>
      </c>
      <c r="G628" s="57" t="s">
        <v>83</v>
      </c>
      <c r="H628" s="57" t="s">
        <v>381</v>
      </c>
      <c r="I628" s="57" t="s">
        <v>382</v>
      </c>
      <c r="J628" s="57" t="s">
        <v>419</v>
      </c>
      <c r="K628" s="67" t="s">
        <v>420</v>
      </c>
      <c r="L628" s="67" t="s">
        <v>421</v>
      </c>
      <c r="M628" s="67"/>
      <c r="N628" s="67" t="s">
        <v>386</v>
      </c>
      <c r="O628" s="67"/>
      <c r="P628" s="57" t="s">
        <v>295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open",IF(AND(NOT(OR(LEN(AZ628)&lt;15,ISNUMBER(MATCH(AZ628,L_Placeholder,0)))),BK628=0,NOT(OR(LEN(AU628)&lt;2,ISNUMBER(MATCH(AU628,L_Placeholder,0)))),NOT(OR(LEN(AX628)&lt;2,ISNUMBER(MATCH(AX628,L_Placeholder,0)))),TRIM(AE628)&lt;&gt;TRIM(T628)),"N/A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missing",IF(OR(LEN(AU628)&lt;2,ISNUMBER(MATCH(AU628,L_Placeholder,0))),"INVALID – PIC missing",IF(OR(LEN(AV628)&lt;2,ISNUMBER(MATCH(AV628,L_Placeholder,0))),"INVALID – result / assessment missing",IF(OR(OR(LEN(AW628)&lt;3,ISNUMBER(MATCH(AW628,L_Placeholder,0))),SUMPRODUCT(--ISNUMBER(SEARCH(" "&amp;L_EvidencePhrase&amp;" ",BD628)))&gt;0,BI628=1),"INVALID – evidence missing, placeholder or not yet on file",IF(BL628=0,"INVALID – evidence needs a traceable reference (number, file name or link)",IF(OR(LEN(AX628)&lt;2,ISNUMBER(MATCH(AX628,L_Placeholder,0))),"INVALID – verifier missing",IF(AX628=AU628,"INVALID – verifier must be someone other than the PIC",IF(BH628=1,"INVALID – result not yet available (awaiting / TBC)",IF(BV628=1,"INVALID – wording says not on board: an on-board confirmation needs the item loaded",IF(AND(AQ628=1,OR(OR(LEN(AY628)&lt;3,ISNUMBER(MATCH(AY628,L_Placeholder,0))),BJ628=1,BQ628=0)),"INVALID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LATE","COMPLETE")&amp;IF(BG628=1," – CHECK WORDING",""))))))))))))))))))))))),IF(TRIM(U628)="Fail","FAIL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t="str">
        <f aca="false">" "&amp;TRIM(SUBSTITUTE(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 "))&amp;" "</f>
        <v>  </v>
      </c>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IFERROR(IF(AND(TRIM(U628)="Pass",SUMPRODUCT((LEN(BC628)-LEN(SUBSTITUTE(BC628,"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")))/(LEN(L_PendNeg)+1))+SUMPRODUCT((LEN(BC628)-LEN(SUBSTITUTE(BC628," "&amp;L_PendPrep&amp;" "," ")))/(LEN(L_PendPrep)+1)),1,0),1)</f>
        <v>0</v>
      </c>
      <c r="BI628" s="61" t="n">
        <f aca="false">IFERROR(IF(SUMPRODUCT((LEN(BD628)-LEN(SUBSTITUTE(BD628," "&amp;L_PendStrict&amp;" "," ")))/(LEN(L_PendStrict)+1))&gt;SUMPRODUCT((LEN(BD628)-LEN(SUBSTITUTE(BD628," "&amp;L_PendNeg&amp;" "," ")))/(LEN(L_PendNeg)+1)),1,0),1)</f>
        <v>0</v>
      </c>
      <c r="BJ628" s="61" t="n">
        <f aca="false">IFERROR(IF(SUMPRODUCT((LEN(BE628)-LEN(SUBSTITUTE(BE628," "&amp;L_Pending&amp;" "," ")))/(LEN(L_Pending)+1))&gt;SUMPRODUCT((LEN(BE628)-LEN(SUBSTITUTE(BE628," "&amp;L_PendNeg&amp;" "," ")))/(LEN(L_PendNeg)+1))+SUMPRODUCT((LEN(BE628)-LEN(SUBSTITUTE(BE628," "&amp;L_PendPrep&amp;" "," ")))/(LEN(L_PendPrep)+1)),1,0),1)</f>
        <v>0</v>
      </c>
      <c r="BK628" s="61" t="n">
        <f aca="false">IFERROR(IF(SUMPRODUCT((LEN(BF628)-LEN(SUBSTITUTE(BF628," "&amp;L_PendStrict&amp;" "," ")))/(LEN(L_PendStrict)+1))&gt;SUMPRODUCT((LEN(BF628)-LEN(SUBSTITUTE(BF628," "&amp;L_PendNeg&amp;" "," ")))/(LEN(L_PendNeg)+1)),1,0),1)</f>
        <v>0</v>
      </c>
      <c r="BL628" s="61" t="n">
        <f aca="false">IFERROR(IF(OR(SUMPRODUCT(--ISNUMBER(SEARCH({"aa000"," aa 000"," aaa 000"," aaaa 000"," a 0000"," a000 000"," aa 00 000"," aaa 00 000"},BN628)))&gt;0,SUMPRODUCT(--ISNUMBER(SEARCH({"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628)))&gt;0,SUMPRODUCT(--ISNUMBER(SEARCH({"http","www.","\",".pdf",".jpg",".jpeg",".png",".heic",".xls",".doc",".msg",".eml"},Z628)))&gt;0,AND(SUMPRODUCT(--ISNUMBER(SEARCH({"sharepoint","onedrive","teams","dms","q-pulse","qpulse"},Z628)))&gt;0,ISNUMBER(SEARCH("0",BM628)))),1,0),0)</f>
        <v>0</v>
      </c>
      <c r="BM628" s="61" t="str">
        <f aca="false">SUBSTITUTE(SUBSTITUTE(SUBSTITUTE(SUBSTITUTE(SUBSTITUTE(SUBSTITUTE(SUBSTITUTE(SUBSTITUTE(SUBSTITUTE(LOWER(BW628&amp;""),"1","0"),"2","0"),"3","0"),"4","0"),"5","0"),"6","0"),"7","0"),"8","0"),"9","0")</f>
        <v>  </v>
      </c>
      <c r="BN628" s="61" t="str">
        <f aca="false">SUBSTITUTE(SUBSTITUTE(SUBSTITUTE(SUBSTITUTE(SUBSTITUTE(SUBSTITUTE(SUBSTITUTE(SUBSTITUTE(SUBSTITUTE(SUBSTITUTE(SUBSTITUTE(SUBSTITUTE(SUBSTITUTE(SUBSTITUTE(SUBSTITUTE(SUBSTITUTE(SUBSTITUTE(SUBSTITUTE(SUBSTITUTE(SUBSTITUTE(SUBSTITUTE(SUBSTITUTE(SUBSTITUTE(SUBSTITUTE(SUBSTITUTE(BM628,"b","a"),"c","a"),"d","a"),"e","a"),"f","a"),"g","a"),"h","a"),"i","a"),"j","a"),"k","a"),"l","a"),"m","a"),"n","a"),"o","a"),"p","a"),"q","a"),"r","a"),"s","a"),"t","a"),"u","a"),"v","a"),"w","a"),"x","a"),"y","a"),"z","a")</f>
        <v>  </v>
      </c>
      <c r="BO628" s="61" t="str">
        <f aca="false">SUBSTITUTE(SUBSTITUTE(SUBSTITUTE(SUBSTITUTE(SUBSTITUTE(SUBSTITUTE(SUBSTITUTE(SUBSTITUTE(SUBSTITUTE(LOWER(BX628&amp;""),"1","0"),"2","0"),"3","0"),"4","0"),"5","0"),"6","0"),"7","0"),"8","0"),"9","0")</f>
        <v>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v>
      </c>
      <c r="BQ628" s="61" t="n">
        <f aca="false">IFERROR(IF(OR(SUMPRODUCT(--ISNUMBER(SEARCH({"aa000"," aa 000"," aaa 000"," aaaa 000"," a 0000"," a000 000"," aa 00 000"," aaa 00 000"},BP628)))&gt;0,SUMPRODUCT(--ISNUMBER(SEARCH({"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628)))&gt;0,SUMPRODUCT(--ISNUMBER(SEARCH({"http","www.","\",".pdf",".jpg",".jpeg",".png",".heic",".xls",".doc",".msg",".eml"},W628)))&gt;0,ISNUMBER(SEARCH("0000",BO628)),AND(SUMPRODUCT(--ISNUMBER(SEARCH({"sharepoint","onedrive","teams","dms","q-pulse","qpulse"},W628)))&gt;0,ISNUMBER(SEARCH("0",BO628)))),1,0),0)</f>
        <v>0</v>
      </c>
      <c r="BR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628," "&amp;LOWER(Flights!$F$23)&amp;" "," ~ ")," mh"," ~")," at "," ~ ")," by "," ~ ")," on "," ~ ")," to "," ~ ")," from "," ~ ")," until "," ~ ")," till "," ~ ")," before "," ~ ")," after "," ~ ")," around "," ~ ")," approx "," ~ ")," about "," ~ ")," since "," ~ ")," hrs "," ~ ")," hr "," ~ ")," hours "," ~ ")," time "," ~ ")," jan "," ~ ")," feb "," ~ ")," mar "," ~ ")," apr "," ~ ")," may "," ~ ")," jun "," ~ ")," jul "," ~ ")," aug "," ~ ")," sep "," ~ ")," sept "," ~ ")," oct "," ~ ")</f>
        <v>  </v>
      </c>
      <c r="BS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628," "&amp;LOWER(Flights!$F$23)&amp;" "," ~ ")," mh"," ~")," at "," ~ ")," by "," ~ ")," on "," ~ ")," to "," ~ ")," from "," ~ ")," until "," ~ ")," till "," ~ ")," before "," ~ ")," after "," ~ ")," around "," ~ ")," approx "," ~ ")," about "," ~ ")," since "," ~ ")," hrs "," ~ ")," hr "," ~ ")," hours "," ~ ")," time "," ~ ")," jan "," ~ ")," feb "," ~ ")," mar "," ~ ")," apr "," ~ ")," may "," ~ ")," jun "," ~ ")," jul "," ~ ")," aug "," ~ ")," sep "," ~ ")," sept "," ~ ")," oct "," ~ ")</f>
        <v>  </v>
      </c>
      <c r="BT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628,"jan","~"),"feb","~"),"mar","~"),"apr","~"),"may","~"),"jun","~"),"jul","~"),"aug","~"),"sep","~"),"oct","~"),"nov","~"),"dec","~")," nov "," ~ ")," dec "," ~ ")," mon "," ~ ")," tue "," ~ ")," wed "," ~ ")," thu "," ~ ")," fri "," ~ ")," sat "," ~ ")," sun "," ~ ")," gate "," ~ ")," bay "," ~ ")," stand "," ~ ")," position "," ~ ")," galley "," ~ ")," flight "," ~ ")," flt "," ~ ")," day "," ~ ")," date "," ~ ")," dated "," ~ ")," the "," ~ ")," and "," ~ ")," of "," ~ ")," in "," ~ ")," for "," ~ ")," with "," ~ ")</f>
        <v>  </v>
      </c>
      <c r="BU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628,"jan","~"),"feb","~"),"mar","~"),"apr","~"),"may","~"),"jun","~"),"jul","~"),"aug","~"),"sep","~"),"oct","~"),"nov","~"),"dec","~")," nov "," ~ ")," dec "," ~ ")," mon "," ~ ")," tue "," ~ ")," wed "," ~ ")," thu "," ~ ")," fri "," ~ ")," sat "," ~ ")," sun "," ~ ")," gate "," ~ ")," bay "," ~ ")," stand "," ~ ")," position "," ~ ")," galley "," ~ ")," flight "," ~ ")," flt "," ~ ")," day "," ~ ")," date "," ~ ")," dated "," ~ ")," the "," ~ ")," and "," ~ ")," of "," ~ ")," in "," ~ ")," for "," ~ ")," with "," ~ ")</f>
        <v>  </v>
      </c>
      <c r="BV628" s="61" t="n">
        <f aca="false">0</f>
        <v>0</v>
      </c>
      <c r="BW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628," pax "," ~ ")," etd "," ~ ")," eta "," ~ ")," std "," ~ ")," sta "," ~ ")," atd "," ~ ")," ata "," ~ ")," lt "," ~ ")," utc "," ~ ")," local "," ~ ")," ok "," ~ ")," done "," ~ ")," seen "," ~ ")," chk "," ~ ")," chkd "," ~ ")," checked "," ~ ")," rcvd "," ~ ")," recd "," ~ ")," dep "," ~ ")," arr "," ~ ")," qty "," ~ ")," all "," ~ ")," ttl "," ~ ")," total "," ~ ")," via "," ~ ")," per "," ~ ")," call "," ~ ")," inbound "," ~ ")," outbound "," ~ ")," approx "," ~ ")</f>
        <v>  </v>
      </c>
      <c r="BX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628," pax "," ~ ")," etd "," ~ ")," eta "," ~ ")," std "," ~ ")," sta "," ~ ")," atd "," ~ ")," ata "," ~ ")," lt "," ~ ")," utc "," ~ ")," local "," ~ ")," ok "," ~ ")," done "," ~ ")," seen "," ~ ")," chk "," ~ ")," chkd "," ~ ")," checked "," ~ ")," rcvd "," ~ ")," recd "," ~ ")," dep "," ~ ")," arr "," ~ ")," qty "," ~ ")," all "," ~ ")," ttl "," ~ ")," total "," ~ ")," via "," ~ ")," per "," ~ ")," call "," ~ ")," inbound "," ~ ")," outbound "," ~ ")," approx "," ~ ")</f>
        <v>  </v>
      </c>
    </row>
    <row r="629" customFormat="false" ht="39.75" hidden="false" customHeight="true" outlineLevel="0" collapsed="false">
      <c r="A629" s="57" t="s">
        <v>1343</v>
      </c>
      <c r="B629" s="57" t="s">
        <v>301</v>
      </c>
      <c r="C629" s="57" t="str">
        <f aca="false">Flights!$F$23</f>
        <v>MH0053</v>
      </c>
      <c r="D629" s="58" t="n">
        <f aca="false">Flights!$D$23</f>
        <v>46324</v>
      </c>
      <c r="E629" s="57" t="str">
        <f aca="false">Flights!$G$23&amp;"-"&amp;Flights!$H$23</f>
        <v>KIX-KUL</v>
      </c>
      <c r="F629" s="57" t="str">
        <f aca="false">Flights!$K$23</f>
        <v>EY</v>
      </c>
      <c r="G629" s="57" t="s">
        <v>423</v>
      </c>
      <c r="H629" s="57" t="s">
        <v>381</v>
      </c>
      <c r="I629" s="57" t="s">
        <v>382</v>
      </c>
      <c r="J629" s="57" t="s">
        <v>424</v>
      </c>
      <c r="K629" s="67"/>
      <c r="L629" s="67" t="s">
        <v>425</v>
      </c>
      <c r="M629" s="67"/>
      <c r="N629" s="67" t="s">
        <v>386</v>
      </c>
      <c r="O629" s="67" t="s">
        <v>426</v>
      </c>
      <c r="P629" s="57" t="s">
        <v>295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open",IF(AND(NOT(OR(LEN(AZ629)&lt;15,ISNUMBER(MATCH(AZ629,L_Placeholder,0)))),BK629=0,NOT(OR(LEN(AU629)&lt;2,ISNUMBER(MATCH(AU629,L_Placeholder,0)))),NOT(OR(LEN(AX629)&lt;2,ISNUMBER(MATCH(AX629,L_Placeholder,0)))),TRIM(AE629)&lt;&gt;TRIM(T629)),"N/A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missing",IF(OR(LEN(AU629)&lt;2,ISNUMBER(MATCH(AU629,L_Placeholder,0))),"INVALID – PIC missing",IF(OR(LEN(AV629)&lt;2,ISNUMBER(MATCH(AV629,L_Placeholder,0))),"INVALID – result / assessment missing",IF(OR(OR(LEN(AW629)&lt;3,ISNUMBER(MATCH(AW629,L_Placeholder,0))),SUMPRODUCT(--ISNUMBER(SEARCH(" "&amp;L_EvidencePhrase&amp;" ",BD629)))&gt;0,BI629=1),"INVALID – evidence missing, placeholder or not yet on file",IF(BL629=0,"INVALID – evidence needs a traceable reference (number, file name or link)",IF(OR(LEN(AX629)&lt;2,ISNUMBER(MATCH(AX629,L_Placeholder,0))),"INVALID – verifier missing",IF(AX629=AU629,"INVALID – verifier must be someone other than the PIC",IF(BH629=1,"INVALID – result not yet available (awaiting / TBC)",IF(BV629=1,"INVALID – wording says not on board: an on-board confirmation needs the item loaded",IF(AND(AQ629=1,OR(OR(LEN(AY629)&lt;3,ISNUMBER(MATCH(AY629,L_Placeholder,0))),BJ629=1,BQ629=0)),"INVALID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LATE","COMPLETE")&amp;IF(BG629=1," – CHECK WORDING",""))))))))))))))))))))))),IF(TRIM(U629)="Fail","FAIL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t="str">
        <f aca="false">" "&amp;TRIM(SUBSTITUTE(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 "))&amp;" "</f>
        <v>  </v>
      </c>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IFERROR(IF(AND(TRIM(U629)="Pass",SUMPRODUCT((LEN(BC629)-LEN(SUBSTITUTE(BC629,"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")))/(LEN(L_PendNeg)+1))+SUMPRODUCT((LEN(BC629)-LEN(SUBSTITUTE(BC629," "&amp;L_PendPrep&amp;" "," ")))/(LEN(L_PendPrep)+1)),1,0),1)</f>
        <v>0</v>
      </c>
      <c r="BI629" s="61" t="n">
        <f aca="false">IFERROR(IF(SUMPRODUCT((LEN(BD629)-LEN(SUBSTITUTE(BD629," "&amp;L_PendStrict&amp;" "," ")))/(LEN(L_PendStrict)+1))&gt;SUMPRODUCT((LEN(BD629)-LEN(SUBSTITUTE(BD629," "&amp;L_PendNeg&amp;" "," ")))/(LEN(L_PendNeg)+1)),1,0),1)</f>
        <v>0</v>
      </c>
      <c r="BJ629" s="61" t="n">
        <f aca="false">IFERROR(IF(SUMPRODUCT((LEN(BE629)-LEN(SUBSTITUTE(BE629," "&amp;L_Pending&amp;" "," ")))/(LEN(L_Pending)+1))&gt;SUMPRODUCT((LEN(BE629)-LEN(SUBSTITUTE(BE629," "&amp;L_PendNeg&amp;" "," ")))/(LEN(L_PendNeg)+1))+SUMPRODUCT((LEN(BE629)-LEN(SUBSTITUTE(BE629," "&amp;L_PendPrep&amp;" "," ")))/(LEN(L_PendPrep)+1)),1,0),1)</f>
        <v>0</v>
      </c>
      <c r="BK629" s="61" t="n">
        <f aca="false">IFERROR(IF(SUMPRODUCT((LEN(BF629)-LEN(SUBSTITUTE(BF629," "&amp;L_PendStrict&amp;" "," ")))/(LEN(L_PendStrict)+1))&gt;SUMPRODUCT((LEN(BF629)-LEN(SUBSTITUTE(BF629," "&amp;L_PendNeg&amp;" "," ")))/(LEN(L_PendNeg)+1)),1,0),1)</f>
        <v>0</v>
      </c>
      <c r="BL629" s="61" t="n">
        <f aca="false">IFERROR(IF(OR(SUMPRODUCT(--ISNUMBER(SEARCH({"aa000"," aa 000"," aaa 000"," aaaa 000"," a 0000"," a000 000"," aa 00 000"," aaa 00 000"},BN629)))&gt;0,SUMPRODUCT(--ISNUMBER(SEARCH({"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629)))&gt;0,SUMPRODUCT(--ISNUMBER(SEARCH({"http","www.","\",".pdf",".jpg",".jpeg",".png",".heic",".xls",".doc",".msg",".eml"},Z629)))&gt;0,AND(SUMPRODUCT(--ISNUMBER(SEARCH({"sharepoint","onedrive","teams","dms","q-pulse","qpulse"},Z629)))&gt;0,ISNUMBER(SEARCH("0",BM629)))),1,0),0)</f>
        <v>0</v>
      </c>
      <c r="BM629" s="61" t="str">
        <f aca="false">SUBSTITUTE(SUBSTITUTE(SUBSTITUTE(SUBSTITUTE(SUBSTITUTE(SUBSTITUTE(SUBSTITUTE(SUBSTITUTE(SUBSTITUTE(LOWER(BW629&amp;""),"1","0"),"2","0"),"3","0"),"4","0"),"5","0"),"6","0"),"7","0"),"8","0"),"9","0")</f>
        <v>  </v>
      </c>
      <c r="BN629" s="61" t="str">
        <f aca="false">SUBSTITUTE(SUBSTITUTE(SUBSTITUTE(SUBSTITUTE(SUBSTITUTE(SUBSTITUTE(SUBSTITUTE(SUBSTITUTE(SUBSTITUTE(SUBSTITUTE(SUBSTITUTE(SUBSTITUTE(SUBSTITUTE(SUBSTITUTE(SUBSTITUTE(SUBSTITUTE(SUBSTITUTE(SUBSTITUTE(SUBSTITUTE(SUBSTITUTE(SUBSTITUTE(SUBSTITUTE(SUBSTITUTE(SUBSTITUTE(SUBSTITUTE(BM629,"b","a"),"c","a"),"d","a"),"e","a"),"f","a"),"g","a"),"h","a"),"i","a"),"j","a"),"k","a"),"l","a"),"m","a"),"n","a"),"o","a"),"p","a"),"q","a"),"r","a"),"s","a"),"t","a"),"u","a"),"v","a"),"w","a"),"x","a"),"y","a"),"z","a")</f>
        <v>  </v>
      </c>
      <c r="BO629" s="61" t="str">
        <f aca="false">SUBSTITUTE(SUBSTITUTE(SUBSTITUTE(SUBSTITUTE(SUBSTITUTE(SUBSTITUTE(SUBSTITUTE(SUBSTITUTE(SUBSTITUTE(LOWER(BX629&amp;""),"1","0"),"2","0"),"3","0"),"4","0"),"5","0"),"6","0"),"7","0"),"8","0"),"9","0")</f>
        <v>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v>
      </c>
      <c r="BQ629" s="61" t="n">
        <f aca="false">IFERROR(IF(OR(SUMPRODUCT(--ISNUMBER(SEARCH({"aa000"," aa 000"," aaa 000"," aaaa 000"," a 0000"," a000 000"," aa 00 000"," aaa 00 000"},BP629)))&gt;0,SUMPRODUCT(--ISNUMBER(SEARCH({"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629)))&gt;0,SUMPRODUCT(--ISNUMBER(SEARCH({"http","www.","\",".pdf",".jpg",".jpeg",".png",".heic",".xls",".doc",".msg",".eml"},W629)))&gt;0,ISNUMBER(SEARCH("0000",BO629)),AND(SUMPRODUCT(--ISNUMBER(SEARCH({"sharepoint","onedrive","teams","dms","q-pulse","qpulse"},W629)))&gt;0,ISNUMBER(SEARCH("0",BO629)))),1,0),0)</f>
        <v>0</v>
      </c>
      <c r="BR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629," "&amp;LOWER(Flights!$F$23)&amp;" "," ~ ")," mh"," ~")," at "," ~ ")," by "," ~ ")," on "," ~ ")," to "," ~ ")," from "," ~ ")," until "," ~ ")," till "," ~ ")," before "," ~ ")," after "," ~ ")," around "," ~ ")," approx "," ~ ")," about "," ~ ")," since "," ~ ")," hrs "," ~ ")," hr "," ~ ")," hours "," ~ ")," time "," ~ ")," jan "," ~ ")," feb "," ~ ")," mar "," ~ ")," apr "," ~ ")," may "," ~ ")," jun "," ~ ")," jul "," ~ ")," aug "," ~ ")," sep "," ~ ")," sept "," ~ ")," oct "," ~ ")</f>
        <v>  </v>
      </c>
      <c r="BS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629," "&amp;LOWER(Flights!$F$23)&amp;" "," ~ ")," mh"," ~")," at "," ~ ")," by "," ~ ")," on "," ~ ")," to "," ~ ")," from "," ~ ")," until "," ~ ")," till "," ~ ")," before "," ~ ")," after "," ~ ")," around "," ~ ")," approx "," ~ ")," about "," ~ ")," since "," ~ ")," hrs "," ~ ")," hr "," ~ ")," hours "," ~ ")," time "," ~ ")," jan "," ~ ")," feb "," ~ ")," mar "," ~ ")," apr "," ~ ")," may "," ~ ")," jun "," ~ ")," jul "," ~ ")," aug "," ~ ")," sep "," ~ ")," sept "," ~ ")," oct "," ~ ")</f>
        <v>  </v>
      </c>
      <c r="BT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629,"jan","~"),"feb","~"),"mar","~"),"apr","~"),"may","~"),"jun","~"),"jul","~"),"aug","~"),"sep","~"),"oct","~"),"nov","~"),"dec","~")," nov "," ~ ")," dec "," ~ ")," mon "," ~ ")," tue "," ~ ")," wed "," ~ ")," thu "," ~ ")," fri "," ~ ")," sat "," ~ ")," sun "," ~ ")," gate "," ~ ")," bay "," ~ ")," stand "," ~ ")," position "," ~ ")," galley "," ~ ")," flight "," ~ ")," flt "," ~ ")," day "," ~ ")," date "," ~ ")," dated "," ~ ")," the "," ~ ")," and "," ~ ")," of "," ~ ")," in "," ~ ")," for "," ~ ")," with "," ~ ")</f>
        <v>  </v>
      </c>
      <c r="BU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629,"jan","~"),"feb","~"),"mar","~"),"apr","~"),"may","~"),"jun","~"),"jul","~"),"aug","~"),"sep","~"),"oct","~"),"nov","~"),"dec","~")," nov "," ~ ")," dec "," ~ ")," mon "," ~ ")," tue "," ~ ")," wed "," ~ ")," thu "," ~ ")," fri "," ~ ")," sat "," ~ ")," sun "," ~ ")," gate "," ~ ")," bay "," ~ ")," stand "," ~ ")," position "," ~ ")," galley "," ~ ")," flight "," ~ ")," flt "," ~ ")," day "," ~ ")," date "," ~ ")," dated "," ~ ")," the "," ~ ")," and "," ~ ")," of "," ~ ")," in "," ~ ")," for "," ~ ")," with "," ~ ")</f>
        <v>  </v>
      </c>
      <c r="BV629" s="61" t="n">
        <f aca="false">0</f>
        <v>0</v>
      </c>
      <c r="BW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629," pax "," ~ ")," etd "," ~ ")," eta "," ~ ")," std "," ~ ")," sta "," ~ ")," atd "," ~ ")," ata "," ~ ")," lt "," ~ ")," utc "," ~ ")," local "," ~ ")," ok "," ~ ")," done "," ~ ")," seen "," ~ ")," chk "," ~ ")," chkd "," ~ ")," checked "," ~ ")," rcvd "," ~ ")," recd "," ~ ")," dep "," ~ ")," arr "," ~ ")," qty "," ~ ")," all "," ~ ")," ttl "," ~ ")," total "," ~ ")," via "," ~ ")," per "," ~ ")," call "," ~ ")," inbound "," ~ ")," outbound "," ~ ")," approx "," ~ ")</f>
        <v>  </v>
      </c>
      <c r="BX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629," pax "," ~ ")," etd "," ~ ")," eta "," ~ ")," std "," ~ ")," sta "," ~ ")," atd "," ~ ")," ata "," ~ ")," lt "," ~ ")," utc "," ~ ")," local "," ~ ")," ok "," ~ ")," done "," ~ ")," seen "," ~ ")," chk "," ~ ")," chkd "," ~ ")," checked "," ~ ")," rcvd "," ~ ")," recd "," ~ ")," dep "," ~ ")," arr "," ~ ")," qty "," ~ ")," all "," ~ ")," ttl "," ~ ")," total "," ~ ")," via "," ~ ")," per "," ~ ")," call "," ~ ")," inbound "," ~ ")," outbound "," ~ ")," approx "," ~ ")</f>
        <v>  </v>
      </c>
    </row>
    <row r="630" customFormat="false" ht="39.75" hidden="false" customHeight="true" outlineLevel="0" collapsed="false">
      <c r="A630" s="57" t="s">
        <v>1344</v>
      </c>
      <c r="B630" s="57" t="s">
        <v>301</v>
      </c>
      <c r="C630" s="57" t="str">
        <f aca="false">Flights!$F$23</f>
        <v>MH0053</v>
      </c>
      <c r="D630" s="58" t="n">
        <f aca="false">Flights!$D$23</f>
        <v>46324</v>
      </c>
      <c r="E630" s="57" t="str">
        <f aca="false">Flights!$G$23&amp;"-"&amp;Flights!$H$23</f>
        <v>KIX-KUL</v>
      </c>
      <c r="F630" s="57" t="str">
        <f aca="false">Flights!$K$23</f>
        <v>EY</v>
      </c>
      <c r="G630" s="57" t="s">
        <v>423</v>
      </c>
      <c r="H630" s="57" t="s">
        <v>381</v>
      </c>
      <c r="I630" s="57" t="s">
        <v>382</v>
      </c>
      <c r="J630" s="57" t="s">
        <v>428</v>
      </c>
      <c r="K630" s="67" t="s">
        <v>429</v>
      </c>
      <c r="L630" s="67" t="s">
        <v>425</v>
      </c>
      <c r="M630" s="67"/>
      <c r="N630" s="67" t="s">
        <v>386</v>
      </c>
      <c r="O630" s="67" t="s">
        <v>426</v>
      </c>
      <c r="P630" s="57" t="s">
        <v>295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open",IF(AND(NOT(OR(LEN(AZ630)&lt;15,ISNUMBER(MATCH(AZ630,L_Placeholder,0)))),BK630=0,NOT(OR(LEN(AU630)&lt;2,ISNUMBER(MATCH(AU630,L_Placeholder,0)))),NOT(OR(LEN(AX630)&lt;2,ISNUMBER(MATCH(AX630,L_Placeholder,0)))),TRIM(AE630)&lt;&gt;TRIM(T630)),"N/A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missing",IF(OR(LEN(AU630)&lt;2,ISNUMBER(MATCH(AU630,L_Placeholder,0))),"INVALID – PIC missing",IF(OR(LEN(AV630)&lt;2,ISNUMBER(MATCH(AV630,L_Placeholder,0))),"INVALID – result / assessment missing",IF(OR(OR(LEN(AW630)&lt;3,ISNUMBER(MATCH(AW630,L_Placeholder,0))),SUMPRODUCT(--ISNUMBER(SEARCH(" "&amp;L_EvidencePhrase&amp;" ",BD630)))&gt;0,BI630=1),"INVALID – evidence missing, placeholder or not yet on file",IF(BL630=0,"INVALID – evidence needs a traceable reference (number, file name or link)",IF(OR(LEN(AX630)&lt;2,ISNUMBER(MATCH(AX630,L_Placeholder,0))),"INVALID – verifier missing",IF(AX630=AU630,"INVALID – verifier must be someone other than the PIC",IF(BH630=1,"INVALID – result not yet available (awaiting / TBC)",IF(BV630=1,"INVALID – wording says not on board: an on-board confirmation needs the item loaded",IF(AND(AQ630=1,OR(OR(LEN(AY630)&lt;3,ISNUMBER(MATCH(AY630,L_Placeholder,0))),BJ630=1,BQ630=0)),"INVALID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LATE","COMPLETE")&amp;IF(BG630=1," – CHECK WORDING",""))))))))))))))))))))))),IF(TRIM(U630)="Fail","FAIL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t="str">
        <f aca="false">" "&amp;TRIM(SUBSTITUTE(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 "))&amp;" "</f>
        <v>  </v>
      </c>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IFERROR(IF(AND(TRIM(U630)="Pass",SUMPRODUCT((LEN(BC630)-LEN(SUBSTITUTE(BC630,"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")))/(LEN(L_PendNeg)+1))+SUMPRODUCT((LEN(BC630)-LEN(SUBSTITUTE(BC630," "&amp;L_PendPrep&amp;" "," ")))/(LEN(L_PendPrep)+1)),1,0),1)</f>
        <v>0</v>
      </c>
      <c r="BI630" s="61" t="n">
        <f aca="false">IFERROR(IF(SUMPRODUCT((LEN(BD630)-LEN(SUBSTITUTE(BD630," "&amp;L_PendStrict&amp;" "," ")))/(LEN(L_PendStrict)+1))&gt;SUMPRODUCT((LEN(BD630)-LEN(SUBSTITUTE(BD630," "&amp;L_PendNeg&amp;" "," ")))/(LEN(L_PendNeg)+1)),1,0),1)</f>
        <v>0</v>
      </c>
      <c r="BJ630" s="61" t="n">
        <f aca="false">IFERROR(IF(SUMPRODUCT((LEN(BE630)-LEN(SUBSTITUTE(BE630," "&amp;L_Pending&amp;" "," ")))/(LEN(L_Pending)+1))&gt;SUMPRODUCT((LEN(BE630)-LEN(SUBSTITUTE(BE630," "&amp;L_PendNeg&amp;" "," ")))/(LEN(L_PendNeg)+1))+SUMPRODUCT((LEN(BE630)-LEN(SUBSTITUTE(BE630," "&amp;L_PendPrep&amp;" "," ")))/(LEN(L_PendPrep)+1)),1,0),1)</f>
        <v>0</v>
      </c>
      <c r="BK630" s="61" t="n">
        <f aca="false">IFERROR(IF(SUMPRODUCT((LEN(BF630)-LEN(SUBSTITUTE(BF630," "&amp;L_PendStrict&amp;" "," ")))/(LEN(L_PendStrict)+1))&gt;SUMPRODUCT((LEN(BF630)-LEN(SUBSTITUTE(BF630," "&amp;L_PendNeg&amp;" "," ")))/(LEN(L_PendNeg)+1)),1,0),1)</f>
        <v>0</v>
      </c>
      <c r="BL630" s="61" t="n">
        <f aca="false">IFERROR(IF(OR(SUMPRODUCT(--ISNUMBER(SEARCH({"aa000"," aa 000"," aaa 000"," aaaa 000"," a 0000"," a000 000"," aa 00 000"," aaa 00 000"},BN630)))&gt;0,SUMPRODUCT(--ISNUMBER(SEARCH({"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630)))&gt;0,SUMPRODUCT(--ISNUMBER(SEARCH({"http","www.","\",".pdf",".jpg",".jpeg",".png",".heic",".xls",".doc",".msg",".eml"},Z630)))&gt;0,AND(SUMPRODUCT(--ISNUMBER(SEARCH({"sharepoint","onedrive","teams","dms","q-pulse","qpulse"},Z630)))&gt;0,ISNUMBER(SEARCH("0",BM630)))),1,0),0)</f>
        <v>0</v>
      </c>
      <c r="BM630" s="61" t="str">
        <f aca="false">SUBSTITUTE(SUBSTITUTE(SUBSTITUTE(SUBSTITUTE(SUBSTITUTE(SUBSTITUTE(SUBSTITUTE(SUBSTITUTE(SUBSTITUTE(LOWER(BW630&amp;""),"1","0"),"2","0"),"3","0"),"4","0"),"5","0"),"6","0"),"7","0"),"8","0"),"9","0")</f>
        <v>  </v>
      </c>
      <c r="BN630" s="61" t="str">
        <f aca="false">SUBSTITUTE(SUBSTITUTE(SUBSTITUTE(SUBSTITUTE(SUBSTITUTE(SUBSTITUTE(SUBSTITUTE(SUBSTITUTE(SUBSTITUTE(SUBSTITUTE(SUBSTITUTE(SUBSTITUTE(SUBSTITUTE(SUBSTITUTE(SUBSTITUTE(SUBSTITUTE(SUBSTITUTE(SUBSTITUTE(SUBSTITUTE(SUBSTITUTE(SUBSTITUTE(SUBSTITUTE(SUBSTITUTE(SUBSTITUTE(SUBSTITUTE(BM630,"b","a"),"c","a"),"d","a"),"e","a"),"f","a"),"g","a"),"h","a"),"i","a"),"j","a"),"k","a"),"l","a"),"m","a"),"n","a"),"o","a"),"p","a"),"q","a"),"r","a"),"s","a"),"t","a"),"u","a"),"v","a"),"w","a"),"x","a"),"y","a"),"z","a")</f>
        <v>  </v>
      </c>
      <c r="BO630" s="61" t="str">
        <f aca="false">SUBSTITUTE(SUBSTITUTE(SUBSTITUTE(SUBSTITUTE(SUBSTITUTE(SUBSTITUTE(SUBSTITUTE(SUBSTITUTE(SUBSTITUTE(LOWER(BX630&amp;""),"1","0"),"2","0"),"3","0"),"4","0"),"5","0"),"6","0"),"7","0"),"8","0"),"9","0")</f>
        <v>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v>
      </c>
      <c r="BQ630" s="61" t="n">
        <f aca="false">IFERROR(IF(OR(SUMPRODUCT(--ISNUMBER(SEARCH({"aa000"," aa 000"," aaa 000"," aaaa 000"," a 0000"," a000 000"," aa 00 000"," aaa 00 000"},BP630)))&gt;0,SUMPRODUCT(--ISNUMBER(SEARCH({"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630)))&gt;0,SUMPRODUCT(--ISNUMBER(SEARCH({"http","www.","\",".pdf",".jpg",".jpeg",".png",".heic",".xls",".doc",".msg",".eml"},W630)))&gt;0,ISNUMBER(SEARCH("0000",BO630)),AND(SUMPRODUCT(--ISNUMBER(SEARCH({"sharepoint","onedrive","teams","dms","q-pulse","qpulse"},W630)))&gt;0,ISNUMBER(SEARCH("0",BO630)))),1,0),0)</f>
        <v>0</v>
      </c>
      <c r="BR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630," "&amp;LOWER(Flights!$F$23)&amp;" "," ~ ")," mh"," ~")," at "," ~ ")," by "," ~ ")," on "," ~ ")," to "," ~ ")," from "," ~ ")," until "," ~ ")," till "," ~ ")," before "," ~ ")," after "," ~ ")," around "," ~ ")," approx "," ~ ")," about "," ~ ")," since "," ~ ")," hrs "," ~ ")," hr "," ~ ")," hours "," ~ ")," time "," ~ ")," jan "," ~ ")," feb "," ~ ")," mar "," ~ ")," apr "," ~ ")," may "," ~ ")," jun "," ~ ")," jul "," ~ ")," aug "," ~ ")," sep "," ~ ")," sept "," ~ ")," oct "," ~ ")</f>
        <v>  </v>
      </c>
      <c r="BS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630," "&amp;LOWER(Flights!$F$23)&amp;" "," ~ ")," mh"," ~")," at "," ~ ")," by "," ~ ")," on "," ~ ")," to "," ~ ")," from "," ~ ")," until "," ~ ")," till "," ~ ")," before "," ~ ")," after "," ~ ")," around "," ~ ")," approx "," ~ ")," about "," ~ ")," since "," ~ ")," hrs "," ~ ")," hr "," ~ ")," hours "," ~ ")," time "," ~ ")," jan "," ~ ")," feb "," ~ ")," mar "," ~ ")," apr "," ~ ")," may "," ~ ")," jun "," ~ ")," jul "," ~ ")," aug "," ~ ")," sep "," ~ ")," sept "," ~ ")," oct "," ~ ")</f>
        <v>  </v>
      </c>
      <c r="BT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630,"jan","~"),"feb","~"),"mar","~"),"apr","~"),"may","~"),"jun","~"),"jul","~"),"aug","~"),"sep","~"),"oct","~"),"nov","~"),"dec","~")," nov "," ~ ")," dec "," ~ ")," mon "," ~ ")," tue "," ~ ")," wed "," ~ ")," thu "," ~ ")," fri "," ~ ")," sat "," ~ ")," sun "," ~ ")," gate "," ~ ")," bay "," ~ ")," stand "," ~ ")," position "," ~ ")," galley "," ~ ")," flight "," ~ ")," flt "," ~ ")," day "," ~ ")," date "," ~ ")," dated "," ~ ")," the "," ~ ")," and "," ~ ")," of "," ~ ")," in "," ~ ")," for "," ~ ")," with "," ~ ")</f>
        <v>  </v>
      </c>
      <c r="BU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630,"jan","~"),"feb","~"),"mar","~"),"apr","~"),"may","~"),"jun","~"),"jul","~"),"aug","~"),"sep","~"),"oct","~"),"nov","~"),"dec","~")," nov "," ~ ")," dec "," ~ ")," mon "," ~ ")," tue "," ~ ")," wed "," ~ ")," thu "," ~ ")," fri "," ~ ")," sat "," ~ ")," sun "," ~ ")," gate "," ~ ")," bay "," ~ ")," stand "," ~ ")," position "," ~ ")," galley "," ~ ")," flight "," ~ ")," flt "," ~ ")," day "," ~ ")," date "," ~ ")," dated "," ~ ")," the "," ~ ")," and "," ~ ")," of "," ~ ")," in "," ~ ")," for "," ~ ")," with "," ~ ")</f>
        <v>  </v>
      </c>
      <c r="BV630" s="61" t="n">
        <f aca="false">0</f>
        <v>0</v>
      </c>
      <c r="BW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630," pax "," ~ ")," etd "," ~ ")," eta "," ~ ")," std "," ~ ")," sta "," ~ ")," atd "," ~ ")," ata "," ~ ")," lt "," ~ ")," utc "," ~ ")," local "," ~ ")," ok "," ~ ")," done "," ~ ")," seen "," ~ ")," chk "," ~ ")," chkd "," ~ ")," checked "," ~ ")," rcvd "," ~ ")," recd "," ~ ")," dep "," ~ ")," arr "," ~ ")," qty "," ~ ")," all "," ~ ")," ttl "," ~ ")," total "," ~ ")," via "," ~ ")," per "," ~ ")," call "," ~ ")," inbound "," ~ ")," outbound "," ~ ")," approx "," ~ ")</f>
        <v>  </v>
      </c>
      <c r="BX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630," pax "," ~ ")," etd "," ~ ")," eta "," ~ ")," std "," ~ ")," sta "," ~ ")," atd "," ~ ")," ata "," ~ ")," lt "," ~ ")," utc "," ~ ")," local "," ~ ")," ok "," ~ ")," done "," ~ ")," seen "," ~ ")," chk "," ~ ")," chkd "," ~ ")," checked "," ~ ")," rcvd "," ~ ")," recd "," ~ ")," dep "," ~ ")," arr "," ~ ")," qty "," ~ ")," all "," ~ ")," ttl "," ~ ")," total "," ~ ")," via "," ~ ")," per "," ~ ")," call "," ~ ")," inbound "," ~ ")," outbound "," ~ ")," approx "," ~ ")</f>
        <v>  </v>
      </c>
    </row>
    <row r="631" customFormat="false" ht="39.75" hidden="false" customHeight="true" outlineLevel="0" collapsed="false">
      <c r="A631" s="57" t="s">
        <v>1345</v>
      </c>
      <c r="B631" s="57" t="s">
        <v>301</v>
      </c>
      <c r="C631" s="57" t="str">
        <f aca="false">Flights!$F$23</f>
        <v>MH0053</v>
      </c>
      <c r="D631" s="58" t="n">
        <f aca="false">Flights!$D$23</f>
        <v>46324</v>
      </c>
      <c r="E631" s="57" t="str">
        <f aca="false">Flights!$G$23&amp;"-"&amp;Flights!$H$23</f>
        <v>KIX-KUL</v>
      </c>
      <c r="F631" s="57" t="str">
        <f aca="false">Flights!$K$23</f>
        <v>EY</v>
      </c>
      <c r="G631" s="57" t="s">
        <v>423</v>
      </c>
      <c r="H631" s="57" t="s">
        <v>381</v>
      </c>
      <c r="I631" s="57" t="s">
        <v>431</v>
      </c>
      <c r="J631" s="57" t="s">
        <v>432</v>
      </c>
      <c r="K631" s="67"/>
      <c r="L631" s="67" t="s">
        <v>425</v>
      </c>
      <c r="M631" s="67"/>
      <c r="N631" s="67" t="s">
        <v>386</v>
      </c>
      <c r="O631" s="67" t="s">
        <v>426</v>
      </c>
      <c r="P631" s="57" t="s">
        <v>295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open",IF(AND(NOT(OR(LEN(AZ631)&lt;15,ISNUMBER(MATCH(AZ631,L_Placeholder,0)))),BK631=0,NOT(OR(LEN(AU631)&lt;2,ISNUMBER(MATCH(AU631,L_Placeholder,0)))),NOT(OR(LEN(AX631)&lt;2,ISNUMBER(MATCH(AX631,L_Placeholder,0)))),TRIM(AE631)&lt;&gt;TRIM(T631)),"N/A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missing",IF(OR(LEN(AU631)&lt;2,ISNUMBER(MATCH(AU631,L_Placeholder,0))),"INVALID – PIC missing",IF(OR(LEN(AV631)&lt;2,ISNUMBER(MATCH(AV631,L_Placeholder,0))),"INVALID – result / assessment missing",IF(OR(OR(LEN(AW631)&lt;3,ISNUMBER(MATCH(AW631,L_Placeholder,0))),SUMPRODUCT(--ISNUMBER(SEARCH(" "&amp;L_EvidencePhrase&amp;" ",BD631)))&gt;0,BI631=1),"INVALID – evidence missing, placeholder or not yet on file",IF(BL631=0,"INVALID – evidence needs a traceable reference (number, file name or link)",IF(OR(LEN(AX631)&lt;2,ISNUMBER(MATCH(AX631,L_Placeholder,0))),"INVALID – verifier missing",IF(AX631=AU631,"INVALID – verifier must be someone other than the PIC",IF(BH631=1,"INVALID – result not yet available (awaiting / TBC)",IF(BV631=1,"INVALID – wording says not on board: an on-board confirmation needs the item loaded",IF(AND(AQ631=1,OR(OR(LEN(AY631)&lt;3,ISNUMBER(MATCH(AY631,L_Placeholder,0))),BJ631=1,BQ631=0)),"INVALID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LATE","COMPLETE")&amp;IF(BG631=1," – CHECK WORDING",""))))))))))))))))))))))),IF(TRIM(U631)="Fail","FAIL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t="str">
        <f aca="false">" "&amp;TRIM(SUBSTITUTE(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 "))&amp;" "</f>
        <v>  </v>
      </c>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IFERROR(IF(AND(TRIM(U631)="Pass",SUMPRODUCT((LEN(BC631)-LEN(SUBSTITUTE(BC631,"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")))/(LEN(L_PendNeg)+1))+SUMPRODUCT((LEN(BC631)-LEN(SUBSTITUTE(BC631," "&amp;L_PendPrep&amp;" "," ")))/(LEN(L_PendPrep)+1)),1,0),1)</f>
        <v>0</v>
      </c>
      <c r="BI631" s="61" t="n">
        <f aca="false">IFERROR(IF(SUMPRODUCT((LEN(BD631)-LEN(SUBSTITUTE(BD631," "&amp;L_PendStrict&amp;" "," ")))/(LEN(L_PendStrict)+1))&gt;SUMPRODUCT((LEN(BD631)-LEN(SUBSTITUTE(BD631," "&amp;L_PendNeg&amp;" "," ")))/(LEN(L_PendNeg)+1)),1,0),1)</f>
        <v>0</v>
      </c>
      <c r="BJ631" s="61" t="n">
        <f aca="false">IFERROR(IF(SUMPRODUCT((LEN(BE631)-LEN(SUBSTITUTE(BE631," "&amp;L_Pending&amp;" "," ")))/(LEN(L_Pending)+1))&gt;SUMPRODUCT((LEN(BE631)-LEN(SUBSTITUTE(BE631," "&amp;L_PendNeg&amp;" "," ")))/(LEN(L_PendNeg)+1))+SUMPRODUCT((LEN(BE631)-LEN(SUBSTITUTE(BE631," "&amp;L_PendPrep&amp;" "," ")))/(LEN(L_PendPrep)+1)),1,0),1)</f>
        <v>0</v>
      </c>
      <c r="BK631" s="61" t="n">
        <f aca="false">IFERROR(IF(SUMPRODUCT((LEN(BF631)-LEN(SUBSTITUTE(BF631," "&amp;L_PendStrict&amp;" "," ")))/(LEN(L_PendStrict)+1))&gt;SUMPRODUCT((LEN(BF631)-LEN(SUBSTITUTE(BF631," "&amp;L_PendNeg&amp;" "," ")))/(LEN(L_PendNeg)+1)),1,0),1)</f>
        <v>0</v>
      </c>
      <c r="BL631" s="61" t="n">
        <f aca="false">IFERROR(IF(OR(SUMPRODUCT(--ISNUMBER(SEARCH({"aa000"," aa 000"," aaa 000"," aaaa 000"," a 0000"," a000 000"," aa 00 000"," aaa 00 000"},BN631)))&gt;0,SUMPRODUCT(--ISNUMBER(SEARCH({"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631)))&gt;0,SUMPRODUCT(--ISNUMBER(SEARCH({"http","www.","\",".pdf",".jpg",".jpeg",".png",".heic",".xls",".doc",".msg",".eml"},Z631)))&gt;0,AND(SUMPRODUCT(--ISNUMBER(SEARCH({"sharepoint","onedrive","teams","dms","q-pulse","qpulse"},Z631)))&gt;0,ISNUMBER(SEARCH("0",BM631)))),1,0),0)</f>
        <v>0</v>
      </c>
      <c r="BM631" s="61" t="str">
        <f aca="false">SUBSTITUTE(SUBSTITUTE(SUBSTITUTE(SUBSTITUTE(SUBSTITUTE(SUBSTITUTE(SUBSTITUTE(SUBSTITUTE(SUBSTITUTE(LOWER(BW631&amp;""),"1","0"),"2","0"),"3","0"),"4","0"),"5","0"),"6","0"),"7","0"),"8","0"),"9","0")</f>
        <v>  </v>
      </c>
      <c r="BN631" s="61" t="str">
        <f aca="false">SUBSTITUTE(SUBSTITUTE(SUBSTITUTE(SUBSTITUTE(SUBSTITUTE(SUBSTITUTE(SUBSTITUTE(SUBSTITUTE(SUBSTITUTE(SUBSTITUTE(SUBSTITUTE(SUBSTITUTE(SUBSTITUTE(SUBSTITUTE(SUBSTITUTE(SUBSTITUTE(SUBSTITUTE(SUBSTITUTE(SUBSTITUTE(SUBSTITUTE(SUBSTITUTE(SUBSTITUTE(SUBSTITUTE(SUBSTITUTE(SUBSTITUTE(BM631,"b","a"),"c","a"),"d","a"),"e","a"),"f","a"),"g","a"),"h","a"),"i","a"),"j","a"),"k","a"),"l","a"),"m","a"),"n","a"),"o","a"),"p","a"),"q","a"),"r","a"),"s","a"),"t","a"),"u","a"),"v","a"),"w","a"),"x","a"),"y","a"),"z","a")</f>
        <v>  </v>
      </c>
      <c r="BO631" s="61" t="str">
        <f aca="false">SUBSTITUTE(SUBSTITUTE(SUBSTITUTE(SUBSTITUTE(SUBSTITUTE(SUBSTITUTE(SUBSTITUTE(SUBSTITUTE(SUBSTITUTE(LOWER(BX631&amp;""),"1","0"),"2","0"),"3","0"),"4","0"),"5","0"),"6","0"),"7","0"),"8","0"),"9","0")</f>
        <v>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v>
      </c>
      <c r="BQ631" s="61" t="n">
        <f aca="false">IFERROR(IF(OR(SUMPRODUCT(--ISNUMBER(SEARCH({"aa000"," aa 000"," aaa 000"," aaaa 000"," a 0000"," a000 000"," aa 00 000"," aaa 00 000"},BP631)))&gt;0,SUMPRODUCT(--ISNUMBER(SEARCH({"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631)))&gt;0,SUMPRODUCT(--ISNUMBER(SEARCH({"http","www.","\",".pdf",".jpg",".jpeg",".png",".heic",".xls",".doc",".msg",".eml"},W631)))&gt;0,ISNUMBER(SEARCH("0000",BO631)),AND(SUMPRODUCT(--ISNUMBER(SEARCH({"sharepoint","onedrive","teams","dms","q-pulse","qpulse"},W631)))&gt;0,ISNUMBER(SEARCH("0",BO631)))),1,0),0)</f>
        <v>0</v>
      </c>
      <c r="BR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631," "&amp;LOWER(Flights!$F$23)&amp;" "," ~ ")," mh"," ~")," at "," ~ ")," by "," ~ ")," on "," ~ ")," to "," ~ ")," from "," ~ ")," until "," ~ ")," till "," ~ ")," before "," ~ ")," after "," ~ ")," around "," ~ ")," approx "," ~ ")," about "," ~ ")," since "," ~ ")," hrs "," ~ ")," hr "," ~ ")," hours "," ~ ")," time "," ~ ")," jan "," ~ ")," feb "," ~ ")," mar "," ~ ")," apr "," ~ ")," may "," ~ ")," jun "," ~ ")," jul "," ~ ")," aug "," ~ ")," sep "," ~ ")," sept "," ~ ")," oct "," ~ ")</f>
        <v>  </v>
      </c>
      <c r="BS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631," "&amp;LOWER(Flights!$F$23)&amp;" "," ~ ")," mh"," ~")," at "," ~ ")," by "," ~ ")," on "," ~ ")," to "," ~ ")," from "," ~ ")," until "," ~ ")," till "," ~ ")," before "," ~ ")," after "," ~ ")," around "," ~ ")," approx "," ~ ")," about "," ~ ")," since "," ~ ")," hrs "," ~ ")," hr "," ~ ")," hours "," ~ ")," time "," ~ ")," jan "," ~ ")," feb "," ~ ")," mar "," ~ ")," apr "," ~ ")," may "," ~ ")," jun "," ~ ")," jul "," ~ ")," aug "," ~ ")," sep "," ~ ")," sept "," ~ ")," oct "," ~ ")</f>
        <v>  </v>
      </c>
      <c r="BT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631,"jan","~"),"feb","~"),"mar","~"),"apr","~"),"may","~"),"jun","~"),"jul","~"),"aug","~"),"sep","~"),"oct","~"),"nov","~"),"dec","~")," nov "," ~ ")," dec "," ~ ")," mon "," ~ ")," tue "," ~ ")," wed "," ~ ")," thu "," ~ ")," fri "," ~ ")," sat "," ~ ")," sun "," ~ ")," gate "," ~ ")," bay "," ~ ")," stand "," ~ ")," position "," ~ ")," galley "," ~ ")," flight "," ~ ")," flt "," ~ ")," day "," ~ ")," date "," ~ ")," dated "," ~ ")," the "," ~ ")," and "," ~ ")," of "," ~ ")," in "," ~ ")," for "," ~ ")," with "," ~ ")</f>
        <v>  </v>
      </c>
      <c r="BU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631,"jan","~"),"feb","~"),"mar","~"),"apr","~"),"may","~"),"jun","~"),"jul","~"),"aug","~"),"sep","~"),"oct","~"),"nov","~"),"dec","~")," nov "," ~ ")," dec "," ~ ")," mon "," ~ ")," tue "," ~ ")," wed "," ~ ")," thu "," ~ ")," fri "," ~ ")," sat "," ~ ")," sun "," ~ ")," gate "," ~ ")," bay "," ~ ")," stand "," ~ ")," position "," ~ ")," galley "," ~ ")," flight "," ~ ")," flt "," ~ ")," day "," ~ ")," date "," ~ ")," dated "," ~ ")," the "," ~ ")," and "," ~ ")," of "," ~ ")," in "," ~ ")," for "," ~ ")," with "," ~ ")</f>
        <v>  </v>
      </c>
      <c r="BV631" s="61" t="n">
        <f aca="false">0</f>
        <v>0</v>
      </c>
      <c r="BW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631," pax "," ~ ")," etd "," ~ ")," eta "," ~ ")," std "," ~ ")," sta "," ~ ")," atd "," ~ ")," ata "," ~ ")," lt "," ~ ")," utc "," ~ ")," local "," ~ ")," ok "," ~ ")," done "," ~ ")," seen "," ~ ")," chk "," ~ ")," chkd "," ~ ")," checked "," ~ ")," rcvd "," ~ ")," recd "," ~ ")," dep "," ~ ")," arr "," ~ ")," qty "," ~ ")," all "," ~ ")," ttl "," ~ ")," total "," ~ ")," via "," ~ ")," per "," ~ ")," call "," ~ ")," inbound "," ~ ")," outbound "," ~ ")," approx "," ~ ")</f>
        <v>  </v>
      </c>
      <c r="BX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631," pax "," ~ ")," etd "," ~ ")," eta "," ~ ")," std "," ~ ")," sta "," ~ ")," atd "," ~ ")," ata "," ~ ")," lt "," ~ ")," utc "," ~ ")," local "," ~ ")," ok "," ~ ")," done "," ~ ")," seen "," ~ ")," chk "," ~ ")," chkd "," ~ ")," checked "," ~ ")," rcvd "," ~ ")," recd "," ~ ")," dep "," ~ ")," arr "," ~ ")," qty "," ~ ")," all "," ~ ")," ttl "," ~ ")," total "," ~ ")," via "," ~ ")," per "," ~ ")," call "," ~ ")," inbound "," ~ ")," outbound "," ~ ")," approx "," ~ ")</f>
        <v>  </v>
      </c>
    </row>
    <row r="632" customFormat="false" ht="39.75" hidden="false" customHeight="true" outlineLevel="0" collapsed="false">
      <c r="A632" s="57" t="s">
        <v>1346</v>
      </c>
      <c r="B632" s="57" t="s">
        <v>301</v>
      </c>
      <c r="C632" s="57" t="str">
        <f aca="false">Flights!$F$23</f>
        <v>MH0053</v>
      </c>
      <c r="D632" s="58" t="n">
        <f aca="false">Flights!$D$23</f>
        <v>46324</v>
      </c>
      <c r="E632" s="57" t="str">
        <f aca="false">Flights!$G$23&amp;"-"&amp;Flights!$H$23</f>
        <v>KIX-KUL</v>
      </c>
      <c r="F632" s="57" t="str">
        <f aca="false">Flights!$K$23</f>
        <v>EY</v>
      </c>
      <c r="G632" s="57" t="s">
        <v>423</v>
      </c>
      <c r="H632" s="57" t="s">
        <v>381</v>
      </c>
      <c r="I632" s="57" t="s">
        <v>431</v>
      </c>
      <c r="J632" s="57" t="s">
        <v>434</v>
      </c>
      <c r="K632" s="67"/>
      <c r="L632" s="67" t="s">
        <v>425</v>
      </c>
      <c r="M632" s="67"/>
      <c r="N632" s="67" t="s">
        <v>386</v>
      </c>
      <c r="O632" s="67" t="s">
        <v>426</v>
      </c>
      <c r="P632" s="57" t="s">
        <v>295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open",IF(AND(NOT(OR(LEN(AZ632)&lt;15,ISNUMBER(MATCH(AZ632,L_Placeholder,0)))),BK632=0,NOT(OR(LEN(AU632)&lt;2,ISNUMBER(MATCH(AU632,L_Placeholder,0)))),NOT(OR(LEN(AX632)&lt;2,ISNUMBER(MATCH(AX632,L_Placeholder,0)))),TRIM(AE632)&lt;&gt;TRIM(T632)),"N/A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missing",IF(OR(LEN(AU632)&lt;2,ISNUMBER(MATCH(AU632,L_Placeholder,0))),"INVALID – PIC missing",IF(OR(LEN(AV632)&lt;2,ISNUMBER(MATCH(AV632,L_Placeholder,0))),"INVALID – result / assessment missing",IF(OR(OR(LEN(AW632)&lt;3,ISNUMBER(MATCH(AW632,L_Placeholder,0))),SUMPRODUCT(--ISNUMBER(SEARCH(" "&amp;L_EvidencePhrase&amp;" ",BD632)))&gt;0,BI632=1),"INVALID – evidence missing, placeholder or not yet on file",IF(BL632=0,"INVALID – evidence needs a traceable reference (number, file name or link)",IF(OR(LEN(AX632)&lt;2,ISNUMBER(MATCH(AX632,L_Placeholder,0))),"INVALID – verifier missing",IF(AX632=AU632,"INVALID – verifier must be someone other than the PIC",IF(BH632=1,"INVALID – result not yet available (awaiting / TBC)",IF(BV632=1,"INVALID – wording says not on board: an on-board confirmation needs the item loaded",IF(AND(AQ632=1,OR(OR(LEN(AY632)&lt;3,ISNUMBER(MATCH(AY632,L_Placeholder,0))),BJ632=1,BQ632=0)),"INVALID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LATE","COMPLETE")&amp;IF(BG632=1," – CHECK WORDING",""))))))))))))))))))))))),IF(TRIM(U632)="Fail","FAIL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t="str">
        <f aca="false">" "&amp;TRIM(SUBSTITUTE(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 "))&amp;" "</f>
        <v>  </v>
      </c>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IFERROR(IF(AND(TRIM(U632)="Pass",SUMPRODUCT((LEN(BC632)-LEN(SUBSTITUTE(BC632,"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")))/(LEN(L_PendNeg)+1))+SUMPRODUCT((LEN(BC632)-LEN(SUBSTITUTE(BC632," "&amp;L_PendPrep&amp;" "," ")))/(LEN(L_PendPrep)+1)),1,0),1)</f>
        <v>0</v>
      </c>
      <c r="BI632" s="61" t="n">
        <f aca="false">IFERROR(IF(SUMPRODUCT((LEN(BD632)-LEN(SUBSTITUTE(BD632," "&amp;L_PendStrict&amp;" "," ")))/(LEN(L_PendStrict)+1))&gt;SUMPRODUCT((LEN(BD632)-LEN(SUBSTITUTE(BD632," "&amp;L_PendNeg&amp;" "," ")))/(LEN(L_PendNeg)+1)),1,0),1)</f>
        <v>0</v>
      </c>
      <c r="BJ632" s="61" t="n">
        <f aca="false">IFERROR(IF(SUMPRODUCT((LEN(BE632)-LEN(SUBSTITUTE(BE632," "&amp;L_Pending&amp;" "," ")))/(LEN(L_Pending)+1))&gt;SUMPRODUCT((LEN(BE632)-LEN(SUBSTITUTE(BE632," "&amp;L_PendNeg&amp;" "," ")))/(LEN(L_PendNeg)+1))+SUMPRODUCT((LEN(BE632)-LEN(SUBSTITUTE(BE632," "&amp;L_PendPrep&amp;" "," ")))/(LEN(L_PendPrep)+1)),1,0),1)</f>
        <v>0</v>
      </c>
      <c r="BK632" s="61" t="n">
        <f aca="false">IFERROR(IF(SUMPRODUCT((LEN(BF632)-LEN(SUBSTITUTE(BF632," "&amp;L_PendStrict&amp;" "," ")))/(LEN(L_PendStrict)+1))&gt;SUMPRODUCT((LEN(BF632)-LEN(SUBSTITUTE(BF632," "&amp;L_PendNeg&amp;" "," ")))/(LEN(L_PendNeg)+1)),1,0),1)</f>
        <v>0</v>
      </c>
      <c r="BL632" s="61" t="n">
        <f aca="false">IFERROR(IF(OR(SUMPRODUCT(--ISNUMBER(SEARCH({"aa000"," aa 000"," aaa 000"," aaaa 000"," a 0000"," a000 000"," aa 00 000"," aaa 00 000"},BN632)))&gt;0,SUMPRODUCT(--ISNUMBER(SEARCH({"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632)))&gt;0,SUMPRODUCT(--ISNUMBER(SEARCH({"http","www.","\",".pdf",".jpg",".jpeg",".png",".heic",".xls",".doc",".msg",".eml"},Z632)))&gt;0,AND(SUMPRODUCT(--ISNUMBER(SEARCH({"sharepoint","onedrive","teams","dms","q-pulse","qpulse"},Z632)))&gt;0,ISNUMBER(SEARCH("0",BM632)))),1,0),0)</f>
        <v>0</v>
      </c>
      <c r="BM632" s="61" t="str">
        <f aca="false">SUBSTITUTE(SUBSTITUTE(SUBSTITUTE(SUBSTITUTE(SUBSTITUTE(SUBSTITUTE(SUBSTITUTE(SUBSTITUTE(SUBSTITUTE(LOWER(BW632&amp;""),"1","0"),"2","0"),"3","0"),"4","0"),"5","0"),"6","0"),"7","0"),"8","0"),"9","0")</f>
        <v>  </v>
      </c>
      <c r="BN632" s="61" t="str">
        <f aca="false">SUBSTITUTE(SUBSTITUTE(SUBSTITUTE(SUBSTITUTE(SUBSTITUTE(SUBSTITUTE(SUBSTITUTE(SUBSTITUTE(SUBSTITUTE(SUBSTITUTE(SUBSTITUTE(SUBSTITUTE(SUBSTITUTE(SUBSTITUTE(SUBSTITUTE(SUBSTITUTE(SUBSTITUTE(SUBSTITUTE(SUBSTITUTE(SUBSTITUTE(SUBSTITUTE(SUBSTITUTE(SUBSTITUTE(SUBSTITUTE(SUBSTITUTE(BM632,"b","a"),"c","a"),"d","a"),"e","a"),"f","a"),"g","a"),"h","a"),"i","a"),"j","a"),"k","a"),"l","a"),"m","a"),"n","a"),"o","a"),"p","a"),"q","a"),"r","a"),"s","a"),"t","a"),"u","a"),"v","a"),"w","a"),"x","a"),"y","a"),"z","a")</f>
        <v>  </v>
      </c>
      <c r="BO632" s="61" t="str">
        <f aca="false">SUBSTITUTE(SUBSTITUTE(SUBSTITUTE(SUBSTITUTE(SUBSTITUTE(SUBSTITUTE(SUBSTITUTE(SUBSTITUTE(SUBSTITUTE(LOWER(BX632&amp;""),"1","0"),"2","0"),"3","0"),"4","0"),"5","0"),"6","0"),"7","0"),"8","0"),"9","0")</f>
        <v>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v>
      </c>
      <c r="BQ632" s="61" t="n">
        <f aca="false">IFERROR(IF(OR(SUMPRODUCT(--ISNUMBER(SEARCH({"aa000"," aa 000"," aaa 000"," aaaa 000"," a 0000"," a000 000"," aa 00 000"," aaa 00 000"},BP632)))&gt;0,SUMPRODUCT(--ISNUMBER(SEARCH({"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632)))&gt;0,SUMPRODUCT(--ISNUMBER(SEARCH({"http","www.","\",".pdf",".jpg",".jpeg",".png",".heic",".xls",".doc",".msg",".eml"},W632)))&gt;0,ISNUMBER(SEARCH("0000",BO632)),AND(SUMPRODUCT(--ISNUMBER(SEARCH({"sharepoint","onedrive","teams","dms","q-pulse","qpulse"},W632)))&gt;0,ISNUMBER(SEARCH("0",BO632)))),1,0),0)</f>
        <v>0</v>
      </c>
      <c r="BR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632," "&amp;LOWER(Flights!$F$23)&amp;" "," ~ ")," mh"," ~")," at "," ~ ")," by "," ~ ")," on "," ~ ")," to "," ~ ")," from "," ~ ")," until "," ~ ")," till "," ~ ")," before "," ~ ")," after "," ~ ")," around "," ~ ")," approx "," ~ ")," about "," ~ ")," since "," ~ ")," hrs "," ~ ")," hr "," ~ ")," hours "," ~ ")," time "," ~ ")," jan "," ~ ")," feb "," ~ ")," mar "," ~ ")," apr "," ~ ")," may "," ~ ")," jun "," ~ ")," jul "," ~ ")," aug "," ~ ")," sep "," ~ ")," sept "," ~ ")," oct "," ~ ")</f>
        <v>  </v>
      </c>
      <c r="BS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632," "&amp;LOWER(Flights!$F$23)&amp;" "," ~ ")," mh"," ~")," at "," ~ ")," by "," ~ ")," on "," ~ ")," to "," ~ ")," from "," ~ ")," until "," ~ ")," till "," ~ ")," before "," ~ ")," after "," ~ ")," around "," ~ ")," approx "," ~ ")," about "," ~ ")," since "," ~ ")," hrs "," ~ ")," hr "," ~ ")," hours "," ~ ")," time "," ~ ")," jan "," ~ ")," feb "," ~ ")," mar "," ~ ")," apr "," ~ ")," may "," ~ ")," jun "," ~ ")," jul "," ~ ")," aug "," ~ ")," sep "," ~ ")," sept "," ~ ")," oct "," ~ ")</f>
        <v>  </v>
      </c>
      <c r="BT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632,"jan","~"),"feb","~"),"mar","~"),"apr","~"),"may","~"),"jun","~"),"jul","~"),"aug","~"),"sep","~"),"oct","~"),"nov","~"),"dec","~")," nov "," ~ ")," dec "," ~ ")," mon "," ~ ")," tue "," ~ ")," wed "," ~ ")," thu "," ~ ")," fri "," ~ ")," sat "," ~ ")," sun "," ~ ")," gate "," ~ ")," bay "," ~ ")," stand "," ~ ")," position "," ~ ")," galley "," ~ ")," flight "," ~ ")," flt "," ~ ")," day "," ~ ")," date "," ~ ")," dated "," ~ ")," the "," ~ ")," and "," ~ ")," of "," ~ ")," in "," ~ ")," for "," ~ ")," with "," ~ ")</f>
        <v>  </v>
      </c>
      <c r="BU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632,"jan","~"),"feb","~"),"mar","~"),"apr","~"),"may","~"),"jun","~"),"jul","~"),"aug","~"),"sep","~"),"oct","~"),"nov","~"),"dec","~")," nov "," ~ ")," dec "," ~ ")," mon "," ~ ")," tue "," ~ ")," wed "," ~ ")," thu "," ~ ")," fri "," ~ ")," sat "," ~ ")," sun "," ~ ")," gate "," ~ ")," bay "," ~ ")," stand "," ~ ")," position "," ~ ")," galley "," ~ ")," flight "," ~ ")," flt "," ~ ")," day "," ~ ")," date "," ~ ")," dated "," ~ ")," the "," ~ ")," and "," ~ ")," of "," ~ ")," in "," ~ ")," for "," ~ ")," with "," ~ ")</f>
        <v>  </v>
      </c>
      <c r="BV632" s="61" t="n">
        <f aca="false">0</f>
        <v>0</v>
      </c>
      <c r="BW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632," pax "," ~ ")," etd "," ~ ")," eta "," ~ ")," std "," ~ ")," sta "," ~ ")," atd "," ~ ")," ata "," ~ ")," lt "," ~ ")," utc "," ~ ")," local "," ~ ")," ok "," ~ ")," done "," ~ ")," seen "," ~ ")," chk "," ~ ")," chkd "," ~ ")," checked "," ~ ")," rcvd "," ~ ")," recd "," ~ ")," dep "," ~ ")," arr "," ~ ")," qty "," ~ ")," all "," ~ ")," ttl "," ~ ")," total "," ~ ")," via "," ~ ")," per "," ~ ")," call "," ~ ")," inbound "," ~ ")," outbound "," ~ ")," approx "," ~ ")</f>
        <v>  </v>
      </c>
      <c r="BX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632," pax "," ~ ")," etd "," ~ ")," eta "," ~ ")," std "," ~ ")," sta "," ~ ")," atd "," ~ ")," ata "," ~ ")," lt "," ~ ")," utc "," ~ ")," local "," ~ ")," ok "," ~ ")," done "," ~ ")," seen "," ~ ")," chk "," ~ ")," chkd "," ~ ")," checked "," ~ ")," rcvd "," ~ ")," recd "," ~ ")," dep "," ~ ")," arr "," ~ ")," qty "," ~ ")," all "," ~ ")," ttl "," ~ ")," total "," ~ ")," via "," ~ ")," per "," ~ ")," call "," ~ ")," inbound "," ~ ")," outbound "," ~ ")," approx "," ~ ")</f>
        <v>  </v>
      </c>
    </row>
    <row r="633" customFormat="false" ht="39.75" hidden="false" customHeight="true" outlineLevel="0" collapsed="false">
      <c r="A633" s="57" t="s">
        <v>1347</v>
      </c>
      <c r="B633" s="57" t="s">
        <v>301</v>
      </c>
      <c r="C633" s="57" t="str">
        <f aca="false">Flights!$F$23</f>
        <v>MH0053</v>
      </c>
      <c r="D633" s="58" t="n">
        <f aca="false">Flights!$D$23</f>
        <v>46324</v>
      </c>
      <c r="E633" s="57" t="str">
        <f aca="false">Flights!$G$23&amp;"-"&amp;Flights!$H$23</f>
        <v>KIX-KUL</v>
      </c>
      <c r="F633" s="57" t="str">
        <f aca="false">Flights!$K$23</f>
        <v>EY</v>
      </c>
      <c r="G633" s="57" t="s">
        <v>423</v>
      </c>
      <c r="H633" s="57" t="s">
        <v>381</v>
      </c>
      <c r="I633" s="57" t="s">
        <v>431</v>
      </c>
      <c r="J633" s="57" t="s">
        <v>436</v>
      </c>
      <c r="K633" s="67"/>
      <c r="L633" s="67" t="s">
        <v>425</v>
      </c>
      <c r="M633" s="67"/>
      <c r="N633" s="67" t="s">
        <v>386</v>
      </c>
      <c r="O633" s="67" t="s">
        <v>426</v>
      </c>
      <c r="P633" s="57" t="s">
        <v>295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open",IF(AND(NOT(OR(LEN(AZ633)&lt;15,ISNUMBER(MATCH(AZ633,L_Placeholder,0)))),BK633=0,NOT(OR(LEN(AU633)&lt;2,ISNUMBER(MATCH(AU633,L_Placeholder,0)))),NOT(OR(LEN(AX633)&lt;2,ISNUMBER(MATCH(AX633,L_Placeholder,0)))),TRIM(AE633)&lt;&gt;TRIM(T633)),"N/A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missing",IF(OR(LEN(AU633)&lt;2,ISNUMBER(MATCH(AU633,L_Placeholder,0))),"INVALID – PIC missing",IF(OR(LEN(AV633)&lt;2,ISNUMBER(MATCH(AV633,L_Placeholder,0))),"INVALID – result / assessment missing",IF(OR(OR(LEN(AW633)&lt;3,ISNUMBER(MATCH(AW633,L_Placeholder,0))),SUMPRODUCT(--ISNUMBER(SEARCH(" "&amp;L_EvidencePhrase&amp;" ",BD633)))&gt;0,BI633=1),"INVALID – evidence missing, placeholder or not yet on file",IF(BL633=0,"INVALID – evidence needs a traceable reference (number, file name or link)",IF(OR(LEN(AX633)&lt;2,ISNUMBER(MATCH(AX633,L_Placeholder,0))),"INVALID – verifier missing",IF(AX633=AU633,"INVALID – verifier must be someone other than the PIC",IF(BH633=1,"INVALID – result not yet available (awaiting / TBC)",IF(BV633=1,"INVALID – wording says not on board: an on-board confirmation needs the item loaded",IF(AND(AQ633=1,OR(OR(LEN(AY633)&lt;3,ISNUMBER(MATCH(AY633,L_Placeholder,0))),BJ633=1,BQ633=0)),"INVALID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LATE","COMPLETE")&amp;IF(BG633=1," – CHECK WORDING",""))))))))))))))))))))))),IF(TRIM(U633)="Fail","FAIL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t="str">
        <f aca="false">" "&amp;TRIM(SUBSTITUTE(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 "))&amp;" "</f>
        <v>  </v>
      </c>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IFERROR(IF(AND(TRIM(U633)="Pass",SUMPRODUCT((LEN(BC633)-LEN(SUBSTITUTE(BC633,"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")))/(LEN(L_PendNeg)+1))+SUMPRODUCT((LEN(BC633)-LEN(SUBSTITUTE(BC633," "&amp;L_PendPrep&amp;" "," ")))/(LEN(L_PendPrep)+1)),1,0),1)</f>
        <v>0</v>
      </c>
      <c r="BI633" s="61" t="n">
        <f aca="false">IFERROR(IF(SUMPRODUCT((LEN(BD633)-LEN(SUBSTITUTE(BD633," "&amp;L_PendStrict&amp;" "," ")))/(LEN(L_PendStrict)+1))&gt;SUMPRODUCT((LEN(BD633)-LEN(SUBSTITUTE(BD633," "&amp;L_PendNeg&amp;" "," ")))/(LEN(L_PendNeg)+1)),1,0),1)</f>
        <v>0</v>
      </c>
      <c r="BJ633" s="61" t="n">
        <f aca="false">IFERROR(IF(SUMPRODUCT((LEN(BE633)-LEN(SUBSTITUTE(BE633," "&amp;L_Pending&amp;" "," ")))/(LEN(L_Pending)+1))&gt;SUMPRODUCT((LEN(BE633)-LEN(SUBSTITUTE(BE633," "&amp;L_PendNeg&amp;" "," ")))/(LEN(L_PendNeg)+1))+SUMPRODUCT((LEN(BE633)-LEN(SUBSTITUTE(BE633," "&amp;L_PendPrep&amp;" "," ")))/(LEN(L_PendPrep)+1)),1,0),1)</f>
        <v>0</v>
      </c>
      <c r="BK633" s="61" t="n">
        <f aca="false">IFERROR(IF(SUMPRODUCT((LEN(BF633)-LEN(SUBSTITUTE(BF633," "&amp;L_PendStrict&amp;" "," ")))/(LEN(L_PendStrict)+1))&gt;SUMPRODUCT((LEN(BF633)-LEN(SUBSTITUTE(BF633," "&amp;L_PendNeg&amp;" "," ")))/(LEN(L_PendNeg)+1)),1,0),1)</f>
        <v>0</v>
      </c>
      <c r="BL633" s="61" t="n">
        <f aca="false">IFERROR(IF(OR(SUMPRODUCT(--ISNUMBER(SEARCH({"aa000"," aa 000"," aaa 000"," aaaa 000"," a 0000"," a000 000"," aa 00 000"," aaa 00 000"},BN633)))&gt;0,SUMPRODUCT(--ISNUMBER(SEARCH({"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633)))&gt;0,SUMPRODUCT(--ISNUMBER(SEARCH({"http","www.","\",".pdf",".jpg",".jpeg",".png",".heic",".xls",".doc",".msg",".eml"},Z633)))&gt;0,AND(SUMPRODUCT(--ISNUMBER(SEARCH({"sharepoint","onedrive","teams","dms","q-pulse","qpulse"},Z633)))&gt;0,ISNUMBER(SEARCH("0",BM633)))),1,0),0)</f>
        <v>0</v>
      </c>
      <c r="BM633" s="61" t="str">
        <f aca="false">SUBSTITUTE(SUBSTITUTE(SUBSTITUTE(SUBSTITUTE(SUBSTITUTE(SUBSTITUTE(SUBSTITUTE(SUBSTITUTE(SUBSTITUTE(LOWER(BW633&amp;""),"1","0"),"2","0"),"3","0"),"4","0"),"5","0"),"6","0"),"7","0"),"8","0"),"9","0")</f>
        <v>  </v>
      </c>
      <c r="BN633" s="61" t="str">
        <f aca="false">SUBSTITUTE(SUBSTITUTE(SUBSTITUTE(SUBSTITUTE(SUBSTITUTE(SUBSTITUTE(SUBSTITUTE(SUBSTITUTE(SUBSTITUTE(SUBSTITUTE(SUBSTITUTE(SUBSTITUTE(SUBSTITUTE(SUBSTITUTE(SUBSTITUTE(SUBSTITUTE(SUBSTITUTE(SUBSTITUTE(SUBSTITUTE(SUBSTITUTE(SUBSTITUTE(SUBSTITUTE(SUBSTITUTE(SUBSTITUTE(SUBSTITUTE(BM633,"b","a"),"c","a"),"d","a"),"e","a"),"f","a"),"g","a"),"h","a"),"i","a"),"j","a"),"k","a"),"l","a"),"m","a"),"n","a"),"o","a"),"p","a"),"q","a"),"r","a"),"s","a"),"t","a"),"u","a"),"v","a"),"w","a"),"x","a"),"y","a"),"z","a")</f>
        <v>  </v>
      </c>
      <c r="BO633" s="61" t="str">
        <f aca="false">SUBSTITUTE(SUBSTITUTE(SUBSTITUTE(SUBSTITUTE(SUBSTITUTE(SUBSTITUTE(SUBSTITUTE(SUBSTITUTE(SUBSTITUTE(LOWER(BX633&amp;""),"1","0"),"2","0"),"3","0"),"4","0"),"5","0"),"6","0"),"7","0"),"8","0"),"9","0")</f>
        <v>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v>
      </c>
      <c r="BQ633" s="61" t="n">
        <f aca="false">IFERROR(IF(OR(SUMPRODUCT(--ISNUMBER(SEARCH({"aa000"," aa 000"," aaa 000"," aaaa 000"," a 0000"," a000 000"," aa 00 000"," aaa 00 000"},BP633)))&gt;0,SUMPRODUCT(--ISNUMBER(SEARCH({"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633)))&gt;0,SUMPRODUCT(--ISNUMBER(SEARCH({"http","www.","\",".pdf",".jpg",".jpeg",".png",".heic",".xls",".doc",".msg",".eml"},W633)))&gt;0,ISNUMBER(SEARCH("0000",BO633)),AND(SUMPRODUCT(--ISNUMBER(SEARCH({"sharepoint","onedrive","teams","dms","q-pulse","qpulse"},W633)))&gt;0,ISNUMBER(SEARCH("0",BO633)))),1,0),0)</f>
        <v>0</v>
      </c>
      <c r="BR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633," "&amp;LOWER(Flights!$F$23)&amp;" "," ~ ")," mh"," ~")," at "," ~ ")," by "," ~ ")," on "," ~ ")," to "," ~ ")," from "," ~ ")," until "," ~ ")," till "," ~ ")," before "," ~ ")," after "," ~ ")," around "," ~ ")," approx "," ~ ")," about "," ~ ")," since "," ~ ")," hrs "," ~ ")," hr "," ~ ")," hours "," ~ ")," time "," ~ ")," jan "," ~ ")," feb "," ~ ")," mar "," ~ ")," apr "," ~ ")," may "," ~ ")," jun "," ~ ")," jul "," ~ ")," aug "," ~ ")," sep "," ~ ")," sept "," ~ ")," oct "," ~ ")</f>
        <v>  </v>
      </c>
      <c r="BS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633," "&amp;LOWER(Flights!$F$23)&amp;" "," ~ ")," mh"," ~")," at "," ~ ")," by "," ~ ")," on "," ~ ")," to "," ~ ")," from "," ~ ")," until "," ~ ")," till "," ~ ")," before "," ~ ")," after "," ~ ")," around "," ~ ")," approx "," ~ ")," about "," ~ ")," since "," ~ ")," hrs "," ~ ")," hr "," ~ ")," hours "," ~ ")," time "," ~ ")," jan "," ~ ")," feb "," ~ ")," mar "," ~ ")," apr "," ~ ")," may "," ~ ")," jun "," ~ ")," jul "," ~ ")," aug "," ~ ")," sep "," ~ ")," sept "," ~ ")," oct "," ~ ")</f>
        <v>  </v>
      </c>
      <c r="BT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633,"jan","~"),"feb","~"),"mar","~"),"apr","~"),"may","~"),"jun","~"),"jul","~"),"aug","~"),"sep","~"),"oct","~"),"nov","~"),"dec","~")," nov "," ~ ")," dec "," ~ ")," mon "," ~ ")," tue "," ~ ")," wed "," ~ ")," thu "," ~ ")," fri "," ~ ")," sat "," ~ ")," sun "," ~ ")," gate "," ~ ")," bay "," ~ ")," stand "," ~ ")," position "," ~ ")," galley "," ~ ")," flight "," ~ ")," flt "," ~ ")," day "," ~ ")," date "," ~ ")," dated "," ~ ")," the "," ~ ")," and "," ~ ")," of "," ~ ")," in "," ~ ")," for "," ~ ")," with "," ~ ")</f>
        <v>  </v>
      </c>
      <c r="BU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633,"jan","~"),"feb","~"),"mar","~"),"apr","~"),"may","~"),"jun","~"),"jul","~"),"aug","~"),"sep","~"),"oct","~"),"nov","~"),"dec","~")," nov "," ~ ")," dec "," ~ ")," mon "," ~ ")," tue "," ~ ")," wed "," ~ ")," thu "," ~ ")," fri "," ~ ")," sat "," ~ ")," sun "," ~ ")," gate "," ~ ")," bay "," ~ ")," stand "," ~ ")," position "," ~ ")," galley "," ~ ")," flight "," ~ ")," flt "," ~ ")," day "," ~ ")," date "," ~ ")," dated "," ~ ")," the "," ~ ")," and "," ~ ")," of "," ~ ")," in "," ~ ")," for "," ~ ")," with "," ~ ")</f>
        <v>  </v>
      </c>
      <c r="BV633" s="61" t="n">
        <f aca="false">0</f>
        <v>0</v>
      </c>
      <c r="BW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633," pax "," ~ ")," etd "," ~ ")," eta "," ~ ")," std "," ~ ")," sta "," ~ ")," atd "," ~ ")," ata "," ~ ")," lt "," ~ ")," utc "," ~ ")," local "," ~ ")," ok "," ~ ")," done "," ~ ")," seen "," ~ ")," chk "," ~ ")," chkd "," ~ ")," checked "," ~ ")," rcvd "," ~ ")," recd "," ~ ")," dep "," ~ ")," arr "," ~ ")," qty "," ~ ")," all "," ~ ")," ttl "," ~ ")," total "," ~ ")," via "," ~ ")," per "," ~ ")," call "," ~ ")," inbound "," ~ ")," outbound "," ~ ")," approx "," ~ ")</f>
        <v>  </v>
      </c>
      <c r="BX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633," pax "," ~ ")," etd "," ~ ")," eta "," ~ ")," std "," ~ ")," sta "," ~ ")," atd "," ~ ")," ata "," ~ ")," lt "," ~ ")," utc "," ~ ")," local "," ~ ")," ok "," ~ ")," done "," ~ ")," seen "," ~ ")," chk "," ~ ")," chkd "," ~ ")," checked "," ~ ")," rcvd "," ~ ")," recd "," ~ ")," dep "," ~ ")," arr "," ~ ")," qty "," ~ ")," all "," ~ ")," ttl "," ~ ")," total "," ~ ")," via "," ~ ")," per "," ~ ")," call "," ~ ")," inbound "," ~ ")," outbound "," ~ ")," approx "," ~ ")</f>
        <v>  </v>
      </c>
    </row>
    <row r="634" customFormat="false" ht="78.75" hidden="false" customHeight="true" outlineLevel="0" collapsed="false">
      <c r="A634" s="57" t="s">
        <v>1348</v>
      </c>
      <c r="B634" s="57" t="s">
        <v>301</v>
      </c>
      <c r="C634" s="57" t="str">
        <f aca="false">Flights!$F$23</f>
        <v>MH0053</v>
      </c>
      <c r="D634" s="58" t="n">
        <f aca="false">Flights!$D$23</f>
        <v>46324</v>
      </c>
      <c r="E634" s="57" t="str">
        <f aca="false">Flights!$G$23&amp;"-"&amp;Flights!$H$23</f>
        <v>KIX-KUL</v>
      </c>
      <c r="F634" s="57" t="str">
        <f aca="false">Flights!$K$23</f>
        <v>EY</v>
      </c>
      <c r="G634" s="57" t="s">
        <v>423</v>
      </c>
      <c r="H634" s="57" t="s">
        <v>381</v>
      </c>
      <c r="I634" s="57" t="s">
        <v>431</v>
      </c>
      <c r="J634" s="57" t="s">
        <v>438</v>
      </c>
      <c r="K634" s="67" t="s">
        <v>576</v>
      </c>
      <c r="L634" s="67" t="s">
        <v>425</v>
      </c>
      <c r="M634" s="67"/>
      <c r="N634" s="67" t="s">
        <v>386</v>
      </c>
      <c r="O634" s="67" t="s">
        <v>426</v>
      </c>
      <c r="P634" s="57" t="s">
        <v>295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open",IF(AND(NOT(OR(LEN(AZ634)&lt;15,ISNUMBER(MATCH(AZ634,L_Placeholder,0)))),BK634=0,NOT(OR(LEN(AU634)&lt;2,ISNUMBER(MATCH(AU634,L_Placeholder,0)))),NOT(OR(LEN(AX634)&lt;2,ISNUMBER(MATCH(AX634,L_Placeholder,0)))),TRIM(AE634)&lt;&gt;TRIM(T634)),"N/A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missing",IF(OR(LEN(AU634)&lt;2,ISNUMBER(MATCH(AU634,L_Placeholder,0))),"INVALID – PIC missing",IF(OR(LEN(AV634)&lt;2,ISNUMBER(MATCH(AV634,L_Placeholder,0))),"INVALID – result / assessment missing",IF(OR(OR(LEN(AW634)&lt;3,ISNUMBER(MATCH(AW634,L_Placeholder,0))),SUMPRODUCT(--ISNUMBER(SEARCH(" "&amp;L_EvidencePhrase&amp;" ",BD634)))&gt;0,BI634=1),"INVALID – evidence missing, placeholder or not yet on file",IF(BL634=0,"INVALID – evidence needs a traceable reference (number, file name or link)",IF(OR(LEN(AX634)&lt;2,ISNUMBER(MATCH(AX634,L_Placeholder,0))),"INVALID – verifier missing",IF(AX634=AU634,"INVALID – verifier must be someone other than the PIC",IF(BH634=1,"INVALID – result not yet available (awaiting / TBC)",IF(BV634=1,"INVALID – wording says not on board: an on-board confirmation needs the item loaded",IF(AND(AQ634=1,OR(OR(LEN(AY634)&lt;3,ISNUMBER(MATCH(AY634,L_Placeholder,0))),BJ634=1,BQ634=0)),"INVALID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LATE","COMPLETE")&amp;IF(BG634=1," – CHECK WORDING",""))))))))))))))))))))))),IF(TRIM(U634)="Fail","FAIL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t="str">
        <f aca="false">" "&amp;TRIM(SUBSTITUTE(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 "))&amp;" "</f>
        <v>  </v>
      </c>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IFERROR(IF(AND(TRIM(U634)="Pass",SUMPRODUCT((LEN(BC634)-LEN(SUBSTITUTE(BC634,"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")))/(LEN(L_PendNeg)+1))+SUMPRODUCT((LEN(BC634)-LEN(SUBSTITUTE(BC634," "&amp;L_PendPrep&amp;" "," ")))/(LEN(L_PendPrep)+1)),1,0),1)</f>
        <v>0</v>
      </c>
      <c r="BI634" s="61" t="n">
        <f aca="false">IFERROR(IF(SUMPRODUCT((LEN(BD634)-LEN(SUBSTITUTE(BD634," "&amp;L_PendStrict&amp;" "," ")))/(LEN(L_PendStrict)+1))&gt;SUMPRODUCT((LEN(BD634)-LEN(SUBSTITUTE(BD634," "&amp;L_PendNeg&amp;" "," ")))/(LEN(L_PendNeg)+1)),1,0),1)</f>
        <v>0</v>
      </c>
      <c r="BJ634" s="61" t="n">
        <f aca="false">IFERROR(IF(SUMPRODUCT((LEN(BE634)-LEN(SUBSTITUTE(BE634," "&amp;L_Pending&amp;" "," ")))/(LEN(L_Pending)+1))&gt;SUMPRODUCT((LEN(BE634)-LEN(SUBSTITUTE(BE634," "&amp;L_PendNeg&amp;" "," ")))/(LEN(L_PendNeg)+1))+SUMPRODUCT((LEN(BE634)-LEN(SUBSTITUTE(BE634," "&amp;L_PendPrep&amp;" "," ")))/(LEN(L_PendPrep)+1)),1,0),1)</f>
        <v>0</v>
      </c>
      <c r="BK634" s="61" t="n">
        <f aca="false">IFERROR(IF(SUMPRODUCT((LEN(BF634)-LEN(SUBSTITUTE(BF634," "&amp;L_PendStrict&amp;" "," ")))/(LEN(L_PendStrict)+1))&gt;SUMPRODUCT((LEN(BF634)-LEN(SUBSTITUTE(BF634," "&amp;L_PendNeg&amp;" "," ")))/(LEN(L_PendNeg)+1)),1,0),1)</f>
        <v>0</v>
      </c>
      <c r="BL634" s="61" t="n">
        <f aca="false">IFERROR(IF(OR(SUMPRODUCT(--ISNUMBER(SEARCH({"aa000"," aa 000"," aaa 000"," aaaa 000"," a 0000"," a000 000"," aa 00 000"," aaa 00 000"},BN634)))&gt;0,SUMPRODUCT(--ISNUMBER(SEARCH({"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634)))&gt;0,SUMPRODUCT(--ISNUMBER(SEARCH({"http","www.","\",".pdf",".jpg",".jpeg",".png",".heic",".xls",".doc",".msg",".eml"},Z634)))&gt;0,AND(SUMPRODUCT(--ISNUMBER(SEARCH({"sharepoint","onedrive","teams","dms","q-pulse","qpulse"},Z634)))&gt;0,ISNUMBER(SEARCH("0",BM634)))),1,0),0)</f>
        <v>0</v>
      </c>
      <c r="BM634" s="61" t="str">
        <f aca="false">SUBSTITUTE(SUBSTITUTE(SUBSTITUTE(SUBSTITUTE(SUBSTITUTE(SUBSTITUTE(SUBSTITUTE(SUBSTITUTE(SUBSTITUTE(LOWER(BW634&amp;""),"1","0"),"2","0"),"3","0"),"4","0"),"5","0"),"6","0"),"7","0"),"8","0"),"9","0")</f>
        <v>  </v>
      </c>
      <c r="BN634" s="61" t="str">
        <f aca="false">SUBSTITUTE(SUBSTITUTE(SUBSTITUTE(SUBSTITUTE(SUBSTITUTE(SUBSTITUTE(SUBSTITUTE(SUBSTITUTE(SUBSTITUTE(SUBSTITUTE(SUBSTITUTE(SUBSTITUTE(SUBSTITUTE(SUBSTITUTE(SUBSTITUTE(SUBSTITUTE(SUBSTITUTE(SUBSTITUTE(SUBSTITUTE(SUBSTITUTE(SUBSTITUTE(SUBSTITUTE(SUBSTITUTE(SUBSTITUTE(SUBSTITUTE(BM634,"b","a"),"c","a"),"d","a"),"e","a"),"f","a"),"g","a"),"h","a"),"i","a"),"j","a"),"k","a"),"l","a"),"m","a"),"n","a"),"o","a"),"p","a"),"q","a"),"r","a"),"s","a"),"t","a"),"u","a"),"v","a"),"w","a"),"x","a"),"y","a"),"z","a")</f>
        <v>  </v>
      </c>
      <c r="BO634" s="61" t="str">
        <f aca="false">SUBSTITUTE(SUBSTITUTE(SUBSTITUTE(SUBSTITUTE(SUBSTITUTE(SUBSTITUTE(SUBSTITUTE(SUBSTITUTE(SUBSTITUTE(LOWER(BX634&amp;""),"1","0"),"2","0"),"3","0"),"4","0"),"5","0"),"6","0"),"7","0"),"8","0"),"9","0")</f>
        <v>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v>
      </c>
      <c r="BQ634" s="61" t="n">
        <f aca="false">IFERROR(IF(OR(SUMPRODUCT(--ISNUMBER(SEARCH({"aa000"," aa 000"," aaa 000"," aaaa 000"," a 0000"," a000 000"," aa 00 000"," aaa 00 000"},BP634)))&gt;0,SUMPRODUCT(--ISNUMBER(SEARCH({"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634)))&gt;0,SUMPRODUCT(--ISNUMBER(SEARCH({"http","www.","\",".pdf",".jpg",".jpeg",".png",".heic",".xls",".doc",".msg",".eml"},W634)))&gt;0,ISNUMBER(SEARCH("0000",BO634)),AND(SUMPRODUCT(--ISNUMBER(SEARCH({"sharepoint","onedrive","teams","dms","q-pulse","qpulse"},W634)))&gt;0,ISNUMBER(SEARCH("0",BO634)))),1,0),0)</f>
        <v>0</v>
      </c>
      <c r="BR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634," "&amp;LOWER(Flights!$F$23)&amp;" "," ~ ")," mh"," ~")," at "," ~ ")," by "," ~ ")," on "," ~ ")," to "," ~ ")," from "," ~ ")," until "," ~ ")," till "," ~ ")," before "," ~ ")," after "," ~ ")," around "," ~ ")," approx "," ~ ")," about "," ~ ")," since "," ~ ")," hrs "," ~ ")," hr "," ~ ")," hours "," ~ ")," time "," ~ ")," jan "," ~ ")," feb "," ~ ")," mar "," ~ ")," apr "," ~ ")," may "," ~ ")," jun "," ~ ")," jul "," ~ ")," aug "," ~ ")," sep "," ~ ")," sept "," ~ ")," oct "," ~ ")</f>
        <v>  </v>
      </c>
      <c r="BS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634," "&amp;LOWER(Flights!$F$23)&amp;" "," ~ ")," mh"," ~")," at "," ~ ")," by "," ~ ")," on "," ~ ")," to "," ~ ")," from "," ~ ")," until "," ~ ")," till "," ~ ")," before "," ~ ")," after "," ~ ")," around "," ~ ")," approx "," ~ ")," about "," ~ ")," since "," ~ ")," hrs "," ~ ")," hr "," ~ ")," hours "," ~ ")," time "," ~ ")," jan "," ~ ")," feb "," ~ ")," mar "," ~ ")," apr "," ~ ")," may "," ~ ")," jun "," ~ ")," jul "," ~ ")," aug "," ~ ")," sep "," ~ ")," sept "," ~ ")," oct "," ~ ")</f>
        <v>  </v>
      </c>
      <c r="BT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634,"jan","~"),"feb","~"),"mar","~"),"apr","~"),"may","~"),"jun","~"),"jul","~"),"aug","~"),"sep","~"),"oct","~"),"nov","~"),"dec","~")," nov "," ~ ")," dec "," ~ ")," mon "," ~ ")," tue "," ~ ")," wed "," ~ ")," thu "," ~ ")," fri "," ~ ")," sat "," ~ ")," sun "," ~ ")," gate "," ~ ")," bay "," ~ ")," stand "," ~ ")," position "," ~ ")," galley "," ~ ")," flight "," ~ ")," flt "," ~ ")," day "," ~ ")," date "," ~ ")," dated "," ~ ")," the "," ~ ")," and "," ~ ")," of "," ~ ")," in "," ~ ")," for "," ~ ")," with "," ~ ")</f>
        <v>  </v>
      </c>
      <c r="BU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634,"jan","~"),"feb","~"),"mar","~"),"apr","~"),"may","~"),"jun","~"),"jul","~"),"aug","~"),"sep","~"),"oct","~"),"nov","~"),"dec","~")," nov "," ~ ")," dec "," ~ ")," mon "," ~ ")," tue "," ~ ")," wed "," ~ ")," thu "," ~ ")," fri "," ~ ")," sat "," ~ ")," sun "," ~ ")," gate "," ~ ")," bay "," ~ ")," stand "," ~ ")," position "," ~ ")," galley "," ~ ")," flight "," ~ ")," flt "," ~ ")," day "," ~ ")," date "," ~ ")," dated "," ~ ")," the "," ~ ")," and "," ~ ")," of "," ~ ")," in "," ~ ")," for "," ~ ")," with "," ~ ")</f>
        <v>  </v>
      </c>
      <c r="BV634" s="61" t="n">
        <f aca="false">0</f>
        <v>0</v>
      </c>
      <c r="BW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634," pax "," ~ ")," etd "," ~ ")," eta "," ~ ")," std "," ~ ")," sta "," ~ ")," atd "," ~ ")," ata "," ~ ")," lt "," ~ ")," utc "," ~ ")," local "," ~ ")," ok "," ~ ")," done "," ~ ")," seen "," ~ ")," chk "," ~ ")," chkd "," ~ ")," checked "," ~ ")," rcvd "," ~ ")," recd "," ~ ")," dep "," ~ ")," arr "," ~ ")," qty "," ~ ")," all "," ~ ")," ttl "," ~ ")," total "," ~ ")," via "," ~ ")," per "," ~ ")," call "," ~ ")," inbound "," ~ ")," outbound "," ~ ")," approx "," ~ ")</f>
        <v>  </v>
      </c>
      <c r="BX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634," pax "," ~ ")," etd "," ~ ")," eta "," ~ ")," std "," ~ ")," sta "," ~ ")," atd "," ~ ")," ata "," ~ ")," lt "," ~ ")," utc "," ~ ")," local "," ~ ")," ok "," ~ ")," done "," ~ ")," seen "," ~ ")," chk "," ~ ")," chkd "," ~ ")," checked "," ~ ")," rcvd "," ~ ")," recd "," ~ ")," dep "," ~ ")," arr "," ~ ")," qty "," ~ ")," all "," ~ ")," ttl "," ~ ")," total "," ~ ")," via "," ~ ")," per "," ~ ")," call "," ~ ")," inbound "," ~ ")," outbound "," ~ ")," approx "," ~ ")</f>
        <v>  </v>
      </c>
    </row>
    <row r="635" customFormat="false" ht="39.75" hidden="false" customHeight="true" outlineLevel="0" collapsed="false">
      <c r="A635" s="57" t="s">
        <v>1349</v>
      </c>
      <c r="B635" s="57" t="s">
        <v>301</v>
      </c>
      <c r="C635" s="57" t="str">
        <f aca="false">Flights!$F$23</f>
        <v>MH0053</v>
      </c>
      <c r="D635" s="58" t="n">
        <f aca="false">Flights!$D$23</f>
        <v>46324</v>
      </c>
      <c r="E635" s="57" t="str">
        <f aca="false">Flights!$G$23&amp;"-"&amp;Flights!$H$23</f>
        <v>KIX-KUL</v>
      </c>
      <c r="F635" s="57" t="str">
        <f aca="false">Flights!$K$23</f>
        <v>EY</v>
      </c>
      <c r="G635" s="57" t="s">
        <v>423</v>
      </c>
      <c r="H635" s="57" t="s">
        <v>381</v>
      </c>
      <c r="I635" s="57" t="s">
        <v>431</v>
      </c>
      <c r="J635" s="57" t="s">
        <v>441</v>
      </c>
      <c r="K635" s="67"/>
      <c r="L635" s="67" t="s">
        <v>425</v>
      </c>
      <c r="M635" s="67"/>
      <c r="N635" s="67" t="s">
        <v>386</v>
      </c>
      <c r="O635" s="67" t="s">
        <v>426</v>
      </c>
      <c r="P635" s="57" t="s">
        <v>295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open",IF(AND(NOT(OR(LEN(AZ635)&lt;15,ISNUMBER(MATCH(AZ635,L_Placeholder,0)))),BK635=0,NOT(OR(LEN(AU635)&lt;2,ISNUMBER(MATCH(AU635,L_Placeholder,0)))),NOT(OR(LEN(AX635)&lt;2,ISNUMBER(MATCH(AX635,L_Placeholder,0)))),TRIM(AE635)&lt;&gt;TRIM(T635)),"N/A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missing",IF(OR(LEN(AU635)&lt;2,ISNUMBER(MATCH(AU635,L_Placeholder,0))),"INVALID – PIC missing",IF(OR(LEN(AV635)&lt;2,ISNUMBER(MATCH(AV635,L_Placeholder,0))),"INVALID – result / assessment missing",IF(OR(OR(LEN(AW635)&lt;3,ISNUMBER(MATCH(AW635,L_Placeholder,0))),SUMPRODUCT(--ISNUMBER(SEARCH(" "&amp;L_EvidencePhrase&amp;" ",BD635)))&gt;0,BI635=1),"INVALID – evidence missing, placeholder or not yet on file",IF(BL635=0,"INVALID – evidence needs a traceable reference (number, file name or link)",IF(OR(LEN(AX635)&lt;2,ISNUMBER(MATCH(AX635,L_Placeholder,0))),"INVALID – verifier missing",IF(AX635=AU635,"INVALID – verifier must be someone other than the PIC",IF(BH635=1,"INVALID – result not yet available (awaiting / TBC)",IF(BV635=1,"INVALID – wording says not on board: an on-board confirmation needs the item loaded",IF(AND(AQ635=1,OR(OR(LEN(AY635)&lt;3,ISNUMBER(MATCH(AY635,L_Placeholder,0))),BJ635=1,BQ635=0)),"INVALID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LATE","COMPLETE")&amp;IF(BG635=1," – CHECK WORDING",""))))))))))))))))))))))),IF(TRIM(U635)="Fail","FAIL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t="str">
        <f aca="false">" "&amp;TRIM(SUBSTITUTE(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 "))&amp;" "</f>
        <v>  </v>
      </c>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IFERROR(IF(AND(TRIM(U635)="Pass",SUMPRODUCT((LEN(BC635)-LEN(SUBSTITUTE(BC635,"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")))/(LEN(L_PendNeg)+1))+SUMPRODUCT((LEN(BC635)-LEN(SUBSTITUTE(BC635," "&amp;L_PendPrep&amp;" "," ")))/(LEN(L_PendPrep)+1)),1,0),1)</f>
        <v>0</v>
      </c>
      <c r="BI635" s="61" t="n">
        <f aca="false">IFERROR(IF(SUMPRODUCT((LEN(BD635)-LEN(SUBSTITUTE(BD635," "&amp;L_PendStrict&amp;" "," ")))/(LEN(L_PendStrict)+1))&gt;SUMPRODUCT((LEN(BD635)-LEN(SUBSTITUTE(BD635," "&amp;L_PendNeg&amp;" "," ")))/(LEN(L_PendNeg)+1)),1,0),1)</f>
        <v>0</v>
      </c>
      <c r="BJ635" s="61" t="n">
        <f aca="false">IFERROR(IF(SUMPRODUCT((LEN(BE635)-LEN(SUBSTITUTE(BE635," "&amp;L_Pending&amp;" "," ")))/(LEN(L_Pending)+1))&gt;SUMPRODUCT((LEN(BE635)-LEN(SUBSTITUTE(BE635," "&amp;L_PendNeg&amp;" "," ")))/(LEN(L_PendNeg)+1))+SUMPRODUCT((LEN(BE635)-LEN(SUBSTITUTE(BE635," "&amp;L_PendPrep&amp;" "," ")))/(LEN(L_PendPrep)+1)),1,0),1)</f>
        <v>0</v>
      </c>
      <c r="BK635" s="61" t="n">
        <f aca="false">IFERROR(IF(SUMPRODUCT((LEN(BF635)-LEN(SUBSTITUTE(BF635," "&amp;L_PendStrict&amp;" "," ")))/(LEN(L_PendStrict)+1))&gt;SUMPRODUCT((LEN(BF635)-LEN(SUBSTITUTE(BF635," "&amp;L_PendNeg&amp;" "," ")))/(LEN(L_PendNeg)+1)),1,0),1)</f>
        <v>0</v>
      </c>
      <c r="BL635" s="61" t="n">
        <f aca="false">IFERROR(IF(OR(SUMPRODUCT(--ISNUMBER(SEARCH({"aa000"," aa 000"," aaa 000"," aaaa 000"," a 0000"," a000 000"," aa 00 000"," aaa 00 000"},BN635)))&gt;0,SUMPRODUCT(--ISNUMBER(SEARCH({"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635)))&gt;0,SUMPRODUCT(--ISNUMBER(SEARCH({"http","www.","\",".pdf",".jpg",".jpeg",".png",".heic",".xls",".doc",".msg",".eml"},Z635)))&gt;0,AND(SUMPRODUCT(--ISNUMBER(SEARCH({"sharepoint","onedrive","teams","dms","q-pulse","qpulse"},Z635)))&gt;0,ISNUMBER(SEARCH("0",BM635)))),1,0),0)</f>
        <v>0</v>
      </c>
      <c r="BM635" s="61" t="str">
        <f aca="false">SUBSTITUTE(SUBSTITUTE(SUBSTITUTE(SUBSTITUTE(SUBSTITUTE(SUBSTITUTE(SUBSTITUTE(SUBSTITUTE(SUBSTITUTE(LOWER(BW635&amp;""),"1","0"),"2","0"),"3","0"),"4","0"),"5","0"),"6","0"),"7","0"),"8","0"),"9","0")</f>
        <v>  </v>
      </c>
      <c r="BN635" s="61" t="str">
        <f aca="false">SUBSTITUTE(SUBSTITUTE(SUBSTITUTE(SUBSTITUTE(SUBSTITUTE(SUBSTITUTE(SUBSTITUTE(SUBSTITUTE(SUBSTITUTE(SUBSTITUTE(SUBSTITUTE(SUBSTITUTE(SUBSTITUTE(SUBSTITUTE(SUBSTITUTE(SUBSTITUTE(SUBSTITUTE(SUBSTITUTE(SUBSTITUTE(SUBSTITUTE(SUBSTITUTE(SUBSTITUTE(SUBSTITUTE(SUBSTITUTE(SUBSTITUTE(BM635,"b","a"),"c","a"),"d","a"),"e","a"),"f","a"),"g","a"),"h","a"),"i","a"),"j","a"),"k","a"),"l","a"),"m","a"),"n","a"),"o","a"),"p","a"),"q","a"),"r","a"),"s","a"),"t","a"),"u","a"),"v","a"),"w","a"),"x","a"),"y","a"),"z","a")</f>
        <v>  </v>
      </c>
      <c r="BO635" s="61" t="str">
        <f aca="false">SUBSTITUTE(SUBSTITUTE(SUBSTITUTE(SUBSTITUTE(SUBSTITUTE(SUBSTITUTE(SUBSTITUTE(SUBSTITUTE(SUBSTITUTE(LOWER(BX635&amp;""),"1","0"),"2","0"),"3","0"),"4","0"),"5","0"),"6","0"),"7","0"),"8","0"),"9","0")</f>
        <v>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v>
      </c>
      <c r="BQ635" s="61" t="n">
        <f aca="false">IFERROR(IF(OR(SUMPRODUCT(--ISNUMBER(SEARCH({"aa000"," aa 000"," aaa 000"," aaaa 000"," a 0000"," a000 000"," aa 00 000"," aaa 00 000"},BP635)))&gt;0,SUMPRODUCT(--ISNUMBER(SEARCH({"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635)))&gt;0,SUMPRODUCT(--ISNUMBER(SEARCH({"http","www.","\",".pdf",".jpg",".jpeg",".png",".heic",".xls",".doc",".msg",".eml"},W635)))&gt;0,ISNUMBER(SEARCH("0000",BO635)),AND(SUMPRODUCT(--ISNUMBER(SEARCH({"sharepoint","onedrive","teams","dms","q-pulse","qpulse"},W635)))&gt;0,ISNUMBER(SEARCH("0",BO635)))),1,0),0)</f>
        <v>0</v>
      </c>
      <c r="BR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635," "&amp;LOWER(Flights!$F$23)&amp;" "," ~ ")," mh"," ~")," at "," ~ ")," by "," ~ ")," on "," ~ ")," to "," ~ ")," from "," ~ ")," until "," ~ ")," till "," ~ ")," before "," ~ ")," after "," ~ ")," around "," ~ ")," approx "," ~ ")," about "," ~ ")," since "," ~ ")," hrs "," ~ ")," hr "," ~ ")," hours "," ~ ")," time "," ~ ")," jan "," ~ ")," feb "," ~ ")," mar "," ~ ")," apr "," ~ ")," may "," ~ ")," jun "," ~ ")," jul "," ~ ")," aug "," ~ ")," sep "," ~ ")," sept "," ~ ")," oct "," ~ ")</f>
        <v>  </v>
      </c>
      <c r="BS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635," "&amp;LOWER(Flights!$F$23)&amp;" "," ~ ")," mh"," ~")," at "," ~ ")," by "," ~ ")," on "," ~ ")," to "," ~ ")," from "," ~ ")," until "," ~ ")," till "," ~ ")," before "," ~ ")," after "," ~ ")," around "," ~ ")," approx "," ~ ")," about "," ~ ")," since "," ~ ")," hrs "," ~ ")," hr "," ~ ")," hours "," ~ ")," time "," ~ ")," jan "," ~ ")," feb "," ~ ")," mar "," ~ ")," apr "," ~ ")," may "," ~ ")," jun "," ~ ")," jul "," ~ ")," aug "," ~ ")," sep "," ~ ")," sept "," ~ ")," oct "," ~ ")</f>
        <v>  </v>
      </c>
      <c r="BT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635,"jan","~"),"feb","~"),"mar","~"),"apr","~"),"may","~"),"jun","~"),"jul","~"),"aug","~"),"sep","~"),"oct","~"),"nov","~"),"dec","~")," nov "," ~ ")," dec "," ~ ")," mon "," ~ ")," tue "," ~ ")," wed "," ~ ")," thu "," ~ ")," fri "," ~ ")," sat "," ~ ")," sun "," ~ ")," gate "," ~ ")," bay "," ~ ")," stand "," ~ ")," position "," ~ ")," galley "," ~ ")," flight "," ~ ")," flt "," ~ ")," day "," ~ ")," date "," ~ ")," dated "," ~ ")," the "," ~ ")," and "," ~ ")," of "," ~ ")," in "," ~ ")," for "," ~ ")," with "," ~ ")</f>
        <v>  </v>
      </c>
      <c r="BU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635,"jan","~"),"feb","~"),"mar","~"),"apr","~"),"may","~"),"jun","~"),"jul","~"),"aug","~"),"sep","~"),"oct","~"),"nov","~"),"dec","~")," nov "," ~ ")," dec "," ~ ")," mon "," ~ ")," tue "," ~ ")," wed "," ~ ")," thu "," ~ ")," fri "," ~ ")," sat "," ~ ")," sun "," ~ ")," gate "," ~ ")," bay "," ~ ")," stand "," ~ ")," position "," ~ ")," galley "," ~ ")," flight "," ~ ")," flt "," ~ ")," day "," ~ ")," date "," ~ ")," dated "," ~ ")," the "," ~ ")," and "," ~ ")," of "," ~ ")," in "," ~ ")," for "," ~ ")," with "," ~ ")</f>
        <v>  </v>
      </c>
      <c r="BV635" s="61" t="n">
        <f aca="false">0</f>
        <v>0</v>
      </c>
      <c r="BW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635," pax "," ~ ")," etd "," ~ ")," eta "," ~ ")," std "," ~ ")," sta "," ~ ")," atd "," ~ ")," ata "," ~ ")," lt "," ~ ")," utc "," ~ ")," local "," ~ ")," ok "," ~ ")," done "," ~ ")," seen "," ~ ")," chk "," ~ ")," chkd "," ~ ")," checked "," ~ ")," rcvd "," ~ ")," recd "," ~ ")," dep "," ~ ")," arr "," ~ ")," qty "," ~ ")," all "," ~ ")," ttl "," ~ ")," total "," ~ ")," via "," ~ ")," per "," ~ ")," call "," ~ ")," inbound "," ~ ")," outbound "," ~ ")," approx "," ~ ")</f>
        <v>  </v>
      </c>
      <c r="BX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635," pax "," ~ ")," etd "," ~ ")," eta "," ~ ")," std "," ~ ")," sta "," ~ ")," atd "," ~ ")," ata "," ~ ")," lt "," ~ ")," utc "," ~ ")," local "," ~ ")," ok "," ~ ")," done "," ~ ")," seen "," ~ ")," chk "," ~ ")," chkd "," ~ ")," checked "," ~ ")," rcvd "," ~ ")," recd "," ~ ")," dep "," ~ ")," arr "," ~ ")," qty "," ~ ")," all "," ~ ")," ttl "," ~ ")," total "," ~ ")," via "," ~ ")," per "," ~ ")," call "," ~ ")," inbound "," ~ ")," outbound "," ~ ")," approx "," ~ ")</f>
        <v>  </v>
      </c>
    </row>
    <row r="636" customFormat="false" ht="41.25" hidden="false" customHeight="true" outlineLevel="0" collapsed="false">
      <c r="A636" s="57" t="s">
        <v>1350</v>
      </c>
      <c r="B636" s="57" t="s">
        <v>301</v>
      </c>
      <c r="C636" s="57" t="str">
        <f aca="false">Flights!$F$23</f>
        <v>MH0053</v>
      </c>
      <c r="D636" s="58" t="n">
        <f aca="false">Flights!$D$23</f>
        <v>46324</v>
      </c>
      <c r="E636" s="57" t="str">
        <f aca="false">Flights!$G$23&amp;"-"&amp;Flights!$H$23</f>
        <v>KIX-KUL</v>
      </c>
      <c r="F636" s="57" t="str">
        <f aca="false">Flights!$K$23</f>
        <v>EY</v>
      </c>
      <c r="G636" s="57" t="s">
        <v>423</v>
      </c>
      <c r="H636" s="57" t="s">
        <v>381</v>
      </c>
      <c r="I636" s="57" t="s">
        <v>450</v>
      </c>
      <c r="J636" s="57" t="s">
        <v>451</v>
      </c>
      <c r="K636" s="67" t="s">
        <v>452</v>
      </c>
      <c r="L636" s="67" t="s">
        <v>1351</v>
      </c>
      <c r="M636" s="67" t="s">
        <v>454</v>
      </c>
      <c r="N636" s="67" t="s">
        <v>386</v>
      </c>
      <c r="O636" s="67" t="s">
        <v>1352</v>
      </c>
      <c r="P636" s="57" t="s">
        <v>295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open",IF(AND(NOT(OR(LEN(AZ636)&lt;15,ISNUMBER(MATCH(AZ636,L_Placeholder,0)))),BK636=0,NOT(OR(LEN(AU636)&lt;2,ISNUMBER(MATCH(AU636,L_Placeholder,0)))),NOT(OR(LEN(AX636)&lt;2,ISNUMBER(MATCH(AX636,L_Placeholder,0)))),TRIM(AE636)&lt;&gt;TRIM(T636)),"N/A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missing",IF(OR(LEN(AU636)&lt;2,ISNUMBER(MATCH(AU636,L_Placeholder,0))),"INVALID – PIC missing",IF(OR(LEN(AV636)&lt;2,ISNUMBER(MATCH(AV636,L_Placeholder,0))),"INVALID – result / assessment missing",IF(OR(OR(LEN(AW636)&lt;3,ISNUMBER(MATCH(AW636,L_Placeholder,0))),SUMPRODUCT(--ISNUMBER(SEARCH(" "&amp;L_EvidencePhrase&amp;" ",BD636)))&gt;0,BI636=1),"INVALID – evidence missing, placeholder or not yet on file",IF(BL636=0,"INVALID – evidence needs a traceable reference (number, file name or link)",IF(OR(LEN(AX636)&lt;2,ISNUMBER(MATCH(AX636,L_Placeholder,0))),"INVALID – verifier missing",IF(AX636=AU636,"INVALID – verifier must be someone other than the PIC",IF(BH636=1,"INVALID – result not yet available (awaiting / TBC)",IF(BV636=1,"INVALID – wording says not on board: an on-board confirmation needs the item loaded",IF(AND(AQ636=1,OR(OR(LEN(AY636)&lt;3,ISNUMBER(MATCH(AY636,L_Placeholder,0))),BJ636=1,BQ636=0)),"INVALID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LATE","COMPLETE")&amp;IF(BG636=1," – CHECK WORDING",""))))))))))))))))))))))),IF(TRIM(U636)="Fail","FAIL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t="str">
        <f aca="false">" "&amp;TRIM(SUBSTITUTE(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 "))&amp;" "</f>
        <v>  </v>
      </c>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IFERROR(IF(AND(TRIM(U636)="Pass",SUMPRODUCT((LEN(BC636)-LEN(SUBSTITUTE(BC636,"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")))/(LEN(L_PendNeg)+1))+SUMPRODUCT((LEN(BC636)-LEN(SUBSTITUTE(BC636," "&amp;L_PendPrep&amp;" "," ")))/(LEN(L_PendPrep)+1)),1,0),1)</f>
        <v>0</v>
      </c>
      <c r="BI636" s="61" t="n">
        <f aca="false">IFERROR(IF(SUMPRODUCT((LEN(BD636)-LEN(SUBSTITUTE(BD636," "&amp;L_PendStrict&amp;" "," ")))/(LEN(L_PendStrict)+1))&gt;SUMPRODUCT((LEN(BD636)-LEN(SUBSTITUTE(BD636," "&amp;L_PendNeg&amp;" "," ")))/(LEN(L_PendNeg)+1)),1,0),1)</f>
        <v>0</v>
      </c>
      <c r="BJ636" s="61" t="n">
        <f aca="false">IFERROR(IF(SUMPRODUCT((LEN(BE636)-LEN(SUBSTITUTE(BE636," "&amp;L_Pending&amp;" "," ")))/(LEN(L_Pending)+1))&gt;SUMPRODUCT((LEN(BE636)-LEN(SUBSTITUTE(BE636," "&amp;L_PendNeg&amp;" "," ")))/(LEN(L_PendNeg)+1))+SUMPRODUCT((LEN(BE636)-LEN(SUBSTITUTE(BE636," "&amp;L_PendPrep&amp;" "," ")))/(LEN(L_PendPrep)+1)),1,0),1)</f>
        <v>0</v>
      </c>
      <c r="BK636" s="61" t="n">
        <f aca="false">IFERROR(IF(SUMPRODUCT((LEN(BF636)-LEN(SUBSTITUTE(BF636," "&amp;L_PendStrict&amp;" "," ")))/(LEN(L_PendStrict)+1))&gt;SUMPRODUCT((LEN(BF636)-LEN(SUBSTITUTE(BF636," "&amp;L_PendNeg&amp;" "," ")))/(LEN(L_PendNeg)+1)),1,0),1)</f>
        <v>0</v>
      </c>
      <c r="BL636" s="61" t="n">
        <f aca="false">IFERROR(IF(OR(SUMPRODUCT(--ISNUMBER(SEARCH({"aa000"," aa 000"," aaa 000"," aaaa 000"," a 0000"," a000 000"," aa 00 000"," aaa 00 000"},BN636)))&gt;0,SUMPRODUCT(--ISNUMBER(SEARCH({"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636)))&gt;0,SUMPRODUCT(--ISNUMBER(SEARCH({"http","www.","\",".pdf",".jpg",".jpeg",".png",".heic",".xls",".doc",".msg",".eml"},Z636)))&gt;0,AND(SUMPRODUCT(--ISNUMBER(SEARCH({"sharepoint","onedrive","teams","dms","q-pulse","qpulse"},Z636)))&gt;0,ISNUMBER(SEARCH("0",BM636)))),1,0),0)</f>
        <v>0</v>
      </c>
      <c r="BM636" s="61" t="str">
        <f aca="false">SUBSTITUTE(SUBSTITUTE(SUBSTITUTE(SUBSTITUTE(SUBSTITUTE(SUBSTITUTE(SUBSTITUTE(SUBSTITUTE(SUBSTITUTE(LOWER(BW636&amp;""),"1","0"),"2","0"),"3","0"),"4","0"),"5","0"),"6","0"),"7","0"),"8","0"),"9","0")</f>
        <v>  </v>
      </c>
      <c r="BN636" s="61" t="str">
        <f aca="false">SUBSTITUTE(SUBSTITUTE(SUBSTITUTE(SUBSTITUTE(SUBSTITUTE(SUBSTITUTE(SUBSTITUTE(SUBSTITUTE(SUBSTITUTE(SUBSTITUTE(SUBSTITUTE(SUBSTITUTE(SUBSTITUTE(SUBSTITUTE(SUBSTITUTE(SUBSTITUTE(SUBSTITUTE(SUBSTITUTE(SUBSTITUTE(SUBSTITUTE(SUBSTITUTE(SUBSTITUTE(SUBSTITUTE(SUBSTITUTE(SUBSTITUTE(BM636,"b","a"),"c","a"),"d","a"),"e","a"),"f","a"),"g","a"),"h","a"),"i","a"),"j","a"),"k","a"),"l","a"),"m","a"),"n","a"),"o","a"),"p","a"),"q","a"),"r","a"),"s","a"),"t","a"),"u","a"),"v","a"),"w","a"),"x","a"),"y","a"),"z","a")</f>
        <v>  </v>
      </c>
      <c r="BO636" s="61" t="str">
        <f aca="false">SUBSTITUTE(SUBSTITUTE(SUBSTITUTE(SUBSTITUTE(SUBSTITUTE(SUBSTITUTE(SUBSTITUTE(SUBSTITUTE(SUBSTITUTE(LOWER(BX636&amp;""),"1","0"),"2","0"),"3","0"),"4","0"),"5","0"),"6","0"),"7","0"),"8","0"),"9","0")</f>
        <v>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v>
      </c>
      <c r="BQ636" s="61" t="n">
        <f aca="false">IFERROR(IF(OR(SUMPRODUCT(--ISNUMBER(SEARCH({"aa000"," aa 000"," aaa 000"," aaaa 000"," a 0000"," a000 000"," aa 00 000"," aaa 00 000"},BP636)))&gt;0,SUMPRODUCT(--ISNUMBER(SEARCH({"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636)))&gt;0,SUMPRODUCT(--ISNUMBER(SEARCH({"http","www.","\",".pdf",".jpg",".jpeg",".png",".heic",".xls",".doc",".msg",".eml"},W636)))&gt;0,ISNUMBER(SEARCH("0000",BO636)),AND(SUMPRODUCT(--ISNUMBER(SEARCH({"sharepoint","onedrive","teams","dms","q-pulse","qpulse"},W636)))&gt;0,ISNUMBER(SEARCH("0",BO636)))),1,0),0)</f>
        <v>0</v>
      </c>
      <c r="BR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636," "&amp;LOWER(Flights!$F$23)&amp;" "," ~ ")," mh"," ~")," at "," ~ ")," by "," ~ ")," on "," ~ ")," to "," ~ ")," from "," ~ ")," until "," ~ ")," till "," ~ ")," before "," ~ ")," after "," ~ ")," around "," ~ ")," approx "," ~ ")," about "," ~ ")," since "," ~ ")," hrs "," ~ ")," hr "," ~ ")," hours "," ~ ")," time "," ~ ")," jan "," ~ ")," feb "," ~ ")," mar "," ~ ")," apr "," ~ ")," may "," ~ ")," jun "," ~ ")," jul "," ~ ")," aug "," ~ ")," sep "," ~ ")," sept "," ~ ")," oct "," ~ ")</f>
        <v>  </v>
      </c>
      <c r="BS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636," "&amp;LOWER(Flights!$F$23)&amp;" "," ~ ")," mh"," ~")," at "," ~ ")," by "," ~ ")," on "," ~ ")," to "," ~ ")," from "," ~ ")," until "," ~ ")," till "," ~ ")," before "," ~ ")," after "," ~ ")," around "," ~ ")," approx "," ~ ")," about "," ~ ")," since "," ~ ")," hrs "," ~ ")," hr "," ~ ")," hours "," ~ ")," time "," ~ ")," jan "," ~ ")," feb "," ~ ")," mar "," ~ ")," apr "," ~ ")," may "," ~ ")," jun "," ~ ")," jul "," ~ ")," aug "," ~ ")," sep "," ~ ")," sept "," ~ ")," oct "," ~ ")</f>
        <v>  </v>
      </c>
      <c r="BT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636,"jan","~"),"feb","~"),"mar","~"),"apr","~"),"may","~"),"jun","~"),"jul","~"),"aug","~"),"sep","~"),"oct","~"),"nov","~"),"dec","~")," nov "," ~ ")," dec "," ~ ")," mon "," ~ ")," tue "," ~ ")," wed "," ~ ")," thu "," ~ ")," fri "," ~ ")," sat "," ~ ")," sun "," ~ ")," gate "," ~ ")," bay "," ~ ")," stand "," ~ ")," position "," ~ ")," galley "," ~ ")," flight "," ~ ")," flt "," ~ ")," day "," ~ ")," date "," ~ ")," dated "," ~ ")," the "," ~ ")," and "," ~ ")," of "," ~ ")," in "," ~ ")," for "," ~ ")," with "," ~ ")</f>
        <v>  </v>
      </c>
      <c r="BU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636,"jan","~"),"feb","~"),"mar","~"),"apr","~"),"may","~"),"jun","~"),"jul","~"),"aug","~"),"sep","~"),"oct","~"),"nov","~"),"dec","~")," nov "," ~ ")," dec "," ~ ")," mon "," ~ ")," tue "," ~ ")," wed "," ~ ")," thu "," ~ ")," fri "," ~ ")," sat "," ~ ")," sun "," ~ ")," gate "," ~ ")," bay "," ~ ")," stand "," ~ ")," position "," ~ ")," galley "," ~ ")," flight "," ~ ")," flt "," ~ ")," day "," ~ ")," date "," ~ ")," dated "," ~ ")," the "," ~ ")," and "," ~ ")," of "," ~ ")," in "," ~ ")," for "," ~ ")," with "," ~ ")</f>
        <v>  </v>
      </c>
      <c r="BV636" s="61" t="n">
        <f aca="false">0</f>
        <v>0</v>
      </c>
      <c r="BW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636," pax "," ~ ")," etd "," ~ ")," eta "," ~ ")," std "," ~ ")," sta "," ~ ")," atd "," ~ ")," ata "," ~ ")," lt "," ~ ")," utc "," ~ ")," local "," ~ ")," ok "," ~ ")," done "," ~ ")," seen "," ~ ")," chk "," ~ ")," chkd "," ~ ")," checked "," ~ ")," rcvd "," ~ ")," recd "," ~ ")," dep "," ~ ")," arr "," ~ ")," qty "," ~ ")," all "," ~ ")," ttl "," ~ ")," total "," ~ ")," via "," ~ ")," per "," ~ ")," call "," ~ ")," inbound "," ~ ")," outbound "," ~ ")," approx "," ~ ")</f>
        <v>  </v>
      </c>
      <c r="BX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636," pax "," ~ ")," etd "," ~ ")," eta "," ~ ")," std "," ~ ")," sta "," ~ ")," atd "," ~ ")," ata "," ~ ")," lt "," ~ ")," utc "," ~ ")," local "," ~ ")," ok "," ~ ")," done "," ~ ")," seen "," ~ ")," chk "," ~ ")," chkd "," ~ ")," checked "," ~ ")," rcvd "," ~ ")," recd "," ~ ")," dep "," ~ ")," arr "," ~ ")," qty "," ~ ")," all "," ~ ")," ttl "," ~ ")," total "," ~ ")," via "," ~ ")," per "," ~ ")," call "," ~ ")," inbound "," ~ ")," outbound "," ~ ")," approx "," ~ ")</f>
        <v>  </v>
      </c>
    </row>
    <row r="637" customFormat="false" ht="78.75" hidden="false" customHeight="true" outlineLevel="0" collapsed="false">
      <c r="A637" s="57" t="s">
        <v>1353</v>
      </c>
      <c r="B637" s="57" t="s">
        <v>301</v>
      </c>
      <c r="C637" s="57" t="str">
        <f aca="false">Flights!$F$23</f>
        <v>MH0053</v>
      </c>
      <c r="D637" s="58" t="n">
        <f aca="false">Flights!$D$23</f>
        <v>46324</v>
      </c>
      <c r="E637" s="57" t="str">
        <f aca="false">Flights!$G$23&amp;"-"&amp;Flights!$H$23</f>
        <v>KIX-KUL</v>
      </c>
      <c r="F637" s="57" t="str">
        <f aca="false">Flights!$K$23</f>
        <v>EY</v>
      </c>
      <c r="G637" s="57" t="s">
        <v>423</v>
      </c>
      <c r="H637" s="57" t="s">
        <v>381</v>
      </c>
      <c r="I637" s="57" t="s">
        <v>450</v>
      </c>
      <c r="J637" s="57" t="s">
        <v>457</v>
      </c>
      <c r="K637" s="67" t="s">
        <v>1091</v>
      </c>
      <c r="L637" s="67" t="s">
        <v>1354</v>
      </c>
      <c r="M637" s="67" t="s">
        <v>454</v>
      </c>
      <c r="N637" s="67" t="s">
        <v>386</v>
      </c>
      <c r="O637" s="67" t="s">
        <v>1355</v>
      </c>
      <c r="P637" s="57" t="s">
        <v>295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open",IF(AND(NOT(OR(LEN(AZ637)&lt;15,ISNUMBER(MATCH(AZ637,L_Placeholder,0)))),BK637=0,NOT(OR(LEN(AU637)&lt;2,ISNUMBER(MATCH(AU637,L_Placeholder,0)))),NOT(OR(LEN(AX637)&lt;2,ISNUMBER(MATCH(AX637,L_Placeholder,0)))),TRIM(AE637)&lt;&gt;TRIM(T637)),"N/A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missing",IF(OR(LEN(AU637)&lt;2,ISNUMBER(MATCH(AU637,L_Placeholder,0))),"INVALID – PIC missing",IF(OR(LEN(AV637)&lt;2,ISNUMBER(MATCH(AV637,L_Placeholder,0))),"INVALID – result / assessment missing",IF(OR(OR(LEN(AW637)&lt;3,ISNUMBER(MATCH(AW637,L_Placeholder,0))),SUMPRODUCT(--ISNUMBER(SEARCH(" "&amp;L_EvidencePhrase&amp;" ",BD637)))&gt;0,BI637=1),"INVALID – evidence missing, placeholder or not yet on file",IF(BL637=0,"INVALID – evidence needs a traceable reference (number, file name or link)",IF(OR(LEN(AX637)&lt;2,ISNUMBER(MATCH(AX637,L_Placeholder,0))),"INVALID – verifier missing",IF(AX637=AU637,"INVALID – verifier must be someone other than the PIC",IF(BH637=1,"INVALID – result not yet available (awaiting / TBC)",IF(BV637=1,"INVALID – wording says not on board: an on-board confirmation needs the item loaded",IF(AND(AQ637=1,OR(OR(LEN(AY637)&lt;3,ISNUMBER(MATCH(AY637,L_Placeholder,0))),BJ637=1,BQ637=0)),"INVALID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LATE","COMPLETE")&amp;IF(BG637=1," – CHECK WORDING",""))))))))))))))))))))))),IF(TRIM(U637)="Fail","FAIL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t="str">
        <f aca="false">" "&amp;TRIM(SUBSTITUTE(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 "))&amp;" "</f>
        <v>  </v>
      </c>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IFERROR(IF(AND(TRIM(U637)="Pass",SUMPRODUCT((LEN(BC637)-LEN(SUBSTITUTE(BC637,"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")))/(LEN(L_PendNeg)+1))+SUMPRODUCT((LEN(BC637)-LEN(SUBSTITUTE(BC637," "&amp;L_PendPrep&amp;" "," ")))/(LEN(L_PendPrep)+1)),1,0),1)</f>
        <v>0</v>
      </c>
      <c r="BI637" s="61" t="n">
        <f aca="false">IFERROR(IF(SUMPRODUCT((LEN(BD637)-LEN(SUBSTITUTE(BD637," "&amp;L_PendStrict&amp;" "," ")))/(LEN(L_PendStrict)+1))&gt;SUMPRODUCT((LEN(BD637)-LEN(SUBSTITUTE(BD637," "&amp;L_PendNeg&amp;" "," ")))/(LEN(L_PendNeg)+1)),1,0),1)</f>
        <v>0</v>
      </c>
      <c r="BJ637" s="61" t="n">
        <f aca="false">IFERROR(IF(SUMPRODUCT((LEN(BE637)-LEN(SUBSTITUTE(BE637," "&amp;L_Pending&amp;" "," ")))/(LEN(L_Pending)+1))&gt;SUMPRODUCT((LEN(BE637)-LEN(SUBSTITUTE(BE637," "&amp;L_PendNeg&amp;" "," ")))/(LEN(L_PendNeg)+1))+SUMPRODUCT((LEN(BE637)-LEN(SUBSTITUTE(BE637," "&amp;L_PendPrep&amp;" "," ")))/(LEN(L_PendPrep)+1)),1,0),1)</f>
        <v>0</v>
      </c>
      <c r="BK637" s="61" t="n">
        <f aca="false">IFERROR(IF(SUMPRODUCT((LEN(BF637)-LEN(SUBSTITUTE(BF637," "&amp;L_PendStrict&amp;" "," ")))/(LEN(L_PendStrict)+1))&gt;SUMPRODUCT((LEN(BF637)-LEN(SUBSTITUTE(BF637," "&amp;L_PendNeg&amp;" "," ")))/(LEN(L_PendNeg)+1)),1,0),1)</f>
        <v>0</v>
      </c>
      <c r="BL637" s="61" t="n">
        <f aca="false">IFERROR(IF(OR(SUMPRODUCT(--ISNUMBER(SEARCH({"aa000"," aa 000"," aaa 000"," aaaa 000"," a 0000"," a000 000"," aa 00 000"," aaa 00 000"},BN637)))&gt;0,SUMPRODUCT(--ISNUMBER(SEARCH({"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637)))&gt;0,SUMPRODUCT(--ISNUMBER(SEARCH({"http","www.","\",".pdf",".jpg",".jpeg",".png",".heic",".xls",".doc",".msg",".eml"},Z637)))&gt;0,AND(SUMPRODUCT(--ISNUMBER(SEARCH({"sharepoint","onedrive","teams","dms","q-pulse","qpulse"},Z637)))&gt;0,ISNUMBER(SEARCH("0",BM637)))),1,0),0)</f>
        <v>0</v>
      </c>
      <c r="BM637" s="61" t="str">
        <f aca="false">SUBSTITUTE(SUBSTITUTE(SUBSTITUTE(SUBSTITUTE(SUBSTITUTE(SUBSTITUTE(SUBSTITUTE(SUBSTITUTE(SUBSTITUTE(LOWER(BW637&amp;""),"1","0"),"2","0"),"3","0"),"4","0"),"5","0"),"6","0"),"7","0"),"8","0"),"9","0")</f>
        <v>  </v>
      </c>
      <c r="BN637" s="61" t="str">
        <f aca="false">SUBSTITUTE(SUBSTITUTE(SUBSTITUTE(SUBSTITUTE(SUBSTITUTE(SUBSTITUTE(SUBSTITUTE(SUBSTITUTE(SUBSTITUTE(SUBSTITUTE(SUBSTITUTE(SUBSTITUTE(SUBSTITUTE(SUBSTITUTE(SUBSTITUTE(SUBSTITUTE(SUBSTITUTE(SUBSTITUTE(SUBSTITUTE(SUBSTITUTE(SUBSTITUTE(SUBSTITUTE(SUBSTITUTE(SUBSTITUTE(SUBSTITUTE(BM637,"b","a"),"c","a"),"d","a"),"e","a"),"f","a"),"g","a"),"h","a"),"i","a"),"j","a"),"k","a"),"l","a"),"m","a"),"n","a"),"o","a"),"p","a"),"q","a"),"r","a"),"s","a"),"t","a"),"u","a"),"v","a"),"w","a"),"x","a"),"y","a"),"z","a")</f>
        <v>  </v>
      </c>
      <c r="BO637" s="61" t="str">
        <f aca="false">SUBSTITUTE(SUBSTITUTE(SUBSTITUTE(SUBSTITUTE(SUBSTITUTE(SUBSTITUTE(SUBSTITUTE(SUBSTITUTE(SUBSTITUTE(LOWER(BX637&amp;""),"1","0"),"2","0"),"3","0"),"4","0"),"5","0"),"6","0"),"7","0"),"8","0"),"9","0")</f>
        <v>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v>
      </c>
      <c r="BQ637" s="61" t="n">
        <f aca="false">IFERROR(IF(OR(SUMPRODUCT(--ISNUMBER(SEARCH({"aa000"," aa 000"," aaa 000"," aaaa 000"," a 0000"," a000 000"," aa 00 000"," aaa 00 000"},BP637)))&gt;0,SUMPRODUCT(--ISNUMBER(SEARCH({"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637)))&gt;0,SUMPRODUCT(--ISNUMBER(SEARCH({"http","www.","\",".pdf",".jpg",".jpeg",".png",".heic",".xls",".doc",".msg",".eml"},W637)))&gt;0,ISNUMBER(SEARCH("0000",BO637)),AND(SUMPRODUCT(--ISNUMBER(SEARCH({"sharepoint","onedrive","teams","dms","q-pulse","qpulse"},W637)))&gt;0,ISNUMBER(SEARCH("0",BO637)))),1,0),0)</f>
        <v>0</v>
      </c>
      <c r="BR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637," "&amp;LOWER(Flights!$F$23)&amp;" "," ~ ")," mh"," ~")," at "," ~ ")," by "," ~ ")," on "," ~ ")," to "," ~ ")," from "," ~ ")," until "," ~ ")," till "," ~ ")," before "," ~ ")," after "," ~ ")," around "," ~ ")," approx "," ~ ")," about "," ~ ")," since "," ~ ")," hrs "," ~ ")," hr "," ~ ")," hours "," ~ ")," time "," ~ ")," jan "," ~ ")," feb "," ~ ")," mar "," ~ ")," apr "," ~ ")," may "," ~ ")," jun "," ~ ")," jul "," ~ ")," aug "," ~ ")," sep "," ~ ")," sept "," ~ ")," oct "," ~ ")</f>
        <v>  </v>
      </c>
      <c r="BS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637," "&amp;LOWER(Flights!$F$23)&amp;" "," ~ ")," mh"," ~")," at "," ~ ")," by "," ~ ")," on "," ~ ")," to "," ~ ")," from "," ~ ")," until "," ~ ")," till "," ~ ")," before "," ~ ")," after "," ~ ")," around "," ~ ")," approx "," ~ ")," about "," ~ ")," since "," ~ ")," hrs "," ~ ")," hr "," ~ ")," hours "," ~ ")," time "," ~ ")," jan "," ~ ")," feb "," ~ ")," mar "," ~ ")," apr "," ~ ")," may "," ~ ")," jun "," ~ ")," jul "," ~ ")," aug "," ~ ")," sep "," ~ ")," sept "," ~ ")," oct "," ~ ")</f>
        <v>  </v>
      </c>
      <c r="BT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637,"jan","~"),"feb","~"),"mar","~"),"apr","~"),"may","~"),"jun","~"),"jul","~"),"aug","~"),"sep","~"),"oct","~"),"nov","~"),"dec","~")," nov "," ~ ")," dec "," ~ ")," mon "," ~ ")," tue "," ~ ")," wed "," ~ ")," thu "," ~ ")," fri "," ~ ")," sat "," ~ ")," sun "," ~ ")," gate "," ~ ")," bay "," ~ ")," stand "," ~ ")," position "," ~ ")," galley "," ~ ")," flight "," ~ ")," flt "," ~ ")," day "," ~ ")," date "," ~ ")," dated "," ~ ")," the "," ~ ")," and "," ~ ")," of "," ~ ")," in "," ~ ")," for "," ~ ")," with "," ~ ")</f>
        <v>  </v>
      </c>
      <c r="BU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637,"jan","~"),"feb","~"),"mar","~"),"apr","~"),"may","~"),"jun","~"),"jul","~"),"aug","~"),"sep","~"),"oct","~"),"nov","~"),"dec","~")," nov "," ~ ")," dec "," ~ ")," mon "," ~ ")," tue "," ~ ")," wed "," ~ ")," thu "," ~ ")," fri "," ~ ")," sat "," ~ ")," sun "," ~ ")," gate "," ~ ")," bay "," ~ ")," stand "," ~ ")," position "," ~ ")," galley "," ~ ")," flight "," ~ ")," flt "," ~ ")," day "," ~ ")," date "," ~ ")," dated "," ~ ")," the "," ~ ")," and "," ~ ")," of "," ~ ")," in "," ~ ")," for "," ~ ")," with "," ~ ")</f>
        <v>  </v>
      </c>
      <c r="BV637" s="61" t="n">
        <f aca="false">0</f>
        <v>0</v>
      </c>
      <c r="BW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637," pax "," ~ ")," etd "," ~ ")," eta "," ~ ")," std "," ~ ")," sta "," ~ ")," atd "," ~ ")," ata "," ~ ")," lt "," ~ ")," utc "," ~ ")," local "," ~ ")," ok "," ~ ")," done "," ~ ")," seen "," ~ ")," chk "," ~ ")," chkd "," ~ ")," checked "," ~ ")," rcvd "," ~ ")," recd "," ~ ")," dep "," ~ ")," arr "," ~ ")," qty "," ~ ")," all "," ~ ")," ttl "," ~ ")," total "," ~ ")," via "," ~ ")," per "," ~ ")," call "," ~ ")," inbound "," ~ ")," outbound "," ~ ")," approx "," ~ ")</f>
        <v>  </v>
      </c>
      <c r="BX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637," pax "," ~ ")," etd "," ~ ")," eta "," ~ ")," std "," ~ ")," sta "," ~ ")," atd "," ~ ")," ata "," ~ ")," lt "," ~ ")," utc "," ~ ")," local "," ~ ")," ok "," ~ ")," done "," ~ ")," seen "," ~ ")," chk "," ~ ")," chkd "," ~ ")," checked "," ~ ")," rcvd "," ~ ")," recd "," ~ ")," dep "," ~ ")," arr "," ~ ")," qty "," ~ ")," all "," ~ ")," ttl "," ~ ")," total "," ~ ")," via "," ~ ")," per "," ~ ")," call "," ~ ")," inbound "," ~ ")," outbound "," ~ ")," approx "," ~ ")</f>
        <v>  </v>
      </c>
    </row>
    <row r="638" customFormat="false" ht="91.5" hidden="false" customHeight="true" outlineLevel="0" collapsed="false">
      <c r="A638" s="57" t="s">
        <v>1356</v>
      </c>
      <c r="B638" s="57" t="s">
        <v>301</v>
      </c>
      <c r="C638" s="57" t="str">
        <f aca="false">Flights!$F$23</f>
        <v>MH0053</v>
      </c>
      <c r="D638" s="58" t="n">
        <f aca="false">Flights!$D$23</f>
        <v>46324</v>
      </c>
      <c r="E638" s="57" t="str">
        <f aca="false">Flights!$G$23&amp;"-"&amp;Flights!$H$23</f>
        <v>KIX-KUL</v>
      </c>
      <c r="F638" s="57" t="str">
        <f aca="false">Flights!$K$23</f>
        <v>EY</v>
      </c>
      <c r="G638" s="57" t="s">
        <v>423</v>
      </c>
      <c r="H638" s="57" t="s">
        <v>381</v>
      </c>
      <c r="I638" s="57" t="s">
        <v>637</v>
      </c>
      <c r="J638" s="57" t="s">
        <v>638</v>
      </c>
      <c r="K638" s="67" t="s">
        <v>1313</v>
      </c>
      <c r="L638" s="67" t="s">
        <v>1314</v>
      </c>
      <c r="M638" s="67" t="s">
        <v>454</v>
      </c>
      <c r="N638" s="67" t="s">
        <v>447</v>
      </c>
      <c r="O638" s="67" t="s">
        <v>1357</v>
      </c>
      <c r="P638" s="57" t="s">
        <v>295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open",IF(AND(NOT(OR(LEN(AZ638)&lt;15,ISNUMBER(MATCH(AZ638,L_Placeholder,0)))),BK638=0,NOT(OR(LEN(AU638)&lt;2,ISNUMBER(MATCH(AU638,L_Placeholder,0)))),NOT(OR(LEN(AX638)&lt;2,ISNUMBER(MATCH(AX638,L_Placeholder,0)))),TRIM(AE638)&lt;&gt;TRIM(T638)),"N/A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missing",IF(OR(LEN(AU638)&lt;2,ISNUMBER(MATCH(AU638,L_Placeholder,0))),"INVALID – PIC missing",IF(OR(LEN(AV638)&lt;2,ISNUMBER(MATCH(AV638,L_Placeholder,0))),"INVALID – result / assessment missing",IF(OR(OR(LEN(AW638)&lt;3,ISNUMBER(MATCH(AW638,L_Placeholder,0))),SUMPRODUCT(--ISNUMBER(SEARCH(" "&amp;L_EvidencePhrase&amp;" ",BD638)))&gt;0,BI638=1),"INVALID – evidence missing, placeholder or not yet on file",IF(BL638=0,"INVALID – evidence needs a traceable reference (number, file name or link)",IF(OR(LEN(AX638)&lt;2,ISNUMBER(MATCH(AX638,L_Placeholder,0))),"INVALID – verifier missing",IF(AX638=AU638,"INVALID – verifier must be someone other than the PIC",IF(BH638=1,"INVALID – result not yet available (awaiting / TBC)",IF(BV638=1,"INVALID – wording says not on board: an on-board confirmation needs the item loaded",IF(AND(AQ638=1,OR(OR(LEN(AY638)&lt;3,ISNUMBER(MATCH(AY638,L_Placeholder,0))),BJ638=1,BQ638=0)),"INVALID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LATE","COMPLETE")&amp;IF(BG638=1," – CHECK WORDING",""))))))))))))))))))))))),IF(TRIM(U638)="Fail","FAIL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t="str">
        <f aca="false">" "&amp;TRIM(SUBSTITUTE(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 "))&amp;" "</f>
        <v>  </v>
      </c>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IFERROR(IF(AND(TRIM(U638)="Pass",SUMPRODUCT((LEN(BC638)-LEN(SUBSTITUTE(BC638,"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")))/(LEN(L_PendNeg)+1))+SUMPRODUCT((LEN(BC638)-LEN(SUBSTITUTE(BC638," "&amp;L_PendPrep&amp;" "," ")))/(LEN(L_PendPrep)+1)),1,0),1)</f>
        <v>0</v>
      </c>
      <c r="BI638" s="61" t="n">
        <f aca="false">IFERROR(IF(SUMPRODUCT((LEN(BD638)-LEN(SUBSTITUTE(BD638," "&amp;L_PendStrict&amp;" "," ")))/(LEN(L_PendStrict)+1))&gt;SUMPRODUCT((LEN(BD638)-LEN(SUBSTITUTE(BD638," "&amp;L_PendNeg&amp;" "," ")))/(LEN(L_PendNeg)+1)),1,0),1)</f>
        <v>0</v>
      </c>
      <c r="BJ638" s="61" t="n">
        <f aca="false">IFERROR(IF(SUMPRODUCT((LEN(BE638)-LEN(SUBSTITUTE(BE638," "&amp;L_Pending&amp;" "," ")))/(LEN(L_Pending)+1))&gt;SUMPRODUCT((LEN(BE638)-LEN(SUBSTITUTE(BE638," "&amp;L_PendNeg&amp;" "," ")))/(LEN(L_PendNeg)+1))+SUMPRODUCT((LEN(BE638)-LEN(SUBSTITUTE(BE638," "&amp;L_PendPrep&amp;" "," ")))/(LEN(L_PendPrep)+1)),1,0),1)</f>
        <v>0</v>
      </c>
      <c r="BK638" s="61" t="n">
        <f aca="false">IFERROR(IF(SUMPRODUCT((LEN(BF638)-LEN(SUBSTITUTE(BF638," "&amp;L_PendStrict&amp;" "," ")))/(LEN(L_PendStrict)+1))&gt;SUMPRODUCT((LEN(BF638)-LEN(SUBSTITUTE(BF638," "&amp;L_PendNeg&amp;" "," ")))/(LEN(L_PendNeg)+1)),1,0),1)</f>
        <v>0</v>
      </c>
      <c r="BL638" s="61" t="n">
        <f aca="false">IFERROR(IF(OR(SUMPRODUCT(--ISNUMBER(SEARCH({"aa000"," aa 000"," aaa 000"," aaaa 000"," a 0000"," a000 000"," aa 00 000"," aaa 00 000"},BN638)))&gt;0,SUMPRODUCT(--ISNUMBER(SEARCH({"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638)))&gt;0,SUMPRODUCT(--ISNUMBER(SEARCH({"http","www.","\",".pdf",".jpg",".jpeg",".png",".heic",".xls",".doc",".msg",".eml"},Z638)))&gt;0,AND(SUMPRODUCT(--ISNUMBER(SEARCH({"sharepoint","onedrive","teams","dms","q-pulse","qpulse"},Z638)))&gt;0,ISNUMBER(SEARCH("0",BM638)))),1,0),0)</f>
        <v>0</v>
      </c>
      <c r="BM638" s="61" t="str">
        <f aca="false">SUBSTITUTE(SUBSTITUTE(SUBSTITUTE(SUBSTITUTE(SUBSTITUTE(SUBSTITUTE(SUBSTITUTE(SUBSTITUTE(SUBSTITUTE(LOWER(BW638&amp;""),"1","0"),"2","0"),"3","0"),"4","0"),"5","0"),"6","0"),"7","0"),"8","0"),"9","0")</f>
        <v>  </v>
      </c>
      <c r="BN638" s="61" t="str">
        <f aca="false">SUBSTITUTE(SUBSTITUTE(SUBSTITUTE(SUBSTITUTE(SUBSTITUTE(SUBSTITUTE(SUBSTITUTE(SUBSTITUTE(SUBSTITUTE(SUBSTITUTE(SUBSTITUTE(SUBSTITUTE(SUBSTITUTE(SUBSTITUTE(SUBSTITUTE(SUBSTITUTE(SUBSTITUTE(SUBSTITUTE(SUBSTITUTE(SUBSTITUTE(SUBSTITUTE(SUBSTITUTE(SUBSTITUTE(SUBSTITUTE(SUBSTITUTE(BM638,"b","a"),"c","a"),"d","a"),"e","a"),"f","a"),"g","a"),"h","a"),"i","a"),"j","a"),"k","a"),"l","a"),"m","a"),"n","a"),"o","a"),"p","a"),"q","a"),"r","a"),"s","a"),"t","a"),"u","a"),"v","a"),"w","a"),"x","a"),"y","a"),"z","a")</f>
        <v>  </v>
      </c>
      <c r="BO638" s="61" t="str">
        <f aca="false">SUBSTITUTE(SUBSTITUTE(SUBSTITUTE(SUBSTITUTE(SUBSTITUTE(SUBSTITUTE(SUBSTITUTE(SUBSTITUTE(SUBSTITUTE(LOWER(BX638&amp;""),"1","0"),"2","0"),"3","0"),"4","0"),"5","0"),"6","0"),"7","0"),"8","0"),"9","0")</f>
        <v>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v>
      </c>
      <c r="BQ638" s="61" t="n">
        <f aca="false">IFERROR(IF(OR(SUMPRODUCT(--ISNUMBER(SEARCH({"aa000"," aa 000"," aaa 000"," aaaa 000"," a 0000"," a000 000"," aa 00 000"," aaa 00 000"},BP638)))&gt;0,SUMPRODUCT(--ISNUMBER(SEARCH({"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638)))&gt;0,SUMPRODUCT(--ISNUMBER(SEARCH({"http","www.","\",".pdf",".jpg",".jpeg",".png",".heic",".xls",".doc",".msg",".eml"},W638)))&gt;0,ISNUMBER(SEARCH("0000",BO638)),AND(SUMPRODUCT(--ISNUMBER(SEARCH({"sharepoint","onedrive","teams","dms","q-pulse","qpulse"},W638)))&gt;0,ISNUMBER(SEARCH("0",BO638)))),1,0),0)</f>
        <v>0</v>
      </c>
      <c r="BR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638," "&amp;LOWER(Flights!$F$23)&amp;" "," ~ ")," mh"," ~")," at "," ~ ")," by "," ~ ")," on "," ~ ")," to "," ~ ")," from "," ~ ")," until "," ~ ")," till "," ~ ")," before "," ~ ")," after "," ~ ")," around "," ~ ")," approx "," ~ ")," about "," ~ ")," since "," ~ ")," hrs "," ~ ")," hr "," ~ ")," hours "," ~ ")," time "," ~ ")," jan "," ~ ")," feb "," ~ ")," mar "," ~ ")," apr "," ~ ")," may "," ~ ")," jun "," ~ ")," jul "," ~ ")," aug "," ~ ")," sep "," ~ ")," sept "," ~ ")," oct "," ~ ")</f>
        <v>  </v>
      </c>
      <c r="BS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638," "&amp;LOWER(Flights!$F$23)&amp;" "," ~ ")," mh"," ~")," at "," ~ ")," by "," ~ ")," on "," ~ ")," to "," ~ ")," from "," ~ ")," until "," ~ ")," till "," ~ ")," before "," ~ ")," after "," ~ ")," around "," ~ ")," approx "," ~ ")," about "," ~ ")," since "," ~ ")," hrs "," ~ ")," hr "," ~ ")," hours "," ~ ")," time "," ~ ")," jan "," ~ ")," feb "," ~ ")," mar "," ~ ")," apr "," ~ ")," may "," ~ ")," jun "," ~ ")," jul "," ~ ")," aug "," ~ ")," sep "," ~ ")," sept "," ~ ")," oct "," ~ ")</f>
        <v>  </v>
      </c>
      <c r="BT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638,"jan","~"),"feb","~"),"mar","~"),"apr","~"),"may","~"),"jun","~"),"jul","~"),"aug","~"),"sep","~"),"oct","~"),"nov","~"),"dec","~")," nov "," ~ ")," dec "," ~ ")," mon "," ~ ")," tue "," ~ ")," wed "," ~ ")," thu "," ~ ")," fri "," ~ ")," sat "," ~ ")," sun "," ~ ")," gate "," ~ ")," bay "," ~ ")," stand "," ~ ")," position "," ~ ")," galley "," ~ ")," flight "," ~ ")," flt "," ~ ")," day "," ~ ")," date "," ~ ")," dated "," ~ ")," the "," ~ ")," and "," ~ ")," of "," ~ ")," in "," ~ ")," for "," ~ ")," with "," ~ ")</f>
        <v>  </v>
      </c>
      <c r="BU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638,"jan","~"),"feb","~"),"mar","~"),"apr","~"),"may","~"),"jun","~"),"jul","~"),"aug","~"),"sep","~"),"oct","~"),"nov","~"),"dec","~")," nov "," ~ ")," dec "," ~ ")," mon "," ~ ")," tue "," ~ ")," wed "," ~ ")," thu "," ~ ")," fri "," ~ ")," sat "," ~ ")," sun "," ~ ")," gate "," ~ ")," bay "," ~ ")," stand "," ~ ")," position "," ~ ")," galley "," ~ ")," flight "," ~ ")," flt "," ~ ")," day "," ~ ")," date "," ~ ")," dated "," ~ ")," the "," ~ ")," and "," ~ ")," of "," ~ ")," in "," ~ ")," for "," ~ ")," with "," ~ ")</f>
        <v>  </v>
      </c>
      <c r="BV638" s="61" t="n">
        <f aca="false">0</f>
        <v>0</v>
      </c>
      <c r="BW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638," pax "," ~ ")," etd "," ~ ")," eta "," ~ ")," std "," ~ ")," sta "," ~ ")," atd "," ~ ")," ata "," ~ ")," lt "," ~ ")," utc "," ~ ")," local "," ~ ")," ok "," ~ ")," done "," ~ ")," seen "," ~ ")," chk "," ~ ")," chkd "," ~ ")," checked "," ~ ")," rcvd "," ~ ")," recd "," ~ ")," dep "," ~ ")," arr "," ~ ")," qty "," ~ ")," all "," ~ ")," ttl "," ~ ")," total "," ~ ")," via "," ~ ")," per "," ~ ")," call "," ~ ")," inbound "," ~ ")," outbound "," ~ ")," approx "," ~ ")</f>
        <v>  </v>
      </c>
      <c r="BX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638," pax "," ~ ")," etd "," ~ ")," eta "," ~ ")," std "," ~ ")," sta "," ~ ")," atd "," ~ ")," ata "," ~ ")," lt "," ~ ")," utc "," ~ ")," local "," ~ ")," ok "," ~ ")," done "," ~ ")," seen "," ~ ")," chk "," ~ ")," chkd "," ~ ")," checked "," ~ ")," rcvd "," ~ ")," recd "," ~ ")," dep "," ~ ")," arr "," ~ ")," qty "," ~ ")," all "," ~ ")," ttl "," ~ ")," total "," ~ ")," via "," ~ ")," per "," ~ ")," call "," ~ ")," inbound "," ~ ")," outbound "," ~ ")," approx "," ~ ")</f>
        <v>  </v>
      </c>
    </row>
    <row r="639" customFormat="false" ht="39.75" hidden="false" customHeight="true" outlineLevel="0" collapsed="false">
      <c r="A639" s="57" t="s">
        <v>1358</v>
      </c>
      <c r="B639" s="57" t="s">
        <v>301</v>
      </c>
      <c r="C639" s="57" t="str">
        <f aca="false">Flights!$F$23</f>
        <v>MH0053</v>
      </c>
      <c r="D639" s="58" t="n">
        <f aca="false">Flights!$D$23</f>
        <v>46324</v>
      </c>
      <c r="E639" s="57" t="str">
        <f aca="false">Flights!$G$23&amp;"-"&amp;Flights!$H$23</f>
        <v>KIX-KUL</v>
      </c>
      <c r="F639" s="57" t="str">
        <f aca="false">Flights!$K$23</f>
        <v>EY</v>
      </c>
      <c r="G639" s="57" t="s">
        <v>462</v>
      </c>
      <c r="H639" s="57" t="s">
        <v>463</v>
      </c>
      <c r="I639" s="57" t="s">
        <v>382</v>
      </c>
      <c r="J639" s="57" t="s">
        <v>464</v>
      </c>
      <c r="K639" s="67" t="s">
        <v>429</v>
      </c>
      <c r="L639" s="67" t="s">
        <v>465</v>
      </c>
      <c r="M639" s="67"/>
      <c r="N639" s="67" t="s">
        <v>386</v>
      </c>
      <c r="O639" s="67" t="s">
        <v>466</v>
      </c>
      <c r="P639" s="57" t="s">
        <v>295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open",IF(AND(NOT(OR(LEN(AZ639)&lt;15,ISNUMBER(MATCH(AZ639,L_Placeholder,0)))),BK639=0,NOT(OR(LEN(AU639)&lt;2,ISNUMBER(MATCH(AU639,L_Placeholder,0)))),NOT(OR(LEN(AX639)&lt;2,ISNUMBER(MATCH(AX639,L_Placeholder,0)))),TRIM(AE639)&lt;&gt;TRIM(T639)),"N/A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missing",IF(OR(LEN(AU639)&lt;2,ISNUMBER(MATCH(AU639,L_Placeholder,0))),"INVALID – PIC missing",IF(OR(LEN(AV639)&lt;2,ISNUMBER(MATCH(AV639,L_Placeholder,0))),"INVALID – result / assessment missing",IF(OR(OR(LEN(AW639)&lt;3,ISNUMBER(MATCH(AW639,L_Placeholder,0))),SUMPRODUCT(--ISNUMBER(SEARCH(" "&amp;L_EvidencePhrase&amp;" ",BD639)))&gt;0,BI639=1),"INVALID – evidence missing, placeholder or not yet on file",IF(BL639=0,"INVALID – evidence needs a traceable reference (number, file name or link)",IF(OR(LEN(AX639)&lt;2,ISNUMBER(MATCH(AX639,L_Placeholder,0))),"INVALID – verifier missing",IF(AX639=AU639,"INVALID – verifier must be someone other than the PIC",IF(BH639=1,"INVALID – result not yet available (awaiting / TBC)",IF(BV639=1,"INVALID – wording says not on board: an on-board confirmation needs the item loaded",IF(AND(AQ639=1,OR(OR(LEN(AY639)&lt;3,ISNUMBER(MATCH(AY639,L_Placeholder,0))),BJ639=1,BQ639=0)),"INVALID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LATE","COMPLETE")&amp;IF(BG639=1," – CHECK WORDING",""))))))))))))))))))))))))),IF(TRIM(U639)="Fail","FAIL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t="str">
        <f aca="false">" "&amp;TRIM(SUBSTITUTE(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 "))&amp;" "</f>
        <v>  </v>
      </c>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IFERROR(IF(AND(TRIM(U639)="Pass",SUMPRODUCT((LEN(BC639)-LEN(SUBSTITUTE(BC639,"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")))/(LEN(L_PendNeg)+1)),1,0),1)</f>
        <v>0</v>
      </c>
      <c r="BI639" s="61" t="n">
        <f aca="false">IFERROR(IF(SUMPRODUCT((LEN(BD639)-LEN(SUBSTITUTE(BD639," "&amp;L_PendStrict&amp;" "," ")))/(LEN(L_PendStrict)+1))&gt;SUMPRODUCT((LEN(BD639)-LEN(SUBSTITUTE(BD639," "&amp;L_PendNeg&amp;" "," ")))/(LEN(L_PendNeg)+1)),1,0),1)</f>
        <v>0</v>
      </c>
      <c r="BJ639" s="61" t="n">
        <f aca="false">IFERROR(IF(SUMPRODUCT((LEN(BE639)-LEN(SUBSTITUTE(BE639," "&amp;L_Pending&amp;" "," ")))/(LEN(L_Pending)+1))&gt;SUMPRODUCT((LEN(BE639)-LEN(SUBSTITUTE(BE639," "&amp;L_PendNeg&amp;" "," ")))/(LEN(L_PendNeg)+1)),1,0),1)</f>
        <v>0</v>
      </c>
      <c r="BK639" s="61" t="n">
        <f aca="false">IFERROR(IF(SUMPRODUCT((LEN(BF639)-LEN(SUBSTITUTE(BF639," "&amp;L_PendStrict&amp;" "," ")))/(LEN(L_PendStrict)+1))&gt;SUMPRODUCT((LEN(BF639)-LEN(SUBSTITUTE(BF639," "&amp;L_PendNeg&amp;" "," ")))/(LEN(L_PendNeg)+1)),1,0),1)</f>
        <v>0</v>
      </c>
      <c r="BL639" s="61" t="n">
        <f aca="false">IFERROR(IF(OR(SUMPRODUCT(--ISNUMBER(SEARCH({"aa000"," aa 000"," aaa 000"," aaaa 000"," a 0000"," a000 000"," aa 00 000"," aaa 00 000"},BN639)))&gt;0,SUMPRODUCT(--ISNUMBER(SEARCH({"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639)))&gt;0,SUMPRODUCT(--ISNUMBER(SEARCH({"http","www.","\",".pdf",".jpg",".jpeg",".png",".heic",".xls",".doc",".msg",".eml"},Z639)))&gt;0,AND(SUMPRODUCT(--ISNUMBER(SEARCH({"sharepoint","onedrive","teams","dms","q-pulse","qpulse"},Z639)))&gt;0,ISNUMBER(SEARCH("0",BM639)))),1,0),0)</f>
        <v>0</v>
      </c>
      <c r="BM639" s="61" t="str">
        <f aca="false">SUBSTITUTE(SUBSTITUTE(SUBSTITUTE(SUBSTITUTE(SUBSTITUTE(SUBSTITUTE(SUBSTITUTE(SUBSTITUTE(SUBSTITUTE(LOWER(BW639&amp;""),"1","0"),"2","0"),"3","0"),"4","0"),"5","0"),"6","0"),"7","0"),"8","0"),"9","0")</f>
        <v>  </v>
      </c>
      <c r="BN639" s="61" t="str">
        <f aca="false">SUBSTITUTE(SUBSTITUTE(SUBSTITUTE(SUBSTITUTE(SUBSTITUTE(SUBSTITUTE(SUBSTITUTE(SUBSTITUTE(SUBSTITUTE(SUBSTITUTE(SUBSTITUTE(SUBSTITUTE(SUBSTITUTE(SUBSTITUTE(SUBSTITUTE(SUBSTITUTE(SUBSTITUTE(SUBSTITUTE(SUBSTITUTE(SUBSTITUTE(SUBSTITUTE(SUBSTITUTE(SUBSTITUTE(SUBSTITUTE(SUBSTITUTE(BM639,"b","a"),"c","a"),"d","a"),"e","a"),"f","a"),"g","a"),"h","a"),"i","a"),"j","a"),"k","a"),"l","a"),"m","a"),"n","a"),"o","a"),"p","a"),"q","a"),"r","a"),"s","a"),"t","a"),"u","a"),"v","a"),"w","a"),"x","a"),"y","a"),"z","a")</f>
        <v>  </v>
      </c>
      <c r="BO639" s="61" t="str">
        <f aca="false">SUBSTITUTE(SUBSTITUTE(SUBSTITUTE(SUBSTITUTE(SUBSTITUTE(SUBSTITUTE(SUBSTITUTE(SUBSTITUTE(SUBSTITUTE(LOWER(BX639&amp;""),"1","0"),"2","0"),"3","0"),"4","0"),"5","0"),"6","0"),"7","0"),"8","0"),"9","0")</f>
        <v>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v>
      </c>
      <c r="BQ639" s="61" t="n">
        <f aca="false">IFERROR(IF(OR(SUMPRODUCT(--ISNUMBER(SEARCH({"aa000"," aa 000"," aaa 000"," aaaa 000"," a 0000"," a000 000"," aa 00 000"," aaa 00 000"},BP639)))&gt;0,SUMPRODUCT(--ISNUMBER(SEARCH({"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639)))&gt;0,SUMPRODUCT(--ISNUMBER(SEARCH({"http","www.","\",".pdf",".jpg",".jpeg",".png",".heic",".xls",".doc",".msg",".eml"},W639)))&gt;0,ISNUMBER(SEARCH("0000",BO639)),AND(SUMPRODUCT(--ISNUMBER(SEARCH({"sharepoint","onedrive","teams","dms","q-pulse","qpulse"},W639)))&gt;0,ISNUMBER(SEARCH("0",BO639)))),1,0),0)</f>
        <v>0</v>
      </c>
      <c r="BR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639," "&amp;LOWER(Flights!$F$23)&amp;" "," ~ ")," mh"," ~")," at "," ~ ")," by "," ~ ")," on "," ~ ")," to "," ~ ")," from "," ~ ")," until "," ~ ")," till "," ~ ")," before "," ~ ")," after "," ~ ")," around "," ~ ")," approx "," ~ ")," about "," ~ ")," since "," ~ ")," hrs "," ~ ")," hr "," ~ ")," hours "," ~ ")," time "," ~ ")," jan "," ~ ")," feb "," ~ ")," mar "," ~ ")," apr "," ~ ")," may "," ~ ")," jun "," ~ ")," jul "," ~ ")," aug "," ~ ")," sep "," ~ ")," sept "," ~ ")," oct "," ~ ")</f>
        <v>  </v>
      </c>
      <c r="BS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639," "&amp;LOWER(Flights!$F$23)&amp;" "," ~ ")," mh"," ~")," at "," ~ ")," by "," ~ ")," on "," ~ ")," to "," ~ ")," from "," ~ ")," until "," ~ ")," till "," ~ ")," before "," ~ ")," after "," ~ ")," around "," ~ ")," approx "," ~ ")," about "," ~ ")," since "," ~ ")," hrs "," ~ ")," hr "," ~ ")," hours "," ~ ")," time "," ~ ")," jan "," ~ ")," feb "," ~ ")," mar "," ~ ")," apr "," ~ ")," may "," ~ ")," jun "," ~ ")," jul "," ~ ")," aug "," ~ ")," sep "," ~ ")," sept "," ~ ")," oct "," ~ ")</f>
        <v>  </v>
      </c>
      <c r="BT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639,"jan","~"),"feb","~"),"mar","~"),"apr","~"),"may","~"),"jun","~"),"jul","~"),"aug","~"),"sep","~"),"oct","~"),"nov","~"),"dec","~")," nov "," ~ ")," dec "," ~ ")," mon "," ~ ")," tue "," ~ ")," wed "," ~ ")," thu "," ~ ")," fri "," ~ ")," sat "," ~ ")," sun "," ~ ")," gate "," ~ ")," bay "," ~ ")," stand "," ~ ")," position "," ~ ")," galley "," ~ ")," flight "," ~ ")," flt "," ~ ")," day "," ~ ")," date "," ~ ")," dated "," ~ ")," the "," ~ ")," and "," ~ ")," of "," ~ ")," in "," ~ ")," for "," ~ ")," with "," ~ ")</f>
        <v>  </v>
      </c>
      <c r="BU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639,"jan","~"),"feb","~"),"mar","~"),"apr","~"),"may","~"),"jun","~"),"jul","~"),"aug","~"),"sep","~"),"oct","~"),"nov","~"),"dec","~")," nov "," ~ ")," dec "," ~ ")," mon "," ~ ")," tue "," ~ ")," wed "," ~ ")," thu "," ~ ")," fri "," ~ ")," sat "," ~ ")," sun "," ~ ")," gate "," ~ ")," bay "," ~ ")," stand "," ~ ")," position "," ~ ")," galley "," ~ ")," flight "," ~ ")," flt "," ~ ")," day "," ~ ")," date "," ~ ")," dated "," ~ ")," the "," ~ ")," and "," ~ ")," of "," ~ ")," in "," ~ ")," for "," ~ ")," with "," ~ ")</f>
        <v>  </v>
      </c>
      <c r="BV639" s="61" t="n">
        <f aca="false">IFERROR(IF(OR(SUMPRODUCT((LEN(BC639)-LEN(SUBSTITUTE(BC639," "&amp;L_NotLoaded&amp;" "," ")))/(LEN(L_NotLoaded)+1))&gt;SUMPRODUCT((LEN(BC639)-LEN(SUBSTITUTE(BC639," "&amp;L_NotLoadedNeg&amp;" "," ")))/(LEN(L_NotLoadedNeg)+1)),SUMPRODUCT((LEN(BD639)-LEN(SUBSTITUTE(BD639," "&amp;L_NotLoaded&amp;" "," ")))/(LEN(L_NotLoaded)+1))&gt;SUMPRODUCT((LEN(BD639)-LEN(SUBSTITUTE(BD639," "&amp;L_NotLoadedNeg&amp;" "," ")))/(LEN(L_NotLoadedNeg)+1))),1,0),0)</f>
        <v>0</v>
      </c>
      <c r="BW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639," pax "," ~ ")," etd "," ~ ")," eta "," ~ ")," std "," ~ ")," sta "," ~ ")," atd "," ~ ")," ata "," ~ ")," lt "," ~ ")," utc "," ~ ")," local "," ~ ")," ok "," ~ ")," done "," ~ ")," seen "," ~ ")," chk "," ~ ")," chkd "," ~ ")," checked "," ~ ")," rcvd "," ~ ")," recd "," ~ ")," dep "," ~ ")," arr "," ~ ")," qty "," ~ ")," all "," ~ ")," ttl "," ~ ")," total "," ~ ")," via "," ~ ")," per "," ~ ")," call "," ~ ")," inbound "," ~ ")," outbound "," ~ ")," approx "," ~ ")</f>
        <v>  </v>
      </c>
      <c r="BX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639," pax "," ~ ")," etd "," ~ ")," eta "," ~ ")," std "," ~ ")," sta "," ~ ")," atd "," ~ ")," ata "," ~ ")," lt "," ~ ")," utc "," ~ ")," local "," ~ ")," ok "," ~ ")," done "," ~ ")," seen "," ~ ")," chk "," ~ ")," chkd "," ~ ")," checked "," ~ ")," rcvd "," ~ ")," recd "," ~ ")," dep "," ~ ")," arr "," ~ ")," qty "," ~ ")," all "," ~ ")," ttl "," ~ ")," total "," ~ ")," via "," ~ ")," per "," ~ ")," call "," ~ ")," inbound "," ~ ")," outbound "," ~ ")," approx "," ~ ")</f>
        <v>  </v>
      </c>
    </row>
    <row r="640" customFormat="false" ht="39.75" hidden="false" customHeight="true" outlineLevel="0" collapsed="false">
      <c r="A640" s="57" t="s">
        <v>1359</v>
      </c>
      <c r="B640" s="57" t="s">
        <v>301</v>
      </c>
      <c r="C640" s="57" t="str">
        <f aca="false">Flights!$F$23</f>
        <v>MH0053</v>
      </c>
      <c r="D640" s="58" t="n">
        <f aca="false">Flights!$D$23</f>
        <v>46324</v>
      </c>
      <c r="E640" s="57" t="str">
        <f aca="false">Flights!$G$23&amp;"-"&amp;Flights!$H$23</f>
        <v>KIX-KUL</v>
      </c>
      <c r="F640" s="57" t="str">
        <f aca="false">Flights!$K$23</f>
        <v>EY</v>
      </c>
      <c r="G640" s="57" t="s">
        <v>462</v>
      </c>
      <c r="H640" s="57" t="s">
        <v>463</v>
      </c>
      <c r="I640" s="57" t="s">
        <v>431</v>
      </c>
      <c r="J640" s="57" t="s">
        <v>468</v>
      </c>
      <c r="K640" s="67" t="s">
        <v>429</v>
      </c>
      <c r="L640" s="67" t="s">
        <v>465</v>
      </c>
      <c r="M640" s="67"/>
      <c r="N640" s="67" t="s">
        <v>386</v>
      </c>
      <c r="O640" s="67" t="s">
        <v>466</v>
      </c>
      <c r="P640" s="57" t="s">
        <v>295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open",IF(AND(NOT(OR(LEN(AZ640)&lt;15,ISNUMBER(MATCH(AZ640,L_Placeholder,0)))),BK640=0,NOT(OR(LEN(AU640)&lt;2,ISNUMBER(MATCH(AU640,L_Placeholder,0)))),NOT(OR(LEN(AX640)&lt;2,ISNUMBER(MATCH(AX640,L_Placeholder,0)))),TRIM(AE640)&lt;&gt;TRIM(T640)),"N/A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missing",IF(OR(LEN(AU640)&lt;2,ISNUMBER(MATCH(AU640,L_Placeholder,0))),"INVALID – PIC missing",IF(OR(LEN(AV640)&lt;2,ISNUMBER(MATCH(AV640,L_Placeholder,0))),"INVALID – result / assessment missing",IF(OR(OR(LEN(AW640)&lt;3,ISNUMBER(MATCH(AW640,L_Placeholder,0))),SUMPRODUCT(--ISNUMBER(SEARCH(" "&amp;L_EvidencePhrase&amp;" ",BD640)))&gt;0,BI640=1),"INVALID – evidence missing, placeholder or not yet on file",IF(BL640=0,"INVALID – evidence needs a traceable reference (number, file name or link)",IF(OR(LEN(AX640)&lt;2,ISNUMBER(MATCH(AX640,L_Placeholder,0))),"INVALID – verifier missing",IF(AX640=AU640,"INVALID – verifier must be someone other than the PIC",IF(BH640=1,"INVALID – result not yet available (awaiting / TBC)",IF(BV640=1,"INVALID – wording says not on board: an on-board confirmation needs the item loaded",IF(AND(AQ640=1,OR(OR(LEN(AY640)&lt;3,ISNUMBER(MATCH(AY640,L_Placeholder,0))),BJ640=1,BQ640=0)),"INVALID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LATE","COMPLETE")&amp;IF(BG640=1," – CHECK WORDING",""))))))))))))))))))))))))),IF(TRIM(U640)="Fail","FAIL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t="str">
        <f aca="false">" "&amp;TRIM(SUBSTITUTE(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 "))&amp;" "</f>
        <v>  </v>
      </c>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IFERROR(IF(AND(TRIM(U640)="Pass",SUMPRODUCT((LEN(BC640)-LEN(SUBSTITUTE(BC640,"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")))/(LEN(L_PendNeg)+1)),1,0),1)</f>
        <v>0</v>
      </c>
      <c r="BI640" s="61" t="n">
        <f aca="false">IFERROR(IF(SUMPRODUCT((LEN(BD640)-LEN(SUBSTITUTE(BD640," "&amp;L_PendStrict&amp;" "," ")))/(LEN(L_PendStrict)+1))&gt;SUMPRODUCT((LEN(BD640)-LEN(SUBSTITUTE(BD640," "&amp;L_PendNeg&amp;" "," ")))/(LEN(L_PendNeg)+1)),1,0),1)</f>
        <v>0</v>
      </c>
      <c r="BJ640" s="61" t="n">
        <f aca="false">IFERROR(IF(SUMPRODUCT((LEN(BE640)-LEN(SUBSTITUTE(BE640," "&amp;L_Pending&amp;" "," ")))/(LEN(L_Pending)+1))&gt;SUMPRODUCT((LEN(BE640)-LEN(SUBSTITUTE(BE640," "&amp;L_PendNeg&amp;" "," ")))/(LEN(L_PendNeg)+1)),1,0),1)</f>
        <v>0</v>
      </c>
      <c r="BK640" s="61" t="n">
        <f aca="false">IFERROR(IF(SUMPRODUCT((LEN(BF640)-LEN(SUBSTITUTE(BF640," "&amp;L_PendStrict&amp;" "," ")))/(LEN(L_PendStrict)+1))&gt;SUMPRODUCT((LEN(BF640)-LEN(SUBSTITUTE(BF640," "&amp;L_PendNeg&amp;" "," ")))/(LEN(L_PendNeg)+1)),1,0),1)</f>
        <v>0</v>
      </c>
      <c r="BL640" s="61" t="n">
        <f aca="false">IFERROR(IF(OR(SUMPRODUCT(--ISNUMBER(SEARCH({"aa000"," aa 000"," aaa 000"," aaaa 000"," a 0000"," a000 000"," aa 00 000"," aaa 00 000"},BN640)))&gt;0,SUMPRODUCT(--ISNUMBER(SEARCH({"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640)))&gt;0,SUMPRODUCT(--ISNUMBER(SEARCH({"http","www.","\",".pdf",".jpg",".jpeg",".png",".heic",".xls",".doc",".msg",".eml"},Z640)))&gt;0,AND(SUMPRODUCT(--ISNUMBER(SEARCH({"sharepoint","onedrive","teams","dms","q-pulse","qpulse"},Z640)))&gt;0,ISNUMBER(SEARCH("0",BM640)))),1,0),0)</f>
        <v>0</v>
      </c>
      <c r="BM640" s="61" t="str">
        <f aca="false">SUBSTITUTE(SUBSTITUTE(SUBSTITUTE(SUBSTITUTE(SUBSTITUTE(SUBSTITUTE(SUBSTITUTE(SUBSTITUTE(SUBSTITUTE(LOWER(BW640&amp;""),"1","0"),"2","0"),"3","0"),"4","0"),"5","0"),"6","0"),"7","0"),"8","0"),"9","0")</f>
        <v>  </v>
      </c>
      <c r="BN640" s="61" t="str">
        <f aca="false">SUBSTITUTE(SUBSTITUTE(SUBSTITUTE(SUBSTITUTE(SUBSTITUTE(SUBSTITUTE(SUBSTITUTE(SUBSTITUTE(SUBSTITUTE(SUBSTITUTE(SUBSTITUTE(SUBSTITUTE(SUBSTITUTE(SUBSTITUTE(SUBSTITUTE(SUBSTITUTE(SUBSTITUTE(SUBSTITUTE(SUBSTITUTE(SUBSTITUTE(SUBSTITUTE(SUBSTITUTE(SUBSTITUTE(SUBSTITUTE(SUBSTITUTE(BM640,"b","a"),"c","a"),"d","a"),"e","a"),"f","a"),"g","a"),"h","a"),"i","a"),"j","a"),"k","a"),"l","a"),"m","a"),"n","a"),"o","a"),"p","a"),"q","a"),"r","a"),"s","a"),"t","a"),"u","a"),"v","a"),"w","a"),"x","a"),"y","a"),"z","a")</f>
        <v>  </v>
      </c>
      <c r="BO640" s="61" t="str">
        <f aca="false">SUBSTITUTE(SUBSTITUTE(SUBSTITUTE(SUBSTITUTE(SUBSTITUTE(SUBSTITUTE(SUBSTITUTE(SUBSTITUTE(SUBSTITUTE(LOWER(BX640&amp;""),"1","0"),"2","0"),"3","0"),"4","0"),"5","0"),"6","0"),"7","0"),"8","0"),"9","0")</f>
        <v>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v>
      </c>
      <c r="BQ640" s="61" t="n">
        <f aca="false">IFERROR(IF(OR(SUMPRODUCT(--ISNUMBER(SEARCH({"aa000"," aa 000"," aaa 000"," aaaa 000"," a 0000"," a000 000"," aa 00 000"," aaa 00 000"},BP640)))&gt;0,SUMPRODUCT(--ISNUMBER(SEARCH({"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640)))&gt;0,SUMPRODUCT(--ISNUMBER(SEARCH({"http","www.","\",".pdf",".jpg",".jpeg",".png",".heic",".xls",".doc",".msg",".eml"},W640)))&gt;0,ISNUMBER(SEARCH("0000",BO640)),AND(SUMPRODUCT(--ISNUMBER(SEARCH({"sharepoint","onedrive","teams","dms","q-pulse","qpulse"},W640)))&gt;0,ISNUMBER(SEARCH("0",BO640)))),1,0),0)</f>
        <v>0</v>
      </c>
      <c r="BR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640," "&amp;LOWER(Flights!$F$23)&amp;" "," ~ ")," mh"," ~")," at "," ~ ")," by "," ~ ")," on "," ~ ")," to "," ~ ")," from "," ~ ")," until "," ~ ")," till "," ~ ")," before "," ~ ")," after "," ~ ")," around "," ~ ")," approx "," ~ ")," about "," ~ ")," since "," ~ ")," hrs "," ~ ")," hr "," ~ ")," hours "," ~ ")," time "," ~ ")," jan "," ~ ")," feb "," ~ ")," mar "," ~ ")," apr "," ~ ")," may "," ~ ")," jun "," ~ ")," jul "," ~ ")," aug "," ~ ")," sep "," ~ ")," sept "," ~ ")," oct "," ~ ")</f>
        <v>  </v>
      </c>
      <c r="BS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640," "&amp;LOWER(Flights!$F$23)&amp;" "," ~ ")," mh"," ~")," at "," ~ ")," by "," ~ ")," on "," ~ ")," to "," ~ ")," from "," ~ ")," until "," ~ ")," till "," ~ ")," before "," ~ ")," after "," ~ ")," around "," ~ ")," approx "," ~ ")," about "," ~ ")," since "," ~ ")," hrs "," ~ ")," hr "," ~ ")," hours "," ~ ")," time "," ~ ")," jan "," ~ ")," feb "," ~ ")," mar "," ~ ")," apr "," ~ ")," may "," ~ ")," jun "," ~ ")," jul "," ~ ")," aug "," ~ ")," sep "," ~ ")," sept "," ~ ")," oct "," ~ ")</f>
        <v>  </v>
      </c>
      <c r="BT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640,"jan","~"),"feb","~"),"mar","~"),"apr","~"),"may","~"),"jun","~"),"jul","~"),"aug","~"),"sep","~"),"oct","~"),"nov","~"),"dec","~")," nov "," ~ ")," dec "," ~ ")," mon "," ~ ")," tue "," ~ ")," wed "," ~ ")," thu "," ~ ")," fri "," ~ ")," sat "," ~ ")," sun "," ~ ")," gate "," ~ ")," bay "," ~ ")," stand "," ~ ")," position "," ~ ")," galley "," ~ ")," flight "," ~ ")," flt "," ~ ")," day "," ~ ")," date "," ~ ")," dated "," ~ ")," the "," ~ ")," and "," ~ ")," of "," ~ ")," in "," ~ ")," for "," ~ ")," with "," ~ ")</f>
        <v>  </v>
      </c>
      <c r="BU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640,"jan","~"),"feb","~"),"mar","~"),"apr","~"),"may","~"),"jun","~"),"jul","~"),"aug","~"),"sep","~"),"oct","~"),"nov","~"),"dec","~")," nov "," ~ ")," dec "," ~ ")," mon "," ~ ")," tue "," ~ ")," wed "," ~ ")," thu "," ~ ")," fri "," ~ ")," sat "," ~ ")," sun "," ~ ")," gate "," ~ ")," bay "," ~ ")," stand "," ~ ")," position "," ~ ")," galley "," ~ ")," flight "," ~ ")," flt "," ~ ")," day "," ~ ")," date "," ~ ")," dated "," ~ ")," the "," ~ ")," and "," ~ ")," of "," ~ ")," in "," ~ ")," for "," ~ ")," with "," ~ ")</f>
        <v>  </v>
      </c>
      <c r="BV640" s="61" t="n">
        <f aca="false">IFERROR(IF(OR(SUMPRODUCT((LEN(BC640)-LEN(SUBSTITUTE(BC640," "&amp;L_NotLoaded&amp;" "," ")))/(LEN(L_NotLoaded)+1))&gt;SUMPRODUCT((LEN(BC640)-LEN(SUBSTITUTE(BC640," "&amp;L_NotLoadedNeg&amp;" "," ")))/(LEN(L_NotLoadedNeg)+1)),SUMPRODUCT((LEN(BD640)-LEN(SUBSTITUTE(BD640," "&amp;L_NotLoaded&amp;" "," ")))/(LEN(L_NotLoaded)+1))&gt;SUMPRODUCT((LEN(BD640)-LEN(SUBSTITUTE(BD640," "&amp;L_NotLoadedNeg&amp;" "," ")))/(LEN(L_NotLoadedNeg)+1))),1,0),0)</f>
        <v>0</v>
      </c>
      <c r="BW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640," pax "," ~ ")," etd "," ~ ")," eta "," ~ ")," std "," ~ ")," sta "," ~ ")," atd "," ~ ")," ata "," ~ ")," lt "," ~ ")," utc "," ~ ")," local "," ~ ")," ok "," ~ ")," done "," ~ ")," seen "," ~ ")," chk "," ~ ")," chkd "," ~ ")," checked "," ~ ")," rcvd "," ~ ")," recd "," ~ ")," dep "," ~ ")," arr "," ~ ")," qty "," ~ ")," all "," ~ ")," ttl "," ~ ")," total "," ~ ")," via "," ~ ")," per "," ~ ")," call "," ~ ")," inbound "," ~ ")," outbound "," ~ ")," approx "," ~ ")</f>
        <v>  </v>
      </c>
      <c r="BX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640," pax "," ~ ")," etd "," ~ ")," eta "," ~ ")," std "," ~ ")," sta "," ~ ")," atd "," ~ ")," ata "," ~ ")," lt "," ~ ")," utc "," ~ ")," local "," ~ ")," ok "," ~ ")," done "," ~ ")," seen "," ~ ")," chk "," ~ ")," chkd "," ~ ")," checked "," ~ ")," rcvd "," ~ ")," recd "," ~ ")," dep "," ~ ")," arr "," ~ ")," qty "," ~ ")," all "," ~ ")," ttl "," ~ ")," total "," ~ ")," via "," ~ ")," per "," ~ ")," call "," ~ ")," inbound "," ~ ")," outbound "," ~ ")," approx "," ~ ")</f>
        <v>  </v>
      </c>
    </row>
    <row r="641" customFormat="false" ht="39.75" hidden="false" customHeight="true" outlineLevel="0" collapsed="false">
      <c r="A641" s="57" t="s">
        <v>1360</v>
      </c>
      <c r="B641" s="57" t="s">
        <v>301</v>
      </c>
      <c r="C641" s="57" t="str">
        <f aca="false">Flights!$F$23</f>
        <v>MH0053</v>
      </c>
      <c r="D641" s="58" t="n">
        <f aca="false">Flights!$D$23</f>
        <v>46324</v>
      </c>
      <c r="E641" s="57" t="str">
        <f aca="false">Flights!$G$23&amp;"-"&amp;Flights!$H$23</f>
        <v>KIX-KUL</v>
      </c>
      <c r="F641" s="57" t="str">
        <f aca="false">Flights!$K$23</f>
        <v>EY</v>
      </c>
      <c r="G641" s="57" t="s">
        <v>462</v>
      </c>
      <c r="H641" s="57" t="s">
        <v>463</v>
      </c>
      <c r="I641" s="57" t="s">
        <v>450</v>
      </c>
      <c r="J641" s="57" t="s">
        <v>472</v>
      </c>
      <c r="K641" s="67" t="s">
        <v>452</v>
      </c>
      <c r="L641" s="67" t="s">
        <v>1351</v>
      </c>
      <c r="M641" s="67" t="s">
        <v>454</v>
      </c>
      <c r="N641" s="67" t="s">
        <v>386</v>
      </c>
      <c r="O641" s="67"/>
      <c r="P641" s="57" t="s">
        <v>295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open",IF(AND(NOT(OR(LEN(AZ641)&lt;15,ISNUMBER(MATCH(AZ641,L_Placeholder,0)))),BK641=0,NOT(OR(LEN(AU641)&lt;2,ISNUMBER(MATCH(AU641,L_Placeholder,0)))),NOT(OR(LEN(AX641)&lt;2,ISNUMBER(MATCH(AX641,L_Placeholder,0)))),TRIM(AE641)&lt;&gt;TRIM(T641)),"N/A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missing",IF(OR(LEN(AU641)&lt;2,ISNUMBER(MATCH(AU641,L_Placeholder,0))),"INVALID – PIC missing",IF(OR(LEN(AV641)&lt;2,ISNUMBER(MATCH(AV641,L_Placeholder,0))),"INVALID – result / assessment missing",IF(OR(OR(LEN(AW641)&lt;3,ISNUMBER(MATCH(AW641,L_Placeholder,0))),SUMPRODUCT(--ISNUMBER(SEARCH(" "&amp;L_EvidencePhrase&amp;" ",BD641)))&gt;0,BI641=1),"INVALID – evidence missing, placeholder or not yet on file",IF(BL641=0,"INVALID – evidence needs a traceable reference (number, file name or link)",IF(OR(LEN(AX641)&lt;2,ISNUMBER(MATCH(AX641,L_Placeholder,0))),"INVALID – verifier missing",IF(AX641=AU641,"INVALID – verifier must be someone other than the PIC",IF(BH641=1,"INVALID – result not yet available (awaiting / TBC)",IF(BV641=1,"INVALID – wording says not on board: an on-board confirmation needs the item loaded",IF(AND(AQ641=1,OR(OR(LEN(AY641)&lt;3,ISNUMBER(MATCH(AY641,L_Placeholder,0))),BJ641=1,BQ641=0)),"INVALID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LATE","COMPLETE")&amp;IF(BG641=1," – CHECK WORDING",""))))))))))))))))))))))))),IF(TRIM(U641)="Fail","FAIL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t="str">
        <f aca="false">" "&amp;TRIM(SUBSTITUTE(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 "))&amp;" "</f>
        <v>  </v>
      </c>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IFERROR(IF(AND(TRIM(U641)="Pass",SUMPRODUCT((LEN(BC641)-LEN(SUBSTITUTE(BC641,"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")))/(LEN(L_PendNeg)+1)),1,0),1)</f>
        <v>0</v>
      </c>
      <c r="BI641" s="61" t="n">
        <f aca="false">IFERROR(IF(SUMPRODUCT((LEN(BD641)-LEN(SUBSTITUTE(BD641," "&amp;L_PendStrict&amp;" "," ")))/(LEN(L_PendStrict)+1))&gt;SUMPRODUCT((LEN(BD641)-LEN(SUBSTITUTE(BD641," "&amp;L_PendNeg&amp;" "," ")))/(LEN(L_PendNeg)+1)),1,0),1)</f>
        <v>0</v>
      </c>
      <c r="BJ641" s="61" t="n">
        <f aca="false">IFERROR(IF(SUMPRODUCT((LEN(BE641)-LEN(SUBSTITUTE(BE641," "&amp;L_Pending&amp;" "," ")))/(LEN(L_Pending)+1))&gt;SUMPRODUCT((LEN(BE641)-LEN(SUBSTITUTE(BE641," "&amp;L_PendNeg&amp;" "," ")))/(LEN(L_PendNeg)+1)),1,0),1)</f>
        <v>0</v>
      </c>
      <c r="BK641" s="61" t="n">
        <f aca="false">IFERROR(IF(SUMPRODUCT((LEN(BF641)-LEN(SUBSTITUTE(BF641," "&amp;L_PendStrict&amp;" "," ")))/(LEN(L_PendStrict)+1))&gt;SUMPRODUCT((LEN(BF641)-LEN(SUBSTITUTE(BF641," "&amp;L_PendNeg&amp;" "," ")))/(LEN(L_PendNeg)+1)),1,0),1)</f>
        <v>0</v>
      </c>
      <c r="BL641" s="61" t="n">
        <f aca="false">IFERROR(IF(OR(SUMPRODUCT(--ISNUMBER(SEARCH({"aa000"," aa 000"," aaa 000"," aaaa 000"," a 0000"," a000 000"," aa 00 000"," aaa 00 000"},BN641)))&gt;0,SUMPRODUCT(--ISNUMBER(SEARCH({"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641)))&gt;0,SUMPRODUCT(--ISNUMBER(SEARCH({"http","www.","\",".pdf",".jpg",".jpeg",".png",".heic",".xls",".doc",".msg",".eml"},Z641)))&gt;0,AND(SUMPRODUCT(--ISNUMBER(SEARCH({"sharepoint","onedrive","teams","dms","q-pulse","qpulse"},Z641)))&gt;0,ISNUMBER(SEARCH("0",BM641)))),1,0),0)</f>
        <v>0</v>
      </c>
      <c r="BM641" s="61" t="str">
        <f aca="false">SUBSTITUTE(SUBSTITUTE(SUBSTITUTE(SUBSTITUTE(SUBSTITUTE(SUBSTITUTE(SUBSTITUTE(SUBSTITUTE(SUBSTITUTE(LOWER(BW641&amp;""),"1","0"),"2","0"),"3","0"),"4","0"),"5","0"),"6","0"),"7","0"),"8","0"),"9","0")</f>
        <v>  </v>
      </c>
      <c r="BN641" s="61" t="str">
        <f aca="false">SUBSTITUTE(SUBSTITUTE(SUBSTITUTE(SUBSTITUTE(SUBSTITUTE(SUBSTITUTE(SUBSTITUTE(SUBSTITUTE(SUBSTITUTE(SUBSTITUTE(SUBSTITUTE(SUBSTITUTE(SUBSTITUTE(SUBSTITUTE(SUBSTITUTE(SUBSTITUTE(SUBSTITUTE(SUBSTITUTE(SUBSTITUTE(SUBSTITUTE(SUBSTITUTE(SUBSTITUTE(SUBSTITUTE(SUBSTITUTE(SUBSTITUTE(BM641,"b","a"),"c","a"),"d","a"),"e","a"),"f","a"),"g","a"),"h","a"),"i","a"),"j","a"),"k","a"),"l","a"),"m","a"),"n","a"),"o","a"),"p","a"),"q","a"),"r","a"),"s","a"),"t","a"),"u","a"),"v","a"),"w","a"),"x","a"),"y","a"),"z","a")</f>
        <v>  </v>
      </c>
      <c r="BO641" s="61" t="str">
        <f aca="false">SUBSTITUTE(SUBSTITUTE(SUBSTITUTE(SUBSTITUTE(SUBSTITUTE(SUBSTITUTE(SUBSTITUTE(SUBSTITUTE(SUBSTITUTE(LOWER(BX641&amp;""),"1","0"),"2","0"),"3","0"),"4","0"),"5","0"),"6","0"),"7","0"),"8","0"),"9","0")</f>
        <v>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v>
      </c>
      <c r="BQ641" s="61" t="n">
        <f aca="false">IFERROR(IF(OR(SUMPRODUCT(--ISNUMBER(SEARCH({"aa000"," aa 000"," aaa 000"," aaaa 000"," a 0000"," a000 000"," aa 00 000"," aaa 00 000"},BP641)))&gt;0,SUMPRODUCT(--ISNUMBER(SEARCH({"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641)))&gt;0,SUMPRODUCT(--ISNUMBER(SEARCH({"http","www.","\",".pdf",".jpg",".jpeg",".png",".heic",".xls",".doc",".msg",".eml"},W641)))&gt;0,ISNUMBER(SEARCH("0000",BO641)),AND(SUMPRODUCT(--ISNUMBER(SEARCH({"sharepoint","onedrive","teams","dms","q-pulse","qpulse"},W641)))&gt;0,ISNUMBER(SEARCH("0",BO641)))),1,0),0)</f>
        <v>0</v>
      </c>
      <c r="BR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641," "&amp;LOWER(Flights!$F$23)&amp;" "," ~ ")," mh"," ~")," at "," ~ ")," by "," ~ ")," on "," ~ ")," to "," ~ ")," from "," ~ ")," until "," ~ ")," till "," ~ ")," before "," ~ ")," after "," ~ ")," around "," ~ ")," approx "," ~ ")," about "," ~ ")," since "," ~ ")," hrs "," ~ ")," hr "," ~ ")," hours "," ~ ")," time "," ~ ")," jan "," ~ ")," feb "," ~ ")," mar "," ~ ")," apr "," ~ ")," may "," ~ ")," jun "," ~ ")," jul "," ~ ")," aug "," ~ ")," sep "," ~ ")," sept "," ~ ")," oct "," ~ ")</f>
        <v>  </v>
      </c>
      <c r="BS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641," "&amp;LOWER(Flights!$F$23)&amp;" "," ~ ")," mh"," ~")," at "," ~ ")," by "," ~ ")," on "," ~ ")," to "," ~ ")," from "," ~ ")," until "," ~ ")," till "," ~ ")," before "," ~ ")," after "," ~ ")," around "," ~ ")," approx "," ~ ")," about "," ~ ")," since "," ~ ")," hrs "," ~ ")," hr "," ~ ")," hours "," ~ ")," time "," ~ ")," jan "," ~ ")," feb "," ~ ")," mar "," ~ ")," apr "," ~ ")," may "," ~ ")," jun "," ~ ")," jul "," ~ ")," aug "," ~ ")," sep "," ~ ")," sept "," ~ ")," oct "," ~ ")</f>
        <v>  </v>
      </c>
      <c r="BT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641,"jan","~"),"feb","~"),"mar","~"),"apr","~"),"may","~"),"jun","~"),"jul","~"),"aug","~"),"sep","~"),"oct","~"),"nov","~"),"dec","~")," nov "," ~ ")," dec "," ~ ")," mon "," ~ ")," tue "," ~ ")," wed "," ~ ")," thu "," ~ ")," fri "," ~ ")," sat "," ~ ")," sun "," ~ ")," gate "," ~ ")," bay "," ~ ")," stand "," ~ ")," position "," ~ ")," galley "," ~ ")," flight "," ~ ")," flt "," ~ ")," day "," ~ ")," date "," ~ ")," dated "," ~ ")," the "," ~ ")," and "," ~ ")," of "," ~ ")," in "," ~ ")," for "," ~ ")," with "," ~ ")</f>
        <v>  </v>
      </c>
      <c r="BU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641,"jan","~"),"feb","~"),"mar","~"),"apr","~"),"may","~"),"jun","~"),"jul","~"),"aug","~"),"sep","~"),"oct","~"),"nov","~"),"dec","~")," nov "," ~ ")," dec "," ~ ")," mon "," ~ ")," tue "," ~ ")," wed "," ~ ")," thu "," ~ ")," fri "," ~ ")," sat "," ~ ")," sun "," ~ ")," gate "," ~ ")," bay "," ~ ")," stand "," ~ ")," position "," ~ ")," galley "," ~ ")," flight "," ~ ")," flt "," ~ ")," day "," ~ ")," date "," ~ ")," dated "," ~ ")," the "," ~ ")," and "," ~ ")," of "," ~ ")," in "," ~ ")," for "," ~ ")," with "," ~ ")</f>
        <v>  </v>
      </c>
      <c r="BV641" s="61" t="n">
        <f aca="false">IFERROR(IF(OR(SUMPRODUCT((LEN(BC641)-LEN(SUBSTITUTE(BC641," "&amp;L_NotLoaded&amp;" "," ")))/(LEN(L_NotLoaded)+1))&gt;SUMPRODUCT((LEN(BC641)-LEN(SUBSTITUTE(BC641," "&amp;L_NotLoadedNeg&amp;" "," ")))/(LEN(L_NotLoadedNeg)+1)),SUMPRODUCT((LEN(BD641)-LEN(SUBSTITUTE(BD641," "&amp;L_NotLoaded&amp;" "," ")))/(LEN(L_NotLoaded)+1))&gt;SUMPRODUCT((LEN(BD641)-LEN(SUBSTITUTE(BD641," "&amp;L_NotLoadedNeg&amp;" "," ")))/(LEN(L_NotLoadedNeg)+1))),1,0),0)</f>
        <v>0</v>
      </c>
      <c r="BW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641," pax "," ~ ")," etd "," ~ ")," eta "," ~ ")," std "," ~ ")," sta "," ~ ")," atd "," ~ ")," ata "," ~ ")," lt "," ~ ")," utc "," ~ ")," local "," ~ ")," ok "," ~ ")," done "," ~ ")," seen "," ~ ")," chk "," ~ ")," chkd "," ~ ")," checked "," ~ ")," rcvd "," ~ ")," recd "," ~ ")," dep "," ~ ")," arr "," ~ ")," qty "," ~ ")," all "," ~ ")," ttl "," ~ ")," total "," ~ ")," via "," ~ ")," per "," ~ ")," call "," ~ ")," inbound "," ~ ")," outbound "," ~ ")," approx "," ~ ")</f>
        <v>  </v>
      </c>
      <c r="BX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641," pax "," ~ ")," etd "," ~ ")," eta "," ~ ")," std "," ~ ")," sta "," ~ ")," atd "," ~ ")," ata "," ~ ")," lt "," ~ ")," utc "," ~ ")," local "," ~ ")," ok "," ~ ")," done "," ~ ")," seen "," ~ ")," chk "," ~ ")," chkd "," ~ ")," checked "," ~ ")," rcvd "," ~ ")," recd "," ~ ")," dep "," ~ ")," arr "," ~ ")," qty "," ~ ")," all "," ~ ")," ttl "," ~ ")," total "," ~ ")," via "," ~ ")," per "," ~ ")," call "," ~ ")," inbound "," ~ ")," outbound "," ~ ")," approx "," ~ ")</f>
        <v>  </v>
      </c>
    </row>
    <row r="642" customFormat="false" ht="54" hidden="false" customHeight="true" outlineLevel="0" collapsed="false">
      <c r="A642" s="57" t="s">
        <v>1361</v>
      </c>
      <c r="B642" s="57" t="s">
        <v>301</v>
      </c>
      <c r="C642" s="57" t="str">
        <f aca="false">Flights!$F$23</f>
        <v>MH0053</v>
      </c>
      <c r="D642" s="58" t="n">
        <f aca="false">Flights!$D$23</f>
        <v>46324</v>
      </c>
      <c r="E642" s="57" t="str">
        <f aca="false">Flights!$G$23&amp;"-"&amp;Flights!$H$23</f>
        <v>KIX-KUL</v>
      </c>
      <c r="F642" s="57" t="str">
        <f aca="false">Flights!$K$23</f>
        <v>EY</v>
      </c>
      <c r="G642" s="57" t="s">
        <v>462</v>
      </c>
      <c r="H642" s="57" t="s">
        <v>463</v>
      </c>
      <c r="I642" s="57" t="s">
        <v>450</v>
      </c>
      <c r="J642" s="57" t="s">
        <v>474</v>
      </c>
      <c r="K642" s="67" t="s">
        <v>1091</v>
      </c>
      <c r="L642" s="67" t="s">
        <v>1354</v>
      </c>
      <c r="M642" s="67" t="s">
        <v>454</v>
      </c>
      <c r="N642" s="67" t="s">
        <v>386</v>
      </c>
      <c r="O642" s="67" t="s">
        <v>1362</v>
      </c>
      <c r="P642" s="57" t="s">
        <v>295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open",IF(AND(NOT(OR(LEN(AZ642)&lt;15,ISNUMBER(MATCH(AZ642,L_Placeholder,0)))),BK642=0,NOT(OR(LEN(AU642)&lt;2,ISNUMBER(MATCH(AU642,L_Placeholder,0)))),NOT(OR(LEN(AX642)&lt;2,ISNUMBER(MATCH(AX642,L_Placeholder,0)))),TRIM(AE642)&lt;&gt;TRIM(T642)),"N/A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missing",IF(OR(LEN(AU642)&lt;2,ISNUMBER(MATCH(AU642,L_Placeholder,0))),"INVALID – PIC missing",IF(OR(LEN(AV642)&lt;2,ISNUMBER(MATCH(AV642,L_Placeholder,0))),"INVALID – result / assessment missing",IF(OR(OR(LEN(AW642)&lt;3,ISNUMBER(MATCH(AW642,L_Placeholder,0))),SUMPRODUCT(--ISNUMBER(SEARCH(" "&amp;L_EvidencePhrase&amp;" ",BD642)))&gt;0,BI642=1),"INVALID – evidence missing, placeholder or not yet on file",IF(BL642=0,"INVALID – evidence needs a traceable reference (number, file name or link)",IF(OR(LEN(AX642)&lt;2,ISNUMBER(MATCH(AX642,L_Placeholder,0))),"INVALID – verifier missing",IF(AX642=AU642,"INVALID – verifier must be someone other than the PIC",IF(BH642=1,"INVALID – result not yet available (awaiting / TBC)",IF(BV642=1,"INVALID – wording says not on board: an on-board confirmation needs the item loaded",IF(AND(AQ642=1,OR(OR(LEN(AY642)&lt;3,ISNUMBER(MATCH(AY642,L_Placeholder,0))),BJ642=1,BQ642=0)),"INVALID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LATE","COMPLETE")&amp;IF(BG642=1," – CHECK WORDING",""))))))))))))))))))))))))),IF(TRIM(U642)="Fail","FAIL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t="str">
        <f aca="false">" "&amp;TRIM(SUBSTITUTE(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 "))&amp;" "</f>
        <v>  </v>
      </c>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IFERROR(IF(AND(TRIM(U642)="Pass",SUMPRODUCT((LEN(BC642)-LEN(SUBSTITUTE(BC642,"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")))/(LEN(L_PendNeg)+1)),1,0),1)</f>
        <v>0</v>
      </c>
      <c r="BI642" s="61" t="n">
        <f aca="false">IFERROR(IF(SUMPRODUCT((LEN(BD642)-LEN(SUBSTITUTE(BD642," "&amp;L_PendStrict&amp;" "," ")))/(LEN(L_PendStrict)+1))&gt;SUMPRODUCT((LEN(BD642)-LEN(SUBSTITUTE(BD642," "&amp;L_PendNeg&amp;" "," ")))/(LEN(L_PendNeg)+1)),1,0),1)</f>
        <v>0</v>
      </c>
      <c r="BJ642" s="61" t="n">
        <f aca="false">IFERROR(IF(SUMPRODUCT((LEN(BE642)-LEN(SUBSTITUTE(BE642," "&amp;L_Pending&amp;" "," ")))/(LEN(L_Pending)+1))&gt;SUMPRODUCT((LEN(BE642)-LEN(SUBSTITUTE(BE642," "&amp;L_PendNeg&amp;" "," ")))/(LEN(L_PendNeg)+1)),1,0),1)</f>
        <v>0</v>
      </c>
      <c r="BK642" s="61" t="n">
        <f aca="false">IFERROR(IF(SUMPRODUCT((LEN(BF642)-LEN(SUBSTITUTE(BF642," "&amp;L_PendStrict&amp;" "," ")))/(LEN(L_PendStrict)+1))&gt;SUMPRODUCT((LEN(BF642)-LEN(SUBSTITUTE(BF642," "&amp;L_PendNeg&amp;" "," ")))/(LEN(L_PendNeg)+1)),1,0),1)</f>
        <v>0</v>
      </c>
      <c r="BL642" s="61" t="n">
        <f aca="false">IFERROR(IF(OR(SUMPRODUCT(--ISNUMBER(SEARCH({"aa000"," aa 000"," aaa 000"," aaaa 000"," a 0000"," a000 000"," aa 00 000"," aaa 00 000"},BN642)))&gt;0,SUMPRODUCT(--ISNUMBER(SEARCH({"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642)))&gt;0,SUMPRODUCT(--ISNUMBER(SEARCH({"http","www.","\",".pdf",".jpg",".jpeg",".png",".heic",".xls",".doc",".msg",".eml"},Z642)))&gt;0,AND(SUMPRODUCT(--ISNUMBER(SEARCH({"sharepoint","onedrive","teams","dms","q-pulse","qpulse"},Z642)))&gt;0,ISNUMBER(SEARCH("0",BM642)))),1,0),0)</f>
        <v>0</v>
      </c>
      <c r="BM642" s="61" t="str">
        <f aca="false">SUBSTITUTE(SUBSTITUTE(SUBSTITUTE(SUBSTITUTE(SUBSTITUTE(SUBSTITUTE(SUBSTITUTE(SUBSTITUTE(SUBSTITUTE(LOWER(BW642&amp;""),"1","0"),"2","0"),"3","0"),"4","0"),"5","0"),"6","0"),"7","0"),"8","0"),"9","0")</f>
        <v>  </v>
      </c>
      <c r="BN642" s="61" t="str">
        <f aca="false">SUBSTITUTE(SUBSTITUTE(SUBSTITUTE(SUBSTITUTE(SUBSTITUTE(SUBSTITUTE(SUBSTITUTE(SUBSTITUTE(SUBSTITUTE(SUBSTITUTE(SUBSTITUTE(SUBSTITUTE(SUBSTITUTE(SUBSTITUTE(SUBSTITUTE(SUBSTITUTE(SUBSTITUTE(SUBSTITUTE(SUBSTITUTE(SUBSTITUTE(SUBSTITUTE(SUBSTITUTE(SUBSTITUTE(SUBSTITUTE(SUBSTITUTE(BM642,"b","a"),"c","a"),"d","a"),"e","a"),"f","a"),"g","a"),"h","a"),"i","a"),"j","a"),"k","a"),"l","a"),"m","a"),"n","a"),"o","a"),"p","a"),"q","a"),"r","a"),"s","a"),"t","a"),"u","a"),"v","a"),"w","a"),"x","a"),"y","a"),"z","a")</f>
        <v>  </v>
      </c>
      <c r="BO642" s="61" t="str">
        <f aca="false">SUBSTITUTE(SUBSTITUTE(SUBSTITUTE(SUBSTITUTE(SUBSTITUTE(SUBSTITUTE(SUBSTITUTE(SUBSTITUTE(SUBSTITUTE(LOWER(BX642&amp;""),"1","0"),"2","0"),"3","0"),"4","0"),"5","0"),"6","0"),"7","0"),"8","0"),"9","0")</f>
        <v>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v>
      </c>
      <c r="BQ642" s="61" t="n">
        <f aca="false">IFERROR(IF(OR(SUMPRODUCT(--ISNUMBER(SEARCH({"aa000"," aa 000"," aaa 000"," aaaa 000"," a 0000"," a000 000"," aa 00 000"," aaa 00 000"},BP642)))&gt;0,SUMPRODUCT(--ISNUMBER(SEARCH({"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642)))&gt;0,SUMPRODUCT(--ISNUMBER(SEARCH({"http","www.","\",".pdf",".jpg",".jpeg",".png",".heic",".xls",".doc",".msg",".eml"},W642)))&gt;0,ISNUMBER(SEARCH("0000",BO642)),AND(SUMPRODUCT(--ISNUMBER(SEARCH({"sharepoint","onedrive","teams","dms","q-pulse","qpulse"},W642)))&gt;0,ISNUMBER(SEARCH("0",BO642)))),1,0),0)</f>
        <v>0</v>
      </c>
      <c r="BR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642," "&amp;LOWER(Flights!$F$23)&amp;" "," ~ ")," mh"," ~")," at "," ~ ")," by "," ~ ")," on "," ~ ")," to "," ~ ")," from "," ~ ")," until "," ~ ")," till "," ~ ")," before "," ~ ")," after "," ~ ")," around "," ~ ")," approx "," ~ ")," about "," ~ ")," since "," ~ ")," hrs "," ~ ")," hr "," ~ ")," hours "," ~ ")," time "," ~ ")," jan "," ~ ")," feb "," ~ ")," mar "," ~ ")," apr "," ~ ")," may "," ~ ")," jun "," ~ ")," jul "," ~ ")," aug "," ~ ")," sep "," ~ ")," sept "," ~ ")," oct "," ~ ")</f>
        <v>  </v>
      </c>
      <c r="BS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642," "&amp;LOWER(Flights!$F$23)&amp;" "," ~ ")," mh"," ~")," at "," ~ ")," by "," ~ ")," on "," ~ ")," to "," ~ ")," from "," ~ ")," until "," ~ ")," till "," ~ ")," before "," ~ ")," after "," ~ ")," around "," ~ ")," approx "," ~ ")," about "," ~ ")," since "," ~ ")," hrs "," ~ ")," hr "," ~ ")," hours "," ~ ")," time "," ~ ")," jan "," ~ ")," feb "," ~ ")," mar "," ~ ")," apr "," ~ ")," may "," ~ ")," jun "," ~ ")," jul "," ~ ")," aug "," ~ ")," sep "," ~ ")," sept "," ~ ")," oct "," ~ ")</f>
        <v>  </v>
      </c>
      <c r="BT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642,"jan","~"),"feb","~"),"mar","~"),"apr","~"),"may","~"),"jun","~"),"jul","~"),"aug","~"),"sep","~"),"oct","~"),"nov","~"),"dec","~")," nov "," ~ ")," dec "," ~ ")," mon "," ~ ")," tue "," ~ ")," wed "," ~ ")," thu "," ~ ")," fri "," ~ ")," sat "," ~ ")," sun "," ~ ")," gate "," ~ ")," bay "," ~ ")," stand "," ~ ")," position "," ~ ")," galley "," ~ ")," flight "," ~ ")," flt "," ~ ")," day "," ~ ")," date "," ~ ")," dated "," ~ ")," the "," ~ ")," and "," ~ ")," of "," ~ ")," in "," ~ ")," for "," ~ ")," with "," ~ ")</f>
        <v>  </v>
      </c>
      <c r="BU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642,"jan","~"),"feb","~"),"mar","~"),"apr","~"),"may","~"),"jun","~"),"jul","~"),"aug","~"),"sep","~"),"oct","~"),"nov","~"),"dec","~")," nov "," ~ ")," dec "," ~ ")," mon "," ~ ")," tue "," ~ ")," wed "," ~ ")," thu "," ~ ")," fri "," ~ ")," sat "," ~ ")," sun "," ~ ")," gate "," ~ ")," bay "," ~ ")," stand "," ~ ")," position "," ~ ")," galley "," ~ ")," flight "," ~ ")," flt "," ~ ")," day "," ~ ")," date "," ~ ")," dated "," ~ ")," the "," ~ ")," and "," ~ ")," of "," ~ ")," in "," ~ ")," for "," ~ ")," with "," ~ ")</f>
        <v>  </v>
      </c>
      <c r="BV642" s="61" t="n">
        <f aca="false">IFERROR(IF(OR(SUMPRODUCT((LEN(BC642)-LEN(SUBSTITUTE(BC642," "&amp;L_NotLoaded&amp;" "," ")))/(LEN(L_NotLoaded)+1))&gt;SUMPRODUCT((LEN(BC642)-LEN(SUBSTITUTE(BC642," "&amp;L_NotLoadedNeg&amp;" "," ")))/(LEN(L_NotLoadedNeg)+1)),SUMPRODUCT((LEN(BD642)-LEN(SUBSTITUTE(BD642," "&amp;L_NotLoaded&amp;" "," ")))/(LEN(L_NotLoaded)+1))&gt;SUMPRODUCT((LEN(BD642)-LEN(SUBSTITUTE(BD642," "&amp;L_NotLoadedNeg&amp;" "," ")))/(LEN(L_NotLoadedNeg)+1))),1,0),0)</f>
        <v>0</v>
      </c>
      <c r="BW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642," pax "," ~ ")," etd "," ~ ")," eta "," ~ ")," std "," ~ ")," sta "," ~ ")," atd "," ~ ")," ata "," ~ ")," lt "," ~ ")," utc "," ~ ")," local "," ~ ")," ok "," ~ ")," done "," ~ ")," seen "," ~ ")," chk "," ~ ")," chkd "," ~ ")," checked "," ~ ")," rcvd "," ~ ")," recd "," ~ ")," dep "," ~ ")," arr "," ~ ")," qty "," ~ ")," all "," ~ ")," ttl "," ~ ")," total "," ~ ")," via "," ~ ")," per "," ~ ")," call "," ~ ")," inbound "," ~ ")," outbound "," ~ ")," approx "," ~ ")</f>
        <v>  </v>
      </c>
      <c r="BX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642," pax "," ~ ")," etd "," ~ ")," eta "," ~ ")," std "," ~ ")," sta "," ~ ")," atd "," ~ ")," ata "," ~ ")," lt "," ~ ")," utc "," ~ ")," local "," ~ ")," ok "," ~ ")," done "," ~ ")," seen "," ~ ")," chk "," ~ ")," chkd "," ~ ")," checked "," ~ ")," rcvd "," ~ ")," recd "," ~ ")," dep "," ~ ")," arr "," ~ ")," qty "," ~ ")," all "," ~ ")," ttl "," ~ ")," total "," ~ ")," via "," ~ ")," per "," ~ ")," call "," ~ ")," inbound "," ~ ")," outbound "," ~ ")," approx "," ~ ")</f>
        <v>  </v>
      </c>
    </row>
    <row r="643" customFormat="false" ht="54" hidden="false" customHeight="true" outlineLevel="0" collapsed="false">
      <c r="A643" s="57" t="s">
        <v>1363</v>
      </c>
      <c r="B643" s="57" t="s">
        <v>301</v>
      </c>
      <c r="C643" s="57" t="str">
        <f aca="false">Flights!$F$23</f>
        <v>MH0053</v>
      </c>
      <c r="D643" s="58" t="n">
        <f aca="false">Flights!$D$23</f>
        <v>46324</v>
      </c>
      <c r="E643" s="57" t="str">
        <f aca="false">Flights!$G$23&amp;"-"&amp;Flights!$H$23</f>
        <v>KIX-KUL</v>
      </c>
      <c r="F643" s="57" t="str">
        <f aca="false">Flights!$K$23</f>
        <v>EY</v>
      </c>
      <c r="G643" s="57" t="s">
        <v>462</v>
      </c>
      <c r="H643" s="57" t="s">
        <v>463</v>
      </c>
      <c r="I643" s="57" t="s">
        <v>637</v>
      </c>
      <c r="J643" s="57" t="s">
        <v>662</v>
      </c>
      <c r="K643" s="67" t="s">
        <v>1313</v>
      </c>
      <c r="L643" s="67" t="s">
        <v>1314</v>
      </c>
      <c r="M643" s="67" t="s">
        <v>454</v>
      </c>
      <c r="N643" s="67" t="s">
        <v>447</v>
      </c>
      <c r="O643" s="67" t="s">
        <v>1364</v>
      </c>
      <c r="P643" s="57" t="s">
        <v>295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open",IF(AND(NOT(OR(LEN(AZ643)&lt;15,ISNUMBER(MATCH(AZ643,L_Placeholder,0)))),BK643=0,NOT(OR(LEN(AU643)&lt;2,ISNUMBER(MATCH(AU643,L_Placeholder,0)))),NOT(OR(LEN(AX643)&lt;2,ISNUMBER(MATCH(AX643,L_Placeholder,0)))),TRIM(AE643)&lt;&gt;TRIM(T643)),"N/A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missing",IF(OR(LEN(AU643)&lt;2,ISNUMBER(MATCH(AU643,L_Placeholder,0))),"INVALID – PIC missing",IF(OR(LEN(AV643)&lt;2,ISNUMBER(MATCH(AV643,L_Placeholder,0))),"INVALID – result / assessment missing",IF(OR(OR(LEN(AW643)&lt;3,ISNUMBER(MATCH(AW643,L_Placeholder,0))),SUMPRODUCT(--ISNUMBER(SEARCH(" "&amp;L_EvidencePhrase&amp;" ",BD643)))&gt;0,BI643=1),"INVALID – evidence missing, placeholder or not yet on file",IF(BL643=0,"INVALID – evidence needs a traceable reference (number, file name or link)",IF(OR(LEN(AX643)&lt;2,ISNUMBER(MATCH(AX643,L_Placeholder,0))),"INVALID – verifier missing",IF(AX643=AU643,"INVALID – verifier must be someone other than the PIC",IF(BH643=1,"INVALID – result not yet available (awaiting / TBC)",IF(BV643=1,"INVALID – wording says not on board: an on-board confirmation needs the item loaded",IF(AND(AQ643=1,OR(OR(LEN(AY643)&lt;3,ISNUMBER(MATCH(AY643,L_Placeholder,0))),BJ643=1,BQ643=0)),"INVALID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LATE","COMPLETE")&amp;IF(BG643=1," – CHECK WORDING",""))))))))))))))))))))))))),IF(TRIM(U643)="Fail","FAIL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t="str">
        <f aca="false">" "&amp;TRIM(SUBSTITUTE(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 "))&amp;" "</f>
        <v>  </v>
      </c>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IFERROR(IF(AND(TRIM(U643)="Pass",SUMPRODUCT((LEN(BC643)-LEN(SUBSTITUTE(BC643,"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")))/(LEN(L_PendNeg)+1)),1,0),1)</f>
        <v>0</v>
      </c>
      <c r="BI643" s="61" t="n">
        <f aca="false">IFERROR(IF(SUMPRODUCT((LEN(BD643)-LEN(SUBSTITUTE(BD643," "&amp;L_PendStrict&amp;" "," ")))/(LEN(L_PendStrict)+1))&gt;SUMPRODUCT((LEN(BD643)-LEN(SUBSTITUTE(BD643," "&amp;L_PendNeg&amp;" "," ")))/(LEN(L_PendNeg)+1)),1,0),1)</f>
        <v>0</v>
      </c>
      <c r="BJ643" s="61" t="n">
        <f aca="false">IFERROR(IF(SUMPRODUCT((LEN(BE643)-LEN(SUBSTITUTE(BE643," "&amp;L_Pending&amp;" "," ")))/(LEN(L_Pending)+1))&gt;SUMPRODUCT((LEN(BE643)-LEN(SUBSTITUTE(BE643," "&amp;L_PendNeg&amp;" "," ")))/(LEN(L_PendNeg)+1)),1,0),1)</f>
        <v>0</v>
      </c>
      <c r="BK643" s="61" t="n">
        <f aca="false">IFERROR(IF(SUMPRODUCT((LEN(BF643)-LEN(SUBSTITUTE(BF643," "&amp;L_PendStrict&amp;" "," ")))/(LEN(L_PendStrict)+1))&gt;SUMPRODUCT((LEN(BF643)-LEN(SUBSTITUTE(BF643," "&amp;L_PendNeg&amp;" "," ")))/(LEN(L_PendNeg)+1)),1,0),1)</f>
        <v>0</v>
      </c>
      <c r="BL643" s="61" t="n">
        <f aca="false">IFERROR(IF(OR(SUMPRODUCT(--ISNUMBER(SEARCH({"aa000"," aa 000"," aaa 000"," aaaa 000"," a 0000"," a000 000"," aa 00 000"," aaa 00 000"},BN643)))&gt;0,SUMPRODUCT(--ISNUMBER(SEARCH({"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643)))&gt;0,SUMPRODUCT(--ISNUMBER(SEARCH({"http","www.","\",".pdf",".jpg",".jpeg",".png",".heic",".xls",".doc",".msg",".eml"},Z643)))&gt;0,AND(SUMPRODUCT(--ISNUMBER(SEARCH({"sharepoint","onedrive","teams","dms","q-pulse","qpulse"},Z643)))&gt;0,ISNUMBER(SEARCH("0",BM643)))),1,0),0)</f>
        <v>0</v>
      </c>
      <c r="BM643" s="61" t="str">
        <f aca="false">SUBSTITUTE(SUBSTITUTE(SUBSTITUTE(SUBSTITUTE(SUBSTITUTE(SUBSTITUTE(SUBSTITUTE(SUBSTITUTE(SUBSTITUTE(LOWER(BW643&amp;""),"1","0"),"2","0"),"3","0"),"4","0"),"5","0"),"6","0"),"7","0"),"8","0"),"9","0")</f>
        <v>  </v>
      </c>
      <c r="BN643" s="61" t="str">
        <f aca="false">SUBSTITUTE(SUBSTITUTE(SUBSTITUTE(SUBSTITUTE(SUBSTITUTE(SUBSTITUTE(SUBSTITUTE(SUBSTITUTE(SUBSTITUTE(SUBSTITUTE(SUBSTITUTE(SUBSTITUTE(SUBSTITUTE(SUBSTITUTE(SUBSTITUTE(SUBSTITUTE(SUBSTITUTE(SUBSTITUTE(SUBSTITUTE(SUBSTITUTE(SUBSTITUTE(SUBSTITUTE(SUBSTITUTE(SUBSTITUTE(SUBSTITUTE(BM643,"b","a"),"c","a"),"d","a"),"e","a"),"f","a"),"g","a"),"h","a"),"i","a"),"j","a"),"k","a"),"l","a"),"m","a"),"n","a"),"o","a"),"p","a"),"q","a"),"r","a"),"s","a"),"t","a"),"u","a"),"v","a"),"w","a"),"x","a"),"y","a"),"z","a")</f>
        <v>  </v>
      </c>
      <c r="BO643" s="61" t="str">
        <f aca="false">SUBSTITUTE(SUBSTITUTE(SUBSTITUTE(SUBSTITUTE(SUBSTITUTE(SUBSTITUTE(SUBSTITUTE(SUBSTITUTE(SUBSTITUTE(LOWER(BX643&amp;""),"1","0"),"2","0"),"3","0"),"4","0"),"5","0"),"6","0"),"7","0"),"8","0"),"9","0")</f>
        <v>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v>
      </c>
      <c r="BQ643" s="61" t="n">
        <f aca="false">IFERROR(IF(OR(SUMPRODUCT(--ISNUMBER(SEARCH({"aa000"," aa 000"," aaa 000"," aaaa 000"," a 0000"," a000 000"," aa 00 000"," aaa 00 000"},BP643)))&gt;0,SUMPRODUCT(--ISNUMBER(SEARCH({"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643)))&gt;0,SUMPRODUCT(--ISNUMBER(SEARCH({"http","www.","\",".pdf",".jpg",".jpeg",".png",".heic",".xls",".doc",".msg",".eml"},W643)))&gt;0,ISNUMBER(SEARCH("0000",BO643)),AND(SUMPRODUCT(--ISNUMBER(SEARCH({"sharepoint","onedrive","teams","dms","q-pulse","qpulse"},W643)))&gt;0,ISNUMBER(SEARCH("0",BO643)))),1,0),0)</f>
        <v>0</v>
      </c>
      <c r="BR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643," "&amp;LOWER(Flights!$F$23)&amp;" "," ~ ")," mh"," ~")," at "," ~ ")," by "," ~ ")," on "," ~ ")," to "," ~ ")," from "," ~ ")," until "," ~ ")," till "," ~ ")," before "," ~ ")," after "," ~ ")," around "," ~ ")," approx "," ~ ")," about "," ~ ")," since "," ~ ")," hrs "," ~ ")," hr "," ~ ")," hours "," ~ ")," time "," ~ ")," jan "," ~ ")," feb "," ~ ")," mar "," ~ ")," apr "," ~ ")," may "," ~ ")," jun "," ~ ")," jul "," ~ ")," aug "," ~ ")," sep "," ~ ")," sept "," ~ ")," oct "," ~ ")</f>
        <v>  </v>
      </c>
      <c r="BS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643," "&amp;LOWER(Flights!$F$23)&amp;" "," ~ ")," mh"," ~")," at "," ~ ")," by "," ~ ")," on "," ~ ")," to "," ~ ")," from "," ~ ")," until "," ~ ")," till "," ~ ")," before "," ~ ")," after "," ~ ")," around "," ~ ")," approx "," ~ ")," about "," ~ ")," since "," ~ ")," hrs "," ~ ")," hr "," ~ ")," hours "," ~ ")," time "," ~ ")," jan "," ~ ")," feb "," ~ ")," mar "," ~ ")," apr "," ~ ")," may "," ~ ")," jun "," ~ ")," jul "," ~ ")," aug "," ~ ")," sep "," ~ ")," sept "," ~ ")," oct "," ~ ")</f>
        <v>  </v>
      </c>
      <c r="BT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643,"jan","~"),"feb","~"),"mar","~"),"apr","~"),"may","~"),"jun","~"),"jul","~"),"aug","~"),"sep","~"),"oct","~"),"nov","~"),"dec","~")," nov "," ~ ")," dec "," ~ ")," mon "," ~ ")," tue "," ~ ")," wed "," ~ ")," thu "," ~ ")," fri "," ~ ")," sat "," ~ ")," sun "," ~ ")," gate "," ~ ")," bay "," ~ ")," stand "," ~ ")," position "," ~ ")," galley "," ~ ")," flight "," ~ ")," flt "," ~ ")," day "," ~ ")," date "," ~ ")," dated "," ~ ")," the "," ~ ")," and "," ~ ")," of "," ~ ")," in "," ~ ")," for "," ~ ")," with "," ~ ")</f>
        <v>  </v>
      </c>
      <c r="BU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643,"jan","~"),"feb","~"),"mar","~"),"apr","~"),"may","~"),"jun","~"),"jul","~"),"aug","~"),"sep","~"),"oct","~"),"nov","~"),"dec","~")," nov "," ~ ")," dec "," ~ ")," mon "," ~ ")," tue "," ~ ")," wed "," ~ ")," thu "," ~ ")," fri "," ~ ")," sat "," ~ ")," sun "," ~ ")," gate "," ~ ")," bay "," ~ ")," stand "," ~ ")," position "," ~ ")," galley "," ~ ")," flight "," ~ ")," flt "," ~ ")," day "," ~ ")," date "," ~ ")," dated "," ~ ")," the "," ~ ")," and "," ~ ")," of "," ~ ")," in "," ~ ")," for "," ~ ")," with "," ~ ")</f>
        <v>  </v>
      </c>
      <c r="BV643" s="61" t="n">
        <f aca="false">IFERROR(IF(OR(SUMPRODUCT((LEN(BC643)-LEN(SUBSTITUTE(BC643," "&amp;L_NotLoaded&amp;" "," ")))/(LEN(L_NotLoaded)+1))&gt;SUMPRODUCT((LEN(BC643)-LEN(SUBSTITUTE(BC643," "&amp;L_NotLoadedNeg&amp;" "," ")))/(LEN(L_NotLoadedNeg)+1)),SUMPRODUCT((LEN(BD643)-LEN(SUBSTITUTE(BD643," "&amp;L_NotLoaded&amp;" "," ")))/(LEN(L_NotLoaded)+1))&gt;SUMPRODUCT((LEN(BD643)-LEN(SUBSTITUTE(BD643," "&amp;L_NotLoadedNeg&amp;" "," ")))/(LEN(L_NotLoadedNeg)+1))),1,0),0)</f>
        <v>0</v>
      </c>
      <c r="BW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643," pax "," ~ ")," etd "," ~ ")," eta "," ~ ")," std "," ~ ")," sta "," ~ ")," atd "," ~ ")," ata "," ~ ")," lt "," ~ ")," utc "," ~ ")," local "," ~ ")," ok "," ~ ")," done "," ~ ")," seen "," ~ ")," chk "," ~ ")," chkd "," ~ ")," checked "," ~ ")," rcvd "," ~ ")," recd "," ~ ")," dep "," ~ ")," arr "," ~ ")," qty "," ~ ")," all "," ~ ")," ttl "," ~ ")," total "," ~ ")," via "," ~ ")," per "," ~ ")," call "," ~ ")," inbound "," ~ ")," outbound "," ~ ")," approx "," ~ ")</f>
        <v>  </v>
      </c>
      <c r="BX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643," pax "," ~ ")," etd "," ~ ")," eta "," ~ ")," std "," ~ ")," sta "," ~ ")," atd "," ~ ")," ata "," ~ ")," lt "," ~ ")," utc "," ~ ")," local "," ~ ")," ok "," ~ ")," done "," ~ ")," seen "," ~ ")," chk "," ~ ")," chkd "," ~ ")," checked "," ~ ")," rcvd "," ~ ")," recd "," ~ ")," dep "," ~ ")," arr "," ~ ")," qty "," ~ ")," all "," ~ ")," ttl "," ~ ")," total "," ~ ")," via "," ~ ")," per "," ~ ")," call "," ~ ")," inbound "," ~ ")," outbound "," ~ ")," approx "," ~ ")</f>
        <v>  </v>
      </c>
    </row>
    <row r="644" customFormat="false" ht="39.75" hidden="false" customHeight="true" outlineLevel="0" collapsed="false">
      <c r="A644" s="57" t="s">
        <v>1365</v>
      </c>
      <c r="B644" s="57" t="s">
        <v>304</v>
      </c>
      <c r="C644" s="57" t="str">
        <f aca="false">Flights!$F$24</f>
        <v>MH1450</v>
      </c>
      <c r="D644" s="58" t="n">
        <f aca="false">Flights!$D$24</f>
        <v>46324</v>
      </c>
      <c r="E644" s="57" t="str">
        <f aca="false">Flights!$G$24&amp;"-"&amp;Flights!$H$24</f>
        <v>KUL-LGK</v>
      </c>
      <c r="F644" s="57" t="str">
        <f aca="false">Flights!$K$24</f>
        <v>EY</v>
      </c>
      <c r="G644" s="57" t="s">
        <v>81</v>
      </c>
      <c r="H644" s="57" t="s">
        <v>381</v>
      </c>
      <c r="I644" s="57" t="s">
        <v>382</v>
      </c>
      <c r="J644" s="57" t="s">
        <v>383</v>
      </c>
      <c r="K644" s="67" t="s">
        <v>384</v>
      </c>
      <c r="L644" s="67" t="s">
        <v>385</v>
      </c>
      <c r="M644" s="67"/>
      <c r="N644" s="67" t="s">
        <v>386</v>
      </c>
      <c r="O644" s="67" t="s">
        <v>915</v>
      </c>
      <c r="P644" s="57" t="s">
        <v>187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open",IF(AND(NOT(OR(LEN(AZ644)&lt;15,ISNUMBER(MATCH(AZ644,L_Placeholder,0)))),BK644=0,NOT(OR(LEN(AU644)&lt;2,ISNUMBER(MATCH(AU644,L_Placeholder,0)))),NOT(OR(LEN(AX644)&lt;2,ISNUMBER(MATCH(AX644,L_Placeholder,0)))),TRIM(AE644)&lt;&gt;TRIM(T644)),"N/A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missing",IF(OR(LEN(AU644)&lt;2,ISNUMBER(MATCH(AU644,L_Placeholder,0))),"INVALID – PIC missing",IF(OR(LEN(AV644)&lt;2,ISNUMBER(MATCH(AV644,L_Placeholder,0))),"INVALID – result / assessment missing",IF(OR(OR(LEN(AW644)&lt;3,ISNUMBER(MATCH(AW644,L_Placeholder,0))),SUMPRODUCT(--ISNUMBER(SEARCH(" "&amp;L_EvidencePhrase&amp;" ",BD644)))&gt;0,BI644=1),"INVALID – evidence missing, placeholder or not yet on file",IF(BL644=0,"INVALID – evidence needs a traceable reference (number, file name or link)",IF(OR(LEN(AX644)&lt;2,ISNUMBER(MATCH(AX644,L_Placeholder,0))),"INVALID – verifier missing",IF(AX644=AU644,"INVALID – verifier must be someone other than the PIC",IF(BH644=1,"INVALID – result not yet available (awaiting / TBC)",IF(BV644=1,"INVALID – wording says not on board: an on-board confirmation needs the item loaded",IF(AND(AQ644=1,OR(OR(LEN(AY644)&lt;3,ISNUMBER(MATCH(AY644,L_Placeholder,0))),BJ644=1,BQ644=0)),"INVALID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LATE","COMPLETE")&amp;IF(BG644=1," – CHECK WORDING",""))))))))))))))))))))))),IF(TRIM(U644)="Fail","FAIL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t="str">
        <f aca="false">" "&amp;TRIM(SUBSTITUTE(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 "))&amp;" "</f>
        <v>  </v>
      </c>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IFERROR(IF(AND(TRIM(U644)="Pass",SUMPRODUCT((LEN(BC644)-LEN(SUBSTITUTE(BC644,"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")))/(LEN(L_PendNeg)+1))+SUMPRODUCT((LEN(BC644)-LEN(SUBSTITUTE(BC644," "&amp;L_PendPrep&amp;" "," ")))/(LEN(L_PendPrep)+1)),1,0),1)</f>
        <v>0</v>
      </c>
      <c r="BI644" s="61" t="n">
        <f aca="false">IFERROR(IF(SUMPRODUCT((LEN(BD644)-LEN(SUBSTITUTE(BD644," "&amp;L_PendStrict&amp;" "," ")))/(LEN(L_PendStrict)+1))&gt;SUMPRODUCT((LEN(BD644)-LEN(SUBSTITUTE(BD644," "&amp;L_PendNeg&amp;" "," ")))/(LEN(L_PendNeg)+1)),1,0),1)</f>
        <v>0</v>
      </c>
      <c r="BJ644" s="61" t="n">
        <f aca="false">IFERROR(IF(SUMPRODUCT((LEN(BE644)-LEN(SUBSTITUTE(BE644," "&amp;L_Pending&amp;" "," ")))/(LEN(L_Pending)+1))&gt;SUMPRODUCT((LEN(BE644)-LEN(SUBSTITUTE(BE644," "&amp;L_PendNeg&amp;" "," ")))/(LEN(L_PendNeg)+1))+SUMPRODUCT((LEN(BE644)-LEN(SUBSTITUTE(BE644," "&amp;L_PendPrep&amp;" "," ")))/(LEN(L_PendPrep)+1)),1,0),1)</f>
        <v>0</v>
      </c>
      <c r="BK644" s="61" t="n">
        <f aca="false">IFERROR(IF(SUMPRODUCT((LEN(BF644)-LEN(SUBSTITUTE(BF644," "&amp;L_PendStrict&amp;" "," ")))/(LEN(L_PendStrict)+1))&gt;SUMPRODUCT((LEN(BF644)-LEN(SUBSTITUTE(BF644," "&amp;L_PendNeg&amp;" "," ")))/(LEN(L_PendNeg)+1)),1,0),1)</f>
        <v>0</v>
      </c>
      <c r="BL644" s="61" t="n">
        <f aca="false">IFERROR(IF(OR(SUMPRODUCT(--ISNUMBER(SEARCH({"aa000"," aa 000"," aaa 000"," aaaa 000"," a 0000"," a000 000"," aa 00 000"," aaa 00 000"},BN644)))&gt;0,SUMPRODUCT(--ISNUMBER(SEARCH({"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644)))&gt;0,SUMPRODUCT(--ISNUMBER(SEARCH({"http","www.","\",".pdf",".jpg",".jpeg",".png",".heic",".xls",".doc",".msg",".eml"},Z644)))&gt;0,AND(SUMPRODUCT(--ISNUMBER(SEARCH({"sharepoint","onedrive","teams","dms","q-pulse","qpulse"},Z644)))&gt;0,ISNUMBER(SEARCH("0",BM644)))),1,0),0)</f>
        <v>0</v>
      </c>
      <c r="BM644" s="61" t="str">
        <f aca="false">SUBSTITUTE(SUBSTITUTE(SUBSTITUTE(SUBSTITUTE(SUBSTITUTE(SUBSTITUTE(SUBSTITUTE(SUBSTITUTE(SUBSTITUTE(LOWER(BW644&amp;""),"1","0"),"2","0"),"3","0"),"4","0"),"5","0"),"6","0"),"7","0"),"8","0"),"9","0")</f>
        <v>  </v>
      </c>
      <c r="BN644" s="61" t="str">
        <f aca="false">SUBSTITUTE(SUBSTITUTE(SUBSTITUTE(SUBSTITUTE(SUBSTITUTE(SUBSTITUTE(SUBSTITUTE(SUBSTITUTE(SUBSTITUTE(SUBSTITUTE(SUBSTITUTE(SUBSTITUTE(SUBSTITUTE(SUBSTITUTE(SUBSTITUTE(SUBSTITUTE(SUBSTITUTE(SUBSTITUTE(SUBSTITUTE(SUBSTITUTE(SUBSTITUTE(SUBSTITUTE(SUBSTITUTE(SUBSTITUTE(SUBSTITUTE(BM644,"b","a"),"c","a"),"d","a"),"e","a"),"f","a"),"g","a"),"h","a"),"i","a"),"j","a"),"k","a"),"l","a"),"m","a"),"n","a"),"o","a"),"p","a"),"q","a"),"r","a"),"s","a"),"t","a"),"u","a"),"v","a"),"w","a"),"x","a"),"y","a"),"z","a")</f>
        <v>  </v>
      </c>
      <c r="BO644" s="61" t="str">
        <f aca="false">SUBSTITUTE(SUBSTITUTE(SUBSTITUTE(SUBSTITUTE(SUBSTITUTE(SUBSTITUTE(SUBSTITUTE(SUBSTITUTE(SUBSTITUTE(LOWER(BX644&amp;""),"1","0"),"2","0"),"3","0"),"4","0"),"5","0"),"6","0"),"7","0"),"8","0"),"9","0")</f>
        <v>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v>
      </c>
      <c r="BQ644" s="61" t="n">
        <f aca="false">IFERROR(IF(OR(SUMPRODUCT(--ISNUMBER(SEARCH({"aa000"," aa 000"," aaa 000"," aaaa 000"," a 0000"," a000 000"," aa 00 000"," aaa 00 000"},BP644)))&gt;0,SUMPRODUCT(--ISNUMBER(SEARCH({"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644)))&gt;0,SUMPRODUCT(--ISNUMBER(SEARCH({"http","www.","\",".pdf",".jpg",".jpeg",".png",".heic",".xls",".doc",".msg",".eml"},W644)))&gt;0,ISNUMBER(SEARCH("0000",BO644)),AND(SUMPRODUCT(--ISNUMBER(SEARCH({"sharepoint","onedrive","teams","dms","q-pulse","qpulse"},W644)))&gt;0,ISNUMBER(SEARCH("0",BO644)))),1,0),0)</f>
        <v>0</v>
      </c>
      <c r="BR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644," "&amp;LOWER(Flights!$F$24)&amp;" "," ~ ")," mh"," ~")," at "," ~ ")," by "," ~ ")," on "," ~ ")," to "," ~ ")," from "," ~ ")," until "," ~ ")," till "," ~ ")," before "," ~ ")," after "," ~ ")," around "," ~ ")," approx "," ~ ")," about "," ~ ")," since "," ~ ")," hrs "," ~ ")," hr "," ~ ")," hours "," ~ ")," time "," ~ ")," jan "," ~ ")," feb "," ~ ")," mar "," ~ ")," apr "," ~ ")," may "," ~ ")," jun "," ~ ")," jul "," ~ ")," aug "," ~ ")," sep "," ~ ")," sept "," ~ ")," oct "," ~ ")</f>
        <v>  </v>
      </c>
      <c r="BS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644," "&amp;LOWER(Flights!$F$24)&amp;" "," ~ ")," mh"," ~")," at "," ~ ")," by "," ~ ")," on "," ~ ")," to "," ~ ")," from "," ~ ")," until "," ~ ")," till "," ~ ")," before "," ~ ")," after "," ~ ")," around "," ~ ")," approx "," ~ ")," about "," ~ ")," since "," ~ ")," hrs "," ~ ")," hr "," ~ ")," hours "," ~ ")," time "," ~ ")," jan "," ~ ")," feb "," ~ ")," mar "," ~ ")," apr "," ~ ")," may "," ~ ")," jun "," ~ ")," jul "," ~ ")," aug "," ~ ")," sep "," ~ ")," sept "," ~ ")," oct "," ~ ")</f>
        <v>  </v>
      </c>
      <c r="BT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644,"jan","~"),"feb","~"),"mar","~"),"apr","~"),"may","~"),"jun","~"),"jul","~"),"aug","~"),"sep","~"),"oct","~"),"nov","~"),"dec","~")," nov "," ~ ")," dec "," ~ ")," mon "," ~ ")," tue "," ~ ")," wed "," ~ ")," thu "," ~ ")," fri "," ~ ")," sat "," ~ ")," sun "," ~ ")," gate "," ~ ")," bay "," ~ ")," stand "," ~ ")," position "," ~ ")," galley "," ~ ")," flight "," ~ ")," flt "," ~ ")," day "," ~ ")," date "," ~ ")," dated "," ~ ")," the "," ~ ")," and "," ~ ")," of "," ~ ")," in "," ~ ")," for "," ~ ")," with "," ~ ")</f>
        <v>  </v>
      </c>
      <c r="BU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644,"jan","~"),"feb","~"),"mar","~"),"apr","~"),"may","~"),"jun","~"),"jul","~"),"aug","~"),"sep","~"),"oct","~"),"nov","~"),"dec","~")," nov "," ~ ")," dec "," ~ ")," mon "," ~ ")," tue "," ~ ")," wed "," ~ ")," thu "," ~ ")," fri "," ~ ")," sat "," ~ ")," sun "," ~ ")," gate "," ~ ")," bay "," ~ ")," stand "," ~ ")," position "," ~ ")," galley "," ~ ")," flight "," ~ ")," flt "," ~ ")," day "," ~ ")," date "," ~ ")," dated "," ~ ")," the "," ~ ")," and "," ~ ")," of "," ~ ")," in "," ~ ")," for "," ~ ")," with "," ~ ")</f>
        <v>  </v>
      </c>
      <c r="BV644" s="61" t="n">
        <f aca="false">0</f>
        <v>0</v>
      </c>
      <c r="BW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644," pax "," ~ ")," etd "," ~ ")," eta "," ~ ")," std "," ~ ")," sta "," ~ ")," atd "," ~ ")," ata "," ~ ")," lt "," ~ ")," utc "," ~ ")," local "," ~ ")," ok "," ~ ")," done "," ~ ")," seen "," ~ ")," chk "," ~ ")," chkd "," ~ ")," checked "," ~ ")," rcvd "," ~ ")," recd "," ~ ")," dep "," ~ ")," arr "," ~ ")," qty "," ~ ")," all "," ~ ")," ttl "," ~ ")," total "," ~ ")," via "," ~ ")," per "," ~ ")," call "," ~ ")," inbound "," ~ ")," outbound "," ~ ")," approx "," ~ ")</f>
        <v>  </v>
      </c>
      <c r="BX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644," pax "," ~ ")," etd "," ~ ")," eta "," ~ ")," std "," ~ ")," sta "," ~ ")," atd "," ~ ")," ata "," ~ ")," lt "," ~ ")," utc "," ~ ")," local "," ~ ")," ok "," ~ ")," done "," ~ ")," seen "," ~ ")," chk "," ~ ")," chkd "," ~ ")," checked "," ~ ")," rcvd "," ~ ")," recd "," ~ ")," dep "," ~ ")," arr "," ~ ")," qty "," ~ ")," all "," ~ ")," ttl "," ~ ")," total "," ~ ")," via "," ~ ")," per "," ~ ")," call "," ~ ")," inbound "," ~ ")," outbound "," ~ ")," approx "," ~ ")</f>
        <v>  </v>
      </c>
    </row>
    <row r="645" customFormat="false" ht="41.25" hidden="false" customHeight="true" outlineLevel="0" collapsed="false">
      <c r="A645" s="57" t="s">
        <v>1366</v>
      </c>
      <c r="B645" s="57" t="s">
        <v>304</v>
      </c>
      <c r="C645" s="57" t="str">
        <f aca="false">Flights!$F$24</f>
        <v>MH1450</v>
      </c>
      <c r="D645" s="58" t="n">
        <f aca="false">Flights!$D$24</f>
        <v>46324</v>
      </c>
      <c r="E645" s="57" t="str">
        <f aca="false">Flights!$G$24&amp;"-"&amp;Flights!$H$24</f>
        <v>KUL-LGK</v>
      </c>
      <c r="F645" s="57" t="str">
        <f aca="false">Flights!$K$24</f>
        <v>EY</v>
      </c>
      <c r="G645" s="57" t="s">
        <v>81</v>
      </c>
      <c r="H645" s="57" t="s">
        <v>381</v>
      </c>
      <c r="I645" s="57" t="s">
        <v>388</v>
      </c>
      <c r="J645" s="57" t="s">
        <v>389</v>
      </c>
      <c r="K645" s="67" t="s">
        <v>390</v>
      </c>
      <c r="L645" s="67" t="s">
        <v>385</v>
      </c>
      <c r="M645" s="67"/>
      <c r="N645" s="67" t="s">
        <v>386</v>
      </c>
      <c r="O645" s="67" t="s">
        <v>917</v>
      </c>
      <c r="P645" s="57" t="s">
        <v>187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open",IF(AND(NOT(OR(LEN(AZ645)&lt;15,ISNUMBER(MATCH(AZ645,L_Placeholder,0)))),BK645=0,NOT(OR(LEN(AU645)&lt;2,ISNUMBER(MATCH(AU645,L_Placeholder,0)))),NOT(OR(LEN(AX645)&lt;2,ISNUMBER(MATCH(AX645,L_Placeholder,0)))),TRIM(AE645)&lt;&gt;TRIM(T645)),"N/A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missing",IF(OR(LEN(AU645)&lt;2,ISNUMBER(MATCH(AU645,L_Placeholder,0))),"INVALID – PIC missing",IF(OR(LEN(AV645)&lt;2,ISNUMBER(MATCH(AV645,L_Placeholder,0))),"INVALID – result / assessment missing",IF(OR(OR(LEN(AW645)&lt;3,ISNUMBER(MATCH(AW645,L_Placeholder,0))),SUMPRODUCT(--ISNUMBER(SEARCH(" "&amp;L_EvidencePhrase&amp;" ",BD645)))&gt;0,BI645=1),"INVALID – evidence missing, placeholder or not yet on file",IF(BL645=0,"INVALID – evidence needs a traceable reference (number, file name or link)",IF(OR(LEN(AX645)&lt;2,ISNUMBER(MATCH(AX645,L_Placeholder,0))),"INVALID – verifier missing",IF(AX645=AU645,"INVALID – verifier must be someone other than the PIC",IF(BH645=1,"INVALID – result not yet available (awaiting / TBC)",IF(BV645=1,"INVALID – wording says not on board: an on-board confirmation needs the item loaded",IF(AND(AQ645=1,OR(OR(LEN(AY645)&lt;3,ISNUMBER(MATCH(AY645,L_Placeholder,0))),BJ645=1,BQ645=0)),"INVALID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LATE","COMPLETE")&amp;IF(BG645=1," – CHECK WORDING",""))))))))))))))))))))))),IF(TRIM(U645)="Fail","FAIL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t="str">
        <f aca="false">" "&amp;TRIM(SUBSTITUTE(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 "))&amp;" "</f>
        <v>  </v>
      </c>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IFERROR(IF(AND(TRIM(U645)="Pass",SUMPRODUCT((LEN(BC645)-LEN(SUBSTITUTE(BC645,"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")))/(LEN(L_PendNeg)+1))+SUMPRODUCT((LEN(BC645)-LEN(SUBSTITUTE(BC645," "&amp;L_PendPrep&amp;" "," ")))/(LEN(L_PendPrep)+1)),1,0),1)</f>
        <v>0</v>
      </c>
      <c r="BI645" s="61" t="n">
        <f aca="false">IFERROR(IF(SUMPRODUCT((LEN(BD645)-LEN(SUBSTITUTE(BD645," "&amp;L_PendStrict&amp;" "," ")))/(LEN(L_PendStrict)+1))&gt;SUMPRODUCT((LEN(BD645)-LEN(SUBSTITUTE(BD645," "&amp;L_PendNeg&amp;" "," ")))/(LEN(L_PendNeg)+1)),1,0),1)</f>
        <v>0</v>
      </c>
      <c r="BJ645" s="61" t="n">
        <f aca="false">IFERROR(IF(SUMPRODUCT((LEN(BE645)-LEN(SUBSTITUTE(BE645," "&amp;L_Pending&amp;" "," ")))/(LEN(L_Pending)+1))&gt;SUMPRODUCT((LEN(BE645)-LEN(SUBSTITUTE(BE645," "&amp;L_PendNeg&amp;" "," ")))/(LEN(L_PendNeg)+1))+SUMPRODUCT((LEN(BE645)-LEN(SUBSTITUTE(BE645," "&amp;L_PendPrep&amp;" "," ")))/(LEN(L_PendPrep)+1)),1,0),1)</f>
        <v>0</v>
      </c>
      <c r="BK645" s="61" t="n">
        <f aca="false">IFERROR(IF(SUMPRODUCT((LEN(BF645)-LEN(SUBSTITUTE(BF645," "&amp;L_PendStrict&amp;" "," ")))/(LEN(L_PendStrict)+1))&gt;SUMPRODUCT((LEN(BF645)-LEN(SUBSTITUTE(BF645," "&amp;L_PendNeg&amp;" "," ")))/(LEN(L_PendNeg)+1)),1,0),1)</f>
        <v>0</v>
      </c>
      <c r="BL645" s="61" t="n">
        <f aca="false">IFERROR(IF(OR(SUMPRODUCT(--ISNUMBER(SEARCH({"aa000"," aa 000"," aaa 000"," aaaa 000"," a 0000"," a000 000"," aa 00 000"," aaa 00 000"},BN645)))&gt;0,SUMPRODUCT(--ISNUMBER(SEARCH({"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645)))&gt;0,SUMPRODUCT(--ISNUMBER(SEARCH({"http","www.","\",".pdf",".jpg",".jpeg",".png",".heic",".xls",".doc",".msg",".eml"},Z645)))&gt;0,AND(SUMPRODUCT(--ISNUMBER(SEARCH({"sharepoint","onedrive","teams","dms","q-pulse","qpulse"},Z645)))&gt;0,ISNUMBER(SEARCH("0",BM645)))),1,0),0)</f>
        <v>0</v>
      </c>
      <c r="BM645" s="61" t="str">
        <f aca="false">SUBSTITUTE(SUBSTITUTE(SUBSTITUTE(SUBSTITUTE(SUBSTITUTE(SUBSTITUTE(SUBSTITUTE(SUBSTITUTE(SUBSTITUTE(LOWER(BW645&amp;""),"1","0"),"2","0"),"3","0"),"4","0"),"5","0"),"6","0"),"7","0"),"8","0"),"9","0")</f>
        <v>  </v>
      </c>
      <c r="BN645" s="61" t="str">
        <f aca="false">SUBSTITUTE(SUBSTITUTE(SUBSTITUTE(SUBSTITUTE(SUBSTITUTE(SUBSTITUTE(SUBSTITUTE(SUBSTITUTE(SUBSTITUTE(SUBSTITUTE(SUBSTITUTE(SUBSTITUTE(SUBSTITUTE(SUBSTITUTE(SUBSTITUTE(SUBSTITUTE(SUBSTITUTE(SUBSTITUTE(SUBSTITUTE(SUBSTITUTE(SUBSTITUTE(SUBSTITUTE(SUBSTITUTE(SUBSTITUTE(SUBSTITUTE(BM645,"b","a"),"c","a"),"d","a"),"e","a"),"f","a"),"g","a"),"h","a"),"i","a"),"j","a"),"k","a"),"l","a"),"m","a"),"n","a"),"o","a"),"p","a"),"q","a"),"r","a"),"s","a"),"t","a"),"u","a"),"v","a"),"w","a"),"x","a"),"y","a"),"z","a")</f>
        <v>  </v>
      </c>
      <c r="BO645" s="61" t="str">
        <f aca="false">SUBSTITUTE(SUBSTITUTE(SUBSTITUTE(SUBSTITUTE(SUBSTITUTE(SUBSTITUTE(SUBSTITUTE(SUBSTITUTE(SUBSTITUTE(LOWER(BX645&amp;""),"1","0"),"2","0"),"3","0"),"4","0"),"5","0"),"6","0"),"7","0"),"8","0"),"9","0")</f>
        <v>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v>
      </c>
      <c r="BQ645" s="61" t="n">
        <f aca="false">IFERROR(IF(OR(SUMPRODUCT(--ISNUMBER(SEARCH({"aa000"," aa 000"," aaa 000"," aaaa 000"," a 0000"," a000 000"," aa 00 000"," aaa 00 000"},BP645)))&gt;0,SUMPRODUCT(--ISNUMBER(SEARCH({"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645)))&gt;0,SUMPRODUCT(--ISNUMBER(SEARCH({"http","www.","\",".pdf",".jpg",".jpeg",".png",".heic",".xls",".doc",".msg",".eml"},W645)))&gt;0,ISNUMBER(SEARCH("0000",BO645)),AND(SUMPRODUCT(--ISNUMBER(SEARCH({"sharepoint","onedrive","teams","dms","q-pulse","qpulse"},W645)))&gt;0,ISNUMBER(SEARCH("0",BO645)))),1,0),0)</f>
        <v>0</v>
      </c>
      <c r="BR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645," "&amp;LOWER(Flights!$F$24)&amp;" "," ~ ")," mh"," ~")," at "," ~ ")," by "," ~ ")," on "," ~ ")," to "," ~ ")," from "," ~ ")," until "," ~ ")," till "," ~ ")," before "," ~ ")," after "," ~ ")," around "," ~ ")," approx "," ~ ")," about "," ~ ")," since "," ~ ")," hrs "," ~ ")," hr "," ~ ")," hours "," ~ ")," time "," ~ ")," jan "," ~ ")," feb "," ~ ")," mar "," ~ ")," apr "," ~ ")," may "," ~ ")," jun "," ~ ")," jul "," ~ ")," aug "," ~ ")," sep "," ~ ")," sept "," ~ ")," oct "," ~ ")</f>
        <v>  </v>
      </c>
      <c r="BS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645," "&amp;LOWER(Flights!$F$24)&amp;" "," ~ ")," mh"," ~")," at "," ~ ")," by "," ~ ")," on "," ~ ")," to "," ~ ")," from "," ~ ")," until "," ~ ")," till "," ~ ")," before "," ~ ")," after "," ~ ")," around "," ~ ")," approx "," ~ ")," about "," ~ ")," since "," ~ ")," hrs "," ~ ")," hr "," ~ ")," hours "," ~ ")," time "," ~ ")," jan "," ~ ")," feb "," ~ ")," mar "," ~ ")," apr "," ~ ")," may "," ~ ")," jun "," ~ ")," jul "," ~ ")," aug "," ~ ")," sep "," ~ ")," sept "," ~ ")," oct "," ~ ")</f>
        <v>  </v>
      </c>
      <c r="BT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645,"jan","~"),"feb","~"),"mar","~"),"apr","~"),"may","~"),"jun","~"),"jul","~"),"aug","~"),"sep","~"),"oct","~"),"nov","~"),"dec","~")," nov "," ~ ")," dec "," ~ ")," mon "," ~ ")," tue "," ~ ")," wed "," ~ ")," thu "," ~ ")," fri "," ~ ")," sat "," ~ ")," sun "," ~ ")," gate "," ~ ")," bay "," ~ ")," stand "," ~ ")," position "," ~ ")," galley "," ~ ")," flight "," ~ ")," flt "," ~ ")," day "," ~ ")," date "," ~ ")," dated "," ~ ")," the "," ~ ")," and "," ~ ")," of "," ~ ")," in "," ~ ")," for "," ~ ")," with "," ~ ")</f>
        <v>  </v>
      </c>
      <c r="BU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645,"jan","~"),"feb","~"),"mar","~"),"apr","~"),"may","~"),"jun","~"),"jul","~"),"aug","~"),"sep","~"),"oct","~"),"nov","~"),"dec","~")," nov "," ~ ")," dec "," ~ ")," mon "," ~ ")," tue "," ~ ")," wed "," ~ ")," thu "," ~ ")," fri "," ~ ")," sat "," ~ ")," sun "," ~ ")," gate "," ~ ")," bay "," ~ ")," stand "," ~ ")," position "," ~ ")," galley "," ~ ")," flight "," ~ ")," flt "," ~ ")," day "," ~ ")," date "," ~ ")," dated "," ~ ")," the "," ~ ")," and "," ~ ")," of "," ~ ")," in "," ~ ")," for "," ~ ")," with "," ~ ")</f>
        <v>  </v>
      </c>
      <c r="BV645" s="61" t="n">
        <f aca="false">0</f>
        <v>0</v>
      </c>
      <c r="BW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645," pax "," ~ ")," etd "," ~ ")," eta "," ~ ")," std "," ~ ")," sta "," ~ ")," atd "," ~ ")," ata "," ~ ")," lt "," ~ ")," utc "," ~ ")," local "," ~ ")," ok "," ~ ")," done "," ~ ")," seen "," ~ ")," chk "," ~ ")," chkd "," ~ ")," checked "," ~ ")," rcvd "," ~ ")," recd "," ~ ")," dep "," ~ ")," arr "," ~ ")," qty "," ~ ")," all "," ~ ")," ttl "," ~ ")," total "," ~ ")," via "," ~ ")," per "," ~ ")," call "," ~ ")," inbound "," ~ ")," outbound "," ~ ")," approx "," ~ ")</f>
        <v>  </v>
      </c>
      <c r="BX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645," pax "," ~ ")," etd "," ~ ")," eta "," ~ ")," std "," ~ ")," sta "," ~ ")," atd "," ~ ")," ata "," ~ ")," lt "," ~ ")," utc "," ~ ")," local "," ~ ")," ok "," ~ ")," done "," ~ ")," seen "," ~ ")," chk "," ~ ")," chkd "," ~ ")," checked "," ~ ")," rcvd "," ~ ")," recd "," ~ ")," dep "," ~ ")," arr "," ~ ")," qty "," ~ ")," all "," ~ ")," ttl "," ~ ")," total "," ~ ")," via "," ~ ")," per "," ~ ")," call "," ~ ")," inbound "," ~ ")," outbound "," ~ ")," approx "," ~ ")</f>
        <v>  </v>
      </c>
    </row>
    <row r="646" customFormat="false" ht="41.25" hidden="false" customHeight="true" outlineLevel="0" collapsed="false">
      <c r="A646" s="57" t="s">
        <v>1367</v>
      </c>
      <c r="B646" s="57" t="s">
        <v>304</v>
      </c>
      <c r="C646" s="57" t="str">
        <f aca="false">Flights!$F$24</f>
        <v>MH1450</v>
      </c>
      <c r="D646" s="58" t="n">
        <f aca="false">Flights!$D$24</f>
        <v>46324</v>
      </c>
      <c r="E646" s="57" t="str">
        <f aca="false">Flights!$G$24&amp;"-"&amp;Flights!$H$24</f>
        <v>KUL-LGK</v>
      </c>
      <c r="F646" s="57" t="str">
        <f aca="false">Flights!$K$24</f>
        <v>EY</v>
      </c>
      <c r="G646" s="57" t="s">
        <v>81</v>
      </c>
      <c r="H646" s="57" t="s">
        <v>381</v>
      </c>
      <c r="I646" s="57" t="s">
        <v>392</v>
      </c>
      <c r="J646" s="57" t="s">
        <v>393</v>
      </c>
      <c r="K646" s="67" t="s">
        <v>394</v>
      </c>
      <c r="L646" s="67" t="s">
        <v>385</v>
      </c>
      <c r="M646" s="67"/>
      <c r="N646" s="67" t="str">
        <f aca="false">IF(TRIM(Flights!$L$24)="A339","Required","N/A – rule")</f>
        <v>N/A – rule</v>
      </c>
      <c r="O646" s="67" t="s">
        <v>395</v>
      </c>
      <c r="P646" s="57" t="s">
        <v>187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open",IF(AND(NOT(OR(LEN(AZ646)&lt;15,ISNUMBER(MATCH(AZ646,L_Placeholder,0)))),BK646=0,NOT(OR(LEN(AU646)&lt;2,ISNUMBER(MATCH(AU646,L_Placeholder,0)))),NOT(OR(LEN(AX646)&lt;2,ISNUMBER(MATCH(AX646,L_Placeholder,0)))),TRIM(AE646)&lt;&gt;TRIM(T646)),"N/A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missing",IF(OR(LEN(AU646)&lt;2,ISNUMBER(MATCH(AU646,L_Placeholder,0))),"INVALID – PIC missing",IF(OR(LEN(AV646)&lt;2,ISNUMBER(MATCH(AV646,L_Placeholder,0))),"INVALID – result / assessment missing",IF(OR(OR(LEN(AW646)&lt;3,ISNUMBER(MATCH(AW646,L_Placeholder,0))),SUMPRODUCT(--ISNUMBER(SEARCH(" "&amp;L_EvidencePhrase&amp;" ",BD646)))&gt;0,BI646=1),"INVALID – evidence missing, placeholder or not yet on file",IF(BL646=0,"INVALID – evidence needs a traceable reference (number, file name or link)",IF(OR(LEN(AX646)&lt;2,ISNUMBER(MATCH(AX646,L_Placeholder,0))),"INVALID – verifier missing",IF(AX646=AU646,"INVALID – verifier must be someone other than the PIC",IF(BH646=1,"INVALID – result not yet available (awaiting / TBC)",IF(BV646=1,"INVALID – wording says not on board: an on-board confirmation needs the item loaded",IF(AND(AQ646=1,OR(OR(LEN(AY646)&lt;3,ISNUMBER(MATCH(AY646,L_Placeholder,0))),BJ646=1,BQ646=0)),"INVALID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LATE","COMPLETE")&amp;IF(BG646=1," – CHECK WORDING",""))))))))))))))))))))))),IF(TRIM(U646)="Fail","FAIL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t="str">
        <f aca="false">" "&amp;TRIM(SUBSTITUTE(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 "))&amp;" "</f>
        <v>  </v>
      </c>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IFERROR(IF(AND(TRIM(U646)="Pass",SUMPRODUCT((LEN(BC646)-LEN(SUBSTITUTE(BC646,"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")))/(LEN(L_PendNeg)+1))+SUMPRODUCT((LEN(BC646)-LEN(SUBSTITUTE(BC646," "&amp;L_PendPrep&amp;" "," ")))/(LEN(L_PendPrep)+1)),1,0),1)</f>
        <v>0</v>
      </c>
      <c r="BI646" s="61" t="n">
        <f aca="false">IFERROR(IF(SUMPRODUCT((LEN(BD646)-LEN(SUBSTITUTE(BD646," "&amp;L_PendStrict&amp;" "," ")))/(LEN(L_PendStrict)+1))&gt;SUMPRODUCT((LEN(BD646)-LEN(SUBSTITUTE(BD646," "&amp;L_PendNeg&amp;" "," ")))/(LEN(L_PendNeg)+1)),1,0),1)</f>
        <v>0</v>
      </c>
      <c r="BJ646" s="61" t="n">
        <f aca="false">IFERROR(IF(SUMPRODUCT((LEN(BE646)-LEN(SUBSTITUTE(BE646," "&amp;L_Pending&amp;" "," ")))/(LEN(L_Pending)+1))&gt;SUMPRODUCT((LEN(BE646)-LEN(SUBSTITUTE(BE646," "&amp;L_PendNeg&amp;" "," ")))/(LEN(L_PendNeg)+1))+SUMPRODUCT((LEN(BE646)-LEN(SUBSTITUTE(BE646," "&amp;L_PendPrep&amp;" "," ")))/(LEN(L_PendPrep)+1)),1,0),1)</f>
        <v>0</v>
      </c>
      <c r="BK646" s="61" t="n">
        <f aca="false">IFERROR(IF(SUMPRODUCT((LEN(BF646)-LEN(SUBSTITUTE(BF646," "&amp;L_PendStrict&amp;" "," ")))/(LEN(L_PendStrict)+1))&gt;SUMPRODUCT((LEN(BF646)-LEN(SUBSTITUTE(BF646," "&amp;L_PendNeg&amp;" "," ")))/(LEN(L_PendNeg)+1)),1,0),1)</f>
        <v>0</v>
      </c>
      <c r="BL646" s="61" t="n">
        <f aca="false">IFERROR(IF(OR(SUMPRODUCT(--ISNUMBER(SEARCH({"aa000"," aa 000"," aaa 000"," aaaa 000"," a 0000"," a000 000"," aa 00 000"," aaa 00 000"},BN646)))&gt;0,SUMPRODUCT(--ISNUMBER(SEARCH({"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646)))&gt;0,SUMPRODUCT(--ISNUMBER(SEARCH({"http","www.","\",".pdf",".jpg",".jpeg",".png",".heic",".xls",".doc",".msg",".eml"},Z646)))&gt;0,AND(SUMPRODUCT(--ISNUMBER(SEARCH({"sharepoint","onedrive","teams","dms","q-pulse","qpulse"},Z646)))&gt;0,ISNUMBER(SEARCH("0",BM646)))),1,0),0)</f>
        <v>0</v>
      </c>
      <c r="BM646" s="61" t="str">
        <f aca="false">SUBSTITUTE(SUBSTITUTE(SUBSTITUTE(SUBSTITUTE(SUBSTITUTE(SUBSTITUTE(SUBSTITUTE(SUBSTITUTE(SUBSTITUTE(LOWER(BW646&amp;""),"1","0"),"2","0"),"3","0"),"4","0"),"5","0"),"6","0"),"7","0"),"8","0"),"9","0")</f>
        <v>  </v>
      </c>
      <c r="BN646" s="61" t="str">
        <f aca="false">SUBSTITUTE(SUBSTITUTE(SUBSTITUTE(SUBSTITUTE(SUBSTITUTE(SUBSTITUTE(SUBSTITUTE(SUBSTITUTE(SUBSTITUTE(SUBSTITUTE(SUBSTITUTE(SUBSTITUTE(SUBSTITUTE(SUBSTITUTE(SUBSTITUTE(SUBSTITUTE(SUBSTITUTE(SUBSTITUTE(SUBSTITUTE(SUBSTITUTE(SUBSTITUTE(SUBSTITUTE(SUBSTITUTE(SUBSTITUTE(SUBSTITUTE(BM646,"b","a"),"c","a"),"d","a"),"e","a"),"f","a"),"g","a"),"h","a"),"i","a"),"j","a"),"k","a"),"l","a"),"m","a"),"n","a"),"o","a"),"p","a"),"q","a"),"r","a"),"s","a"),"t","a"),"u","a"),"v","a"),"w","a"),"x","a"),"y","a"),"z","a")</f>
        <v>  </v>
      </c>
      <c r="BO646" s="61" t="str">
        <f aca="false">SUBSTITUTE(SUBSTITUTE(SUBSTITUTE(SUBSTITUTE(SUBSTITUTE(SUBSTITUTE(SUBSTITUTE(SUBSTITUTE(SUBSTITUTE(LOWER(BX646&amp;""),"1","0"),"2","0"),"3","0"),"4","0"),"5","0"),"6","0"),"7","0"),"8","0"),"9","0")</f>
        <v>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v>
      </c>
      <c r="BQ646" s="61" t="n">
        <f aca="false">IFERROR(IF(OR(SUMPRODUCT(--ISNUMBER(SEARCH({"aa000"," aa 000"," aaa 000"," aaaa 000"," a 0000"," a000 000"," aa 00 000"," aaa 00 000"},BP646)))&gt;0,SUMPRODUCT(--ISNUMBER(SEARCH({"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646)))&gt;0,SUMPRODUCT(--ISNUMBER(SEARCH({"http","www.","\",".pdf",".jpg",".jpeg",".png",".heic",".xls",".doc",".msg",".eml"},W646)))&gt;0,ISNUMBER(SEARCH("0000",BO646)),AND(SUMPRODUCT(--ISNUMBER(SEARCH({"sharepoint","onedrive","teams","dms","q-pulse","qpulse"},W646)))&gt;0,ISNUMBER(SEARCH("0",BO646)))),1,0),0)</f>
        <v>0</v>
      </c>
      <c r="BR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646," "&amp;LOWER(Flights!$F$24)&amp;" "," ~ ")," mh"," ~")," at "," ~ ")," by "," ~ ")," on "," ~ ")," to "," ~ ")," from "," ~ ")," until "," ~ ")," till "," ~ ")," before "," ~ ")," after "," ~ ")," around "," ~ ")," approx "," ~ ")," about "," ~ ")," since "," ~ ")," hrs "," ~ ")," hr "," ~ ")," hours "," ~ ")," time "," ~ ")," jan "," ~ ")," feb "," ~ ")," mar "," ~ ")," apr "," ~ ")," may "," ~ ")," jun "," ~ ")," jul "," ~ ")," aug "," ~ ")," sep "," ~ ")," sept "," ~ ")," oct "," ~ ")</f>
        <v>  </v>
      </c>
      <c r="BS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646," "&amp;LOWER(Flights!$F$24)&amp;" "," ~ ")," mh"," ~")," at "," ~ ")," by "," ~ ")," on "," ~ ")," to "," ~ ")," from "," ~ ")," until "," ~ ")," till "," ~ ")," before "," ~ ")," after "," ~ ")," around "," ~ ")," approx "," ~ ")," about "," ~ ")," since "," ~ ")," hrs "," ~ ")," hr "," ~ ")," hours "," ~ ")," time "," ~ ")," jan "," ~ ")," feb "," ~ ")," mar "," ~ ")," apr "," ~ ")," may "," ~ ")," jun "," ~ ")," jul "," ~ ")," aug "," ~ ")," sep "," ~ ")," sept "," ~ ")," oct "," ~ ")</f>
        <v>  </v>
      </c>
      <c r="BT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646,"jan","~"),"feb","~"),"mar","~"),"apr","~"),"may","~"),"jun","~"),"jul","~"),"aug","~"),"sep","~"),"oct","~"),"nov","~"),"dec","~")," nov "," ~ ")," dec "," ~ ")," mon "," ~ ")," tue "," ~ ")," wed "," ~ ")," thu "," ~ ")," fri "," ~ ")," sat "," ~ ")," sun "," ~ ")," gate "," ~ ")," bay "," ~ ")," stand "," ~ ")," position "," ~ ")," galley "," ~ ")," flight "," ~ ")," flt "," ~ ")," day "," ~ ")," date "," ~ ")," dated "," ~ ")," the "," ~ ")," and "," ~ ")," of "," ~ ")," in "," ~ ")," for "," ~ ")," with "," ~ ")</f>
        <v>  </v>
      </c>
      <c r="BU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646,"jan","~"),"feb","~"),"mar","~"),"apr","~"),"may","~"),"jun","~"),"jul","~"),"aug","~"),"sep","~"),"oct","~"),"nov","~"),"dec","~")," nov "," ~ ")," dec "," ~ ")," mon "," ~ ")," tue "," ~ ")," wed "," ~ ")," thu "," ~ ")," fri "," ~ ")," sat "," ~ ")," sun "," ~ ")," gate "," ~ ")," bay "," ~ ")," stand "," ~ ")," position "," ~ ")," galley "," ~ ")," flight "," ~ ")," flt "," ~ ")," day "," ~ ")," date "," ~ ")," dated "," ~ ")," the "," ~ ")," and "," ~ ")," of "," ~ ")," in "," ~ ")," for "," ~ ")," with "," ~ ")</f>
        <v>  </v>
      </c>
      <c r="BV646" s="61" t="n">
        <f aca="false">0</f>
        <v>0</v>
      </c>
      <c r="BW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646," pax "," ~ ")," etd "," ~ ")," eta "," ~ ")," std "," ~ ")," sta "," ~ ")," atd "," ~ ")," ata "," ~ ")," lt "," ~ ")," utc "," ~ ")," local "," ~ ")," ok "," ~ ")," done "," ~ ")," seen "," ~ ")," chk "," ~ ")," chkd "," ~ ")," checked "," ~ ")," rcvd "," ~ ")," recd "," ~ ")," dep "," ~ ")," arr "," ~ ")," qty "," ~ ")," all "," ~ ")," ttl "," ~ ")," total "," ~ ")," via "," ~ ")," per "," ~ ")," call "," ~ ")," inbound "," ~ ")," outbound "," ~ ")," approx "," ~ ")</f>
        <v>  </v>
      </c>
      <c r="BX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646," pax "," ~ ")," etd "," ~ ")," eta "," ~ ")," std "," ~ ")," sta "," ~ ")," atd "," ~ ")," ata "," ~ ")," lt "," ~ ")," utc "," ~ ")," local "," ~ ")," ok "," ~ ")," done "," ~ ")," seen "," ~ ")," chk "," ~ ")," chkd "," ~ ")," checked "," ~ ")," rcvd "," ~ ")," recd "," ~ ")," dep "," ~ ")," arr "," ~ ")," qty "," ~ ")," all "," ~ ")," ttl "," ~ ")," total "," ~ ")," via "," ~ ")," per "," ~ ")," call "," ~ ")," inbound "," ~ ")," outbound "," ~ ")," approx "," ~ ")</f>
        <v>  </v>
      </c>
    </row>
    <row r="647" customFormat="false" ht="39.75" hidden="false" customHeight="true" outlineLevel="0" collapsed="false">
      <c r="A647" s="57" t="s">
        <v>1368</v>
      </c>
      <c r="B647" s="57" t="s">
        <v>304</v>
      </c>
      <c r="C647" s="57" t="str">
        <f aca="false">Flights!$F$24</f>
        <v>MH1450</v>
      </c>
      <c r="D647" s="58" t="n">
        <f aca="false">Flights!$D$24</f>
        <v>46324</v>
      </c>
      <c r="E647" s="57" t="str">
        <f aca="false">Flights!$G$24&amp;"-"&amp;Flights!$H$24</f>
        <v>KUL-LGK</v>
      </c>
      <c r="F647" s="57" t="str">
        <f aca="false">Flights!$K$24</f>
        <v>EY</v>
      </c>
      <c r="G647" s="57" t="s">
        <v>81</v>
      </c>
      <c r="H647" s="57" t="s">
        <v>381</v>
      </c>
      <c r="I647" s="57" t="s">
        <v>397</v>
      </c>
      <c r="J647" s="57" t="s">
        <v>398</v>
      </c>
      <c r="K647" s="67" t="s">
        <v>399</v>
      </c>
      <c r="L647" s="67" t="s">
        <v>385</v>
      </c>
      <c r="M647" s="67"/>
      <c r="N647" s="67" t="s">
        <v>386</v>
      </c>
      <c r="O647" s="67"/>
      <c r="P647" s="57" t="s">
        <v>187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open",IF(AND(NOT(OR(LEN(AZ647)&lt;15,ISNUMBER(MATCH(AZ647,L_Placeholder,0)))),BK647=0,NOT(OR(LEN(AU647)&lt;2,ISNUMBER(MATCH(AU647,L_Placeholder,0)))),NOT(OR(LEN(AX647)&lt;2,ISNUMBER(MATCH(AX647,L_Placeholder,0)))),TRIM(AE647)&lt;&gt;TRIM(T647)),"N/A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missing",IF(OR(LEN(AU647)&lt;2,ISNUMBER(MATCH(AU647,L_Placeholder,0))),"INVALID – PIC missing",IF(OR(LEN(AV647)&lt;2,ISNUMBER(MATCH(AV647,L_Placeholder,0))),"INVALID – result / assessment missing",IF(OR(OR(LEN(AW647)&lt;3,ISNUMBER(MATCH(AW647,L_Placeholder,0))),SUMPRODUCT(--ISNUMBER(SEARCH(" "&amp;L_EvidencePhrase&amp;" ",BD647)))&gt;0,BI647=1),"INVALID – evidence missing, placeholder or not yet on file",IF(BL647=0,"INVALID – evidence needs a traceable reference (number, file name or link)",IF(OR(LEN(AX647)&lt;2,ISNUMBER(MATCH(AX647,L_Placeholder,0))),"INVALID – verifier missing",IF(AX647=AU647,"INVALID – verifier must be someone other than the PIC",IF(BH647=1,"INVALID – result not yet available (awaiting / TBC)",IF(BV647=1,"INVALID – wording says not on board: an on-board confirmation needs the item loaded",IF(AND(AQ647=1,OR(OR(LEN(AY647)&lt;3,ISNUMBER(MATCH(AY647,L_Placeholder,0))),BJ647=1,BQ647=0)),"INVALID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LATE","COMPLETE")&amp;IF(BG647=1," – CHECK WORDING",""))))))))))))))))))))))),IF(TRIM(U647)="Fail","FAIL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t="str">
        <f aca="false">" "&amp;TRIM(SUBSTITUTE(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 "))&amp;" "</f>
        <v>  </v>
      </c>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IFERROR(IF(AND(TRIM(U647)="Pass",SUMPRODUCT((LEN(BC647)-LEN(SUBSTITUTE(BC647,"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")))/(LEN(L_PendNeg)+1))+SUMPRODUCT((LEN(BC647)-LEN(SUBSTITUTE(BC647," "&amp;L_PendPrep&amp;" "," ")))/(LEN(L_PendPrep)+1)),1,0),1)</f>
        <v>0</v>
      </c>
      <c r="BI647" s="61" t="n">
        <f aca="false">IFERROR(IF(SUMPRODUCT((LEN(BD647)-LEN(SUBSTITUTE(BD647," "&amp;L_PendStrict&amp;" "," ")))/(LEN(L_PendStrict)+1))&gt;SUMPRODUCT((LEN(BD647)-LEN(SUBSTITUTE(BD647," "&amp;L_PendNeg&amp;" "," ")))/(LEN(L_PendNeg)+1)),1,0),1)</f>
        <v>0</v>
      </c>
      <c r="BJ647" s="61" t="n">
        <f aca="false">IFERROR(IF(SUMPRODUCT((LEN(BE647)-LEN(SUBSTITUTE(BE647," "&amp;L_Pending&amp;" "," ")))/(LEN(L_Pending)+1))&gt;SUMPRODUCT((LEN(BE647)-LEN(SUBSTITUTE(BE647," "&amp;L_PendNeg&amp;" "," ")))/(LEN(L_PendNeg)+1))+SUMPRODUCT((LEN(BE647)-LEN(SUBSTITUTE(BE647," "&amp;L_PendPrep&amp;" "," ")))/(LEN(L_PendPrep)+1)),1,0),1)</f>
        <v>0</v>
      </c>
      <c r="BK647" s="61" t="n">
        <f aca="false">IFERROR(IF(SUMPRODUCT((LEN(BF647)-LEN(SUBSTITUTE(BF647," "&amp;L_PendStrict&amp;" "," ")))/(LEN(L_PendStrict)+1))&gt;SUMPRODUCT((LEN(BF647)-LEN(SUBSTITUTE(BF647," "&amp;L_PendNeg&amp;" "," ")))/(LEN(L_PendNeg)+1)),1,0),1)</f>
        <v>0</v>
      </c>
      <c r="BL647" s="61" t="n">
        <f aca="false">IFERROR(IF(OR(SUMPRODUCT(--ISNUMBER(SEARCH({"aa000"," aa 000"," aaa 000"," aaaa 000"," a 0000"," a000 000"," aa 00 000"," aaa 00 000"},BN647)))&gt;0,SUMPRODUCT(--ISNUMBER(SEARCH({"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647)))&gt;0,SUMPRODUCT(--ISNUMBER(SEARCH({"http","www.","\",".pdf",".jpg",".jpeg",".png",".heic",".xls",".doc",".msg",".eml"},Z647)))&gt;0,AND(SUMPRODUCT(--ISNUMBER(SEARCH({"sharepoint","onedrive","teams","dms","q-pulse","qpulse"},Z647)))&gt;0,ISNUMBER(SEARCH("0",BM647)))),1,0),0)</f>
        <v>0</v>
      </c>
      <c r="BM647" s="61" t="str">
        <f aca="false">SUBSTITUTE(SUBSTITUTE(SUBSTITUTE(SUBSTITUTE(SUBSTITUTE(SUBSTITUTE(SUBSTITUTE(SUBSTITUTE(SUBSTITUTE(LOWER(BW647&amp;""),"1","0"),"2","0"),"3","0"),"4","0"),"5","0"),"6","0"),"7","0"),"8","0"),"9","0")</f>
        <v>  </v>
      </c>
      <c r="BN647" s="61" t="str">
        <f aca="false">SUBSTITUTE(SUBSTITUTE(SUBSTITUTE(SUBSTITUTE(SUBSTITUTE(SUBSTITUTE(SUBSTITUTE(SUBSTITUTE(SUBSTITUTE(SUBSTITUTE(SUBSTITUTE(SUBSTITUTE(SUBSTITUTE(SUBSTITUTE(SUBSTITUTE(SUBSTITUTE(SUBSTITUTE(SUBSTITUTE(SUBSTITUTE(SUBSTITUTE(SUBSTITUTE(SUBSTITUTE(SUBSTITUTE(SUBSTITUTE(SUBSTITUTE(BM647,"b","a"),"c","a"),"d","a"),"e","a"),"f","a"),"g","a"),"h","a"),"i","a"),"j","a"),"k","a"),"l","a"),"m","a"),"n","a"),"o","a"),"p","a"),"q","a"),"r","a"),"s","a"),"t","a"),"u","a"),"v","a"),"w","a"),"x","a"),"y","a"),"z","a")</f>
        <v>  </v>
      </c>
      <c r="BO647" s="61" t="str">
        <f aca="false">SUBSTITUTE(SUBSTITUTE(SUBSTITUTE(SUBSTITUTE(SUBSTITUTE(SUBSTITUTE(SUBSTITUTE(SUBSTITUTE(SUBSTITUTE(LOWER(BX647&amp;""),"1","0"),"2","0"),"3","0"),"4","0"),"5","0"),"6","0"),"7","0"),"8","0"),"9","0")</f>
        <v>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v>
      </c>
      <c r="BQ647" s="61" t="n">
        <f aca="false">IFERROR(IF(OR(SUMPRODUCT(--ISNUMBER(SEARCH({"aa000"," aa 000"," aaa 000"," aaaa 000"," a 0000"," a000 000"," aa 00 000"," aaa 00 000"},BP647)))&gt;0,SUMPRODUCT(--ISNUMBER(SEARCH({"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647)))&gt;0,SUMPRODUCT(--ISNUMBER(SEARCH({"http","www.","\",".pdf",".jpg",".jpeg",".png",".heic",".xls",".doc",".msg",".eml"},W647)))&gt;0,ISNUMBER(SEARCH("0000",BO647)),AND(SUMPRODUCT(--ISNUMBER(SEARCH({"sharepoint","onedrive","teams","dms","q-pulse","qpulse"},W647)))&gt;0,ISNUMBER(SEARCH("0",BO647)))),1,0),0)</f>
        <v>0</v>
      </c>
      <c r="BR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647," "&amp;LOWER(Flights!$F$24)&amp;" "," ~ ")," mh"," ~")," at "," ~ ")," by "," ~ ")," on "," ~ ")," to "," ~ ")," from "," ~ ")," until "," ~ ")," till "," ~ ")," before "," ~ ")," after "," ~ ")," around "," ~ ")," approx "," ~ ")," about "," ~ ")," since "," ~ ")," hrs "," ~ ")," hr "," ~ ")," hours "," ~ ")," time "," ~ ")," jan "," ~ ")," feb "," ~ ")," mar "," ~ ")," apr "," ~ ")," may "," ~ ")," jun "," ~ ")," jul "," ~ ")," aug "," ~ ")," sep "," ~ ")," sept "," ~ ")," oct "," ~ ")</f>
        <v>  </v>
      </c>
      <c r="BS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647," "&amp;LOWER(Flights!$F$24)&amp;" "," ~ ")," mh"," ~")," at "," ~ ")," by "," ~ ")," on "," ~ ")," to "," ~ ")," from "," ~ ")," until "," ~ ")," till "," ~ ")," before "," ~ ")," after "," ~ ")," around "," ~ ")," approx "," ~ ")," about "," ~ ")," since "," ~ ")," hrs "," ~ ")," hr "," ~ ")," hours "," ~ ")," time "," ~ ")," jan "," ~ ")," feb "," ~ ")," mar "," ~ ")," apr "," ~ ")," may "," ~ ")," jun "," ~ ")," jul "," ~ ")," aug "," ~ ")," sep "," ~ ")," sept "," ~ ")," oct "," ~ ")</f>
        <v>  </v>
      </c>
      <c r="BT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647,"jan","~"),"feb","~"),"mar","~"),"apr","~"),"may","~"),"jun","~"),"jul","~"),"aug","~"),"sep","~"),"oct","~"),"nov","~"),"dec","~")," nov "," ~ ")," dec "," ~ ")," mon "," ~ ")," tue "," ~ ")," wed "," ~ ")," thu "," ~ ")," fri "," ~ ")," sat "," ~ ")," sun "," ~ ")," gate "," ~ ")," bay "," ~ ")," stand "," ~ ")," position "," ~ ")," galley "," ~ ")," flight "," ~ ")," flt "," ~ ")," day "," ~ ")," date "," ~ ")," dated "," ~ ")," the "," ~ ")," and "," ~ ")," of "," ~ ")," in "," ~ ")," for "," ~ ")," with "," ~ ")</f>
        <v>  </v>
      </c>
      <c r="BU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647,"jan","~"),"feb","~"),"mar","~"),"apr","~"),"may","~"),"jun","~"),"jul","~"),"aug","~"),"sep","~"),"oct","~"),"nov","~"),"dec","~")," nov "," ~ ")," dec "," ~ ")," mon "," ~ ")," tue "," ~ ")," wed "," ~ ")," thu "," ~ ")," fri "," ~ ")," sat "," ~ ")," sun "," ~ ")," gate "," ~ ")," bay "," ~ ")," stand "," ~ ")," position "," ~ ")," galley "," ~ ")," flight "," ~ ")," flt "," ~ ")," day "," ~ ")," date "," ~ ")," dated "," ~ ")," the "," ~ ")," and "," ~ ")," of "," ~ ")," in "," ~ ")," for "," ~ ")," with "," ~ ")</f>
        <v>  </v>
      </c>
      <c r="BV647" s="61" t="n">
        <f aca="false">0</f>
        <v>0</v>
      </c>
      <c r="BW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647," pax "," ~ ")," etd "," ~ ")," eta "," ~ ")," std "," ~ ")," sta "," ~ ")," atd "," ~ ")," ata "," ~ ")," lt "," ~ ")," utc "," ~ ")," local "," ~ ")," ok "," ~ ")," done "," ~ ")," seen "," ~ ")," chk "," ~ ")," chkd "," ~ ")," checked "," ~ ")," rcvd "," ~ ")," recd "," ~ ")," dep "," ~ ")," arr "," ~ ")," qty "," ~ ")," all "," ~ ")," ttl "," ~ ")," total "," ~ ")," via "," ~ ")," per "," ~ ")," call "," ~ ")," inbound "," ~ ")," outbound "," ~ ")," approx "," ~ ")</f>
        <v>  </v>
      </c>
      <c r="BX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647," pax "," ~ ")," etd "," ~ ")," eta "," ~ ")," std "," ~ ")," sta "," ~ ")," atd "," ~ ")," ata "," ~ ")," lt "," ~ ")," utc "," ~ ")," local "," ~ ")," ok "," ~ ")," done "," ~ ")," seen "," ~ ")," chk "," ~ ")," chkd "," ~ ")," checked "," ~ ")," rcvd "," ~ ")," recd "," ~ ")," dep "," ~ ")," arr "," ~ ")," qty "," ~ ")," all "," ~ ")," ttl "," ~ ")," total "," ~ ")," via "," ~ ")," per "," ~ ")," call "," ~ ")," inbound "," ~ ")," outbound "," ~ ")," approx "," ~ ")</f>
        <v>  </v>
      </c>
    </row>
    <row r="648" customFormat="false" ht="39.75" hidden="false" customHeight="true" outlineLevel="0" collapsed="false">
      <c r="A648" s="57" t="s">
        <v>1369</v>
      </c>
      <c r="B648" s="57" t="s">
        <v>304</v>
      </c>
      <c r="C648" s="57" t="str">
        <f aca="false">Flights!$F$24</f>
        <v>MH1450</v>
      </c>
      <c r="D648" s="58" t="n">
        <f aca="false">Flights!$D$24</f>
        <v>46324</v>
      </c>
      <c r="E648" s="57" t="str">
        <f aca="false">Flights!$G$24&amp;"-"&amp;Flights!$H$24</f>
        <v>KUL-LGK</v>
      </c>
      <c r="F648" s="57" t="str">
        <f aca="false">Flights!$K$24</f>
        <v>EY</v>
      </c>
      <c r="G648" s="57" t="s">
        <v>81</v>
      </c>
      <c r="H648" s="57" t="s">
        <v>381</v>
      </c>
      <c r="I648" s="57" t="s">
        <v>401</v>
      </c>
      <c r="J648" s="57" t="s">
        <v>402</v>
      </c>
      <c r="K648" s="67" t="s">
        <v>403</v>
      </c>
      <c r="L648" s="67" t="s">
        <v>385</v>
      </c>
      <c r="M648" s="67"/>
      <c r="N648" s="67" t="s">
        <v>386</v>
      </c>
      <c r="O648" s="67"/>
      <c r="P648" s="57" t="s">
        <v>187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open",IF(AND(NOT(OR(LEN(AZ648)&lt;15,ISNUMBER(MATCH(AZ648,L_Placeholder,0)))),BK648=0,NOT(OR(LEN(AU648)&lt;2,ISNUMBER(MATCH(AU648,L_Placeholder,0)))),NOT(OR(LEN(AX648)&lt;2,ISNUMBER(MATCH(AX648,L_Placeholder,0)))),TRIM(AE648)&lt;&gt;TRIM(T648)),"N/A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missing",IF(OR(LEN(AU648)&lt;2,ISNUMBER(MATCH(AU648,L_Placeholder,0))),"INVALID – PIC missing",IF(OR(LEN(AV648)&lt;2,ISNUMBER(MATCH(AV648,L_Placeholder,0))),"INVALID – result / assessment missing",IF(OR(OR(LEN(AW648)&lt;3,ISNUMBER(MATCH(AW648,L_Placeholder,0))),SUMPRODUCT(--ISNUMBER(SEARCH(" "&amp;L_EvidencePhrase&amp;" ",BD648)))&gt;0,BI648=1),"INVALID – evidence missing, placeholder or not yet on file",IF(BL648=0,"INVALID – evidence needs a traceable reference (number, file name or link)",IF(OR(LEN(AX648)&lt;2,ISNUMBER(MATCH(AX648,L_Placeholder,0))),"INVALID – verifier missing",IF(AX648=AU648,"INVALID – verifier must be someone other than the PIC",IF(BH648=1,"INVALID – result not yet available (awaiting / TBC)",IF(BV648=1,"INVALID – wording says not on board: an on-board confirmation needs the item loaded",IF(AND(AQ648=1,OR(OR(LEN(AY648)&lt;3,ISNUMBER(MATCH(AY648,L_Placeholder,0))),BJ648=1,BQ648=0)),"INVALID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LATE","COMPLETE")&amp;IF(BG648=1," – CHECK WORDING",""))))))))))))))))))))))),IF(TRIM(U648)="Fail","FAIL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t="str">
        <f aca="false">" "&amp;TRIM(SUBSTITUTE(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 "))&amp;" "</f>
        <v>  </v>
      </c>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IFERROR(IF(AND(TRIM(U648)="Pass",SUMPRODUCT((LEN(BC648)-LEN(SUBSTITUTE(BC648,"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")))/(LEN(L_PendNeg)+1))+SUMPRODUCT((LEN(BC648)-LEN(SUBSTITUTE(BC648," "&amp;L_PendPrep&amp;" "," ")))/(LEN(L_PendPrep)+1)),1,0),1)</f>
        <v>0</v>
      </c>
      <c r="BI648" s="61" t="n">
        <f aca="false">IFERROR(IF(SUMPRODUCT((LEN(BD648)-LEN(SUBSTITUTE(BD648," "&amp;L_PendStrict&amp;" "," ")))/(LEN(L_PendStrict)+1))&gt;SUMPRODUCT((LEN(BD648)-LEN(SUBSTITUTE(BD648," "&amp;L_PendNeg&amp;" "," ")))/(LEN(L_PendNeg)+1)),1,0),1)</f>
        <v>0</v>
      </c>
      <c r="BJ648" s="61" t="n">
        <f aca="false">IFERROR(IF(SUMPRODUCT((LEN(BE648)-LEN(SUBSTITUTE(BE648," "&amp;L_Pending&amp;" "," ")))/(LEN(L_Pending)+1))&gt;SUMPRODUCT((LEN(BE648)-LEN(SUBSTITUTE(BE648," "&amp;L_PendNeg&amp;" "," ")))/(LEN(L_PendNeg)+1))+SUMPRODUCT((LEN(BE648)-LEN(SUBSTITUTE(BE648," "&amp;L_PendPrep&amp;" "," ")))/(LEN(L_PendPrep)+1)),1,0),1)</f>
        <v>0</v>
      </c>
      <c r="BK648" s="61" t="n">
        <f aca="false">IFERROR(IF(SUMPRODUCT((LEN(BF648)-LEN(SUBSTITUTE(BF648," "&amp;L_PendStrict&amp;" "," ")))/(LEN(L_PendStrict)+1))&gt;SUMPRODUCT((LEN(BF648)-LEN(SUBSTITUTE(BF648," "&amp;L_PendNeg&amp;" "," ")))/(LEN(L_PendNeg)+1)),1,0),1)</f>
        <v>0</v>
      </c>
      <c r="BL648" s="61" t="n">
        <f aca="false">IFERROR(IF(OR(SUMPRODUCT(--ISNUMBER(SEARCH({"aa000"," aa 000"," aaa 000"," aaaa 000"," a 0000"," a000 000"," aa 00 000"," aaa 00 000"},BN648)))&gt;0,SUMPRODUCT(--ISNUMBER(SEARCH({"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648)))&gt;0,SUMPRODUCT(--ISNUMBER(SEARCH({"http","www.","\",".pdf",".jpg",".jpeg",".png",".heic",".xls",".doc",".msg",".eml"},Z648)))&gt;0,AND(SUMPRODUCT(--ISNUMBER(SEARCH({"sharepoint","onedrive","teams","dms","q-pulse","qpulse"},Z648)))&gt;0,ISNUMBER(SEARCH("0",BM648)))),1,0),0)</f>
        <v>0</v>
      </c>
      <c r="BM648" s="61" t="str">
        <f aca="false">SUBSTITUTE(SUBSTITUTE(SUBSTITUTE(SUBSTITUTE(SUBSTITUTE(SUBSTITUTE(SUBSTITUTE(SUBSTITUTE(SUBSTITUTE(LOWER(BW648&amp;""),"1","0"),"2","0"),"3","0"),"4","0"),"5","0"),"6","0"),"7","0"),"8","0"),"9","0")</f>
        <v>  </v>
      </c>
      <c r="BN648" s="61" t="str">
        <f aca="false">SUBSTITUTE(SUBSTITUTE(SUBSTITUTE(SUBSTITUTE(SUBSTITUTE(SUBSTITUTE(SUBSTITUTE(SUBSTITUTE(SUBSTITUTE(SUBSTITUTE(SUBSTITUTE(SUBSTITUTE(SUBSTITUTE(SUBSTITUTE(SUBSTITUTE(SUBSTITUTE(SUBSTITUTE(SUBSTITUTE(SUBSTITUTE(SUBSTITUTE(SUBSTITUTE(SUBSTITUTE(SUBSTITUTE(SUBSTITUTE(SUBSTITUTE(BM648,"b","a"),"c","a"),"d","a"),"e","a"),"f","a"),"g","a"),"h","a"),"i","a"),"j","a"),"k","a"),"l","a"),"m","a"),"n","a"),"o","a"),"p","a"),"q","a"),"r","a"),"s","a"),"t","a"),"u","a"),"v","a"),"w","a"),"x","a"),"y","a"),"z","a")</f>
        <v>  </v>
      </c>
      <c r="BO648" s="61" t="str">
        <f aca="false">SUBSTITUTE(SUBSTITUTE(SUBSTITUTE(SUBSTITUTE(SUBSTITUTE(SUBSTITUTE(SUBSTITUTE(SUBSTITUTE(SUBSTITUTE(LOWER(BX648&amp;""),"1","0"),"2","0"),"3","0"),"4","0"),"5","0"),"6","0"),"7","0"),"8","0"),"9","0")</f>
        <v>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v>
      </c>
      <c r="BQ648" s="61" t="n">
        <f aca="false">IFERROR(IF(OR(SUMPRODUCT(--ISNUMBER(SEARCH({"aa000"," aa 000"," aaa 000"," aaaa 000"," a 0000"," a000 000"," aa 00 000"," aaa 00 000"},BP648)))&gt;0,SUMPRODUCT(--ISNUMBER(SEARCH({"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648)))&gt;0,SUMPRODUCT(--ISNUMBER(SEARCH({"http","www.","\",".pdf",".jpg",".jpeg",".png",".heic",".xls",".doc",".msg",".eml"},W648)))&gt;0,ISNUMBER(SEARCH("0000",BO648)),AND(SUMPRODUCT(--ISNUMBER(SEARCH({"sharepoint","onedrive","teams","dms","q-pulse","qpulse"},W648)))&gt;0,ISNUMBER(SEARCH("0",BO648)))),1,0),0)</f>
        <v>0</v>
      </c>
      <c r="BR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648," "&amp;LOWER(Flights!$F$24)&amp;" "," ~ ")," mh"," ~")," at "," ~ ")," by "," ~ ")," on "," ~ ")," to "," ~ ")," from "," ~ ")," until "," ~ ")," till "," ~ ")," before "," ~ ")," after "," ~ ")," around "," ~ ")," approx "," ~ ")," about "," ~ ")," since "," ~ ")," hrs "," ~ ")," hr "," ~ ")," hours "," ~ ")," time "," ~ ")," jan "," ~ ")," feb "," ~ ")," mar "," ~ ")," apr "," ~ ")," may "," ~ ")," jun "," ~ ")," jul "," ~ ")," aug "," ~ ")," sep "," ~ ")," sept "," ~ ")," oct "," ~ ")</f>
        <v>  </v>
      </c>
      <c r="BS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648," "&amp;LOWER(Flights!$F$24)&amp;" "," ~ ")," mh"," ~")," at "," ~ ")," by "," ~ ")," on "," ~ ")," to "," ~ ")," from "," ~ ")," until "," ~ ")," till "," ~ ")," before "," ~ ")," after "," ~ ")," around "," ~ ")," approx "," ~ ")," about "," ~ ")," since "," ~ ")," hrs "," ~ ")," hr "," ~ ")," hours "," ~ ")," time "," ~ ")," jan "," ~ ")," feb "," ~ ")," mar "," ~ ")," apr "," ~ ")," may "," ~ ")," jun "," ~ ")," jul "," ~ ")," aug "," ~ ")," sep "," ~ ")," sept "," ~ ")," oct "," ~ ")</f>
        <v>  </v>
      </c>
      <c r="BT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648,"jan","~"),"feb","~"),"mar","~"),"apr","~"),"may","~"),"jun","~"),"jul","~"),"aug","~"),"sep","~"),"oct","~"),"nov","~"),"dec","~")," nov "," ~ ")," dec "," ~ ")," mon "," ~ ")," tue "," ~ ")," wed "," ~ ")," thu "," ~ ")," fri "," ~ ")," sat "," ~ ")," sun "," ~ ")," gate "," ~ ")," bay "," ~ ")," stand "," ~ ")," position "," ~ ")," galley "," ~ ")," flight "," ~ ")," flt "," ~ ")," day "," ~ ")," date "," ~ ")," dated "," ~ ")," the "," ~ ")," and "," ~ ")," of "," ~ ")," in "," ~ ")," for "," ~ ")," with "," ~ ")</f>
        <v>  </v>
      </c>
      <c r="BU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648,"jan","~"),"feb","~"),"mar","~"),"apr","~"),"may","~"),"jun","~"),"jul","~"),"aug","~"),"sep","~"),"oct","~"),"nov","~"),"dec","~")," nov "," ~ ")," dec "," ~ ")," mon "," ~ ")," tue "," ~ ")," wed "," ~ ")," thu "," ~ ")," fri "," ~ ")," sat "," ~ ")," sun "," ~ ")," gate "," ~ ")," bay "," ~ ")," stand "," ~ ")," position "," ~ ")," galley "," ~ ")," flight "," ~ ")," flt "," ~ ")," day "," ~ ")," date "," ~ ")," dated "," ~ ")," the "," ~ ")," and "," ~ ")," of "," ~ ")," in "," ~ ")," for "," ~ ")," with "," ~ ")</f>
        <v>  </v>
      </c>
      <c r="BV648" s="61" t="n">
        <f aca="false">0</f>
        <v>0</v>
      </c>
      <c r="BW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648," pax "," ~ ")," etd "," ~ ")," eta "," ~ ")," std "," ~ ")," sta "," ~ ")," atd "," ~ ")," ata "," ~ ")," lt "," ~ ")," utc "," ~ ")," local "," ~ ")," ok "," ~ ")," done "," ~ ")," seen "," ~ ")," chk "," ~ ")," chkd "," ~ ")," checked "," ~ ")," rcvd "," ~ ")," recd "," ~ ")," dep "," ~ ")," arr "," ~ ")," qty "," ~ ")," all "," ~ ")," ttl "," ~ ")," total "," ~ ")," via "," ~ ")," per "," ~ ")," call "," ~ ")," inbound "," ~ ")," outbound "," ~ ")," approx "," ~ ")</f>
        <v>  </v>
      </c>
      <c r="BX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648," pax "," ~ ")," etd "," ~ ")," eta "," ~ ")," std "," ~ ")," sta "," ~ ")," atd "," ~ ")," ata "," ~ ")," lt "," ~ ")," utc "," ~ ")," local "," ~ ")," ok "," ~ ")," done "," ~ ")," seen "," ~ ")," chk "," ~ ")," chkd "," ~ ")," checked "," ~ ")," rcvd "," ~ ")," recd "," ~ ")," dep "," ~ ")," arr "," ~ ")," qty "," ~ ")," all "," ~ ")," ttl "," ~ ")," total "," ~ ")," via "," ~ ")," per "," ~ ")," call "," ~ ")," inbound "," ~ ")," outbound "," ~ ")," approx "," ~ ")</f>
        <v>  </v>
      </c>
    </row>
    <row r="649" customFormat="false" ht="39.75" hidden="false" customHeight="true" outlineLevel="0" collapsed="false">
      <c r="A649" s="57" t="s">
        <v>1370</v>
      </c>
      <c r="B649" s="57" t="s">
        <v>304</v>
      </c>
      <c r="C649" s="57" t="str">
        <f aca="false">Flights!$F$24</f>
        <v>MH1450</v>
      </c>
      <c r="D649" s="58" t="n">
        <f aca="false">Flights!$D$24</f>
        <v>46324</v>
      </c>
      <c r="E649" s="57" t="str">
        <f aca="false">Flights!$G$24&amp;"-"&amp;Flights!$H$24</f>
        <v>KUL-LGK</v>
      </c>
      <c r="F649" s="57" t="str">
        <f aca="false">Flights!$K$24</f>
        <v>EY</v>
      </c>
      <c r="G649" s="57" t="s">
        <v>81</v>
      </c>
      <c r="H649" s="57" t="s">
        <v>381</v>
      </c>
      <c r="I649" s="57" t="s">
        <v>401</v>
      </c>
      <c r="J649" s="57" t="s">
        <v>405</v>
      </c>
      <c r="K649" s="67" t="s">
        <v>406</v>
      </c>
      <c r="L649" s="67" t="s">
        <v>385</v>
      </c>
      <c r="M649" s="67"/>
      <c r="N649" s="67" t="s">
        <v>386</v>
      </c>
      <c r="O649" s="67"/>
      <c r="P649" s="57" t="s">
        <v>187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open",IF(AND(NOT(OR(LEN(AZ649)&lt;15,ISNUMBER(MATCH(AZ649,L_Placeholder,0)))),BK649=0,NOT(OR(LEN(AU649)&lt;2,ISNUMBER(MATCH(AU649,L_Placeholder,0)))),NOT(OR(LEN(AX649)&lt;2,ISNUMBER(MATCH(AX649,L_Placeholder,0)))),TRIM(AE649)&lt;&gt;TRIM(T649)),"N/A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missing",IF(OR(LEN(AU649)&lt;2,ISNUMBER(MATCH(AU649,L_Placeholder,0))),"INVALID – PIC missing",IF(OR(LEN(AV649)&lt;2,ISNUMBER(MATCH(AV649,L_Placeholder,0))),"INVALID – result / assessment missing",IF(OR(OR(LEN(AW649)&lt;3,ISNUMBER(MATCH(AW649,L_Placeholder,0))),SUMPRODUCT(--ISNUMBER(SEARCH(" "&amp;L_EvidencePhrase&amp;" ",BD649)))&gt;0,BI649=1),"INVALID – evidence missing, placeholder or not yet on file",IF(BL649=0,"INVALID – evidence needs a traceable reference (number, file name or link)",IF(OR(LEN(AX649)&lt;2,ISNUMBER(MATCH(AX649,L_Placeholder,0))),"INVALID – verifier missing",IF(AX649=AU649,"INVALID – verifier must be someone other than the PIC",IF(BH649=1,"INVALID – result not yet available (awaiting / TBC)",IF(BV649=1,"INVALID – wording says not on board: an on-board confirmation needs the item loaded",IF(AND(AQ649=1,OR(OR(LEN(AY649)&lt;3,ISNUMBER(MATCH(AY649,L_Placeholder,0))),BJ649=1,BQ649=0)),"INVALID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LATE","COMPLETE")&amp;IF(BG649=1," – CHECK WORDING",""))))))))))))))))))))))),IF(TRIM(U649)="Fail","FAIL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t="str">
        <f aca="false">" "&amp;TRIM(SUBSTITUTE(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 "))&amp;" "</f>
        <v>  </v>
      </c>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IFERROR(IF(AND(TRIM(U649)="Pass",SUMPRODUCT((LEN(BC649)-LEN(SUBSTITUTE(BC649,"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")))/(LEN(L_PendNeg)+1))+SUMPRODUCT((LEN(BC649)-LEN(SUBSTITUTE(BC649," "&amp;L_PendPrep&amp;" "," ")))/(LEN(L_PendPrep)+1)),1,0),1)</f>
        <v>0</v>
      </c>
      <c r="BI649" s="61" t="n">
        <f aca="false">IFERROR(IF(SUMPRODUCT((LEN(BD649)-LEN(SUBSTITUTE(BD649," "&amp;L_PendStrict&amp;" "," ")))/(LEN(L_PendStrict)+1))&gt;SUMPRODUCT((LEN(BD649)-LEN(SUBSTITUTE(BD649," "&amp;L_PendNeg&amp;" "," ")))/(LEN(L_PendNeg)+1)),1,0),1)</f>
        <v>0</v>
      </c>
      <c r="BJ649" s="61" t="n">
        <f aca="false">IFERROR(IF(SUMPRODUCT((LEN(BE649)-LEN(SUBSTITUTE(BE649," "&amp;L_Pending&amp;" "," ")))/(LEN(L_Pending)+1))&gt;SUMPRODUCT((LEN(BE649)-LEN(SUBSTITUTE(BE649," "&amp;L_PendNeg&amp;" "," ")))/(LEN(L_PendNeg)+1))+SUMPRODUCT((LEN(BE649)-LEN(SUBSTITUTE(BE649," "&amp;L_PendPrep&amp;" "," ")))/(LEN(L_PendPrep)+1)),1,0),1)</f>
        <v>0</v>
      </c>
      <c r="BK649" s="61" t="n">
        <f aca="false">IFERROR(IF(SUMPRODUCT((LEN(BF649)-LEN(SUBSTITUTE(BF649," "&amp;L_PendStrict&amp;" "," ")))/(LEN(L_PendStrict)+1))&gt;SUMPRODUCT((LEN(BF649)-LEN(SUBSTITUTE(BF649," "&amp;L_PendNeg&amp;" "," ")))/(LEN(L_PendNeg)+1)),1,0),1)</f>
        <v>0</v>
      </c>
      <c r="BL649" s="61" t="n">
        <f aca="false">IFERROR(IF(OR(SUMPRODUCT(--ISNUMBER(SEARCH({"aa000"," aa 000"," aaa 000"," aaaa 000"," a 0000"," a000 000"," aa 00 000"," aaa 00 000"},BN649)))&gt;0,SUMPRODUCT(--ISNUMBER(SEARCH({"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649)))&gt;0,SUMPRODUCT(--ISNUMBER(SEARCH({"http","www.","\",".pdf",".jpg",".jpeg",".png",".heic",".xls",".doc",".msg",".eml"},Z649)))&gt;0,AND(SUMPRODUCT(--ISNUMBER(SEARCH({"sharepoint","onedrive","teams","dms","q-pulse","qpulse"},Z649)))&gt;0,ISNUMBER(SEARCH("0",BM649)))),1,0),0)</f>
        <v>0</v>
      </c>
      <c r="BM649" s="61" t="str">
        <f aca="false">SUBSTITUTE(SUBSTITUTE(SUBSTITUTE(SUBSTITUTE(SUBSTITUTE(SUBSTITUTE(SUBSTITUTE(SUBSTITUTE(SUBSTITUTE(LOWER(BW649&amp;""),"1","0"),"2","0"),"3","0"),"4","0"),"5","0"),"6","0"),"7","0"),"8","0"),"9","0")</f>
        <v>  </v>
      </c>
      <c r="BN649" s="61" t="str">
        <f aca="false">SUBSTITUTE(SUBSTITUTE(SUBSTITUTE(SUBSTITUTE(SUBSTITUTE(SUBSTITUTE(SUBSTITUTE(SUBSTITUTE(SUBSTITUTE(SUBSTITUTE(SUBSTITUTE(SUBSTITUTE(SUBSTITUTE(SUBSTITUTE(SUBSTITUTE(SUBSTITUTE(SUBSTITUTE(SUBSTITUTE(SUBSTITUTE(SUBSTITUTE(SUBSTITUTE(SUBSTITUTE(SUBSTITUTE(SUBSTITUTE(SUBSTITUTE(BM649,"b","a"),"c","a"),"d","a"),"e","a"),"f","a"),"g","a"),"h","a"),"i","a"),"j","a"),"k","a"),"l","a"),"m","a"),"n","a"),"o","a"),"p","a"),"q","a"),"r","a"),"s","a"),"t","a"),"u","a"),"v","a"),"w","a"),"x","a"),"y","a"),"z","a")</f>
        <v>  </v>
      </c>
      <c r="BO649" s="61" t="str">
        <f aca="false">SUBSTITUTE(SUBSTITUTE(SUBSTITUTE(SUBSTITUTE(SUBSTITUTE(SUBSTITUTE(SUBSTITUTE(SUBSTITUTE(SUBSTITUTE(LOWER(BX649&amp;""),"1","0"),"2","0"),"3","0"),"4","0"),"5","0"),"6","0"),"7","0"),"8","0"),"9","0")</f>
        <v>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v>
      </c>
      <c r="BQ649" s="61" t="n">
        <f aca="false">IFERROR(IF(OR(SUMPRODUCT(--ISNUMBER(SEARCH({"aa000"," aa 000"," aaa 000"," aaaa 000"," a 0000"," a000 000"," aa 00 000"," aaa 00 000"},BP649)))&gt;0,SUMPRODUCT(--ISNUMBER(SEARCH({"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649)))&gt;0,SUMPRODUCT(--ISNUMBER(SEARCH({"http","www.","\",".pdf",".jpg",".jpeg",".png",".heic",".xls",".doc",".msg",".eml"},W649)))&gt;0,ISNUMBER(SEARCH("0000",BO649)),AND(SUMPRODUCT(--ISNUMBER(SEARCH({"sharepoint","onedrive","teams","dms","q-pulse","qpulse"},W649)))&gt;0,ISNUMBER(SEARCH("0",BO649)))),1,0),0)</f>
        <v>0</v>
      </c>
      <c r="BR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649," "&amp;LOWER(Flights!$F$24)&amp;" "," ~ ")," mh"," ~")," at "," ~ ")," by "," ~ ")," on "," ~ ")," to "," ~ ")," from "," ~ ")," until "," ~ ")," till "," ~ ")," before "," ~ ")," after "," ~ ")," around "," ~ ")," approx "," ~ ")," about "," ~ ")," since "," ~ ")," hrs "," ~ ")," hr "," ~ ")," hours "," ~ ")," time "," ~ ")," jan "," ~ ")," feb "," ~ ")," mar "," ~ ")," apr "," ~ ")," may "," ~ ")," jun "," ~ ")," jul "," ~ ")," aug "," ~ ")," sep "," ~ ")," sept "," ~ ")," oct "," ~ ")</f>
        <v>  </v>
      </c>
      <c r="BS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649," "&amp;LOWER(Flights!$F$24)&amp;" "," ~ ")," mh"," ~")," at "," ~ ")," by "," ~ ")," on "," ~ ")," to "," ~ ")," from "," ~ ")," until "," ~ ")," till "," ~ ")," before "," ~ ")," after "," ~ ")," around "," ~ ")," approx "," ~ ")," about "," ~ ")," since "," ~ ")," hrs "," ~ ")," hr "," ~ ")," hours "," ~ ")," time "," ~ ")," jan "," ~ ")," feb "," ~ ")," mar "," ~ ")," apr "," ~ ")," may "," ~ ")," jun "," ~ ")," jul "," ~ ")," aug "," ~ ")," sep "," ~ ")," sept "," ~ ")," oct "," ~ ")</f>
        <v>  </v>
      </c>
      <c r="BT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649,"jan","~"),"feb","~"),"mar","~"),"apr","~"),"may","~"),"jun","~"),"jul","~"),"aug","~"),"sep","~"),"oct","~"),"nov","~"),"dec","~")," nov "," ~ ")," dec "," ~ ")," mon "," ~ ")," tue "," ~ ")," wed "," ~ ")," thu "," ~ ")," fri "," ~ ")," sat "," ~ ")," sun "," ~ ")," gate "," ~ ")," bay "," ~ ")," stand "," ~ ")," position "," ~ ")," galley "," ~ ")," flight "," ~ ")," flt "," ~ ")," day "," ~ ")," date "," ~ ")," dated "," ~ ")," the "," ~ ")," and "," ~ ")," of "," ~ ")," in "," ~ ")," for "," ~ ")," with "," ~ ")</f>
        <v>  </v>
      </c>
      <c r="BU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649,"jan","~"),"feb","~"),"mar","~"),"apr","~"),"may","~"),"jun","~"),"jul","~"),"aug","~"),"sep","~"),"oct","~"),"nov","~"),"dec","~")," nov "," ~ ")," dec "," ~ ")," mon "," ~ ")," tue "," ~ ")," wed "," ~ ")," thu "," ~ ")," fri "," ~ ")," sat "," ~ ")," sun "," ~ ")," gate "," ~ ")," bay "," ~ ")," stand "," ~ ")," position "," ~ ")," galley "," ~ ")," flight "," ~ ")," flt "," ~ ")," day "," ~ ")," date "," ~ ")," dated "," ~ ")," the "," ~ ")," and "," ~ ")," of "," ~ ")," in "," ~ ")," for "," ~ ")," with "," ~ ")</f>
        <v>  </v>
      </c>
      <c r="BV649" s="61" t="n">
        <f aca="false">0</f>
        <v>0</v>
      </c>
      <c r="BW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649," pax "," ~ ")," etd "," ~ ")," eta "," ~ ")," std "," ~ ")," sta "," ~ ")," atd "," ~ ")," ata "," ~ ")," lt "," ~ ")," utc "," ~ ")," local "," ~ ")," ok "," ~ ")," done "," ~ ")," seen "," ~ ")," chk "," ~ ")," chkd "," ~ ")," checked "," ~ ")," rcvd "," ~ ")," recd "," ~ ")," dep "," ~ ")," arr "," ~ ")," qty "," ~ ")," all "," ~ ")," ttl "," ~ ")," total "," ~ ")," via "," ~ ")," per "," ~ ")," call "," ~ ")," inbound "," ~ ")," outbound "," ~ ")," approx "," ~ ")</f>
        <v>  </v>
      </c>
      <c r="BX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649," pax "," ~ ")," etd "," ~ ")," eta "," ~ ")," std "," ~ ")," sta "," ~ ")," atd "," ~ ")," ata "," ~ ")," lt "," ~ ")," utc "," ~ ")," local "," ~ ")," ok "," ~ ")," done "," ~ ")," seen "," ~ ")," chk "," ~ ")," chkd "," ~ ")," checked "," ~ ")," rcvd "," ~ ")," recd "," ~ ")," dep "," ~ ")," arr "," ~ ")," qty "," ~ ")," all "," ~ ")," ttl "," ~ ")," total "," ~ ")," via "," ~ ")," per "," ~ ")," call "," ~ ")," inbound "," ~ ")," outbound "," ~ ")," approx "," ~ ")</f>
        <v>  </v>
      </c>
    </row>
    <row r="650" customFormat="false" ht="39.75" hidden="false" customHeight="true" outlineLevel="0" collapsed="false">
      <c r="A650" s="57" t="s">
        <v>1371</v>
      </c>
      <c r="B650" s="57" t="s">
        <v>304</v>
      </c>
      <c r="C650" s="57" t="str">
        <f aca="false">Flights!$F$24</f>
        <v>MH1450</v>
      </c>
      <c r="D650" s="58" t="n">
        <f aca="false">Flights!$D$24</f>
        <v>46324</v>
      </c>
      <c r="E650" s="57" t="str">
        <f aca="false">Flights!$G$24&amp;"-"&amp;Flights!$H$24</f>
        <v>KUL-LGK</v>
      </c>
      <c r="F650" s="57" t="str">
        <f aca="false">Flights!$K$24</f>
        <v>EY</v>
      </c>
      <c r="G650" s="57" t="s">
        <v>81</v>
      </c>
      <c r="H650" s="57" t="s">
        <v>381</v>
      </c>
      <c r="I650" s="57" t="s">
        <v>408</v>
      </c>
      <c r="J650" s="57" t="s">
        <v>409</v>
      </c>
      <c r="K650" s="67" t="s">
        <v>410</v>
      </c>
      <c r="L650" s="67" t="s">
        <v>385</v>
      </c>
      <c r="M650" s="67"/>
      <c r="N650" s="67" t="s">
        <v>386</v>
      </c>
      <c r="O650" s="67"/>
      <c r="P650" s="57" t="s">
        <v>187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open",IF(AND(NOT(OR(LEN(AZ650)&lt;15,ISNUMBER(MATCH(AZ650,L_Placeholder,0)))),BK650=0,NOT(OR(LEN(AU650)&lt;2,ISNUMBER(MATCH(AU650,L_Placeholder,0)))),NOT(OR(LEN(AX650)&lt;2,ISNUMBER(MATCH(AX650,L_Placeholder,0)))),TRIM(AE650)&lt;&gt;TRIM(T650)),"N/A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missing",IF(OR(LEN(AU650)&lt;2,ISNUMBER(MATCH(AU650,L_Placeholder,0))),"INVALID – PIC missing",IF(OR(LEN(AV650)&lt;2,ISNUMBER(MATCH(AV650,L_Placeholder,0))),"INVALID – result / assessment missing",IF(OR(OR(LEN(AW650)&lt;3,ISNUMBER(MATCH(AW650,L_Placeholder,0))),SUMPRODUCT(--ISNUMBER(SEARCH(" "&amp;L_EvidencePhrase&amp;" ",BD650)))&gt;0,BI650=1),"INVALID – evidence missing, placeholder or not yet on file",IF(BL650=0,"INVALID – evidence needs a traceable reference (number, file name or link)",IF(OR(LEN(AX650)&lt;2,ISNUMBER(MATCH(AX650,L_Placeholder,0))),"INVALID – verifier missing",IF(AX650=AU650,"INVALID – verifier must be someone other than the PIC",IF(BH650=1,"INVALID – result not yet available (awaiting / TBC)",IF(BV650=1,"INVALID – wording says not on board: an on-board confirmation needs the item loaded",IF(AND(AQ650=1,OR(OR(LEN(AY650)&lt;3,ISNUMBER(MATCH(AY650,L_Placeholder,0))),BJ650=1,BQ650=0)),"INVALID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LATE","COMPLETE")&amp;IF(BG650=1," – CHECK WORDING",""))))))))))))))))))))))),IF(TRIM(U650)="Fail","FAIL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t="str">
        <f aca="false">" "&amp;TRIM(SUBSTITUTE(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 "))&amp;" "</f>
        <v>  </v>
      </c>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IFERROR(IF(AND(TRIM(U650)="Pass",SUMPRODUCT((LEN(BC650)-LEN(SUBSTITUTE(BC650,"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")))/(LEN(L_PendNeg)+1))+SUMPRODUCT((LEN(BC650)-LEN(SUBSTITUTE(BC650," "&amp;L_PendPrep&amp;" "," ")))/(LEN(L_PendPrep)+1)),1,0),1)</f>
        <v>0</v>
      </c>
      <c r="BI650" s="61" t="n">
        <f aca="false">IFERROR(IF(SUMPRODUCT((LEN(BD650)-LEN(SUBSTITUTE(BD650," "&amp;L_PendStrict&amp;" "," ")))/(LEN(L_PendStrict)+1))&gt;SUMPRODUCT((LEN(BD650)-LEN(SUBSTITUTE(BD650," "&amp;L_PendNeg&amp;" "," ")))/(LEN(L_PendNeg)+1)),1,0),1)</f>
        <v>0</v>
      </c>
      <c r="BJ650" s="61" t="n">
        <f aca="false">IFERROR(IF(SUMPRODUCT((LEN(BE650)-LEN(SUBSTITUTE(BE650," "&amp;L_Pending&amp;" "," ")))/(LEN(L_Pending)+1))&gt;SUMPRODUCT((LEN(BE650)-LEN(SUBSTITUTE(BE650," "&amp;L_PendNeg&amp;" "," ")))/(LEN(L_PendNeg)+1))+SUMPRODUCT((LEN(BE650)-LEN(SUBSTITUTE(BE650," "&amp;L_PendPrep&amp;" "," ")))/(LEN(L_PendPrep)+1)),1,0),1)</f>
        <v>0</v>
      </c>
      <c r="BK650" s="61" t="n">
        <f aca="false">IFERROR(IF(SUMPRODUCT((LEN(BF650)-LEN(SUBSTITUTE(BF650," "&amp;L_PendStrict&amp;" "," ")))/(LEN(L_PendStrict)+1))&gt;SUMPRODUCT((LEN(BF650)-LEN(SUBSTITUTE(BF650," "&amp;L_PendNeg&amp;" "," ")))/(LEN(L_PendNeg)+1)),1,0),1)</f>
        <v>0</v>
      </c>
      <c r="BL650" s="61" t="n">
        <f aca="false">IFERROR(IF(OR(SUMPRODUCT(--ISNUMBER(SEARCH({"aa000"," aa 000"," aaa 000"," aaaa 000"," a 0000"," a000 000"," aa 00 000"," aaa 00 000"},BN650)))&gt;0,SUMPRODUCT(--ISNUMBER(SEARCH({"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650)))&gt;0,SUMPRODUCT(--ISNUMBER(SEARCH({"http","www.","\",".pdf",".jpg",".jpeg",".png",".heic",".xls",".doc",".msg",".eml"},Z650)))&gt;0,AND(SUMPRODUCT(--ISNUMBER(SEARCH({"sharepoint","onedrive","teams","dms","q-pulse","qpulse"},Z650)))&gt;0,ISNUMBER(SEARCH("0",BM650)))),1,0),0)</f>
        <v>0</v>
      </c>
      <c r="BM650" s="61" t="str">
        <f aca="false">SUBSTITUTE(SUBSTITUTE(SUBSTITUTE(SUBSTITUTE(SUBSTITUTE(SUBSTITUTE(SUBSTITUTE(SUBSTITUTE(SUBSTITUTE(LOWER(BW650&amp;""),"1","0"),"2","0"),"3","0"),"4","0"),"5","0"),"6","0"),"7","0"),"8","0"),"9","0")</f>
        <v>  </v>
      </c>
      <c r="BN650" s="61" t="str">
        <f aca="false">SUBSTITUTE(SUBSTITUTE(SUBSTITUTE(SUBSTITUTE(SUBSTITUTE(SUBSTITUTE(SUBSTITUTE(SUBSTITUTE(SUBSTITUTE(SUBSTITUTE(SUBSTITUTE(SUBSTITUTE(SUBSTITUTE(SUBSTITUTE(SUBSTITUTE(SUBSTITUTE(SUBSTITUTE(SUBSTITUTE(SUBSTITUTE(SUBSTITUTE(SUBSTITUTE(SUBSTITUTE(SUBSTITUTE(SUBSTITUTE(SUBSTITUTE(BM650,"b","a"),"c","a"),"d","a"),"e","a"),"f","a"),"g","a"),"h","a"),"i","a"),"j","a"),"k","a"),"l","a"),"m","a"),"n","a"),"o","a"),"p","a"),"q","a"),"r","a"),"s","a"),"t","a"),"u","a"),"v","a"),"w","a"),"x","a"),"y","a"),"z","a")</f>
        <v>  </v>
      </c>
      <c r="BO650" s="61" t="str">
        <f aca="false">SUBSTITUTE(SUBSTITUTE(SUBSTITUTE(SUBSTITUTE(SUBSTITUTE(SUBSTITUTE(SUBSTITUTE(SUBSTITUTE(SUBSTITUTE(LOWER(BX650&amp;""),"1","0"),"2","0"),"3","0"),"4","0"),"5","0"),"6","0"),"7","0"),"8","0"),"9","0")</f>
        <v>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v>
      </c>
      <c r="BQ650" s="61" t="n">
        <f aca="false">IFERROR(IF(OR(SUMPRODUCT(--ISNUMBER(SEARCH({"aa000"," aa 000"," aaa 000"," aaaa 000"," a 0000"," a000 000"," aa 00 000"," aaa 00 000"},BP650)))&gt;0,SUMPRODUCT(--ISNUMBER(SEARCH({"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650)))&gt;0,SUMPRODUCT(--ISNUMBER(SEARCH({"http","www.","\",".pdf",".jpg",".jpeg",".png",".heic",".xls",".doc",".msg",".eml"},W650)))&gt;0,ISNUMBER(SEARCH("0000",BO650)),AND(SUMPRODUCT(--ISNUMBER(SEARCH({"sharepoint","onedrive","teams","dms","q-pulse","qpulse"},W650)))&gt;0,ISNUMBER(SEARCH("0",BO650)))),1,0),0)</f>
        <v>0</v>
      </c>
      <c r="BR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650," "&amp;LOWER(Flights!$F$24)&amp;" "," ~ ")," mh"," ~")," at "," ~ ")," by "," ~ ")," on "," ~ ")," to "," ~ ")," from "," ~ ")," until "," ~ ")," till "," ~ ")," before "," ~ ")," after "," ~ ")," around "," ~ ")," approx "," ~ ")," about "," ~ ")," since "," ~ ")," hrs "," ~ ")," hr "," ~ ")," hours "," ~ ")," time "," ~ ")," jan "," ~ ")," feb "," ~ ")," mar "," ~ ")," apr "," ~ ")," may "," ~ ")," jun "," ~ ")," jul "," ~ ")," aug "," ~ ")," sep "," ~ ")," sept "," ~ ")," oct "," ~ ")</f>
        <v>  </v>
      </c>
      <c r="BS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650," "&amp;LOWER(Flights!$F$24)&amp;" "," ~ ")," mh"," ~")," at "," ~ ")," by "," ~ ")," on "," ~ ")," to "," ~ ")," from "," ~ ")," until "," ~ ")," till "," ~ ")," before "," ~ ")," after "," ~ ")," around "," ~ ")," approx "," ~ ")," about "," ~ ")," since "," ~ ")," hrs "," ~ ")," hr "," ~ ")," hours "," ~ ")," time "," ~ ")," jan "," ~ ")," feb "," ~ ")," mar "," ~ ")," apr "," ~ ")," may "," ~ ")," jun "," ~ ")," jul "," ~ ")," aug "," ~ ")," sep "," ~ ")," sept "," ~ ")," oct "," ~ ")</f>
        <v>  </v>
      </c>
      <c r="BT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650,"jan","~"),"feb","~"),"mar","~"),"apr","~"),"may","~"),"jun","~"),"jul","~"),"aug","~"),"sep","~"),"oct","~"),"nov","~"),"dec","~")," nov "," ~ ")," dec "," ~ ")," mon "," ~ ")," tue "," ~ ")," wed "," ~ ")," thu "," ~ ")," fri "," ~ ")," sat "," ~ ")," sun "," ~ ")," gate "," ~ ")," bay "," ~ ")," stand "," ~ ")," position "," ~ ")," galley "," ~ ")," flight "," ~ ")," flt "," ~ ")," day "," ~ ")," date "," ~ ")," dated "," ~ ")," the "," ~ ")," and "," ~ ")," of "," ~ ")," in "," ~ ")," for "," ~ ")," with "," ~ ")</f>
        <v>  </v>
      </c>
      <c r="BU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650,"jan","~"),"feb","~"),"mar","~"),"apr","~"),"may","~"),"jun","~"),"jul","~"),"aug","~"),"sep","~"),"oct","~"),"nov","~"),"dec","~")," nov "," ~ ")," dec "," ~ ")," mon "," ~ ")," tue "," ~ ")," wed "," ~ ")," thu "," ~ ")," fri "," ~ ")," sat "," ~ ")," sun "," ~ ")," gate "," ~ ")," bay "," ~ ")," stand "," ~ ")," position "," ~ ")," galley "," ~ ")," flight "," ~ ")," flt "," ~ ")," day "," ~ ")," date "," ~ ")," dated "," ~ ")," the "," ~ ")," and "," ~ ")," of "," ~ ")," in "," ~ ")," for "," ~ ")," with "," ~ ")</f>
        <v>  </v>
      </c>
      <c r="BV650" s="61" t="n">
        <f aca="false">0</f>
        <v>0</v>
      </c>
      <c r="BW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650," pax "," ~ ")," etd "," ~ ")," eta "," ~ ")," std "," ~ ")," sta "," ~ ")," atd "," ~ ")," ata "," ~ ")," lt "," ~ ")," utc "," ~ ")," local "," ~ ")," ok "," ~ ")," done "," ~ ")," seen "," ~ ")," chk "," ~ ")," chkd "," ~ ")," checked "," ~ ")," rcvd "," ~ ")," recd "," ~ ")," dep "," ~ ")," arr "," ~ ")," qty "," ~ ")," all "," ~ ")," ttl "," ~ ")," total "," ~ ")," via "," ~ ")," per "," ~ ")," call "," ~ ")," inbound "," ~ ")," outbound "," ~ ")," approx "," ~ ")</f>
        <v>  </v>
      </c>
      <c r="BX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650," pax "," ~ ")," etd "," ~ ")," eta "," ~ ")," std "," ~ ")," sta "," ~ ")," atd "," ~ ")," ata "," ~ ")," lt "," ~ ")," utc "," ~ ")," local "," ~ ")," ok "," ~ ")," done "," ~ ")," seen "," ~ ")," chk "," ~ ")," chkd "," ~ ")," checked "," ~ ")," rcvd "," ~ ")," recd "," ~ ")," dep "," ~ ")," arr "," ~ ")," qty "," ~ ")," all "," ~ ")," ttl "," ~ ")," total "," ~ ")," via "," ~ ")," per "," ~ ")," call "," ~ ")," inbound "," ~ ")," outbound "," ~ ")," approx "," ~ ")</f>
        <v>  </v>
      </c>
    </row>
    <row r="651" customFormat="false" ht="39.75" hidden="false" customHeight="true" outlineLevel="0" collapsed="false">
      <c r="A651" s="57" t="s">
        <v>1372</v>
      </c>
      <c r="B651" s="57" t="s">
        <v>304</v>
      </c>
      <c r="C651" s="57" t="str">
        <f aca="false">Flights!$F$24</f>
        <v>MH1450</v>
      </c>
      <c r="D651" s="58" t="n">
        <f aca="false">Flights!$D$24</f>
        <v>46324</v>
      </c>
      <c r="E651" s="57" t="str">
        <f aca="false">Flights!$G$24&amp;"-"&amp;Flights!$H$24</f>
        <v>KUL-LGK</v>
      </c>
      <c r="F651" s="57" t="str">
        <f aca="false">Flights!$K$24</f>
        <v>EY</v>
      </c>
      <c r="G651" s="57" t="s">
        <v>81</v>
      </c>
      <c r="H651" s="57" t="s">
        <v>381</v>
      </c>
      <c r="I651" s="57" t="s">
        <v>408</v>
      </c>
      <c r="J651" s="57" t="s">
        <v>412</v>
      </c>
      <c r="K651" s="67" t="s">
        <v>410</v>
      </c>
      <c r="L651" s="67" t="s">
        <v>385</v>
      </c>
      <c r="M651" s="67"/>
      <c r="N651" s="67" t="s">
        <v>386</v>
      </c>
      <c r="O651" s="67"/>
      <c r="P651" s="57" t="s">
        <v>187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open",IF(AND(NOT(OR(LEN(AZ651)&lt;15,ISNUMBER(MATCH(AZ651,L_Placeholder,0)))),BK651=0,NOT(OR(LEN(AU651)&lt;2,ISNUMBER(MATCH(AU651,L_Placeholder,0)))),NOT(OR(LEN(AX651)&lt;2,ISNUMBER(MATCH(AX651,L_Placeholder,0)))),TRIM(AE651)&lt;&gt;TRIM(T651)),"N/A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missing",IF(OR(LEN(AU651)&lt;2,ISNUMBER(MATCH(AU651,L_Placeholder,0))),"INVALID – PIC missing",IF(OR(LEN(AV651)&lt;2,ISNUMBER(MATCH(AV651,L_Placeholder,0))),"INVALID – result / assessment missing",IF(OR(OR(LEN(AW651)&lt;3,ISNUMBER(MATCH(AW651,L_Placeholder,0))),SUMPRODUCT(--ISNUMBER(SEARCH(" "&amp;L_EvidencePhrase&amp;" ",BD651)))&gt;0,BI651=1),"INVALID – evidence missing, placeholder or not yet on file",IF(BL651=0,"INVALID – evidence needs a traceable reference (number, file name or link)",IF(OR(LEN(AX651)&lt;2,ISNUMBER(MATCH(AX651,L_Placeholder,0))),"INVALID – verifier missing",IF(AX651=AU651,"INVALID – verifier must be someone other than the PIC",IF(BH651=1,"INVALID – result not yet available (awaiting / TBC)",IF(BV651=1,"INVALID – wording says not on board: an on-board confirmation needs the item loaded",IF(AND(AQ651=1,OR(OR(LEN(AY651)&lt;3,ISNUMBER(MATCH(AY651,L_Placeholder,0))),BJ651=1,BQ651=0)),"INVALID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LATE","COMPLETE")&amp;IF(BG651=1," – CHECK WORDING",""))))))))))))))))))))))),IF(TRIM(U651)="Fail","FAIL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t="str">
        <f aca="false">" "&amp;TRIM(SUBSTITUTE(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 "))&amp;" "</f>
        <v>  </v>
      </c>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IFERROR(IF(AND(TRIM(U651)="Pass",SUMPRODUCT((LEN(BC651)-LEN(SUBSTITUTE(BC651,"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")))/(LEN(L_PendNeg)+1))+SUMPRODUCT((LEN(BC651)-LEN(SUBSTITUTE(BC651," "&amp;L_PendPrep&amp;" "," ")))/(LEN(L_PendPrep)+1)),1,0),1)</f>
        <v>0</v>
      </c>
      <c r="BI651" s="61" t="n">
        <f aca="false">IFERROR(IF(SUMPRODUCT((LEN(BD651)-LEN(SUBSTITUTE(BD651," "&amp;L_PendStrict&amp;" "," ")))/(LEN(L_PendStrict)+1))&gt;SUMPRODUCT((LEN(BD651)-LEN(SUBSTITUTE(BD651," "&amp;L_PendNeg&amp;" "," ")))/(LEN(L_PendNeg)+1)),1,0),1)</f>
        <v>0</v>
      </c>
      <c r="BJ651" s="61" t="n">
        <f aca="false">IFERROR(IF(SUMPRODUCT((LEN(BE651)-LEN(SUBSTITUTE(BE651," "&amp;L_Pending&amp;" "," ")))/(LEN(L_Pending)+1))&gt;SUMPRODUCT((LEN(BE651)-LEN(SUBSTITUTE(BE651," "&amp;L_PendNeg&amp;" "," ")))/(LEN(L_PendNeg)+1))+SUMPRODUCT((LEN(BE651)-LEN(SUBSTITUTE(BE651," "&amp;L_PendPrep&amp;" "," ")))/(LEN(L_PendPrep)+1)),1,0),1)</f>
        <v>0</v>
      </c>
      <c r="BK651" s="61" t="n">
        <f aca="false">IFERROR(IF(SUMPRODUCT((LEN(BF651)-LEN(SUBSTITUTE(BF651," "&amp;L_PendStrict&amp;" "," ")))/(LEN(L_PendStrict)+1))&gt;SUMPRODUCT((LEN(BF651)-LEN(SUBSTITUTE(BF651," "&amp;L_PendNeg&amp;" "," ")))/(LEN(L_PendNeg)+1)),1,0),1)</f>
        <v>0</v>
      </c>
      <c r="BL651" s="61" t="n">
        <f aca="false">IFERROR(IF(OR(SUMPRODUCT(--ISNUMBER(SEARCH({"aa000"," aa 000"," aaa 000"," aaaa 000"," a 0000"," a000 000"," aa 00 000"," aaa 00 000"},BN651)))&gt;0,SUMPRODUCT(--ISNUMBER(SEARCH({"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651)))&gt;0,SUMPRODUCT(--ISNUMBER(SEARCH({"http","www.","\",".pdf",".jpg",".jpeg",".png",".heic",".xls",".doc",".msg",".eml"},Z651)))&gt;0,AND(SUMPRODUCT(--ISNUMBER(SEARCH({"sharepoint","onedrive","teams","dms","q-pulse","qpulse"},Z651)))&gt;0,ISNUMBER(SEARCH("0",BM651)))),1,0),0)</f>
        <v>0</v>
      </c>
      <c r="BM651" s="61" t="str">
        <f aca="false">SUBSTITUTE(SUBSTITUTE(SUBSTITUTE(SUBSTITUTE(SUBSTITUTE(SUBSTITUTE(SUBSTITUTE(SUBSTITUTE(SUBSTITUTE(LOWER(BW651&amp;""),"1","0"),"2","0"),"3","0"),"4","0"),"5","0"),"6","0"),"7","0"),"8","0"),"9","0")</f>
        <v>  </v>
      </c>
      <c r="BN651" s="61" t="str">
        <f aca="false">SUBSTITUTE(SUBSTITUTE(SUBSTITUTE(SUBSTITUTE(SUBSTITUTE(SUBSTITUTE(SUBSTITUTE(SUBSTITUTE(SUBSTITUTE(SUBSTITUTE(SUBSTITUTE(SUBSTITUTE(SUBSTITUTE(SUBSTITUTE(SUBSTITUTE(SUBSTITUTE(SUBSTITUTE(SUBSTITUTE(SUBSTITUTE(SUBSTITUTE(SUBSTITUTE(SUBSTITUTE(SUBSTITUTE(SUBSTITUTE(SUBSTITUTE(BM651,"b","a"),"c","a"),"d","a"),"e","a"),"f","a"),"g","a"),"h","a"),"i","a"),"j","a"),"k","a"),"l","a"),"m","a"),"n","a"),"o","a"),"p","a"),"q","a"),"r","a"),"s","a"),"t","a"),"u","a"),"v","a"),"w","a"),"x","a"),"y","a"),"z","a")</f>
        <v>  </v>
      </c>
      <c r="BO651" s="61" t="str">
        <f aca="false">SUBSTITUTE(SUBSTITUTE(SUBSTITUTE(SUBSTITUTE(SUBSTITUTE(SUBSTITUTE(SUBSTITUTE(SUBSTITUTE(SUBSTITUTE(LOWER(BX651&amp;""),"1","0"),"2","0"),"3","0"),"4","0"),"5","0"),"6","0"),"7","0"),"8","0"),"9","0")</f>
        <v>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v>
      </c>
      <c r="BQ651" s="61" t="n">
        <f aca="false">IFERROR(IF(OR(SUMPRODUCT(--ISNUMBER(SEARCH({"aa000"," aa 000"," aaa 000"," aaaa 000"," a 0000"," a000 000"," aa 00 000"," aaa 00 000"},BP651)))&gt;0,SUMPRODUCT(--ISNUMBER(SEARCH({"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651)))&gt;0,SUMPRODUCT(--ISNUMBER(SEARCH({"http","www.","\",".pdf",".jpg",".jpeg",".png",".heic",".xls",".doc",".msg",".eml"},W651)))&gt;0,ISNUMBER(SEARCH("0000",BO651)),AND(SUMPRODUCT(--ISNUMBER(SEARCH({"sharepoint","onedrive","teams","dms","q-pulse","qpulse"},W651)))&gt;0,ISNUMBER(SEARCH("0",BO651)))),1,0),0)</f>
        <v>0</v>
      </c>
      <c r="BR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651," "&amp;LOWER(Flights!$F$24)&amp;" "," ~ ")," mh"," ~")," at "," ~ ")," by "," ~ ")," on "," ~ ")," to "," ~ ")," from "," ~ ")," until "," ~ ")," till "," ~ ")," before "," ~ ")," after "," ~ ")," around "," ~ ")," approx "," ~ ")," about "," ~ ")," since "," ~ ")," hrs "," ~ ")," hr "," ~ ")," hours "," ~ ")," time "," ~ ")," jan "," ~ ")," feb "," ~ ")," mar "," ~ ")," apr "," ~ ")," may "," ~ ")," jun "," ~ ")," jul "," ~ ")," aug "," ~ ")," sep "," ~ ")," sept "," ~ ")," oct "," ~ ")</f>
        <v>  </v>
      </c>
      <c r="BS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651," "&amp;LOWER(Flights!$F$24)&amp;" "," ~ ")," mh"," ~")," at "," ~ ")," by "," ~ ")," on "," ~ ")," to "," ~ ")," from "," ~ ")," until "," ~ ")," till "," ~ ")," before "," ~ ")," after "," ~ ")," around "," ~ ")," approx "," ~ ")," about "," ~ ")," since "," ~ ")," hrs "," ~ ")," hr "," ~ ")," hours "," ~ ")," time "," ~ ")," jan "," ~ ")," feb "," ~ ")," mar "," ~ ")," apr "," ~ ")," may "," ~ ")," jun "," ~ ")," jul "," ~ ")," aug "," ~ ")," sep "," ~ ")," sept "," ~ ")," oct "," ~ ")</f>
        <v>  </v>
      </c>
      <c r="BT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651,"jan","~"),"feb","~"),"mar","~"),"apr","~"),"may","~"),"jun","~"),"jul","~"),"aug","~"),"sep","~"),"oct","~"),"nov","~"),"dec","~")," nov "," ~ ")," dec "," ~ ")," mon "," ~ ")," tue "," ~ ")," wed "," ~ ")," thu "," ~ ")," fri "," ~ ")," sat "," ~ ")," sun "," ~ ")," gate "," ~ ")," bay "," ~ ")," stand "," ~ ")," position "," ~ ")," galley "," ~ ")," flight "," ~ ")," flt "," ~ ")," day "," ~ ")," date "," ~ ")," dated "," ~ ")," the "," ~ ")," and "," ~ ")," of "," ~ ")," in "," ~ ")," for "," ~ ")," with "," ~ ")</f>
        <v>  </v>
      </c>
      <c r="BU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651,"jan","~"),"feb","~"),"mar","~"),"apr","~"),"may","~"),"jun","~"),"jul","~"),"aug","~"),"sep","~"),"oct","~"),"nov","~"),"dec","~")," nov "," ~ ")," dec "," ~ ")," mon "," ~ ")," tue "," ~ ")," wed "," ~ ")," thu "," ~ ")," fri "," ~ ")," sat "," ~ ")," sun "," ~ ")," gate "," ~ ")," bay "," ~ ")," stand "," ~ ")," position "," ~ ")," galley "," ~ ")," flight "," ~ ")," flt "," ~ ")," day "," ~ ")," date "," ~ ")," dated "," ~ ")," the "," ~ ")," and "," ~ ")," of "," ~ ")," in "," ~ ")," for "," ~ ")," with "," ~ ")</f>
        <v>  </v>
      </c>
      <c r="BV651" s="61" t="n">
        <f aca="false">0</f>
        <v>0</v>
      </c>
      <c r="BW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651," pax "," ~ ")," etd "," ~ ")," eta "," ~ ")," std "," ~ ")," sta "," ~ ")," atd "," ~ ")," ata "," ~ ")," lt "," ~ ")," utc "," ~ ")," local "," ~ ")," ok "," ~ ")," done "," ~ ")," seen "," ~ ")," chk "," ~ ")," chkd "," ~ ")," checked "," ~ ")," rcvd "," ~ ")," recd "," ~ ")," dep "," ~ ")," arr "," ~ ")," qty "," ~ ")," all "," ~ ")," ttl "," ~ ")," total "," ~ ")," via "," ~ ")," per "," ~ ")," call "," ~ ")," inbound "," ~ ")," outbound "," ~ ")," approx "," ~ ")</f>
        <v>  </v>
      </c>
      <c r="BX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651," pax "," ~ ")," etd "," ~ ")," eta "," ~ ")," std "," ~ ")," sta "," ~ ")," atd "," ~ ")," ata "," ~ ")," lt "," ~ ")," utc "," ~ ")," local "," ~ ")," ok "," ~ ")," done "," ~ ")," seen "," ~ ")," chk "," ~ ")," chkd "," ~ ")," checked "," ~ ")," rcvd "," ~ ")," recd "," ~ ")," dep "," ~ ")," arr "," ~ ")," qty "," ~ ")," all "," ~ ")," ttl "," ~ ")," total "," ~ ")," via "," ~ ")," per "," ~ ")," call "," ~ ")," inbound "," ~ ")," outbound "," ~ ")," approx "," ~ ")</f>
        <v>  </v>
      </c>
    </row>
    <row r="652" customFormat="false" ht="39.75" hidden="false" customHeight="true" outlineLevel="0" collapsed="false">
      <c r="A652" s="57" t="s">
        <v>1373</v>
      </c>
      <c r="B652" s="57" t="s">
        <v>304</v>
      </c>
      <c r="C652" s="57" t="str">
        <f aca="false">Flights!$F$24</f>
        <v>MH1450</v>
      </c>
      <c r="D652" s="58" t="n">
        <f aca="false">Flights!$D$24</f>
        <v>46324</v>
      </c>
      <c r="E652" s="57" t="str">
        <f aca="false">Flights!$G$24&amp;"-"&amp;Flights!$H$24</f>
        <v>KUL-LGK</v>
      </c>
      <c r="F652" s="57" t="str">
        <f aca="false">Flights!$K$24</f>
        <v>EY</v>
      </c>
      <c r="G652" s="57" t="s">
        <v>81</v>
      </c>
      <c r="H652" s="57" t="s">
        <v>381</v>
      </c>
      <c r="I652" s="57" t="s">
        <v>414</v>
      </c>
      <c r="J652" s="57" t="s">
        <v>415</v>
      </c>
      <c r="K652" s="67" t="s">
        <v>925</v>
      </c>
      <c r="L652" s="67" t="s">
        <v>1374</v>
      </c>
      <c r="M652" s="67"/>
      <c r="N652" s="67" t="s">
        <v>386</v>
      </c>
      <c r="O652" s="67"/>
      <c r="P652" s="57" t="s">
        <v>187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open",IF(AND(NOT(OR(LEN(AZ652)&lt;15,ISNUMBER(MATCH(AZ652,L_Placeholder,0)))),BK652=0,NOT(OR(LEN(AU652)&lt;2,ISNUMBER(MATCH(AU652,L_Placeholder,0)))),NOT(OR(LEN(AX652)&lt;2,ISNUMBER(MATCH(AX652,L_Placeholder,0)))),TRIM(AE652)&lt;&gt;TRIM(T652)),"N/A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missing",IF(OR(LEN(AU652)&lt;2,ISNUMBER(MATCH(AU652,L_Placeholder,0))),"INVALID – PIC missing",IF(OR(LEN(AV652)&lt;2,ISNUMBER(MATCH(AV652,L_Placeholder,0))),"INVALID – result / assessment missing",IF(OR(OR(LEN(AW652)&lt;3,ISNUMBER(MATCH(AW652,L_Placeholder,0))),SUMPRODUCT(--ISNUMBER(SEARCH(" "&amp;L_EvidencePhrase&amp;" ",BD652)))&gt;0,BI652=1),"INVALID – evidence missing, placeholder or not yet on file",IF(BL652=0,"INVALID – evidence needs a traceable reference (number, file name or link)",IF(OR(LEN(AX652)&lt;2,ISNUMBER(MATCH(AX652,L_Placeholder,0))),"INVALID – verifier missing",IF(AX652=AU652,"INVALID – verifier must be someone other than the PIC",IF(BH652=1,"INVALID – result not yet available (awaiting / TBC)",IF(BV652=1,"INVALID – wording says not on board: an on-board confirmation needs the item loaded",IF(AND(AQ652=1,OR(OR(LEN(AY652)&lt;3,ISNUMBER(MATCH(AY652,L_Placeholder,0))),BJ652=1,BQ652=0)),"INVALID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LATE","COMPLETE")&amp;IF(BG652=1," – CHECK WORDING",""))))))))))))))))))))))),IF(TRIM(U652)="Fail","FAIL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t="str">
        <f aca="false">" "&amp;TRIM(SUBSTITUTE(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 "))&amp;" "</f>
        <v>  </v>
      </c>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IFERROR(IF(AND(TRIM(U652)="Pass",SUMPRODUCT((LEN(BC652)-LEN(SUBSTITUTE(BC652,"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")))/(LEN(L_PendNeg)+1))+SUMPRODUCT((LEN(BC652)-LEN(SUBSTITUTE(BC652," "&amp;L_PendPrep&amp;" "," ")))/(LEN(L_PendPrep)+1)),1,0),1)</f>
        <v>0</v>
      </c>
      <c r="BI652" s="61" t="n">
        <f aca="false">IFERROR(IF(SUMPRODUCT((LEN(BD652)-LEN(SUBSTITUTE(BD652," "&amp;L_PendStrict&amp;" "," ")))/(LEN(L_PendStrict)+1))&gt;SUMPRODUCT((LEN(BD652)-LEN(SUBSTITUTE(BD652," "&amp;L_PendNeg&amp;" "," ")))/(LEN(L_PendNeg)+1)),1,0),1)</f>
        <v>0</v>
      </c>
      <c r="BJ652" s="61" t="n">
        <f aca="false">IFERROR(IF(SUMPRODUCT((LEN(BE652)-LEN(SUBSTITUTE(BE652," "&amp;L_Pending&amp;" "," ")))/(LEN(L_Pending)+1))&gt;SUMPRODUCT((LEN(BE652)-LEN(SUBSTITUTE(BE652," "&amp;L_PendNeg&amp;" "," ")))/(LEN(L_PendNeg)+1))+SUMPRODUCT((LEN(BE652)-LEN(SUBSTITUTE(BE652," "&amp;L_PendPrep&amp;" "," ")))/(LEN(L_PendPrep)+1)),1,0),1)</f>
        <v>0</v>
      </c>
      <c r="BK652" s="61" t="n">
        <f aca="false">IFERROR(IF(SUMPRODUCT((LEN(BF652)-LEN(SUBSTITUTE(BF652," "&amp;L_PendStrict&amp;" "," ")))/(LEN(L_PendStrict)+1))&gt;SUMPRODUCT((LEN(BF652)-LEN(SUBSTITUTE(BF652," "&amp;L_PendNeg&amp;" "," ")))/(LEN(L_PendNeg)+1)),1,0),1)</f>
        <v>0</v>
      </c>
      <c r="BL652" s="61" t="n">
        <f aca="false">IFERROR(IF(OR(SUMPRODUCT(--ISNUMBER(SEARCH({"aa000"," aa 000"," aaa 000"," aaaa 000"," a 0000"," a000 000"," aa 00 000"," aaa 00 000"},BN652)))&gt;0,SUMPRODUCT(--ISNUMBER(SEARCH({"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652)))&gt;0,SUMPRODUCT(--ISNUMBER(SEARCH({"http","www.","\",".pdf",".jpg",".jpeg",".png",".heic",".xls",".doc",".msg",".eml"},Z652)))&gt;0,AND(SUMPRODUCT(--ISNUMBER(SEARCH({"sharepoint","onedrive","teams","dms","q-pulse","qpulse"},Z652)))&gt;0,ISNUMBER(SEARCH("0",BM652)))),1,0),0)</f>
        <v>0</v>
      </c>
      <c r="BM652" s="61" t="str">
        <f aca="false">SUBSTITUTE(SUBSTITUTE(SUBSTITUTE(SUBSTITUTE(SUBSTITUTE(SUBSTITUTE(SUBSTITUTE(SUBSTITUTE(SUBSTITUTE(LOWER(BW652&amp;""),"1","0"),"2","0"),"3","0"),"4","0"),"5","0"),"6","0"),"7","0"),"8","0"),"9","0")</f>
        <v>  </v>
      </c>
      <c r="BN652" s="61" t="str">
        <f aca="false">SUBSTITUTE(SUBSTITUTE(SUBSTITUTE(SUBSTITUTE(SUBSTITUTE(SUBSTITUTE(SUBSTITUTE(SUBSTITUTE(SUBSTITUTE(SUBSTITUTE(SUBSTITUTE(SUBSTITUTE(SUBSTITUTE(SUBSTITUTE(SUBSTITUTE(SUBSTITUTE(SUBSTITUTE(SUBSTITUTE(SUBSTITUTE(SUBSTITUTE(SUBSTITUTE(SUBSTITUTE(SUBSTITUTE(SUBSTITUTE(SUBSTITUTE(BM652,"b","a"),"c","a"),"d","a"),"e","a"),"f","a"),"g","a"),"h","a"),"i","a"),"j","a"),"k","a"),"l","a"),"m","a"),"n","a"),"o","a"),"p","a"),"q","a"),"r","a"),"s","a"),"t","a"),"u","a"),"v","a"),"w","a"),"x","a"),"y","a"),"z","a")</f>
        <v>  </v>
      </c>
      <c r="BO652" s="61" t="str">
        <f aca="false">SUBSTITUTE(SUBSTITUTE(SUBSTITUTE(SUBSTITUTE(SUBSTITUTE(SUBSTITUTE(SUBSTITUTE(SUBSTITUTE(SUBSTITUTE(LOWER(BX652&amp;""),"1","0"),"2","0"),"3","0"),"4","0"),"5","0"),"6","0"),"7","0"),"8","0"),"9","0")</f>
        <v>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v>
      </c>
      <c r="BQ652" s="61" t="n">
        <f aca="false">IFERROR(IF(OR(SUMPRODUCT(--ISNUMBER(SEARCH({"aa000"," aa 000"," aaa 000"," aaaa 000"," a 0000"," a000 000"," aa 00 000"," aaa 00 000"},BP652)))&gt;0,SUMPRODUCT(--ISNUMBER(SEARCH({"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652)))&gt;0,SUMPRODUCT(--ISNUMBER(SEARCH({"http","www.","\",".pdf",".jpg",".jpeg",".png",".heic",".xls",".doc",".msg",".eml"},W652)))&gt;0,ISNUMBER(SEARCH("0000",BO652)),AND(SUMPRODUCT(--ISNUMBER(SEARCH({"sharepoint","onedrive","teams","dms","q-pulse","qpulse"},W652)))&gt;0,ISNUMBER(SEARCH("0",BO652)))),1,0),0)</f>
        <v>0</v>
      </c>
      <c r="BR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652," "&amp;LOWER(Flights!$F$24)&amp;" "," ~ ")," mh"," ~")," at "," ~ ")," by "," ~ ")," on "," ~ ")," to "," ~ ")," from "," ~ ")," until "," ~ ")," till "," ~ ")," before "," ~ ")," after "," ~ ")," around "," ~ ")," approx "," ~ ")," about "," ~ ")," since "," ~ ")," hrs "," ~ ")," hr "," ~ ")," hours "," ~ ")," time "," ~ ")," jan "," ~ ")," feb "," ~ ")," mar "," ~ ")," apr "," ~ ")," may "," ~ ")," jun "," ~ ")," jul "," ~ ")," aug "," ~ ")," sep "," ~ ")," sept "," ~ ")," oct "," ~ ")</f>
        <v>  </v>
      </c>
      <c r="BS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652," "&amp;LOWER(Flights!$F$24)&amp;" "," ~ ")," mh"," ~")," at "," ~ ")," by "," ~ ")," on "," ~ ")," to "," ~ ")," from "," ~ ")," until "," ~ ")," till "," ~ ")," before "," ~ ")," after "," ~ ")," around "," ~ ")," approx "," ~ ")," about "," ~ ")," since "," ~ ")," hrs "," ~ ")," hr "," ~ ")," hours "," ~ ")," time "," ~ ")," jan "," ~ ")," feb "," ~ ")," mar "," ~ ")," apr "," ~ ")," may "," ~ ")," jun "," ~ ")," jul "," ~ ")," aug "," ~ ")," sep "," ~ ")," sept "," ~ ")," oct "," ~ ")</f>
        <v>  </v>
      </c>
      <c r="BT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652,"jan","~"),"feb","~"),"mar","~"),"apr","~"),"may","~"),"jun","~"),"jul","~"),"aug","~"),"sep","~"),"oct","~"),"nov","~"),"dec","~")," nov "," ~ ")," dec "," ~ ")," mon "," ~ ")," tue "," ~ ")," wed "," ~ ")," thu "," ~ ")," fri "," ~ ")," sat "," ~ ")," sun "," ~ ")," gate "," ~ ")," bay "," ~ ")," stand "," ~ ")," position "," ~ ")," galley "," ~ ")," flight "," ~ ")," flt "," ~ ")," day "," ~ ")," date "," ~ ")," dated "," ~ ")," the "," ~ ")," and "," ~ ")," of "," ~ ")," in "," ~ ")," for "," ~ ")," with "," ~ ")</f>
        <v>  </v>
      </c>
      <c r="BU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652,"jan","~"),"feb","~"),"mar","~"),"apr","~"),"may","~"),"jun","~"),"jul","~"),"aug","~"),"sep","~"),"oct","~"),"nov","~"),"dec","~")," nov "," ~ ")," dec "," ~ ")," mon "," ~ ")," tue "," ~ ")," wed "," ~ ")," thu "," ~ ")," fri "," ~ ")," sat "," ~ ")," sun "," ~ ")," gate "," ~ ")," bay "," ~ ")," stand "," ~ ")," position "," ~ ")," galley "," ~ ")," flight "," ~ ")," flt "," ~ ")," day "," ~ ")," date "," ~ ")," dated "," ~ ")," the "," ~ ")," and "," ~ ")," of "," ~ ")," in "," ~ ")," for "," ~ ")," with "," ~ ")</f>
        <v>  </v>
      </c>
      <c r="BV652" s="61" t="n">
        <f aca="false">0</f>
        <v>0</v>
      </c>
      <c r="BW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652," pax "," ~ ")," etd "," ~ ")," eta "," ~ ")," std "," ~ ")," sta "," ~ ")," atd "," ~ ")," ata "," ~ ")," lt "," ~ ")," utc "," ~ ")," local "," ~ ")," ok "," ~ ")," done "," ~ ")," seen "," ~ ")," chk "," ~ ")," chkd "," ~ ")," checked "," ~ ")," rcvd "," ~ ")," recd "," ~ ")," dep "," ~ ")," arr "," ~ ")," qty "," ~ ")," all "," ~ ")," ttl "," ~ ")," total "," ~ ")," via "," ~ ")," per "," ~ ")," call "," ~ ")," inbound "," ~ ")," outbound "," ~ ")," approx "," ~ ")</f>
        <v>  </v>
      </c>
      <c r="BX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652," pax "," ~ ")," etd "," ~ ")," eta "," ~ ")," std "," ~ ")," sta "," ~ ")," atd "," ~ ")," ata "," ~ ")," lt "," ~ ")," utc "," ~ ")," local "," ~ ")," ok "," ~ ")," done "," ~ ")," seen "," ~ ")," chk "," ~ ")," chkd "," ~ ")," checked "," ~ ")," rcvd "," ~ ")," recd "," ~ ")," dep "," ~ ")," arr "," ~ ")," qty "," ~ ")," all "," ~ ")," ttl "," ~ ")," total "," ~ ")," via "," ~ ")," per "," ~ ")," call "," ~ ")," inbound "," ~ ")," outbound "," ~ ")," approx "," ~ ")</f>
        <v>  </v>
      </c>
    </row>
    <row r="653" customFormat="false" ht="39.75" hidden="false" customHeight="true" outlineLevel="0" collapsed="false">
      <c r="A653" s="57" t="s">
        <v>1375</v>
      </c>
      <c r="B653" s="57" t="s">
        <v>304</v>
      </c>
      <c r="C653" s="57" t="str">
        <f aca="false">Flights!$F$24</f>
        <v>MH1450</v>
      </c>
      <c r="D653" s="58" t="n">
        <f aca="false">Flights!$D$24</f>
        <v>46324</v>
      </c>
      <c r="E653" s="57" t="str">
        <f aca="false">Flights!$G$24&amp;"-"&amp;Flights!$H$24</f>
        <v>KUL-LGK</v>
      </c>
      <c r="F653" s="57" t="str">
        <f aca="false">Flights!$K$24</f>
        <v>EY</v>
      </c>
      <c r="G653" s="57" t="s">
        <v>83</v>
      </c>
      <c r="H653" s="57" t="s">
        <v>381</v>
      </c>
      <c r="I653" s="57" t="s">
        <v>382</v>
      </c>
      <c r="J653" s="57" t="s">
        <v>419</v>
      </c>
      <c r="K653" s="67" t="s">
        <v>420</v>
      </c>
      <c r="L653" s="67" t="s">
        <v>421</v>
      </c>
      <c r="M653" s="67"/>
      <c r="N653" s="67" t="s">
        <v>386</v>
      </c>
      <c r="O653" s="67"/>
      <c r="P653" s="57" t="s">
        <v>187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open",IF(AND(NOT(OR(LEN(AZ653)&lt;15,ISNUMBER(MATCH(AZ653,L_Placeholder,0)))),BK653=0,NOT(OR(LEN(AU653)&lt;2,ISNUMBER(MATCH(AU653,L_Placeholder,0)))),NOT(OR(LEN(AX653)&lt;2,ISNUMBER(MATCH(AX653,L_Placeholder,0)))),TRIM(AE653)&lt;&gt;TRIM(T653)),"N/A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missing",IF(OR(LEN(AU653)&lt;2,ISNUMBER(MATCH(AU653,L_Placeholder,0))),"INVALID – PIC missing",IF(OR(LEN(AV653)&lt;2,ISNUMBER(MATCH(AV653,L_Placeholder,0))),"INVALID – result / assessment missing",IF(OR(OR(LEN(AW653)&lt;3,ISNUMBER(MATCH(AW653,L_Placeholder,0))),SUMPRODUCT(--ISNUMBER(SEARCH(" "&amp;L_EvidencePhrase&amp;" ",BD653)))&gt;0,BI653=1),"INVALID – evidence missing, placeholder or not yet on file",IF(BL653=0,"INVALID – evidence needs a traceable reference (number, file name or link)",IF(OR(LEN(AX653)&lt;2,ISNUMBER(MATCH(AX653,L_Placeholder,0))),"INVALID – verifier missing",IF(AX653=AU653,"INVALID – verifier must be someone other than the PIC",IF(BH653=1,"INVALID – result not yet available (awaiting / TBC)",IF(BV653=1,"INVALID – wording says not on board: an on-board confirmation needs the item loaded",IF(AND(AQ653=1,OR(OR(LEN(AY653)&lt;3,ISNUMBER(MATCH(AY653,L_Placeholder,0))),BJ653=1,BQ653=0)),"INVALID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LATE","COMPLETE")&amp;IF(BG653=1," – CHECK WORDING",""))))))))))))))))))))))),IF(TRIM(U653)="Fail","FAIL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t="str">
        <f aca="false">" "&amp;TRIM(SUBSTITUTE(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 "))&amp;" "</f>
        <v>  </v>
      </c>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IFERROR(IF(AND(TRIM(U653)="Pass",SUMPRODUCT((LEN(BC653)-LEN(SUBSTITUTE(BC653,"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")))/(LEN(L_PendNeg)+1))+SUMPRODUCT((LEN(BC653)-LEN(SUBSTITUTE(BC653," "&amp;L_PendPrep&amp;" "," ")))/(LEN(L_PendPrep)+1)),1,0),1)</f>
        <v>0</v>
      </c>
      <c r="BI653" s="61" t="n">
        <f aca="false">IFERROR(IF(SUMPRODUCT((LEN(BD653)-LEN(SUBSTITUTE(BD653," "&amp;L_PendStrict&amp;" "," ")))/(LEN(L_PendStrict)+1))&gt;SUMPRODUCT((LEN(BD653)-LEN(SUBSTITUTE(BD653," "&amp;L_PendNeg&amp;" "," ")))/(LEN(L_PendNeg)+1)),1,0),1)</f>
        <v>0</v>
      </c>
      <c r="BJ653" s="61" t="n">
        <f aca="false">IFERROR(IF(SUMPRODUCT((LEN(BE653)-LEN(SUBSTITUTE(BE653," "&amp;L_Pending&amp;" "," ")))/(LEN(L_Pending)+1))&gt;SUMPRODUCT((LEN(BE653)-LEN(SUBSTITUTE(BE653," "&amp;L_PendNeg&amp;" "," ")))/(LEN(L_PendNeg)+1))+SUMPRODUCT((LEN(BE653)-LEN(SUBSTITUTE(BE653," "&amp;L_PendPrep&amp;" "," ")))/(LEN(L_PendPrep)+1)),1,0),1)</f>
        <v>0</v>
      </c>
      <c r="BK653" s="61" t="n">
        <f aca="false">IFERROR(IF(SUMPRODUCT((LEN(BF653)-LEN(SUBSTITUTE(BF653," "&amp;L_PendStrict&amp;" "," ")))/(LEN(L_PendStrict)+1))&gt;SUMPRODUCT((LEN(BF653)-LEN(SUBSTITUTE(BF653," "&amp;L_PendNeg&amp;" "," ")))/(LEN(L_PendNeg)+1)),1,0),1)</f>
        <v>0</v>
      </c>
      <c r="BL653" s="61" t="n">
        <f aca="false">IFERROR(IF(OR(SUMPRODUCT(--ISNUMBER(SEARCH({"aa000"," aa 000"," aaa 000"," aaaa 000"," a 0000"," a000 000"," aa 00 000"," aaa 00 000"},BN653)))&gt;0,SUMPRODUCT(--ISNUMBER(SEARCH({"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653)))&gt;0,SUMPRODUCT(--ISNUMBER(SEARCH({"http","www.","\",".pdf",".jpg",".jpeg",".png",".heic",".xls",".doc",".msg",".eml"},Z653)))&gt;0,AND(SUMPRODUCT(--ISNUMBER(SEARCH({"sharepoint","onedrive","teams","dms","q-pulse","qpulse"},Z653)))&gt;0,ISNUMBER(SEARCH("0",BM653)))),1,0),0)</f>
        <v>0</v>
      </c>
      <c r="BM653" s="61" t="str">
        <f aca="false">SUBSTITUTE(SUBSTITUTE(SUBSTITUTE(SUBSTITUTE(SUBSTITUTE(SUBSTITUTE(SUBSTITUTE(SUBSTITUTE(SUBSTITUTE(LOWER(BW653&amp;""),"1","0"),"2","0"),"3","0"),"4","0"),"5","0"),"6","0"),"7","0"),"8","0"),"9","0")</f>
        <v>  </v>
      </c>
      <c r="BN653" s="61" t="str">
        <f aca="false">SUBSTITUTE(SUBSTITUTE(SUBSTITUTE(SUBSTITUTE(SUBSTITUTE(SUBSTITUTE(SUBSTITUTE(SUBSTITUTE(SUBSTITUTE(SUBSTITUTE(SUBSTITUTE(SUBSTITUTE(SUBSTITUTE(SUBSTITUTE(SUBSTITUTE(SUBSTITUTE(SUBSTITUTE(SUBSTITUTE(SUBSTITUTE(SUBSTITUTE(SUBSTITUTE(SUBSTITUTE(SUBSTITUTE(SUBSTITUTE(SUBSTITUTE(BM653,"b","a"),"c","a"),"d","a"),"e","a"),"f","a"),"g","a"),"h","a"),"i","a"),"j","a"),"k","a"),"l","a"),"m","a"),"n","a"),"o","a"),"p","a"),"q","a"),"r","a"),"s","a"),"t","a"),"u","a"),"v","a"),"w","a"),"x","a"),"y","a"),"z","a")</f>
        <v>  </v>
      </c>
      <c r="BO653" s="61" t="str">
        <f aca="false">SUBSTITUTE(SUBSTITUTE(SUBSTITUTE(SUBSTITUTE(SUBSTITUTE(SUBSTITUTE(SUBSTITUTE(SUBSTITUTE(SUBSTITUTE(LOWER(BX653&amp;""),"1","0"),"2","0"),"3","0"),"4","0"),"5","0"),"6","0"),"7","0"),"8","0"),"9","0")</f>
        <v>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v>
      </c>
      <c r="BQ653" s="61" t="n">
        <f aca="false">IFERROR(IF(OR(SUMPRODUCT(--ISNUMBER(SEARCH({"aa000"," aa 000"," aaa 000"," aaaa 000"," a 0000"," a000 000"," aa 00 000"," aaa 00 000"},BP653)))&gt;0,SUMPRODUCT(--ISNUMBER(SEARCH({"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653)))&gt;0,SUMPRODUCT(--ISNUMBER(SEARCH({"http","www.","\",".pdf",".jpg",".jpeg",".png",".heic",".xls",".doc",".msg",".eml"},W653)))&gt;0,ISNUMBER(SEARCH("0000",BO653)),AND(SUMPRODUCT(--ISNUMBER(SEARCH({"sharepoint","onedrive","teams","dms","q-pulse","qpulse"},W653)))&gt;0,ISNUMBER(SEARCH("0",BO653)))),1,0),0)</f>
        <v>0</v>
      </c>
      <c r="BR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653," "&amp;LOWER(Flights!$F$24)&amp;" "," ~ ")," mh"," ~")," at "," ~ ")," by "," ~ ")," on "," ~ ")," to "," ~ ")," from "," ~ ")," until "," ~ ")," till "," ~ ")," before "," ~ ")," after "," ~ ")," around "," ~ ")," approx "," ~ ")," about "," ~ ")," since "," ~ ")," hrs "," ~ ")," hr "," ~ ")," hours "," ~ ")," time "," ~ ")," jan "," ~ ")," feb "," ~ ")," mar "," ~ ")," apr "," ~ ")," may "," ~ ")," jun "," ~ ")," jul "," ~ ")," aug "," ~ ")," sep "," ~ ")," sept "," ~ ")," oct "," ~ ")</f>
        <v>  </v>
      </c>
      <c r="BS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653," "&amp;LOWER(Flights!$F$24)&amp;" "," ~ ")," mh"," ~")," at "," ~ ")," by "," ~ ")," on "," ~ ")," to "," ~ ")," from "," ~ ")," until "," ~ ")," till "," ~ ")," before "," ~ ")," after "," ~ ")," around "," ~ ")," approx "," ~ ")," about "," ~ ")," since "," ~ ")," hrs "," ~ ")," hr "," ~ ")," hours "," ~ ")," time "," ~ ")," jan "," ~ ")," feb "," ~ ")," mar "," ~ ")," apr "," ~ ")," may "," ~ ")," jun "," ~ ")," jul "," ~ ")," aug "," ~ ")," sep "," ~ ")," sept "," ~ ")," oct "," ~ ")</f>
        <v>  </v>
      </c>
      <c r="BT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653,"jan","~"),"feb","~"),"mar","~"),"apr","~"),"may","~"),"jun","~"),"jul","~"),"aug","~"),"sep","~"),"oct","~"),"nov","~"),"dec","~")," nov "," ~ ")," dec "," ~ ")," mon "," ~ ")," tue "," ~ ")," wed "," ~ ")," thu "," ~ ")," fri "," ~ ")," sat "," ~ ")," sun "," ~ ")," gate "," ~ ")," bay "," ~ ")," stand "," ~ ")," position "," ~ ")," galley "," ~ ")," flight "," ~ ")," flt "," ~ ")," day "," ~ ")," date "," ~ ")," dated "," ~ ")," the "," ~ ")," and "," ~ ")," of "," ~ ")," in "," ~ ")," for "," ~ ")," with "," ~ ")</f>
        <v>  </v>
      </c>
      <c r="BU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653,"jan","~"),"feb","~"),"mar","~"),"apr","~"),"may","~"),"jun","~"),"jul","~"),"aug","~"),"sep","~"),"oct","~"),"nov","~"),"dec","~")," nov "," ~ ")," dec "," ~ ")," mon "," ~ ")," tue "," ~ ")," wed "," ~ ")," thu "," ~ ")," fri "," ~ ")," sat "," ~ ")," sun "," ~ ")," gate "," ~ ")," bay "," ~ ")," stand "," ~ ")," position "," ~ ")," galley "," ~ ")," flight "," ~ ")," flt "," ~ ")," day "," ~ ")," date "," ~ ")," dated "," ~ ")," the "," ~ ")," and "," ~ ")," of "," ~ ")," in "," ~ ")," for "," ~ ")," with "," ~ ")</f>
        <v>  </v>
      </c>
      <c r="BV653" s="61" t="n">
        <f aca="false">0</f>
        <v>0</v>
      </c>
      <c r="BW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653," pax "," ~ ")," etd "," ~ ")," eta "," ~ ")," std "," ~ ")," sta "," ~ ")," atd "," ~ ")," ata "," ~ ")," lt "," ~ ")," utc "," ~ ")," local "," ~ ")," ok "," ~ ")," done "," ~ ")," seen "," ~ ")," chk "," ~ ")," chkd "," ~ ")," checked "," ~ ")," rcvd "," ~ ")," recd "," ~ ")," dep "," ~ ")," arr "," ~ ")," qty "," ~ ")," all "," ~ ")," ttl "," ~ ")," total "," ~ ")," via "," ~ ")," per "," ~ ")," call "," ~ ")," inbound "," ~ ")," outbound "," ~ ")," approx "," ~ ")</f>
        <v>  </v>
      </c>
      <c r="BX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653," pax "," ~ ")," etd "," ~ ")," eta "," ~ ")," std "," ~ ")," sta "," ~ ")," atd "," ~ ")," ata "," ~ ")," lt "," ~ ")," utc "," ~ ")," local "," ~ ")," ok "," ~ ")," done "," ~ ")," seen "," ~ ")," chk "," ~ ")," chkd "," ~ ")," checked "," ~ ")," rcvd "," ~ ")," recd "," ~ ")," dep "," ~ ")," arr "," ~ ")," qty "," ~ ")," all "," ~ ")," ttl "," ~ ")," total "," ~ ")," via "," ~ ")," per "," ~ ")," call "," ~ ")," inbound "," ~ ")," outbound "," ~ ")," approx "," ~ ")</f>
        <v>  </v>
      </c>
    </row>
    <row r="654" customFormat="false" ht="39.75" hidden="false" customHeight="true" outlineLevel="0" collapsed="false">
      <c r="A654" s="57" t="s">
        <v>1376</v>
      </c>
      <c r="B654" s="57" t="s">
        <v>304</v>
      </c>
      <c r="C654" s="57" t="str">
        <f aca="false">Flights!$F$24</f>
        <v>MH1450</v>
      </c>
      <c r="D654" s="58" t="n">
        <f aca="false">Flights!$D$24</f>
        <v>46324</v>
      </c>
      <c r="E654" s="57" t="str">
        <f aca="false">Flights!$G$24&amp;"-"&amp;Flights!$H$24</f>
        <v>KUL-LGK</v>
      </c>
      <c r="F654" s="57" t="str">
        <f aca="false">Flights!$K$24</f>
        <v>EY</v>
      </c>
      <c r="G654" s="57" t="s">
        <v>423</v>
      </c>
      <c r="H654" s="57" t="s">
        <v>381</v>
      </c>
      <c r="I654" s="57" t="s">
        <v>382</v>
      </c>
      <c r="J654" s="57" t="s">
        <v>424</v>
      </c>
      <c r="K654" s="67"/>
      <c r="L654" s="67" t="s">
        <v>425</v>
      </c>
      <c r="M654" s="67"/>
      <c r="N654" s="67" t="s">
        <v>386</v>
      </c>
      <c r="O654" s="67" t="s">
        <v>426</v>
      </c>
      <c r="P654" s="57" t="s">
        <v>187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open",IF(AND(NOT(OR(LEN(AZ654)&lt;15,ISNUMBER(MATCH(AZ654,L_Placeholder,0)))),BK654=0,NOT(OR(LEN(AU654)&lt;2,ISNUMBER(MATCH(AU654,L_Placeholder,0)))),NOT(OR(LEN(AX654)&lt;2,ISNUMBER(MATCH(AX654,L_Placeholder,0)))),TRIM(AE654)&lt;&gt;TRIM(T654)),"N/A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missing",IF(OR(LEN(AU654)&lt;2,ISNUMBER(MATCH(AU654,L_Placeholder,0))),"INVALID – PIC missing",IF(OR(LEN(AV654)&lt;2,ISNUMBER(MATCH(AV654,L_Placeholder,0))),"INVALID – result / assessment missing",IF(OR(OR(LEN(AW654)&lt;3,ISNUMBER(MATCH(AW654,L_Placeholder,0))),SUMPRODUCT(--ISNUMBER(SEARCH(" "&amp;L_EvidencePhrase&amp;" ",BD654)))&gt;0,BI654=1),"INVALID – evidence missing, placeholder or not yet on file",IF(BL654=0,"INVALID – evidence needs a traceable reference (number, file name or link)",IF(OR(LEN(AX654)&lt;2,ISNUMBER(MATCH(AX654,L_Placeholder,0))),"INVALID – verifier missing",IF(AX654=AU654,"INVALID – verifier must be someone other than the PIC",IF(BH654=1,"INVALID – result not yet available (awaiting / TBC)",IF(BV654=1,"INVALID – wording says not on board: an on-board confirmation needs the item loaded",IF(AND(AQ654=1,OR(OR(LEN(AY654)&lt;3,ISNUMBER(MATCH(AY654,L_Placeholder,0))),BJ654=1,BQ654=0)),"INVALID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LATE","COMPLETE")&amp;IF(BG654=1," – CHECK WORDING",""))))))))))))))))))))))),IF(TRIM(U654)="Fail","FAIL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t="str">
        <f aca="false">" "&amp;TRIM(SUBSTITUTE(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 "))&amp;" "</f>
        <v>  </v>
      </c>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IFERROR(IF(AND(TRIM(U654)="Pass",SUMPRODUCT((LEN(BC654)-LEN(SUBSTITUTE(BC654,"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")))/(LEN(L_PendNeg)+1))+SUMPRODUCT((LEN(BC654)-LEN(SUBSTITUTE(BC654," "&amp;L_PendPrep&amp;" "," ")))/(LEN(L_PendPrep)+1)),1,0),1)</f>
        <v>0</v>
      </c>
      <c r="BI654" s="61" t="n">
        <f aca="false">IFERROR(IF(SUMPRODUCT((LEN(BD654)-LEN(SUBSTITUTE(BD654," "&amp;L_PendStrict&amp;" "," ")))/(LEN(L_PendStrict)+1))&gt;SUMPRODUCT((LEN(BD654)-LEN(SUBSTITUTE(BD654," "&amp;L_PendNeg&amp;" "," ")))/(LEN(L_PendNeg)+1)),1,0),1)</f>
        <v>0</v>
      </c>
      <c r="BJ654" s="61" t="n">
        <f aca="false">IFERROR(IF(SUMPRODUCT((LEN(BE654)-LEN(SUBSTITUTE(BE654," "&amp;L_Pending&amp;" "," ")))/(LEN(L_Pending)+1))&gt;SUMPRODUCT((LEN(BE654)-LEN(SUBSTITUTE(BE654," "&amp;L_PendNeg&amp;" "," ")))/(LEN(L_PendNeg)+1))+SUMPRODUCT((LEN(BE654)-LEN(SUBSTITUTE(BE654," "&amp;L_PendPrep&amp;" "," ")))/(LEN(L_PendPrep)+1)),1,0),1)</f>
        <v>0</v>
      </c>
      <c r="BK654" s="61" t="n">
        <f aca="false">IFERROR(IF(SUMPRODUCT((LEN(BF654)-LEN(SUBSTITUTE(BF654," "&amp;L_PendStrict&amp;" "," ")))/(LEN(L_PendStrict)+1))&gt;SUMPRODUCT((LEN(BF654)-LEN(SUBSTITUTE(BF654," "&amp;L_PendNeg&amp;" "," ")))/(LEN(L_PendNeg)+1)),1,0),1)</f>
        <v>0</v>
      </c>
      <c r="BL654" s="61" t="n">
        <f aca="false">IFERROR(IF(OR(SUMPRODUCT(--ISNUMBER(SEARCH({"aa000"," aa 000"," aaa 000"," aaaa 000"," a 0000"," a000 000"," aa 00 000"," aaa 00 000"},BN654)))&gt;0,SUMPRODUCT(--ISNUMBER(SEARCH({"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654)))&gt;0,SUMPRODUCT(--ISNUMBER(SEARCH({"http","www.","\",".pdf",".jpg",".jpeg",".png",".heic",".xls",".doc",".msg",".eml"},Z654)))&gt;0,AND(SUMPRODUCT(--ISNUMBER(SEARCH({"sharepoint","onedrive","teams","dms","q-pulse","qpulse"},Z654)))&gt;0,ISNUMBER(SEARCH("0",BM654)))),1,0),0)</f>
        <v>0</v>
      </c>
      <c r="BM654" s="61" t="str">
        <f aca="false">SUBSTITUTE(SUBSTITUTE(SUBSTITUTE(SUBSTITUTE(SUBSTITUTE(SUBSTITUTE(SUBSTITUTE(SUBSTITUTE(SUBSTITUTE(LOWER(BW654&amp;""),"1","0"),"2","0"),"3","0"),"4","0"),"5","0"),"6","0"),"7","0"),"8","0"),"9","0")</f>
        <v>  </v>
      </c>
      <c r="BN654" s="61" t="str">
        <f aca="false">SUBSTITUTE(SUBSTITUTE(SUBSTITUTE(SUBSTITUTE(SUBSTITUTE(SUBSTITUTE(SUBSTITUTE(SUBSTITUTE(SUBSTITUTE(SUBSTITUTE(SUBSTITUTE(SUBSTITUTE(SUBSTITUTE(SUBSTITUTE(SUBSTITUTE(SUBSTITUTE(SUBSTITUTE(SUBSTITUTE(SUBSTITUTE(SUBSTITUTE(SUBSTITUTE(SUBSTITUTE(SUBSTITUTE(SUBSTITUTE(SUBSTITUTE(BM654,"b","a"),"c","a"),"d","a"),"e","a"),"f","a"),"g","a"),"h","a"),"i","a"),"j","a"),"k","a"),"l","a"),"m","a"),"n","a"),"o","a"),"p","a"),"q","a"),"r","a"),"s","a"),"t","a"),"u","a"),"v","a"),"w","a"),"x","a"),"y","a"),"z","a")</f>
        <v>  </v>
      </c>
      <c r="BO654" s="61" t="str">
        <f aca="false">SUBSTITUTE(SUBSTITUTE(SUBSTITUTE(SUBSTITUTE(SUBSTITUTE(SUBSTITUTE(SUBSTITUTE(SUBSTITUTE(SUBSTITUTE(LOWER(BX654&amp;""),"1","0"),"2","0"),"3","0"),"4","0"),"5","0"),"6","0"),"7","0"),"8","0"),"9","0")</f>
        <v>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v>
      </c>
      <c r="BQ654" s="61" t="n">
        <f aca="false">IFERROR(IF(OR(SUMPRODUCT(--ISNUMBER(SEARCH({"aa000"," aa 000"," aaa 000"," aaaa 000"," a 0000"," a000 000"," aa 00 000"," aaa 00 000"},BP654)))&gt;0,SUMPRODUCT(--ISNUMBER(SEARCH({"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654)))&gt;0,SUMPRODUCT(--ISNUMBER(SEARCH({"http","www.","\",".pdf",".jpg",".jpeg",".png",".heic",".xls",".doc",".msg",".eml"},W654)))&gt;0,ISNUMBER(SEARCH("0000",BO654)),AND(SUMPRODUCT(--ISNUMBER(SEARCH({"sharepoint","onedrive","teams","dms","q-pulse","qpulse"},W654)))&gt;0,ISNUMBER(SEARCH("0",BO654)))),1,0),0)</f>
        <v>0</v>
      </c>
      <c r="BR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654," "&amp;LOWER(Flights!$F$24)&amp;" "," ~ ")," mh"," ~")," at "," ~ ")," by "," ~ ")," on "," ~ ")," to "," ~ ")," from "," ~ ")," until "," ~ ")," till "," ~ ")," before "," ~ ")," after "," ~ ")," around "," ~ ")," approx "," ~ ")," about "," ~ ")," since "," ~ ")," hrs "," ~ ")," hr "," ~ ")," hours "," ~ ")," time "," ~ ")," jan "," ~ ")," feb "," ~ ")," mar "," ~ ")," apr "," ~ ")," may "," ~ ")," jun "," ~ ")," jul "," ~ ")," aug "," ~ ")," sep "," ~ ")," sept "," ~ ")," oct "," ~ ")</f>
        <v>  </v>
      </c>
      <c r="BS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654," "&amp;LOWER(Flights!$F$24)&amp;" "," ~ ")," mh"," ~")," at "," ~ ")," by "," ~ ")," on "," ~ ")," to "," ~ ")," from "," ~ ")," until "," ~ ")," till "," ~ ")," before "," ~ ")," after "," ~ ")," around "," ~ ")," approx "," ~ ")," about "," ~ ")," since "," ~ ")," hrs "," ~ ")," hr "," ~ ")," hours "," ~ ")," time "," ~ ")," jan "," ~ ")," feb "," ~ ")," mar "," ~ ")," apr "," ~ ")," may "," ~ ")," jun "," ~ ")," jul "," ~ ")," aug "," ~ ")," sep "," ~ ")," sept "," ~ ")," oct "," ~ ")</f>
        <v>  </v>
      </c>
      <c r="BT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654,"jan","~"),"feb","~"),"mar","~"),"apr","~"),"may","~"),"jun","~"),"jul","~"),"aug","~"),"sep","~"),"oct","~"),"nov","~"),"dec","~")," nov "," ~ ")," dec "," ~ ")," mon "," ~ ")," tue "," ~ ")," wed "," ~ ")," thu "," ~ ")," fri "," ~ ")," sat "," ~ ")," sun "," ~ ")," gate "," ~ ")," bay "," ~ ")," stand "," ~ ")," position "," ~ ")," galley "," ~ ")," flight "," ~ ")," flt "," ~ ")," day "," ~ ")," date "," ~ ")," dated "," ~ ")," the "," ~ ")," and "," ~ ")," of "," ~ ")," in "," ~ ")," for "," ~ ")," with "," ~ ")</f>
        <v>  </v>
      </c>
      <c r="BU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654,"jan","~"),"feb","~"),"mar","~"),"apr","~"),"may","~"),"jun","~"),"jul","~"),"aug","~"),"sep","~"),"oct","~"),"nov","~"),"dec","~")," nov "," ~ ")," dec "," ~ ")," mon "," ~ ")," tue "," ~ ")," wed "," ~ ")," thu "," ~ ")," fri "," ~ ")," sat "," ~ ")," sun "," ~ ")," gate "," ~ ")," bay "," ~ ")," stand "," ~ ")," position "," ~ ")," galley "," ~ ")," flight "," ~ ")," flt "," ~ ")," day "," ~ ")," date "," ~ ")," dated "," ~ ")," the "," ~ ")," and "," ~ ")," of "," ~ ")," in "," ~ ")," for "," ~ ")," with "," ~ ")</f>
        <v>  </v>
      </c>
      <c r="BV654" s="61" t="n">
        <f aca="false">0</f>
        <v>0</v>
      </c>
      <c r="BW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654," pax "," ~ ")," etd "," ~ ")," eta "," ~ ")," std "," ~ ")," sta "," ~ ")," atd "," ~ ")," ata "," ~ ")," lt "," ~ ")," utc "," ~ ")," local "," ~ ")," ok "," ~ ")," done "," ~ ")," seen "," ~ ")," chk "," ~ ")," chkd "," ~ ")," checked "," ~ ")," rcvd "," ~ ")," recd "," ~ ")," dep "," ~ ")," arr "," ~ ")," qty "," ~ ")," all "," ~ ")," ttl "," ~ ")," total "," ~ ")," via "," ~ ")," per "," ~ ")," call "," ~ ")," inbound "," ~ ")," outbound "," ~ ")," approx "," ~ ")</f>
        <v>  </v>
      </c>
      <c r="BX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654," pax "," ~ ")," etd "," ~ ")," eta "," ~ ")," std "," ~ ")," sta "," ~ ")," atd "," ~ ")," ata "," ~ ")," lt "," ~ ")," utc "," ~ ")," local "," ~ ")," ok "," ~ ")," done "," ~ ")," seen "," ~ ")," chk "," ~ ")," chkd "," ~ ")," checked "," ~ ")," rcvd "," ~ ")," recd "," ~ ")," dep "," ~ ")," arr "," ~ ")," qty "," ~ ")," all "," ~ ")," ttl "," ~ ")," total "," ~ ")," via "," ~ ")," per "," ~ ")," call "," ~ ")," inbound "," ~ ")," outbound "," ~ ")," approx "," ~ ")</f>
        <v>  </v>
      </c>
    </row>
    <row r="655" customFormat="false" ht="39.75" hidden="false" customHeight="true" outlineLevel="0" collapsed="false">
      <c r="A655" s="57" t="s">
        <v>1377</v>
      </c>
      <c r="B655" s="57" t="s">
        <v>304</v>
      </c>
      <c r="C655" s="57" t="str">
        <f aca="false">Flights!$F$24</f>
        <v>MH1450</v>
      </c>
      <c r="D655" s="58" t="n">
        <f aca="false">Flights!$D$24</f>
        <v>46324</v>
      </c>
      <c r="E655" s="57" t="str">
        <f aca="false">Flights!$G$24&amp;"-"&amp;Flights!$H$24</f>
        <v>KUL-LGK</v>
      </c>
      <c r="F655" s="57" t="str">
        <f aca="false">Flights!$K$24</f>
        <v>EY</v>
      </c>
      <c r="G655" s="57" t="s">
        <v>423</v>
      </c>
      <c r="H655" s="57" t="s">
        <v>381</v>
      </c>
      <c r="I655" s="57" t="s">
        <v>382</v>
      </c>
      <c r="J655" s="57" t="s">
        <v>428</v>
      </c>
      <c r="K655" s="67" t="s">
        <v>429</v>
      </c>
      <c r="L655" s="67" t="s">
        <v>425</v>
      </c>
      <c r="M655" s="67"/>
      <c r="N655" s="67" t="s">
        <v>386</v>
      </c>
      <c r="O655" s="67" t="s">
        <v>426</v>
      </c>
      <c r="P655" s="57" t="s">
        <v>187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open",IF(AND(NOT(OR(LEN(AZ655)&lt;15,ISNUMBER(MATCH(AZ655,L_Placeholder,0)))),BK655=0,NOT(OR(LEN(AU655)&lt;2,ISNUMBER(MATCH(AU655,L_Placeholder,0)))),NOT(OR(LEN(AX655)&lt;2,ISNUMBER(MATCH(AX655,L_Placeholder,0)))),TRIM(AE655)&lt;&gt;TRIM(T655)),"N/A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missing",IF(OR(LEN(AU655)&lt;2,ISNUMBER(MATCH(AU655,L_Placeholder,0))),"INVALID – PIC missing",IF(OR(LEN(AV655)&lt;2,ISNUMBER(MATCH(AV655,L_Placeholder,0))),"INVALID – result / assessment missing",IF(OR(OR(LEN(AW655)&lt;3,ISNUMBER(MATCH(AW655,L_Placeholder,0))),SUMPRODUCT(--ISNUMBER(SEARCH(" "&amp;L_EvidencePhrase&amp;" ",BD655)))&gt;0,BI655=1),"INVALID – evidence missing, placeholder or not yet on file",IF(BL655=0,"INVALID – evidence needs a traceable reference (number, file name or link)",IF(OR(LEN(AX655)&lt;2,ISNUMBER(MATCH(AX655,L_Placeholder,0))),"INVALID – verifier missing",IF(AX655=AU655,"INVALID – verifier must be someone other than the PIC",IF(BH655=1,"INVALID – result not yet available (awaiting / TBC)",IF(BV655=1,"INVALID – wording says not on board: an on-board confirmation needs the item loaded",IF(AND(AQ655=1,OR(OR(LEN(AY655)&lt;3,ISNUMBER(MATCH(AY655,L_Placeholder,0))),BJ655=1,BQ655=0)),"INVALID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LATE","COMPLETE")&amp;IF(BG655=1," – CHECK WORDING",""))))))))))))))))))))))),IF(TRIM(U655)="Fail","FAIL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t="str">
        <f aca="false">" "&amp;TRIM(SUBSTITUTE(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 "))&amp;" "</f>
        <v>  </v>
      </c>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IFERROR(IF(AND(TRIM(U655)="Pass",SUMPRODUCT((LEN(BC655)-LEN(SUBSTITUTE(BC655,"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")))/(LEN(L_PendNeg)+1))+SUMPRODUCT((LEN(BC655)-LEN(SUBSTITUTE(BC655," "&amp;L_PendPrep&amp;" "," ")))/(LEN(L_PendPrep)+1)),1,0),1)</f>
        <v>0</v>
      </c>
      <c r="BI655" s="61" t="n">
        <f aca="false">IFERROR(IF(SUMPRODUCT((LEN(BD655)-LEN(SUBSTITUTE(BD655," "&amp;L_PendStrict&amp;" "," ")))/(LEN(L_PendStrict)+1))&gt;SUMPRODUCT((LEN(BD655)-LEN(SUBSTITUTE(BD655," "&amp;L_PendNeg&amp;" "," ")))/(LEN(L_PendNeg)+1)),1,0),1)</f>
        <v>0</v>
      </c>
      <c r="BJ655" s="61" t="n">
        <f aca="false">IFERROR(IF(SUMPRODUCT((LEN(BE655)-LEN(SUBSTITUTE(BE655," "&amp;L_Pending&amp;" "," ")))/(LEN(L_Pending)+1))&gt;SUMPRODUCT((LEN(BE655)-LEN(SUBSTITUTE(BE655," "&amp;L_PendNeg&amp;" "," ")))/(LEN(L_PendNeg)+1))+SUMPRODUCT((LEN(BE655)-LEN(SUBSTITUTE(BE655," "&amp;L_PendPrep&amp;" "," ")))/(LEN(L_PendPrep)+1)),1,0),1)</f>
        <v>0</v>
      </c>
      <c r="BK655" s="61" t="n">
        <f aca="false">IFERROR(IF(SUMPRODUCT((LEN(BF655)-LEN(SUBSTITUTE(BF655," "&amp;L_PendStrict&amp;" "," ")))/(LEN(L_PendStrict)+1))&gt;SUMPRODUCT((LEN(BF655)-LEN(SUBSTITUTE(BF655," "&amp;L_PendNeg&amp;" "," ")))/(LEN(L_PendNeg)+1)),1,0),1)</f>
        <v>0</v>
      </c>
      <c r="BL655" s="61" t="n">
        <f aca="false">IFERROR(IF(OR(SUMPRODUCT(--ISNUMBER(SEARCH({"aa000"," aa 000"," aaa 000"," aaaa 000"," a 0000"," a000 000"," aa 00 000"," aaa 00 000"},BN655)))&gt;0,SUMPRODUCT(--ISNUMBER(SEARCH({"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655)))&gt;0,SUMPRODUCT(--ISNUMBER(SEARCH({"http","www.","\",".pdf",".jpg",".jpeg",".png",".heic",".xls",".doc",".msg",".eml"},Z655)))&gt;0,AND(SUMPRODUCT(--ISNUMBER(SEARCH({"sharepoint","onedrive","teams","dms","q-pulse","qpulse"},Z655)))&gt;0,ISNUMBER(SEARCH("0",BM655)))),1,0),0)</f>
        <v>0</v>
      </c>
      <c r="BM655" s="61" t="str">
        <f aca="false">SUBSTITUTE(SUBSTITUTE(SUBSTITUTE(SUBSTITUTE(SUBSTITUTE(SUBSTITUTE(SUBSTITUTE(SUBSTITUTE(SUBSTITUTE(LOWER(BW655&amp;""),"1","0"),"2","0"),"3","0"),"4","0"),"5","0"),"6","0"),"7","0"),"8","0"),"9","0")</f>
        <v>  </v>
      </c>
      <c r="BN655" s="61" t="str">
        <f aca="false">SUBSTITUTE(SUBSTITUTE(SUBSTITUTE(SUBSTITUTE(SUBSTITUTE(SUBSTITUTE(SUBSTITUTE(SUBSTITUTE(SUBSTITUTE(SUBSTITUTE(SUBSTITUTE(SUBSTITUTE(SUBSTITUTE(SUBSTITUTE(SUBSTITUTE(SUBSTITUTE(SUBSTITUTE(SUBSTITUTE(SUBSTITUTE(SUBSTITUTE(SUBSTITUTE(SUBSTITUTE(SUBSTITUTE(SUBSTITUTE(SUBSTITUTE(BM655,"b","a"),"c","a"),"d","a"),"e","a"),"f","a"),"g","a"),"h","a"),"i","a"),"j","a"),"k","a"),"l","a"),"m","a"),"n","a"),"o","a"),"p","a"),"q","a"),"r","a"),"s","a"),"t","a"),"u","a"),"v","a"),"w","a"),"x","a"),"y","a"),"z","a")</f>
        <v>  </v>
      </c>
      <c r="BO655" s="61" t="str">
        <f aca="false">SUBSTITUTE(SUBSTITUTE(SUBSTITUTE(SUBSTITUTE(SUBSTITUTE(SUBSTITUTE(SUBSTITUTE(SUBSTITUTE(SUBSTITUTE(LOWER(BX655&amp;""),"1","0"),"2","0"),"3","0"),"4","0"),"5","0"),"6","0"),"7","0"),"8","0"),"9","0")</f>
        <v>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v>
      </c>
      <c r="BQ655" s="61" t="n">
        <f aca="false">IFERROR(IF(OR(SUMPRODUCT(--ISNUMBER(SEARCH({"aa000"," aa 000"," aaa 000"," aaaa 000"," a 0000"," a000 000"," aa 00 000"," aaa 00 000"},BP655)))&gt;0,SUMPRODUCT(--ISNUMBER(SEARCH({"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655)))&gt;0,SUMPRODUCT(--ISNUMBER(SEARCH({"http","www.","\",".pdf",".jpg",".jpeg",".png",".heic",".xls",".doc",".msg",".eml"},W655)))&gt;0,ISNUMBER(SEARCH("0000",BO655)),AND(SUMPRODUCT(--ISNUMBER(SEARCH({"sharepoint","onedrive","teams","dms","q-pulse","qpulse"},W655)))&gt;0,ISNUMBER(SEARCH("0",BO655)))),1,0),0)</f>
        <v>0</v>
      </c>
      <c r="BR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655," "&amp;LOWER(Flights!$F$24)&amp;" "," ~ ")," mh"," ~")," at "," ~ ")," by "," ~ ")," on "," ~ ")," to "," ~ ")," from "," ~ ")," until "," ~ ")," till "," ~ ")," before "," ~ ")," after "," ~ ")," around "," ~ ")," approx "," ~ ")," about "," ~ ")," since "," ~ ")," hrs "," ~ ")," hr "," ~ ")," hours "," ~ ")," time "," ~ ")," jan "," ~ ")," feb "," ~ ")," mar "," ~ ")," apr "," ~ ")," may "," ~ ")," jun "," ~ ")," jul "," ~ ")," aug "," ~ ")," sep "," ~ ")," sept "," ~ ")," oct "," ~ ")</f>
        <v>  </v>
      </c>
      <c r="BS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655," "&amp;LOWER(Flights!$F$24)&amp;" "," ~ ")," mh"," ~")," at "," ~ ")," by "," ~ ")," on "," ~ ")," to "," ~ ")," from "," ~ ")," until "," ~ ")," till "," ~ ")," before "," ~ ")," after "," ~ ")," around "," ~ ")," approx "," ~ ")," about "," ~ ")," since "," ~ ")," hrs "," ~ ")," hr "," ~ ")," hours "," ~ ")," time "," ~ ")," jan "," ~ ")," feb "," ~ ")," mar "," ~ ")," apr "," ~ ")," may "," ~ ")," jun "," ~ ")," jul "," ~ ")," aug "," ~ ")," sep "," ~ ")," sept "," ~ ")," oct "," ~ ")</f>
        <v>  </v>
      </c>
      <c r="BT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655,"jan","~"),"feb","~"),"mar","~"),"apr","~"),"may","~"),"jun","~"),"jul","~"),"aug","~"),"sep","~"),"oct","~"),"nov","~"),"dec","~")," nov "," ~ ")," dec "," ~ ")," mon "," ~ ")," tue "," ~ ")," wed "," ~ ")," thu "," ~ ")," fri "," ~ ")," sat "," ~ ")," sun "," ~ ")," gate "," ~ ")," bay "," ~ ")," stand "," ~ ")," position "," ~ ")," galley "," ~ ")," flight "," ~ ")," flt "," ~ ")," day "," ~ ")," date "," ~ ")," dated "," ~ ")," the "," ~ ")," and "," ~ ")," of "," ~ ")," in "," ~ ")," for "," ~ ")," with "," ~ ")</f>
        <v>  </v>
      </c>
      <c r="BU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655,"jan","~"),"feb","~"),"mar","~"),"apr","~"),"may","~"),"jun","~"),"jul","~"),"aug","~"),"sep","~"),"oct","~"),"nov","~"),"dec","~")," nov "," ~ ")," dec "," ~ ")," mon "," ~ ")," tue "," ~ ")," wed "," ~ ")," thu "," ~ ")," fri "," ~ ")," sat "," ~ ")," sun "," ~ ")," gate "," ~ ")," bay "," ~ ")," stand "," ~ ")," position "," ~ ")," galley "," ~ ")," flight "," ~ ")," flt "," ~ ")," day "," ~ ")," date "," ~ ")," dated "," ~ ")," the "," ~ ")," and "," ~ ")," of "," ~ ")," in "," ~ ")," for "," ~ ")," with "," ~ ")</f>
        <v>  </v>
      </c>
      <c r="BV655" s="61" t="n">
        <f aca="false">0</f>
        <v>0</v>
      </c>
      <c r="BW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655," pax "," ~ ")," etd "," ~ ")," eta "," ~ ")," std "," ~ ")," sta "," ~ ")," atd "," ~ ")," ata "," ~ ")," lt "," ~ ")," utc "," ~ ")," local "," ~ ")," ok "," ~ ")," done "," ~ ")," seen "," ~ ")," chk "," ~ ")," chkd "," ~ ")," checked "," ~ ")," rcvd "," ~ ")," recd "," ~ ")," dep "," ~ ")," arr "," ~ ")," qty "," ~ ")," all "," ~ ")," ttl "," ~ ")," total "," ~ ")," via "," ~ ")," per "," ~ ")," call "," ~ ")," inbound "," ~ ")," outbound "," ~ ")," approx "," ~ ")</f>
        <v>  </v>
      </c>
      <c r="BX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655," pax "," ~ ")," etd "," ~ ")," eta "," ~ ")," std "," ~ ")," sta "," ~ ")," atd "," ~ ")," ata "," ~ ")," lt "," ~ ")," utc "," ~ ")," local "," ~ ")," ok "," ~ ")," done "," ~ ")," seen "," ~ ")," chk "," ~ ")," chkd "," ~ ")," checked "," ~ ")," rcvd "," ~ ")," recd "," ~ ")," dep "," ~ ")," arr "," ~ ")," qty "," ~ ")," all "," ~ ")," ttl "," ~ ")," total "," ~ ")," via "," ~ ")," per "," ~ ")," call "," ~ ")," inbound "," ~ ")," outbound "," ~ ")," approx "," ~ ")</f>
        <v>  </v>
      </c>
    </row>
    <row r="656" customFormat="false" ht="39.75" hidden="false" customHeight="true" outlineLevel="0" collapsed="false">
      <c r="A656" s="57" t="s">
        <v>1378</v>
      </c>
      <c r="B656" s="57" t="s">
        <v>304</v>
      </c>
      <c r="C656" s="57" t="str">
        <f aca="false">Flights!$F$24</f>
        <v>MH1450</v>
      </c>
      <c r="D656" s="58" t="n">
        <f aca="false">Flights!$D$24</f>
        <v>46324</v>
      </c>
      <c r="E656" s="57" t="str">
        <f aca="false">Flights!$G$24&amp;"-"&amp;Flights!$H$24</f>
        <v>KUL-LGK</v>
      </c>
      <c r="F656" s="57" t="str">
        <f aca="false">Flights!$K$24</f>
        <v>EY</v>
      </c>
      <c r="G656" s="57" t="s">
        <v>423</v>
      </c>
      <c r="H656" s="57" t="s">
        <v>381</v>
      </c>
      <c r="I656" s="57" t="s">
        <v>431</v>
      </c>
      <c r="J656" s="57" t="s">
        <v>432</v>
      </c>
      <c r="K656" s="67"/>
      <c r="L656" s="67" t="s">
        <v>425</v>
      </c>
      <c r="M656" s="67"/>
      <c r="N656" s="67" t="s">
        <v>386</v>
      </c>
      <c r="O656" s="67" t="s">
        <v>426</v>
      </c>
      <c r="P656" s="57" t="s">
        <v>187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open",IF(AND(NOT(OR(LEN(AZ656)&lt;15,ISNUMBER(MATCH(AZ656,L_Placeholder,0)))),BK656=0,NOT(OR(LEN(AU656)&lt;2,ISNUMBER(MATCH(AU656,L_Placeholder,0)))),NOT(OR(LEN(AX656)&lt;2,ISNUMBER(MATCH(AX656,L_Placeholder,0)))),TRIM(AE656)&lt;&gt;TRIM(T656)),"N/A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missing",IF(OR(LEN(AU656)&lt;2,ISNUMBER(MATCH(AU656,L_Placeholder,0))),"INVALID – PIC missing",IF(OR(LEN(AV656)&lt;2,ISNUMBER(MATCH(AV656,L_Placeholder,0))),"INVALID – result / assessment missing",IF(OR(OR(LEN(AW656)&lt;3,ISNUMBER(MATCH(AW656,L_Placeholder,0))),SUMPRODUCT(--ISNUMBER(SEARCH(" "&amp;L_EvidencePhrase&amp;" ",BD656)))&gt;0,BI656=1),"INVALID – evidence missing, placeholder or not yet on file",IF(BL656=0,"INVALID – evidence needs a traceable reference (number, file name or link)",IF(OR(LEN(AX656)&lt;2,ISNUMBER(MATCH(AX656,L_Placeholder,0))),"INVALID – verifier missing",IF(AX656=AU656,"INVALID – verifier must be someone other than the PIC",IF(BH656=1,"INVALID – result not yet available (awaiting / TBC)",IF(BV656=1,"INVALID – wording says not on board: an on-board confirmation needs the item loaded",IF(AND(AQ656=1,OR(OR(LEN(AY656)&lt;3,ISNUMBER(MATCH(AY656,L_Placeholder,0))),BJ656=1,BQ656=0)),"INVALID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LATE","COMPLETE")&amp;IF(BG656=1," – CHECK WORDING",""))))))))))))))))))))))),IF(TRIM(U656)="Fail","FAIL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t="str">
        <f aca="false">" "&amp;TRIM(SUBSTITUTE(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 "))&amp;" "</f>
        <v>  </v>
      </c>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IFERROR(IF(AND(TRIM(U656)="Pass",SUMPRODUCT((LEN(BC656)-LEN(SUBSTITUTE(BC656,"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")))/(LEN(L_PendNeg)+1))+SUMPRODUCT((LEN(BC656)-LEN(SUBSTITUTE(BC656," "&amp;L_PendPrep&amp;" "," ")))/(LEN(L_PendPrep)+1)),1,0),1)</f>
        <v>0</v>
      </c>
      <c r="BI656" s="61" t="n">
        <f aca="false">IFERROR(IF(SUMPRODUCT((LEN(BD656)-LEN(SUBSTITUTE(BD656," "&amp;L_PendStrict&amp;" "," ")))/(LEN(L_PendStrict)+1))&gt;SUMPRODUCT((LEN(BD656)-LEN(SUBSTITUTE(BD656," "&amp;L_PendNeg&amp;" "," ")))/(LEN(L_PendNeg)+1)),1,0),1)</f>
        <v>0</v>
      </c>
      <c r="BJ656" s="61" t="n">
        <f aca="false">IFERROR(IF(SUMPRODUCT((LEN(BE656)-LEN(SUBSTITUTE(BE656," "&amp;L_Pending&amp;" "," ")))/(LEN(L_Pending)+1))&gt;SUMPRODUCT((LEN(BE656)-LEN(SUBSTITUTE(BE656," "&amp;L_PendNeg&amp;" "," ")))/(LEN(L_PendNeg)+1))+SUMPRODUCT((LEN(BE656)-LEN(SUBSTITUTE(BE656," "&amp;L_PendPrep&amp;" "," ")))/(LEN(L_PendPrep)+1)),1,0),1)</f>
        <v>0</v>
      </c>
      <c r="BK656" s="61" t="n">
        <f aca="false">IFERROR(IF(SUMPRODUCT((LEN(BF656)-LEN(SUBSTITUTE(BF656," "&amp;L_PendStrict&amp;" "," ")))/(LEN(L_PendStrict)+1))&gt;SUMPRODUCT((LEN(BF656)-LEN(SUBSTITUTE(BF656," "&amp;L_PendNeg&amp;" "," ")))/(LEN(L_PendNeg)+1)),1,0),1)</f>
        <v>0</v>
      </c>
      <c r="BL656" s="61" t="n">
        <f aca="false">IFERROR(IF(OR(SUMPRODUCT(--ISNUMBER(SEARCH({"aa000"," aa 000"," aaa 000"," aaaa 000"," a 0000"," a000 000"," aa 00 000"," aaa 00 000"},BN656)))&gt;0,SUMPRODUCT(--ISNUMBER(SEARCH({"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656)))&gt;0,SUMPRODUCT(--ISNUMBER(SEARCH({"http","www.","\",".pdf",".jpg",".jpeg",".png",".heic",".xls",".doc",".msg",".eml"},Z656)))&gt;0,AND(SUMPRODUCT(--ISNUMBER(SEARCH({"sharepoint","onedrive","teams","dms","q-pulse","qpulse"},Z656)))&gt;0,ISNUMBER(SEARCH("0",BM656)))),1,0),0)</f>
        <v>0</v>
      </c>
      <c r="BM656" s="61" t="str">
        <f aca="false">SUBSTITUTE(SUBSTITUTE(SUBSTITUTE(SUBSTITUTE(SUBSTITUTE(SUBSTITUTE(SUBSTITUTE(SUBSTITUTE(SUBSTITUTE(LOWER(BW656&amp;""),"1","0"),"2","0"),"3","0"),"4","0"),"5","0"),"6","0"),"7","0"),"8","0"),"9","0")</f>
        <v>  </v>
      </c>
      <c r="BN656" s="61" t="str">
        <f aca="false">SUBSTITUTE(SUBSTITUTE(SUBSTITUTE(SUBSTITUTE(SUBSTITUTE(SUBSTITUTE(SUBSTITUTE(SUBSTITUTE(SUBSTITUTE(SUBSTITUTE(SUBSTITUTE(SUBSTITUTE(SUBSTITUTE(SUBSTITUTE(SUBSTITUTE(SUBSTITUTE(SUBSTITUTE(SUBSTITUTE(SUBSTITUTE(SUBSTITUTE(SUBSTITUTE(SUBSTITUTE(SUBSTITUTE(SUBSTITUTE(SUBSTITUTE(BM656,"b","a"),"c","a"),"d","a"),"e","a"),"f","a"),"g","a"),"h","a"),"i","a"),"j","a"),"k","a"),"l","a"),"m","a"),"n","a"),"o","a"),"p","a"),"q","a"),"r","a"),"s","a"),"t","a"),"u","a"),"v","a"),"w","a"),"x","a"),"y","a"),"z","a")</f>
        <v>  </v>
      </c>
      <c r="BO656" s="61" t="str">
        <f aca="false">SUBSTITUTE(SUBSTITUTE(SUBSTITUTE(SUBSTITUTE(SUBSTITUTE(SUBSTITUTE(SUBSTITUTE(SUBSTITUTE(SUBSTITUTE(LOWER(BX656&amp;""),"1","0"),"2","0"),"3","0"),"4","0"),"5","0"),"6","0"),"7","0"),"8","0"),"9","0")</f>
        <v>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v>
      </c>
      <c r="BQ656" s="61" t="n">
        <f aca="false">IFERROR(IF(OR(SUMPRODUCT(--ISNUMBER(SEARCH({"aa000"," aa 000"," aaa 000"," aaaa 000"," a 0000"," a000 000"," aa 00 000"," aaa 00 000"},BP656)))&gt;0,SUMPRODUCT(--ISNUMBER(SEARCH({"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656)))&gt;0,SUMPRODUCT(--ISNUMBER(SEARCH({"http","www.","\",".pdf",".jpg",".jpeg",".png",".heic",".xls",".doc",".msg",".eml"},W656)))&gt;0,ISNUMBER(SEARCH("0000",BO656)),AND(SUMPRODUCT(--ISNUMBER(SEARCH({"sharepoint","onedrive","teams","dms","q-pulse","qpulse"},W656)))&gt;0,ISNUMBER(SEARCH("0",BO656)))),1,0),0)</f>
        <v>0</v>
      </c>
      <c r="BR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656," "&amp;LOWER(Flights!$F$24)&amp;" "," ~ ")," mh"," ~")," at "," ~ ")," by "," ~ ")," on "," ~ ")," to "," ~ ")," from "," ~ ")," until "," ~ ")," till "," ~ ")," before "," ~ ")," after "," ~ ")," around "," ~ ")," approx "," ~ ")," about "," ~ ")," since "," ~ ")," hrs "," ~ ")," hr "," ~ ")," hours "," ~ ")," time "," ~ ")," jan "," ~ ")," feb "," ~ ")," mar "," ~ ")," apr "," ~ ")," may "," ~ ")," jun "," ~ ")," jul "," ~ ")," aug "," ~ ")," sep "," ~ ")," sept "," ~ ")," oct "," ~ ")</f>
        <v>  </v>
      </c>
      <c r="BS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656," "&amp;LOWER(Flights!$F$24)&amp;" "," ~ ")," mh"," ~")," at "," ~ ")," by "," ~ ")," on "," ~ ")," to "," ~ ")," from "," ~ ")," until "," ~ ")," till "," ~ ")," before "," ~ ")," after "," ~ ")," around "," ~ ")," approx "," ~ ")," about "," ~ ")," since "," ~ ")," hrs "," ~ ")," hr "," ~ ")," hours "," ~ ")," time "," ~ ")," jan "," ~ ")," feb "," ~ ")," mar "," ~ ")," apr "," ~ ")," may "," ~ ")," jun "," ~ ")," jul "," ~ ")," aug "," ~ ")," sep "," ~ ")," sept "," ~ ")," oct "," ~ ")</f>
        <v>  </v>
      </c>
      <c r="BT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656,"jan","~"),"feb","~"),"mar","~"),"apr","~"),"may","~"),"jun","~"),"jul","~"),"aug","~"),"sep","~"),"oct","~"),"nov","~"),"dec","~")," nov "," ~ ")," dec "," ~ ")," mon "," ~ ")," tue "," ~ ")," wed "," ~ ")," thu "," ~ ")," fri "," ~ ")," sat "," ~ ")," sun "," ~ ")," gate "," ~ ")," bay "," ~ ")," stand "," ~ ")," position "," ~ ")," galley "," ~ ")," flight "," ~ ")," flt "," ~ ")," day "," ~ ")," date "," ~ ")," dated "," ~ ")," the "," ~ ")," and "," ~ ")," of "," ~ ")," in "," ~ ")," for "," ~ ")," with "," ~ ")</f>
        <v>  </v>
      </c>
      <c r="BU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656,"jan","~"),"feb","~"),"mar","~"),"apr","~"),"may","~"),"jun","~"),"jul","~"),"aug","~"),"sep","~"),"oct","~"),"nov","~"),"dec","~")," nov "," ~ ")," dec "," ~ ")," mon "," ~ ")," tue "," ~ ")," wed "," ~ ")," thu "," ~ ")," fri "," ~ ")," sat "," ~ ")," sun "," ~ ")," gate "," ~ ")," bay "," ~ ")," stand "," ~ ")," position "," ~ ")," galley "," ~ ")," flight "," ~ ")," flt "," ~ ")," day "," ~ ")," date "," ~ ")," dated "," ~ ")," the "," ~ ")," and "," ~ ")," of "," ~ ")," in "," ~ ")," for "," ~ ")," with "," ~ ")</f>
        <v>  </v>
      </c>
      <c r="BV656" s="61" t="n">
        <f aca="false">0</f>
        <v>0</v>
      </c>
      <c r="BW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656," pax "," ~ ")," etd "," ~ ")," eta "," ~ ")," std "," ~ ")," sta "," ~ ")," atd "," ~ ")," ata "," ~ ")," lt "," ~ ")," utc "," ~ ")," local "," ~ ")," ok "," ~ ")," done "," ~ ")," seen "," ~ ")," chk "," ~ ")," chkd "," ~ ")," checked "," ~ ")," rcvd "," ~ ")," recd "," ~ ")," dep "," ~ ")," arr "," ~ ")," qty "," ~ ")," all "," ~ ")," ttl "," ~ ")," total "," ~ ")," via "," ~ ")," per "," ~ ")," call "," ~ ")," inbound "," ~ ")," outbound "," ~ ")," approx "," ~ ")</f>
        <v>  </v>
      </c>
      <c r="BX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656," pax "," ~ ")," etd "," ~ ")," eta "," ~ ")," std "," ~ ")," sta "," ~ ")," atd "," ~ ")," ata "," ~ ")," lt "," ~ ")," utc "," ~ ")," local "," ~ ")," ok "," ~ ")," done "," ~ ")," seen "," ~ ")," chk "," ~ ")," chkd "," ~ ")," checked "," ~ ")," rcvd "," ~ ")," recd "," ~ ")," dep "," ~ ")," arr "," ~ ")," qty "," ~ ")," all "," ~ ")," ttl "," ~ ")," total "," ~ ")," via "," ~ ")," per "," ~ ")," call "," ~ ")," inbound "," ~ ")," outbound "," ~ ")," approx "," ~ ")</f>
        <v>  </v>
      </c>
    </row>
    <row r="657" customFormat="false" ht="39.75" hidden="false" customHeight="true" outlineLevel="0" collapsed="false">
      <c r="A657" s="57" t="s">
        <v>1379</v>
      </c>
      <c r="B657" s="57" t="s">
        <v>304</v>
      </c>
      <c r="C657" s="57" t="str">
        <f aca="false">Flights!$F$24</f>
        <v>MH1450</v>
      </c>
      <c r="D657" s="58" t="n">
        <f aca="false">Flights!$D$24</f>
        <v>46324</v>
      </c>
      <c r="E657" s="57" t="str">
        <f aca="false">Flights!$G$24&amp;"-"&amp;Flights!$H$24</f>
        <v>KUL-LGK</v>
      </c>
      <c r="F657" s="57" t="str">
        <f aca="false">Flights!$K$24</f>
        <v>EY</v>
      </c>
      <c r="G657" s="57" t="s">
        <v>423</v>
      </c>
      <c r="H657" s="57" t="s">
        <v>381</v>
      </c>
      <c r="I657" s="57" t="s">
        <v>431</v>
      </c>
      <c r="J657" s="57" t="s">
        <v>434</v>
      </c>
      <c r="K657" s="67"/>
      <c r="L657" s="67" t="s">
        <v>425</v>
      </c>
      <c r="M657" s="67"/>
      <c r="N657" s="67" t="s">
        <v>386</v>
      </c>
      <c r="O657" s="67" t="s">
        <v>426</v>
      </c>
      <c r="P657" s="57" t="s">
        <v>187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open",IF(AND(NOT(OR(LEN(AZ657)&lt;15,ISNUMBER(MATCH(AZ657,L_Placeholder,0)))),BK657=0,NOT(OR(LEN(AU657)&lt;2,ISNUMBER(MATCH(AU657,L_Placeholder,0)))),NOT(OR(LEN(AX657)&lt;2,ISNUMBER(MATCH(AX657,L_Placeholder,0)))),TRIM(AE657)&lt;&gt;TRIM(T657)),"N/A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missing",IF(OR(LEN(AU657)&lt;2,ISNUMBER(MATCH(AU657,L_Placeholder,0))),"INVALID – PIC missing",IF(OR(LEN(AV657)&lt;2,ISNUMBER(MATCH(AV657,L_Placeholder,0))),"INVALID – result / assessment missing",IF(OR(OR(LEN(AW657)&lt;3,ISNUMBER(MATCH(AW657,L_Placeholder,0))),SUMPRODUCT(--ISNUMBER(SEARCH(" "&amp;L_EvidencePhrase&amp;" ",BD657)))&gt;0,BI657=1),"INVALID – evidence missing, placeholder or not yet on file",IF(BL657=0,"INVALID – evidence needs a traceable reference (number, file name or link)",IF(OR(LEN(AX657)&lt;2,ISNUMBER(MATCH(AX657,L_Placeholder,0))),"INVALID – verifier missing",IF(AX657=AU657,"INVALID – verifier must be someone other than the PIC",IF(BH657=1,"INVALID – result not yet available (awaiting / TBC)",IF(BV657=1,"INVALID – wording says not on board: an on-board confirmation needs the item loaded",IF(AND(AQ657=1,OR(OR(LEN(AY657)&lt;3,ISNUMBER(MATCH(AY657,L_Placeholder,0))),BJ657=1,BQ657=0)),"INVALID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LATE","COMPLETE")&amp;IF(BG657=1," – CHECK WORDING",""))))))))))))))))))))))),IF(TRIM(U657)="Fail","FAIL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t="str">
        <f aca="false">" "&amp;TRIM(SUBSTITUTE(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 "))&amp;" "</f>
        <v>  </v>
      </c>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IFERROR(IF(AND(TRIM(U657)="Pass",SUMPRODUCT((LEN(BC657)-LEN(SUBSTITUTE(BC657,"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")))/(LEN(L_PendNeg)+1))+SUMPRODUCT((LEN(BC657)-LEN(SUBSTITUTE(BC657," "&amp;L_PendPrep&amp;" "," ")))/(LEN(L_PendPrep)+1)),1,0),1)</f>
        <v>0</v>
      </c>
      <c r="BI657" s="61" t="n">
        <f aca="false">IFERROR(IF(SUMPRODUCT((LEN(BD657)-LEN(SUBSTITUTE(BD657," "&amp;L_PendStrict&amp;" "," ")))/(LEN(L_PendStrict)+1))&gt;SUMPRODUCT((LEN(BD657)-LEN(SUBSTITUTE(BD657," "&amp;L_PendNeg&amp;" "," ")))/(LEN(L_PendNeg)+1)),1,0),1)</f>
        <v>0</v>
      </c>
      <c r="BJ657" s="61" t="n">
        <f aca="false">IFERROR(IF(SUMPRODUCT((LEN(BE657)-LEN(SUBSTITUTE(BE657," "&amp;L_Pending&amp;" "," ")))/(LEN(L_Pending)+1))&gt;SUMPRODUCT((LEN(BE657)-LEN(SUBSTITUTE(BE657," "&amp;L_PendNeg&amp;" "," ")))/(LEN(L_PendNeg)+1))+SUMPRODUCT((LEN(BE657)-LEN(SUBSTITUTE(BE657," "&amp;L_PendPrep&amp;" "," ")))/(LEN(L_PendPrep)+1)),1,0),1)</f>
        <v>0</v>
      </c>
      <c r="BK657" s="61" t="n">
        <f aca="false">IFERROR(IF(SUMPRODUCT((LEN(BF657)-LEN(SUBSTITUTE(BF657," "&amp;L_PendStrict&amp;" "," ")))/(LEN(L_PendStrict)+1))&gt;SUMPRODUCT((LEN(BF657)-LEN(SUBSTITUTE(BF657," "&amp;L_PendNeg&amp;" "," ")))/(LEN(L_PendNeg)+1)),1,0),1)</f>
        <v>0</v>
      </c>
      <c r="BL657" s="61" t="n">
        <f aca="false">IFERROR(IF(OR(SUMPRODUCT(--ISNUMBER(SEARCH({"aa000"," aa 000"," aaa 000"," aaaa 000"," a 0000"," a000 000"," aa 00 000"," aaa 00 000"},BN657)))&gt;0,SUMPRODUCT(--ISNUMBER(SEARCH({"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657)))&gt;0,SUMPRODUCT(--ISNUMBER(SEARCH({"http","www.","\",".pdf",".jpg",".jpeg",".png",".heic",".xls",".doc",".msg",".eml"},Z657)))&gt;0,AND(SUMPRODUCT(--ISNUMBER(SEARCH({"sharepoint","onedrive","teams","dms","q-pulse","qpulse"},Z657)))&gt;0,ISNUMBER(SEARCH("0",BM657)))),1,0),0)</f>
        <v>0</v>
      </c>
      <c r="BM657" s="61" t="str">
        <f aca="false">SUBSTITUTE(SUBSTITUTE(SUBSTITUTE(SUBSTITUTE(SUBSTITUTE(SUBSTITUTE(SUBSTITUTE(SUBSTITUTE(SUBSTITUTE(LOWER(BW657&amp;""),"1","0"),"2","0"),"3","0"),"4","0"),"5","0"),"6","0"),"7","0"),"8","0"),"9","0")</f>
        <v>  </v>
      </c>
      <c r="BN657" s="61" t="str">
        <f aca="false">SUBSTITUTE(SUBSTITUTE(SUBSTITUTE(SUBSTITUTE(SUBSTITUTE(SUBSTITUTE(SUBSTITUTE(SUBSTITUTE(SUBSTITUTE(SUBSTITUTE(SUBSTITUTE(SUBSTITUTE(SUBSTITUTE(SUBSTITUTE(SUBSTITUTE(SUBSTITUTE(SUBSTITUTE(SUBSTITUTE(SUBSTITUTE(SUBSTITUTE(SUBSTITUTE(SUBSTITUTE(SUBSTITUTE(SUBSTITUTE(SUBSTITUTE(BM657,"b","a"),"c","a"),"d","a"),"e","a"),"f","a"),"g","a"),"h","a"),"i","a"),"j","a"),"k","a"),"l","a"),"m","a"),"n","a"),"o","a"),"p","a"),"q","a"),"r","a"),"s","a"),"t","a"),"u","a"),"v","a"),"w","a"),"x","a"),"y","a"),"z","a")</f>
        <v>  </v>
      </c>
      <c r="BO657" s="61" t="str">
        <f aca="false">SUBSTITUTE(SUBSTITUTE(SUBSTITUTE(SUBSTITUTE(SUBSTITUTE(SUBSTITUTE(SUBSTITUTE(SUBSTITUTE(SUBSTITUTE(LOWER(BX657&amp;""),"1","0"),"2","0"),"3","0"),"4","0"),"5","0"),"6","0"),"7","0"),"8","0"),"9","0")</f>
        <v>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v>
      </c>
      <c r="BQ657" s="61" t="n">
        <f aca="false">IFERROR(IF(OR(SUMPRODUCT(--ISNUMBER(SEARCH({"aa000"," aa 000"," aaa 000"," aaaa 000"," a 0000"," a000 000"," aa 00 000"," aaa 00 000"},BP657)))&gt;0,SUMPRODUCT(--ISNUMBER(SEARCH({"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657)))&gt;0,SUMPRODUCT(--ISNUMBER(SEARCH({"http","www.","\",".pdf",".jpg",".jpeg",".png",".heic",".xls",".doc",".msg",".eml"},W657)))&gt;0,ISNUMBER(SEARCH("0000",BO657)),AND(SUMPRODUCT(--ISNUMBER(SEARCH({"sharepoint","onedrive","teams","dms","q-pulse","qpulse"},W657)))&gt;0,ISNUMBER(SEARCH("0",BO657)))),1,0),0)</f>
        <v>0</v>
      </c>
      <c r="BR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657," "&amp;LOWER(Flights!$F$24)&amp;" "," ~ ")," mh"," ~")," at "," ~ ")," by "," ~ ")," on "," ~ ")," to "," ~ ")," from "," ~ ")," until "," ~ ")," till "," ~ ")," before "," ~ ")," after "," ~ ")," around "," ~ ")," approx "," ~ ")," about "," ~ ")," since "," ~ ")," hrs "," ~ ")," hr "," ~ ")," hours "," ~ ")," time "," ~ ")," jan "," ~ ")," feb "," ~ ")," mar "," ~ ")," apr "," ~ ")," may "," ~ ")," jun "," ~ ")," jul "," ~ ")," aug "," ~ ")," sep "," ~ ")," sept "," ~ ")," oct "," ~ ")</f>
        <v>  </v>
      </c>
      <c r="BS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657," "&amp;LOWER(Flights!$F$24)&amp;" "," ~ ")," mh"," ~")," at "," ~ ")," by "," ~ ")," on "," ~ ")," to "," ~ ")," from "," ~ ")," until "," ~ ")," till "," ~ ")," before "," ~ ")," after "," ~ ")," around "," ~ ")," approx "," ~ ")," about "," ~ ")," since "," ~ ")," hrs "," ~ ")," hr "," ~ ")," hours "," ~ ")," time "," ~ ")," jan "," ~ ")," feb "," ~ ")," mar "," ~ ")," apr "," ~ ")," may "," ~ ")," jun "," ~ ")," jul "," ~ ")," aug "," ~ ")," sep "," ~ ")," sept "," ~ ")," oct "," ~ ")</f>
        <v>  </v>
      </c>
      <c r="BT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657,"jan","~"),"feb","~"),"mar","~"),"apr","~"),"may","~"),"jun","~"),"jul","~"),"aug","~"),"sep","~"),"oct","~"),"nov","~"),"dec","~")," nov "," ~ ")," dec "," ~ ")," mon "," ~ ")," tue "," ~ ")," wed "," ~ ")," thu "," ~ ")," fri "," ~ ")," sat "," ~ ")," sun "," ~ ")," gate "," ~ ")," bay "," ~ ")," stand "," ~ ")," position "," ~ ")," galley "," ~ ")," flight "," ~ ")," flt "," ~ ")," day "," ~ ")," date "," ~ ")," dated "," ~ ")," the "," ~ ")," and "," ~ ")," of "," ~ ")," in "," ~ ")," for "," ~ ")," with "," ~ ")</f>
        <v>  </v>
      </c>
      <c r="BU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657,"jan","~"),"feb","~"),"mar","~"),"apr","~"),"may","~"),"jun","~"),"jul","~"),"aug","~"),"sep","~"),"oct","~"),"nov","~"),"dec","~")," nov "," ~ ")," dec "," ~ ")," mon "," ~ ")," tue "," ~ ")," wed "," ~ ")," thu "," ~ ")," fri "," ~ ")," sat "," ~ ")," sun "," ~ ")," gate "," ~ ")," bay "," ~ ")," stand "," ~ ")," position "," ~ ")," galley "," ~ ")," flight "," ~ ")," flt "," ~ ")," day "," ~ ")," date "," ~ ")," dated "," ~ ")," the "," ~ ")," and "," ~ ")," of "," ~ ")," in "," ~ ")," for "," ~ ")," with "," ~ ")</f>
        <v>  </v>
      </c>
      <c r="BV657" s="61" t="n">
        <f aca="false">0</f>
        <v>0</v>
      </c>
      <c r="BW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657," pax "," ~ ")," etd "," ~ ")," eta "," ~ ")," std "," ~ ")," sta "," ~ ")," atd "," ~ ")," ata "," ~ ")," lt "," ~ ")," utc "," ~ ")," local "," ~ ")," ok "," ~ ")," done "," ~ ")," seen "," ~ ")," chk "," ~ ")," chkd "," ~ ")," checked "," ~ ")," rcvd "," ~ ")," recd "," ~ ")," dep "," ~ ")," arr "," ~ ")," qty "," ~ ")," all "," ~ ")," ttl "," ~ ")," total "," ~ ")," via "," ~ ")," per "," ~ ")," call "," ~ ")," inbound "," ~ ")," outbound "," ~ ")," approx "," ~ ")</f>
        <v>  </v>
      </c>
      <c r="BX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657," pax "," ~ ")," etd "," ~ ")," eta "," ~ ")," std "," ~ ")," sta "," ~ ")," atd "," ~ ")," ata "," ~ ")," lt "," ~ ")," utc "," ~ ")," local "," ~ ")," ok "," ~ ")," done "," ~ ")," seen "," ~ ")," chk "," ~ ")," chkd "," ~ ")," checked "," ~ ")," rcvd "," ~ ")," recd "," ~ ")," dep "," ~ ")," arr "," ~ ")," qty "," ~ ")," all "," ~ ")," ttl "," ~ ")," total "," ~ ")," via "," ~ ")," per "," ~ ")," call "," ~ ")," inbound "," ~ ")," outbound "," ~ ")," approx "," ~ ")</f>
        <v>  </v>
      </c>
    </row>
    <row r="658" customFormat="false" ht="39.75" hidden="false" customHeight="true" outlineLevel="0" collapsed="false">
      <c r="A658" s="57" t="s">
        <v>1380</v>
      </c>
      <c r="B658" s="57" t="s">
        <v>304</v>
      </c>
      <c r="C658" s="57" t="str">
        <f aca="false">Flights!$F$24</f>
        <v>MH1450</v>
      </c>
      <c r="D658" s="58" t="n">
        <f aca="false">Flights!$D$24</f>
        <v>46324</v>
      </c>
      <c r="E658" s="57" t="str">
        <f aca="false">Flights!$G$24&amp;"-"&amp;Flights!$H$24</f>
        <v>KUL-LGK</v>
      </c>
      <c r="F658" s="57" t="str">
        <f aca="false">Flights!$K$24</f>
        <v>EY</v>
      </c>
      <c r="G658" s="57" t="s">
        <v>423</v>
      </c>
      <c r="H658" s="57" t="s">
        <v>381</v>
      </c>
      <c r="I658" s="57" t="s">
        <v>431</v>
      </c>
      <c r="J658" s="57" t="s">
        <v>436</v>
      </c>
      <c r="K658" s="67"/>
      <c r="L658" s="67" t="s">
        <v>425</v>
      </c>
      <c r="M658" s="67"/>
      <c r="N658" s="67" t="s">
        <v>386</v>
      </c>
      <c r="O658" s="67" t="s">
        <v>426</v>
      </c>
      <c r="P658" s="57" t="s">
        <v>187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open",IF(AND(NOT(OR(LEN(AZ658)&lt;15,ISNUMBER(MATCH(AZ658,L_Placeholder,0)))),BK658=0,NOT(OR(LEN(AU658)&lt;2,ISNUMBER(MATCH(AU658,L_Placeholder,0)))),NOT(OR(LEN(AX658)&lt;2,ISNUMBER(MATCH(AX658,L_Placeholder,0)))),TRIM(AE658)&lt;&gt;TRIM(T658)),"N/A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missing",IF(OR(LEN(AU658)&lt;2,ISNUMBER(MATCH(AU658,L_Placeholder,0))),"INVALID – PIC missing",IF(OR(LEN(AV658)&lt;2,ISNUMBER(MATCH(AV658,L_Placeholder,0))),"INVALID – result / assessment missing",IF(OR(OR(LEN(AW658)&lt;3,ISNUMBER(MATCH(AW658,L_Placeholder,0))),SUMPRODUCT(--ISNUMBER(SEARCH(" "&amp;L_EvidencePhrase&amp;" ",BD658)))&gt;0,BI658=1),"INVALID – evidence missing, placeholder or not yet on file",IF(BL658=0,"INVALID – evidence needs a traceable reference (number, file name or link)",IF(OR(LEN(AX658)&lt;2,ISNUMBER(MATCH(AX658,L_Placeholder,0))),"INVALID – verifier missing",IF(AX658=AU658,"INVALID – verifier must be someone other than the PIC",IF(BH658=1,"INVALID – result not yet available (awaiting / TBC)",IF(BV658=1,"INVALID – wording says not on board: an on-board confirmation needs the item loaded",IF(AND(AQ658=1,OR(OR(LEN(AY658)&lt;3,ISNUMBER(MATCH(AY658,L_Placeholder,0))),BJ658=1,BQ658=0)),"INVALID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LATE","COMPLETE")&amp;IF(BG658=1," – CHECK WORDING",""))))))))))))))))))))))),IF(TRIM(U658)="Fail","FAIL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t="str">
        <f aca="false">" "&amp;TRIM(SUBSTITUTE(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 "))&amp;" "</f>
        <v>  </v>
      </c>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IFERROR(IF(AND(TRIM(U658)="Pass",SUMPRODUCT((LEN(BC658)-LEN(SUBSTITUTE(BC658,"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")))/(LEN(L_PendNeg)+1))+SUMPRODUCT((LEN(BC658)-LEN(SUBSTITUTE(BC658," "&amp;L_PendPrep&amp;" "," ")))/(LEN(L_PendPrep)+1)),1,0),1)</f>
        <v>0</v>
      </c>
      <c r="BI658" s="61" t="n">
        <f aca="false">IFERROR(IF(SUMPRODUCT((LEN(BD658)-LEN(SUBSTITUTE(BD658," "&amp;L_PendStrict&amp;" "," ")))/(LEN(L_PendStrict)+1))&gt;SUMPRODUCT((LEN(BD658)-LEN(SUBSTITUTE(BD658," "&amp;L_PendNeg&amp;" "," ")))/(LEN(L_PendNeg)+1)),1,0),1)</f>
        <v>0</v>
      </c>
      <c r="BJ658" s="61" t="n">
        <f aca="false">IFERROR(IF(SUMPRODUCT((LEN(BE658)-LEN(SUBSTITUTE(BE658," "&amp;L_Pending&amp;" "," ")))/(LEN(L_Pending)+1))&gt;SUMPRODUCT((LEN(BE658)-LEN(SUBSTITUTE(BE658," "&amp;L_PendNeg&amp;" "," ")))/(LEN(L_PendNeg)+1))+SUMPRODUCT((LEN(BE658)-LEN(SUBSTITUTE(BE658," "&amp;L_PendPrep&amp;" "," ")))/(LEN(L_PendPrep)+1)),1,0),1)</f>
        <v>0</v>
      </c>
      <c r="BK658" s="61" t="n">
        <f aca="false">IFERROR(IF(SUMPRODUCT((LEN(BF658)-LEN(SUBSTITUTE(BF658," "&amp;L_PendStrict&amp;" "," ")))/(LEN(L_PendStrict)+1))&gt;SUMPRODUCT((LEN(BF658)-LEN(SUBSTITUTE(BF658," "&amp;L_PendNeg&amp;" "," ")))/(LEN(L_PendNeg)+1)),1,0),1)</f>
        <v>0</v>
      </c>
      <c r="BL658" s="61" t="n">
        <f aca="false">IFERROR(IF(OR(SUMPRODUCT(--ISNUMBER(SEARCH({"aa000"," aa 000"," aaa 000"," aaaa 000"," a 0000"," a000 000"," aa 00 000"," aaa 00 000"},BN658)))&gt;0,SUMPRODUCT(--ISNUMBER(SEARCH({"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658)))&gt;0,SUMPRODUCT(--ISNUMBER(SEARCH({"http","www.","\",".pdf",".jpg",".jpeg",".png",".heic",".xls",".doc",".msg",".eml"},Z658)))&gt;0,AND(SUMPRODUCT(--ISNUMBER(SEARCH({"sharepoint","onedrive","teams","dms","q-pulse","qpulse"},Z658)))&gt;0,ISNUMBER(SEARCH("0",BM658)))),1,0),0)</f>
        <v>0</v>
      </c>
      <c r="BM658" s="61" t="str">
        <f aca="false">SUBSTITUTE(SUBSTITUTE(SUBSTITUTE(SUBSTITUTE(SUBSTITUTE(SUBSTITUTE(SUBSTITUTE(SUBSTITUTE(SUBSTITUTE(LOWER(BW658&amp;""),"1","0"),"2","0"),"3","0"),"4","0"),"5","0"),"6","0"),"7","0"),"8","0"),"9","0")</f>
        <v>  </v>
      </c>
      <c r="BN658" s="61" t="str">
        <f aca="false">SUBSTITUTE(SUBSTITUTE(SUBSTITUTE(SUBSTITUTE(SUBSTITUTE(SUBSTITUTE(SUBSTITUTE(SUBSTITUTE(SUBSTITUTE(SUBSTITUTE(SUBSTITUTE(SUBSTITUTE(SUBSTITUTE(SUBSTITUTE(SUBSTITUTE(SUBSTITUTE(SUBSTITUTE(SUBSTITUTE(SUBSTITUTE(SUBSTITUTE(SUBSTITUTE(SUBSTITUTE(SUBSTITUTE(SUBSTITUTE(SUBSTITUTE(BM658,"b","a"),"c","a"),"d","a"),"e","a"),"f","a"),"g","a"),"h","a"),"i","a"),"j","a"),"k","a"),"l","a"),"m","a"),"n","a"),"o","a"),"p","a"),"q","a"),"r","a"),"s","a"),"t","a"),"u","a"),"v","a"),"w","a"),"x","a"),"y","a"),"z","a")</f>
        <v>  </v>
      </c>
      <c r="BO658" s="61" t="str">
        <f aca="false">SUBSTITUTE(SUBSTITUTE(SUBSTITUTE(SUBSTITUTE(SUBSTITUTE(SUBSTITUTE(SUBSTITUTE(SUBSTITUTE(SUBSTITUTE(LOWER(BX658&amp;""),"1","0"),"2","0"),"3","0"),"4","0"),"5","0"),"6","0"),"7","0"),"8","0"),"9","0")</f>
        <v>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v>
      </c>
      <c r="BQ658" s="61" t="n">
        <f aca="false">IFERROR(IF(OR(SUMPRODUCT(--ISNUMBER(SEARCH({"aa000"," aa 000"," aaa 000"," aaaa 000"," a 0000"," a000 000"," aa 00 000"," aaa 00 000"},BP658)))&gt;0,SUMPRODUCT(--ISNUMBER(SEARCH({"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658)))&gt;0,SUMPRODUCT(--ISNUMBER(SEARCH({"http","www.","\",".pdf",".jpg",".jpeg",".png",".heic",".xls",".doc",".msg",".eml"},W658)))&gt;0,ISNUMBER(SEARCH("0000",BO658)),AND(SUMPRODUCT(--ISNUMBER(SEARCH({"sharepoint","onedrive","teams","dms","q-pulse","qpulse"},W658)))&gt;0,ISNUMBER(SEARCH("0",BO658)))),1,0),0)</f>
        <v>0</v>
      </c>
      <c r="BR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658," "&amp;LOWER(Flights!$F$24)&amp;" "," ~ ")," mh"," ~")," at "," ~ ")," by "," ~ ")," on "," ~ ")," to "," ~ ")," from "," ~ ")," until "," ~ ")," till "," ~ ")," before "," ~ ")," after "," ~ ")," around "," ~ ")," approx "," ~ ")," about "," ~ ")," since "," ~ ")," hrs "," ~ ")," hr "," ~ ")," hours "," ~ ")," time "," ~ ")," jan "," ~ ")," feb "," ~ ")," mar "," ~ ")," apr "," ~ ")," may "," ~ ")," jun "," ~ ")," jul "," ~ ")," aug "," ~ ")," sep "," ~ ")," sept "," ~ ")," oct "," ~ ")</f>
        <v>  </v>
      </c>
      <c r="BS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658," "&amp;LOWER(Flights!$F$24)&amp;" "," ~ ")," mh"," ~")," at "," ~ ")," by "," ~ ")," on "," ~ ")," to "," ~ ")," from "," ~ ")," until "," ~ ")," till "," ~ ")," before "," ~ ")," after "," ~ ")," around "," ~ ")," approx "," ~ ")," about "," ~ ")," since "," ~ ")," hrs "," ~ ")," hr "," ~ ")," hours "," ~ ")," time "," ~ ")," jan "," ~ ")," feb "," ~ ")," mar "," ~ ")," apr "," ~ ")," may "," ~ ")," jun "," ~ ")," jul "," ~ ")," aug "," ~ ")," sep "," ~ ")," sept "," ~ ")," oct "," ~ ")</f>
        <v>  </v>
      </c>
      <c r="BT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658,"jan","~"),"feb","~"),"mar","~"),"apr","~"),"may","~"),"jun","~"),"jul","~"),"aug","~"),"sep","~"),"oct","~"),"nov","~"),"dec","~")," nov "," ~ ")," dec "," ~ ")," mon "," ~ ")," tue "," ~ ")," wed "," ~ ")," thu "," ~ ")," fri "," ~ ")," sat "," ~ ")," sun "," ~ ")," gate "," ~ ")," bay "," ~ ")," stand "," ~ ")," position "," ~ ")," galley "," ~ ")," flight "," ~ ")," flt "," ~ ")," day "," ~ ")," date "," ~ ")," dated "," ~ ")," the "," ~ ")," and "," ~ ")," of "," ~ ")," in "," ~ ")," for "," ~ ")," with "," ~ ")</f>
        <v>  </v>
      </c>
      <c r="BU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658,"jan","~"),"feb","~"),"mar","~"),"apr","~"),"may","~"),"jun","~"),"jul","~"),"aug","~"),"sep","~"),"oct","~"),"nov","~"),"dec","~")," nov "," ~ ")," dec "," ~ ")," mon "," ~ ")," tue "," ~ ")," wed "," ~ ")," thu "," ~ ")," fri "," ~ ")," sat "," ~ ")," sun "," ~ ")," gate "," ~ ")," bay "," ~ ")," stand "," ~ ")," position "," ~ ")," galley "," ~ ")," flight "," ~ ")," flt "," ~ ")," day "," ~ ")," date "," ~ ")," dated "," ~ ")," the "," ~ ")," and "," ~ ")," of "," ~ ")," in "," ~ ")," for "," ~ ")," with "," ~ ")</f>
        <v>  </v>
      </c>
      <c r="BV658" s="61" t="n">
        <f aca="false">0</f>
        <v>0</v>
      </c>
      <c r="BW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658," pax "," ~ ")," etd "," ~ ")," eta "," ~ ")," std "," ~ ")," sta "," ~ ")," atd "," ~ ")," ata "," ~ ")," lt "," ~ ")," utc "," ~ ")," local "," ~ ")," ok "," ~ ")," done "," ~ ")," seen "," ~ ")," chk "," ~ ")," chkd "," ~ ")," checked "," ~ ")," rcvd "," ~ ")," recd "," ~ ")," dep "," ~ ")," arr "," ~ ")," qty "," ~ ")," all "," ~ ")," ttl "," ~ ")," total "," ~ ")," via "," ~ ")," per "," ~ ")," call "," ~ ")," inbound "," ~ ")," outbound "," ~ ")," approx "," ~ ")</f>
        <v>  </v>
      </c>
      <c r="BX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658," pax "," ~ ")," etd "," ~ ")," eta "," ~ ")," std "," ~ ")," sta "," ~ ")," atd "," ~ ")," ata "," ~ ")," lt "," ~ ")," utc "," ~ ")," local "," ~ ")," ok "," ~ ")," done "," ~ ")," seen "," ~ ")," chk "," ~ ")," chkd "," ~ ")," checked "," ~ ")," rcvd "," ~ ")," recd "," ~ ")," dep "," ~ ")," arr "," ~ ")," qty "," ~ ")," all "," ~ ")," ttl "," ~ ")," total "," ~ ")," via "," ~ ")," per "," ~ ")," call "," ~ ")," inbound "," ~ ")," outbound "," ~ ")," approx "," ~ ")</f>
        <v>  </v>
      </c>
    </row>
    <row r="659" customFormat="false" ht="78.75" hidden="false" customHeight="true" outlineLevel="0" collapsed="false">
      <c r="A659" s="57" t="s">
        <v>1381</v>
      </c>
      <c r="B659" s="57" t="s">
        <v>304</v>
      </c>
      <c r="C659" s="57" t="str">
        <f aca="false">Flights!$F$24</f>
        <v>MH1450</v>
      </c>
      <c r="D659" s="58" t="n">
        <f aca="false">Flights!$D$24</f>
        <v>46324</v>
      </c>
      <c r="E659" s="57" t="str">
        <f aca="false">Flights!$G$24&amp;"-"&amp;Flights!$H$24</f>
        <v>KUL-LGK</v>
      </c>
      <c r="F659" s="57" t="str">
        <f aca="false">Flights!$K$24</f>
        <v>EY</v>
      </c>
      <c r="G659" s="57" t="s">
        <v>423</v>
      </c>
      <c r="H659" s="57" t="s">
        <v>381</v>
      </c>
      <c r="I659" s="57" t="s">
        <v>431</v>
      </c>
      <c r="J659" s="57" t="s">
        <v>438</v>
      </c>
      <c r="K659" s="67" t="s">
        <v>494</v>
      </c>
      <c r="L659" s="67" t="s">
        <v>425</v>
      </c>
      <c r="M659" s="67"/>
      <c r="N659" s="67" t="s">
        <v>386</v>
      </c>
      <c r="O659" s="67" t="s">
        <v>426</v>
      </c>
      <c r="P659" s="57" t="s">
        <v>187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open",IF(AND(NOT(OR(LEN(AZ659)&lt;15,ISNUMBER(MATCH(AZ659,L_Placeholder,0)))),BK659=0,NOT(OR(LEN(AU659)&lt;2,ISNUMBER(MATCH(AU659,L_Placeholder,0)))),NOT(OR(LEN(AX659)&lt;2,ISNUMBER(MATCH(AX659,L_Placeholder,0)))),TRIM(AE659)&lt;&gt;TRIM(T659)),"N/A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missing",IF(OR(LEN(AU659)&lt;2,ISNUMBER(MATCH(AU659,L_Placeholder,0))),"INVALID – PIC missing",IF(OR(LEN(AV659)&lt;2,ISNUMBER(MATCH(AV659,L_Placeholder,0))),"INVALID – result / assessment missing",IF(OR(OR(LEN(AW659)&lt;3,ISNUMBER(MATCH(AW659,L_Placeholder,0))),SUMPRODUCT(--ISNUMBER(SEARCH(" "&amp;L_EvidencePhrase&amp;" ",BD659)))&gt;0,BI659=1),"INVALID – evidence missing, placeholder or not yet on file",IF(BL659=0,"INVALID – evidence needs a traceable reference (number, file name or link)",IF(OR(LEN(AX659)&lt;2,ISNUMBER(MATCH(AX659,L_Placeholder,0))),"INVALID – verifier missing",IF(AX659=AU659,"INVALID – verifier must be someone other than the PIC",IF(BH659=1,"INVALID – result not yet available (awaiting / TBC)",IF(BV659=1,"INVALID – wording says not on board: an on-board confirmation needs the item loaded",IF(AND(AQ659=1,OR(OR(LEN(AY659)&lt;3,ISNUMBER(MATCH(AY659,L_Placeholder,0))),BJ659=1,BQ659=0)),"INVALID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LATE","COMPLETE")&amp;IF(BG659=1," – CHECK WORDING",""))))))))))))))))))))))),IF(TRIM(U659)="Fail","FAIL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t="str">
        <f aca="false">" "&amp;TRIM(SUBSTITUTE(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 "))&amp;" "</f>
        <v>  </v>
      </c>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IFERROR(IF(AND(TRIM(U659)="Pass",SUMPRODUCT((LEN(BC659)-LEN(SUBSTITUTE(BC659,"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")))/(LEN(L_PendNeg)+1))+SUMPRODUCT((LEN(BC659)-LEN(SUBSTITUTE(BC659," "&amp;L_PendPrep&amp;" "," ")))/(LEN(L_PendPrep)+1)),1,0),1)</f>
        <v>0</v>
      </c>
      <c r="BI659" s="61" t="n">
        <f aca="false">IFERROR(IF(SUMPRODUCT((LEN(BD659)-LEN(SUBSTITUTE(BD659," "&amp;L_PendStrict&amp;" "," ")))/(LEN(L_PendStrict)+1))&gt;SUMPRODUCT((LEN(BD659)-LEN(SUBSTITUTE(BD659," "&amp;L_PendNeg&amp;" "," ")))/(LEN(L_PendNeg)+1)),1,0),1)</f>
        <v>0</v>
      </c>
      <c r="BJ659" s="61" t="n">
        <f aca="false">IFERROR(IF(SUMPRODUCT((LEN(BE659)-LEN(SUBSTITUTE(BE659," "&amp;L_Pending&amp;" "," ")))/(LEN(L_Pending)+1))&gt;SUMPRODUCT((LEN(BE659)-LEN(SUBSTITUTE(BE659," "&amp;L_PendNeg&amp;" "," ")))/(LEN(L_PendNeg)+1))+SUMPRODUCT((LEN(BE659)-LEN(SUBSTITUTE(BE659," "&amp;L_PendPrep&amp;" "," ")))/(LEN(L_PendPrep)+1)),1,0),1)</f>
        <v>0</v>
      </c>
      <c r="BK659" s="61" t="n">
        <f aca="false">IFERROR(IF(SUMPRODUCT((LEN(BF659)-LEN(SUBSTITUTE(BF659," "&amp;L_PendStrict&amp;" "," ")))/(LEN(L_PendStrict)+1))&gt;SUMPRODUCT((LEN(BF659)-LEN(SUBSTITUTE(BF659," "&amp;L_PendNeg&amp;" "," ")))/(LEN(L_PendNeg)+1)),1,0),1)</f>
        <v>0</v>
      </c>
      <c r="BL659" s="61" t="n">
        <f aca="false">IFERROR(IF(OR(SUMPRODUCT(--ISNUMBER(SEARCH({"aa000"," aa 000"," aaa 000"," aaaa 000"," a 0000"," a000 000"," aa 00 000"," aaa 00 000"},BN659)))&gt;0,SUMPRODUCT(--ISNUMBER(SEARCH({"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659)))&gt;0,SUMPRODUCT(--ISNUMBER(SEARCH({"http","www.","\",".pdf",".jpg",".jpeg",".png",".heic",".xls",".doc",".msg",".eml"},Z659)))&gt;0,AND(SUMPRODUCT(--ISNUMBER(SEARCH({"sharepoint","onedrive","teams","dms","q-pulse","qpulse"},Z659)))&gt;0,ISNUMBER(SEARCH("0",BM659)))),1,0),0)</f>
        <v>0</v>
      </c>
      <c r="BM659" s="61" t="str">
        <f aca="false">SUBSTITUTE(SUBSTITUTE(SUBSTITUTE(SUBSTITUTE(SUBSTITUTE(SUBSTITUTE(SUBSTITUTE(SUBSTITUTE(SUBSTITUTE(LOWER(BW659&amp;""),"1","0"),"2","0"),"3","0"),"4","0"),"5","0"),"6","0"),"7","0"),"8","0"),"9","0")</f>
        <v>  </v>
      </c>
      <c r="BN659" s="61" t="str">
        <f aca="false">SUBSTITUTE(SUBSTITUTE(SUBSTITUTE(SUBSTITUTE(SUBSTITUTE(SUBSTITUTE(SUBSTITUTE(SUBSTITUTE(SUBSTITUTE(SUBSTITUTE(SUBSTITUTE(SUBSTITUTE(SUBSTITUTE(SUBSTITUTE(SUBSTITUTE(SUBSTITUTE(SUBSTITUTE(SUBSTITUTE(SUBSTITUTE(SUBSTITUTE(SUBSTITUTE(SUBSTITUTE(SUBSTITUTE(SUBSTITUTE(SUBSTITUTE(BM659,"b","a"),"c","a"),"d","a"),"e","a"),"f","a"),"g","a"),"h","a"),"i","a"),"j","a"),"k","a"),"l","a"),"m","a"),"n","a"),"o","a"),"p","a"),"q","a"),"r","a"),"s","a"),"t","a"),"u","a"),"v","a"),"w","a"),"x","a"),"y","a"),"z","a")</f>
        <v>  </v>
      </c>
      <c r="BO659" s="61" t="str">
        <f aca="false">SUBSTITUTE(SUBSTITUTE(SUBSTITUTE(SUBSTITUTE(SUBSTITUTE(SUBSTITUTE(SUBSTITUTE(SUBSTITUTE(SUBSTITUTE(LOWER(BX659&amp;""),"1","0"),"2","0"),"3","0"),"4","0"),"5","0"),"6","0"),"7","0"),"8","0"),"9","0")</f>
        <v>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v>
      </c>
      <c r="BQ659" s="61" t="n">
        <f aca="false">IFERROR(IF(OR(SUMPRODUCT(--ISNUMBER(SEARCH({"aa000"," aa 000"," aaa 000"," aaaa 000"," a 0000"," a000 000"," aa 00 000"," aaa 00 000"},BP659)))&gt;0,SUMPRODUCT(--ISNUMBER(SEARCH({"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659)))&gt;0,SUMPRODUCT(--ISNUMBER(SEARCH({"http","www.","\",".pdf",".jpg",".jpeg",".png",".heic",".xls",".doc",".msg",".eml"},W659)))&gt;0,ISNUMBER(SEARCH("0000",BO659)),AND(SUMPRODUCT(--ISNUMBER(SEARCH({"sharepoint","onedrive","teams","dms","q-pulse","qpulse"},W659)))&gt;0,ISNUMBER(SEARCH("0",BO659)))),1,0),0)</f>
        <v>0</v>
      </c>
      <c r="BR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659," "&amp;LOWER(Flights!$F$24)&amp;" "," ~ ")," mh"," ~")," at "," ~ ")," by "," ~ ")," on "," ~ ")," to "," ~ ")," from "," ~ ")," until "," ~ ")," till "," ~ ")," before "," ~ ")," after "," ~ ")," around "," ~ ")," approx "," ~ ")," about "," ~ ")," since "," ~ ")," hrs "," ~ ")," hr "," ~ ")," hours "," ~ ")," time "," ~ ")," jan "," ~ ")," feb "," ~ ")," mar "," ~ ")," apr "," ~ ")," may "," ~ ")," jun "," ~ ")," jul "," ~ ")," aug "," ~ ")," sep "," ~ ")," sept "," ~ ")," oct "," ~ ")</f>
        <v>  </v>
      </c>
      <c r="BS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659," "&amp;LOWER(Flights!$F$24)&amp;" "," ~ ")," mh"," ~")," at "," ~ ")," by "," ~ ")," on "," ~ ")," to "," ~ ")," from "," ~ ")," until "," ~ ")," till "," ~ ")," before "," ~ ")," after "," ~ ")," around "," ~ ")," approx "," ~ ")," about "," ~ ")," since "," ~ ")," hrs "," ~ ")," hr "," ~ ")," hours "," ~ ")," time "," ~ ")," jan "," ~ ")," feb "," ~ ")," mar "," ~ ")," apr "," ~ ")," may "," ~ ")," jun "," ~ ")," jul "," ~ ")," aug "," ~ ")," sep "," ~ ")," sept "," ~ ")," oct "," ~ ")</f>
        <v>  </v>
      </c>
      <c r="BT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659,"jan","~"),"feb","~"),"mar","~"),"apr","~"),"may","~"),"jun","~"),"jul","~"),"aug","~"),"sep","~"),"oct","~"),"nov","~"),"dec","~")," nov "," ~ ")," dec "," ~ ")," mon "," ~ ")," tue "," ~ ")," wed "," ~ ")," thu "," ~ ")," fri "," ~ ")," sat "," ~ ")," sun "," ~ ")," gate "," ~ ")," bay "," ~ ")," stand "," ~ ")," position "," ~ ")," galley "," ~ ")," flight "," ~ ")," flt "," ~ ")," day "," ~ ")," date "," ~ ")," dated "," ~ ")," the "," ~ ")," and "," ~ ")," of "," ~ ")," in "," ~ ")," for "," ~ ")," with "," ~ ")</f>
        <v>  </v>
      </c>
      <c r="BU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659,"jan","~"),"feb","~"),"mar","~"),"apr","~"),"may","~"),"jun","~"),"jul","~"),"aug","~"),"sep","~"),"oct","~"),"nov","~"),"dec","~")," nov "," ~ ")," dec "," ~ ")," mon "," ~ ")," tue "," ~ ")," wed "," ~ ")," thu "," ~ ")," fri "," ~ ")," sat "," ~ ")," sun "," ~ ")," gate "," ~ ")," bay "," ~ ")," stand "," ~ ")," position "," ~ ")," galley "," ~ ")," flight "," ~ ")," flt "," ~ ")," day "," ~ ")," date "," ~ ")," dated "," ~ ")," the "," ~ ")," and "," ~ ")," of "," ~ ")," in "," ~ ")," for "," ~ ")," with "," ~ ")</f>
        <v>  </v>
      </c>
      <c r="BV659" s="61" t="n">
        <f aca="false">0</f>
        <v>0</v>
      </c>
      <c r="BW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659," pax "," ~ ")," etd "," ~ ")," eta "," ~ ")," std "," ~ ")," sta "," ~ ")," atd "," ~ ")," ata "," ~ ")," lt "," ~ ")," utc "," ~ ")," local "," ~ ")," ok "," ~ ")," done "," ~ ")," seen "," ~ ")," chk "," ~ ")," chkd "," ~ ")," checked "," ~ ")," rcvd "," ~ ")," recd "," ~ ")," dep "," ~ ")," arr "," ~ ")," qty "," ~ ")," all "," ~ ")," ttl "," ~ ")," total "," ~ ")," via "," ~ ")," per "," ~ ")," call "," ~ ")," inbound "," ~ ")," outbound "," ~ ")," approx "," ~ ")</f>
        <v>  </v>
      </c>
      <c r="BX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659," pax "," ~ ")," etd "," ~ ")," eta "," ~ ")," std "," ~ ")," sta "," ~ ")," atd "," ~ ")," ata "," ~ ")," lt "," ~ ")," utc "," ~ ")," local "," ~ ")," ok "," ~ ")," done "," ~ ")," seen "," ~ ")," chk "," ~ ")," chkd "," ~ ")," checked "," ~ ")," rcvd "," ~ ")," recd "," ~ ")," dep "," ~ ")," arr "," ~ ")," qty "," ~ ")," all "," ~ ")," ttl "," ~ ")," total "," ~ ")," via "," ~ ")," per "," ~ ")," call "," ~ ")," inbound "," ~ ")," outbound "," ~ ")," approx "," ~ ")</f>
        <v>  </v>
      </c>
    </row>
    <row r="660" customFormat="false" ht="39.75" hidden="false" customHeight="true" outlineLevel="0" collapsed="false">
      <c r="A660" s="57" t="s">
        <v>1382</v>
      </c>
      <c r="B660" s="57" t="s">
        <v>304</v>
      </c>
      <c r="C660" s="57" t="str">
        <f aca="false">Flights!$F$24</f>
        <v>MH1450</v>
      </c>
      <c r="D660" s="58" t="n">
        <f aca="false">Flights!$D$24</f>
        <v>46324</v>
      </c>
      <c r="E660" s="57" t="str">
        <f aca="false">Flights!$G$24&amp;"-"&amp;Flights!$H$24</f>
        <v>KUL-LGK</v>
      </c>
      <c r="F660" s="57" t="str">
        <f aca="false">Flights!$K$24</f>
        <v>EY</v>
      </c>
      <c r="G660" s="57" t="s">
        <v>423</v>
      </c>
      <c r="H660" s="57" t="s">
        <v>381</v>
      </c>
      <c r="I660" s="57" t="s">
        <v>431</v>
      </c>
      <c r="J660" s="57" t="s">
        <v>441</v>
      </c>
      <c r="K660" s="67"/>
      <c r="L660" s="67" t="s">
        <v>425</v>
      </c>
      <c r="M660" s="67"/>
      <c r="N660" s="67" t="s">
        <v>386</v>
      </c>
      <c r="O660" s="67" t="s">
        <v>426</v>
      </c>
      <c r="P660" s="57" t="s">
        <v>187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open",IF(AND(NOT(OR(LEN(AZ660)&lt;15,ISNUMBER(MATCH(AZ660,L_Placeholder,0)))),BK660=0,NOT(OR(LEN(AU660)&lt;2,ISNUMBER(MATCH(AU660,L_Placeholder,0)))),NOT(OR(LEN(AX660)&lt;2,ISNUMBER(MATCH(AX660,L_Placeholder,0)))),TRIM(AE660)&lt;&gt;TRIM(T660)),"N/A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missing",IF(OR(LEN(AU660)&lt;2,ISNUMBER(MATCH(AU660,L_Placeholder,0))),"INVALID – PIC missing",IF(OR(LEN(AV660)&lt;2,ISNUMBER(MATCH(AV660,L_Placeholder,0))),"INVALID – result / assessment missing",IF(OR(OR(LEN(AW660)&lt;3,ISNUMBER(MATCH(AW660,L_Placeholder,0))),SUMPRODUCT(--ISNUMBER(SEARCH(" "&amp;L_EvidencePhrase&amp;" ",BD660)))&gt;0,BI660=1),"INVALID – evidence missing, placeholder or not yet on file",IF(BL660=0,"INVALID – evidence needs a traceable reference (number, file name or link)",IF(OR(LEN(AX660)&lt;2,ISNUMBER(MATCH(AX660,L_Placeholder,0))),"INVALID – verifier missing",IF(AX660=AU660,"INVALID – verifier must be someone other than the PIC",IF(BH660=1,"INVALID – result not yet available (awaiting / TBC)",IF(BV660=1,"INVALID – wording says not on board: an on-board confirmation needs the item loaded",IF(AND(AQ660=1,OR(OR(LEN(AY660)&lt;3,ISNUMBER(MATCH(AY660,L_Placeholder,0))),BJ660=1,BQ660=0)),"INVALID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LATE","COMPLETE")&amp;IF(BG660=1," – CHECK WORDING",""))))))))))))))))))))))),IF(TRIM(U660)="Fail","FAIL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t="str">
        <f aca="false">" "&amp;TRIM(SUBSTITUTE(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 "))&amp;" "</f>
        <v>  </v>
      </c>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IFERROR(IF(AND(TRIM(U660)="Pass",SUMPRODUCT((LEN(BC660)-LEN(SUBSTITUTE(BC660,"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")))/(LEN(L_PendNeg)+1))+SUMPRODUCT((LEN(BC660)-LEN(SUBSTITUTE(BC660," "&amp;L_PendPrep&amp;" "," ")))/(LEN(L_PendPrep)+1)),1,0),1)</f>
        <v>0</v>
      </c>
      <c r="BI660" s="61" t="n">
        <f aca="false">IFERROR(IF(SUMPRODUCT((LEN(BD660)-LEN(SUBSTITUTE(BD660," "&amp;L_PendStrict&amp;" "," ")))/(LEN(L_PendStrict)+1))&gt;SUMPRODUCT((LEN(BD660)-LEN(SUBSTITUTE(BD660," "&amp;L_PendNeg&amp;" "," ")))/(LEN(L_PendNeg)+1)),1,0),1)</f>
        <v>0</v>
      </c>
      <c r="BJ660" s="61" t="n">
        <f aca="false">IFERROR(IF(SUMPRODUCT((LEN(BE660)-LEN(SUBSTITUTE(BE660," "&amp;L_Pending&amp;" "," ")))/(LEN(L_Pending)+1))&gt;SUMPRODUCT((LEN(BE660)-LEN(SUBSTITUTE(BE660," "&amp;L_PendNeg&amp;" "," ")))/(LEN(L_PendNeg)+1))+SUMPRODUCT((LEN(BE660)-LEN(SUBSTITUTE(BE660," "&amp;L_PendPrep&amp;" "," ")))/(LEN(L_PendPrep)+1)),1,0),1)</f>
        <v>0</v>
      </c>
      <c r="BK660" s="61" t="n">
        <f aca="false">IFERROR(IF(SUMPRODUCT((LEN(BF660)-LEN(SUBSTITUTE(BF660," "&amp;L_PendStrict&amp;" "," ")))/(LEN(L_PendStrict)+1))&gt;SUMPRODUCT((LEN(BF660)-LEN(SUBSTITUTE(BF660," "&amp;L_PendNeg&amp;" "," ")))/(LEN(L_PendNeg)+1)),1,0),1)</f>
        <v>0</v>
      </c>
      <c r="BL660" s="61" t="n">
        <f aca="false">IFERROR(IF(OR(SUMPRODUCT(--ISNUMBER(SEARCH({"aa000"," aa 000"," aaa 000"," aaaa 000"," a 0000"," a000 000"," aa 00 000"," aaa 00 000"},BN660)))&gt;0,SUMPRODUCT(--ISNUMBER(SEARCH({"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660)))&gt;0,SUMPRODUCT(--ISNUMBER(SEARCH({"http","www.","\",".pdf",".jpg",".jpeg",".png",".heic",".xls",".doc",".msg",".eml"},Z660)))&gt;0,AND(SUMPRODUCT(--ISNUMBER(SEARCH({"sharepoint","onedrive","teams","dms","q-pulse","qpulse"},Z660)))&gt;0,ISNUMBER(SEARCH("0",BM660)))),1,0),0)</f>
        <v>0</v>
      </c>
      <c r="BM660" s="61" t="str">
        <f aca="false">SUBSTITUTE(SUBSTITUTE(SUBSTITUTE(SUBSTITUTE(SUBSTITUTE(SUBSTITUTE(SUBSTITUTE(SUBSTITUTE(SUBSTITUTE(LOWER(BW660&amp;""),"1","0"),"2","0"),"3","0"),"4","0"),"5","0"),"6","0"),"7","0"),"8","0"),"9","0")</f>
        <v>  </v>
      </c>
      <c r="BN660" s="61" t="str">
        <f aca="false">SUBSTITUTE(SUBSTITUTE(SUBSTITUTE(SUBSTITUTE(SUBSTITUTE(SUBSTITUTE(SUBSTITUTE(SUBSTITUTE(SUBSTITUTE(SUBSTITUTE(SUBSTITUTE(SUBSTITUTE(SUBSTITUTE(SUBSTITUTE(SUBSTITUTE(SUBSTITUTE(SUBSTITUTE(SUBSTITUTE(SUBSTITUTE(SUBSTITUTE(SUBSTITUTE(SUBSTITUTE(SUBSTITUTE(SUBSTITUTE(SUBSTITUTE(BM660,"b","a"),"c","a"),"d","a"),"e","a"),"f","a"),"g","a"),"h","a"),"i","a"),"j","a"),"k","a"),"l","a"),"m","a"),"n","a"),"o","a"),"p","a"),"q","a"),"r","a"),"s","a"),"t","a"),"u","a"),"v","a"),"w","a"),"x","a"),"y","a"),"z","a")</f>
        <v>  </v>
      </c>
      <c r="BO660" s="61" t="str">
        <f aca="false">SUBSTITUTE(SUBSTITUTE(SUBSTITUTE(SUBSTITUTE(SUBSTITUTE(SUBSTITUTE(SUBSTITUTE(SUBSTITUTE(SUBSTITUTE(LOWER(BX660&amp;""),"1","0"),"2","0"),"3","0"),"4","0"),"5","0"),"6","0"),"7","0"),"8","0"),"9","0")</f>
        <v>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v>
      </c>
      <c r="BQ660" s="61" t="n">
        <f aca="false">IFERROR(IF(OR(SUMPRODUCT(--ISNUMBER(SEARCH({"aa000"," aa 000"," aaa 000"," aaaa 000"," a 0000"," a000 000"," aa 00 000"," aaa 00 000"},BP660)))&gt;0,SUMPRODUCT(--ISNUMBER(SEARCH({"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660)))&gt;0,SUMPRODUCT(--ISNUMBER(SEARCH({"http","www.","\",".pdf",".jpg",".jpeg",".png",".heic",".xls",".doc",".msg",".eml"},W660)))&gt;0,ISNUMBER(SEARCH("0000",BO660)),AND(SUMPRODUCT(--ISNUMBER(SEARCH({"sharepoint","onedrive","teams","dms","q-pulse","qpulse"},W660)))&gt;0,ISNUMBER(SEARCH("0",BO660)))),1,0),0)</f>
        <v>0</v>
      </c>
      <c r="BR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660," "&amp;LOWER(Flights!$F$24)&amp;" "," ~ ")," mh"," ~")," at "," ~ ")," by "," ~ ")," on "," ~ ")," to "," ~ ")," from "," ~ ")," until "," ~ ")," till "," ~ ")," before "," ~ ")," after "," ~ ")," around "," ~ ")," approx "," ~ ")," about "," ~ ")," since "," ~ ")," hrs "," ~ ")," hr "," ~ ")," hours "," ~ ")," time "," ~ ")," jan "," ~ ")," feb "," ~ ")," mar "," ~ ")," apr "," ~ ")," may "," ~ ")," jun "," ~ ")," jul "," ~ ")," aug "," ~ ")," sep "," ~ ")," sept "," ~ ")," oct "," ~ ")</f>
        <v>  </v>
      </c>
      <c r="BS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660," "&amp;LOWER(Flights!$F$24)&amp;" "," ~ ")," mh"," ~")," at "," ~ ")," by "," ~ ")," on "," ~ ")," to "," ~ ")," from "," ~ ")," until "," ~ ")," till "," ~ ")," before "," ~ ")," after "," ~ ")," around "," ~ ")," approx "," ~ ")," about "," ~ ")," since "," ~ ")," hrs "," ~ ")," hr "," ~ ")," hours "," ~ ")," time "," ~ ")," jan "," ~ ")," feb "," ~ ")," mar "," ~ ")," apr "," ~ ")," may "," ~ ")," jun "," ~ ")," jul "," ~ ")," aug "," ~ ")," sep "," ~ ")," sept "," ~ ")," oct "," ~ ")</f>
        <v>  </v>
      </c>
      <c r="BT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660,"jan","~"),"feb","~"),"mar","~"),"apr","~"),"may","~"),"jun","~"),"jul","~"),"aug","~"),"sep","~"),"oct","~"),"nov","~"),"dec","~")," nov "," ~ ")," dec "," ~ ")," mon "," ~ ")," tue "," ~ ")," wed "," ~ ")," thu "," ~ ")," fri "," ~ ")," sat "," ~ ")," sun "," ~ ")," gate "," ~ ")," bay "," ~ ")," stand "," ~ ")," position "," ~ ")," galley "," ~ ")," flight "," ~ ")," flt "," ~ ")," day "," ~ ")," date "," ~ ")," dated "," ~ ")," the "," ~ ")," and "," ~ ")," of "," ~ ")," in "," ~ ")," for "," ~ ")," with "," ~ ")</f>
        <v>  </v>
      </c>
      <c r="BU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660,"jan","~"),"feb","~"),"mar","~"),"apr","~"),"may","~"),"jun","~"),"jul","~"),"aug","~"),"sep","~"),"oct","~"),"nov","~"),"dec","~")," nov "," ~ ")," dec "," ~ ")," mon "," ~ ")," tue "," ~ ")," wed "," ~ ")," thu "," ~ ")," fri "," ~ ")," sat "," ~ ")," sun "," ~ ")," gate "," ~ ")," bay "," ~ ")," stand "," ~ ")," position "," ~ ")," galley "," ~ ")," flight "," ~ ")," flt "," ~ ")," day "," ~ ")," date "," ~ ")," dated "," ~ ")," the "," ~ ")," and "," ~ ")," of "," ~ ")," in "," ~ ")," for "," ~ ")," with "," ~ ")</f>
        <v>  </v>
      </c>
      <c r="BV660" s="61" t="n">
        <f aca="false">0</f>
        <v>0</v>
      </c>
      <c r="BW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660," pax "," ~ ")," etd "," ~ ")," eta "," ~ ")," std "," ~ ")," sta "," ~ ")," atd "," ~ ")," ata "," ~ ")," lt "," ~ ")," utc "," ~ ")," local "," ~ ")," ok "," ~ ")," done "," ~ ")," seen "," ~ ")," chk "," ~ ")," chkd "," ~ ")," checked "," ~ ")," rcvd "," ~ ")," recd "," ~ ")," dep "," ~ ")," arr "," ~ ")," qty "," ~ ")," all "," ~ ")," ttl "," ~ ")," total "," ~ ")," via "," ~ ")," per "," ~ ")," call "," ~ ")," inbound "," ~ ")," outbound "," ~ ")," approx "," ~ ")</f>
        <v>  </v>
      </c>
      <c r="BX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660," pax "," ~ ")," etd "," ~ ")," eta "," ~ ")," std "," ~ ")," sta "," ~ ")," atd "," ~ ")," ata "," ~ ")," lt "," ~ ")," utc "," ~ ")," local "," ~ ")," ok "," ~ ")," done "," ~ ")," seen "," ~ ")," chk "," ~ ")," chkd "," ~ ")," checked "," ~ ")," rcvd "," ~ ")," recd "," ~ ")," dep "," ~ ")," arr "," ~ ")," qty "," ~ ")," all "," ~ ")," ttl "," ~ ")," total "," ~ ")," via "," ~ ")," per "," ~ ")," call "," ~ ")," inbound "," ~ ")," outbound "," ~ ")," approx "," ~ ")</f>
        <v>  </v>
      </c>
    </row>
    <row r="661" customFormat="false" ht="41.25" hidden="false" customHeight="true" outlineLevel="0" collapsed="false">
      <c r="A661" s="57" t="s">
        <v>1383</v>
      </c>
      <c r="B661" s="57" t="s">
        <v>304</v>
      </c>
      <c r="C661" s="57" t="str">
        <f aca="false">Flights!$F$24</f>
        <v>MH1450</v>
      </c>
      <c r="D661" s="58" t="n">
        <f aca="false">Flights!$D$24</f>
        <v>46324</v>
      </c>
      <c r="E661" s="57" t="str">
        <f aca="false">Flights!$G$24&amp;"-"&amp;Flights!$H$24</f>
        <v>KUL-LGK</v>
      </c>
      <c r="F661" s="57" t="str">
        <f aca="false">Flights!$K$24</f>
        <v>EY</v>
      </c>
      <c r="G661" s="57" t="s">
        <v>423</v>
      </c>
      <c r="H661" s="57" t="s">
        <v>381</v>
      </c>
      <c r="I661" s="57" t="s">
        <v>450</v>
      </c>
      <c r="J661" s="57" t="s">
        <v>451</v>
      </c>
      <c r="K661" s="67" t="s">
        <v>452</v>
      </c>
      <c r="L661" s="67" t="s">
        <v>1384</v>
      </c>
      <c r="M661" s="67" t="s">
        <v>454</v>
      </c>
      <c r="N661" s="67" t="s">
        <v>386</v>
      </c>
      <c r="O661" s="67" t="s">
        <v>506</v>
      </c>
      <c r="P661" s="57" t="s">
        <v>187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open",IF(AND(NOT(OR(LEN(AZ661)&lt;15,ISNUMBER(MATCH(AZ661,L_Placeholder,0)))),BK661=0,NOT(OR(LEN(AU661)&lt;2,ISNUMBER(MATCH(AU661,L_Placeholder,0)))),NOT(OR(LEN(AX661)&lt;2,ISNUMBER(MATCH(AX661,L_Placeholder,0)))),TRIM(AE661)&lt;&gt;TRIM(T661)),"N/A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missing",IF(OR(LEN(AU661)&lt;2,ISNUMBER(MATCH(AU661,L_Placeholder,0))),"INVALID – PIC missing",IF(OR(LEN(AV661)&lt;2,ISNUMBER(MATCH(AV661,L_Placeholder,0))),"INVALID – result / assessment missing",IF(OR(OR(LEN(AW661)&lt;3,ISNUMBER(MATCH(AW661,L_Placeholder,0))),SUMPRODUCT(--ISNUMBER(SEARCH(" "&amp;L_EvidencePhrase&amp;" ",BD661)))&gt;0,BI661=1),"INVALID – evidence missing, placeholder or not yet on file",IF(BL661=0,"INVALID – evidence needs a traceable reference (number, file name or link)",IF(OR(LEN(AX661)&lt;2,ISNUMBER(MATCH(AX661,L_Placeholder,0))),"INVALID – verifier missing",IF(AX661=AU661,"INVALID – verifier must be someone other than the PIC",IF(BH661=1,"INVALID – result not yet available (awaiting / TBC)",IF(BV661=1,"INVALID – wording says not on board: an on-board confirmation needs the item loaded",IF(AND(AQ661=1,OR(OR(LEN(AY661)&lt;3,ISNUMBER(MATCH(AY661,L_Placeholder,0))),BJ661=1,BQ661=0)),"INVALID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LATE","COMPLETE")&amp;IF(BG661=1," – CHECK WORDING",""))))))))))))))))))))))),IF(TRIM(U661)="Fail","FAIL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t="str">
        <f aca="false">" "&amp;TRIM(SUBSTITUTE(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 "))&amp;" "</f>
        <v>  </v>
      </c>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IFERROR(IF(AND(TRIM(U661)="Pass",SUMPRODUCT((LEN(BC661)-LEN(SUBSTITUTE(BC661,"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")))/(LEN(L_PendNeg)+1))+SUMPRODUCT((LEN(BC661)-LEN(SUBSTITUTE(BC661," "&amp;L_PendPrep&amp;" "," ")))/(LEN(L_PendPrep)+1)),1,0),1)</f>
        <v>0</v>
      </c>
      <c r="BI661" s="61" t="n">
        <f aca="false">IFERROR(IF(SUMPRODUCT((LEN(BD661)-LEN(SUBSTITUTE(BD661," "&amp;L_PendStrict&amp;" "," ")))/(LEN(L_PendStrict)+1))&gt;SUMPRODUCT((LEN(BD661)-LEN(SUBSTITUTE(BD661," "&amp;L_PendNeg&amp;" "," ")))/(LEN(L_PendNeg)+1)),1,0),1)</f>
        <v>0</v>
      </c>
      <c r="BJ661" s="61" t="n">
        <f aca="false">IFERROR(IF(SUMPRODUCT((LEN(BE661)-LEN(SUBSTITUTE(BE661," "&amp;L_Pending&amp;" "," ")))/(LEN(L_Pending)+1))&gt;SUMPRODUCT((LEN(BE661)-LEN(SUBSTITUTE(BE661," "&amp;L_PendNeg&amp;" "," ")))/(LEN(L_PendNeg)+1))+SUMPRODUCT((LEN(BE661)-LEN(SUBSTITUTE(BE661," "&amp;L_PendPrep&amp;" "," ")))/(LEN(L_PendPrep)+1)),1,0),1)</f>
        <v>0</v>
      </c>
      <c r="BK661" s="61" t="n">
        <f aca="false">IFERROR(IF(SUMPRODUCT((LEN(BF661)-LEN(SUBSTITUTE(BF661," "&amp;L_PendStrict&amp;" "," ")))/(LEN(L_PendStrict)+1))&gt;SUMPRODUCT((LEN(BF661)-LEN(SUBSTITUTE(BF661," "&amp;L_PendNeg&amp;" "," ")))/(LEN(L_PendNeg)+1)),1,0),1)</f>
        <v>0</v>
      </c>
      <c r="BL661" s="61" t="n">
        <f aca="false">IFERROR(IF(OR(SUMPRODUCT(--ISNUMBER(SEARCH({"aa000"," aa 000"," aaa 000"," aaaa 000"," a 0000"," a000 000"," aa 00 000"," aaa 00 000"},BN661)))&gt;0,SUMPRODUCT(--ISNUMBER(SEARCH({"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661)))&gt;0,SUMPRODUCT(--ISNUMBER(SEARCH({"http","www.","\",".pdf",".jpg",".jpeg",".png",".heic",".xls",".doc",".msg",".eml"},Z661)))&gt;0,AND(SUMPRODUCT(--ISNUMBER(SEARCH({"sharepoint","onedrive","teams","dms","q-pulse","qpulse"},Z661)))&gt;0,ISNUMBER(SEARCH("0",BM661)))),1,0),0)</f>
        <v>0</v>
      </c>
      <c r="BM661" s="61" t="str">
        <f aca="false">SUBSTITUTE(SUBSTITUTE(SUBSTITUTE(SUBSTITUTE(SUBSTITUTE(SUBSTITUTE(SUBSTITUTE(SUBSTITUTE(SUBSTITUTE(LOWER(BW661&amp;""),"1","0"),"2","0"),"3","0"),"4","0"),"5","0"),"6","0"),"7","0"),"8","0"),"9","0")</f>
        <v>  </v>
      </c>
      <c r="BN661" s="61" t="str">
        <f aca="false">SUBSTITUTE(SUBSTITUTE(SUBSTITUTE(SUBSTITUTE(SUBSTITUTE(SUBSTITUTE(SUBSTITUTE(SUBSTITUTE(SUBSTITUTE(SUBSTITUTE(SUBSTITUTE(SUBSTITUTE(SUBSTITUTE(SUBSTITUTE(SUBSTITUTE(SUBSTITUTE(SUBSTITUTE(SUBSTITUTE(SUBSTITUTE(SUBSTITUTE(SUBSTITUTE(SUBSTITUTE(SUBSTITUTE(SUBSTITUTE(SUBSTITUTE(BM661,"b","a"),"c","a"),"d","a"),"e","a"),"f","a"),"g","a"),"h","a"),"i","a"),"j","a"),"k","a"),"l","a"),"m","a"),"n","a"),"o","a"),"p","a"),"q","a"),"r","a"),"s","a"),"t","a"),"u","a"),"v","a"),"w","a"),"x","a"),"y","a"),"z","a")</f>
        <v>  </v>
      </c>
      <c r="BO661" s="61" t="str">
        <f aca="false">SUBSTITUTE(SUBSTITUTE(SUBSTITUTE(SUBSTITUTE(SUBSTITUTE(SUBSTITUTE(SUBSTITUTE(SUBSTITUTE(SUBSTITUTE(LOWER(BX661&amp;""),"1","0"),"2","0"),"3","0"),"4","0"),"5","0"),"6","0"),"7","0"),"8","0"),"9","0")</f>
        <v>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v>
      </c>
      <c r="BQ661" s="61" t="n">
        <f aca="false">IFERROR(IF(OR(SUMPRODUCT(--ISNUMBER(SEARCH({"aa000"," aa 000"," aaa 000"," aaaa 000"," a 0000"," a000 000"," aa 00 000"," aaa 00 000"},BP661)))&gt;0,SUMPRODUCT(--ISNUMBER(SEARCH({"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661)))&gt;0,SUMPRODUCT(--ISNUMBER(SEARCH({"http","www.","\",".pdf",".jpg",".jpeg",".png",".heic",".xls",".doc",".msg",".eml"},W661)))&gt;0,ISNUMBER(SEARCH("0000",BO661)),AND(SUMPRODUCT(--ISNUMBER(SEARCH({"sharepoint","onedrive","teams","dms","q-pulse","qpulse"},W661)))&gt;0,ISNUMBER(SEARCH("0",BO661)))),1,0),0)</f>
        <v>0</v>
      </c>
      <c r="BR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661," "&amp;LOWER(Flights!$F$24)&amp;" "," ~ ")," mh"," ~")," at "," ~ ")," by "," ~ ")," on "," ~ ")," to "," ~ ")," from "," ~ ")," until "," ~ ")," till "," ~ ")," before "," ~ ")," after "," ~ ")," around "," ~ ")," approx "," ~ ")," about "," ~ ")," since "," ~ ")," hrs "," ~ ")," hr "," ~ ")," hours "," ~ ")," time "," ~ ")," jan "," ~ ")," feb "," ~ ")," mar "," ~ ")," apr "," ~ ")," may "," ~ ")," jun "," ~ ")," jul "," ~ ")," aug "," ~ ")," sep "," ~ ")," sept "," ~ ")," oct "," ~ ")</f>
        <v>  </v>
      </c>
      <c r="BS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661," "&amp;LOWER(Flights!$F$24)&amp;" "," ~ ")," mh"," ~")," at "," ~ ")," by "," ~ ")," on "," ~ ")," to "," ~ ")," from "," ~ ")," until "," ~ ")," till "," ~ ")," before "," ~ ")," after "," ~ ")," around "," ~ ")," approx "," ~ ")," about "," ~ ")," since "," ~ ")," hrs "," ~ ")," hr "," ~ ")," hours "," ~ ")," time "," ~ ")," jan "," ~ ")," feb "," ~ ")," mar "," ~ ")," apr "," ~ ")," may "," ~ ")," jun "," ~ ")," jul "," ~ ")," aug "," ~ ")," sep "," ~ ")," sept "," ~ ")," oct "," ~ ")</f>
        <v>  </v>
      </c>
      <c r="BT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661,"jan","~"),"feb","~"),"mar","~"),"apr","~"),"may","~"),"jun","~"),"jul","~"),"aug","~"),"sep","~"),"oct","~"),"nov","~"),"dec","~")," nov "," ~ ")," dec "," ~ ")," mon "," ~ ")," tue "," ~ ")," wed "," ~ ")," thu "," ~ ")," fri "," ~ ")," sat "," ~ ")," sun "," ~ ")," gate "," ~ ")," bay "," ~ ")," stand "," ~ ")," position "," ~ ")," galley "," ~ ")," flight "," ~ ")," flt "," ~ ")," day "," ~ ")," date "," ~ ")," dated "," ~ ")," the "," ~ ")," and "," ~ ")," of "," ~ ")," in "," ~ ")," for "," ~ ")," with "," ~ ")</f>
        <v>  </v>
      </c>
      <c r="BU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661,"jan","~"),"feb","~"),"mar","~"),"apr","~"),"may","~"),"jun","~"),"jul","~"),"aug","~"),"sep","~"),"oct","~"),"nov","~"),"dec","~")," nov "," ~ ")," dec "," ~ ")," mon "," ~ ")," tue "," ~ ")," wed "," ~ ")," thu "," ~ ")," fri "," ~ ")," sat "," ~ ")," sun "," ~ ")," gate "," ~ ")," bay "," ~ ")," stand "," ~ ")," position "," ~ ")," galley "," ~ ")," flight "," ~ ")," flt "," ~ ")," day "," ~ ")," date "," ~ ")," dated "," ~ ")," the "," ~ ")," and "," ~ ")," of "," ~ ")," in "," ~ ")," for "," ~ ")," with "," ~ ")</f>
        <v>  </v>
      </c>
      <c r="BV661" s="61" t="n">
        <f aca="false">0</f>
        <v>0</v>
      </c>
      <c r="BW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661," pax "," ~ ")," etd "," ~ ")," eta "," ~ ")," std "," ~ ")," sta "," ~ ")," atd "," ~ ")," ata "," ~ ")," lt "," ~ ")," utc "," ~ ")," local "," ~ ")," ok "," ~ ")," done "," ~ ")," seen "," ~ ")," chk "," ~ ")," chkd "," ~ ")," checked "," ~ ")," rcvd "," ~ ")," recd "," ~ ")," dep "," ~ ")," arr "," ~ ")," qty "," ~ ")," all "," ~ ")," ttl "," ~ ")," total "," ~ ")," via "," ~ ")," per "," ~ ")," call "," ~ ")," inbound "," ~ ")," outbound "," ~ ")," approx "," ~ ")</f>
        <v>  </v>
      </c>
      <c r="BX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661," pax "," ~ ")," etd "," ~ ")," eta "," ~ ")," std "," ~ ")," sta "," ~ ")," atd "," ~ ")," ata "," ~ ")," lt "," ~ ")," utc "," ~ ")," local "," ~ ")," ok "," ~ ")," done "," ~ ")," seen "," ~ ")," chk "," ~ ")," chkd "," ~ ")," checked "," ~ ")," rcvd "," ~ ")," recd "," ~ ")," dep "," ~ ")," arr "," ~ ")," qty "," ~ ")," all "," ~ ")," ttl "," ~ ")," total "," ~ ")," via "," ~ ")," per "," ~ ")," call "," ~ ")," inbound "," ~ ")," outbound "," ~ ")," approx "," ~ ")</f>
        <v>  </v>
      </c>
    </row>
    <row r="662" customFormat="false" ht="39.75" hidden="false" customHeight="true" outlineLevel="0" collapsed="false">
      <c r="A662" s="57" t="s">
        <v>1385</v>
      </c>
      <c r="B662" s="57" t="s">
        <v>304</v>
      </c>
      <c r="C662" s="57" t="str">
        <f aca="false">Flights!$F$24</f>
        <v>MH1450</v>
      </c>
      <c r="D662" s="58" t="n">
        <f aca="false">Flights!$D$24</f>
        <v>46324</v>
      </c>
      <c r="E662" s="57" t="str">
        <f aca="false">Flights!$G$24&amp;"-"&amp;Flights!$H$24</f>
        <v>KUL-LGK</v>
      </c>
      <c r="F662" s="57" t="str">
        <f aca="false">Flights!$K$24</f>
        <v>EY</v>
      </c>
      <c r="G662" s="57" t="s">
        <v>462</v>
      </c>
      <c r="H662" s="57" t="s">
        <v>463</v>
      </c>
      <c r="I662" s="57" t="s">
        <v>382</v>
      </c>
      <c r="J662" s="57" t="s">
        <v>464</v>
      </c>
      <c r="K662" s="67" t="s">
        <v>429</v>
      </c>
      <c r="L662" s="67" t="s">
        <v>465</v>
      </c>
      <c r="M662" s="67"/>
      <c r="N662" s="67" t="s">
        <v>386</v>
      </c>
      <c r="O662" s="67" t="s">
        <v>466</v>
      </c>
      <c r="P662" s="57" t="s">
        <v>187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open",IF(AND(NOT(OR(LEN(AZ662)&lt;15,ISNUMBER(MATCH(AZ662,L_Placeholder,0)))),BK662=0,NOT(OR(LEN(AU662)&lt;2,ISNUMBER(MATCH(AU662,L_Placeholder,0)))),NOT(OR(LEN(AX662)&lt;2,ISNUMBER(MATCH(AX662,L_Placeholder,0)))),TRIM(AE662)&lt;&gt;TRIM(T662)),"N/A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missing",IF(OR(LEN(AU662)&lt;2,ISNUMBER(MATCH(AU662,L_Placeholder,0))),"INVALID – PIC missing",IF(OR(LEN(AV662)&lt;2,ISNUMBER(MATCH(AV662,L_Placeholder,0))),"INVALID – result / assessment missing",IF(OR(OR(LEN(AW662)&lt;3,ISNUMBER(MATCH(AW662,L_Placeholder,0))),SUMPRODUCT(--ISNUMBER(SEARCH(" "&amp;L_EvidencePhrase&amp;" ",BD662)))&gt;0,BI662=1),"INVALID – evidence missing, placeholder or not yet on file",IF(BL662=0,"INVALID – evidence needs a traceable reference (number, file name or link)",IF(OR(LEN(AX662)&lt;2,ISNUMBER(MATCH(AX662,L_Placeholder,0))),"INVALID – verifier missing",IF(AX662=AU662,"INVALID – verifier must be someone other than the PIC",IF(BH662=1,"INVALID – result not yet available (awaiting / TBC)",IF(BV662=1,"INVALID – wording says not on board: an on-board confirmation needs the item loaded",IF(AND(AQ662=1,OR(OR(LEN(AY662)&lt;3,ISNUMBER(MATCH(AY662,L_Placeholder,0))),BJ662=1,BQ662=0)),"INVALID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LATE","COMPLETE")&amp;IF(BG662=1," – CHECK WORDING",""))))))))))))))))))))))))),IF(TRIM(U662)="Fail","FAIL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t="str">
        <f aca="false">" "&amp;TRIM(SUBSTITUTE(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 "))&amp;" "</f>
        <v>  </v>
      </c>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IFERROR(IF(AND(TRIM(U662)="Pass",SUMPRODUCT((LEN(BC662)-LEN(SUBSTITUTE(BC662,"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")))/(LEN(L_PendNeg)+1)),1,0),1)</f>
        <v>0</v>
      </c>
      <c r="BI662" s="61" t="n">
        <f aca="false">IFERROR(IF(SUMPRODUCT((LEN(BD662)-LEN(SUBSTITUTE(BD662," "&amp;L_PendStrict&amp;" "," ")))/(LEN(L_PendStrict)+1))&gt;SUMPRODUCT((LEN(BD662)-LEN(SUBSTITUTE(BD662," "&amp;L_PendNeg&amp;" "," ")))/(LEN(L_PendNeg)+1)),1,0),1)</f>
        <v>0</v>
      </c>
      <c r="BJ662" s="61" t="n">
        <f aca="false">IFERROR(IF(SUMPRODUCT((LEN(BE662)-LEN(SUBSTITUTE(BE662," "&amp;L_Pending&amp;" "," ")))/(LEN(L_Pending)+1))&gt;SUMPRODUCT((LEN(BE662)-LEN(SUBSTITUTE(BE662," "&amp;L_PendNeg&amp;" "," ")))/(LEN(L_PendNeg)+1)),1,0),1)</f>
        <v>0</v>
      </c>
      <c r="BK662" s="61" t="n">
        <f aca="false">IFERROR(IF(SUMPRODUCT((LEN(BF662)-LEN(SUBSTITUTE(BF662," "&amp;L_PendStrict&amp;" "," ")))/(LEN(L_PendStrict)+1))&gt;SUMPRODUCT((LEN(BF662)-LEN(SUBSTITUTE(BF662," "&amp;L_PendNeg&amp;" "," ")))/(LEN(L_PendNeg)+1)),1,0),1)</f>
        <v>0</v>
      </c>
      <c r="BL662" s="61" t="n">
        <f aca="false">IFERROR(IF(OR(SUMPRODUCT(--ISNUMBER(SEARCH({"aa000"," aa 000"," aaa 000"," aaaa 000"," a 0000"," a000 000"," aa 00 000"," aaa 00 000"},BN662)))&gt;0,SUMPRODUCT(--ISNUMBER(SEARCH({"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662)))&gt;0,SUMPRODUCT(--ISNUMBER(SEARCH({"http","www.","\",".pdf",".jpg",".jpeg",".png",".heic",".xls",".doc",".msg",".eml"},Z662)))&gt;0,AND(SUMPRODUCT(--ISNUMBER(SEARCH({"sharepoint","onedrive","teams","dms","q-pulse","qpulse"},Z662)))&gt;0,ISNUMBER(SEARCH("0",BM662)))),1,0),0)</f>
        <v>0</v>
      </c>
      <c r="BM662" s="61" t="str">
        <f aca="false">SUBSTITUTE(SUBSTITUTE(SUBSTITUTE(SUBSTITUTE(SUBSTITUTE(SUBSTITUTE(SUBSTITUTE(SUBSTITUTE(SUBSTITUTE(LOWER(BW662&amp;""),"1","0"),"2","0"),"3","0"),"4","0"),"5","0"),"6","0"),"7","0"),"8","0"),"9","0")</f>
        <v>  </v>
      </c>
      <c r="BN662" s="61" t="str">
        <f aca="false">SUBSTITUTE(SUBSTITUTE(SUBSTITUTE(SUBSTITUTE(SUBSTITUTE(SUBSTITUTE(SUBSTITUTE(SUBSTITUTE(SUBSTITUTE(SUBSTITUTE(SUBSTITUTE(SUBSTITUTE(SUBSTITUTE(SUBSTITUTE(SUBSTITUTE(SUBSTITUTE(SUBSTITUTE(SUBSTITUTE(SUBSTITUTE(SUBSTITUTE(SUBSTITUTE(SUBSTITUTE(SUBSTITUTE(SUBSTITUTE(SUBSTITUTE(BM662,"b","a"),"c","a"),"d","a"),"e","a"),"f","a"),"g","a"),"h","a"),"i","a"),"j","a"),"k","a"),"l","a"),"m","a"),"n","a"),"o","a"),"p","a"),"q","a"),"r","a"),"s","a"),"t","a"),"u","a"),"v","a"),"w","a"),"x","a"),"y","a"),"z","a")</f>
        <v>  </v>
      </c>
      <c r="BO662" s="61" t="str">
        <f aca="false">SUBSTITUTE(SUBSTITUTE(SUBSTITUTE(SUBSTITUTE(SUBSTITUTE(SUBSTITUTE(SUBSTITUTE(SUBSTITUTE(SUBSTITUTE(LOWER(BX662&amp;""),"1","0"),"2","0"),"3","0"),"4","0"),"5","0"),"6","0"),"7","0"),"8","0"),"9","0")</f>
        <v>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v>
      </c>
      <c r="BQ662" s="61" t="n">
        <f aca="false">IFERROR(IF(OR(SUMPRODUCT(--ISNUMBER(SEARCH({"aa000"," aa 000"," aaa 000"," aaaa 000"," a 0000"," a000 000"," aa 00 000"," aaa 00 000"},BP662)))&gt;0,SUMPRODUCT(--ISNUMBER(SEARCH({"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662)))&gt;0,SUMPRODUCT(--ISNUMBER(SEARCH({"http","www.","\",".pdf",".jpg",".jpeg",".png",".heic",".xls",".doc",".msg",".eml"},W662)))&gt;0,ISNUMBER(SEARCH("0000",BO662)),AND(SUMPRODUCT(--ISNUMBER(SEARCH({"sharepoint","onedrive","teams","dms","q-pulse","qpulse"},W662)))&gt;0,ISNUMBER(SEARCH("0",BO662)))),1,0),0)</f>
        <v>0</v>
      </c>
      <c r="BR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662," "&amp;LOWER(Flights!$F$24)&amp;" "," ~ ")," mh"," ~")," at "," ~ ")," by "," ~ ")," on "," ~ ")," to "," ~ ")," from "," ~ ")," until "," ~ ")," till "," ~ ")," before "," ~ ")," after "," ~ ")," around "," ~ ")," approx "," ~ ")," about "," ~ ")," since "," ~ ")," hrs "," ~ ")," hr "," ~ ")," hours "," ~ ")," time "," ~ ")," jan "," ~ ")," feb "," ~ ")," mar "," ~ ")," apr "," ~ ")," may "," ~ ")," jun "," ~ ")," jul "," ~ ")," aug "," ~ ")," sep "," ~ ")," sept "," ~ ")," oct "," ~ ")</f>
        <v>  </v>
      </c>
      <c r="BS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662," "&amp;LOWER(Flights!$F$24)&amp;" "," ~ ")," mh"," ~")," at "," ~ ")," by "," ~ ")," on "," ~ ")," to "," ~ ")," from "," ~ ")," until "," ~ ")," till "," ~ ")," before "," ~ ")," after "," ~ ")," around "," ~ ")," approx "," ~ ")," about "," ~ ")," since "," ~ ")," hrs "," ~ ")," hr "," ~ ")," hours "," ~ ")," time "," ~ ")," jan "," ~ ")," feb "," ~ ")," mar "," ~ ")," apr "," ~ ")," may "," ~ ")," jun "," ~ ")," jul "," ~ ")," aug "," ~ ")," sep "," ~ ")," sept "," ~ ")," oct "," ~ ")</f>
        <v>  </v>
      </c>
      <c r="BT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662,"jan","~"),"feb","~"),"mar","~"),"apr","~"),"may","~"),"jun","~"),"jul","~"),"aug","~"),"sep","~"),"oct","~"),"nov","~"),"dec","~")," nov "," ~ ")," dec "," ~ ")," mon "," ~ ")," tue "," ~ ")," wed "," ~ ")," thu "," ~ ")," fri "," ~ ")," sat "," ~ ")," sun "," ~ ")," gate "," ~ ")," bay "," ~ ")," stand "," ~ ")," position "," ~ ")," galley "," ~ ")," flight "," ~ ")," flt "," ~ ")," day "," ~ ")," date "," ~ ")," dated "," ~ ")," the "," ~ ")," and "," ~ ")," of "," ~ ")," in "," ~ ")," for "," ~ ")," with "," ~ ")</f>
        <v>  </v>
      </c>
      <c r="BU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662,"jan","~"),"feb","~"),"mar","~"),"apr","~"),"may","~"),"jun","~"),"jul","~"),"aug","~"),"sep","~"),"oct","~"),"nov","~"),"dec","~")," nov "," ~ ")," dec "," ~ ")," mon "," ~ ")," tue "," ~ ")," wed "," ~ ")," thu "," ~ ")," fri "," ~ ")," sat "," ~ ")," sun "," ~ ")," gate "," ~ ")," bay "," ~ ")," stand "," ~ ")," position "," ~ ")," galley "," ~ ")," flight "," ~ ")," flt "," ~ ")," day "," ~ ")," date "," ~ ")," dated "," ~ ")," the "," ~ ")," and "," ~ ")," of "," ~ ")," in "," ~ ")," for "," ~ ")," with "," ~ ")</f>
        <v>  </v>
      </c>
      <c r="BV662" s="61" t="n">
        <f aca="false">IFERROR(IF(OR(SUMPRODUCT((LEN(BC662)-LEN(SUBSTITUTE(BC662," "&amp;L_NotLoaded&amp;" "," ")))/(LEN(L_NotLoaded)+1))&gt;SUMPRODUCT((LEN(BC662)-LEN(SUBSTITUTE(BC662," "&amp;L_NotLoadedNeg&amp;" "," ")))/(LEN(L_NotLoadedNeg)+1)),SUMPRODUCT((LEN(BD662)-LEN(SUBSTITUTE(BD662," "&amp;L_NotLoaded&amp;" "," ")))/(LEN(L_NotLoaded)+1))&gt;SUMPRODUCT((LEN(BD662)-LEN(SUBSTITUTE(BD662," "&amp;L_NotLoadedNeg&amp;" "," ")))/(LEN(L_NotLoadedNeg)+1))),1,0),0)</f>
        <v>0</v>
      </c>
      <c r="BW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662," pax "," ~ ")," etd "," ~ ")," eta "," ~ ")," std "," ~ ")," sta "," ~ ")," atd "," ~ ")," ata "," ~ ")," lt "," ~ ")," utc "," ~ ")," local "," ~ ")," ok "," ~ ")," done "," ~ ")," seen "," ~ ")," chk "," ~ ")," chkd "," ~ ")," checked "," ~ ")," rcvd "," ~ ")," recd "," ~ ")," dep "," ~ ")," arr "," ~ ")," qty "," ~ ")," all "," ~ ")," ttl "," ~ ")," total "," ~ ")," via "," ~ ")," per "," ~ ")," call "," ~ ")," inbound "," ~ ")," outbound "," ~ ")," approx "," ~ ")</f>
        <v>  </v>
      </c>
      <c r="BX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662," pax "," ~ ")," etd "," ~ ")," eta "," ~ ")," std "," ~ ")," sta "," ~ ")," atd "," ~ ")," ata "," ~ ")," lt "," ~ ")," utc "," ~ ")," local "," ~ ")," ok "," ~ ")," done "," ~ ")," seen "," ~ ")," chk "," ~ ")," chkd "," ~ ")," checked "," ~ ")," rcvd "," ~ ")," recd "," ~ ")," dep "," ~ ")," arr "," ~ ")," qty "," ~ ")," all "," ~ ")," ttl "," ~ ")," total "," ~ ")," via "," ~ ")," per "," ~ ")," call "," ~ ")," inbound "," ~ ")," outbound "," ~ ")," approx "," ~ ")</f>
        <v>  </v>
      </c>
    </row>
    <row r="663" customFormat="false" ht="39.75" hidden="false" customHeight="true" outlineLevel="0" collapsed="false">
      <c r="A663" s="57" t="s">
        <v>1386</v>
      </c>
      <c r="B663" s="57" t="s">
        <v>304</v>
      </c>
      <c r="C663" s="57" t="str">
        <f aca="false">Flights!$F$24</f>
        <v>MH1450</v>
      </c>
      <c r="D663" s="58" t="n">
        <f aca="false">Flights!$D$24</f>
        <v>46324</v>
      </c>
      <c r="E663" s="57" t="str">
        <f aca="false">Flights!$G$24&amp;"-"&amp;Flights!$H$24</f>
        <v>KUL-LGK</v>
      </c>
      <c r="F663" s="57" t="str">
        <f aca="false">Flights!$K$24</f>
        <v>EY</v>
      </c>
      <c r="G663" s="57" t="s">
        <v>462</v>
      </c>
      <c r="H663" s="57" t="s">
        <v>463</v>
      </c>
      <c r="I663" s="57" t="s">
        <v>431</v>
      </c>
      <c r="J663" s="57" t="s">
        <v>468</v>
      </c>
      <c r="K663" s="67" t="s">
        <v>429</v>
      </c>
      <c r="L663" s="67" t="s">
        <v>465</v>
      </c>
      <c r="M663" s="67"/>
      <c r="N663" s="67" t="s">
        <v>386</v>
      </c>
      <c r="O663" s="67" t="s">
        <v>466</v>
      </c>
      <c r="P663" s="57" t="s">
        <v>187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open",IF(AND(NOT(OR(LEN(AZ663)&lt;15,ISNUMBER(MATCH(AZ663,L_Placeholder,0)))),BK663=0,NOT(OR(LEN(AU663)&lt;2,ISNUMBER(MATCH(AU663,L_Placeholder,0)))),NOT(OR(LEN(AX663)&lt;2,ISNUMBER(MATCH(AX663,L_Placeholder,0)))),TRIM(AE663)&lt;&gt;TRIM(T663)),"N/A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missing",IF(OR(LEN(AU663)&lt;2,ISNUMBER(MATCH(AU663,L_Placeholder,0))),"INVALID – PIC missing",IF(OR(LEN(AV663)&lt;2,ISNUMBER(MATCH(AV663,L_Placeholder,0))),"INVALID – result / assessment missing",IF(OR(OR(LEN(AW663)&lt;3,ISNUMBER(MATCH(AW663,L_Placeholder,0))),SUMPRODUCT(--ISNUMBER(SEARCH(" "&amp;L_EvidencePhrase&amp;" ",BD663)))&gt;0,BI663=1),"INVALID – evidence missing, placeholder or not yet on file",IF(BL663=0,"INVALID – evidence needs a traceable reference (number, file name or link)",IF(OR(LEN(AX663)&lt;2,ISNUMBER(MATCH(AX663,L_Placeholder,0))),"INVALID – verifier missing",IF(AX663=AU663,"INVALID – verifier must be someone other than the PIC",IF(BH663=1,"INVALID – result not yet available (awaiting / TBC)",IF(BV663=1,"INVALID – wording says not on board: an on-board confirmation needs the item loaded",IF(AND(AQ663=1,OR(OR(LEN(AY663)&lt;3,ISNUMBER(MATCH(AY663,L_Placeholder,0))),BJ663=1,BQ663=0)),"INVALID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LATE","COMPLETE")&amp;IF(BG663=1," – CHECK WORDING",""))))))))))))))))))))))))),IF(TRIM(U663)="Fail","FAIL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t="str">
        <f aca="false">" "&amp;TRIM(SUBSTITUTE(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 "))&amp;" "</f>
        <v>  </v>
      </c>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IFERROR(IF(AND(TRIM(U663)="Pass",SUMPRODUCT((LEN(BC663)-LEN(SUBSTITUTE(BC663,"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")))/(LEN(L_PendNeg)+1)),1,0),1)</f>
        <v>0</v>
      </c>
      <c r="BI663" s="61" t="n">
        <f aca="false">IFERROR(IF(SUMPRODUCT((LEN(BD663)-LEN(SUBSTITUTE(BD663," "&amp;L_PendStrict&amp;" "," ")))/(LEN(L_PendStrict)+1))&gt;SUMPRODUCT((LEN(BD663)-LEN(SUBSTITUTE(BD663," "&amp;L_PendNeg&amp;" "," ")))/(LEN(L_PendNeg)+1)),1,0),1)</f>
        <v>0</v>
      </c>
      <c r="BJ663" s="61" t="n">
        <f aca="false">IFERROR(IF(SUMPRODUCT((LEN(BE663)-LEN(SUBSTITUTE(BE663," "&amp;L_Pending&amp;" "," ")))/(LEN(L_Pending)+1))&gt;SUMPRODUCT((LEN(BE663)-LEN(SUBSTITUTE(BE663," "&amp;L_PendNeg&amp;" "," ")))/(LEN(L_PendNeg)+1)),1,0),1)</f>
        <v>0</v>
      </c>
      <c r="BK663" s="61" t="n">
        <f aca="false">IFERROR(IF(SUMPRODUCT((LEN(BF663)-LEN(SUBSTITUTE(BF663," "&amp;L_PendStrict&amp;" "," ")))/(LEN(L_PendStrict)+1))&gt;SUMPRODUCT((LEN(BF663)-LEN(SUBSTITUTE(BF663," "&amp;L_PendNeg&amp;" "," ")))/(LEN(L_PendNeg)+1)),1,0),1)</f>
        <v>0</v>
      </c>
      <c r="BL663" s="61" t="n">
        <f aca="false">IFERROR(IF(OR(SUMPRODUCT(--ISNUMBER(SEARCH({"aa000"," aa 000"," aaa 000"," aaaa 000"," a 0000"," a000 000"," aa 00 000"," aaa 00 000"},BN663)))&gt;0,SUMPRODUCT(--ISNUMBER(SEARCH({"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663)))&gt;0,SUMPRODUCT(--ISNUMBER(SEARCH({"http","www.","\",".pdf",".jpg",".jpeg",".png",".heic",".xls",".doc",".msg",".eml"},Z663)))&gt;0,AND(SUMPRODUCT(--ISNUMBER(SEARCH({"sharepoint","onedrive","teams","dms","q-pulse","qpulse"},Z663)))&gt;0,ISNUMBER(SEARCH("0",BM663)))),1,0),0)</f>
        <v>0</v>
      </c>
      <c r="BM663" s="61" t="str">
        <f aca="false">SUBSTITUTE(SUBSTITUTE(SUBSTITUTE(SUBSTITUTE(SUBSTITUTE(SUBSTITUTE(SUBSTITUTE(SUBSTITUTE(SUBSTITUTE(LOWER(BW663&amp;""),"1","0"),"2","0"),"3","0"),"4","0"),"5","0"),"6","0"),"7","0"),"8","0"),"9","0")</f>
        <v>  </v>
      </c>
      <c r="BN663" s="61" t="str">
        <f aca="false">SUBSTITUTE(SUBSTITUTE(SUBSTITUTE(SUBSTITUTE(SUBSTITUTE(SUBSTITUTE(SUBSTITUTE(SUBSTITUTE(SUBSTITUTE(SUBSTITUTE(SUBSTITUTE(SUBSTITUTE(SUBSTITUTE(SUBSTITUTE(SUBSTITUTE(SUBSTITUTE(SUBSTITUTE(SUBSTITUTE(SUBSTITUTE(SUBSTITUTE(SUBSTITUTE(SUBSTITUTE(SUBSTITUTE(SUBSTITUTE(SUBSTITUTE(BM663,"b","a"),"c","a"),"d","a"),"e","a"),"f","a"),"g","a"),"h","a"),"i","a"),"j","a"),"k","a"),"l","a"),"m","a"),"n","a"),"o","a"),"p","a"),"q","a"),"r","a"),"s","a"),"t","a"),"u","a"),"v","a"),"w","a"),"x","a"),"y","a"),"z","a")</f>
        <v>  </v>
      </c>
      <c r="BO663" s="61" t="str">
        <f aca="false">SUBSTITUTE(SUBSTITUTE(SUBSTITUTE(SUBSTITUTE(SUBSTITUTE(SUBSTITUTE(SUBSTITUTE(SUBSTITUTE(SUBSTITUTE(LOWER(BX663&amp;""),"1","0"),"2","0"),"3","0"),"4","0"),"5","0"),"6","0"),"7","0"),"8","0"),"9","0")</f>
        <v>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v>
      </c>
      <c r="BQ663" s="61" t="n">
        <f aca="false">IFERROR(IF(OR(SUMPRODUCT(--ISNUMBER(SEARCH({"aa000"," aa 000"," aaa 000"," aaaa 000"," a 0000"," a000 000"," aa 00 000"," aaa 00 000"},BP663)))&gt;0,SUMPRODUCT(--ISNUMBER(SEARCH({"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663)))&gt;0,SUMPRODUCT(--ISNUMBER(SEARCH({"http","www.","\",".pdf",".jpg",".jpeg",".png",".heic",".xls",".doc",".msg",".eml"},W663)))&gt;0,ISNUMBER(SEARCH("0000",BO663)),AND(SUMPRODUCT(--ISNUMBER(SEARCH({"sharepoint","onedrive","teams","dms","q-pulse","qpulse"},W663)))&gt;0,ISNUMBER(SEARCH("0",BO663)))),1,0),0)</f>
        <v>0</v>
      </c>
      <c r="BR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663," "&amp;LOWER(Flights!$F$24)&amp;" "," ~ ")," mh"," ~")," at "," ~ ")," by "," ~ ")," on "," ~ ")," to "," ~ ")," from "," ~ ")," until "," ~ ")," till "," ~ ")," before "," ~ ")," after "," ~ ")," around "," ~ ")," approx "," ~ ")," about "," ~ ")," since "," ~ ")," hrs "," ~ ")," hr "," ~ ")," hours "," ~ ")," time "," ~ ")," jan "," ~ ")," feb "," ~ ")," mar "," ~ ")," apr "," ~ ")," may "," ~ ")," jun "," ~ ")," jul "," ~ ")," aug "," ~ ")," sep "," ~ ")," sept "," ~ ")," oct "," ~ ")</f>
        <v>  </v>
      </c>
      <c r="BS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663," "&amp;LOWER(Flights!$F$24)&amp;" "," ~ ")," mh"," ~")," at "," ~ ")," by "," ~ ")," on "," ~ ")," to "," ~ ")," from "," ~ ")," until "," ~ ")," till "," ~ ")," before "," ~ ")," after "," ~ ")," around "," ~ ")," approx "," ~ ")," about "," ~ ")," since "," ~ ")," hrs "," ~ ")," hr "," ~ ")," hours "," ~ ")," time "," ~ ")," jan "," ~ ")," feb "," ~ ")," mar "," ~ ")," apr "," ~ ")," may "," ~ ")," jun "," ~ ")," jul "," ~ ")," aug "," ~ ")," sep "," ~ ")," sept "," ~ ")," oct "," ~ ")</f>
        <v>  </v>
      </c>
      <c r="BT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663,"jan","~"),"feb","~"),"mar","~"),"apr","~"),"may","~"),"jun","~"),"jul","~"),"aug","~"),"sep","~"),"oct","~"),"nov","~"),"dec","~")," nov "," ~ ")," dec "," ~ ")," mon "," ~ ")," tue "," ~ ")," wed "," ~ ")," thu "," ~ ")," fri "," ~ ")," sat "," ~ ")," sun "," ~ ")," gate "," ~ ")," bay "," ~ ")," stand "," ~ ")," position "," ~ ")," galley "," ~ ")," flight "," ~ ")," flt "," ~ ")," day "," ~ ")," date "," ~ ")," dated "," ~ ")," the "," ~ ")," and "," ~ ")," of "," ~ ")," in "," ~ ")," for "," ~ ")," with "," ~ ")</f>
        <v>  </v>
      </c>
      <c r="BU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663,"jan","~"),"feb","~"),"mar","~"),"apr","~"),"may","~"),"jun","~"),"jul","~"),"aug","~"),"sep","~"),"oct","~"),"nov","~"),"dec","~")," nov "," ~ ")," dec "," ~ ")," mon "," ~ ")," tue "," ~ ")," wed "," ~ ")," thu "," ~ ")," fri "," ~ ")," sat "," ~ ")," sun "," ~ ")," gate "," ~ ")," bay "," ~ ")," stand "," ~ ")," position "," ~ ")," galley "," ~ ")," flight "," ~ ")," flt "," ~ ")," day "," ~ ")," date "," ~ ")," dated "," ~ ")," the "," ~ ")," and "," ~ ")," of "," ~ ")," in "," ~ ")," for "," ~ ")," with "," ~ ")</f>
        <v>  </v>
      </c>
      <c r="BV663" s="61" t="n">
        <f aca="false">IFERROR(IF(OR(SUMPRODUCT((LEN(BC663)-LEN(SUBSTITUTE(BC663," "&amp;L_NotLoaded&amp;" "," ")))/(LEN(L_NotLoaded)+1))&gt;SUMPRODUCT((LEN(BC663)-LEN(SUBSTITUTE(BC663," "&amp;L_NotLoadedNeg&amp;" "," ")))/(LEN(L_NotLoadedNeg)+1)),SUMPRODUCT((LEN(BD663)-LEN(SUBSTITUTE(BD663," "&amp;L_NotLoaded&amp;" "," ")))/(LEN(L_NotLoaded)+1))&gt;SUMPRODUCT((LEN(BD663)-LEN(SUBSTITUTE(BD663," "&amp;L_NotLoadedNeg&amp;" "," ")))/(LEN(L_NotLoadedNeg)+1))),1,0),0)</f>
        <v>0</v>
      </c>
      <c r="BW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663," pax "," ~ ")," etd "," ~ ")," eta "," ~ ")," std "," ~ ")," sta "," ~ ")," atd "," ~ ")," ata "," ~ ")," lt "," ~ ")," utc "," ~ ")," local "," ~ ")," ok "," ~ ")," done "," ~ ")," seen "," ~ ")," chk "," ~ ")," chkd "," ~ ")," checked "," ~ ")," rcvd "," ~ ")," recd "," ~ ")," dep "," ~ ")," arr "," ~ ")," qty "," ~ ")," all "," ~ ")," ttl "," ~ ")," total "," ~ ")," via "," ~ ")," per "," ~ ")," call "," ~ ")," inbound "," ~ ")," outbound "," ~ ")," approx "," ~ ")</f>
        <v>  </v>
      </c>
      <c r="BX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663," pax "," ~ ")," etd "," ~ ")," eta "," ~ ")," std "," ~ ")," sta "," ~ ")," atd "," ~ ")," ata "," ~ ")," lt "," ~ ")," utc "," ~ ")," local "," ~ ")," ok "," ~ ")," done "," ~ ")," seen "," ~ ")," chk "," ~ ")," chkd "," ~ ")," checked "," ~ ")," rcvd "," ~ ")," recd "," ~ ")," dep "," ~ ")," arr "," ~ ")," qty "," ~ ")," all "," ~ ")," ttl "," ~ ")," total "," ~ ")," via "," ~ ")," per "," ~ ")," call "," ~ ")," inbound "," ~ ")," outbound "," ~ ")," approx "," ~ ")</f>
        <v>  </v>
      </c>
    </row>
    <row r="664" customFormat="false" ht="39.75" hidden="false" customHeight="true" outlineLevel="0" collapsed="false">
      <c r="A664" s="57" t="s">
        <v>1387</v>
      </c>
      <c r="B664" s="57" t="s">
        <v>304</v>
      </c>
      <c r="C664" s="57" t="str">
        <f aca="false">Flights!$F$24</f>
        <v>MH1450</v>
      </c>
      <c r="D664" s="58" t="n">
        <f aca="false">Flights!$D$24</f>
        <v>46324</v>
      </c>
      <c r="E664" s="57" t="str">
        <f aca="false">Flights!$G$24&amp;"-"&amp;Flights!$H$24</f>
        <v>KUL-LGK</v>
      </c>
      <c r="F664" s="57" t="str">
        <f aca="false">Flights!$K$24</f>
        <v>EY</v>
      </c>
      <c r="G664" s="57" t="s">
        <v>462</v>
      </c>
      <c r="H664" s="57" t="s">
        <v>463</v>
      </c>
      <c r="I664" s="57" t="s">
        <v>450</v>
      </c>
      <c r="J664" s="57" t="s">
        <v>472</v>
      </c>
      <c r="K664" s="67" t="s">
        <v>452</v>
      </c>
      <c r="L664" s="67" t="s">
        <v>1384</v>
      </c>
      <c r="M664" s="67" t="s">
        <v>454</v>
      </c>
      <c r="N664" s="67" t="s">
        <v>386</v>
      </c>
      <c r="O664" s="67"/>
      <c r="P664" s="57" t="s">
        <v>187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open",IF(AND(NOT(OR(LEN(AZ664)&lt;15,ISNUMBER(MATCH(AZ664,L_Placeholder,0)))),BK664=0,NOT(OR(LEN(AU664)&lt;2,ISNUMBER(MATCH(AU664,L_Placeholder,0)))),NOT(OR(LEN(AX664)&lt;2,ISNUMBER(MATCH(AX664,L_Placeholder,0)))),TRIM(AE664)&lt;&gt;TRIM(T664)),"N/A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missing",IF(OR(LEN(AU664)&lt;2,ISNUMBER(MATCH(AU664,L_Placeholder,0))),"INVALID – PIC missing",IF(OR(LEN(AV664)&lt;2,ISNUMBER(MATCH(AV664,L_Placeholder,0))),"INVALID – result / assessment missing",IF(OR(OR(LEN(AW664)&lt;3,ISNUMBER(MATCH(AW664,L_Placeholder,0))),SUMPRODUCT(--ISNUMBER(SEARCH(" "&amp;L_EvidencePhrase&amp;" ",BD664)))&gt;0,BI664=1),"INVALID – evidence missing, placeholder or not yet on file",IF(BL664=0,"INVALID – evidence needs a traceable reference (number, file name or link)",IF(OR(LEN(AX664)&lt;2,ISNUMBER(MATCH(AX664,L_Placeholder,0))),"INVALID – verifier missing",IF(AX664=AU664,"INVALID – verifier must be someone other than the PIC",IF(BH664=1,"INVALID – result not yet available (awaiting / TBC)",IF(BV664=1,"INVALID – wording says not on board: an on-board confirmation needs the item loaded",IF(AND(AQ664=1,OR(OR(LEN(AY664)&lt;3,ISNUMBER(MATCH(AY664,L_Placeholder,0))),BJ664=1,BQ664=0)),"INVALID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LATE","COMPLETE")&amp;IF(BG664=1," – CHECK WORDING",""))))))))))))))))))))))))),IF(TRIM(U664)="Fail","FAIL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t="str">
        <f aca="false">" "&amp;TRIM(SUBSTITUTE(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 "))&amp;" "</f>
        <v>  </v>
      </c>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IFERROR(IF(AND(TRIM(U664)="Pass",SUMPRODUCT((LEN(BC664)-LEN(SUBSTITUTE(BC664,"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")))/(LEN(L_PendNeg)+1)),1,0),1)</f>
        <v>0</v>
      </c>
      <c r="BI664" s="61" t="n">
        <f aca="false">IFERROR(IF(SUMPRODUCT((LEN(BD664)-LEN(SUBSTITUTE(BD664," "&amp;L_PendStrict&amp;" "," ")))/(LEN(L_PendStrict)+1))&gt;SUMPRODUCT((LEN(BD664)-LEN(SUBSTITUTE(BD664," "&amp;L_PendNeg&amp;" "," ")))/(LEN(L_PendNeg)+1)),1,0),1)</f>
        <v>0</v>
      </c>
      <c r="BJ664" s="61" t="n">
        <f aca="false">IFERROR(IF(SUMPRODUCT((LEN(BE664)-LEN(SUBSTITUTE(BE664," "&amp;L_Pending&amp;" "," ")))/(LEN(L_Pending)+1))&gt;SUMPRODUCT((LEN(BE664)-LEN(SUBSTITUTE(BE664," "&amp;L_PendNeg&amp;" "," ")))/(LEN(L_PendNeg)+1)),1,0),1)</f>
        <v>0</v>
      </c>
      <c r="BK664" s="61" t="n">
        <f aca="false">IFERROR(IF(SUMPRODUCT((LEN(BF664)-LEN(SUBSTITUTE(BF664," "&amp;L_PendStrict&amp;" "," ")))/(LEN(L_PendStrict)+1))&gt;SUMPRODUCT((LEN(BF664)-LEN(SUBSTITUTE(BF664," "&amp;L_PendNeg&amp;" "," ")))/(LEN(L_PendNeg)+1)),1,0),1)</f>
        <v>0</v>
      </c>
      <c r="BL664" s="61" t="n">
        <f aca="false">IFERROR(IF(OR(SUMPRODUCT(--ISNUMBER(SEARCH({"aa000"," aa 000"," aaa 000"," aaaa 000"," a 0000"," a000 000"," aa 00 000"," aaa 00 000"},BN664)))&gt;0,SUMPRODUCT(--ISNUMBER(SEARCH({"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664)))&gt;0,SUMPRODUCT(--ISNUMBER(SEARCH({"http","www.","\",".pdf",".jpg",".jpeg",".png",".heic",".xls",".doc",".msg",".eml"},Z664)))&gt;0,AND(SUMPRODUCT(--ISNUMBER(SEARCH({"sharepoint","onedrive","teams","dms","q-pulse","qpulse"},Z664)))&gt;0,ISNUMBER(SEARCH("0",BM664)))),1,0),0)</f>
        <v>0</v>
      </c>
      <c r="BM664" s="61" t="str">
        <f aca="false">SUBSTITUTE(SUBSTITUTE(SUBSTITUTE(SUBSTITUTE(SUBSTITUTE(SUBSTITUTE(SUBSTITUTE(SUBSTITUTE(SUBSTITUTE(LOWER(BW664&amp;""),"1","0"),"2","0"),"3","0"),"4","0"),"5","0"),"6","0"),"7","0"),"8","0"),"9","0")</f>
        <v>  </v>
      </c>
      <c r="BN664" s="61" t="str">
        <f aca="false">SUBSTITUTE(SUBSTITUTE(SUBSTITUTE(SUBSTITUTE(SUBSTITUTE(SUBSTITUTE(SUBSTITUTE(SUBSTITUTE(SUBSTITUTE(SUBSTITUTE(SUBSTITUTE(SUBSTITUTE(SUBSTITUTE(SUBSTITUTE(SUBSTITUTE(SUBSTITUTE(SUBSTITUTE(SUBSTITUTE(SUBSTITUTE(SUBSTITUTE(SUBSTITUTE(SUBSTITUTE(SUBSTITUTE(SUBSTITUTE(SUBSTITUTE(BM664,"b","a"),"c","a"),"d","a"),"e","a"),"f","a"),"g","a"),"h","a"),"i","a"),"j","a"),"k","a"),"l","a"),"m","a"),"n","a"),"o","a"),"p","a"),"q","a"),"r","a"),"s","a"),"t","a"),"u","a"),"v","a"),"w","a"),"x","a"),"y","a"),"z","a")</f>
        <v>  </v>
      </c>
      <c r="BO664" s="61" t="str">
        <f aca="false">SUBSTITUTE(SUBSTITUTE(SUBSTITUTE(SUBSTITUTE(SUBSTITUTE(SUBSTITUTE(SUBSTITUTE(SUBSTITUTE(SUBSTITUTE(LOWER(BX664&amp;""),"1","0"),"2","0"),"3","0"),"4","0"),"5","0"),"6","0"),"7","0"),"8","0"),"9","0")</f>
        <v>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v>
      </c>
      <c r="BQ664" s="61" t="n">
        <f aca="false">IFERROR(IF(OR(SUMPRODUCT(--ISNUMBER(SEARCH({"aa000"," aa 000"," aaa 000"," aaaa 000"," a 0000"," a000 000"," aa 00 000"," aaa 00 000"},BP664)))&gt;0,SUMPRODUCT(--ISNUMBER(SEARCH({"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664)))&gt;0,SUMPRODUCT(--ISNUMBER(SEARCH({"http","www.","\",".pdf",".jpg",".jpeg",".png",".heic",".xls",".doc",".msg",".eml"},W664)))&gt;0,ISNUMBER(SEARCH("0000",BO664)),AND(SUMPRODUCT(--ISNUMBER(SEARCH({"sharepoint","onedrive","teams","dms","q-pulse","qpulse"},W664)))&gt;0,ISNUMBER(SEARCH("0",BO664)))),1,0),0)</f>
        <v>0</v>
      </c>
      <c r="BR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664," "&amp;LOWER(Flights!$F$24)&amp;" "," ~ ")," mh"," ~")," at "," ~ ")," by "," ~ ")," on "," ~ ")," to "," ~ ")," from "," ~ ")," until "," ~ ")," till "," ~ ")," before "," ~ ")," after "," ~ ")," around "," ~ ")," approx "," ~ ")," about "," ~ ")," since "," ~ ")," hrs "," ~ ")," hr "," ~ ")," hours "," ~ ")," time "," ~ ")," jan "," ~ ")," feb "," ~ ")," mar "," ~ ")," apr "," ~ ")," may "," ~ ")," jun "," ~ ")," jul "," ~ ")," aug "," ~ ")," sep "," ~ ")," sept "," ~ ")," oct "," ~ ")</f>
        <v>  </v>
      </c>
      <c r="BS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664," "&amp;LOWER(Flights!$F$24)&amp;" "," ~ ")," mh"," ~")," at "," ~ ")," by "," ~ ")," on "," ~ ")," to "," ~ ")," from "," ~ ")," until "," ~ ")," till "," ~ ")," before "," ~ ")," after "," ~ ")," around "," ~ ")," approx "," ~ ")," about "," ~ ")," since "," ~ ")," hrs "," ~ ")," hr "," ~ ")," hours "," ~ ")," time "," ~ ")," jan "," ~ ")," feb "," ~ ")," mar "," ~ ")," apr "," ~ ")," may "," ~ ")," jun "," ~ ")," jul "," ~ ")," aug "," ~ ")," sep "," ~ ")," sept "," ~ ")," oct "," ~ ")</f>
        <v>  </v>
      </c>
      <c r="BT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664,"jan","~"),"feb","~"),"mar","~"),"apr","~"),"may","~"),"jun","~"),"jul","~"),"aug","~"),"sep","~"),"oct","~"),"nov","~"),"dec","~")," nov "," ~ ")," dec "," ~ ")," mon "," ~ ")," tue "," ~ ")," wed "," ~ ")," thu "," ~ ")," fri "," ~ ")," sat "," ~ ")," sun "," ~ ")," gate "," ~ ")," bay "," ~ ")," stand "," ~ ")," position "," ~ ")," galley "," ~ ")," flight "," ~ ")," flt "," ~ ")," day "," ~ ")," date "," ~ ")," dated "," ~ ")," the "," ~ ")," and "," ~ ")," of "," ~ ")," in "," ~ ")," for "," ~ ")," with "," ~ ")</f>
        <v>  </v>
      </c>
      <c r="BU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664,"jan","~"),"feb","~"),"mar","~"),"apr","~"),"may","~"),"jun","~"),"jul","~"),"aug","~"),"sep","~"),"oct","~"),"nov","~"),"dec","~")," nov "," ~ ")," dec "," ~ ")," mon "," ~ ")," tue "," ~ ")," wed "," ~ ")," thu "," ~ ")," fri "," ~ ")," sat "," ~ ")," sun "," ~ ")," gate "," ~ ")," bay "," ~ ")," stand "," ~ ")," position "," ~ ")," galley "," ~ ")," flight "," ~ ")," flt "," ~ ")," day "," ~ ")," date "," ~ ")," dated "," ~ ")," the "," ~ ")," and "," ~ ")," of "," ~ ")," in "," ~ ")," for "," ~ ")," with "," ~ ")</f>
        <v>  </v>
      </c>
      <c r="BV664" s="61" t="n">
        <f aca="false">IFERROR(IF(OR(SUMPRODUCT((LEN(BC664)-LEN(SUBSTITUTE(BC664," "&amp;L_NotLoaded&amp;" "," ")))/(LEN(L_NotLoaded)+1))&gt;SUMPRODUCT((LEN(BC664)-LEN(SUBSTITUTE(BC664," "&amp;L_NotLoadedNeg&amp;" "," ")))/(LEN(L_NotLoadedNeg)+1)),SUMPRODUCT((LEN(BD664)-LEN(SUBSTITUTE(BD664," "&amp;L_NotLoaded&amp;" "," ")))/(LEN(L_NotLoaded)+1))&gt;SUMPRODUCT((LEN(BD664)-LEN(SUBSTITUTE(BD664," "&amp;L_NotLoadedNeg&amp;" "," ")))/(LEN(L_NotLoadedNeg)+1))),1,0),0)</f>
        <v>0</v>
      </c>
      <c r="BW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664," pax "," ~ ")," etd "," ~ ")," eta "," ~ ")," std "," ~ ")," sta "," ~ ")," atd "," ~ ")," ata "," ~ ")," lt "," ~ ")," utc "," ~ ")," local "," ~ ")," ok "," ~ ")," done "," ~ ")," seen "," ~ ")," chk "," ~ ")," chkd "," ~ ")," checked "," ~ ")," rcvd "," ~ ")," recd "," ~ ")," dep "," ~ ")," arr "," ~ ")," qty "," ~ ")," all "," ~ ")," ttl "," ~ ")," total "," ~ ")," via "," ~ ")," per "," ~ ")," call "," ~ ")," inbound "," ~ ")," outbound "," ~ ")," approx "," ~ ")</f>
        <v>  </v>
      </c>
      <c r="BX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664," pax "," ~ ")," etd "," ~ ")," eta "," ~ ")," std "," ~ ")," sta "," ~ ")," atd "," ~ ")," ata "," ~ ")," lt "," ~ ")," utc "," ~ ")," local "," ~ ")," ok "," ~ ")," done "," ~ ")," seen "," ~ ")," chk "," ~ ")," chkd "," ~ ")," checked "," ~ ")," rcvd "," ~ ")," recd "," ~ ")," dep "," ~ ")," arr "," ~ ")," qty "," ~ ")," all "," ~ ")," ttl "," ~ ")," total "," ~ ")," via "," ~ ")," per "," ~ ")," call "," ~ ")," inbound "," ~ ")," outbound "," ~ ")," approx "," ~ ")</f>
        <v>  </v>
      </c>
    </row>
    <row r="665" customFormat="false" ht="39.75" hidden="false" customHeight="true" outlineLevel="0" collapsed="false">
      <c r="A665" s="57" t="s">
        <v>1388</v>
      </c>
      <c r="B665" s="57" t="s">
        <v>310</v>
      </c>
      <c r="C665" s="57" t="str">
        <f aca="false">Flights!$F$25</f>
        <v>MH1437</v>
      </c>
      <c r="D665" s="58" t="n">
        <f aca="false">Flights!$D$25</f>
        <v>46325</v>
      </c>
      <c r="E665" s="57" t="str">
        <f aca="false">Flights!$G$25&amp;"-"&amp;Flights!$H$25</f>
        <v>LGK-KUL</v>
      </c>
      <c r="F665" s="57" t="str">
        <f aca="false">Flights!$K$25</f>
        <v>BC</v>
      </c>
      <c r="G665" s="57" t="s">
        <v>81</v>
      </c>
      <c r="H665" s="57" t="s">
        <v>381</v>
      </c>
      <c r="I665" s="57" t="s">
        <v>382</v>
      </c>
      <c r="J665" s="57" t="s">
        <v>383</v>
      </c>
      <c r="K665" s="67" t="s">
        <v>384</v>
      </c>
      <c r="L665" s="67" t="s">
        <v>385</v>
      </c>
      <c r="M665" s="67"/>
      <c r="N665" s="67" t="s">
        <v>386</v>
      </c>
      <c r="O665" s="67" t="s">
        <v>915</v>
      </c>
      <c r="P665" s="57" t="s">
        <v>187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open",IF(AND(NOT(OR(LEN(AZ665)&lt;15,ISNUMBER(MATCH(AZ665,L_Placeholder,0)))),BK665=0,NOT(OR(LEN(AU665)&lt;2,ISNUMBER(MATCH(AU665,L_Placeholder,0)))),NOT(OR(LEN(AX665)&lt;2,ISNUMBER(MATCH(AX665,L_Placeholder,0)))),TRIM(AE665)&lt;&gt;TRIM(T665)),"N/A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missing",IF(OR(LEN(AU665)&lt;2,ISNUMBER(MATCH(AU665,L_Placeholder,0))),"INVALID – PIC missing",IF(OR(LEN(AV665)&lt;2,ISNUMBER(MATCH(AV665,L_Placeholder,0))),"INVALID – result / assessment missing",IF(OR(OR(LEN(AW665)&lt;3,ISNUMBER(MATCH(AW665,L_Placeholder,0))),SUMPRODUCT(--ISNUMBER(SEARCH(" "&amp;L_EvidencePhrase&amp;" ",BD665)))&gt;0,BI665=1),"INVALID – evidence missing, placeholder or not yet on file",IF(BL665=0,"INVALID – evidence needs a traceable reference (number, file name or link)",IF(OR(LEN(AX665)&lt;2,ISNUMBER(MATCH(AX665,L_Placeholder,0))),"INVALID – verifier missing",IF(AX665=AU665,"INVALID – verifier must be someone other than the PIC",IF(BH665=1,"INVALID – result not yet available (awaiting / TBC)",IF(BV665=1,"INVALID – wording says not on board: an on-board confirmation needs the item loaded",IF(AND(AQ665=1,OR(OR(LEN(AY665)&lt;3,ISNUMBER(MATCH(AY665,L_Placeholder,0))),BJ665=1,BQ665=0)),"INVALID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LATE","COMPLETE")&amp;IF(BG665=1," – CHECK WORDING",""))))))))))))))))))))))),IF(TRIM(U665)="Fail","FAIL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t="str">
        <f aca="false">" "&amp;TRIM(SUBSTITUTE(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 "))&amp;" "</f>
        <v>  </v>
      </c>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IFERROR(IF(AND(TRIM(U665)="Pass",SUMPRODUCT((LEN(BC665)-LEN(SUBSTITUTE(BC665,"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")))/(LEN(L_PendNeg)+1))+SUMPRODUCT((LEN(BC665)-LEN(SUBSTITUTE(BC665," "&amp;L_PendPrep&amp;" "," ")))/(LEN(L_PendPrep)+1)),1,0),1)</f>
        <v>0</v>
      </c>
      <c r="BI665" s="61" t="n">
        <f aca="false">IFERROR(IF(SUMPRODUCT((LEN(BD665)-LEN(SUBSTITUTE(BD665," "&amp;L_PendStrict&amp;" "," ")))/(LEN(L_PendStrict)+1))&gt;SUMPRODUCT((LEN(BD665)-LEN(SUBSTITUTE(BD665," "&amp;L_PendNeg&amp;" "," ")))/(LEN(L_PendNeg)+1)),1,0),1)</f>
        <v>0</v>
      </c>
      <c r="BJ665" s="61" t="n">
        <f aca="false">IFERROR(IF(SUMPRODUCT((LEN(BE665)-LEN(SUBSTITUTE(BE665," "&amp;L_Pending&amp;" "," ")))/(LEN(L_Pending)+1))&gt;SUMPRODUCT((LEN(BE665)-LEN(SUBSTITUTE(BE665," "&amp;L_PendNeg&amp;" "," ")))/(LEN(L_PendNeg)+1))+SUMPRODUCT((LEN(BE665)-LEN(SUBSTITUTE(BE665," "&amp;L_PendPrep&amp;" "," ")))/(LEN(L_PendPrep)+1)),1,0),1)</f>
        <v>0</v>
      </c>
      <c r="BK665" s="61" t="n">
        <f aca="false">IFERROR(IF(SUMPRODUCT((LEN(BF665)-LEN(SUBSTITUTE(BF665," "&amp;L_PendStrict&amp;" "," ")))/(LEN(L_PendStrict)+1))&gt;SUMPRODUCT((LEN(BF665)-LEN(SUBSTITUTE(BF665," "&amp;L_PendNeg&amp;" "," ")))/(LEN(L_PendNeg)+1)),1,0),1)</f>
        <v>0</v>
      </c>
      <c r="BL665" s="61" t="n">
        <f aca="false">IFERROR(IF(OR(SUMPRODUCT(--ISNUMBER(SEARCH({"aa000"," aa 000"," aaa 000"," aaaa 000"," a 0000"," a000 000"," aa 00 000"," aaa 00 000"},BN665)))&gt;0,SUMPRODUCT(--ISNUMBER(SEARCH({"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665)))&gt;0,SUMPRODUCT(--ISNUMBER(SEARCH({"http","www.","\",".pdf",".jpg",".jpeg",".png",".heic",".xls",".doc",".msg",".eml"},Z665)))&gt;0,AND(SUMPRODUCT(--ISNUMBER(SEARCH({"sharepoint","onedrive","teams","dms","q-pulse","qpulse"},Z665)))&gt;0,ISNUMBER(SEARCH("0",BM665)))),1,0),0)</f>
        <v>0</v>
      </c>
      <c r="BM665" s="61" t="str">
        <f aca="false">SUBSTITUTE(SUBSTITUTE(SUBSTITUTE(SUBSTITUTE(SUBSTITUTE(SUBSTITUTE(SUBSTITUTE(SUBSTITUTE(SUBSTITUTE(LOWER(BW665&amp;""),"1","0"),"2","0"),"3","0"),"4","0"),"5","0"),"6","0"),"7","0"),"8","0"),"9","0")</f>
        <v>  </v>
      </c>
      <c r="BN665" s="61" t="str">
        <f aca="false">SUBSTITUTE(SUBSTITUTE(SUBSTITUTE(SUBSTITUTE(SUBSTITUTE(SUBSTITUTE(SUBSTITUTE(SUBSTITUTE(SUBSTITUTE(SUBSTITUTE(SUBSTITUTE(SUBSTITUTE(SUBSTITUTE(SUBSTITUTE(SUBSTITUTE(SUBSTITUTE(SUBSTITUTE(SUBSTITUTE(SUBSTITUTE(SUBSTITUTE(SUBSTITUTE(SUBSTITUTE(SUBSTITUTE(SUBSTITUTE(SUBSTITUTE(BM665,"b","a"),"c","a"),"d","a"),"e","a"),"f","a"),"g","a"),"h","a"),"i","a"),"j","a"),"k","a"),"l","a"),"m","a"),"n","a"),"o","a"),"p","a"),"q","a"),"r","a"),"s","a"),"t","a"),"u","a"),"v","a"),"w","a"),"x","a"),"y","a"),"z","a")</f>
        <v>  </v>
      </c>
      <c r="BO665" s="61" t="str">
        <f aca="false">SUBSTITUTE(SUBSTITUTE(SUBSTITUTE(SUBSTITUTE(SUBSTITUTE(SUBSTITUTE(SUBSTITUTE(SUBSTITUTE(SUBSTITUTE(LOWER(BX665&amp;""),"1","0"),"2","0"),"3","0"),"4","0"),"5","0"),"6","0"),"7","0"),"8","0"),"9","0")</f>
        <v>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v>
      </c>
      <c r="BQ665" s="61" t="n">
        <f aca="false">IFERROR(IF(OR(SUMPRODUCT(--ISNUMBER(SEARCH({"aa000"," aa 000"," aaa 000"," aaaa 000"," a 0000"," a000 000"," aa 00 000"," aaa 00 000"},BP665)))&gt;0,SUMPRODUCT(--ISNUMBER(SEARCH({"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665)))&gt;0,SUMPRODUCT(--ISNUMBER(SEARCH({"http","www.","\",".pdf",".jpg",".jpeg",".png",".heic",".xls",".doc",".msg",".eml"},W665)))&gt;0,ISNUMBER(SEARCH("0000",BO665)),AND(SUMPRODUCT(--ISNUMBER(SEARCH({"sharepoint","onedrive","teams","dms","q-pulse","qpulse"},W665)))&gt;0,ISNUMBER(SEARCH("0",BO665)))),1,0),0)</f>
        <v>0</v>
      </c>
      <c r="BR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665," "&amp;LOWER(Flights!$F$25)&amp;" "," ~ ")," mh"," ~")," at "," ~ ")," by "," ~ ")," on "," ~ ")," to "," ~ ")," from "," ~ ")," until "," ~ ")," till "," ~ ")," before "," ~ ")," after "," ~ ")," around "," ~ ")," approx "," ~ ")," about "," ~ ")," since "," ~ ")," hrs "," ~ ")," hr "," ~ ")," hours "," ~ ")," time "," ~ ")," jan "," ~ ")," feb "," ~ ")," mar "," ~ ")," apr "," ~ ")," may "," ~ ")," jun "," ~ ")," jul "," ~ ")," aug "," ~ ")," sep "," ~ ")," sept "," ~ ")," oct "," ~ ")</f>
        <v>  </v>
      </c>
      <c r="BS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665," "&amp;LOWER(Flights!$F$25)&amp;" "," ~ ")," mh"," ~")," at "," ~ ")," by "," ~ ")," on "," ~ ")," to "," ~ ")," from "," ~ ")," until "," ~ ")," till "," ~ ")," before "," ~ ")," after "," ~ ")," around "," ~ ")," approx "," ~ ")," about "," ~ ")," since "," ~ ")," hrs "," ~ ")," hr "," ~ ")," hours "," ~ ")," time "," ~ ")," jan "," ~ ")," feb "," ~ ")," mar "," ~ ")," apr "," ~ ")," may "," ~ ")," jun "," ~ ")," jul "," ~ ")," aug "," ~ ")," sep "," ~ ")," sept "," ~ ")," oct "," ~ ")</f>
        <v>  </v>
      </c>
      <c r="BT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665,"jan","~"),"feb","~"),"mar","~"),"apr","~"),"may","~"),"jun","~"),"jul","~"),"aug","~"),"sep","~"),"oct","~"),"nov","~"),"dec","~")," nov "," ~ ")," dec "," ~ ")," mon "," ~ ")," tue "," ~ ")," wed "," ~ ")," thu "," ~ ")," fri "," ~ ")," sat "," ~ ")," sun "," ~ ")," gate "," ~ ")," bay "," ~ ")," stand "," ~ ")," position "," ~ ")," galley "," ~ ")," flight "," ~ ")," flt "," ~ ")," day "," ~ ")," date "," ~ ")," dated "," ~ ")," the "," ~ ")," and "," ~ ")," of "," ~ ")," in "," ~ ")," for "," ~ ")," with "," ~ ")</f>
        <v>  </v>
      </c>
      <c r="BU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665,"jan","~"),"feb","~"),"mar","~"),"apr","~"),"may","~"),"jun","~"),"jul","~"),"aug","~"),"sep","~"),"oct","~"),"nov","~"),"dec","~")," nov "," ~ ")," dec "," ~ ")," mon "," ~ ")," tue "," ~ ")," wed "," ~ ")," thu "," ~ ")," fri "," ~ ")," sat "," ~ ")," sun "," ~ ")," gate "," ~ ")," bay "," ~ ")," stand "," ~ ")," position "," ~ ")," galley "," ~ ")," flight "," ~ ")," flt "," ~ ")," day "," ~ ")," date "," ~ ")," dated "," ~ ")," the "," ~ ")," and "," ~ ")," of "," ~ ")," in "," ~ ")," for "," ~ ")," with "," ~ ")</f>
        <v>  </v>
      </c>
      <c r="BV665" s="61" t="n">
        <f aca="false">0</f>
        <v>0</v>
      </c>
      <c r="BW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665," pax "," ~ ")," etd "," ~ ")," eta "," ~ ")," std "," ~ ")," sta "," ~ ")," atd "," ~ ")," ata "," ~ ")," lt "," ~ ")," utc "," ~ ")," local "," ~ ")," ok "," ~ ")," done "," ~ ")," seen "," ~ ")," chk "," ~ ")," chkd "," ~ ")," checked "," ~ ")," rcvd "," ~ ")," recd "," ~ ")," dep "," ~ ")," arr "," ~ ")," qty "," ~ ")," all "," ~ ")," ttl "," ~ ")," total "," ~ ")," via "," ~ ")," per "," ~ ")," call "," ~ ")," inbound "," ~ ")," outbound "," ~ ")," approx "," ~ ")</f>
        <v>  </v>
      </c>
      <c r="BX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665," pax "," ~ ")," etd "," ~ ")," eta "," ~ ")," std "," ~ ")," sta "," ~ ")," atd "," ~ ")," ata "," ~ ")," lt "," ~ ")," utc "," ~ ")," local "," ~ ")," ok "," ~ ")," done "," ~ ")," seen "," ~ ")," chk "," ~ ")," chkd "," ~ ")," checked "," ~ ")," rcvd "," ~ ")," recd "," ~ ")," dep "," ~ ")," arr "," ~ ")," qty "," ~ ")," all "," ~ ")," ttl "," ~ ")," total "," ~ ")," via "," ~ ")," per "," ~ ")," call "," ~ ")," inbound "," ~ ")," outbound "," ~ ")," approx "," ~ ")</f>
        <v>  </v>
      </c>
    </row>
    <row r="666" customFormat="false" ht="41.25" hidden="false" customHeight="true" outlineLevel="0" collapsed="false">
      <c r="A666" s="57" t="s">
        <v>1389</v>
      </c>
      <c r="B666" s="57" t="s">
        <v>310</v>
      </c>
      <c r="C666" s="57" t="str">
        <f aca="false">Flights!$F$25</f>
        <v>MH1437</v>
      </c>
      <c r="D666" s="58" t="n">
        <f aca="false">Flights!$D$25</f>
        <v>46325</v>
      </c>
      <c r="E666" s="57" t="str">
        <f aca="false">Flights!$G$25&amp;"-"&amp;Flights!$H$25</f>
        <v>LGK-KUL</v>
      </c>
      <c r="F666" s="57" t="str">
        <f aca="false">Flights!$K$25</f>
        <v>BC</v>
      </c>
      <c r="G666" s="57" t="s">
        <v>81</v>
      </c>
      <c r="H666" s="57" t="s">
        <v>381</v>
      </c>
      <c r="I666" s="57" t="s">
        <v>388</v>
      </c>
      <c r="J666" s="57" t="s">
        <v>389</v>
      </c>
      <c r="K666" s="67" t="s">
        <v>390</v>
      </c>
      <c r="L666" s="67" t="s">
        <v>385</v>
      </c>
      <c r="M666" s="67"/>
      <c r="N666" s="67" t="s">
        <v>386</v>
      </c>
      <c r="O666" s="67" t="s">
        <v>917</v>
      </c>
      <c r="P666" s="57" t="s">
        <v>187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open",IF(AND(NOT(OR(LEN(AZ666)&lt;15,ISNUMBER(MATCH(AZ666,L_Placeholder,0)))),BK666=0,NOT(OR(LEN(AU666)&lt;2,ISNUMBER(MATCH(AU666,L_Placeholder,0)))),NOT(OR(LEN(AX666)&lt;2,ISNUMBER(MATCH(AX666,L_Placeholder,0)))),TRIM(AE666)&lt;&gt;TRIM(T666)),"N/A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missing",IF(OR(LEN(AU666)&lt;2,ISNUMBER(MATCH(AU666,L_Placeholder,0))),"INVALID – PIC missing",IF(OR(LEN(AV666)&lt;2,ISNUMBER(MATCH(AV666,L_Placeholder,0))),"INVALID – result / assessment missing",IF(OR(OR(LEN(AW666)&lt;3,ISNUMBER(MATCH(AW666,L_Placeholder,0))),SUMPRODUCT(--ISNUMBER(SEARCH(" "&amp;L_EvidencePhrase&amp;" ",BD666)))&gt;0,BI666=1),"INVALID – evidence missing, placeholder or not yet on file",IF(BL666=0,"INVALID – evidence needs a traceable reference (number, file name or link)",IF(OR(LEN(AX666)&lt;2,ISNUMBER(MATCH(AX666,L_Placeholder,0))),"INVALID – verifier missing",IF(AX666=AU666,"INVALID – verifier must be someone other than the PIC",IF(BH666=1,"INVALID – result not yet available (awaiting / TBC)",IF(BV666=1,"INVALID – wording says not on board: an on-board confirmation needs the item loaded",IF(AND(AQ666=1,OR(OR(LEN(AY666)&lt;3,ISNUMBER(MATCH(AY666,L_Placeholder,0))),BJ666=1,BQ666=0)),"INVALID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LATE","COMPLETE")&amp;IF(BG666=1," – CHECK WORDING",""))))))))))))))))))))))),IF(TRIM(U666)="Fail","FAIL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t="str">
        <f aca="false">" "&amp;TRIM(SUBSTITUTE(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 "))&amp;" "</f>
        <v>  </v>
      </c>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IFERROR(IF(AND(TRIM(U666)="Pass",SUMPRODUCT((LEN(BC666)-LEN(SUBSTITUTE(BC666,"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")))/(LEN(L_PendNeg)+1))+SUMPRODUCT((LEN(BC666)-LEN(SUBSTITUTE(BC666," "&amp;L_PendPrep&amp;" "," ")))/(LEN(L_PendPrep)+1)),1,0),1)</f>
        <v>0</v>
      </c>
      <c r="BI666" s="61" t="n">
        <f aca="false">IFERROR(IF(SUMPRODUCT((LEN(BD666)-LEN(SUBSTITUTE(BD666," "&amp;L_PendStrict&amp;" "," ")))/(LEN(L_PendStrict)+1))&gt;SUMPRODUCT((LEN(BD666)-LEN(SUBSTITUTE(BD666," "&amp;L_PendNeg&amp;" "," ")))/(LEN(L_PendNeg)+1)),1,0),1)</f>
        <v>0</v>
      </c>
      <c r="BJ666" s="61" t="n">
        <f aca="false">IFERROR(IF(SUMPRODUCT((LEN(BE666)-LEN(SUBSTITUTE(BE666," "&amp;L_Pending&amp;" "," ")))/(LEN(L_Pending)+1))&gt;SUMPRODUCT((LEN(BE666)-LEN(SUBSTITUTE(BE666," "&amp;L_PendNeg&amp;" "," ")))/(LEN(L_PendNeg)+1))+SUMPRODUCT((LEN(BE666)-LEN(SUBSTITUTE(BE666," "&amp;L_PendPrep&amp;" "," ")))/(LEN(L_PendPrep)+1)),1,0),1)</f>
        <v>0</v>
      </c>
      <c r="BK666" s="61" t="n">
        <f aca="false">IFERROR(IF(SUMPRODUCT((LEN(BF666)-LEN(SUBSTITUTE(BF666," "&amp;L_PendStrict&amp;" "," ")))/(LEN(L_PendStrict)+1))&gt;SUMPRODUCT((LEN(BF666)-LEN(SUBSTITUTE(BF666," "&amp;L_PendNeg&amp;" "," ")))/(LEN(L_PendNeg)+1)),1,0),1)</f>
        <v>0</v>
      </c>
      <c r="BL666" s="61" t="n">
        <f aca="false">IFERROR(IF(OR(SUMPRODUCT(--ISNUMBER(SEARCH({"aa000"," aa 000"," aaa 000"," aaaa 000"," a 0000"," a000 000"," aa 00 000"," aaa 00 000"},BN666)))&gt;0,SUMPRODUCT(--ISNUMBER(SEARCH({"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666)))&gt;0,SUMPRODUCT(--ISNUMBER(SEARCH({"http","www.","\",".pdf",".jpg",".jpeg",".png",".heic",".xls",".doc",".msg",".eml"},Z666)))&gt;0,AND(SUMPRODUCT(--ISNUMBER(SEARCH({"sharepoint","onedrive","teams","dms","q-pulse","qpulse"},Z666)))&gt;0,ISNUMBER(SEARCH("0",BM666)))),1,0),0)</f>
        <v>0</v>
      </c>
      <c r="BM666" s="61" t="str">
        <f aca="false">SUBSTITUTE(SUBSTITUTE(SUBSTITUTE(SUBSTITUTE(SUBSTITUTE(SUBSTITUTE(SUBSTITUTE(SUBSTITUTE(SUBSTITUTE(LOWER(BW666&amp;""),"1","0"),"2","0"),"3","0"),"4","0"),"5","0"),"6","0"),"7","0"),"8","0"),"9","0")</f>
        <v>  </v>
      </c>
      <c r="BN666" s="61" t="str">
        <f aca="false">SUBSTITUTE(SUBSTITUTE(SUBSTITUTE(SUBSTITUTE(SUBSTITUTE(SUBSTITUTE(SUBSTITUTE(SUBSTITUTE(SUBSTITUTE(SUBSTITUTE(SUBSTITUTE(SUBSTITUTE(SUBSTITUTE(SUBSTITUTE(SUBSTITUTE(SUBSTITUTE(SUBSTITUTE(SUBSTITUTE(SUBSTITUTE(SUBSTITUTE(SUBSTITUTE(SUBSTITUTE(SUBSTITUTE(SUBSTITUTE(SUBSTITUTE(BM666,"b","a"),"c","a"),"d","a"),"e","a"),"f","a"),"g","a"),"h","a"),"i","a"),"j","a"),"k","a"),"l","a"),"m","a"),"n","a"),"o","a"),"p","a"),"q","a"),"r","a"),"s","a"),"t","a"),"u","a"),"v","a"),"w","a"),"x","a"),"y","a"),"z","a")</f>
        <v>  </v>
      </c>
      <c r="BO666" s="61" t="str">
        <f aca="false">SUBSTITUTE(SUBSTITUTE(SUBSTITUTE(SUBSTITUTE(SUBSTITUTE(SUBSTITUTE(SUBSTITUTE(SUBSTITUTE(SUBSTITUTE(LOWER(BX666&amp;""),"1","0"),"2","0"),"3","0"),"4","0"),"5","0"),"6","0"),"7","0"),"8","0"),"9","0")</f>
        <v>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v>
      </c>
      <c r="BQ666" s="61" t="n">
        <f aca="false">IFERROR(IF(OR(SUMPRODUCT(--ISNUMBER(SEARCH({"aa000"," aa 000"," aaa 000"," aaaa 000"," a 0000"," a000 000"," aa 00 000"," aaa 00 000"},BP666)))&gt;0,SUMPRODUCT(--ISNUMBER(SEARCH({"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666)))&gt;0,SUMPRODUCT(--ISNUMBER(SEARCH({"http","www.","\",".pdf",".jpg",".jpeg",".png",".heic",".xls",".doc",".msg",".eml"},W666)))&gt;0,ISNUMBER(SEARCH("0000",BO666)),AND(SUMPRODUCT(--ISNUMBER(SEARCH({"sharepoint","onedrive","teams","dms","q-pulse","qpulse"},W666)))&gt;0,ISNUMBER(SEARCH("0",BO666)))),1,0),0)</f>
        <v>0</v>
      </c>
      <c r="BR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666," "&amp;LOWER(Flights!$F$25)&amp;" "," ~ ")," mh"," ~")," at "," ~ ")," by "," ~ ")," on "," ~ ")," to "," ~ ")," from "," ~ ")," until "," ~ ")," till "," ~ ")," before "," ~ ")," after "," ~ ")," around "," ~ ")," approx "," ~ ")," about "," ~ ")," since "," ~ ")," hrs "," ~ ")," hr "," ~ ")," hours "," ~ ")," time "," ~ ")," jan "," ~ ")," feb "," ~ ")," mar "," ~ ")," apr "," ~ ")," may "," ~ ")," jun "," ~ ")," jul "," ~ ")," aug "," ~ ")," sep "," ~ ")," sept "," ~ ")," oct "," ~ ")</f>
        <v>  </v>
      </c>
      <c r="BS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666," "&amp;LOWER(Flights!$F$25)&amp;" "," ~ ")," mh"," ~")," at "," ~ ")," by "," ~ ")," on "," ~ ")," to "," ~ ")," from "," ~ ")," until "," ~ ")," till "," ~ ")," before "," ~ ")," after "," ~ ")," around "," ~ ")," approx "," ~ ")," about "," ~ ")," since "," ~ ")," hrs "," ~ ")," hr "," ~ ")," hours "," ~ ")," time "," ~ ")," jan "," ~ ")," feb "," ~ ")," mar "," ~ ")," apr "," ~ ")," may "," ~ ")," jun "," ~ ")," jul "," ~ ")," aug "," ~ ")," sep "," ~ ")," sept "," ~ ")," oct "," ~ ")</f>
        <v>  </v>
      </c>
      <c r="BT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666,"jan","~"),"feb","~"),"mar","~"),"apr","~"),"may","~"),"jun","~"),"jul","~"),"aug","~"),"sep","~"),"oct","~"),"nov","~"),"dec","~")," nov "," ~ ")," dec "," ~ ")," mon "," ~ ")," tue "," ~ ")," wed "," ~ ")," thu "," ~ ")," fri "," ~ ")," sat "," ~ ")," sun "," ~ ")," gate "," ~ ")," bay "," ~ ")," stand "," ~ ")," position "," ~ ")," galley "," ~ ")," flight "," ~ ")," flt "," ~ ")," day "," ~ ")," date "," ~ ")," dated "," ~ ")," the "," ~ ")," and "," ~ ")," of "," ~ ")," in "," ~ ")," for "," ~ ")," with "," ~ ")</f>
        <v>  </v>
      </c>
      <c r="BU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666,"jan","~"),"feb","~"),"mar","~"),"apr","~"),"may","~"),"jun","~"),"jul","~"),"aug","~"),"sep","~"),"oct","~"),"nov","~"),"dec","~")," nov "," ~ ")," dec "," ~ ")," mon "," ~ ")," tue "," ~ ")," wed "," ~ ")," thu "," ~ ")," fri "," ~ ")," sat "," ~ ")," sun "," ~ ")," gate "," ~ ")," bay "," ~ ")," stand "," ~ ")," position "," ~ ")," galley "," ~ ")," flight "," ~ ")," flt "," ~ ")," day "," ~ ")," date "," ~ ")," dated "," ~ ")," the "," ~ ")," and "," ~ ")," of "," ~ ")," in "," ~ ")," for "," ~ ")," with "," ~ ")</f>
        <v>  </v>
      </c>
      <c r="BV666" s="61" t="n">
        <f aca="false">0</f>
        <v>0</v>
      </c>
      <c r="BW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666," pax "," ~ ")," etd "," ~ ")," eta "," ~ ")," std "," ~ ")," sta "," ~ ")," atd "," ~ ")," ata "," ~ ")," lt "," ~ ")," utc "," ~ ")," local "," ~ ")," ok "," ~ ")," done "," ~ ")," seen "," ~ ")," chk "," ~ ")," chkd "," ~ ")," checked "," ~ ")," rcvd "," ~ ")," recd "," ~ ")," dep "," ~ ")," arr "," ~ ")," qty "," ~ ")," all "," ~ ")," ttl "," ~ ")," total "," ~ ")," via "," ~ ")," per "," ~ ")," call "," ~ ")," inbound "," ~ ")," outbound "," ~ ")," approx "," ~ ")</f>
        <v>  </v>
      </c>
      <c r="BX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666," pax "," ~ ")," etd "," ~ ")," eta "," ~ ")," std "," ~ ")," sta "," ~ ")," atd "," ~ ")," ata "," ~ ")," lt "," ~ ")," utc "," ~ ")," local "," ~ ")," ok "," ~ ")," done "," ~ ")," seen "," ~ ")," chk "," ~ ")," chkd "," ~ ")," checked "," ~ ")," rcvd "," ~ ")," recd "," ~ ")," dep "," ~ ")," arr "," ~ ")," qty "," ~ ")," all "," ~ ")," ttl "," ~ ")," total "," ~ ")," via "," ~ ")," per "," ~ ")," call "," ~ ")," inbound "," ~ ")," outbound "," ~ ")," approx "," ~ ")</f>
        <v>  </v>
      </c>
    </row>
    <row r="667" customFormat="false" ht="41.25" hidden="false" customHeight="true" outlineLevel="0" collapsed="false">
      <c r="A667" s="57" t="s">
        <v>1390</v>
      </c>
      <c r="B667" s="57" t="s">
        <v>310</v>
      </c>
      <c r="C667" s="57" t="str">
        <f aca="false">Flights!$F$25</f>
        <v>MH1437</v>
      </c>
      <c r="D667" s="58" t="n">
        <f aca="false">Flights!$D$25</f>
        <v>46325</v>
      </c>
      <c r="E667" s="57" t="str">
        <f aca="false">Flights!$G$25&amp;"-"&amp;Flights!$H$25</f>
        <v>LGK-KUL</v>
      </c>
      <c r="F667" s="57" t="str">
        <f aca="false">Flights!$K$25</f>
        <v>BC</v>
      </c>
      <c r="G667" s="57" t="s">
        <v>81</v>
      </c>
      <c r="H667" s="57" t="s">
        <v>381</v>
      </c>
      <c r="I667" s="57" t="s">
        <v>392</v>
      </c>
      <c r="J667" s="57" t="s">
        <v>393</v>
      </c>
      <c r="K667" s="67" t="s">
        <v>394</v>
      </c>
      <c r="L667" s="67" t="s">
        <v>385</v>
      </c>
      <c r="M667" s="67"/>
      <c r="N667" s="67" t="str">
        <f aca="false">IF(TRIM(Flights!$L$25)="A339","Required","N/A – rule")</f>
        <v>N/A – rule</v>
      </c>
      <c r="O667" s="67" t="s">
        <v>395</v>
      </c>
      <c r="P667" s="57" t="s">
        <v>187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open",IF(AND(NOT(OR(LEN(AZ667)&lt;15,ISNUMBER(MATCH(AZ667,L_Placeholder,0)))),BK667=0,NOT(OR(LEN(AU667)&lt;2,ISNUMBER(MATCH(AU667,L_Placeholder,0)))),NOT(OR(LEN(AX667)&lt;2,ISNUMBER(MATCH(AX667,L_Placeholder,0)))),TRIM(AE667)&lt;&gt;TRIM(T667)),"N/A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missing",IF(OR(LEN(AU667)&lt;2,ISNUMBER(MATCH(AU667,L_Placeholder,0))),"INVALID – PIC missing",IF(OR(LEN(AV667)&lt;2,ISNUMBER(MATCH(AV667,L_Placeholder,0))),"INVALID – result / assessment missing",IF(OR(OR(LEN(AW667)&lt;3,ISNUMBER(MATCH(AW667,L_Placeholder,0))),SUMPRODUCT(--ISNUMBER(SEARCH(" "&amp;L_EvidencePhrase&amp;" ",BD667)))&gt;0,BI667=1),"INVALID – evidence missing, placeholder or not yet on file",IF(BL667=0,"INVALID – evidence needs a traceable reference (number, file name or link)",IF(OR(LEN(AX667)&lt;2,ISNUMBER(MATCH(AX667,L_Placeholder,0))),"INVALID – verifier missing",IF(AX667=AU667,"INVALID – verifier must be someone other than the PIC",IF(BH667=1,"INVALID – result not yet available (awaiting / TBC)",IF(BV667=1,"INVALID – wording says not on board: an on-board confirmation needs the item loaded",IF(AND(AQ667=1,OR(OR(LEN(AY667)&lt;3,ISNUMBER(MATCH(AY667,L_Placeholder,0))),BJ667=1,BQ667=0)),"INVALID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LATE","COMPLETE")&amp;IF(BG667=1," – CHECK WORDING",""))))))))))))))))))))))),IF(TRIM(U667)="Fail","FAIL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t="str">
        <f aca="false">" "&amp;TRIM(SUBSTITUTE(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 "))&amp;" "</f>
        <v>  </v>
      </c>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IFERROR(IF(AND(TRIM(U667)="Pass",SUMPRODUCT((LEN(BC667)-LEN(SUBSTITUTE(BC667,"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")))/(LEN(L_PendNeg)+1))+SUMPRODUCT((LEN(BC667)-LEN(SUBSTITUTE(BC667," "&amp;L_PendPrep&amp;" "," ")))/(LEN(L_PendPrep)+1)),1,0),1)</f>
        <v>0</v>
      </c>
      <c r="BI667" s="61" t="n">
        <f aca="false">IFERROR(IF(SUMPRODUCT((LEN(BD667)-LEN(SUBSTITUTE(BD667," "&amp;L_PendStrict&amp;" "," ")))/(LEN(L_PendStrict)+1))&gt;SUMPRODUCT((LEN(BD667)-LEN(SUBSTITUTE(BD667," "&amp;L_PendNeg&amp;" "," ")))/(LEN(L_PendNeg)+1)),1,0),1)</f>
        <v>0</v>
      </c>
      <c r="BJ667" s="61" t="n">
        <f aca="false">IFERROR(IF(SUMPRODUCT((LEN(BE667)-LEN(SUBSTITUTE(BE667," "&amp;L_Pending&amp;" "," ")))/(LEN(L_Pending)+1))&gt;SUMPRODUCT((LEN(BE667)-LEN(SUBSTITUTE(BE667," "&amp;L_PendNeg&amp;" "," ")))/(LEN(L_PendNeg)+1))+SUMPRODUCT((LEN(BE667)-LEN(SUBSTITUTE(BE667," "&amp;L_PendPrep&amp;" "," ")))/(LEN(L_PendPrep)+1)),1,0),1)</f>
        <v>0</v>
      </c>
      <c r="BK667" s="61" t="n">
        <f aca="false">IFERROR(IF(SUMPRODUCT((LEN(BF667)-LEN(SUBSTITUTE(BF667," "&amp;L_PendStrict&amp;" "," ")))/(LEN(L_PendStrict)+1))&gt;SUMPRODUCT((LEN(BF667)-LEN(SUBSTITUTE(BF667," "&amp;L_PendNeg&amp;" "," ")))/(LEN(L_PendNeg)+1)),1,0),1)</f>
        <v>0</v>
      </c>
      <c r="BL667" s="61" t="n">
        <f aca="false">IFERROR(IF(OR(SUMPRODUCT(--ISNUMBER(SEARCH({"aa000"," aa 000"," aaa 000"," aaaa 000"," a 0000"," a000 000"," aa 00 000"," aaa 00 000"},BN667)))&gt;0,SUMPRODUCT(--ISNUMBER(SEARCH({"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667)))&gt;0,SUMPRODUCT(--ISNUMBER(SEARCH({"http","www.","\",".pdf",".jpg",".jpeg",".png",".heic",".xls",".doc",".msg",".eml"},Z667)))&gt;0,AND(SUMPRODUCT(--ISNUMBER(SEARCH({"sharepoint","onedrive","teams","dms","q-pulse","qpulse"},Z667)))&gt;0,ISNUMBER(SEARCH("0",BM667)))),1,0),0)</f>
        <v>0</v>
      </c>
      <c r="BM667" s="61" t="str">
        <f aca="false">SUBSTITUTE(SUBSTITUTE(SUBSTITUTE(SUBSTITUTE(SUBSTITUTE(SUBSTITUTE(SUBSTITUTE(SUBSTITUTE(SUBSTITUTE(LOWER(BW667&amp;""),"1","0"),"2","0"),"3","0"),"4","0"),"5","0"),"6","0"),"7","0"),"8","0"),"9","0")</f>
        <v>  </v>
      </c>
      <c r="BN667" s="61" t="str">
        <f aca="false">SUBSTITUTE(SUBSTITUTE(SUBSTITUTE(SUBSTITUTE(SUBSTITUTE(SUBSTITUTE(SUBSTITUTE(SUBSTITUTE(SUBSTITUTE(SUBSTITUTE(SUBSTITUTE(SUBSTITUTE(SUBSTITUTE(SUBSTITUTE(SUBSTITUTE(SUBSTITUTE(SUBSTITUTE(SUBSTITUTE(SUBSTITUTE(SUBSTITUTE(SUBSTITUTE(SUBSTITUTE(SUBSTITUTE(SUBSTITUTE(SUBSTITUTE(BM667,"b","a"),"c","a"),"d","a"),"e","a"),"f","a"),"g","a"),"h","a"),"i","a"),"j","a"),"k","a"),"l","a"),"m","a"),"n","a"),"o","a"),"p","a"),"q","a"),"r","a"),"s","a"),"t","a"),"u","a"),"v","a"),"w","a"),"x","a"),"y","a"),"z","a")</f>
        <v>  </v>
      </c>
      <c r="BO667" s="61" t="str">
        <f aca="false">SUBSTITUTE(SUBSTITUTE(SUBSTITUTE(SUBSTITUTE(SUBSTITUTE(SUBSTITUTE(SUBSTITUTE(SUBSTITUTE(SUBSTITUTE(LOWER(BX667&amp;""),"1","0"),"2","0"),"3","0"),"4","0"),"5","0"),"6","0"),"7","0"),"8","0"),"9","0")</f>
        <v>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v>
      </c>
      <c r="BQ667" s="61" t="n">
        <f aca="false">IFERROR(IF(OR(SUMPRODUCT(--ISNUMBER(SEARCH({"aa000"," aa 000"," aaa 000"," aaaa 000"," a 0000"," a000 000"," aa 00 000"," aaa 00 000"},BP667)))&gt;0,SUMPRODUCT(--ISNUMBER(SEARCH({"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667)))&gt;0,SUMPRODUCT(--ISNUMBER(SEARCH({"http","www.","\",".pdf",".jpg",".jpeg",".png",".heic",".xls",".doc",".msg",".eml"},W667)))&gt;0,ISNUMBER(SEARCH("0000",BO667)),AND(SUMPRODUCT(--ISNUMBER(SEARCH({"sharepoint","onedrive","teams","dms","q-pulse","qpulse"},W667)))&gt;0,ISNUMBER(SEARCH("0",BO667)))),1,0),0)</f>
        <v>0</v>
      </c>
      <c r="BR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667," "&amp;LOWER(Flights!$F$25)&amp;" "," ~ ")," mh"," ~")," at "," ~ ")," by "," ~ ")," on "," ~ ")," to "," ~ ")," from "," ~ ")," until "," ~ ")," till "," ~ ")," before "," ~ ")," after "," ~ ")," around "," ~ ")," approx "," ~ ")," about "," ~ ")," since "," ~ ")," hrs "," ~ ")," hr "," ~ ")," hours "," ~ ")," time "," ~ ")," jan "," ~ ")," feb "," ~ ")," mar "," ~ ")," apr "," ~ ")," may "," ~ ")," jun "," ~ ")," jul "," ~ ")," aug "," ~ ")," sep "," ~ ")," sept "," ~ ")," oct "," ~ ")</f>
        <v>  </v>
      </c>
      <c r="BS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667," "&amp;LOWER(Flights!$F$25)&amp;" "," ~ ")," mh"," ~")," at "," ~ ")," by "," ~ ")," on "," ~ ")," to "," ~ ")," from "," ~ ")," until "," ~ ")," till "," ~ ")," before "," ~ ")," after "," ~ ")," around "," ~ ")," approx "," ~ ")," about "," ~ ")," since "," ~ ")," hrs "," ~ ")," hr "," ~ ")," hours "," ~ ")," time "," ~ ")," jan "," ~ ")," feb "," ~ ")," mar "," ~ ")," apr "," ~ ")," may "," ~ ")," jun "," ~ ")," jul "," ~ ")," aug "," ~ ")," sep "," ~ ")," sept "," ~ ")," oct "," ~ ")</f>
        <v>  </v>
      </c>
      <c r="BT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667,"jan","~"),"feb","~"),"mar","~"),"apr","~"),"may","~"),"jun","~"),"jul","~"),"aug","~"),"sep","~"),"oct","~"),"nov","~"),"dec","~")," nov "," ~ ")," dec "," ~ ")," mon "," ~ ")," tue "," ~ ")," wed "," ~ ")," thu "," ~ ")," fri "," ~ ")," sat "," ~ ")," sun "," ~ ")," gate "," ~ ")," bay "," ~ ")," stand "," ~ ")," position "," ~ ")," galley "," ~ ")," flight "," ~ ")," flt "," ~ ")," day "," ~ ")," date "," ~ ")," dated "," ~ ")," the "," ~ ")," and "," ~ ")," of "," ~ ")," in "," ~ ")," for "," ~ ")," with "," ~ ")</f>
        <v>  </v>
      </c>
      <c r="BU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667,"jan","~"),"feb","~"),"mar","~"),"apr","~"),"may","~"),"jun","~"),"jul","~"),"aug","~"),"sep","~"),"oct","~"),"nov","~"),"dec","~")," nov "," ~ ")," dec "," ~ ")," mon "," ~ ")," tue "," ~ ")," wed "," ~ ")," thu "," ~ ")," fri "," ~ ")," sat "," ~ ")," sun "," ~ ")," gate "," ~ ")," bay "," ~ ")," stand "," ~ ")," position "," ~ ")," galley "," ~ ")," flight "," ~ ")," flt "," ~ ")," day "," ~ ")," date "," ~ ")," dated "," ~ ")," the "," ~ ")," and "," ~ ")," of "," ~ ")," in "," ~ ")," for "," ~ ")," with "," ~ ")</f>
        <v>  </v>
      </c>
      <c r="BV667" s="61" t="n">
        <f aca="false">0</f>
        <v>0</v>
      </c>
      <c r="BW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667," pax "," ~ ")," etd "," ~ ")," eta "," ~ ")," std "," ~ ")," sta "," ~ ")," atd "," ~ ")," ata "," ~ ")," lt "," ~ ")," utc "," ~ ")," local "," ~ ")," ok "," ~ ")," done "," ~ ")," seen "," ~ ")," chk "," ~ ")," chkd "," ~ ")," checked "," ~ ")," rcvd "," ~ ")," recd "," ~ ")," dep "," ~ ")," arr "," ~ ")," qty "," ~ ")," all "," ~ ")," ttl "," ~ ")," total "," ~ ")," via "," ~ ")," per "," ~ ")," call "," ~ ")," inbound "," ~ ")," outbound "," ~ ")," approx "," ~ ")</f>
        <v>  </v>
      </c>
      <c r="BX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667," pax "," ~ ")," etd "," ~ ")," eta "," ~ ")," std "," ~ ")," sta "," ~ ")," atd "," ~ ")," ata "," ~ ")," lt "," ~ ")," utc "," ~ ")," local "," ~ ")," ok "," ~ ")," done "," ~ ")," seen "," ~ ")," chk "," ~ ")," chkd "," ~ ")," checked "," ~ ")," rcvd "," ~ ")," recd "," ~ ")," dep "," ~ ")," arr "," ~ ")," qty "," ~ ")," all "," ~ ")," ttl "," ~ ")," total "," ~ ")," via "," ~ ")," per "," ~ ")," call "," ~ ")," inbound "," ~ ")," outbound "," ~ ")," approx "," ~ ")</f>
        <v>  </v>
      </c>
    </row>
    <row r="668" customFormat="false" ht="39.75" hidden="false" customHeight="true" outlineLevel="0" collapsed="false">
      <c r="A668" s="57" t="s">
        <v>1391</v>
      </c>
      <c r="B668" s="57" t="s">
        <v>310</v>
      </c>
      <c r="C668" s="57" t="str">
        <f aca="false">Flights!$F$25</f>
        <v>MH1437</v>
      </c>
      <c r="D668" s="58" t="n">
        <f aca="false">Flights!$D$25</f>
        <v>46325</v>
      </c>
      <c r="E668" s="57" t="str">
        <f aca="false">Flights!$G$25&amp;"-"&amp;Flights!$H$25</f>
        <v>LGK-KUL</v>
      </c>
      <c r="F668" s="57" t="str">
        <f aca="false">Flights!$K$25</f>
        <v>BC</v>
      </c>
      <c r="G668" s="57" t="s">
        <v>81</v>
      </c>
      <c r="H668" s="57" t="s">
        <v>381</v>
      </c>
      <c r="I668" s="57" t="s">
        <v>397</v>
      </c>
      <c r="J668" s="57" t="s">
        <v>398</v>
      </c>
      <c r="K668" s="67" t="s">
        <v>399</v>
      </c>
      <c r="L668" s="67" t="s">
        <v>385</v>
      </c>
      <c r="M668" s="67"/>
      <c r="N668" s="67" t="s">
        <v>386</v>
      </c>
      <c r="O668" s="67"/>
      <c r="P668" s="57" t="s">
        <v>187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open",IF(AND(NOT(OR(LEN(AZ668)&lt;15,ISNUMBER(MATCH(AZ668,L_Placeholder,0)))),BK668=0,NOT(OR(LEN(AU668)&lt;2,ISNUMBER(MATCH(AU668,L_Placeholder,0)))),NOT(OR(LEN(AX668)&lt;2,ISNUMBER(MATCH(AX668,L_Placeholder,0)))),TRIM(AE668)&lt;&gt;TRIM(T668)),"N/A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missing",IF(OR(LEN(AU668)&lt;2,ISNUMBER(MATCH(AU668,L_Placeholder,0))),"INVALID – PIC missing",IF(OR(LEN(AV668)&lt;2,ISNUMBER(MATCH(AV668,L_Placeholder,0))),"INVALID – result / assessment missing",IF(OR(OR(LEN(AW668)&lt;3,ISNUMBER(MATCH(AW668,L_Placeholder,0))),SUMPRODUCT(--ISNUMBER(SEARCH(" "&amp;L_EvidencePhrase&amp;" ",BD668)))&gt;0,BI668=1),"INVALID – evidence missing, placeholder or not yet on file",IF(BL668=0,"INVALID – evidence needs a traceable reference (number, file name or link)",IF(OR(LEN(AX668)&lt;2,ISNUMBER(MATCH(AX668,L_Placeholder,0))),"INVALID – verifier missing",IF(AX668=AU668,"INVALID – verifier must be someone other than the PIC",IF(BH668=1,"INVALID – result not yet available (awaiting / TBC)",IF(BV668=1,"INVALID – wording says not on board: an on-board confirmation needs the item loaded",IF(AND(AQ668=1,OR(OR(LEN(AY668)&lt;3,ISNUMBER(MATCH(AY668,L_Placeholder,0))),BJ668=1,BQ668=0)),"INVALID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LATE","COMPLETE")&amp;IF(BG668=1," – CHECK WORDING",""))))))))))))))))))))))),IF(TRIM(U668)="Fail","FAIL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t="str">
        <f aca="false">" "&amp;TRIM(SUBSTITUTE(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 "))&amp;" "</f>
        <v>  </v>
      </c>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IFERROR(IF(AND(TRIM(U668)="Pass",SUMPRODUCT((LEN(BC668)-LEN(SUBSTITUTE(BC668,"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")))/(LEN(L_PendNeg)+1))+SUMPRODUCT((LEN(BC668)-LEN(SUBSTITUTE(BC668," "&amp;L_PendPrep&amp;" "," ")))/(LEN(L_PendPrep)+1)),1,0),1)</f>
        <v>0</v>
      </c>
      <c r="BI668" s="61" t="n">
        <f aca="false">IFERROR(IF(SUMPRODUCT((LEN(BD668)-LEN(SUBSTITUTE(BD668," "&amp;L_PendStrict&amp;" "," ")))/(LEN(L_PendStrict)+1))&gt;SUMPRODUCT((LEN(BD668)-LEN(SUBSTITUTE(BD668," "&amp;L_PendNeg&amp;" "," ")))/(LEN(L_PendNeg)+1)),1,0),1)</f>
        <v>0</v>
      </c>
      <c r="BJ668" s="61" t="n">
        <f aca="false">IFERROR(IF(SUMPRODUCT((LEN(BE668)-LEN(SUBSTITUTE(BE668," "&amp;L_Pending&amp;" "," ")))/(LEN(L_Pending)+1))&gt;SUMPRODUCT((LEN(BE668)-LEN(SUBSTITUTE(BE668," "&amp;L_PendNeg&amp;" "," ")))/(LEN(L_PendNeg)+1))+SUMPRODUCT((LEN(BE668)-LEN(SUBSTITUTE(BE668," "&amp;L_PendPrep&amp;" "," ")))/(LEN(L_PendPrep)+1)),1,0),1)</f>
        <v>0</v>
      </c>
      <c r="BK668" s="61" t="n">
        <f aca="false">IFERROR(IF(SUMPRODUCT((LEN(BF668)-LEN(SUBSTITUTE(BF668," "&amp;L_PendStrict&amp;" "," ")))/(LEN(L_PendStrict)+1))&gt;SUMPRODUCT((LEN(BF668)-LEN(SUBSTITUTE(BF668," "&amp;L_PendNeg&amp;" "," ")))/(LEN(L_PendNeg)+1)),1,0),1)</f>
        <v>0</v>
      </c>
      <c r="BL668" s="61" t="n">
        <f aca="false">IFERROR(IF(OR(SUMPRODUCT(--ISNUMBER(SEARCH({"aa000"," aa 000"," aaa 000"," aaaa 000"," a 0000"," a000 000"," aa 00 000"," aaa 00 000"},BN668)))&gt;0,SUMPRODUCT(--ISNUMBER(SEARCH({"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668)))&gt;0,SUMPRODUCT(--ISNUMBER(SEARCH({"http","www.","\",".pdf",".jpg",".jpeg",".png",".heic",".xls",".doc",".msg",".eml"},Z668)))&gt;0,AND(SUMPRODUCT(--ISNUMBER(SEARCH({"sharepoint","onedrive","teams","dms","q-pulse","qpulse"},Z668)))&gt;0,ISNUMBER(SEARCH("0",BM668)))),1,0),0)</f>
        <v>0</v>
      </c>
      <c r="BM668" s="61" t="str">
        <f aca="false">SUBSTITUTE(SUBSTITUTE(SUBSTITUTE(SUBSTITUTE(SUBSTITUTE(SUBSTITUTE(SUBSTITUTE(SUBSTITUTE(SUBSTITUTE(LOWER(BW668&amp;""),"1","0"),"2","0"),"3","0"),"4","0"),"5","0"),"6","0"),"7","0"),"8","0"),"9","0")</f>
        <v>  </v>
      </c>
      <c r="BN668" s="61" t="str">
        <f aca="false">SUBSTITUTE(SUBSTITUTE(SUBSTITUTE(SUBSTITUTE(SUBSTITUTE(SUBSTITUTE(SUBSTITUTE(SUBSTITUTE(SUBSTITUTE(SUBSTITUTE(SUBSTITUTE(SUBSTITUTE(SUBSTITUTE(SUBSTITUTE(SUBSTITUTE(SUBSTITUTE(SUBSTITUTE(SUBSTITUTE(SUBSTITUTE(SUBSTITUTE(SUBSTITUTE(SUBSTITUTE(SUBSTITUTE(SUBSTITUTE(SUBSTITUTE(BM668,"b","a"),"c","a"),"d","a"),"e","a"),"f","a"),"g","a"),"h","a"),"i","a"),"j","a"),"k","a"),"l","a"),"m","a"),"n","a"),"o","a"),"p","a"),"q","a"),"r","a"),"s","a"),"t","a"),"u","a"),"v","a"),"w","a"),"x","a"),"y","a"),"z","a")</f>
        <v>  </v>
      </c>
      <c r="BO668" s="61" t="str">
        <f aca="false">SUBSTITUTE(SUBSTITUTE(SUBSTITUTE(SUBSTITUTE(SUBSTITUTE(SUBSTITUTE(SUBSTITUTE(SUBSTITUTE(SUBSTITUTE(LOWER(BX668&amp;""),"1","0"),"2","0"),"3","0"),"4","0"),"5","0"),"6","0"),"7","0"),"8","0"),"9","0")</f>
        <v>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v>
      </c>
      <c r="BQ668" s="61" t="n">
        <f aca="false">IFERROR(IF(OR(SUMPRODUCT(--ISNUMBER(SEARCH({"aa000"," aa 000"," aaa 000"," aaaa 000"," a 0000"," a000 000"," aa 00 000"," aaa 00 000"},BP668)))&gt;0,SUMPRODUCT(--ISNUMBER(SEARCH({"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668)))&gt;0,SUMPRODUCT(--ISNUMBER(SEARCH({"http","www.","\",".pdf",".jpg",".jpeg",".png",".heic",".xls",".doc",".msg",".eml"},W668)))&gt;0,ISNUMBER(SEARCH("0000",BO668)),AND(SUMPRODUCT(--ISNUMBER(SEARCH({"sharepoint","onedrive","teams","dms","q-pulse","qpulse"},W668)))&gt;0,ISNUMBER(SEARCH("0",BO668)))),1,0),0)</f>
        <v>0</v>
      </c>
      <c r="BR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668," "&amp;LOWER(Flights!$F$25)&amp;" "," ~ ")," mh"," ~")," at "," ~ ")," by "," ~ ")," on "," ~ ")," to "," ~ ")," from "," ~ ")," until "," ~ ")," till "," ~ ")," before "," ~ ")," after "," ~ ")," around "," ~ ")," approx "," ~ ")," about "," ~ ")," since "," ~ ")," hrs "," ~ ")," hr "," ~ ")," hours "," ~ ")," time "," ~ ")," jan "," ~ ")," feb "," ~ ")," mar "," ~ ")," apr "," ~ ")," may "," ~ ")," jun "," ~ ")," jul "," ~ ")," aug "," ~ ")," sep "," ~ ")," sept "," ~ ")," oct "," ~ ")</f>
        <v>  </v>
      </c>
      <c r="BS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668," "&amp;LOWER(Flights!$F$25)&amp;" "," ~ ")," mh"," ~")," at "," ~ ")," by "," ~ ")," on "," ~ ")," to "," ~ ")," from "," ~ ")," until "," ~ ")," till "," ~ ")," before "," ~ ")," after "," ~ ")," around "," ~ ")," approx "," ~ ")," about "," ~ ")," since "," ~ ")," hrs "," ~ ")," hr "," ~ ")," hours "," ~ ")," time "," ~ ")," jan "," ~ ")," feb "," ~ ")," mar "," ~ ")," apr "," ~ ")," may "," ~ ")," jun "," ~ ")," jul "," ~ ")," aug "," ~ ")," sep "," ~ ")," sept "," ~ ")," oct "," ~ ")</f>
        <v>  </v>
      </c>
      <c r="BT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668,"jan","~"),"feb","~"),"mar","~"),"apr","~"),"may","~"),"jun","~"),"jul","~"),"aug","~"),"sep","~"),"oct","~"),"nov","~"),"dec","~")," nov "," ~ ")," dec "," ~ ")," mon "," ~ ")," tue "," ~ ")," wed "," ~ ")," thu "," ~ ")," fri "," ~ ")," sat "," ~ ")," sun "," ~ ")," gate "," ~ ")," bay "," ~ ")," stand "," ~ ")," position "," ~ ")," galley "," ~ ")," flight "," ~ ")," flt "," ~ ")," day "," ~ ")," date "," ~ ")," dated "," ~ ")," the "," ~ ")," and "," ~ ")," of "," ~ ")," in "," ~ ")," for "," ~ ")," with "," ~ ")</f>
        <v>  </v>
      </c>
      <c r="BU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668,"jan","~"),"feb","~"),"mar","~"),"apr","~"),"may","~"),"jun","~"),"jul","~"),"aug","~"),"sep","~"),"oct","~"),"nov","~"),"dec","~")," nov "," ~ ")," dec "," ~ ")," mon "," ~ ")," tue "," ~ ")," wed "," ~ ")," thu "," ~ ")," fri "," ~ ")," sat "," ~ ")," sun "," ~ ")," gate "," ~ ")," bay "," ~ ")," stand "," ~ ")," position "," ~ ")," galley "," ~ ")," flight "," ~ ")," flt "," ~ ")," day "," ~ ")," date "," ~ ")," dated "," ~ ")," the "," ~ ")," and "," ~ ")," of "," ~ ")," in "," ~ ")," for "," ~ ")," with "," ~ ")</f>
        <v>  </v>
      </c>
      <c r="BV668" s="61" t="n">
        <f aca="false">0</f>
        <v>0</v>
      </c>
      <c r="BW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668," pax "," ~ ")," etd "," ~ ")," eta "," ~ ")," std "," ~ ")," sta "," ~ ")," atd "," ~ ")," ata "," ~ ")," lt "," ~ ")," utc "," ~ ")," local "," ~ ")," ok "," ~ ")," done "," ~ ")," seen "," ~ ")," chk "," ~ ")," chkd "," ~ ")," checked "," ~ ")," rcvd "," ~ ")," recd "," ~ ")," dep "," ~ ")," arr "," ~ ")," qty "," ~ ")," all "," ~ ")," ttl "," ~ ")," total "," ~ ")," via "," ~ ")," per "," ~ ")," call "," ~ ")," inbound "," ~ ")," outbound "," ~ ")," approx "," ~ ")</f>
        <v>  </v>
      </c>
      <c r="BX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668," pax "," ~ ")," etd "," ~ ")," eta "," ~ ")," std "," ~ ")," sta "," ~ ")," atd "," ~ ")," ata "," ~ ")," lt "," ~ ")," utc "," ~ ")," local "," ~ ")," ok "," ~ ")," done "," ~ ")," seen "," ~ ")," chk "," ~ ")," chkd "," ~ ")," checked "," ~ ")," rcvd "," ~ ")," recd "," ~ ")," dep "," ~ ")," arr "," ~ ")," qty "," ~ ")," all "," ~ ")," ttl "," ~ ")," total "," ~ ")," via "," ~ ")," per "," ~ ")," call "," ~ ")," inbound "," ~ ")," outbound "," ~ ")," approx "," ~ ")</f>
        <v>  </v>
      </c>
    </row>
    <row r="669" customFormat="false" ht="39.75" hidden="false" customHeight="true" outlineLevel="0" collapsed="false">
      <c r="A669" s="57" t="s">
        <v>1392</v>
      </c>
      <c r="B669" s="57" t="s">
        <v>310</v>
      </c>
      <c r="C669" s="57" t="str">
        <f aca="false">Flights!$F$25</f>
        <v>MH1437</v>
      </c>
      <c r="D669" s="58" t="n">
        <f aca="false">Flights!$D$25</f>
        <v>46325</v>
      </c>
      <c r="E669" s="57" t="str">
        <f aca="false">Flights!$G$25&amp;"-"&amp;Flights!$H$25</f>
        <v>LGK-KUL</v>
      </c>
      <c r="F669" s="57" t="str">
        <f aca="false">Flights!$K$25</f>
        <v>BC</v>
      </c>
      <c r="G669" s="57" t="s">
        <v>81</v>
      </c>
      <c r="H669" s="57" t="s">
        <v>381</v>
      </c>
      <c r="I669" s="57" t="s">
        <v>401</v>
      </c>
      <c r="J669" s="57" t="s">
        <v>402</v>
      </c>
      <c r="K669" s="67" t="s">
        <v>403</v>
      </c>
      <c r="L669" s="67" t="s">
        <v>385</v>
      </c>
      <c r="M669" s="67"/>
      <c r="N669" s="67" t="s">
        <v>386</v>
      </c>
      <c r="O669" s="67"/>
      <c r="P669" s="57" t="s">
        <v>187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open",IF(AND(NOT(OR(LEN(AZ669)&lt;15,ISNUMBER(MATCH(AZ669,L_Placeholder,0)))),BK669=0,NOT(OR(LEN(AU669)&lt;2,ISNUMBER(MATCH(AU669,L_Placeholder,0)))),NOT(OR(LEN(AX669)&lt;2,ISNUMBER(MATCH(AX669,L_Placeholder,0)))),TRIM(AE669)&lt;&gt;TRIM(T669)),"N/A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missing",IF(OR(LEN(AU669)&lt;2,ISNUMBER(MATCH(AU669,L_Placeholder,0))),"INVALID – PIC missing",IF(OR(LEN(AV669)&lt;2,ISNUMBER(MATCH(AV669,L_Placeholder,0))),"INVALID – result / assessment missing",IF(OR(OR(LEN(AW669)&lt;3,ISNUMBER(MATCH(AW669,L_Placeholder,0))),SUMPRODUCT(--ISNUMBER(SEARCH(" "&amp;L_EvidencePhrase&amp;" ",BD669)))&gt;0,BI669=1),"INVALID – evidence missing, placeholder or not yet on file",IF(BL669=0,"INVALID – evidence needs a traceable reference (number, file name or link)",IF(OR(LEN(AX669)&lt;2,ISNUMBER(MATCH(AX669,L_Placeholder,0))),"INVALID – verifier missing",IF(AX669=AU669,"INVALID – verifier must be someone other than the PIC",IF(BH669=1,"INVALID – result not yet available (awaiting / TBC)",IF(BV669=1,"INVALID – wording says not on board: an on-board confirmation needs the item loaded",IF(AND(AQ669=1,OR(OR(LEN(AY669)&lt;3,ISNUMBER(MATCH(AY669,L_Placeholder,0))),BJ669=1,BQ669=0)),"INVALID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LATE","COMPLETE")&amp;IF(BG669=1," – CHECK WORDING",""))))))))))))))))))))))),IF(TRIM(U669)="Fail","FAIL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t="str">
        <f aca="false">" "&amp;TRIM(SUBSTITUTE(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 "))&amp;" "</f>
        <v>  </v>
      </c>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IFERROR(IF(AND(TRIM(U669)="Pass",SUMPRODUCT((LEN(BC669)-LEN(SUBSTITUTE(BC669,"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")))/(LEN(L_PendNeg)+1))+SUMPRODUCT((LEN(BC669)-LEN(SUBSTITUTE(BC669," "&amp;L_PendPrep&amp;" "," ")))/(LEN(L_PendPrep)+1)),1,0),1)</f>
        <v>0</v>
      </c>
      <c r="BI669" s="61" t="n">
        <f aca="false">IFERROR(IF(SUMPRODUCT((LEN(BD669)-LEN(SUBSTITUTE(BD669," "&amp;L_PendStrict&amp;" "," ")))/(LEN(L_PendStrict)+1))&gt;SUMPRODUCT((LEN(BD669)-LEN(SUBSTITUTE(BD669," "&amp;L_PendNeg&amp;" "," ")))/(LEN(L_PendNeg)+1)),1,0),1)</f>
        <v>0</v>
      </c>
      <c r="BJ669" s="61" t="n">
        <f aca="false">IFERROR(IF(SUMPRODUCT((LEN(BE669)-LEN(SUBSTITUTE(BE669," "&amp;L_Pending&amp;" "," ")))/(LEN(L_Pending)+1))&gt;SUMPRODUCT((LEN(BE669)-LEN(SUBSTITUTE(BE669," "&amp;L_PendNeg&amp;" "," ")))/(LEN(L_PendNeg)+1))+SUMPRODUCT((LEN(BE669)-LEN(SUBSTITUTE(BE669," "&amp;L_PendPrep&amp;" "," ")))/(LEN(L_PendPrep)+1)),1,0),1)</f>
        <v>0</v>
      </c>
      <c r="BK669" s="61" t="n">
        <f aca="false">IFERROR(IF(SUMPRODUCT((LEN(BF669)-LEN(SUBSTITUTE(BF669," "&amp;L_PendStrict&amp;" "," ")))/(LEN(L_PendStrict)+1))&gt;SUMPRODUCT((LEN(BF669)-LEN(SUBSTITUTE(BF669," "&amp;L_PendNeg&amp;" "," ")))/(LEN(L_PendNeg)+1)),1,0),1)</f>
        <v>0</v>
      </c>
      <c r="BL669" s="61" t="n">
        <f aca="false">IFERROR(IF(OR(SUMPRODUCT(--ISNUMBER(SEARCH({"aa000"," aa 000"," aaa 000"," aaaa 000"," a 0000"," a000 000"," aa 00 000"," aaa 00 000"},BN669)))&gt;0,SUMPRODUCT(--ISNUMBER(SEARCH({"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669)))&gt;0,SUMPRODUCT(--ISNUMBER(SEARCH({"http","www.","\",".pdf",".jpg",".jpeg",".png",".heic",".xls",".doc",".msg",".eml"},Z669)))&gt;0,AND(SUMPRODUCT(--ISNUMBER(SEARCH({"sharepoint","onedrive","teams","dms","q-pulse","qpulse"},Z669)))&gt;0,ISNUMBER(SEARCH("0",BM669)))),1,0),0)</f>
        <v>0</v>
      </c>
      <c r="BM669" s="61" t="str">
        <f aca="false">SUBSTITUTE(SUBSTITUTE(SUBSTITUTE(SUBSTITUTE(SUBSTITUTE(SUBSTITUTE(SUBSTITUTE(SUBSTITUTE(SUBSTITUTE(LOWER(BW669&amp;""),"1","0"),"2","0"),"3","0"),"4","0"),"5","0"),"6","0"),"7","0"),"8","0"),"9","0")</f>
        <v>  </v>
      </c>
      <c r="BN669" s="61" t="str">
        <f aca="false">SUBSTITUTE(SUBSTITUTE(SUBSTITUTE(SUBSTITUTE(SUBSTITUTE(SUBSTITUTE(SUBSTITUTE(SUBSTITUTE(SUBSTITUTE(SUBSTITUTE(SUBSTITUTE(SUBSTITUTE(SUBSTITUTE(SUBSTITUTE(SUBSTITUTE(SUBSTITUTE(SUBSTITUTE(SUBSTITUTE(SUBSTITUTE(SUBSTITUTE(SUBSTITUTE(SUBSTITUTE(SUBSTITUTE(SUBSTITUTE(SUBSTITUTE(BM669,"b","a"),"c","a"),"d","a"),"e","a"),"f","a"),"g","a"),"h","a"),"i","a"),"j","a"),"k","a"),"l","a"),"m","a"),"n","a"),"o","a"),"p","a"),"q","a"),"r","a"),"s","a"),"t","a"),"u","a"),"v","a"),"w","a"),"x","a"),"y","a"),"z","a")</f>
        <v>  </v>
      </c>
      <c r="BO669" s="61" t="str">
        <f aca="false">SUBSTITUTE(SUBSTITUTE(SUBSTITUTE(SUBSTITUTE(SUBSTITUTE(SUBSTITUTE(SUBSTITUTE(SUBSTITUTE(SUBSTITUTE(LOWER(BX669&amp;""),"1","0"),"2","0"),"3","0"),"4","0"),"5","0"),"6","0"),"7","0"),"8","0"),"9","0")</f>
        <v>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v>
      </c>
      <c r="BQ669" s="61" t="n">
        <f aca="false">IFERROR(IF(OR(SUMPRODUCT(--ISNUMBER(SEARCH({"aa000"," aa 000"," aaa 000"," aaaa 000"," a 0000"," a000 000"," aa 00 000"," aaa 00 000"},BP669)))&gt;0,SUMPRODUCT(--ISNUMBER(SEARCH({"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669)))&gt;0,SUMPRODUCT(--ISNUMBER(SEARCH({"http","www.","\",".pdf",".jpg",".jpeg",".png",".heic",".xls",".doc",".msg",".eml"},W669)))&gt;0,ISNUMBER(SEARCH("0000",BO669)),AND(SUMPRODUCT(--ISNUMBER(SEARCH({"sharepoint","onedrive","teams","dms","q-pulse","qpulse"},W669)))&gt;0,ISNUMBER(SEARCH("0",BO669)))),1,0),0)</f>
        <v>0</v>
      </c>
      <c r="BR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669," "&amp;LOWER(Flights!$F$25)&amp;" "," ~ ")," mh"," ~")," at "," ~ ")," by "," ~ ")," on "," ~ ")," to "," ~ ")," from "," ~ ")," until "," ~ ")," till "," ~ ")," before "," ~ ")," after "," ~ ")," around "," ~ ")," approx "," ~ ")," about "," ~ ")," since "," ~ ")," hrs "," ~ ")," hr "," ~ ")," hours "," ~ ")," time "," ~ ")," jan "," ~ ")," feb "," ~ ")," mar "," ~ ")," apr "," ~ ")," may "," ~ ")," jun "," ~ ")," jul "," ~ ")," aug "," ~ ")," sep "," ~ ")," sept "," ~ ")," oct "," ~ ")</f>
        <v>  </v>
      </c>
      <c r="BS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669," "&amp;LOWER(Flights!$F$25)&amp;" "," ~ ")," mh"," ~")," at "," ~ ")," by "," ~ ")," on "," ~ ")," to "," ~ ")," from "," ~ ")," until "," ~ ")," till "," ~ ")," before "," ~ ")," after "," ~ ")," around "," ~ ")," approx "," ~ ")," about "," ~ ")," since "," ~ ")," hrs "," ~ ")," hr "," ~ ")," hours "," ~ ")," time "," ~ ")," jan "," ~ ")," feb "," ~ ")," mar "," ~ ")," apr "," ~ ")," may "," ~ ")," jun "," ~ ")," jul "," ~ ")," aug "," ~ ")," sep "," ~ ")," sept "," ~ ")," oct "," ~ ")</f>
        <v>  </v>
      </c>
      <c r="BT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669,"jan","~"),"feb","~"),"mar","~"),"apr","~"),"may","~"),"jun","~"),"jul","~"),"aug","~"),"sep","~"),"oct","~"),"nov","~"),"dec","~")," nov "," ~ ")," dec "," ~ ")," mon "," ~ ")," tue "," ~ ")," wed "," ~ ")," thu "," ~ ")," fri "," ~ ")," sat "," ~ ")," sun "," ~ ")," gate "," ~ ")," bay "," ~ ")," stand "," ~ ")," position "," ~ ")," galley "," ~ ")," flight "," ~ ")," flt "," ~ ")," day "," ~ ")," date "," ~ ")," dated "," ~ ")," the "," ~ ")," and "," ~ ")," of "," ~ ")," in "," ~ ")," for "," ~ ")," with "," ~ ")</f>
        <v>  </v>
      </c>
      <c r="BU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669,"jan","~"),"feb","~"),"mar","~"),"apr","~"),"may","~"),"jun","~"),"jul","~"),"aug","~"),"sep","~"),"oct","~"),"nov","~"),"dec","~")," nov "," ~ ")," dec "," ~ ")," mon "," ~ ")," tue "," ~ ")," wed "," ~ ")," thu "," ~ ")," fri "," ~ ")," sat "," ~ ")," sun "," ~ ")," gate "," ~ ")," bay "," ~ ")," stand "," ~ ")," position "," ~ ")," galley "," ~ ")," flight "," ~ ")," flt "," ~ ")," day "," ~ ")," date "," ~ ")," dated "," ~ ")," the "," ~ ")," and "," ~ ")," of "," ~ ")," in "," ~ ")," for "," ~ ")," with "," ~ ")</f>
        <v>  </v>
      </c>
      <c r="BV669" s="61" t="n">
        <f aca="false">0</f>
        <v>0</v>
      </c>
      <c r="BW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669," pax "," ~ ")," etd "," ~ ")," eta "," ~ ")," std "," ~ ")," sta "," ~ ")," atd "," ~ ")," ata "," ~ ")," lt "," ~ ")," utc "," ~ ")," local "," ~ ")," ok "," ~ ")," done "," ~ ")," seen "," ~ ")," chk "," ~ ")," chkd "," ~ ")," checked "," ~ ")," rcvd "," ~ ")," recd "," ~ ")," dep "," ~ ")," arr "," ~ ")," qty "," ~ ")," all "," ~ ")," ttl "," ~ ")," total "," ~ ")," via "," ~ ")," per "," ~ ")," call "," ~ ")," inbound "," ~ ")," outbound "," ~ ")," approx "," ~ ")</f>
        <v>  </v>
      </c>
      <c r="BX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669," pax "," ~ ")," etd "," ~ ")," eta "," ~ ")," std "," ~ ")," sta "," ~ ")," atd "," ~ ")," ata "," ~ ")," lt "," ~ ")," utc "," ~ ")," local "," ~ ")," ok "," ~ ")," done "," ~ ")," seen "," ~ ")," chk "," ~ ")," chkd "," ~ ")," checked "," ~ ")," rcvd "," ~ ")," recd "," ~ ")," dep "," ~ ")," arr "," ~ ")," qty "," ~ ")," all "," ~ ")," ttl "," ~ ")," total "," ~ ")," via "," ~ ")," per "," ~ ")," call "," ~ ")," inbound "," ~ ")," outbound "," ~ ")," approx "," ~ ")</f>
        <v>  </v>
      </c>
    </row>
    <row r="670" customFormat="false" ht="39.75" hidden="false" customHeight="true" outlineLevel="0" collapsed="false">
      <c r="A670" s="57" t="s">
        <v>1393</v>
      </c>
      <c r="B670" s="57" t="s">
        <v>310</v>
      </c>
      <c r="C670" s="57" t="str">
        <f aca="false">Flights!$F$25</f>
        <v>MH1437</v>
      </c>
      <c r="D670" s="58" t="n">
        <f aca="false">Flights!$D$25</f>
        <v>46325</v>
      </c>
      <c r="E670" s="57" t="str">
        <f aca="false">Flights!$G$25&amp;"-"&amp;Flights!$H$25</f>
        <v>LGK-KUL</v>
      </c>
      <c r="F670" s="57" t="str">
        <f aca="false">Flights!$K$25</f>
        <v>BC</v>
      </c>
      <c r="G670" s="57" t="s">
        <v>81</v>
      </c>
      <c r="H670" s="57" t="s">
        <v>381</v>
      </c>
      <c r="I670" s="57" t="s">
        <v>401</v>
      </c>
      <c r="J670" s="57" t="s">
        <v>405</v>
      </c>
      <c r="K670" s="67" t="s">
        <v>406</v>
      </c>
      <c r="L670" s="67" t="s">
        <v>385</v>
      </c>
      <c r="M670" s="67"/>
      <c r="N670" s="67" t="s">
        <v>386</v>
      </c>
      <c r="O670" s="67"/>
      <c r="P670" s="57" t="s">
        <v>187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open",IF(AND(NOT(OR(LEN(AZ670)&lt;15,ISNUMBER(MATCH(AZ670,L_Placeholder,0)))),BK670=0,NOT(OR(LEN(AU670)&lt;2,ISNUMBER(MATCH(AU670,L_Placeholder,0)))),NOT(OR(LEN(AX670)&lt;2,ISNUMBER(MATCH(AX670,L_Placeholder,0)))),TRIM(AE670)&lt;&gt;TRIM(T670)),"N/A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missing",IF(OR(LEN(AU670)&lt;2,ISNUMBER(MATCH(AU670,L_Placeholder,0))),"INVALID – PIC missing",IF(OR(LEN(AV670)&lt;2,ISNUMBER(MATCH(AV670,L_Placeholder,0))),"INVALID – result / assessment missing",IF(OR(OR(LEN(AW670)&lt;3,ISNUMBER(MATCH(AW670,L_Placeholder,0))),SUMPRODUCT(--ISNUMBER(SEARCH(" "&amp;L_EvidencePhrase&amp;" ",BD670)))&gt;0,BI670=1),"INVALID – evidence missing, placeholder or not yet on file",IF(BL670=0,"INVALID – evidence needs a traceable reference (number, file name or link)",IF(OR(LEN(AX670)&lt;2,ISNUMBER(MATCH(AX670,L_Placeholder,0))),"INVALID – verifier missing",IF(AX670=AU670,"INVALID – verifier must be someone other than the PIC",IF(BH670=1,"INVALID – result not yet available (awaiting / TBC)",IF(BV670=1,"INVALID – wording says not on board: an on-board confirmation needs the item loaded",IF(AND(AQ670=1,OR(OR(LEN(AY670)&lt;3,ISNUMBER(MATCH(AY670,L_Placeholder,0))),BJ670=1,BQ670=0)),"INVALID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LATE","COMPLETE")&amp;IF(BG670=1," – CHECK WORDING",""))))))))))))))))))))))),IF(TRIM(U670)="Fail","FAIL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t="str">
        <f aca="false">" "&amp;TRIM(SUBSTITUTE(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 "))&amp;" "</f>
        <v>  </v>
      </c>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IFERROR(IF(AND(TRIM(U670)="Pass",SUMPRODUCT((LEN(BC670)-LEN(SUBSTITUTE(BC670,"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")))/(LEN(L_PendNeg)+1))+SUMPRODUCT((LEN(BC670)-LEN(SUBSTITUTE(BC670," "&amp;L_PendPrep&amp;" "," ")))/(LEN(L_PendPrep)+1)),1,0),1)</f>
        <v>0</v>
      </c>
      <c r="BI670" s="61" t="n">
        <f aca="false">IFERROR(IF(SUMPRODUCT((LEN(BD670)-LEN(SUBSTITUTE(BD670," "&amp;L_PendStrict&amp;" "," ")))/(LEN(L_PendStrict)+1))&gt;SUMPRODUCT((LEN(BD670)-LEN(SUBSTITUTE(BD670," "&amp;L_PendNeg&amp;" "," ")))/(LEN(L_PendNeg)+1)),1,0),1)</f>
        <v>0</v>
      </c>
      <c r="BJ670" s="61" t="n">
        <f aca="false">IFERROR(IF(SUMPRODUCT((LEN(BE670)-LEN(SUBSTITUTE(BE670," "&amp;L_Pending&amp;" "," ")))/(LEN(L_Pending)+1))&gt;SUMPRODUCT((LEN(BE670)-LEN(SUBSTITUTE(BE670," "&amp;L_PendNeg&amp;" "," ")))/(LEN(L_PendNeg)+1))+SUMPRODUCT((LEN(BE670)-LEN(SUBSTITUTE(BE670," "&amp;L_PendPrep&amp;" "," ")))/(LEN(L_PendPrep)+1)),1,0),1)</f>
        <v>0</v>
      </c>
      <c r="BK670" s="61" t="n">
        <f aca="false">IFERROR(IF(SUMPRODUCT((LEN(BF670)-LEN(SUBSTITUTE(BF670," "&amp;L_PendStrict&amp;" "," ")))/(LEN(L_PendStrict)+1))&gt;SUMPRODUCT((LEN(BF670)-LEN(SUBSTITUTE(BF670," "&amp;L_PendNeg&amp;" "," ")))/(LEN(L_PendNeg)+1)),1,0),1)</f>
        <v>0</v>
      </c>
      <c r="BL670" s="61" t="n">
        <f aca="false">IFERROR(IF(OR(SUMPRODUCT(--ISNUMBER(SEARCH({"aa000"," aa 000"," aaa 000"," aaaa 000"," a 0000"," a000 000"," aa 00 000"," aaa 00 000"},BN670)))&gt;0,SUMPRODUCT(--ISNUMBER(SEARCH({"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670)))&gt;0,SUMPRODUCT(--ISNUMBER(SEARCH({"http","www.","\",".pdf",".jpg",".jpeg",".png",".heic",".xls",".doc",".msg",".eml"},Z670)))&gt;0,AND(SUMPRODUCT(--ISNUMBER(SEARCH({"sharepoint","onedrive","teams","dms","q-pulse","qpulse"},Z670)))&gt;0,ISNUMBER(SEARCH("0",BM670)))),1,0),0)</f>
        <v>0</v>
      </c>
      <c r="BM670" s="61" t="str">
        <f aca="false">SUBSTITUTE(SUBSTITUTE(SUBSTITUTE(SUBSTITUTE(SUBSTITUTE(SUBSTITUTE(SUBSTITUTE(SUBSTITUTE(SUBSTITUTE(LOWER(BW670&amp;""),"1","0"),"2","0"),"3","0"),"4","0"),"5","0"),"6","0"),"7","0"),"8","0"),"9","0")</f>
        <v>  </v>
      </c>
      <c r="BN670" s="61" t="str">
        <f aca="false">SUBSTITUTE(SUBSTITUTE(SUBSTITUTE(SUBSTITUTE(SUBSTITUTE(SUBSTITUTE(SUBSTITUTE(SUBSTITUTE(SUBSTITUTE(SUBSTITUTE(SUBSTITUTE(SUBSTITUTE(SUBSTITUTE(SUBSTITUTE(SUBSTITUTE(SUBSTITUTE(SUBSTITUTE(SUBSTITUTE(SUBSTITUTE(SUBSTITUTE(SUBSTITUTE(SUBSTITUTE(SUBSTITUTE(SUBSTITUTE(SUBSTITUTE(BM670,"b","a"),"c","a"),"d","a"),"e","a"),"f","a"),"g","a"),"h","a"),"i","a"),"j","a"),"k","a"),"l","a"),"m","a"),"n","a"),"o","a"),"p","a"),"q","a"),"r","a"),"s","a"),"t","a"),"u","a"),"v","a"),"w","a"),"x","a"),"y","a"),"z","a")</f>
        <v>  </v>
      </c>
      <c r="BO670" s="61" t="str">
        <f aca="false">SUBSTITUTE(SUBSTITUTE(SUBSTITUTE(SUBSTITUTE(SUBSTITUTE(SUBSTITUTE(SUBSTITUTE(SUBSTITUTE(SUBSTITUTE(LOWER(BX670&amp;""),"1","0"),"2","0"),"3","0"),"4","0"),"5","0"),"6","0"),"7","0"),"8","0"),"9","0")</f>
        <v>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v>
      </c>
      <c r="BQ670" s="61" t="n">
        <f aca="false">IFERROR(IF(OR(SUMPRODUCT(--ISNUMBER(SEARCH({"aa000"," aa 000"," aaa 000"," aaaa 000"," a 0000"," a000 000"," aa 00 000"," aaa 00 000"},BP670)))&gt;0,SUMPRODUCT(--ISNUMBER(SEARCH({"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670)))&gt;0,SUMPRODUCT(--ISNUMBER(SEARCH({"http","www.","\",".pdf",".jpg",".jpeg",".png",".heic",".xls",".doc",".msg",".eml"},W670)))&gt;0,ISNUMBER(SEARCH("0000",BO670)),AND(SUMPRODUCT(--ISNUMBER(SEARCH({"sharepoint","onedrive","teams","dms","q-pulse","qpulse"},W670)))&gt;0,ISNUMBER(SEARCH("0",BO670)))),1,0),0)</f>
        <v>0</v>
      </c>
      <c r="BR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670," "&amp;LOWER(Flights!$F$25)&amp;" "," ~ ")," mh"," ~")," at "," ~ ")," by "," ~ ")," on "," ~ ")," to "," ~ ")," from "," ~ ")," until "," ~ ")," till "," ~ ")," before "," ~ ")," after "," ~ ")," around "," ~ ")," approx "," ~ ")," about "," ~ ")," since "," ~ ")," hrs "," ~ ")," hr "," ~ ")," hours "," ~ ")," time "," ~ ")," jan "," ~ ")," feb "," ~ ")," mar "," ~ ")," apr "," ~ ")," may "," ~ ")," jun "," ~ ")," jul "," ~ ")," aug "," ~ ")," sep "," ~ ")," sept "," ~ ")," oct "," ~ ")</f>
        <v>  </v>
      </c>
      <c r="BS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670," "&amp;LOWER(Flights!$F$25)&amp;" "," ~ ")," mh"," ~")," at "," ~ ")," by "," ~ ")," on "," ~ ")," to "," ~ ")," from "," ~ ")," until "," ~ ")," till "," ~ ")," before "," ~ ")," after "," ~ ")," around "," ~ ")," approx "," ~ ")," about "," ~ ")," since "," ~ ")," hrs "," ~ ")," hr "," ~ ")," hours "," ~ ")," time "," ~ ")," jan "," ~ ")," feb "," ~ ")," mar "," ~ ")," apr "," ~ ")," may "," ~ ")," jun "," ~ ")," jul "," ~ ")," aug "," ~ ")," sep "," ~ ")," sept "," ~ ")," oct "," ~ ")</f>
        <v>  </v>
      </c>
      <c r="BT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670,"jan","~"),"feb","~"),"mar","~"),"apr","~"),"may","~"),"jun","~"),"jul","~"),"aug","~"),"sep","~"),"oct","~"),"nov","~"),"dec","~")," nov "," ~ ")," dec "," ~ ")," mon "," ~ ")," tue "," ~ ")," wed "," ~ ")," thu "," ~ ")," fri "," ~ ")," sat "," ~ ")," sun "," ~ ")," gate "," ~ ")," bay "," ~ ")," stand "," ~ ")," position "," ~ ")," galley "," ~ ")," flight "," ~ ")," flt "," ~ ")," day "," ~ ")," date "," ~ ")," dated "," ~ ")," the "," ~ ")," and "," ~ ")," of "," ~ ")," in "," ~ ")," for "," ~ ")," with "," ~ ")</f>
        <v>  </v>
      </c>
      <c r="BU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670,"jan","~"),"feb","~"),"mar","~"),"apr","~"),"may","~"),"jun","~"),"jul","~"),"aug","~"),"sep","~"),"oct","~"),"nov","~"),"dec","~")," nov "," ~ ")," dec "," ~ ")," mon "," ~ ")," tue "," ~ ")," wed "," ~ ")," thu "," ~ ")," fri "," ~ ")," sat "," ~ ")," sun "," ~ ")," gate "," ~ ")," bay "," ~ ")," stand "," ~ ")," position "," ~ ")," galley "," ~ ")," flight "," ~ ")," flt "," ~ ")," day "," ~ ")," date "," ~ ")," dated "," ~ ")," the "," ~ ")," and "," ~ ")," of "," ~ ")," in "," ~ ")," for "," ~ ")," with "," ~ ")</f>
        <v>  </v>
      </c>
      <c r="BV670" s="61" t="n">
        <f aca="false">0</f>
        <v>0</v>
      </c>
      <c r="BW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670," pax "," ~ ")," etd "," ~ ")," eta "," ~ ")," std "," ~ ")," sta "," ~ ")," atd "," ~ ")," ata "," ~ ")," lt "," ~ ")," utc "," ~ ")," local "," ~ ")," ok "," ~ ")," done "," ~ ")," seen "," ~ ")," chk "," ~ ")," chkd "," ~ ")," checked "," ~ ")," rcvd "," ~ ")," recd "," ~ ")," dep "," ~ ")," arr "," ~ ")," qty "," ~ ")," all "," ~ ")," ttl "," ~ ")," total "," ~ ")," via "," ~ ")," per "," ~ ")," call "," ~ ")," inbound "," ~ ")," outbound "," ~ ")," approx "," ~ ")</f>
        <v>  </v>
      </c>
      <c r="BX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670," pax "," ~ ")," etd "," ~ ")," eta "," ~ ")," std "," ~ ")," sta "," ~ ")," atd "," ~ ")," ata "," ~ ")," lt "," ~ ")," utc "," ~ ")," local "," ~ ")," ok "," ~ ")," done "," ~ ")," seen "," ~ ")," chk "," ~ ")," chkd "," ~ ")," checked "," ~ ")," rcvd "," ~ ")," recd "," ~ ")," dep "," ~ ")," arr "," ~ ")," qty "," ~ ")," all "," ~ ")," ttl "," ~ ")," total "," ~ ")," via "," ~ ")," per "," ~ ")," call "," ~ ")," inbound "," ~ ")," outbound "," ~ ")," approx "," ~ ")</f>
        <v>  </v>
      </c>
    </row>
    <row r="671" customFormat="false" ht="39.75" hidden="false" customHeight="true" outlineLevel="0" collapsed="false">
      <c r="A671" s="57" t="s">
        <v>1394</v>
      </c>
      <c r="B671" s="57" t="s">
        <v>310</v>
      </c>
      <c r="C671" s="57" t="str">
        <f aca="false">Flights!$F$25</f>
        <v>MH1437</v>
      </c>
      <c r="D671" s="58" t="n">
        <f aca="false">Flights!$D$25</f>
        <v>46325</v>
      </c>
      <c r="E671" s="57" t="str">
        <f aca="false">Flights!$G$25&amp;"-"&amp;Flights!$H$25</f>
        <v>LGK-KUL</v>
      </c>
      <c r="F671" s="57" t="str">
        <f aca="false">Flights!$K$25</f>
        <v>BC</v>
      </c>
      <c r="G671" s="57" t="s">
        <v>81</v>
      </c>
      <c r="H671" s="57" t="s">
        <v>381</v>
      </c>
      <c r="I671" s="57" t="s">
        <v>408</v>
      </c>
      <c r="J671" s="57" t="s">
        <v>409</v>
      </c>
      <c r="K671" s="67" t="s">
        <v>410</v>
      </c>
      <c r="L671" s="67" t="s">
        <v>385</v>
      </c>
      <c r="M671" s="67"/>
      <c r="N671" s="67" t="s">
        <v>386</v>
      </c>
      <c r="O671" s="67"/>
      <c r="P671" s="57" t="s">
        <v>187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open",IF(AND(NOT(OR(LEN(AZ671)&lt;15,ISNUMBER(MATCH(AZ671,L_Placeholder,0)))),BK671=0,NOT(OR(LEN(AU671)&lt;2,ISNUMBER(MATCH(AU671,L_Placeholder,0)))),NOT(OR(LEN(AX671)&lt;2,ISNUMBER(MATCH(AX671,L_Placeholder,0)))),TRIM(AE671)&lt;&gt;TRIM(T671)),"N/A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missing",IF(OR(LEN(AU671)&lt;2,ISNUMBER(MATCH(AU671,L_Placeholder,0))),"INVALID – PIC missing",IF(OR(LEN(AV671)&lt;2,ISNUMBER(MATCH(AV671,L_Placeholder,0))),"INVALID – result / assessment missing",IF(OR(OR(LEN(AW671)&lt;3,ISNUMBER(MATCH(AW671,L_Placeholder,0))),SUMPRODUCT(--ISNUMBER(SEARCH(" "&amp;L_EvidencePhrase&amp;" ",BD671)))&gt;0,BI671=1),"INVALID – evidence missing, placeholder or not yet on file",IF(BL671=0,"INVALID – evidence needs a traceable reference (number, file name or link)",IF(OR(LEN(AX671)&lt;2,ISNUMBER(MATCH(AX671,L_Placeholder,0))),"INVALID – verifier missing",IF(AX671=AU671,"INVALID – verifier must be someone other than the PIC",IF(BH671=1,"INVALID – result not yet available (awaiting / TBC)",IF(BV671=1,"INVALID – wording says not on board: an on-board confirmation needs the item loaded",IF(AND(AQ671=1,OR(OR(LEN(AY671)&lt;3,ISNUMBER(MATCH(AY671,L_Placeholder,0))),BJ671=1,BQ671=0)),"INVALID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LATE","COMPLETE")&amp;IF(BG671=1," – CHECK WORDING",""))))))))))))))))))))))),IF(TRIM(U671)="Fail","FAIL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t="str">
        <f aca="false">" "&amp;TRIM(SUBSTITUTE(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 "))&amp;" "</f>
        <v>  </v>
      </c>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IFERROR(IF(AND(TRIM(U671)="Pass",SUMPRODUCT((LEN(BC671)-LEN(SUBSTITUTE(BC671,"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")))/(LEN(L_PendNeg)+1))+SUMPRODUCT((LEN(BC671)-LEN(SUBSTITUTE(BC671," "&amp;L_PendPrep&amp;" "," ")))/(LEN(L_PendPrep)+1)),1,0),1)</f>
        <v>0</v>
      </c>
      <c r="BI671" s="61" t="n">
        <f aca="false">IFERROR(IF(SUMPRODUCT((LEN(BD671)-LEN(SUBSTITUTE(BD671," "&amp;L_PendStrict&amp;" "," ")))/(LEN(L_PendStrict)+1))&gt;SUMPRODUCT((LEN(BD671)-LEN(SUBSTITUTE(BD671," "&amp;L_PendNeg&amp;" "," ")))/(LEN(L_PendNeg)+1)),1,0),1)</f>
        <v>0</v>
      </c>
      <c r="BJ671" s="61" t="n">
        <f aca="false">IFERROR(IF(SUMPRODUCT((LEN(BE671)-LEN(SUBSTITUTE(BE671," "&amp;L_Pending&amp;" "," ")))/(LEN(L_Pending)+1))&gt;SUMPRODUCT((LEN(BE671)-LEN(SUBSTITUTE(BE671," "&amp;L_PendNeg&amp;" "," ")))/(LEN(L_PendNeg)+1))+SUMPRODUCT((LEN(BE671)-LEN(SUBSTITUTE(BE671," "&amp;L_PendPrep&amp;" "," ")))/(LEN(L_PendPrep)+1)),1,0),1)</f>
        <v>0</v>
      </c>
      <c r="BK671" s="61" t="n">
        <f aca="false">IFERROR(IF(SUMPRODUCT((LEN(BF671)-LEN(SUBSTITUTE(BF671," "&amp;L_PendStrict&amp;" "," ")))/(LEN(L_PendStrict)+1))&gt;SUMPRODUCT((LEN(BF671)-LEN(SUBSTITUTE(BF671," "&amp;L_PendNeg&amp;" "," ")))/(LEN(L_PendNeg)+1)),1,0),1)</f>
        <v>0</v>
      </c>
      <c r="BL671" s="61" t="n">
        <f aca="false">IFERROR(IF(OR(SUMPRODUCT(--ISNUMBER(SEARCH({"aa000"," aa 000"," aaa 000"," aaaa 000"," a 0000"," a000 000"," aa 00 000"," aaa 00 000"},BN671)))&gt;0,SUMPRODUCT(--ISNUMBER(SEARCH({"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671)))&gt;0,SUMPRODUCT(--ISNUMBER(SEARCH({"http","www.","\",".pdf",".jpg",".jpeg",".png",".heic",".xls",".doc",".msg",".eml"},Z671)))&gt;0,AND(SUMPRODUCT(--ISNUMBER(SEARCH({"sharepoint","onedrive","teams","dms","q-pulse","qpulse"},Z671)))&gt;0,ISNUMBER(SEARCH("0",BM671)))),1,0),0)</f>
        <v>0</v>
      </c>
      <c r="BM671" s="61" t="str">
        <f aca="false">SUBSTITUTE(SUBSTITUTE(SUBSTITUTE(SUBSTITUTE(SUBSTITUTE(SUBSTITUTE(SUBSTITUTE(SUBSTITUTE(SUBSTITUTE(LOWER(BW671&amp;""),"1","0"),"2","0"),"3","0"),"4","0"),"5","0"),"6","0"),"7","0"),"8","0"),"9","0")</f>
        <v>  </v>
      </c>
      <c r="BN671" s="61" t="str">
        <f aca="false">SUBSTITUTE(SUBSTITUTE(SUBSTITUTE(SUBSTITUTE(SUBSTITUTE(SUBSTITUTE(SUBSTITUTE(SUBSTITUTE(SUBSTITUTE(SUBSTITUTE(SUBSTITUTE(SUBSTITUTE(SUBSTITUTE(SUBSTITUTE(SUBSTITUTE(SUBSTITUTE(SUBSTITUTE(SUBSTITUTE(SUBSTITUTE(SUBSTITUTE(SUBSTITUTE(SUBSTITUTE(SUBSTITUTE(SUBSTITUTE(SUBSTITUTE(BM671,"b","a"),"c","a"),"d","a"),"e","a"),"f","a"),"g","a"),"h","a"),"i","a"),"j","a"),"k","a"),"l","a"),"m","a"),"n","a"),"o","a"),"p","a"),"q","a"),"r","a"),"s","a"),"t","a"),"u","a"),"v","a"),"w","a"),"x","a"),"y","a"),"z","a")</f>
        <v>  </v>
      </c>
      <c r="BO671" s="61" t="str">
        <f aca="false">SUBSTITUTE(SUBSTITUTE(SUBSTITUTE(SUBSTITUTE(SUBSTITUTE(SUBSTITUTE(SUBSTITUTE(SUBSTITUTE(SUBSTITUTE(LOWER(BX671&amp;""),"1","0"),"2","0"),"3","0"),"4","0"),"5","0"),"6","0"),"7","0"),"8","0"),"9","0")</f>
        <v>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v>
      </c>
      <c r="BQ671" s="61" t="n">
        <f aca="false">IFERROR(IF(OR(SUMPRODUCT(--ISNUMBER(SEARCH({"aa000"," aa 000"," aaa 000"," aaaa 000"," a 0000"," a000 000"," aa 00 000"," aaa 00 000"},BP671)))&gt;0,SUMPRODUCT(--ISNUMBER(SEARCH({"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671)))&gt;0,SUMPRODUCT(--ISNUMBER(SEARCH({"http","www.","\",".pdf",".jpg",".jpeg",".png",".heic",".xls",".doc",".msg",".eml"},W671)))&gt;0,ISNUMBER(SEARCH("0000",BO671)),AND(SUMPRODUCT(--ISNUMBER(SEARCH({"sharepoint","onedrive","teams","dms","q-pulse","qpulse"},W671)))&gt;0,ISNUMBER(SEARCH("0",BO671)))),1,0),0)</f>
        <v>0</v>
      </c>
      <c r="BR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671," "&amp;LOWER(Flights!$F$25)&amp;" "," ~ ")," mh"," ~")," at "," ~ ")," by "," ~ ")," on "," ~ ")," to "," ~ ")," from "," ~ ")," until "," ~ ")," till "," ~ ")," before "," ~ ")," after "," ~ ")," around "," ~ ")," approx "," ~ ")," about "," ~ ")," since "," ~ ")," hrs "," ~ ")," hr "," ~ ")," hours "," ~ ")," time "," ~ ")," jan "," ~ ")," feb "," ~ ")," mar "," ~ ")," apr "," ~ ")," may "," ~ ")," jun "," ~ ")," jul "," ~ ")," aug "," ~ ")," sep "," ~ ")," sept "," ~ ")," oct "," ~ ")</f>
        <v>  </v>
      </c>
      <c r="BS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671," "&amp;LOWER(Flights!$F$25)&amp;" "," ~ ")," mh"," ~")," at "," ~ ")," by "," ~ ")," on "," ~ ")," to "," ~ ")," from "," ~ ")," until "," ~ ")," till "," ~ ")," before "," ~ ")," after "," ~ ")," around "," ~ ")," approx "," ~ ")," about "," ~ ")," since "," ~ ")," hrs "," ~ ")," hr "," ~ ")," hours "," ~ ")," time "," ~ ")," jan "," ~ ")," feb "," ~ ")," mar "," ~ ")," apr "," ~ ")," may "," ~ ")," jun "," ~ ")," jul "," ~ ")," aug "," ~ ")," sep "," ~ ")," sept "," ~ ")," oct "," ~ ")</f>
        <v>  </v>
      </c>
      <c r="BT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671,"jan","~"),"feb","~"),"mar","~"),"apr","~"),"may","~"),"jun","~"),"jul","~"),"aug","~"),"sep","~"),"oct","~"),"nov","~"),"dec","~")," nov "," ~ ")," dec "," ~ ")," mon "," ~ ")," tue "," ~ ")," wed "," ~ ")," thu "," ~ ")," fri "," ~ ")," sat "," ~ ")," sun "," ~ ")," gate "," ~ ")," bay "," ~ ")," stand "," ~ ")," position "," ~ ")," galley "," ~ ")," flight "," ~ ")," flt "," ~ ")," day "," ~ ")," date "," ~ ")," dated "," ~ ")," the "," ~ ")," and "," ~ ")," of "," ~ ")," in "," ~ ")," for "," ~ ")," with "," ~ ")</f>
        <v>  </v>
      </c>
      <c r="BU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671,"jan","~"),"feb","~"),"mar","~"),"apr","~"),"may","~"),"jun","~"),"jul","~"),"aug","~"),"sep","~"),"oct","~"),"nov","~"),"dec","~")," nov "," ~ ")," dec "," ~ ")," mon "," ~ ")," tue "," ~ ")," wed "," ~ ")," thu "," ~ ")," fri "," ~ ")," sat "," ~ ")," sun "," ~ ")," gate "," ~ ")," bay "," ~ ")," stand "," ~ ")," position "," ~ ")," galley "," ~ ")," flight "," ~ ")," flt "," ~ ")," day "," ~ ")," date "," ~ ")," dated "," ~ ")," the "," ~ ")," and "," ~ ")," of "," ~ ")," in "," ~ ")," for "," ~ ")," with "," ~ ")</f>
        <v>  </v>
      </c>
      <c r="BV671" s="61" t="n">
        <f aca="false">0</f>
        <v>0</v>
      </c>
      <c r="BW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671," pax "," ~ ")," etd "," ~ ")," eta "," ~ ")," std "," ~ ")," sta "," ~ ")," atd "," ~ ")," ata "," ~ ")," lt "," ~ ")," utc "," ~ ")," local "," ~ ")," ok "," ~ ")," done "," ~ ")," seen "," ~ ")," chk "," ~ ")," chkd "," ~ ")," checked "," ~ ")," rcvd "," ~ ")," recd "," ~ ")," dep "," ~ ")," arr "," ~ ")," qty "," ~ ")," all "," ~ ")," ttl "," ~ ")," total "," ~ ")," via "," ~ ")," per "," ~ ")," call "," ~ ")," inbound "," ~ ")," outbound "," ~ ")," approx "," ~ ")</f>
        <v>  </v>
      </c>
      <c r="BX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671," pax "," ~ ")," etd "," ~ ")," eta "," ~ ")," std "," ~ ")," sta "," ~ ")," atd "," ~ ")," ata "," ~ ")," lt "," ~ ")," utc "," ~ ")," local "," ~ ")," ok "," ~ ")," done "," ~ ")," seen "," ~ ")," chk "," ~ ")," chkd "," ~ ")," checked "," ~ ")," rcvd "," ~ ")," recd "," ~ ")," dep "," ~ ")," arr "," ~ ")," qty "," ~ ")," all "," ~ ")," ttl "," ~ ")," total "," ~ ")," via "," ~ ")," per "," ~ ")," call "," ~ ")," inbound "," ~ ")," outbound "," ~ ")," approx "," ~ ")</f>
        <v>  </v>
      </c>
    </row>
    <row r="672" customFormat="false" ht="39.75" hidden="false" customHeight="true" outlineLevel="0" collapsed="false">
      <c r="A672" s="57" t="s">
        <v>1395</v>
      </c>
      <c r="B672" s="57" t="s">
        <v>310</v>
      </c>
      <c r="C672" s="57" t="str">
        <f aca="false">Flights!$F$25</f>
        <v>MH1437</v>
      </c>
      <c r="D672" s="58" t="n">
        <f aca="false">Flights!$D$25</f>
        <v>46325</v>
      </c>
      <c r="E672" s="57" t="str">
        <f aca="false">Flights!$G$25&amp;"-"&amp;Flights!$H$25</f>
        <v>LGK-KUL</v>
      </c>
      <c r="F672" s="57" t="str">
        <f aca="false">Flights!$K$25</f>
        <v>BC</v>
      </c>
      <c r="G672" s="57" t="s">
        <v>81</v>
      </c>
      <c r="H672" s="57" t="s">
        <v>381</v>
      </c>
      <c r="I672" s="57" t="s">
        <v>408</v>
      </c>
      <c r="J672" s="57" t="s">
        <v>412</v>
      </c>
      <c r="K672" s="67" t="s">
        <v>410</v>
      </c>
      <c r="L672" s="67" t="s">
        <v>385</v>
      </c>
      <c r="M672" s="67"/>
      <c r="N672" s="67" t="s">
        <v>386</v>
      </c>
      <c r="O672" s="67"/>
      <c r="P672" s="57" t="s">
        <v>187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open",IF(AND(NOT(OR(LEN(AZ672)&lt;15,ISNUMBER(MATCH(AZ672,L_Placeholder,0)))),BK672=0,NOT(OR(LEN(AU672)&lt;2,ISNUMBER(MATCH(AU672,L_Placeholder,0)))),NOT(OR(LEN(AX672)&lt;2,ISNUMBER(MATCH(AX672,L_Placeholder,0)))),TRIM(AE672)&lt;&gt;TRIM(T672)),"N/A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missing",IF(OR(LEN(AU672)&lt;2,ISNUMBER(MATCH(AU672,L_Placeholder,0))),"INVALID – PIC missing",IF(OR(LEN(AV672)&lt;2,ISNUMBER(MATCH(AV672,L_Placeholder,0))),"INVALID – result / assessment missing",IF(OR(OR(LEN(AW672)&lt;3,ISNUMBER(MATCH(AW672,L_Placeholder,0))),SUMPRODUCT(--ISNUMBER(SEARCH(" "&amp;L_EvidencePhrase&amp;" ",BD672)))&gt;0,BI672=1),"INVALID – evidence missing, placeholder or not yet on file",IF(BL672=0,"INVALID – evidence needs a traceable reference (number, file name or link)",IF(OR(LEN(AX672)&lt;2,ISNUMBER(MATCH(AX672,L_Placeholder,0))),"INVALID – verifier missing",IF(AX672=AU672,"INVALID – verifier must be someone other than the PIC",IF(BH672=1,"INVALID – result not yet available (awaiting / TBC)",IF(BV672=1,"INVALID – wording says not on board: an on-board confirmation needs the item loaded",IF(AND(AQ672=1,OR(OR(LEN(AY672)&lt;3,ISNUMBER(MATCH(AY672,L_Placeholder,0))),BJ672=1,BQ672=0)),"INVALID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LATE","COMPLETE")&amp;IF(BG672=1," – CHECK WORDING",""))))))))))))))))))))))),IF(TRIM(U672)="Fail","FAIL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t="str">
        <f aca="false">" "&amp;TRIM(SUBSTITUTE(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 "))&amp;" "</f>
        <v>  </v>
      </c>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IFERROR(IF(AND(TRIM(U672)="Pass",SUMPRODUCT((LEN(BC672)-LEN(SUBSTITUTE(BC672,"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")))/(LEN(L_PendNeg)+1))+SUMPRODUCT((LEN(BC672)-LEN(SUBSTITUTE(BC672," "&amp;L_PendPrep&amp;" "," ")))/(LEN(L_PendPrep)+1)),1,0),1)</f>
        <v>0</v>
      </c>
      <c r="BI672" s="61" t="n">
        <f aca="false">IFERROR(IF(SUMPRODUCT((LEN(BD672)-LEN(SUBSTITUTE(BD672," "&amp;L_PendStrict&amp;" "," ")))/(LEN(L_PendStrict)+1))&gt;SUMPRODUCT((LEN(BD672)-LEN(SUBSTITUTE(BD672," "&amp;L_PendNeg&amp;" "," ")))/(LEN(L_PendNeg)+1)),1,0),1)</f>
        <v>0</v>
      </c>
      <c r="BJ672" s="61" t="n">
        <f aca="false">IFERROR(IF(SUMPRODUCT((LEN(BE672)-LEN(SUBSTITUTE(BE672," "&amp;L_Pending&amp;" "," ")))/(LEN(L_Pending)+1))&gt;SUMPRODUCT((LEN(BE672)-LEN(SUBSTITUTE(BE672," "&amp;L_PendNeg&amp;" "," ")))/(LEN(L_PendNeg)+1))+SUMPRODUCT((LEN(BE672)-LEN(SUBSTITUTE(BE672," "&amp;L_PendPrep&amp;" "," ")))/(LEN(L_PendPrep)+1)),1,0),1)</f>
        <v>0</v>
      </c>
      <c r="BK672" s="61" t="n">
        <f aca="false">IFERROR(IF(SUMPRODUCT((LEN(BF672)-LEN(SUBSTITUTE(BF672," "&amp;L_PendStrict&amp;" "," ")))/(LEN(L_PendStrict)+1))&gt;SUMPRODUCT((LEN(BF672)-LEN(SUBSTITUTE(BF672," "&amp;L_PendNeg&amp;" "," ")))/(LEN(L_PendNeg)+1)),1,0),1)</f>
        <v>0</v>
      </c>
      <c r="BL672" s="61" t="n">
        <f aca="false">IFERROR(IF(OR(SUMPRODUCT(--ISNUMBER(SEARCH({"aa000"," aa 000"," aaa 000"," aaaa 000"," a 0000"," a000 000"," aa 00 000"," aaa 00 000"},BN672)))&gt;0,SUMPRODUCT(--ISNUMBER(SEARCH({"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672)))&gt;0,SUMPRODUCT(--ISNUMBER(SEARCH({"http","www.","\",".pdf",".jpg",".jpeg",".png",".heic",".xls",".doc",".msg",".eml"},Z672)))&gt;0,AND(SUMPRODUCT(--ISNUMBER(SEARCH({"sharepoint","onedrive","teams","dms","q-pulse","qpulse"},Z672)))&gt;0,ISNUMBER(SEARCH("0",BM672)))),1,0),0)</f>
        <v>0</v>
      </c>
      <c r="BM672" s="61" t="str">
        <f aca="false">SUBSTITUTE(SUBSTITUTE(SUBSTITUTE(SUBSTITUTE(SUBSTITUTE(SUBSTITUTE(SUBSTITUTE(SUBSTITUTE(SUBSTITUTE(LOWER(BW672&amp;""),"1","0"),"2","0"),"3","0"),"4","0"),"5","0"),"6","0"),"7","0"),"8","0"),"9","0")</f>
        <v>  </v>
      </c>
      <c r="BN672" s="61" t="str">
        <f aca="false">SUBSTITUTE(SUBSTITUTE(SUBSTITUTE(SUBSTITUTE(SUBSTITUTE(SUBSTITUTE(SUBSTITUTE(SUBSTITUTE(SUBSTITUTE(SUBSTITUTE(SUBSTITUTE(SUBSTITUTE(SUBSTITUTE(SUBSTITUTE(SUBSTITUTE(SUBSTITUTE(SUBSTITUTE(SUBSTITUTE(SUBSTITUTE(SUBSTITUTE(SUBSTITUTE(SUBSTITUTE(SUBSTITUTE(SUBSTITUTE(SUBSTITUTE(BM672,"b","a"),"c","a"),"d","a"),"e","a"),"f","a"),"g","a"),"h","a"),"i","a"),"j","a"),"k","a"),"l","a"),"m","a"),"n","a"),"o","a"),"p","a"),"q","a"),"r","a"),"s","a"),"t","a"),"u","a"),"v","a"),"w","a"),"x","a"),"y","a"),"z","a")</f>
        <v>  </v>
      </c>
      <c r="BO672" s="61" t="str">
        <f aca="false">SUBSTITUTE(SUBSTITUTE(SUBSTITUTE(SUBSTITUTE(SUBSTITUTE(SUBSTITUTE(SUBSTITUTE(SUBSTITUTE(SUBSTITUTE(LOWER(BX672&amp;""),"1","0"),"2","0"),"3","0"),"4","0"),"5","0"),"6","0"),"7","0"),"8","0"),"9","0")</f>
        <v>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v>
      </c>
      <c r="BQ672" s="61" t="n">
        <f aca="false">IFERROR(IF(OR(SUMPRODUCT(--ISNUMBER(SEARCH({"aa000"," aa 000"," aaa 000"," aaaa 000"," a 0000"," a000 000"," aa 00 000"," aaa 00 000"},BP672)))&gt;0,SUMPRODUCT(--ISNUMBER(SEARCH({"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672)))&gt;0,SUMPRODUCT(--ISNUMBER(SEARCH({"http","www.","\",".pdf",".jpg",".jpeg",".png",".heic",".xls",".doc",".msg",".eml"},W672)))&gt;0,ISNUMBER(SEARCH("0000",BO672)),AND(SUMPRODUCT(--ISNUMBER(SEARCH({"sharepoint","onedrive","teams","dms","q-pulse","qpulse"},W672)))&gt;0,ISNUMBER(SEARCH("0",BO672)))),1,0),0)</f>
        <v>0</v>
      </c>
      <c r="BR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672," "&amp;LOWER(Flights!$F$25)&amp;" "," ~ ")," mh"," ~")," at "," ~ ")," by "," ~ ")," on "," ~ ")," to "," ~ ")," from "," ~ ")," until "," ~ ")," till "," ~ ")," before "," ~ ")," after "," ~ ")," around "," ~ ")," approx "," ~ ")," about "," ~ ")," since "," ~ ")," hrs "," ~ ")," hr "," ~ ")," hours "," ~ ")," time "," ~ ")," jan "," ~ ")," feb "," ~ ")," mar "," ~ ")," apr "," ~ ")," may "," ~ ")," jun "," ~ ")," jul "," ~ ")," aug "," ~ ")," sep "," ~ ")," sept "," ~ ")," oct "," ~ ")</f>
        <v>  </v>
      </c>
      <c r="BS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672," "&amp;LOWER(Flights!$F$25)&amp;" "," ~ ")," mh"," ~")," at "," ~ ")," by "," ~ ")," on "," ~ ")," to "," ~ ")," from "," ~ ")," until "," ~ ")," till "," ~ ")," before "," ~ ")," after "," ~ ")," around "," ~ ")," approx "," ~ ")," about "," ~ ")," since "," ~ ")," hrs "," ~ ")," hr "," ~ ")," hours "," ~ ")," time "," ~ ")," jan "," ~ ")," feb "," ~ ")," mar "," ~ ")," apr "," ~ ")," may "," ~ ")," jun "," ~ ")," jul "," ~ ")," aug "," ~ ")," sep "," ~ ")," sept "," ~ ")," oct "," ~ ")</f>
        <v>  </v>
      </c>
      <c r="BT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672,"jan","~"),"feb","~"),"mar","~"),"apr","~"),"may","~"),"jun","~"),"jul","~"),"aug","~"),"sep","~"),"oct","~"),"nov","~"),"dec","~")," nov "," ~ ")," dec "," ~ ")," mon "," ~ ")," tue "," ~ ")," wed "," ~ ")," thu "," ~ ")," fri "," ~ ")," sat "," ~ ")," sun "," ~ ")," gate "," ~ ")," bay "," ~ ")," stand "," ~ ")," position "," ~ ")," galley "," ~ ")," flight "," ~ ")," flt "," ~ ")," day "," ~ ")," date "," ~ ")," dated "," ~ ")," the "," ~ ")," and "," ~ ")," of "," ~ ")," in "," ~ ")," for "," ~ ")," with "," ~ ")</f>
        <v>  </v>
      </c>
      <c r="BU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672,"jan","~"),"feb","~"),"mar","~"),"apr","~"),"may","~"),"jun","~"),"jul","~"),"aug","~"),"sep","~"),"oct","~"),"nov","~"),"dec","~")," nov "," ~ ")," dec "," ~ ")," mon "," ~ ")," tue "," ~ ")," wed "," ~ ")," thu "," ~ ")," fri "," ~ ")," sat "," ~ ")," sun "," ~ ")," gate "," ~ ")," bay "," ~ ")," stand "," ~ ")," position "," ~ ")," galley "," ~ ")," flight "," ~ ")," flt "," ~ ")," day "," ~ ")," date "," ~ ")," dated "," ~ ")," the "," ~ ")," and "," ~ ")," of "," ~ ")," in "," ~ ")," for "," ~ ")," with "," ~ ")</f>
        <v>  </v>
      </c>
      <c r="BV672" s="61" t="n">
        <f aca="false">0</f>
        <v>0</v>
      </c>
      <c r="BW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672," pax "," ~ ")," etd "," ~ ")," eta "," ~ ")," std "," ~ ")," sta "," ~ ")," atd "," ~ ")," ata "," ~ ")," lt "," ~ ")," utc "," ~ ")," local "," ~ ")," ok "," ~ ")," done "," ~ ")," seen "," ~ ")," chk "," ~ ")," chkd "," ~ ")," checked "," ~ ")," rcvd "," ~ ")," recd "," ~ ")," dep "," ~ ")," arr "," ~ ")," qty "," ~ ")," all "," ~ ")," ttl "," ~ ")," total "," ~ ")," via "," ~ ")," per "," ~ ")," call "," ~ ")," inbound "," ~ ")," outbound "," ~ ")," approx "," ~ ")</f>
        <v>  </v>
      </c>
      <c r="BX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672," pax "," ~ ")," etd "," ~ ")," eta "," ~ ")," std "," ~ ")," sta "," ~ ")," atd "," ~ ")," ata "," ~ ")," lt "," ~ ")," utc "," ~ ")," local "," ~ ")," ok "," ~ ")," done "," ~ ")," seen "," ~ ")," chk "," ~ ")," chkd "," ~ ")," checked "," ~ ")," rcvd "," ~ ")," recd "," ~ ")," dep "," ~ ")," arr "," ~ ")," qty "," ~ ")," all "," ~ ")," ttl "," ~ ")," total "," ~ ")," via "," ~ ")," per "," ~ ")," call "," ~ ")," inbound "," ~ ")," outbound "," ~ ")," approx "," ~ ")</f>
        <v>  </v>
      </c>
    </row>
    <row r="673" customFormat="false" ht="41.25" hidden="false" customHeight="true" outlineLevel="0" collapsed="false">
      <c r="A673" s="57" t="s">
        <v>1396</v>
      </c>
      <c r="B673" s="57" t="s">
        <v>310</v>
      </c>
      <c r="C673" s="57" t="str">
        <f aca="false">Flights!$F$25</f>
        <v>MH1437</v>
      </c>
      <c r="D673" s="58" t="n">
        <f aca="false">Flights!$D$25</f>
        <v>46325</v>
      </c>
      <c r="E673" s="57" t="str">
        <f aca="false">Flights!$G$25&amp;"-"&amp;Flights!$H$25</f>
        <v>LGK-KUL</v>
      </c>
      <c r="F673" s="57" t="str">
        <f aca="false">Flights!$K$25</f>
        <v>BC</v>
      </c>
      <c r="G673" s="57" t="s">
        <v>81</v>
      </c>
      <c r="H673" s="57" t="s">
        <v>381</v>
      </c>
      <c r="I673" s="57" t="s">
        <v>414</v>
      </c>
      <c r="J673" s="57" t="s">
        <v>415</v>
      </c>
      <c r="K673" s="67" t="s">
        <v>925</v>
      </c>
      <c r="L673" s="67" t="s">
        <v>1374</v>
      </c>
      <c r="M673" s="67"/>
      <c r="N673" s="67" t="s">
        <v>386</v>
      </c>
      <c r="O673" s="67" t="s">
        <v>970</v>
      </c>
      <c r="P673" s="57" t="s">
        <v>187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open",IF(AND(NOT(OR(LEN(AZ673)&lt;15,ISNUMBER(MATCH(AZ673,L_Placeholder,0)))),BK673=0,NOT(OR(LEN(AU673)&lt;2,ISNUMBER(MATCH(AU673,L_Placeholder,0)))),NOT(OR(LEN(AX673)&lt;2,ISNUMBER(MATCH(AX673,L_Placeholder,0)))),TRIM(AE673)&lt;&gt;TRIM(T673)),"N/A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missing",IF(OR(LEN(AU673)&lt;2,ISNUMBER(MATCH(AU673,L_Placeholder,0))),"INVALID – PIC missing",IF(OR(LEN(AV673)&lt;2,ISNUMBER(MATCH(AV673,L_Placeholder,0))),"INVALID – result / assessment missing",IF(OR(OR(LEN(AW673)&lt;3,ISNUMBER(MATCH(AW673,L_Placeholder,0))),SUMPRODUCT(--ISNUMBER(SEARCH(" "&amp;L_EvidencePhrase&amp;" ",BD673)))&gt;0,BI673=1),"INVALID – evidence missing, placeholder or not yet on file",IF(BL673=0,"INVALID – evidence needs a traceable reference (number, file name or link)",IF(OR(LEN(AX673)&lt;2,ISNUMBER(MATCH(AX673,L_Placeholder,0))),"INVALID – verifier missing",IF(AX673=AU673,"INVALID – verifier must be someone other than the PIC",IF(BH673=1,"INVALID – result not yet available (awaiting / TBC)",IF(BV673=1,"INVALID – wording says not on board: an on-board confirmation needs the item loaded",IF(AND(AQ673=1,OR(OR(LEN(AY673)&lt;3,ISNUMBER(MATCH(AY673,L_Placeholder,0))),BJ673=1,BQ673=0)),"INVALID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LATE","COMPLETE")&amp;IF(BG673=1," – CHECK WORDING",""))))))))))))))))))))))),IF(TRIM(U673)="Fail","FAIL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t="str">
        <f aca="false">" "&amp;TRIM(SUBSTITUTE(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 "))&amp;" "</f>
        <v>  </v>
      </c>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IFERROR(IF(AND(TRIM(U673)="Pass",SUMPRODUCT((LEN(BC673)-LEN(SUBSTITUTE(BC673,"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")))/(LEN(L_PendNeg)+1))+SUMPRODUCT((LEN(BC673)-LEN(SUBSTITUTE(BC673," "&amp;L_PendPrep&amp;" "," ")))/(LEN(L_PendPrep)+1)),1,0),1)</f>
        <v>0</v>
      </c>
      <c r="BI673" s="61" t="n">
        <f aca="false">IFERROR(IF(SUMPRODUCT((LEN(BD673)-LEN(SUBSTITUTE(BD673," "&amp;L_PendStrict&amp;" "," ")))/(LEN(L_PendStrict)+1))&gt;SUMPRODUCT((LEN(BD673)-LEN(SUBSTITUTE(BD673," "&amp;L_PendNeg&amp;" "," ")))/(LEN(L_PendNeg)+1)),1,0),1)</f>
        <v>0</v>
      </c>
      <c r="BJ673" s="61" t="n">
        <f aca="false">IFERROR(IF(SUMPRODUCT((LEN(BE673)-LEN(SUBSTITUTE(BE673," "&amp;L_Pending&amp;" "," ")))/(LEN(L_Pending)+1))&gt;SUMPRODUCT((LEN(BE673)-LEN(SUBSTITUTE(BE673," "&amp;L_PendNeg&amp;" "," ")))/(LEN(L_PendNeg)+1))+SUMPRODUCT((LEN(BE673)-LEN(SUBSTITUTE(BE673," "&amp;L_PendPrep&amp;" "," ")))/(LEN(L_PendPrep)+1)),1,0),1)</f>
        <v>0</v>
      </c>
      <c r="BK673" s="61" t="n">
        <f aca="false">IFERROR(IF(SUMPRODUCT((LEN(BF673)-LEN(SUBSTITUTE(BF673," "&amp;L_PendStrict&amp;" "," ")))/(LEN(L_PendStrict)+1))&gt;SUMPRODUCT((LEN(BF673)-LEN(SUBSTITUTE(BF673," "&amp;L_PendNeg&amp;" "," ")))/(LEN(L_PendNeg)+1)),1,0),1)</f>
        <v>0</v>
      </c>
      <c r="BL673" s="61" t="n">
        <f aca="false">IFERROR(IF(OR(SUMPRODUCT(--ISNUMBER(SEARCH({"aa000"," aa 000"," aaa 000"," aaaa 000"," a 0000"," a000 000"," aa 00 000"," aaa 00 000"},BN673)))&gt;0,SUMPRODUCT(--ISNUMBER(SEARCH({"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673)))&gt;0,SUMPRODUCT(--ISNUMBER(SEARCH({"http","www.","\",".pdf",".jpg",".jpeg",".png",".heic",".xls",".doc",".msg",".eml"},Z673)))&gt;0,AND(SUMPRODUCT(--ISNUMBER(SEARCH({"sharepoint","onedrive","teams","dms","q-pulse","qpulse"},Z673)))&gt;0,ISNUMBER(SEARCH("0",BM673)))),1,0),0)</f>
        <v>0</v>
      </c>
      <c r="BM673" s="61" t="str">
        <f aca="false">SUBSTITUTE(SUBSTITUTE(SUBSTITUTE(SUBSTITUTE(SUBSTITUTE(SUBSTITUTE(SUBSTITUTE(SUBSTITUTE(SUBSTITUTE(LOWER(BW673&amp;""),"1","0"),"2","0"),"3","0"),"4","0"),"5","0"),"6","0"),"7","0"),"8","0"),"9","0")</f>
        <v>  </v>
      </c>
      <c r="BN673" s="61" t="str">
        <f aca="false">SUBSTITUTE(SUBSTITUTE(SUBSTITUTE(SUBSTITUTE(SUBSTITUTE(SUBSTITUTE(SUBSTITUTE(SUBSTITUTE(SUBSTITUTE(SUBSTITUTE(SUBSTITUTE(SUBSTITUTE(SUBSTITUTE(SUBSTITUTE(SUBSTITUTE(SUBSTITUTE(SUBSTITUTE(SUBSTITUTE(SUBSTITUTE(SUBSTITUTE(SUBSTITUTE(SUBSTITUTE(SUBSTITUTE(SUBSTITUTE(SUBSTITUTE(BM673,"b","a"),"c","a"),"d","a"),"e","a"),"f","a"),"g","a"),"h","a"),"i","a"),"j","a"),"k","a"),"l","a"),"m","a"),"n","a"),"o","a"),"p","a"),"q","a"),"r","a"),"s","a"),"t","a"),"u","a"),"v","a"),"w","a"),"x","a"),"y","a"),"z","a")</f>
        <v>  </v>
      </c>
      <c r="BO673" s="61" t="str">
        <f aca="false">SUBSTITUTE(SUBSTITUTE(SUBSTITUTE(SUBSTITUTE(SUBSTITUTE(SUBSTITUTE(SUBSTITUTE(SUBSTITUTE(SUBSTITUTE(LOWER(BX673&amp;""),"1","0"),"2","0"),"3","0"),"4","0"),"5","0"),"6","0"),"7","0"),"8","0"),"9","0")</f>
        <v>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v>
      </c>
      <c r="BQ673" s="61" t="n">
        <f aca="false">IFERROR(IF(OR(SUMPRODUCT(--ISNUMBER(SEARCH({"aa000"," aa 000"," aaa 000"," aaaa 000"," a 0000"," a000 000"," aa 00 000"," aaa 00 000"},BP673)))&gt;0,SUMPRODUCT(--ISNUMBER(SEARCH({"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673)))&gt;0,SUMPRODUCT(--ISNUMBER(SEARCH({"http","www.","\",".pdf",".jpg",".jpeg",".png",".heic",".xls",".doc",".msg",".eml"},W673)))&gt;0,ISNUMBER(SEARCH("0000",BO673)),AND(SUMPRODUCT(--ISNUMBER(SEARCH({"sharepoint","onedrive","teams","dms","q-pulse","qpulse"},W673)))&gt;0,ISNUMBER(SEARCH("0",BO673)))),1,0),0)</f>
        <v>0</v>
      </c>
      <c r="BR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673," "&amp;LOWER(Flights!$F$25)&amp;" "," ~ ")," mh"," ~")," at "," ~ ")," by "," ~ ")," on "," ~ ")," to "," ~ ")," from "," ~ ")," until "," ~ ")," till "," ~ ")," before "," ~ ")," after "," ~ ")," around "," ~ ")," approx "," ~ ")," about "," ~ ")," since "," ~ ")," hrs "," ~ ")," hr "," ~ ")," hours "," ~ ")," time "," ~ ")," jan "," ~ ")," feb "," ~ ")," mar "," ~ ")," apr "," ~ ")," may "," ~ ")," jun "," ~ ")," jul "," ~ ")," aug "," ~ ")," sep "," ~ ")," sept "," ~ ")," oct "," ~ ")</f>
        <v>  </v>
      </c>
      <c r="BS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673," "&amp;LOWER(Flights!$F$25)&amp;" "," ~ ")," mh"," ~")," at "," ~ ")," by "," ~ ")," on "," ~ ")," to "," ~ ")," from "," ~ ")," until "," ~ ")," till "," ~ ")," before "," ~ ")," after "," ~ ")," around "," ~ ")," approx "," ~ ")," about "," ~ ")," since "," ~ ")," hrs "," ~ ")," hr "," ~ ")," hours "," ~ ")," time "," ~ ")," jan "," ~ ")," feb "," ~ ")," mar "," ~ ")," apr "," ~ ")," may "," ~ ")," jun "," ~ ")," jul "," ~ ")," aug "," ~ ")," sep "," ~ ")," sept "," ~ ")," oct "," ~ ")</f>
        <v>  </v>
      </c>
      <c r="BT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673,"jan","~"),"feb","~"),"mar","~"),"apr","~"),"may","~"),"jun","~"),"jul","~"),"aug","~"),"sep","~"),"oct","~"),"nov","~"),"dec","~")," nov "," ~ ")," dec "," ~ ")," mon "," ~ ")," tue "," ~ ")," wed "," ~ ")," thu "," ~ ")," fri "," ~ ")," sat "," ~ ")," sun "," ~ ")," gate "," ~ ")," bay "," ~ ")," stand "," ~ ")," position "," ~ ")," galley "," ~ ")," flight "," ~ ")," flt "," ~ ")," day "," ~ ")," date "," ~ ")," dated "," ~ ")," the "," ~ ")," and "," ~ ")," of "," ~ ")," in "," ~ ")," for "," ~ ")," with "," ~ ")</f>
        <v>  </v>
      </c>
      <c r="BU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673,"jan","~"),"feb","~"),"mar","~"),"apr","~"),"may","~"),"jun","~"),"jul","~"),"aug","~"),"sep","~"),"oct","~"),"nov","~"),"dec","~")," nov "," ~ ")," dec "," ~ ")," mon "," ~ ")," tue "," ~ ")," wed "," ~ ")," thu "," ~ ")," fri "," ~ ")," sat "," ~ ")," sun "," ~ ")," gate "," ~ ")," bay "," ~ ")," stand "," ~ ")," position "," ~ ")," galley "," ~ ")," flight "," ~ ")," flt "," ~ ")," day "," ~ ")," date "," ~ ")," dated "," ~ ")," the "," ~ ")," and "," ~ ")," of "," ~ ")," in "," ~ ")," for "," ~ ")," with "," ~ ")</f>
        <v>  </v>
      </c>
      <c r="BV673" s="61" t="n">
        <f aca="false">0</f>
        <v>0</v>
      </c>
      <c r="BW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673," pax "," ~ ")," etd "," ~ ")," eta "," ~ ")," std "," ~ ")," sta "," ~ ")," atd "," ~ ")," ata "," ~ ")," lt "," ~ ")," utc "," ~ ")," local "," ~ ")," ok "," ~ ")," done "," ~ ")," seen "," ~ ")," chk "," ~ ")," chkd "," ~ ")," checked "," ~ ")," rcvd "," ~ ")," recd "," ~ ")," dep "," ~ ")," arr "," ~ ")," qty "," ~ ")," all "," ~ ")," ttl "," ~ ")," total "," ~ ")," via "," ~ ")," per "," ~ ")," call "," ~ ")," inbound "," ~ ")," outbound "," ~ ")," approx "," ~ ")</f>
        <v>  </v>
      </c>
      <c r="BX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673," pax "," ~ ")," etd "," ~ ")," eta "," ~ ")," std "," ~ ")," sta "," ~ ")," atd "," ~ ")," ata "," ~ ")," lt "," ~ ")," utc "," ~ ")," local "," ~ ")," ok "," ~ ")," done "," ~ ")," seen "," ~ ")," chk "," ~ ")," chkd "," ~ ")," checked "," ~ ")," rcvd "," ~ ")," recd "," ~ ")," dep "," ~ ")," arr "," ~ ")," qty "," ~ ")," all "," ~ ")," ttl "," ~ ")," total "," ~ ")," via "," ~ ")," per "," ~ ")," call "," ~ ")," inbound "," ~ ")," outbound "," ~ ")," approx "," ~ ")</f>
        <v>  </v>
      </c>
    </row>
    <row r="674" customFormat="false" ht="78.75" hidden="false" customHeight="true" outlineLevel="0" collapsed="false">
      <c r="A674" s="57" t="s">
        <v>1397</v>
      </c>
      <c r="B674" s="57" t="s">
        <v>310</v>
      </c>
      <c r="C674" s="57" t="str">
        <f aca="false">Flights!$F$25</f>
        <v>MH1437</v>
      </c>
      <c r="D674" s="58" t="n">
        <f aca="false">Flights!$D$25</f>
        <v>46325</v>
      </c>
      <c r="E674" s="57" t="str">
        <f aca="false">Flights!$G$25&amp;"-"&amp;Flights!$H$25</f>
        <v>LGK-KUL</v>
      </c>
      <c r="F674" s="57" t="str">
        <f aca="false">Flights!$K$25</f>
        <v>BC</v>
      </c>
      <c r="G674" s="57" t="s">
        <v>81</v>
      </c>
      <c r="H674" s="57" t="s">
        <v>381</v>
      </c>
      <c r="I674" s="57" t="s">
        <v>414</v>
      </c>
      <c r="J674" s="57" t="s">
        <v>972</v>
      </c>
      <c r="K674" s="67" t="s">
        <v>1398</v>
      </c>
      <c r="L674" s="67" t="s">
        <v>1374</v>
      </c>
      <c r="M674" s="67"/>
      <c r="N674" s="67" t="s">
        <v>447</v>
      </c>
      <c r="O674" s="67" t="s">
        <v>1399</v>
      </c>
      <c r="P674" s="57" t="s">
        <v>187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open",IF(AND(NOT(OR(LEN(AZ674)&lt;15,ISNUMBER(MATCH(AZ674,L_Placeholder,0)))),BK674=0,NOT(OR(LEN(AU674)&lt;2,ISNUMBER(MATCH(AU674,L_Placeholder,0)))),NOT(OR(LEN(AX674)&lt;2,ISNUMBER(MATCH(AX674,L_Placeholder,0)))),TRIM(AE674)&lt;&gt;TRIM(T674)),"N/A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missing",IF(OR(LEN(AU674)&lt;2,ISNUMBER(MATCH(AU674,L_Placeholder,0))),"INVALID – PIC missing",IF(OR(LEN(AV674)&lt;2,ISNUMBER(MATCH(AV674,L_Placeholder,0))),"INVALID – result / assessment missing",IF(OR(OR(LEN(AW674)&lt;3,ISNUMBER(MATCH(AW674,L_Placeholder,0))),SUMPRODUCT(--ISNUMBER(SEARCH(" "&amp;L_EvidencePhrase&amp;" ",BD674)))&gt;0,BI674=1),"INVALID – evidence missing, placeholder or not yet on file",IF(BL674=0,"INVALID – evidence needs a traceable reference (number, file name or link)",IF(OR(LEN(AX674)&lt;2,ISNUMBER(MATCH(AX674,L_Placeholder,0))),"INVALID – verifier missing",IF(AX674=AU674,"INVALID – verifier must be someone other than the PIC",IF(BH674=1,"INVALID – result not yet available (awaiting / TBC)",IF(BV674=1,"INVALID – wording says not on board: an on-board confirmation needs the item loaded",IF(AND(AQ674=1,OR(OR(LEN(AY674)&lt;3,ISNUMBER(MATCH(AY674,L_Placeholder,0))),BJ674=1,BQ674=0)),"INVALID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LATE","COMPLETE")&amp;IF(BG674=1," – CHECK WORDING",""))))))))))))))))))))))),IF(TRIM(U674)="Fail","FAIL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t="str">
        <f aca="false">" "&amp;TRIM(SUBSTITUTE(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 "))&amp;" "</f>
        <v>  </v>
      </c>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IFERROR(IF(AND(TRIM(U674)="Pass",SUMPRODUCT((LEN(BC674)-LEN(SUBSTITUTE(BC674,"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")))/(LEN(L_PendNeg)+1))+SUMPRODUCT((LEN(BC674)-LEN(SUBSTITUTE(BC674," "&amp;L_PendPrep&amp;" "," ")))/(LEN(L_PendPrep)+1)),1,0),1)</f>
        <v>0</v>
      </c>
      <c r="BI674" s="61" t="n">
        <f aca="false">IFERROR(IF(SUMPRODUCT((LEN(BD674)-LEN(SUBSTITUTE(BD674," "&amp;L_PendStrict&amp;" "," ")))/(LEN(L_PendStrict)+1))&gt;SUMPRODUCT((LEN(BD674)-LEN(SUBSTITUTE(BD674," "&amp;L_PendNeg&amp;" "," ")))/(LEN(L_PendNeg)+1)),1,0),1)</f>
        <v>0</v>
      </c>
      <c r="BJ674" s="61" t="n">
        <f aca="false">IFERROR(IF(SUMPRODUCT((LEN(BE674)-LEN(SUBSTITUTE(BE674," "&amp;L_Pending&amp;" "," ")))/(LEN(L_Pending)+1))&gt;SUMPRODUCT((LEN(BE674)-LEN(SUBSTITUTE(BE674," "&amp;L_PendNeg&amp;" "," ")))/(LEN(L_PendNeg)+1))+SUMPRODUCT((LEN(BE674)-LEN(SUBSTITUTE(BE674," "&amp;L_PendPrep&amp;" "," ")))/(LEN(L_PendPrep)+1)),1,0),1)</f>
        <v>0</v>
      </c>
      <c r="BK674" s="61" t="n">
        <f aca="false">IFERROR(IF(SUMPRODUCT((LEN(BF674)-LEN(SUBSTITUTE(BF674," "&amp;L_PendStrict&amp;" "," ")))/(LEN(L_PendStrict)+1))&gt;SUMPRODUCT((LEN(BF674)-LEN(SUBSTITUTE(BF674," "&amp;L_PendNeg&amp;" "," ")))/(LEN(L_PendNeg)+1)),1,0),1)</f>
        <v>0</v>
      </c>
      <c r="BL674" s="61" t="n">
        <f aca="false">IFERROR(IF(OR(SUMPRODUCT(--ISNUMBER(SEARCH({"aa000"," aa 000"," aaa 000"," aaaa 000"," a 0000"," a000 000"," aa 00 000"," aaa 00 000"},BN674)))&gt;0,SUMPRODUCT(--ISNUMBER(SEARCH({"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674)))&gt;0,SUMPRODUCT(--ISNUMBER(SEARCH({"http","www.","\",".pdf",".jpg",".jpeg",".png",".heic",".xls",".doc",".msg",".eml"},Z674)))&gt;0,AND(SUMPRODUCT(--ISNUMBER(SEARCH({"sharepoint","onedrive","teams","dms","q-pulse","qpulse"},Z674)))&gt;0,ISNUMBER(SEARCH("0",BM674)))),1,0),0)</f>
        <v>0</v>
      </c>
      <c r="BM674" s="61" t="str">
        <f aca="false">SUBSTITUTE(SUBSTITUTE(SUBSTITUTE(SUBSTITUTE(SUBSTITUTE(SUBSTITUTE(SUBSTITUTE(SUBSTITUTE(SUBSTITUTE(LOWER(BW674&amp;""),"1","0"),"2","0"),"3","0"),"4","0"),"5","0"),"6","0"),"7","0"),"8","0"),"9","0")</f>
        <v>  </v>
      </c>
      <c r="BN674" s="61" t="str">
        <f aca="false">SUBSTITUTE(SUBSTITUTE(SUBSTITUTE(SUBSTITUTE(SUBSTITUTE(SUBSTITUTE(SUBSTITUTE(SUBSTITUTE(SUBSTITUTE(SUBSTITUTE(SUBSTITUTE(SUBSTITUTE(SUBSTITUTE(SUBSTITUTE(SUBSTITUTE(SUBSTITUTE(SUBSTITUTE(SUBSTITUTE(SUBSTITUTE(SUBSTITUTE(SUBSTITUTE(SUBSTITUTE(SUBSTITUTE(SUBSTITUTE(SUBSTITUTE(BM674,"b","a"),"c","a"),"d","a"),"e","a"),"f","a"),"g","a"),"h","a"),"i","a"),"j","a"),"k","a"),"l","a"),"m","a"),"n","a"),"o","a"),"p","a"),"q","a"),"r","a"),"s","a"),"t","a"),"u","a"),"v","a"),"w","a"),"x","a"),"y","a"),"z","a")</f>
        <v>  </v>
      </c>
      <c r="BO674" s="61" t="str">
        <f aca="false">SUBSTITUTE(SUBSTITUTE(SUBSTITUTE(SUBSTITUTE(SUBSTITUTE(SUBSTITUTE(SUBSTITUTE(SUBSTITUTE(SUBSTITUTE(LOWER(BX674&amp;""),"1","0"),"2","0"),"3","0"),"4","0"),"5","0"),"6","0"),"7","0"),"8","0"),"9","0")</f>
        <v>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v>
      </c>
      <c r="BQ674" s="61" t="n">
        <f aca="false">IFERROR(IF(OR(SUMPRODUCT(--ISNUMBER(SEARCH({"aa000"," aa 000"," aaa 000"," aaaa 000"," a 0000"," a000 000"," aa 00 000"," aaa 00 000"},BP674)))&gt;0,SUMPRODUCT(--ISNUMBER(SEARCH({"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674)))&gt;0,SUMPRODUCT(--ISNUMBER(SEARCH({"http","www.","\",".pdf",".jpg",".jpeg",".png",".heic",".xls",".doc",".msg",".eml"},W674)))&gt;0,ISNUMBER(SEARCH("0000",BO674)),AND(SUMPRODUCT(--ISNUMBER(SEARCH({"sharepoint","onedrive","teams","dms","q-pulse","qpulse"},W674)))&gt;0,ISNUMBER(SEARCH("0",BO674)))),1,0),0)</f>
        <v>0</v>
      </c>
      <c r="BR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674," "&amp;LOWER(Flights!$F$25)&amp;" "," ~ ")," mh"," ~")," at "," ~ ")," by "," ~ ")," on "," ~ ")," to "," ~ ")," from "," ~ ")," until "," ~ ")," till "," ~ ")," before "," ~ ")," after "," ~ ")," around "," ~ ")," approx "," ~ ")," about "," ~ ")," since "," ~ ")," hrs "," ~ ")," hr "," ~ ")," hours "," ~ ")," time "," ~ ")," jan "," ~ ")," feb "," ~ ")," mar "," ~ ")," apr "," ~ ")," may "," ~ ")," jun "," ~ ")," jul "," ~ ")," aug "," ~ ")," sep "," ~ ")," sept "," ~ ")," oct "," ~ ")</f>
        <v>  </v>
      </c>
      <c r="BS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674," "&amp;LOWER(Flights!$F$25)&amp;" "," ~ ")," mh"," ~")," at "," ~ ")," by "," ~ ")," on "," ~ ")," to "," ~ ")," from "," ~ ")," until "," ~ ")," till "," ~ ")," before "," ~ ")," after "," ~ ")," around "," ~ ")," approx "," ~ ")," about "," ~ ")," since "," ~ ")," hrs "," ~ ")," hr "," ~ ")," hours "," ~ ")," time "," ~ ")," jan "," ~ ")," feb "," ~ ")," mar "," ~ ")," apr "," ~ ")," may "," ~ ")," jun "," ~ ")," jul "," ~ ")," aug "," ~ ")," sep "," ~ ")," sept "," ~ ")," oct "," ~ ")</f>
        <v>  </v>
      </c>
      <c r="BT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674,"jan","~"),"feb","~"),"mar","~"),"apr","~"),"may","~"),"jun","~"),"jul","~"),"aug","~"),"sep","~"),"oct","~"),"nov","~"),"dec","~")," nov "," ~ ")," dec "," ~ ")," mon "," ~ ")," tue "," ~ ")," wed "," ~ ")," thu "," ~ ")," fri "," ~ ")," sat "," ~ ")," sun "," ~ ")," gate "," ~ ")," bay "," ~ ")," stand "," ~ ")," position "," ~ ")," galley "," ~ ")," flight "," ~ ")," flt "," ~ ")," day "," ~ ")," date "," ~ ")," dated "," ~ ")," the "," ~ ")," and "," ~ ")," of "," ~ ")," in "," ~ ")," for "," ~ ")," with "," ~ ")</f>
        <v>  </v>
      </c>
      <c r="BU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674,"jan","~"),"feb","~"),"mar","~"),"apr","~"),"may","~"),"jun","~"),"jul","~"),"aug","~"),"sep","~"),"oct","~"),"nov","~"),"dec","~")," nov "," ~ ")," dec "," ~ ")," mon "," ~ ")," tue "," ~ ")," wed "," ~ ")," thu "," ~ ")," fri "," ~ ")," sat "," ~ ")," sun "," ~ ")," gate "," ~ ")," bay "," ~ ")," stand "," ~ ")," position "," ~ ")," galley "," ~ ")," flight "," ~ ")," flt "," ~ ")," day "," ~ ")," date "," ~ ")," dated "," ~ ")," the "," ~ ")," and "," ~ ")," of "," ~ ")," in "," ~ ")," for "," ~ ")," with "," ~ ")</f>
        <v>  </v>
      </c>
      <c r="BV674" s="61" t="n">
        <f aca="false">0</f>
        <v>0</v>
      </c>
      <c r="BW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674," pax "," ~ ")," etd "," ~ ")," eta "," ~ ")," std "," ~ ")," sta "," ~ ")," atd "," ~ ")," ata "," ~ ")," lt "," ~ ")," utc "," ~ ")," local "," ~ ")," ok "," ~ ")," done "," ~ ")," seen "," ~ ")," chk "," ~ ")," chkd "," ~ ")," checked "," ~ ")," rcvd "," ~ ")," recd "," ~ ")," dep "," ~ ")," arr "," ~ ")," qty "," ~ ")," all "," ~ ")," ttl "," ~ ")," total "," ~ ")," via "," ~ ")," per "," ~ ")," call "," ~ ")," inbound "," ~ ")," outbound "," ~ ")," approx "," ~ ")</f>
        <v>  </v>
      </c>
      <c r="BX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674," pax "," ~ ")," etd "," ~ ")," eta "," ~ ")," std "," ~ ")," sta "," ~ ")," atd "," ~ ")," ata "," ~ ")," lt "," ~ ")," utc "," ~ ")," local "," ~ ")," ok "," ~ ")," done "," ~ ")," seen "," ~ ")," chk "," ~ ")," chkd "," ~ ")," checked "," ~ ")," rcvd "," ~ ")," recd "," ~ ")," dep "," ~ ")," arr "," ~ ")," qty "," ~ ")," all "," ~ ")," ttl "," ~ ")," total "," ~ ")," via "," ~ ")," per "," ~ ")," call "," ~ ")," inbound "," ~ ")," outbound "," ~ ")," approx "," ~ ")</f>
        <v>  </v>
      </c>
    </row>
    <row r="675" customFormat="false" ht="39.75" hidden="false" customHeight="true" outlineLevel="0" collapsed="false">
      <c r="A675" s="57" t="s">
        <v>1400</v>
      </c>
      <c r="B675" s="57" t="s">
        <v>310</v>
      </c>
      <c r="C675" s="57" t="str">
        <f aca="false">Flights!$F$25</f>
        <v>MH1437</v>
      </c>
      <c r="D675" s="58" t="n">
        <f aca="false">Flights!$D$25</f>
        <v>46325</v>
      </c>
      <c r="E675" s="57" t="str">
        <f aca="false">Flights!$G$25&amp;"-"&amp;Flights!$H$25</f>
        <v>LGK-KUL</v>
      </c>
      <c r="F675" s="57" t="str">
        <f aca="false">Flights!$K$25</f>
        <v>BC</v>
      </c>
      <c r="G675" s="57" t="s">
        <v>83</v>
      </c>
      <c r="H675" s="57" t="s">
        <v>381</v>
      </c>
      <c r="I675" s="57" t="s">
        <v>382</v>
      </c>
      <c r="J675" s="57" t="s">
        <v>419</v>
      </c>
      <c r="K675" s="67" t="s">
        <v>420</v>
      </c>
      <c r="L675" s="67" t="s">
        <v>421</v>
      </c>
      <c r="M675" s="67"/>
      <c r="N675" s="67" t="s">
        <v>386</v>
      </c>
      <c r="O675" s="67" t="s">
        <v>976</v>
      </c>
      <c r="P675" s="57" t="s">
        <v>187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open",IF(AND(NOT(OR(LEN(AZ675)&lt;15,ISNUMBER(MATCH(AZ675,L_Placeholder,0)))),BK675=0,NOT(OR(LEN(AU675)&lt;2,ISNUMBER(MATCH(AU675,L_Placeholder,0)))),NOT(OR(LEN(AX675)&lt;2,ISNUMBER(MATCH(AX675,L_Placeholder,0)))),TRIM(AE675)&lt;&gt;TRIM(T675)),"N/A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missing",IF(OR(LEN(AU675)&lt;2,ISNUMBER(MATCH(AU675,L_Placeholder,0))),"INVALID – PIC missing",IF(OR(LEN(AV675)&lt;2,ISNUMBER(MATCH(AV675,L_Placeholder,0))),"INVALID – result / assessment missing",IF(OR(OR(LEN(AW675)&lt;3,ISNUMBER(MATCH(AW675,L_Placeholder,0))),SUMPRODUCT(--ISNUMBER(SEARCH(" "&amp;L_EvidencePhrase&amp;" ",BD675)))&gt;0,BI675=1),"INVALID – evidence missing, placeholder or not yet on file",IF(BL675=0,"INVALID – evidence needs a traceable reference (number, file name or link)",IF(OR(LEN(AX675)&lt;2,ISNUMBER(MATCH(AX675,L_Placeholder,0))),"INVALID – verifier missing",IF(AX675=AU675,"INVALID – verifier must be someone other than the PIC",IF(BH675=1,"INVALID – result not yet available (awaiting / TBC)",IF(BV675=1,"INVALID – wording says not on board: an on-board confirmation needs the item loaded",IF(AND(AQ675=1,OR(OR(LEN(AY675)&lt;3,ISNUMBER(MATCH(AY675,L_Placeholder,0))),BJ675=1,BQ675=0)),"INVALID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LATE","COMPLETE")&amp;IF(BG675=1," – CHECK WORDING",""))))))))))))))))))))))),IF(TRIM(U675)="Fail","FAIL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t="str">
        <f aca="false">" "&amp;TRIM(SUBSTITUTE(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 "))&amp;" "</f>
        <v>  </v>
      </c>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IFERROR(IF(AND(TRIM(U675)="Pass",SUMPRODUCT((LEN(BC675)-LEN(SUBSTITUTE(BC675,"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")))/(LEN(L_PendNeg)+1))+SUMPRODUCT((LEN(BC675)-LEN(SUBSTITUTE(BC675," "&amp;L_PendPrep&amp;" "," ")))/(LEN(L_PendPrep)+1)),1,0),1)</f>
        <v>0</v>
      </c>
      <c r="BI675" s="61" t="n">
        <f aca="false">IFERROR(IF(SUMPRODUCT((LEN(BD675)-LEN(SUBSTITUTE(BD675," "&amp;L_PendStrict&amp;" "," ")))/(LEN(L_PendStrict)+1))&gt;SUMPRODUCT((LEN(BD675)-LEN(SUBSTITUTE(BD675," "&amp;L_PendNeg&amp;" "," ")))/(LEN(L_PendNeg)+1)),1,0),1)</f>
        <v>0</v>
      </c>
      <c r="BJ675" s="61" t="n">
        <f aca="false">IFERROR(IF(SUMPRODUCT((LEN(BE675)-LEN(SUBSTITUTE(BE675," "&amp;L_Pending&amp;" "," ")))/(LEN(L_Pending)+1))&gt;SUMPRODUCT((LEN(BE675)-LEN(SUBSTITUTE(BE675," "&amp;L_PendNeg&amp;" "," ")))/(LEN(L_PendNeg)+1))+SUMPRODUCT((LEN(BE675)-LEN(SUBSTITUTE(BE675," "&amp;L_PendPrep&amp;" "," ")))/(LEN(L_PendPrep)+1)),1,0),1)</f>
        <v>0</v>
      </c>
      <c r="BK675" s="61" t="n">
        <f aca="false">IFERROR(IF(SUMPRODUCT((LEN(BF675)-LEN(SUBSTITUTE(BF675," "&amp;L_PendStrict&amp;" "," ")))/(LEN(L_PendStrict)+1))&gt;SUMPRODUCT((LEN(BF675)-LEN(SUBSTITUTE(BF675," "&amp;L_PendNeg&amp;" "," ")))/(LEN(L_PendNeg)+1)),1,0),1)</f>
        <v>0</v>
      </c>
      <c r="BL675" s="61" t="n">
        <f aca="false">IFERROR(IF(OR(SUMPRODUCT(--ISNUMBER(SEARCH({"aa000"," aa 000"," aaa 000"," aaaa 000"," a 0000"," a000 000"," aa 00 000"," aaa 00 000"},BN675)))&gt;0,SUMPRODUCT(--ISNUMBER(SEARCH({"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675)))&gt;0,SUMPRODUCT(--ISNUMBER(SEARCH({"http","www.","\",".pdf",".jpg",".jpeg",".png",".heic",".xls",".doc",".msg",".eml"},Z675)))&gt;0,AND(SUMPRODUCT(--ISNUMBER(SEARCH({"sharepoint","onedrive","teams","dms","q-pulse","qpulse"},Z675)))&gt;0,ISNUMBER(SEARCH("0",BM675)))),1,0),0)</f>
        <v>0</v>
      </c>
      <c r="BM675" s="61" t="str">
        <f aca="false">SUBSTITUTE(SUBSTITUTE(SUBSTITUTE(SUBSTITUTE(SUBSTITUTE(SUBSTITUTE(SUBSTITUTE(SUBSTITUTE(SUBSTITUTE(LOWER(BW675&amp;""),"1","0"),"2","0"),"3","0"),"4","0"),"5","0"),"6","0"),"7","0"),"8","0"),"9","0")</f>
        <v>  </v>
      </c>
      <c r="BN675" s="61" t="str">
        <f aca="false">SUBSTITUTE(SUBSTITUTE(SUBSTITUTE(SUBSTITUTE(SUBSTITUTE(SUBSTITUTE(SUBSTITUTE(SUBSTITUTE(SUBSTITUTE(SUBSTITUTE(SUBSTITUTE(SUBSTITUTE(SUBSTITUTE(SUBSTITUTE(SUBSTITUTE(SUBSTITUTE(SUBSTITUTE(SUBSTITUTE(SUBSTITUTE(SUBSTITUTE(SUBSTITUTE(SUBSTITUTE(SUBSTITUTE(SUBSTITUTE(SUBSTITUTE(BM675,"b","a"),"c","a"),"d","a"),"e","a"),"f","a"),"g","a"),"h","a"),"i","a"),"j","a"),"k","a"),"l","a"),"m","a"),"n","a"),"o","a"),"p","a"),"q","a"),"r","a"),"s","a"),"t","a"),"u","a"),"v","a"),"w","a"),"x","a"),"y","a"),"z","a")</f>
        <v>  </v>
      </c>
      <c r="BO675" s="61" t="str">
        <f aca="false">SUBSTITUTE(SUBSTITUTE(SUBSTITUTE(SUBSTITUTE(SUBSTITUTE(SUBSTITUTE(SUBSTITUTE(SUBSTITUTE(SUBSTITUTE(LOWER(BX675&amp;""),"1","0"),"2","0"),"3","0"),"4","0"),"5","0"),"6","0"),"7","0"),"8","0"),"9","0")</f>
        <v>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v>
      </c>
      <c r="BQ675" s="61" t="n">
        <f aca="false">IFERROR(IF(OR(SUMPRODUCT(--ISNUMBER(SEARCH({"aa000"," aa 000"," aaa 000"," aaaa 000"," a 0000"," a000 000"," aa 00 000"," aaa 00 000"},BP675)))&gt;0,SUMPRODUCT(--ISNUMBER(SEARCH({"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675)))&gt;0,SUMPRODUCT(--ISNUMBER(SEARCH({"http","www.","\",".pdf",".jpg",".jpeg",".png",".heic",".xls",".doc",".msg",".eml"},W675)))&gt;0,ISNUMBER(SEARCH("0000",BO675)),AND(SUMPRODUCT(--ISNUMBER(SEARCH({"sharepoint","onedrive","teams","dms","q-pulse","qpulse"},W675)))&gt;0,ISNUMBER(SEARCH("0",BO675)))),1,0),0)</f>
        <v>0</v>
      </c>
      <c r="BR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675," "&amp;LOWER(Flights!$F$25)&amp;" "," ~ ")," mh"," ~")," at "," ~ ")," by "," ~ ")," on "," ~ ")," to "," ~ ")," from "," ~ ")," until "," ~ ")," till "," ~ ")," before "," ~ ")," after "," ~ ")," around "," ~ ")," approx "," ~ ")," about "," ~ ")," since "," ~ ")," hrs "," ~ ")," hr "," ~ ")," hours "," ~ ")," time "," ~ ")," jan "," ~ ")," feb "," ~ ")," mar "," ~ ")," apr "," ~ ")," may "," ~ ")," jun "," ~ ")," jul "," ~ ")," aug "," ~ ")," sep "," ~ ")," sept "," ~ ")," oct "," ~ ")</f>
        <v>  </v>
      </c>
      <c r="BS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675," "&amp;LOWER(Flights!$F$25)&amp;" "," ~ ")," mh"," ~")," at "," ~ ")," by "," ~ ")," on "," ~ ")," to "," ~ ")," from "," ~ ")," until "," ~ ")," till "," ~ ")," before "," ~ ")," after "," ~ ")," around "," ~ ")," approx "," ~ ")," about "," ~ ")," since "," ~ ")," hrs "," ~ ")," hr "," ~ ")," hours "," ~ ")," time "," ~ ")," jan "," ~ ")," feb "," ~ ")," mar "," ~ ")," apr "," ~ ")," may "," ~ ")," jun "," ~ ")," jul "," ~ ")," aug "," ~ ")," sep "," ~ ")," sept "," ~ ")," oct "," ~ ")</f>
        <v>  </v>
      </c>
      <c r="BT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675,"jan","~"),"feb","~"),"mar","~"),"apr","~"),"may","~"),"jun","~"),"jul","~"),"aug","~"),"sep","~"),"oct","~"),"nov","~"),"dec","~")," nov "," ~ ")," dec "," ~ ")," mon "," ~ ")," tue "," ~ ")," wed "," ~ ")," thu "," ~ ")," fri "," ~ ")," sat "," ~ ")," sun "," ~ ")," gate "," ~ ")," bay "," ~ ")," stand "," ~ ")," position "," ~ ")," galley "," ~ ")," flight "," ~ ")," flt "," ~ ")," day "," ~ ")," date "," ~ ")," dated "," ~ ")," the "," ~ ")," and "," ~ ")," of "," ~ ")," in "," ~ ")," for "," ~ ")," with "," ~ ")</f>
        <v>  </v>
      </c>
      <c r="BU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675,"jan","~"),"feb","~"),"mar","~"),"apr","~"),"may","~"),"jun","~"),"jul","~"),"aug","~"),"sep","~"),"oct","~"),"nov","~"),"dec","~")," nov "," ~ ")," dec "," ~ ")," mon "," ~ ")," tue "," ~ ")," wed "," ~ ")," thu "," ~ ")," fri "," ~ ")," sat "," ~ ")," sun "," ~ ")," gate "," ~ ")," bay "," ~ ")," stand "," ~ ")," position "," ~ ")," galley "," ~ ")," flight "," ~ ")," flt "," ~ ")," day "," ~ ")," date "," ~ ")," dated "," ~ ")," the "," ~ ")," and "," ~ ")," of "," ~ ")," in "," ~ ")," for "," ~ ")," with "," ~ ")</f>
        <v>  </v>
      </c>
      <c r="BV675" s="61" t="n">
        <f aca="false">0</f>
        <v>0</v>
      </c>
      <c r="BW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675," pax "," ~ ")," etd "," ~ ")," eta "," ~ ")," std "," ~ ")," sta "," ~ ")," atd "," ~ ")," ata "," ~ ")," lt "," ~ ")," utc "," ~ ")," local "," ~ ")," ok "," ~ ")," done "," ~ ")," seen "," ~ ")," chk "," ~ ")," chkd "," ~ ")," checked "," ~ ")," rcvd "," ~ ")," recd "," ~ ")," dep "," ~ ")," arr "," ~ ")," qty "," ~ ")," all "," ~ ")," ttl "," ~ ")," total "," ~ ")," via "," ~ ")," per "," ~ ")," call "," ~ ")," inbound "," ~ ")," outbound "," ~ ")," approx "," ~ ")</f>
        <v>  </v>
      </c>
      <c r="BX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675," pax "," ~ ")," etd "," ~ ")," eta "," ~ ")," std "," ~ ")," sta "," ~ ")," atd "," ~ ")," ata "," ~ ")," lt "," ~ ")," utc "," ~ ")," local "," ~ ")," ok "," ~ ")," done "," ~ ")," seen "," ~ ")," chk "," ~ ")," chkd "," ~ ")," checked "," ~ ")," rcvd "," ~ ")," recd "," ~ ")," dep "," ~ ")," arr "," ~ ")," qty "," ~ ")," all "," ~ ")," ttl "," ~ ")," total "," ~ ")," via "," ~ ")," per "," ~ ")," call "," ~ ")," inbound "," ~ ")," outbound "," ~ ")," approx "," ~ ")</f>
        <v>  </v>
      </c>
    </row>
    <row r="676" customFormat="false" ht="41.25" hidden="false" customHeight="true" outlineLevel="0" collapsed="false">
      <c r="A676" s="57" t="s">
        <v>1401</v>
      </c>
      <c r="B676" s="57" t="s">
        <v>310</v>
      </c>
      <c r="C676" s="57" t="str">
        <f aca="false">Flights!$F$25</f>
        <v>MH1437</v>
      </c>
      <c r="D676" s="58" t="n">
        <f aca="false">Flights!$D$25</f>
        <v>46325</v>
      </c>
      <c r="E676" s="57" t="str">
        <f aca="false">Flights!$G$25&amp;"-"&amp;Flights!$H$25</f>
        <v>LGK-KUL</v>
      </c>
      <c r="F676" s="57" t="str">
        <f aca="false">Flights!$K$25</f>
        <v>BC</v>
      </c>
      <c r="G676" s="57" t="s">
        <v>423</v>
      </c>
      <c r="H676" s="57" t="s">
        <v>381</v>
      </c>
      <c r="I676" s="57" t="s">
        <v>382</v>
      </c>
      <c r="J676" s="57" t="s">
        <v>424</v>
      </c>
      <c r="K676" s="67"/>
      <c r="L676" s="67" t="s">
        <v>425</v>
      </c>
      <c r="M676" s="67"/>
      <c r="N676" s="67" t="s">
        <v>386</v>
      </c>
      <c r="O676" s="67" t="s">
        <v>978</v>
      </c>
      <c r="P676" s="57" t="s">
        <v>187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open",IF(AND(NOT(OR(LEN(AZ676)&lt;15,ISNUMBER(MATCH(AZ676,L_Placeholder,0)))),BK676=0,NOT(OR(LEN(AU676)&lt;2,ISNUMBER(MATCH(AU676,L_Placeholder,0)))),NOT(OR(LEN(AX676)&lt;2,ISNUMBER(MATCH(AX676,L_Placeholder,0)))),TRIM(AE676)&lt;&gt;TRIM(T676)),"N/A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missing",IF(OR(LEN(AU676)&lt;2,ISNUMBER(MATCH(AU676,L_Placeholder,0))),"INVALID – PIC missing",IF(OR(LEN(AV676)&lt;2,ISNUMBER(MATCH(AV676,L_Placeholder,0))),"INVALID – result / assessment missing",IF(OR(OR(LEN(AW676)&lt;3,ISNUMBER(MATCH(AW676,L_Placeholder,0))),SUMPRODUCT(--ISNUMBER(SEARCH(" "&amp;L_EvidencePhrase&amp;" ",BD676)))&gt;0,BI676=1),"INVALID – evidence missing, placeholder or not yet on file",IF(BL676=0,"INVALID – evidence needs a traceable reference (number, file name or link)",IF(OR(LEN(AX676)&lt;2,ISNUMBER(MATCH(AX676,L_Placeholder,0))),"INVALID – verifier missing",IF(AX676=AU676,"INVALID – verifier must be someone other than the PIC",IF(BH676=1,"INVALID – result not yet available (awaiting / TBC)",IF(BV676=1,"INVALID – wording says not on board: an on-board confirmation needs the item loaded",IF(AND(AQ676=1,OR(OR(LEN(AY676)&lt;3,ISNUMBER(MATCH(AY676,L_Placeholder,0))),BJ676=1,BQ676=0)),"INVALID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LATE","COMPLETE")&amp;IF(BG676=1," – CHECK WORDING",""))))))))))))))))))))))),IF(TRIM(U676)="Fail","FAIL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t="str">
        <f aca="false">" "&amp;TRIM(SUBSTITUTE(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 "))&amp;" "</f>
        <v>  </v>
      </c>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IFERROR(IF(AND(TRIM(U676)="Pass",SUMPRODUCT((LEN(BC676)-LEN(SUBSTITUTE(BC676,"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")))/(LEN(L_PendNeg)+1))+SUMPRODUCT((LEN(BC676)-LEN(SUBSTITUTE(BC676," "&amp;L_PendPrep&amp;" "," ")))/(LEN(L_PendPrep)+1)),1,0),1)</f>
        <v>0</v>
      </c>
      <c r="BI676" s="61" t="n">
        <f aca="false">IFERROR(IF(SUMPRODUCT((LEN(BD676)-LEN(SUBSTITUTE(BD676," "&amp;L_PendStrict&amp;" "," ")))/(LEN(L_PendStrict)+1))&gt;SUMPRODUCT((LEN(BD676)-LEN(SUBSTITUTE(BD676," "&amp;L_PendNeg&amp;" "," ")))/(LEN(L_PendNeg)+1)),1,0),1)</f>
        <v>0</v>
      </c>
      <c r="BJ676" s="61" t="n">
        <f aca="false">IFERROR(IF(SUMPRODUCT((LEN(BE676)-LEN(SUBSTITUTE(BE676," "&amp;L_Pending&amp;" "," ")))/(LEN(L_Pending)+1))&gt;SUMPRODUCT((LEN(BE676)-LEN(SUBSTITUTE(BE676," "&amp;L_PendNeg&amp;" "," ")))/(LEN(L_PendNeg)+1))+SUMPRODUCT((LEN(BE676)-LEN(SUBSTITUTE(BE676," "&amp;L_PendPrep&amp;" "," ")))/(LEN(L_PendPrep)+1)),1,0),1)</f>
        <v>0</v>
      </c>
      <c r="BK676" s="61" t="n">
        <f aca="false">IFERROR(IF(SUMPRODUCT((LEN(BF676)-LEN(SUBSTITUTE(BF676," "&amp;L_PendStrict&amp;" "," ")))/(LEN(L_PendStrict)+1))&gt;SUMPRODUCT((LEN(BF676)-LEN(SUBSTITUTE(BF676," "&amp;L_PendNeg&amp;" "," ")))/(LEN(L_PendNeg)+1)),1,0),1)</f>
        <v>0</v>
      </c>
      <c r="BL676" s="61" t="n">
        <f aca="false">IFERROR(IF(OR(SUMPRODUCT(--ISNUMBER(SEARCH({"aa000"," aa 000"," aaa 000"," aaaa 000"," a 0000"," a000 000"," aa 00 000"," aaa 00 000"},BN676)))&gt;0,SUMPRODUCT(--ISNUMBER(SEARCH({"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676)))&gt;0,SUMPRODUCT(--ISNUMBER(SEARCH({"http","www.","\",".pdf",".jpg",".jpeg",".png",".heic",".xls",".doc",".msg",".eml"},Z676)))&gt;0,AND(SUMPRODUCT(--ISNUMBER(SEARCH({"sharepoint","onedrive","teams","dms","q-pulse","qpulse"},Z676)))&gt;0,ISNUMBER(SEARCH("0",BM676)))),1,0),0)</f>
        <v>0</v>
      </c>
      <c r="BM676" s="61" t="str">
        <f aca="false">SUBSTITUTE(SUBSTITUTE(SUBSTITUTE(SUBSTITUTE(SUBSTITUTE(SUBSTITUTE(SUBSTITUTE(SUBSTITUTE(SUBSTITUTE(LOWER(BW676&amp;""),"1","0"),"2","0"),"3","0"),"4","0"),"5","0"),"6","0"),"7","0"),"8","0"),"9","0")</f>
        <v>  </v>
      </c>
      <c r="BN676" s="61" t="str">
        <f aca="false">SUBSTITUTE(SUBSTITUTE(SUBSTITUTE(SUBSTITUTE(SUBSTITUTE(SUBSTITUTE(SUBSTITUTE(SUBSTITUTE(SUBSTITUTE(SUBSTITUTE(SUBSTITUTE(SUBSTITUTE(SUBSTITUTE(SUBSTITUTE(SUBSTITUTE(SUBSTITUTE(SUBSTITUTE(SUBSTITUTE(SUBSTITUTE(SUBSTITUTE(SUBSTITUTE(SUBSTITUTE(SUBSTITUTE(SUBSTITUTE(SUBSTITUTE(BM676,"b","a"),"c","a"),"d","a"),"e","a"),"f","a"),"g","a"),"h","a"),"i","a"),"j","a"),"k","a"),"l","a"),"m","a"),"n","a"),"o","a"),"p","a"),"q","a"),"r","a"),"s","a"),"t","a"),"u","a"),"v","a"),"w","a"),"x","a"),"y","a"),"z","a")</f>
        <v>  </v>
      </c>
      <c r="BO676" s="61" t="str">
        <f aca="false">SUBSTITUTE(SUBSTITUTE(SUBSTITUTE(SUBSTITUTE(SUBSTITUTE(SUBSTITUTE(SUBSTITUTE(SUBSTITUTE(SUBSTITUTE(LOWER(BX676&amp;""),"1","0"),"2","0"),"3","0"),"4","0"),"5","0"),"6","0"),"7","0"),"8","0"),"9","0")</f>
        <v>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v>
      </c>
      <c r="BQ676" s="61" t="n">
        <f aca="false">IFERROR(IF(OR(SUMPRODUCT(--ISNUMBER(SEARCH({"aa000"," aa 000"," aaa 000"," aaaa 000"," a 0000"," a000 000"," aa 00 000"," aaa 00 000"},BP676)))&gt;0,SUMPRODUCT(--ISNUMBER(SEARCH({"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676)))&gt;0,SUMPRODUCT(--ISNUMBER(SEARCH({"http","www.","\",".pdf",".jpg",".jpeg",".png",".heic",".xls",".doc",".msg",".eml"},W676)))&gt;0,ISNUMBER(SEARCH("0000",BO676)),AND(SUMPRODUCT(--ISNUMBER(SEARCH({"sharepoint","onedrive","teams","dms","q-pulse","qpulse"},W676)))&gt;0,ISNUMBER(SEARCH("0",BO676)))),1,0),0)</f>
        <v>0</v>
      </c>
      <c r="BR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676," "&amp;LOWER(Flights!$F$25)&amp;" "," ~ ")," mh"," ~")," at "," ~ ")," by "," ~ ")," on "," ~ ")," to "," ~ ")," from "," ~ ")," until "," ~ ")," till "," ~ ")," before "," ~ ")," after "," ~ ")," around "," ~ ")," approx "," ~ ")," about "," ~ ")," since "," ~ ")," hrs "," ~ ")," hr "," ~ ")," hours "," ~ ")," time "," ~ ")," jan "," ~ ")," feb "," ~ ")," mar "," ~ ")," apr "," ~ ")," may "," ~ ")," jun "," ~ ")," jul "," ~ ")," aug "," ~ ")," sep "," ~ ")," sept "," ~ ")," oct "," ~ ")</f>
        <v>  </v>
      </c>
      <c r="BS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676," "&amp;LOWER(Flights!$F$25)&amp;" "," ~ ")," mh"," ~")," at "," ~ ")," by "," ~ ")," on "," ~ ")," to "," ~ ")," from "," ~ ")," until "," ~ ")," till "," ~ ")," before "," ~ ")," after "," ~ ")," around "," ~ ")," approx "," ~ ")," about "," ~ ")," since "," ~ ")," hrs "," ~ ")," hr "," ~ ")," hours "," ~ ")," time "," ~ ")," jan "," ~ ")," feb "," ~ ")," mar "," ~ ")," apr "," ~ ")," may "," ~ ")," jun "," ~ ")," jul "," ~ ")," aug "," ~ ")," sep "," ~ ")," sept "," ~ ")," oct "," ~ ")</f>
        <v>  </v>
      </c>
      <c r="BT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676,"jan","~"),"feb","~"),"mar","~"),"apr","~"),"may","~"),"jun","~"),"jul","~"),"aug","~"),"sep","~"),"oct","~"),"nov","~"),"dec","~")," nov "," ~ ")," dec "," ~ ")," mon "," ~ ")," tue "," ~ ")," wed "," ~ ")," thu "," ~ ")," fri "," ~ ")," sat "," ~ ")," sun "," ~ ")," gate "," ~ ")," bay "," ~ ")," stand "," ~ ")," position "," ~ ")," galley "," ~ ")," flight "," ~ ")," flt "," ~ ")," day "," ~ ")," date "," ~ ")," dated "," ~ ")," the "," ~ ")," and "," ~ ")," of "," ~ ")," in "," ~ ")," for "," ~ ")," with "," ~ ")</f>
        <v>  </v>
      </c>
      <c r="BU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676,"jan","~"),"feb","~"),"mar","~"),"apr","~"),"may","~"),"jun","~"),"jul","~"),"aug","~"),"sep","~"),"oct","~"),"nov","~"),"dec","~")," nov "," ~ ")," dec "," ~ ")," mon "," ~ ")," tue "," ~ ")," wed "," ~ ")," thu "," ~ ")," fri "," ~ ")," sat "," ~ ")," sun "," ~ ")," gate "," ~ ")," bay "," ~ ")," stand "," ~ ")," position "," ~ ")," galley "," ~ ")," flight "," ~ ")," flt "," ~ ")," day "," ~ ")," date "," ~ ")," dated "," ~ ")," the "," ~ ")," and "," ~ ")," of "," ~ ")," in "," ~ ")," for "," ~ ")," with "," ~ ")</f>
        <v>  </v>
      </c>
      <c r="BV676" s="61" t="n">
        <f aca="false">0</f>
        <v>0</v>
      </c>
      <c r="BW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676," pax "," ~ ")," etd "," ~ ")," eta "," ~ ")," std "," ~ ")," sta "," ~ ")," atd "," ~ ")," ata "," ~ ")," lt "," ~ ")," utc "," ~ ")," local "," ~ ")," ok "," ~ ")," done "," ~ ")," seen "," ~ ")," chk "," ~ ")," chkd "," ~ ")," checked "," ~ ")," rcvd "," ~ ")," recd "," ~ ")," dep "," ~ ")," arr "," ~ ")," qty "," ~ ")," all "," ~ ")," ttl "," ~ ")," total "," ~ ")," via "," ~ ")," per "," ~ ")," call "," ~ ")," inbound "," ~ ")," outbound "," ~ ")," approx "," ~ ")</f>
        <v>  </v>
      </c>
      <c r="BX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676," pax "," ~ ")," etd "," ~ ")," eta "," ~ ")," std "," ~ ")," sta "," ~ ")," atd "," ~ ")," ata "," ~ ")," lt "," ~ ")," utc "," ~ ")," local "," ~ ")," ok "," ~ ")," done "," ~ ")," seen "," ~ ")," chk "," ~ ")," chkd "," ~ ")," checked "," ~ ")," rcvd "," ~ ")," recd "," ~ ")," dep "," ~ ")," arr "," ~ ")," qty "," ~ ")," all "," ~ ")," ttl "," ~ ")," total "," ~ ")," via "," ~ ")," per "," ~ ")," call "," ~ ")," inbound "," ~ ")," outbound "," ~ ")," approx "," ~ ")</f>
        <v>  </v>
      </c>
    </row>
    <row r="677" customFormat="false" ht="41.25" hidden="false" customHeight="true" outlineLevel="0" collapsed="false">
      <c r="A677" s="57" t="s">
        <v>1402</v>
      </c>
      <c r="B677" s="57" t="s">
        <v>310</v>
      </c>
      <c r="C677" s="57" t="str">
        <f aca="false">Flights!$F$25</f>
        <v>MH1437</v>
      </c>
      <c r="D677" s="58" t="n">
        <f aca="false">Flights!$D$25</f>
        <v>46325</v>
      </c>
      <c r="E677" s="57" t="str">
        <f aca="false">Flights!$G$25&amp;"-"&amp;Flights!$H$25</f>
        <v>LGK-KUL</v>
      </c>
      <c r="F677" s="57" t="str">
        <f aca="false">Flights!$K$25</f>
        <v>BC</v>
      </c>
      <c r="G677" s="57" t="s">
        <v>423</v>
      </c>
      <c r="H677" s="57" t="s">
        <v>381</v>
      </c>
      <c r="I677" s="57" t="s">
        <v>382</v>
      </c>
      <c r="J677" s="57" t="s">
        <v>428</v>
      </c>
      <c r="K677" s="67" t="s">
        <v>429</v>
      </c>
      <c r="L677" s="67" t="s">
        <v>425</v>
      </c>
      <c r="M677" s="67"/>
      <c r="N677" s="67" t="s">
        <v>386</v>
      </c>
      <c r="O677" s="67" t="s">
        <v>978</v>
      </c>
      <c r="P677" s="57" t="s">
        <v>187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open",IF(AND(NOT(OR(LEN(AZ677)&lt;15,ISNUMBER(MATCH(AZ677,L_Placeholder,0)))),BK677=0,NOT(OR(LEN(AU677)&lt;2,ISNUMBER(MATCH(AU677,L_Placeholder,0)))),NOT(OR(LEN(AX677)&lt;2,ISNUMBER(MATCH(AX677,L_Placeholder,0)))),TRIM(AE677)&lt;&gt;TRIM(T677)),"N/A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missing",IF(OR(LEN(AU677)&lt;2,ISNUMBER(MATCH(AU677,L_Placeholder,0))),"INVALID – PIC missing",IF(OR(LEN(AV677)&lt;2,ISNUMBER(MATCH(AV677,L_Placeholder,0))),"INVALID – result / assessment missing",IF(OR(OR(LEN(AW677)&lt;3,ISNUMBER(MATCH(AW677,L_Placeholder,0))),SUMPRODUCT(--ISNUMBER(SEARCH(" "&amp;L_EvidencePhrase&amp;" ",BD677)))&gt;0,BI677=1),"INVALID – evidence missing, placeholder or not yet on file",IF(BL677=0,"INVALID – evidence needs a traceable reference (number, file name or link)",IF(OR(LEN(AX677)&lt;2,ISNUMBER(MATCH(AX677,L_Placeholder,0))),"INVALID – verifier missing",IF(AX677=AU677,"INVALID – verifier must be someone other than the PIC",IF(BH677=1,"INVALID – result not yet available (awaiting / TBC)",IF(BV677=1,"INVALID – wording says not on board: an on-board confirmation needs the item loaded",IF(AND(AQ677=1,OR(OR(LEN(AY677)&lt;3,ISNUMBER(MATCH(AY677,L_Placeholder,0))),BJ677=1,BQ677=0)),"INVALID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LATE","COMPLETE")&amp;IF(BG677=1," – CHECK WORDING",""))))))))))))))))))))))),IF(TRIM(U677)="Fail","FAIL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t="str">
        <f aca="false">" "&amp;TRIM(SUBSTITUTE(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 "))&amp;" "</f>
        <v>  </v>
      </c>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IFERROR(IF(AND(TRIM(U677)="Pass",SUMPRODUCT((LEN(BC677)-LEN(SUBSTITUTE(BC677,"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")))/(LEN(L_PendNeg)+1))+SUMPRODUCT((LEN(BC677)-LEN(SUBSTITUTE(BC677," "&amp;L_PendPrep&amp;" "," ")))/(LEN(L_PendPrep)+1)),1,0),1)</f>
        <v>0</v>
      </c>
      <c r="BI677" s="61" t="n">
        <f aca="false">IFERROR(IF(SUMPRODUCT((LEN(BD677)-LEN(SUBSTITUTE(BD677," "&amp;L_PendStrict&amp;" "," ")))/(LEN(L_PendStrict)+1))&gt;SUMPRODUCT((LEN(BD677)-LEN(SUBSTITUTE(BD677," "&amp;L_PendNeg&amp;" "," ")))/(LEN(L_PendNeg)+1)),1,0),1)</f>
        <v>0</v>
      </c>
      <c r="BJ677" s="61" t="n">
        <f aca="false">IFERROR(IF(SUMPRODUCT((LEN(BE677)-LEN(SUBSTITUTE(BE677," "&amp;L_Pending&amp;" "," ")))/(LEN(L_Pending)+1))&gt;SUMPRODUCT((LEN(BE677)-LEN(SUBSTITUTE(BE677," "&amp;L_PendNeg&amp;" "," ")))/(LEN(L_PendNeg)+1))+SUMPRODUCT((LEN(BE677)-LEN(SUBSTITUTE(BE677," "&amp;L_PendPrep&amp;" "," ")))/(LEN(L_PendPrep)+1)),1,0),1)</f>
        <v>0</v>
      </c>
      <c r="BK677" s="61" t="n">
        <f aca="false">IFERROR(IF(SUMPRODUCT((LEN(BF677)-LEN(SUBSTITUTE(BF677," "&amp;L_PendStrict&amp;" "," ")))/(LEN(L_PendStrict)+1))&gt;SUMPRODUCT((LEN(BF677)-LEN(SUBSTITUTE(BF677," "&amp;L_PendNeg&amp;" "," ")))/(LEN(L_PendNeg)+1)),1,0),1)</f>
        <v>0</v>
      </c>
      <c r="BL677" s="61" t="n">
        <f aca="false">IFERROR(IF(OR(SUMPRODUCT(--ISNUMBER(SEARCH({"aa000"," aa 000"," aaa 000"," aaaa 000"," a 0000"," a000 000"," aa 00 000"," aaa 00 000"},BN677)))&gt;0,SUMPRODUCT(--ISNUMBER(SEARCH({"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677)))&gt;0,SUMPRODUCT(--ISNUMBER(SEARCH({"http","www.","\",".pdf",".jpg",".jpeg",".png",".heic",".xls",".doc",".msg",".eml"},Z677)))&gt;0,AND(SUMPRODUCT(--ISNUMBER(SEARCH({"sharepoint","onedrive","teams","dms","q-pulse","qpulse"},Z677)))&gt;0,ISNUMBER(SEARCH("0",BM677)))),1,0),0)</f>
        <v>0</v>
      </c>
      <c r="BM677" s="61" t="str">
        <f aca="false">SUBSTITUTE(SUBSTITUTE(SUBSTITUTE(SUBSTITUTE(SUBSTITUTE(SUBSTITUTE(SUBSTITUTE(SUBSTITUTE(SUBSTITUTE(LOWER(BW677&amp;""),"1","0"),"2","0"),"3","0"),"4","0"),"5","0"),"6","0"),"7","0"),"8","0"),"9","0")</f>
        <v>  </v>
      </c>
      <c r="BN677" s="61" t="str">
        <f aca="false">SUBSTITUTE(SUBSTITUTE(SUBSTITUTE(SUBSTITUTE(SUBSTITUTE(SUBSTITUTE(SUBSTITUTE(SUBSTITUTE(SUBSTITUTE(SUBSTITUTE(SUBSTITUTE(SUBSTITUTE(SUBSTITUTE(SUBSTITUTE(SUBSTITUTE(SUBSTITUTE(SUBSTITUTE(SUBSTITUTE(SUBSTITUTE(SUBSTITUTE(SUBSTITUTE(SUBSTITUTE(SUBSTITUTE(SUBSTITUTE(SUBSTITUTE(BM677,"b","a"),"c","a"),"d","a"),"e","a"),"f","a"),"g","a"),"h","a"),"i","a"),"j","a"),"k","a"),"l","a"),"m","a"),"n","a"),"o","a"),"p","a"),"q","a"),"r","a"),"s","a"),"t","a"),"u","a"),"v","a"),"w","a"),"x","a"),"y","a"),"z","a")</f>
        <v>  </v>
      </c>
      <c r="BO677" s="61" t="str">
        <f aca="false">SUBSTITUTE(SUBSTITUTE(SUBSTITUTE(SUBSTITUTE(SUBSTITUTE(SUBSTITUTE(SUBSTITUTE(SUBSTITUTE(SUBSTITUTE(LOWER(BX677&amp;""),"1","0"),"2","0"),"3","0"),"4","0"),"5","0"),"6","0"),"7","0"),"8","0"),"9","0")</f>
        <v>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v>
      </c>
      <c r="BQ677" s="61" t="n">
        <f aca="false">IFERROR(IF(OR(SUMPRODUCT(--ISNUMBER(SEARCH({"aa000"," aa 000"," aaa 000"," aaaa 000"," a 0000"," a000 000"," aa 00 000"," aaa 00 000"},BP677)))&gt;0,SUMPRODUCT(--ISNUMBER(SEARCH({"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677)))&gt;0,SUMPRODUCT(--ISNUMBER(SEARCH({"http","www.","\",".pdf",".jpg",".jpeg",".png",".heic",".xls",".doc",".msg",".eml"},W677)))&gt;0,ISNUMBER(SEARCH("0000",BO677)),AND(SUMPRODUCT(--ISNUMBER(SEARCH({"sharepoint","onedrive","teams","dms","q-pulse","qpulse"},W677)))&gt;0,ISNUMBER(SEARCH("0",BO677)))),1,0),0)</f>
        <v>0</v>
      </c>
      <c r="BR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677," "&amp;LOWER(Flights!$F$25)&amp;" "," ~ ")," mh"," ~")," at "," ~ ")," by "," ~ ")," on "," ~ ")," to "," ~ ")," from "," ~ ")," until "," ~ ")," till "," ~ ")," before "," ~ ")," after "," ~ ")," around "," ~ ")," approx "," ~ ")," about "," ~ ")," since "," ~ ")," hrs "," ~ ")," hr "," ~ ")," hours "," ~ ")," time "," ~ ")," jan "," ~ ")," feb "," ~ ")," mar "," ~ ")," apr "," ~ ")," may "," ~ ")," jun "," ~ ")," jul "," ~ ")," aug "," ~ ")," sep "," ~ ")," sept "," ~ ")," oct "," ~ ")</f>
        <v>  </v>
      </c>
      <c r="BS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677," "&amp;LOWER(Flights!$F$25)&amp;" "," ~ ")," mh"," ~")," at "," ~ ")," by "," ~ ")," on "," ~ ")," to "," ~ ")," from "," ~ ")," until "," ~ ")," till "," ~ ")," before "," ~ ")," after "," ~ ")," around "," ~ ")," approx "," ~ ")," about "," ~ ")," since "," ~ ")," hrs "," ~ ")," hr "," ~ ")," hours "," ~ ")," time "," ~ ")," jan "," ~ ")," feb "," ~ ")," mar "," ~ ")," apr "," ~ ")," may "," ~ ")," jun "," ~ ")," jul "," ~ ")," aug "," ~ ")," sep "," ~ ")," sept "," ~ ")," oct "," ~ ")</f>
        <v>  </v>
      </c>
      <c r="BT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677,"jan","~"),"feb","~"),"mar","~"),"apr","~"),"may","~"),"jun","~"),"jul","~"),"aug","~"),"sep","~"),"oct","~"),"nov","~"),"dec","~")," nov "," ~ ")," dec "," ~ ")," mon "," ~ ")," tue "," ~ ")," wed "," ~ ")," thu "," ~ ")," fri "," ~ ")," sat "," ~ ")," sun "," ~ ")," gate "," ~ ")," bay "," ~ ")," stand "," ~ ")," position "," ~ ")," galley "," ~ ")," flight "," ~ ")," flt "," ~ ")," day "," ~ ")," date "," ~ ")," dated "," ~ ")," the "," ~ ")," and "," ~ ")," of "," ~ ")," in "," ~ ")," for "," ~ ")," with "," ~ ")</f>
        <v>  </v>
      </c>
      <c r="BU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677,"jan","~"),"feb","~"),"mar","~"),"apr","~"),"may","~"),"jun","~"),"jul","~"),"aug","~"),"sep","~"),"oct","~"),"nov","~"),"dec","~")," nov "," ~ ")," dec "," ~ ")," mon "," ~ ")," tue "," ~ ")," wed "," ~ ")," thu "," ~ ")," fri "," ~ ")," sat "," ~ ")," sun "," ~ ")," gate "," ~ ")," bay "," ~ ")," stand "," ~ ")," position "," ~ ")," galley "," ~ ")," flight "," ~ ")," flt "," ~ ")," day "," ~ ")," date "," ~ ")," dated "," ~ ")," the "," ~ ")," and "," ~ ")," of "," ~ ")," in "," ~ ")," for "," ~ ")," with "," ~ ")</f>
        <v>  </v>
      </c>
      <c r="BV677" s="61" t="n">
        <f aca="false">0</f>
        <v>0</v>
      </c>
      <c r="BW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677," pax "," ~ ")," etd "," ~ ")," eta "," ~ ")," std "," ~ ")," sta "," ~ ")," atd "," ~ ")," ata "," ~ ")," lt "," ~ ")," utc "," ~ ")," local "," ~ ")," ok "," ~ ")," done "," ~ ")," seen "," ~ ")," chk "," ~ ")," chkd "," ~ ")," checked "," ~ ")," rcvd "," ~ ")," recd "," ~ ")," dep "," ~ ")," arr "," ~ ")," qty "," ~ ")," all "," ~ ")," ttl "," ~ ")," total "," ~ ")," via "," ~ ")," per "," ~ ")," call "," ~ ")," inbound "," ~ ")," outbound "," ~ ")," approx "," ~ ")</f>
        <v>  </v>
      </c>
      <c r="BX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677," pax "," ~ ")," etd "," ~ ")," eta "," ~ ")," std "," ~ ")," sta "," ~ ")," atd "," ~ ")," ata "," ~ ")," lt "," ~ ")," utc "," ~ ")," local "," ~ ")," ok "," ~ ")," done "," ~ ")," seen "," ~ ")," chk "," ~ ")," chkd "," ~ ")," checked "," ~ ")," rcvd "," ~ ")," recd "," ~ ")," dep "," ~ ")," arr "," ~ ")," qty "," ~ ")," all "," ~ ")," ttl "," ~ ")," total "," ~ ")," via "," ~ ")," per "," ~ ")," call "," ~ ")," inbound "," ~ ")," outbound "," ~ ")," approx "," ~ ")</f>
        <v>  </v>
      </c>
    </row>
    <row r="678" customFormat="false" ht="41.25" hidden="false" customHeight="true" outlineLevel="0" collapsed="false">
      <c r="A678" s="57" t="s">
        <v>1403</v>
      </c>
      <c r="B678" s="57" t="s">
        <v>310</v>
      </c>
      <c r="C678" s="57" t="str">
        <f aca="false">Flights!$F$25</f>
        <v>MH1437</v>
      </c>
      <c r="D678" s="58" t="n">
        <f aca="false">Flights!$D$25</f>
        <v>46325</v>
      </c>
      <c r="E678" s="57" t="str">
        <f aca="false">Flights!$G$25&amp;"-"&amp;Flights!$H$25</f>
        <v>LGK-KUL</v>
      </c>
      <c r="F678" s="57" t="str">
        <f aca="false">Flights!$K$25</f>
        <v>BC</v>
      </c>
      <c r="G678" s="57" t="s">
        <v>423</v>
      </c>
      <c r="H678" s="57" t="s">
        <v>381</v>
      </c>
      <c r="I678" s="57" t="s">
        <v>431</v>
      </c>
      <c r="J678" s="57" t="s">
        <v>432</v>
      </c>
      <c r="K678" s="67"/>
      <c r="L678" s="67" t="s">
        <v>425</v>
      </c>
      <c r="M678" s="67"/>
      <c r="N678" s="67" t="s">
        <v>386</v>
      </c>
      <c r="O678" s="67" t="s">
        <v>978</v>
      </c>
      <c r="P678" s="57" t="s">
        <v>187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open",IF(AND(NOT(OR(LEN(AZ678)&lt;15,ISNUMBER(MATCH(AZ678,L_Placeholder,0)))),BK678=0,NOT(OR(LEN(AU678)&lt;2,ISNUMBER(MATCH(AU678,L_Placeholder,0)))),NOT(OR(LEN(AX678)&lt;2,ISNUMBER(MATCH(AX678,L_Placeholder,0)))),TRIM(AE678)&lt;&gt;TRIM(T678)),"N/A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missing",IF(OR(LEN(AU678)&lt;2,ISNUMBER(MATCH(AU678,L_Placeholder,0))),"INVALID – PIC missing",IF(OR(LEN(AV678)&lt;2,ISNUMBER(MATCH(AV678,L_Placeholder,0))),"INVALID – result / assessment missing",IF(OR(OR(LEN(AW678)&lt;3,ISNUMBER(MATCH(AW678,L_Placeholder,0))),SUMPRODUCT(--ISNUMBER(SEARCH(" "&amp;L_EvidencePhrase&amp;" ",BD678)))&gt;0,BI678=1),"INVALID – evidence missing, placeholder or not yet on file",IF(BL678=0,"INVALID – evidence needs a traceable reference (number, file name or link)",IF(OR(LEN(AX678)&lt;2,ISNUMBER(MATCH(AX678,L_Placeholder,0))),"INVALID – verifier missing",IF(AX678=AU678,"INVALID – verifier must be someone other than the PIC",IF(BH678=1,"INVALID – result not yet available (awaiting / TBC)",IF(BV678=1,"INVALID – wording says not on board: an on-board confirmation needs the item loaded",IF(AND(AQ678=1,OR(OR(LEN(AY678)&lt;3,ISNUMBER(MATCH(AY678,L_Placeholder,0))),BJ678=1,BQ678=0)),"INVALID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LATE","COMPLETE")&amp;IF(BG678=1," – CHECK WORDING",""))))))))))))))))))))))),IF(TRIM(U678)="Fail","FAIL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t="str">
        <f aca="false">" "&amp;TRIM(SUBSTITUTE(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 "))&amp;" "</f>
        <v>  </v>
      </c>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IFERROR(IF(AND(TRIM(U678)="Pass",SUMPRODUCT((LEN(BC678)-LEN(SUBSTITUTE(BC678,"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")))/(LEN(L_PendNeg)+1))+SUMPRODUCT((LEN(BC678)-LEN(SUBSTITUTE(BC678," "&amp;L_PendPrep&amp;" "," ")))/(LEN(L_PendPrep)+1)),1,0),1)</f>
        <v>0</v>
      </c>
      <c r="BI678" s="61" t="n">
        <f aca="false">IFERROR(IF(SUMPRODUCT((LEN(BD678)-LEN(SUBSTITUTE(BD678," "&amp;L_PendStrict&amp;" "," ")))/(LEN(L_PendStrict)+1))&gt;SUMPRODUCT((LEN(BD678)-LEN(SUBSTITUTE(BD678," "&amp;L_PendNeg&amp;" "," ")))/(LEN(L_PendNeg)+1)),1,0),1)</f>
        <v>0</v>
      </c>
      <c r="BJ678" s="61" t="n">
        <f aca="false">IFERROR(IF(SUMPRODUCT((LEN(BE678)-LEN(SUBSTITUTE(BE678," "&amp;L_Pending&amp;" "," ")))/(LEN(L_Pending)+1))&gt;SUMPRODUCT((LEN(BE678)-LEN(SUBSTITUTE(BE678," "&amp;L_PendNeg&amp;" "," ")))/(LEN(L_PendNeg)+1))+SUMPRODUCT((LEN(BE678)-LEN(SUBSTITUTE(BE678," "&amp;L_PendPrep&amp;" "," ")))/(LEN(L_PendPrep)+1)),1,0),1)</f>
        <v>0</v>
      </c>
      <c r="BK678" s="61" t="n">
        <f aca="false">IFERROR(IF(SUMPRODUCT((LEN(BF678)-LEN(SUBSTITUTE(BF678," "&amp;L_PendStrict&amp;" "," ")))/(LEN(L_PendStrict)+1))&gt;SUMPRODUCT((LEN(BF678)-LEN(SUBSTITUTE(BF678," "&amp;L_PendNeg&amp;" "," ")))/(LEN(L_PendNeg)+1)),1,0),1)</f>
        <v>0</v>
      </c>
      <c r="BL678" s="61" t="n">
        <f aca="false">IFERROR(IF(OR(SUMPRODUCT(--ISNUMBER(SEARCH({"aa000"," aa 000"," aaa 000"," aaaa 000"," a 0000"," a000 000"," aa 00 000"," aaa 00 000"},BN678)))&gt;0,SUMPRODUCT(--ISNUMBER(SEARCH({"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678)))&gt;0,SUMPRODUCT(--ISNUMBER(SEARCH({"http","www.","\",".pdf",".jpg",".jpeg",".png",".heic",".xls",".doc",".msg",".eml"},Z678)))&gt;0,AND(SUMPRODUCT(--ISNUMBER(SEARCH({"sharepoint","onedrive","teams","dms","q-pulse","qpulse"},Z678)))&gt;0,ISNUMBER(SEARCH("0",BM678)))),1,0),0)</f>
        <v>0</v>
      </c>
      <c r="BM678" s="61" t="str">
        <f aca="false">SUBSTITUTE(SUBSTITUTE(SUBSTITUTE(SUBSTITUTE(SUBSTITUTE(SUBSTITUTE(SUBSTITUTE(SUBSTITUTE(SUBSTITUTE(LOWER(BW678&amp;""),"1","0"),"2","0"),"3","0"),"4","0"),"5","0"),"6","0"),"7","0"),"8","0"),"9","0")</f>
        <v>  </v>
      </c>
      <c r="BN678" s="61" t="str">
        <f aca="false">SUBSTITUTE(SUBSTITUTE(SUBSTITUTE(SUBSTITUTE(SUBSTITUTE(SUBSTITUTE(SUBSTITUTE(SUBSTITUTE(SUBSTITUTE(SUBSTITUTE(SUBSTITUTE(SUBSTITUTE(SUBSTITUTE(SUBSTITUTE(SUBSTITUTE(SUBSTITUTE(SUBSTITUTE(SUBSTITUTE(SUBSTITUTE(SUBSTITUTE(SUBSTITUTE(SUBSTITUTE(SUBSTITUTE(SUBSTITUTE(SUBSTITUTE(BM678,"b","a"),"c","a"),"d","a"),"e","a"),"f","a"),"g","a"),"h","a"),"i","a"),"j","a"),"k","a"),"l","a"),"m","a"),"n","a"),"o","a"),"p","a"),"q","a"),"r","a"),"s","a"),"t","a"),"u","a"),"v","a"),"w","a"),"x","a"),"y","a"),"z","a")</f>
        <v>  </v>
      </c>
      <c r="BO678" s="61" t="str">
        <f aca="false">SUBSTITUTE(SUBSTITUTE(SUBSTITUTE(SUBSTITUTE(SUBSTITUTE(SUBSTITUTE(SUBSTITUTE(SUBSTITUTE(SUBSTITUTE(LOWER(BX678&amp;""),"1","0"),"2","0"),"3","0"),"4","0"),"5","0"),"6","0"),"7","0"),"8","0"),"9","0")</f>
        <v>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v>
      </c>
      <c r="BQ678" s="61" t="n">
        <f aca="false">IFERROR(IF(OR(SUMPRODUCT(--ISNUMBER(SEARCH({"aa000"," aa 000"," aaa 000"," aaaa 000"," a 0000"," a000 000"," aa 00 000"," aaa 00 000"},BP678)))&gt;0,SUMPRODUCT(--ISNUMBER(SEARCH({"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678)))&gt;0,SUMPRODUCT(--ISNUMBER(SEARCH({"http","www.","\",".pdf",".jpg",".jpeg",".png",".heic",".xls",".doc",".msg",".eml"},W678)))&gt;0,ISNUMBER(SEARCH("0000",BO678)),AND(SUMPRODUCT(--ISNUMBER(SEARCH({"sharepoint","onedrive","teams","dms","q-pulse","qpulse"},W678)))&gt;0,ISNUMBER(SEARCH("0",BO678)))),1,0),0)</f>
        <v>0</v>
      </c>
      <c r="BR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678," "&amp;LOWER(Flights!$F$25)&amp;" "," ~ ")," mh"," ~")," at "," ~ ")," by "," ~ ")," on "," ~ ")," to "," ~ ")," from "," ~ ")," until "," ~ ")," till "," ~ ")," before "," ~ ")," after "," ~ ")," around "," ~ ")," approx "," ~ ")," about "," ~ ")," since "," ~ ")," hrs "," ~ ")," hr "," ~ ")," hours "," ~ ")," time "," ~ ")," jan "," ~ ")," feb "," ~ ")," mar "," ~ ")," apr "," ~ ")," may "," ~ ")," jun "," ~ ")," jul "," ~ ")," aug "," ~ ")," sep "," ~ ")," sept "," ~ ")," oct "," ~ ")</f>
        <v>  </v>
      </c>
      <c r="BS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678," "&amp;LOWER(Flights!$F$25)&amp;" "," ~ ")," mh"," ~")," at "," ~ ")," by "," ~ ")," on "," ~ ")," to "," ~ ")," from "," ~ ")," until "," ~ ")," till "," ~ ")," before "," ~ ")," after "," ~ ")," around "," ~ ")," approx "," ~ ")," about "," ~ ")," since "," ~ ")," hrs "," ~ ")," hr "," ~ ")," hours "," ~ ")," time "," ~ ")," jan "," ~ ")," feb "," ~ ")," mar "," ~ ")," apr "," ~ ")," may "," ~ ")," jun "," ~ ")," jul "," ~ ")," aug "," ~ ")," sep "," ~ ")," sept "," ~ ")," oct "," ~ ")</f>
        <v>  </v>
      </c>
      <c r="BT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678,"jan","~"),"feb","~"),"mar","~"),"apr","~"),"may","~"),"jun","~"),"jul","~"),"aug","~"),"sep","~"),"oct","~"),"nov","~"),"dec","~")," nov "," ~ ")," dec "," ~ ")," mon "," ~ ")," tue "," ~ ")," wed "," ~ ")," thu "," ~ ")," fri "," ~ ")," sat "," ~ ")," sun "," ~ ")," gate "," ~ ")," bay "," ~ ")," stand "," ~ ")," position "," ~ ")," galley "," ~ ")," flight "," ~ ")," flt "," ~ ")," day "," ~ ")," date "," ~ ")," dated "," ~ ")," the "," ~ ")," and "," ~ ")," of "," ~ ")," in "," ~ ")," for "," ~ ")," with "," ~ ")</f>
        <v>  </v>
      </c>
      <c r="BU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678,"jan","~"),"feb","~"),"mar","~"),"apr","~"),"may","~"),"jun","~"),"jul","~"),"aug","~"),"sep","~"),"oct","~"),"nov","~"),"dec","~")," nov "," ~ ")," dec "," ~ ")," mon "," ~ ")," tue "," ~ ")," wed "," ~ ")," thu "," ~ ")," fri "," ~ ")," sat "," ~ ")," sun "," ~ ")," gate "," ~ ")," bay "," ~ ")," stand "," ~ ")," position "," ~ ")," galley "," ~ ")," flight "," ~ ")," flt "," ~ ")," day "," ~ ")," date "," ~ ")," dated "," ~ ")," the "," ~ ")," and "," ~ ")," of "," ~ ")," in "," ~ ")," for "," ~ ")," with "," ~ ")</f>
        <v>  </v>
      </c>
      <c r="BV678" s="61" t="n">
        <f aca="false">0</f>
        <v>0</v>
      </c>
      <c r="BW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678," pax "," ~ ")," etd "," ~ ")," eta "," ~ ")," std "," ~ ")," sta "," ~ ")," atd "," ~ ")," ata "," ~ ")," lt "," ~ ")," utc "," ~ ")," local "," ~ ")," ok "," ~ ")," done "," ~ ")," seen "," ~ ")," chk "," ~ ")," chkd "," ~ ")," checked "," ~ ")," rcvd "," ~ ")," recd "," ~ ")," dep "," ~ ")," arr "," ~ ")," qty "," ~ ")," all "," ~ ")," ttl "," ~ ")," total "," ~ ")," via "," ~ ")," per "," ~ ")," call "," ~ ")," inbound "," ~ ")," outbound "," ~ ")," approx "," ~ ")</f>
        <v>  </v>
      </c>
      <c r="BX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678," pax "," ~ ")," etd "," ~ ")," eta "," ~ ")," std "," ~ ")," sta "," ~ ")," atd "," ~ ")," ata "," ~ ")," lt "," ~ ")," utc "," ~ ")," local "," ~ ")," ok "," ~ ")," done "," ~ ")," seen "," ~ ")," chk "," ~ ")," chkd "," ~ ")," checked "," ~ ")," rcvd "," ~ ")," recd "," ~ ")," dep "," ~ ")," arr "," ~ ")," qty "," ~ ")," all "," ~ ")," ttl "," ~ ")," total "," ~ ")," via "," ~ ")," per "," ~ ")," call "," ~ ")," inbound "," ~ ")," outbound "," ~ ")," approx "," ~ ")</f>
        <v>  </v>
      </c>
    </row>
    <row r="679" customFormat="false" ht="41.25" hidden="false" customHeight="true" outlineLevel="0" collapsed="false">
      <c r="A679" s="57" t="s">
        <v>1404</v>
      </c>
      <c r="B679" s="57" t="s">
        <v>310</v>
      </c>
      <c r="C679" s="57" t="str">
        <f aca="false">Flights!$F$25</f>
        <v>MH1437</v>
      </c>
      <c r="D679" s="58" t="n">
        <f aca="false">Flights!$D$25</f>
        <v>46325</v>
      </c>
      <c r="E679" s="57" t="str">
        <f aca="false">Flights!$G$25&amp;"-"&amp;Flights!$H$25</f>
        <v>LGK-KUL</v>
      </c>
      <c r="F679" s="57" t="str">
        <f aca="false">Flights!$K$25</f>
        <v>BC</v>
      </c>
      <c r="G679" s="57" t="s">
        <v>423</v>
      </c>
      <c r="H679" s="57" t="s">
        <v>381</v>
      </c>
      <c r="I679" s="57" t="s">
        <v>431</v>
      </c>
      <c r="J679" s="57" t="s">
        <v>434</v>
      </c>
      <c r="K679" s="67"/>
      <c r="L679" s="67" t="s">
        <v>425</v>
      </c>
      <c r="M679" s="67"/>
      <c r="N679" s="67" t="s">
        <v>386</v>
      </c>
      <c r="O679" s="67" t="s">
        <v>978</v>
      </c>
      <c r="P679" s="57" t="s">
        <v>187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open",IF(AND(NOT(OR(LEN(AZ679)&lt;15,ISNUMBER(MATCH(AZ679,L_Placeholder,0)))),BK679=0,NOT(OR(LEN(AU679)&lt;2,ISNUMBER(MATCH(AU679,L_Placeholder,0)))),NOT(OR(LEN(AX679)&lt;2,ISNUMBER(MATCH(AX679,L_Placeholder,0)))),TRIM(AE679)&lt;&gt;TRIM(T679)),"N/A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missing",IF(OR(LEN(AU679)&lt;2,ISNUMBER(MATCH(AU679,L_Placeholder,0))),"INVALID – PIC missing",IF(OR(LEN(AV679)&lt;2,ISNUMBER(MATCH(AV679,L_Placeholder,0))),"INVALID – result / assessment missing",IF(OR(OR(LEN(AW679)&lt;3,ISNUMBER(MATCH(AW679,L_Placeholder,0))),SUMPRODUCT(--ISNUMBER(SEARCH(" "&amp;L_EvidencePhrase&amp;" ",BD679)))&gt;0,BI679=1),"INVALID – evidence missing, placeholder or not yet on file",IF(BL679=0,"INVALID – evidence needs a traceable reference (number, file name or link)",IF(OR(LEN(AX679)&lt;2,ISNUMBER(MATCH(AX679,L_Placeholder,0))),"INVALID – verifier missing",IF(AX679=AU679,"INVALID – verifier must be someone other than the PIC",IF(BH679=1,"INVALID – result not yet available (awaiting / TBC)",IF(BV679=1,"INVALID – wording says not on board: an on-board confirmation needs the item loaded",IF(AND(AQ679=1,OR(OR(LEN(AY679)&lt;3,ISNUMBER(MATCH(AY679,L_Placeholder,0))),BJ679=1,BQ679=0)),"INVALID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LATE","COMPLETE")&amp;IF(BG679=1," – CHECK WORDING",""))))))))))))))))))))))),IF(TRIM(U679)="Fail","FAIL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t="str">
        <f aca="false">" "&amp;TRIM(SUBSTITUTE(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 "))&amp;" "</f>
        <v>  </v>
      </c>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IFERROR(IF(AND(TRIM(U679)="Pass",SUMPRODUCT((LEN(BC679)-LEN(SUBSTITUTE(BC679,"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")))/(LEN(L_PendNeg)+1))+SUMPRODUCT((LEN(BC679)-LEN(SUBSTITUTE(BC679," "&amp;L_PendPrep&amp;" "," ")))/(LEN(L_PendPrep)+1)),1,0),1)</f>
        <v>0</v>
      </c>
      <c r="BI679" s="61" t="n">
        <f aca="false">IFERROR(IF(SUMPRODUCT((LEN(BD679)-LEN(SUBSTITUTE(BD679," "&amp;L_PendStrict&amp;" "," ")))/(LEN(L_PendStrict)+1))&gt;SUMPRODUCT((LEN(BD679)-LEN(SUBSTITUTE(BD679," "&amp;L_PendNeg&amp;" "," ")))/(LEN(L_PendNeg)+1)),1,0),1)</f>
        <v>0</v>
      </c>
      <c r="BJ679" s="61" t="n">
        <f aca="false">IFERROR(IF(SUMPRODUCT((LEN(BE679)-LEN(SUBSTITUTE(BE679," "&amp;L_Pending&amp;" "," ")))/(LEN(L_Pending)+1))&gt;SUMPRODUCT((LEN(BE679)-LEN(SUBSTITUTE(BE679," "&amp;L_PendNeg&amp;" "," ")))/(LEN(L_PendNeg)+1))+SUMPRODUCT((LEN(BE679)-LEN(SUBSTITUTE(BE679," "&amp;L_PendPrep&amp;" "," ")))/(LEN(L_PendPrep)+1)),1,0),1)</f>
        <v>0</v>
      </c>
      <c r="BK679" s="61" t="n">
        <f aca="false">IFERROR(IF(SUMPRODUCT((LEN(BF679)-LEN(SUBSTITUTE(BF679," "&amp;L_PendStrict&amp;" "," ")))/(LEN(L_PendStrict)+1))&gt;SUMPRODUCT((LEN(BF679)-LEN(SUBSTITUTE(BF679," "&amp;L_PendNeg&amp;" "," ")))/(LEN(L_PendNeg)+1)),1,0),1)</f>
        <v>0</v>
      </c>
      <c r="BL679" s="61" t="n">
        <f aca="false">IFERROR(IF(OR(SUMPRODUCT(--ISNUMBER(SEARCH({"aa000"," aa 000"," aaa 000"," aaaa 000"," a 0000"," a000 000"," aa 00 000"," aaa 00 000"},BN679)))&gt;0,SUMPRODUCT(--ISNUMBER(SEARCH({"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679)))&gt;0,SUMPRODUCT(--ISNUMBER(SEARCH({"http","www.","\",".pdf",".jpg",".jpeg",".png",".heic",".xls",".doc",".msg",".eml"},Z679)))&gt;0,AND(SUMPRODUCT(--ISNUMBER(SEARCH({"sharepoint","onedrive","teams","dms","q-pulse","qpulse"},Z679)))&gt;0,ISNUMBER(SEARCH("0",BM679)))),1,0),0)</f>
        <v>0</v>
      </c>
      <c r="BM679" s="61" t="str">
        <f aca="false">SUBSTITUTE(SUBSTITUTE(SUBSTITUTE(SUBSTITUTE(SUBSTITUTE(SUBSTITUTE(SUBSTITUTE(SUBSTITUTE(SUBSTITUTE(LOWER(BW679&amp;""),"1","0"),"2","0"),"3","0"),"4","0"),"5","0"),"6","0"),"7","0"),"8","0"),"9","0")</f>
        <v>  </v>
      </c>
      <c r="BN679" s="61" t="str">
        <f aca="false">SUBSTITUTE(SUBSTITUTE(SUBSTITUTE(SUBSTITUTE(SUBSTITUTE(SUBSTITUTE(SUBSTITUTE(SUBSTITUTE(SUBSTITUTE(SUBSTITUTE(SUBSTITUTE(SUBSTITUTE(SUBSTITUTE(SUBSTITUTE(SUBSTITUTE(SUBSTITUTE(SUBSTITUTE(SUBSTITUTE(SUBSTITUTE(SUBSTITUTE(SUBSTITUTE(SUBSTITUTE(SUBSTITUTE(SUBSTITUTE(SUBSTITUTE(BM679,"b","a"),"c","a"),"d","a"),"e","a"),"f","a"),"g","a"),"h","a"),"i","a"),"j","a"),"k","a"),"l","a"),"m","a"),"n","a"),"o","a"),"p","a"),"q","a"),"r","a"),"s","a"),"t","a"),"u","a"),"v","a"),"w","a"),"x","a"),"y","a"),"z","a")</f>
        <v>  </v>
      </c>
      <c r="BO679" s="61" t="str">
        <f aca="false">SUBSTITUTE(SUBSTITUTE(SUBSTITUTE(SUBSTITUTE(SUBSTITUTE(SUBSTITUTE(SUBSTITUTE(SUBSTITUTE(SUBSTITUTE(LOWER(BX679&amp;""),"1","0"),"2","0"),"3","0"),"4","0"),"5","0"),"6","0"),"7","0"),"8","0"),"9","0")</f>
        <v>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v>
      </c>
      <c r="BQ679" s="61" t="n">
        <f aca="false">IFERROR(IF(OR(SUMPRODUCT(--ISNUMBER(SEARCH({"aa000"," aa 000"," aaa 000"," aaaa 000"," a 0000"," a000 000"," aa 00 000"," aaa 00 000"},BP679)))&gt;0,SUMPRODUCT(--ISNUMBER(SEARCH({"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679)))&gt;0,SUMPRODUCT(--ISNUMBER(SEARCH({"http","www.","\",".pdf",".jpg",".jpeg",".png",".heic",".xls",".doc",".msg",".eml"},W679)))&gt;0,ISNUMBER(SEARCH("0000",BO679)),AND(SUMPRODUCT(--ISNUMBER(SEARCH({"sharepoint","onedrive","teams","dms","q-pulse","qpulse"},W679)))&gt;0,ISNUMBER(SEARCH("0",BO679)))),1,0),0)</f>
        <v>0</v>
      </c>
      <c r="BR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679," "&amp;LOWER(Flights!$F$25)&amp;" "," ~ ")," mh"," ~")," at "," ~ ")," by "," ~ ")," on "," ~ ")," to "," ~ ")," from "," ~ ")," until "," ~ ")," till "," ~ ")," before "," ~ ")," after "," ~ ")," around "," ~ ")," approx "," ~ ")," about "," ~ ")," since "," ~ ")," hrs "," ~ ")," hr "," ~ ")," hours "," ~ ")," time "," ~ ")," jan "," ~ ")," feb "," ~ ")," mar "," ~ ")," apr "," ~ ")," may "," ~ ")," jun "," ~ ")," jul "," ~ ")," aug "," ~ ")," sep "," ~ ")," sept "," ~ ")," oct "," ~ ")</f>
        <v>  </v>
      </c>
      <c r="BS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679," "&amp;LOWER(Flights!$F$25)&amp;" "," ~ ")," mh"," ~")," at "," ~ ")," by "," ~ ")," on "," ~ ")," to "," ~ ")," from "," ~ ")," until "," ~ ")," till "," ~ ")," before "," ~ ")," after "," ~ ")," around "," ~ ")," approx "," ~ ")," about "," ~ ")," since "," ~ ")," hrs "," ~ ")," hr "," ~ ")," hours "," ~ ")," time "," ~ ")," jan "," ~ ")," feb "," ~ ")," mar "," ~ ")," apr "," ~ ")," may "," ~ ")," jun "," ~ ")," jul "," ~ ")," aug "," ~ ")," sep "," ~ ")," sept "," ~ ")," oct "," ~ ")</f>
        <v>  </v>
      </c>
      <c r="BT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679,"jan","~"),"feb","~"),"mar","~"),"apr","~"),"may","~"),"jun","~"),"jul","~"),"aug","~"),"sep","~"),"oct","~"),"nov","~"),"dec","~")," nov "," ~ ")," dec "," ~ ")," mon "," ~ ")," tue "," ~ ")," wed "," ~ ")," thu "," ~ ")," fri "," ~ ")," sat "," ~ ")," sun "," ~ ")," gate "," ~ ")," bay "," ~ ")," stand "," ~ ")," position "," ~ ")," galley "," ~ ")," flight "," ~ ")," flt "," ~ ")," day "," ~ ")," date "," ~ ")," dated "," ~ ")," the "," ~ ")," and "," ~ ")," of "," ~ ")," in "," ~ ")," for "," ~ ")," with "," ~ ")</f>
        <v>  </v>
      </c>
      <c r="BU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679,"jan","~"),"feb","~"),"mar","~"),"apr","~"),"may","~"),"jun","~"),"jul","~"),"aug","~"),"sep","~"),"oct","~"),"nov","~"),"dec","~")," nov "," ~ ")," dec "," ~ ")," mon "," ~ ")," tue "," ~ ")," wed "," ~ ")," thu "," ~ ")," fri "," ~ ")," sat "," ~ ")," sun "," ~ ")," gate "," ~ ")," bay "," ~ ")," stand "," ~ ")," position "," ~ ")," galley "," ~ ")," flight "," ~ ")," flt "," ~ ")," day "," ~ ")," date "," ~ ")," dated "," ~ ")," the "," ~ ")," and "," ~ ")," of "," ~ ")," in "," ~ ")," for "," ~ ")," with "," ~ ")</f>
        <v>  </v>
      </c>
      <c r="BV679" s="61" t="n">
        <f aca="false">0</f>
        <v>0</v>
      </c>
      <c r="BW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679," pax "," ~ ")," etd "," ~ ")," eta "," ~ ")," std "," ~ ")," sta "," ~ ")," atd "," ~ ")," ata "," ~ ")," lt "," ~ ")," utc "," ~ ")," local "," ~ ")," ok "," ~ ")," done "," ~ ")," seen "," ~ ")," chk "," ~ ")," chkd "," ~ ")," checked "," ~ ")," rcvd "," ~ ")," recd "," ~ ")," dep "," ~ ")," arr "," ~ ")," qty "," ~ ")," all "," ~ ")," ttl "," ~ ")," total "," ~ ")," via "," ~ ")," per "," ~ ")," call "," ~ ")," inbound "," ~ ")," outbound "," ~ ")," approx "," ~ ")</f>
        <v>  </v>
      </c>
      <c r="BX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679," pax "," ~ ")," etd "," ~ ")," eta "," ~ ")," std "," ~ ")," sta "," ~ ")," atd "," ~ ")," ata "," ~ ")," lt "," ~ ")," utc "," ~ ")," local "," ~ ")," ok "," ~ ")," done "," ~ ")," seen "," ~ ")," chk "," ~ ")," chkd "," ~ ")," checked "," ~ ")," rcvd "," ~ ")," recd "," ~ ")," dep "," ~ ")," arr "," ~ ")," qty "," ~ ")," all "," ~ ")," ttl "," ~ ")," total "," ~ ")," via "," ~ ")," per "," ~ ")," call "," ~ ")," inbound "," ~ ")," outbound "," ~ ")," approx "," ~ ")</f>
        <v>  </v>
      </c>
    </row>
    <row r="680" customFormat="false" ht="41.25" hidden="false" customHeight="true" outlineLevel="0" collapsed="false">
      <c r="A680" s="57" t="s">
        <v>1405</v>
      </c>
      <c r="B680" s="57" t="s">
        <v>310</v>
      </c>
      <c r="C680" s="57" t="str">
        <f aca="false">Flights!$F$25</f>
        <v>MH1437</v>
      </c>
      <c r="D680" s="58" t="n">
        <f aca="false">Flights!$D$25</f>
        <v>46325</v>
      </c>
      <c r="E680" s="57" t="str">
        <f aca="false">Flights!$G$25&amp;"-"&amp;Flights!$H$25</f>
        <v>LGK-KUL</v>
      </c>
      <c r="F680" s="57" t="str">
        <f aca="false">Flights!$K$25</f>
        <v>BC</v>
      </c>
      <c r="G680" s="57" t="s">
        <v>423</v>
      </c>
      <c r="H680" s="57" t="s">
        <v>381</v>
      </c>
      <c r="I680" s="57" t="s">
        <v>431</v>
      </c>
      <c r="J680" s="57" t="s">
        <v>436</v>
      </c>
      <c r="K680" s="67"/>
      <c r="L680" s="67" t="s">
        <v>425</v>
      </c>
      <c r="M680" s="67"/>
      <c r="N680" s="67" t="s">
        <v>386</v>
      </c>
      <c r="O680" s="67" t="s">
        <v>978</v>
      </c>
      <c r="P680" s="57" t="s">
        <v>187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open",IF(AND(NOT(OR(LEN(AZ680)&lt;15,ISNUMBER(MATCH(AZ680,L_Placeholder,0)))),BK680=0,NOT(OR(LEN(AU680)&lt;2,ISNUMBER(MATCH(AU680,L_Placeholder,0)))),NOT(OR(LEN(AX680)&lt;2,ISNUMBER(MATCH(AX680,L_Placeholder,0)))),TRIM(AE680)&lt;&gt;TRIM(T680)),"N/A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missing",IF(OR(LEN(AU680)&lt;2,ISNUMBER(MATCH(AU680,L_Placeholder,0))),"INVALID – PIC missing",IF(OR(LEN(AV680)&lt;2,ISNUMBER(MATCH(AV680,L_Placeholder,0))),"INVALID – result / assessment missing",IF(OR(OR(LEN(AW680)&lt;3,ISNUMBER(MATCH(AW680,L_Placeholder,0))),SUMPRODUCT(--ISNUMBER(SEARCH(" "&amp;L_EvidencePhrase&amp;" ",BD680)))&gt;0,BI680=1),"INVALID – evidence missing, placeholder or not yet on file",IF(BL680=0,"INVALID – evidence needs a traceable reference (number, file name or link)",IF(OR(LEN(AX680)&lt;2,ISNUMBER(MATCH(AX680,L_Placeholder,0))),"INVALID – verifier missing",IF(AX680=AU680,"INVALID – verifier must be someone other than the PIC",IF(BH680=1,"INVALID – result not yet available (awaiting / TBC)",IF(BV680=1,"INVALID – wording says not on board: an on-board confirmation needs the item loaded",IF(AND(AQ680=1,OR(OR(LEN(AY680)&lt;3,ISNUMBER(MATCH(AY680,L_Placeholder,0))),BJ680=1,BQ680=0)),"INVALID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LATE","COMPLETE")&amp;IF(BG680=1," – CHECK WORDING",""))))))))))))))))))))))),IF(TRIM(U680)="Fail","FAIL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t="str">
        <f aca="false">" "&amp;TRIM(SUBSTITUTE(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 "))&amp;" "</f>
        <v>  </v>
      </c>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IFERROR(IF(AND(TRIM(U680)="Pass",SUMPRODUCT((LEN(BC680)-LEN(SUBSTITUTE(BC680,"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")))/(LEN(L_PendNeg)+1))+SUMPRODUCT((LEN(BC680)-LEN(SUBSTITUTE(BC680," "&amp;L_PendPrep&amp;" "," ")))/(LEN(L_PendPrep)+1)),1,0),1)</f>
        <v>0</v>
      </c>
      <c r="BI680" s="61" t="n">
        <f aca="false">IFERROR(IF(SUMPRODUCT((LEN(BD680)-LEN(SUBSTITUTE(BD680," "&amp;L_PendStrict&amp;" "," ")))/(LEN(L_PendStrict)+1))&gt;SUMPRODUCT((LEN(BD680)-LEN(SUBSTITUTE(BD680," "&amp;L_PendNeg&amp;" "," ")))/(LEN(L_PendNeg)+1)),1,0),1)</f>
        <v>0</v>
      </c>
      <c r="BJ680" s="61" t="n">
        <f aca="false">IFERROR(IF(SUMPRODUCT((LEN(BE680)-LEN(SUBSTITUTE(BE680," "&amp;L_Pending&amp;" "," ")))/(LEN(L_Pending)+1))&gt;SUMPRODUCT((LEN(BE680)-LEN(SUBSTITUTE(BE680," "&amp;L_PendNeg&amp;" "," ")))/(LEN(L_PendNeg)+1))+SUMPRODUCT((LEN(BE680)-LEN(SUBSTITUTE(BE680," "&amp;L_PendPrep&amp;" "," ")))/(LEN(L_PendPrep)+1)),1,0),1)</f>
        <v>0</v>
      </c>
      <c r="BK680" s="61" t="n">
        <f aca="false">IFERROR(IF(SUMPRODUCT((LEN(BF680)-LEN(SUBSTITUTE(BF680," "&amp;L_PendStrict&amp;" "," ")))/(LEN(L_PendStrict)+1))&gt;SUMPRODUCT((LEN(BF680)-LEN(SUBSTITUTE(BF680," "&amp;L_PendNeg&amp;" "," ")))/(LEN(L_PendNeg)+1)),1,0),1)</f>
        <v>0</v>
      </c>
      <c r="BL680" s="61" t="n">
        <f aca="false">IFERROR(IF(OR(SUMPRODUCT(--ISNUMBER(SEARCH({"aa000"," aa 000"," aaa 000"," aaaa 000"," a 0000"," a000 000"," aa 00 000"," aaa 00 000"},BN680)))&gt;0,SUMPRODUCT(--ISNUMBER(SEARCH({"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680)))&gt;0,SUMPRODUCT(--ISNUMBER(SEARCH({"http","www.","\",".pdf",".jpg",".jpeg",".png",".heic",".xls",".doc",".msg",".eml"},Z680)))&gt;0,AND(SUMPRODUCT(--ISNUMBER(SEARCH({"sharepoint","onedrive","teams","dms","q-pulse","qpulse"},Z680)))&gt;0,ISNUMBER(SEARCH("0",BM680)))),1,0),0)</f>
        <v>0</v>
      </c>
      <c r="BM680" s="61" t="str">
        <f aca="false">SUBSTITUTE(SUBSTITUTE(SUBSTITUTE(SUBSTITUTE(SUBSTITUTE(SUBSTITUTE(SUBSTITUTE(SUBSTITUTE(SUBSTITUTE(LOWER(BW680&amp;""),"1","0"),"2","0"),"3","0"),"4","0"),"5","0"),"6","0"),"7","0"),"8","0"),"9","0")</f>
        <v>  </v>
      </c>
      <c r="BN680" s="61" t="str">
        <f aca="false">SUBSTITUTE(SUBSTITUTE(SUBSTITUTE(SUBSTITUTE(SUBSTITUTE(SUBSTITUTE(SUBSTITUTE(SUBSTITUTE(SUBSTITUTE(SUBSTITUTE(SUBSTITUTE(SUBSTITUTE(SUBSTITUTE(SUBSTITUTE(SUBSTITUTE(SUBSTITUTE(SUBSTITUTE(SUBSTITUTE(SUBSTITUTE(SUBSTITUTE(SUBSTITUTE(SUBSTITUTE(SUBSTITUTE(SUBSTITUTE(SUBSTITUTE(BM680,"b","a"),"c","a"),"d","a"),"e","a"),"f","a"),"g","a"),"h","a"),"i","a"),"j","a"),"k","a"),"l","a"),"m","a"),"n","a"),"o","a"),"p","a"),"q","a"),"r","a"),"s","a"),"t","a"),"u","a"),"v","a"),"w","a"),"x","a"),"y","a"),"z","a")</f>
        <v>  </v>
      </c>
      <c r="BO680" s="61" t="str">
        <f aca="false">SUBSTITUTE(SUBSTITUTE(SUBSTITUTE(SUBSTITUTE(SUBSTITUTE(SUBSTITUTE(SUBSTITUTE(SUBSTITUTE(SUBSTITUTE(LOWER(BX680&amp;""),"1","0"),"2","0"),"3","0"),"4","0"),"5","0"),"6","0"),"7","0"),"8","0"),"9","0")</f>
        <v>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v>
      </c>
      <c r="BQ680" s="61" t="n">
        <f aca="false">IFERROR(IF(OR(SUMPRODUCT(--ISNUMBER(SEARCH({"aa000"," aa 000"," aaa 000"," aaaa 000"," a 0000"," a000 000"," aa 00 000"," aaa 00 000"},BP680)))&gt;0,SUMPRODUCT(--ISNUMBER(SEARCH({"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680)))&gt;0,SUMPRODUCT(--ISNUMBER(SEARCH({"http","www.","\",".pdf",".jpg",".jpeg",".png",".heic",".xls",".doc",".msg",".eml"},W680)))&gt;0,ISNUMBER(SEARCH("0000",BO680)),AND(SUMPRODUCT(--ISNUMBER(SEARCH({"sharepoint","onedrive","teams","dms","q-pulse","qpulse"},W680)))&gt;0,ISNUMBER(SEARCH("0",BO680)))),1,0),0)</f>
        <v>0</v>
      </c>
      <c r="BR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680," "&amp;LOWER(Flights!$F$25)&amp;" "," ~ ")," mh"," ~")," at "," ~ ")," by "," ~ ")," on "," ~ ")," to "," ~ ")," from "," ~ ")," until "," ~ ")," till "," ~ ")," before "," ~ ")," after "," ~ ")," around "," ~ ")," approx "," ~ ")," about "," ~ ")," since "," ~ ")," hrs "," ~ ")," hr "," ~ ")," hours "," ~ ")," time "," ~ ")," jan "," ~ ")," feb "," ~ ")," mar "," ~ ")," apr "," ~ ")," may "," ~ ")," jun "," ~ ")," jul "," ~ ")," aug "," ~ ")," sep "," ~ ")," sept "," ~ ")," oct "," ~ ")</f>
        <v>  </v>
      </c>
      <c r="BS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680," "&amp;LOWER(Flights!$F$25)&amp;" "," ~ ")," mh"," ~")," at "," ~ ")," by "," ~ ")," on "," ~ ")," to "," ~ ")," from "," ~ ")," until "," ~ ")," till "," ~ ")," before "," ~ ")," after "," ~ ")," around "," ~ ")," approx "," ~ ")," about "," ~ ")," since "," ~ ")," hrs "," ~ ")," hr "," ~ ")," hours "," ~ ")," time "," ~ ")," jan "," ~ ")," feb "," ~ ")," mar "," ~ ")," apr "," ~ ")," may "," ~ ")," jun "," ~ ")," jul "," ~ ")," aug "," ~ ")," sep "," ~ ")," sept "," ~ ")," oct "," ~ ")</f>
        <v>  </v>
      </c>
      <c r="BT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680,"jan","~"),"feb","~"),"mar","~"),"apr","~"),"may","~"),"jun","~"),"jul","~"),"aug","~"),"sep","~"),"oct","~"),"nov","~"),"dec","~")," nov "," ~ ")," dec "," ~ ")," mon "," ~ ")," tue "," ~ ")," wed "," ~ ")," thu "," ~ ")," fri "," ~ ")," sat "," ~ ")," sun "," ~ ")," gate "," ~ ")," bay "," ~ ")," stand "," ~ ")," position "," ~ ")," galley "," ~ ")," flight "," ~ ")," flt "," ~ ")," day "," ~ ")," date "," ~ ")," dated "," ~ ")," the "," ~ ")," and "," ~ ")," of "," ~ ")," in "," ~ ")," for "," ~ ")," with "," ~ ")</f>
        <v>  </v>
      </c>
      <c r="BU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680,"jan","~"),"feb","~"),"mar","~"),"apr","~"),"may","~"),"jun","~"),"jul","~"),"aug","~"),"sep","~"),"oct","~"),"nov","~"),"dec","~")," nov "," ~ ")," dec "," ~ ")," mon "," ~ ")," tue "," ~ ")," wed "," ~ ")," thu "," ~ ")," fri "," ~ ")," sat "," ~ ")," sun "," ~ ")," gate "," ~ ")," bay "," ~ ")," stand "," ~ ")," position "," ~ ")," galley "," ~ ")," flight "," ~ ")," flt "," ~ ")," day "," ~ ")," date "," ~ ")," dated "," ~ ")," the "," ~ ")," and "," ~ ")," of "," ~ ")," in "," ~ ")," for "," ~ ")," with "," ~ ")</f>
        <v>  </v>
      </c>
      <c r="BV680" s="61" t="n">
        <f aca="false">0</f>
        <v>0</v>
      </c>
      <c r="BW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680," pax "," ~ ")," etd "," ~ ")," eta "," ~ ")," std "," ~ ")," sta "," ~ ")," atd "," ~ ")," ata "," ~ ")," lt "," ~ ")," utc "," ~ ")," local "," ~ ")," ok "," ~ ")," done "," ~ ")," seen "," ~ ")," chk "," ~ ")," chkd "," ~ ")," checked "," ~ ")," rcvd "," ~ ")," recd "," ~ ")," dep "," ~ ")," arr "," ~ ")," qty "," ~ ")," all "," ~ ")," ttl "," ~ ")," total "," ~ ")," via "," ~ ")," per "," ~ ")," call "," ~ ")," inbound "," ~ ")," outbound "," ~ ")," approx "," ~ ")</f>
        <v>  </v>
      </c>
      <c r="BX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680," pax "," ~ ")," etd "," ~ ")," eta "," ~ ")," std "," ~ ")," sta "," ~ ")," atd "," ~ ")," ata "," ~ ")," lt "," ~ ")," utc "," ~ ")," local "," ~ ")," ok "," ~ ")," done "," ~ ")," seen "," ~ ")," chk "," ~ ")," chkd "," ~ ")," checked "," ~ ")," rcvd "," ~ ")," recd "," ~ ")," dep "," ~ ")," arr "," ~ ")," qty "," ~ ")," all "," ~ ")," ttl "," ~ ")," total "," ~ ")," via "," ~ ")," per "," ~ ")," call "," ~ ")," inbound "," ~ ")," outbound "," ~ ")," approx "," ~ ")</f>
        <v>  </v>
      </c>
    </row>
    <row r="681" customFormat="false" ht="78.75" hidden="false" customHeight="true" outlineLevel="0" collapsed="false">
      <c r="A681" s="57" t="s">
        <v>1406</v>
      </c>
      <c r="B681" s="57" t="s">
        <v>310</v>
      </c>
      <c r="C681" s="57" t="str">
        <f aca="false">Flights!$F$25</f>
        <v>MH1437</v>
      </c>
      <c r="D681" s="58" t="n">
        <f aca="false">Flights!$D$25</f>
        <v>46325</v>
      </c>
      <c r="E681" s="57" t="str">
        <f aca="false">Flights!$G$25&amp;"-"&amp;Flights!$H$25</f>
        <v>LGK-KUL</v>
      </c>
      <c r="F681" s="57" t="str">
        <f aca="false">Flights!$K$25</f>
        <v>BC</v>
      </c>
      <c r="G681" s="57" t="s">
        <v>423</v>
      </c>
      <c r="H681" s="57" t="s">
        <v>381</v>
      </c>
      <c r="I681" s="57" t="s">
        <v>431</v>
      </c>
      <c r="J681" s="57" t="s">
        <v>438</v>
      </c>
      <c r="K681" s="67" t="s">
        <v>494</v>
      </c>
      <c r="L681" s="67" t="s">
        <v>425</v>
      </c>
      <c r="M681" s="67"/>
      <c r="N681" s="67" t="s">
        <v>386</v>
      </c>
      <c r="O681" s="67" t="s">
        <v>978</v>
      </c>
      <c r="P681" s="57" t="s">
        <v>187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open",IF(AND(NOT(OR(LEN(AZ681)&lt;15,ISNUMBER(MATCH(AZ681,L_Placeholder,0)))),BK681=0,NOT(OR(LEN(AU681)&lt;2,ISNUMBER(MATCH(AU681,L_Placeholder,0)))),NOT(OR(LEN(AX681)&lt;2,ISNUMBER(MATCH(AX681,L_Placeholder,0)))),TRIM(AE681)&lt;&gt;TRIM(T681)),"N/A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missing",IF(OR(LEN(AU681)&lt;2,ISNUMBER(MATCH(AU681,L_Placeholder,0))),"INVALID – PIC missing",IF(OR(LEN(AV681)&lt;2,ISNUMBER(MATCH(AV681,L_Placeholder,0))),"INVALID – result / assessment missing",IF(OR(OR(LEN(AW681)&lt;3,ISNUMBER(MATCH(AW681,L_Placeholder,0))),SUMPRODUCT(--ISNUMBER(SEARCH(" "&amp;L_EvidencePhrase&amp;" ",BD681)))&gt;0,BI681=1),"INVALID – evidence missing, placeholder or not yet on file",IF(BL681=0,"INVALID – evidence needs a traceable reference (number, file name or link)",IF(OR(LEN(AX681)&lt;2,ISNUMBER(MATCH(AX681,L_Placeholder,0))),"INVALID – verifier missing",IF(AX681=AU681,"INVALID – verifier must be someone other than the PIC",IF(BH681=1,"INVALID – result not yet available (awaiting / TBC)",IF(BV681=1,"INVALID – wording says not on board: an on-board confirmation needs the item loaded",IF(AND(AQ681=1,OR(OR(LEN(AY681)&lt;3,ISNUMBER(MATCH(AY681,L_Placeholder,0))),BJ681=1,BQ681=0)),"INVALID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LATE","COMPLETE")&amp;IF(BG681=1," – CHECK WORDING",""))))))))))))))))))))))),IF(TRIM(U681)="Fail","FAIL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t="str">
        <f aca="false">" "&amp;TRIM(SUBSTITUTE(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 "))&amp;" "</f>
        <v>  </v>
      </c>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IFERROR(IF(AND(TRIM(U681)="Pass",SUMPRODUCT((LEN(BC681)-LEN(SUBSTITUTE(BC681,"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")))/(LEN(L_PendNeg)+1))+SUMPRODUCT((LEN(BC681)-LEN(SUBSTITUTE(BC681," "&amp;L_PendPrep&amp;" "," ")))/(LEN(L_PendPrep)+1)),1,0),1)</f>
        <v>0</v>
      </c>
      <c r="BI681" s="61" t="n">
        <f aca="false">IFERROR(IF(SUMPRODUCT((LEN(BD681)-LEN(SUBSTITUTE(BD681," "&amp;L_PendStrict&amp;" "," ")))/(LEN(L_PendStrict)+1))&gt;SUMPRODUCT((LEN(BD681)-LEN(SUBSTITUTE(BD681," "&amp;L_PendNeg&amp;" "," ")))/(LEN(L_PendNeg)+1)),1,0),1)</f>
        <v>0</v>
      </c>
      <c r="BJ681" s="61" t="n">
        <f aca="false">IFERROR(IF(SUMPRODUCT((LEN(BE681)-LEN(SUBSTITUTE(BE681," "&amp;L_Pending&amp;" "," ")))/(LEN(L_Pending)+1))&gt;SUMPRODUCT((LEN(BE681)-LEN(SUBSTITUTE(BE681," "&amp;L_PendNeg&amp;" "," ")))/(LEN(L_PendNeg)+1))+SUMPRODUCT((LEN(BE681)-LEN(SUBSTITUTE(BE681," "&amp;L_PendPrep&amp;" "," ")))/(LEN(L_PendPrep)+1)),1,0),1)</f>
        <v>0</v>
      </c>
      <c r="BK681" s="61" t="n">
        <f aca="false">IFERROR(IF(SUMPRODUCT((LEN(BF681)-LEN(SUBSTITUTE(BF681," "&amp;L_PendStrict&amp;" "," ")))/(LEN(L_PendStrict)+1))&gt;SUMPRODUCT((LEN(BF681)-LEN(SUBSTITUTE(BF681," "&amp;L_PendNeg&amp;" "," ")))/(LEN(L_PendNeg)+1)),1,0),1)</f>
        <v>0</v>
      </c>
      <c r="BL681" s="61" t="n">
        <f aca="false">IFERROR(IF(OR(SUMPRODUCT(--ISNUMBER(SEARCH({"aa000"," aa 000"," aaa 000"," aaaa 000"," a 0000"," a000 000"," aa 00 000"," aaa 00 000"},BN681)))&gt;0,SUMPRODUCT(--ISNUMBER(SEARCH({"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681)))&gt;0,SUMPRODUCT(--ISNUMBER(SEARCH({"http","www.","\",".pdf",".jpg",".jpeg",".png",".heic",".xls",".doc",".msg",".eml"},Z681)))&gt;0,AND(SUMPRODUCT(--ISNUMBER(SEARCH({"sharepoint","onedrive","teams","dms","q-pulse","qpulse"},Z681)))&gt;0,ISNUMBER(SEARCH("0",BM681)))),1,0),0)</f>
        <v>0</v>
      </c>
      <c r="BM681" s="61" t="str">
        <f aca="false">SUBSTITUTE(SUBSTITUTE(SUBSTITUTE(SUBSTITUTE(SUBSTITUTE(SUBSTITUTE(SUBSTITUTE(SUBSTITUTE(SUBSTITUTE(LOWER(BW681&amp;""),"1","0"),"2","0"),"3","0"),"4","0"),"5","0"),"6","0"),"7","0"),"8","0"),"9","0")</f>
        <v>  </v>
      </c>
      <c r="BN681" s="61" t="str">
        <f aca="false">SUBSTITUTE(SUBSTITUTE(SUBSTITUTE(SUBSTITUTE(SUBSTITUTE(SUBSTITUTE(SUBSTITUTE(SUBSTITUTE(SUBSTITUTE(SUBSTITUTE(SUBSTITUTE(SUBSTITUTE(SUBSTITUTE(SUBSTITUTE(SUBSTITUTE(SUBSTITUTE(SUBSTITUTE(SUBSTITUTE(SUBSTITUTE(SUBSTITUTE(SUBSTITUTE(SUBSTITUTE(SUBSTITUTE(SUBSTITUTE(SUBSTITUTE(BM681,"b","a"),"c","a"),"d","a"),"e","a"),"f","a"),"g","a"),"h","a"),"i","a"),"j","a"),"k","a"),"l","a"),"m","a"),"n","a"),"o","a"),"p","a"),"q","a"),"r","a"),"s","a"),"t","a"),"u","a"),"v","a"),"w","a"),"x","a"),"y","a"),"z","a")</f>
        <v>  </v>
      </c>
      <c r="BO681" s="61" t="str">
        <f aca="false">SUBSTITUTE(SUBSTITUTE(SUBSTITUTE(SUBSTITUTE(SUBSTITUTE(SUBSTITUTE(SUBSTITUTE(SUBSTITUTE(SUBSTITUTE(LOWER(BX681&amp;""),"1","0"),"2","0"),"3","0"),"4","0"),"5","0"),"6","0"),"7","0"),"8","0"),"9","0")</f>
        <v>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v>
      </c>
      <c r="BQ681" s="61" t="n">
        <f aca="false">IFERROR(IF(OR(SUMPRODUCT(--ISNUMBER(SEARCH({"aa000"," aa 000"," aaa 000"," aaaa 000"," a 0000"," a000 000"," aa 00 000"," aaa 00 000"},BP681)))&gt;0,SUMPRODUCT(--ISNUMBER(SEARCH({"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681)))&gt;0,SUMPRODUCT(--ISNUMBER(SEARCH({"http","www.","\",".pdf",".jpg",".jpeg",".png",".heic",".xls",".doc",".msg",".eml"},W681)))&gt;0,ISNUMBER(SEARCH("0000",BO681)),AND(SUMPRODUCT(--ISNUMBER(SEARCH({"sharepoint","onedrive","teams","dms","q-pulse","qpulse"},W681)))&gt;0,ISNUMBER(SEARCH("0",BO681)))),1,0),0)</f>
        <v>0</v>
      </c>
      <c r="BR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681," "&amp;LOWER(Flights!$F$25)&amp;" "," ~ ")," mh"," ~")," at "," ~ ")," by "," ~ ")," on "," ~ ")," to "," ~ ")," from "," ~ ")," until "," ~ ")," till "," ~ ")," before "," ~ ")," after "," ~ ")," around "," ~ ")," approx "," ~ ")," about "," ~ ")," since "," ~ ")," hrs "," ~ ")," hr "," ~ ")," hours "," ~ ")," time "," ~ ")," jan "," ~ ")," feb "," ~ ")," mar "," ~ ")," apr "," ~ ")," may "," ~ ")," jun "," ~ ")," jul "," ~ ")," aug "," ~ ")," sep "," ~ ")," sept "," ~ ")," oct "," ~ ")</f>
        <v>  </v>
      </c>
      <c r="BS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681," "&amp;LOWER(Flights!$F$25)&amp;" "," ~ ")," mh"," ~")," at "," ~ ")," by "," ~ ")," on "," ~ ")," to "," ~ ")," from "," ~ ")," until "," ~ ")," till "," ~ ")," before "," ~ ")," after "," ~ ")," around "," ~ ")," approx "," ~ ")," about "," ~ ")," since "," ~ ")," hrs "," ~ ")," hr "," ~ ")," hours "," ~ ")," time "," ~ ")," jan "," ~ ")," feb "," ~ ")," mar "," ~ ")," apr "," ~ ")," may "," ~ ")," jun "," ~ ")," jul "," ~ ")," aug "," ~ ")," sep "," ~ ")," sept "," ~ ")," oct "," ~ ")</f>
        <v>  </v>
      </c>
      <c r="BT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681,"jan","~"),"feb","~"),"mar","~"),"apr","~"),"may","~"),"jun","~"),"jul","~"),"aug","~"),"sep","~"),"oct","~"),"nov","~"),"dec","~")," nov "," ~ ")," dec "," ~ ")," mon "," ~ ")," tue "," ~ ")," wed "," ~ ")," thu "," ~ ")," fri "," ~ ")," sat "," ~ ")," sun "," ~ ")," gate "," ~ ")," bay "," ~ ")," stand "," ~ ")," position "," ~ ")," galley "," ~ ")," flight "," ~ ")," flt "," ~ ")," day "," ~ ")," date "," ~ ")," dated "," ~ ")," the "," ~ ")," and "," ~ ")," of "," ~ ")," in "," ~ ")," for "," ~ ")," with "," ~ ")</f>
        <v>  </v>
      </c>
      <c r="BU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681,"jan","~"),"feb","~"),"mar","~"),"apr","~"),"may","~"),"jun","~"),"jul","~"),"aug","~"),"sep","~"),"oct","~"),"nov","~"),"dec","~")," nov "," ~ ")," dec "," ~ ")," mon "," ~ ")," tue "," ~ ")," wed "," ~ ")," thu "," ~ ")," fri "," ~ ")," sat "," ~ ")," sun "," ~ ")," gate "," ~ ")," bay "," ~ ")," stand "," ~ ")," position "," ~ ")," galley "," ~ ")," flight "," ~ ")," flt "," ~ ")," day "," ~ ")," date "," ~ ")," dated "," ~ ")," the "," ~ ")," and "," ~ ")," of "," ~ ")," in "," ~ ")," for "," ~ ")," with "," ~ ")</f>
        <v>  </v>
      </c>
      <c r="BV681" s="61" t="n">
        <f aca="false">0</f>
        <v>0</v>
      </c>
      <c r="BW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681," pax "," ~ ")," etd "," ~ ")," eta "," ~ ")," std "," ~ ")," sta "," ~ ")," atd "," ~ ")," ata "," ~ ")," lt "," ~ ")," utc "," ~ ")," local "," ~ ")," ok "," ~ ")," done "," ~ ")," seen "," ~ ")," chk "," ~ ")," chkd "," ~ ")," checked "," ~ ")," rcvd "," ~ ")," recd "," ~ ")," dep "," ~ ")," arr "," ~ ")," qty "," ~ ")," all "," ~ ")," ttl "," ~ ")," total "," ~ ")," via "," ~ ")," per "," ~ ")," call "," ~ ")," inbound "," ~ ")," outbound "," ~ ")," approx "," ~ ")</f>
        <v>  </v>
      </c>
      <c r="BX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681," pax "," ~ ")," etd "," ~ ")," eta "," ~ ")," std "," ~ ")," sta "," ~ ")," atd "," ~ ")," ata "," ~ ")," lt "," ~ ")," utc "," ~ ")," local "," ~ ")," ok "," ~ ")," done "," ~ ")," seen "," ~ ")," chk "," ~ ")," chkd "," ~ ")," checked "," ~ ")," rcvd "," ~ ")," recd "," ~ ")," dep "," ~ ")," arr "," ~ ")," qty "," ~ ")," all "," ~ ")," ttl "," ~ ")," total "," ~ ")," via "," ~ ")," per "," ~ ")," call "," ~ ")," inbound "," ~ ")," outbound "," ~ ")," approx "," ~ ")</f>
        <v>  </v>
      </c>
    </row>
    <row r="682" customFormat="false" ht="41.25" hidden="false" customHeight="true" outlineLevel="0" collapsed="false">
      <c r="A682" s="57" t="s">
        <v>1407</v>
      </c>
      <c r="B682" s="57" t="s">
        <v>310</v>
      </c>
      <c r="C682" s="57" t="str">
        <f aca="false">Flights!$F$25</f>
        <v>MH1437</v>
      </c>
      <c r="D682" s="58" t="n">
        <f aca="false">Flights!$D$25</f>
        <v>46325</v>
      </c>
      <c r="E682" s="57" t="str">
        <f aca="false">Flights!$G$25&amp;"-"&amp;Flights!$H$25</f>
        <v>LGK-KUL</v>
      </c>
      <c r="F682" s="57" t="str">
        <f aca="false">Flights!$K$25</f>
        <v>BC</v>
      </c>
      <c r="G682" s="57" t="s">
        <v>423</v>
      </c>
      <c r="H682" s="57" t="s">
        <v>381</v>
      </c>
      <c r="I682" s="57" t="s">
        <v>431</v>
      </c>
      <c r="J682" s="57" t="s">
        <v>441</v>
      </c>
      <c r="K682" s="67"/>
      <c r="L682" s="67" t="s">
        <v>425</v>
      </c>
      <c r="M682" s="67"/>
      <c r="N682" s="67" t="s">
        <v>386</v>
      </c>
      <c r="O682" s="67" t="s">
        <v>978</v>
      </c>
      <c r="P682" s="57" t="s">
        <v>187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open",IF(AND(NOT(OR(LEN(AZ682)&lt;15,ISNUMBER(MATCH(AZ682,L_Placeholder,0)))),BK682=0,NOT(OR(LEN(AU682)&lt;2,ISNUMBER(MATCH(AU682,L_Placeholder,0)))),NOT(OR(LEN(AX682)&lt;2,ISNUMBER(MATCH(AX682,L_Placeholder,0)))),TRIM(AE682)&lt;&gt;TRIM(T682)),"N/A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missing",IF(OR(LEN(AU682)&lt;2,ISNUMBER(MATCH(AU682,L_Placeholder,0))),"INVALID – PIC missing",IF(OR(LEN(AV682)&lt;2,ISNUMBER(MATCH(AV682,L_Placeholder,0))),"INVALID – result / assessment missing",IF(OR(OR(LEN(AW682)&lt;3,ISNUMBER(MATCH(AW682,L_Placeholder,0))),SUMPRODUCT(--ISNUMBER(SEARCH(" "&amp;L_EvidencePhrase&amp;" ",BD682)))&gt;0,BI682=1),"INVALID – evidence missing, placeholder or not yet on file",IF(BL682=0,"INVALID – evidence needs a traceable reference (number, file name or link)",IF(OR(LEN(AX682)&lt;2,ISNUMBER(MATCH(AX682,L_Placeholder,0))),"INVALID – verifier missing",IF(AX682=AU682,"INVALID – verifier must be someone other than the PIC",IF(BH682=1,"INVALID – result not yet available (awaiting / TBC)",IF(BV682=1,"INVALID – wording says not on board: an on-board confirmation needs the item loaded",IF(AND(AQ682=1,OR(OR(LEN(AY682)&lt;3,ISNUMBER(MATCH(AY682,L_Placeholder,0))),BJ682=1,BQ682=0)),"INVALID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LATE","COMPLETE")&amp;IF(BG682=1," – CHECK WORDING",""))))))))))))))))))))))),IF(TRIM(U682)="Fail","FAIL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t="str">
        <f aca="false">" "&amp;TRIM(SUBSTITUTE(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 "))&amp;" "</f>
        <v>  </v>
      </c>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IFERROR(IF(AND(TRIM(U682)="Pass",SUMPRODUCT((LEN(BC682)-LEN(SUBSTITUTE(BC682,"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")))/(LEN(L_PendNeg)+1))+SUMPRODUCT((LEN(BC682)-LEN(SUBSTITUTE(BC682," "&amp;L_PendPrep&amp;" "," ")))/(LEN(L_PendPrep)+1)),1,0),1)</f>
        <v>0</v>
      </c>
      <c r="BI682" s="61" t="n">
        <f aca="false">IFERROR(IF(SUMPRODUCT((LEN(BD682)-LEN(SUBSTITUTE(BD682," "&amp;L_PendStrict&amp;" "," ")))/(LEN(L_PendStrict)+1))&gt;SUMPRODUCT((LEN(BD682)-LEN(SUBSTITUTE(BD682," "&amp;L_PendNeg&amp;" "," ")))/(LEN(L_PendNeg)+1)),1,0),1)</f>
        <v>0</v>
      </c>
      <c r="BJ682" s="61" t="n">
        <f aca="false">IFERROR(IF(SUMPRODUCT((LEN(BE682)-LEN(SUBSTITUTE(BE682," "&amp;L_Pending&amp;" "," ")))/(LEN(L_Pending)+1))&gt;SUMPRODUCT((LEN(BE682)-LEN(SUBSTITUTE(BE682," "&amp;L_PendNeg&amp;" "," ")))/(LEN(L_PendNeg)+1))+SUMPRODUCT((LEN(BE682)-LEN(SUBSTITUTE(BE682," "&amp;L_PendPrep&amp;" "," ")))/(LEN(L_PendPrep)+1)),1,0),1)</f>
        <v>0</v>
      </c>
      <c r="BK682" s="61" t="n">
        <f aca="false">IFERROR(IF(SUMPRODUCT((LEN(BF682)-LEN(SUBSTITUTE(BF682," "&amp;L_PendStrict&amp;" "," ")))/(LEN(L_PendStrict)+1))&gt;SUMPRODUCT((LEN(BF682)-LEN(SUBSTITUTE(BF682," "&amp;L_PendNeg&amp;" "," ")))/(LEN(L_PendNeg)+1)),1,0),1)</f>
        <v>0</v>
      </c>
      <c r="BL682" s="61" t="n">
        <f aca="false">IFERROR(IF(OR(SUMPRODUCT(--ISNUMBER(SEARCH({"aa000"," aa 000"," aaa 000"," aaaa 000"," a 0000"," a000 000"," aa 00 000"," aaa 00 000"},BN682)))&gt;0,SUMPRODUCT(--ISNUMBER(SEARCH({"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682)))&gt;0,SUMPRODUCT(--ISNUMBER(SEARCH({"http","www.","\",".pdf",".jpg",".jpeg",".png",".heic",".xls",".doc",".msg",".eml"},Z682)))&gt;0,AND(SUMPRODUCT(--ISNUMBER(SEARCH({"sharepoint","onedrive","teams","dms","q-pulse","qpulse"},Z682)))&gt;0,ISNUMBER(SEARCH("0",BM682)))),1,0),0)</f>
        <v>0</v>
      </c>
      <c r="BM682" s="61" t="str">
        <f aca="false">SUBSTITUTE(SUBSTITUTE(SUBSTITUTE(SUBSTITUTE(SUBSTITUTE(SUBSTITUTE(SUBSTITUTE(SUBSTITUTE(SUBSTITUTE(LOWER(BW682&amp;""),"1","0"),"2","0"),"3","0"),"4","0"),"5","0"),"6","0"),"7","0"),"8","0"),"9","0")</f>
        <v>  </v>
      </c>
      <c r="BN682" s="61" t="str">
        <f aca="false">SUBSTITUTE(SUBSTITUTE(SUBSTITUTE(SUBSTITUTE(SUBSTITUTE(SUBSTITUTE(SUBSTITUTE(SUBSTITUTE(SUBSTITUTE(SUBSTITUTE(SUBSTITUTE(SUBSTITUTE(SUBSTITUTE(SUBSTITUTE(SUBSTITUTE(SUBSTITUTE(SUBSTITUTE(SUBSTITUTE(SUBSTITUTE(SUBSTITUTE(SUBSTITUTE(SUBSTITUTE(SUBSTITUTE(SUBSTITUTE(SUBSTITUTE(BM682,"b","a"),"c","a"),"d","a"),"e","a"),"f","a"),"g","a"),"h","a"),"i","a"),"j","a"),"k","a"),"l","a"),"m","a"),"n","a"),"o","a"),"p","a"),"q","a"),"r","a"),"s","a"),"t","a"),"u","a"),"v","a"),"w","a"),"x","a"),"y","a"),"z","a")</f>
        <v>  </v>
      </c>
      <c r="BO682" s="61" t="str">
        <f aca="false">SUBSTITUTE(SUBSTITUTE(SUBSTITUTE(SUBSTITUTE(SUBSTITUTE(SUBSTITUTE(SUBSTITUTE(SUBSTITUTE(SUBSTITUTE(LOWER(BX682&amp;""),"1","0"),"2","0"),"3","0"),"4","0"),"5","0"),"6","0"),"7","0"),"8","0"),"9","0")</f>
        <v>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v>
      </c>
      <c r="BQ682" s="61" t="n">
        <f aca="false">IFERROR(IF(OR(SUMPRODUCT(--ISNUMBER(SEARCH({"aa000"," aa 000"," aaa 000"," aaaa 000"," a 0000"," a000 000"," aa 00 000"," aaa 00 000"},BP682)))&gt;0,SUMPRODUCT(--ISNUMBER(SEARCH({"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682)))&gt;0,SUMPRODUCT(--ISNUMBER(SEARCH({"http","www.","\",".pdf",".jpg",".jpeg",".png",".heic",".xls",".doc",".msg",".eml"},W682)))&gt;0,ISNUMBER(SEARCH("0000",BO682)),AND(SUMPRODUCT(--ISNUMBER(SEARCH({"sharepoint","onedrive","teams","dms","q-pulse","qpulse"},W682)))&gt;0,ISNUMBER(SEARCH("0",BO682)))),1,0),0)</f>
        <v>0</v>
      </c>
      <c r="BR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682," "&amp;LOWER(Flights!$F$25)&amp;" "," ~ ")," mh"," ~")," at "," ~ ")," by "," ~ ")," on "," ~ ")," to "," ~ ")," from "," ~ ")," until "," ~ ")," till "," ~ ")," before "," ~ ")," after "," ~ ")," around "," ~ ")," approx "," ~ ")," about "," ~ ")," since "," ~ ")," hrs "," ~ ")," hr "," ~ ")," hours "," ~ ")," time "," ~ ")," jan "," ~ ")," feb "," ~ ")," mar "," ~ ")," apr "," ~ ")," may "," ~ ")," jun "," ~ ")," jul "," ~ ")," aug "," ~ ")," sep "," ~ ")," sept "," ~ ")," oct "," ~ ")</f>
        <v>  </v>
      </c>
      <c r="BS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682," "&amp;LOWER(Flights!$F$25)&amp;" "," ~ ")," mh"," ~")," at "," ~ ")," by "," ~ ")," on "," ~ ")," to "," ~ ")," from "," ~ ")," until "," ~ ")," till "," ~ ")," before "," ~ ")," after "," ~ ")," around "," ~ ")," approx "," ~ ")," about "," ~ ")," since "," ~ ")," hrs "," ~ ")," hr "," ~ ")," hours "," ~ ")," time "," ~ ")," jan "," ~ ")," feb "," ~ ")," mar "," ~ ")," apr "," ~ ")," may "," ~ ")," jun "," ~ ")," jul "," ~ ")," aug "," ~ ")," sep "," ~ ")," sept "," ~ ")," oct "," ~ ")</f>
        <v>  </v>
      </c>
      <c r="BT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682,"jan","~"),"feb","~"),"mar","~"),"apr","~"),"may","~"),"jun","~"),"jul","~"),"aug","~"),"sep","~"),"oct","~"),"nov","~"),"dec","~")," nov "," ~ ")," dec "," ~ ")," mon "," ~ ")," tue "," ~ ")," wed "," ~ ")," thu "," ~ ")," fri "," ~ ")," sat "," ~ ")," sun "," ~ ")," gate "," ~ ")," bay "," ~ ")," stand "," ~ ")," position "," ~ ")," galley "," ~ ")," flight "," ~ ")," flt "," ~ ")," day "," ~ ")," date "," ~ ")," dated "," ~ ")," the "," ~ ")," and "," ~ ")," of "," ~ ")," in "," ~ ")," for "," ~ ")," with "," ~ ")</f>
        <v>  </v>
      </c>
      <c r="BU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682,"jan","~"),"feb","~"),"mar","~"),"apr","~"),"may","~"),"jun","~"),"jul","~"),"aug","~"),"sep","~"),"oct","~"),"nov","~"),"dec","~")," nov "," ~ ")," dec "," ~ ")," mon "," ~ ")," tue "," ~ ")," wed "," ~ ")," thu "," ~ ")," fri "," ~ ")," sat "," ~ ")," sun "," ~ ")," gate "," ~ ")," bay "," ~ ")," stand "," ~ ")," position "," ~ ")," galley "," ~ ")," flight "," ~ ")," flt "," ~ ")," day "," ~ ")," date "," ~ ")," dated "," ~ ")," the "," ~ ")," and "," ~ ")," of "," ~ ")," in "," ~ ")," for "," ~ ")," with "," ~ ")</f>
        <v>  </v>
      </c>
      <c r="BV682" s="61" t="n">
        <f aca="false">0</f>
        <v>0</v>
      </c>
      <c r="BW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682," pax "," ~ ")," etd "," ~ ")," eta "," ~ ")," std "," ~ ")," sta "," ~ ")," atd "," ~ ")," ata "," ~ ")," lt "," ~ ")," utc "," ~ ")," local "," ~ ")," ok "," ~ ")," done "," ~ ")," seen "," ~ ")," chk "," ~ ")," chkd "," ~ ")," checked "," ~ ")," rcvd "," ~ ")," recd "," ~ ")," dep "," ~ ")," arr "," ~ ")," qty "," ~ ")," all "," ~ ")," ttl "," ~ ")," total "," ~ ")," via "," ~ ")," per "," ~ ")," call "," ~ ")," inbound "," ~ ")," outbound "," ~ ")," approx "," ~ ")</f>
        <v>  </v>
      </c>
      <c r="BX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682," pax "," ~ ")," etd "," ~ ")," eta "," ~ ")," std "," ~ ")," sta "," ~ ")," atd "," ~ ")," ata "," ~ ")," lt "," ~ ")," utc "," ~ ")," local "," ~ ")," ok "," ~ ")," done "," ~ ")," seen "," ~ ")," chk "," ~ ")," chkd "," ~ ")," checked "," ~ ")," rcvd "," ~ ")," recd "," ~ ")," dep "," ~ ")," arr "," ~ ")," qty "," ~ ")," all "," ~ ")," ttl "," ~ ")," total "," ~ ")," via "," ~ ")," per "," ~ ")," call "," ~ ")," inbound "," ~ ")," outbound "," ~ ")," approx "," ~ ")</f>
        <v>  </v>
      </c>
    </row>
    <row r="683" customFormat="false" ht="91.5" hidden="false" customHeight="true" outlineLevel="0" collapsed="false">
      <c r="A683" s="57" t="s">
        <v>1408</v>
      </c>
      <c r="B683" s="57" t="s">
        <v>310</v>
      </c>
      <c r="C683" s="57" t="str">
        <f aca="false">Flights!$F$25</f>
        <v>MH1437</v>
      </c>
      <c r="D683" s="58" t="n">
        <f aca="false">Flights!$D$25</f>
        <v>46325</v>
      </c>
      <c r="E683" s="57" t="str">
        <f aca="false">Flights!$G$25&amp;"-"&amp;Flights!$H$25</f>
        <v>LGK-KUL</v>
      </c>
      <c r="F683" s="57" t="str">
        <f aca="false">Flights!$K$25</f>
        <v>BC</v>
      </c>
      <c r="G683" s="57" t="s">
        <v>423</v>
      </c>
      <c r="H683" s="57" t="s">
        <v>381</v>
      </c>
      <c r="I683" s="57" t="s">
        <v>443</v>
      </c>
      <c r="J683" s="57" t="s">
        <v>497</v>
      </c>
      <c r="K683" s="67" t="s">
        <v>498</v>
      </c>
      <c r="L683" s="67" t="s">
        <v>1409</v>
      </c>
      <c r="M683" s="67" t="s">
        <v>454</v>
      </c>
      <c r="N683" s="67" t="s">
        <v>386</v>
      </c>
      <c r="O683" s="67" t="s">
        <v>1410</v>
      </c>
      <c r="P683" s="57" t="s">
        <v>187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open",IF(AND(NOT(OR(LEN(AZ683)&lt;15,ISNUMBER(MATCH(AZ683,L_Placeholder,0)))),BK683=0,NOT(OR(LEN(AU683)&lt;2,ISNUMBER(MATCH(AU683,L_Placeholder,0)))),NOT(OR(LEN(AX683)&lt;2,ISNUMBER(MATCH(AX683,L_Placeholder,0)))),TRIM(AE683)&lt;&gt;TRIM(T683)),"N/A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missing",IF(OR(LEN(AU683)&lt;2,ISNUMBER(MATCH(AU683,L_Placeholder,0))),"INVALID – PIC missing",IF(OR(LEN(AV683)&lt;2,ISNUMBER(MATCH(AV683,L_Placeholder,0))),"INVALID – result / assessment missing",IF(OR(OR(LEN(AW683)&lt;3,ISNUMBER(MATCH(AW683,L_Placeholder,0))),SUMPRODUCT(--ISNUMBER(SEARCH(" "&amp;L_EvidencePhrase&amp;" ",BD683)))&gt;0,BI683=1),"INVALID – evidence missing, placeholder or not yet on file",IF(BL683=0,"INVALID – evidence needs a traceable reference (number, file name or link)",IF(OR(LEN(AX683)&lt;2,ISNUMBER(MATCH(AX683,L_Placeholder,0))),"INVALID – verifier missing",IF(AX683=AU683,"INVALID – verifier must be someone other than the PIC",IF(BH683=1,"INVALID – result not yet available (awaiting / TBC)",IF(BV683=1,"INVALID – wording says not on board: an on-board confirmation needs the item loaded",IF(AND(AQ683=1,OR(OR(LEN(AY683)&lt;3,ISNUMBER(MATCH(AY683,L_Placeholder,0))),BJ683=1,BQ683=0)),"INVALID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LATE","COMPLETE")&amp;IF(BG683=1," – CHECK WORDING",""))))))))))))))))))))))),IF(TRIM(U683)="Fail","FAIL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t="str">
        <f aca="false">" "&amp;TRIM(SUBSTITUTE(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 "))&amp;" "</f>
        <v>  </v>
      </c>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IFERROR(IF(AND(TRIM(U683)="Pass",SUMPRODUCT((LEN(BC683)-LEN(SUBSTITUTE(BC683,"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")))/(LEN(L_PendNeg)+1))+SUMPRODUCT((LEN(BC683)-LEN(SUBSTITUTE(BC683," "&amp;L_PendPrep&amp;" "," ")))/(LEN(L_PendPrep)+1)),1,0),1)</f>
        <v>0</v>
      </c>
      <c r="BI683" s="61" t="n">
        <f aca="false">IFERROR(IF(SUMPRODUCT((LEN(BD683)-LEN(SUBSTITUTE(BD683," "&amp;L_PendStrict&amp;" "," ")))/(LEN(L_PendStrict)+1))&gt;SUMPRODUCT((LEN(BD683)-LEN(SUBSTITUTE(BD683," "&amp;L_PendNeg&amp;" "," ")))/(LEN(L_PendNeg)+1)),1,0),1)</f>
        <v>0</v>
      </c>
      <c r="BJ683" s="61" t="n">
        <f aca="false">IFERROR(IF(SUMPRODUCT((LEN(BE683)-LEN(SUBSTITUTE(BE683," "&amp;L_Pending&amp;" "," ")))/(LEN(L_Pending)+1))&gt;SUMPRODUCT((LEN(BE683)-LEN(SUBSTITUTE(BE683," "&amp;L_PendNeg&amp;" "," ")))/(LEN(L_PendNeg)+1))+SUMPRODUCT((LEN(BE683)-LEN(SUBSTITUTE(BE683," "&amp;L_PendPrep&amp;" "," ")))/(LEN(L_PendPrep)+1)),1,0),1)</f>
        <v>0</v>
      </c>
      <c r="BK683" s="61" t="n">
        <f aca="false">IFERROR(IF(SUMPRODUCT((LEN(BF683)-LEN(SUBSTITUTE(BF683," "&amp;L_PendStrict&amp;" "," ")))/(LEN(L_PendStrict)+1))&gt;SUMPRODUCT((LEN(BF683)-LEN(SUBSTITUTE(BF683," "&amp;L_PendNeg&amp;" "," ")))/(LEN(L_PendNeg)+1)),1,0),1)</f>
        <v>0</v>
      </c>
      <c r="BL683" s="61" t="n">
        <f aca="false">IFERROR(IF(OR(SUMPRODUCT(--ISNUMBER(SEARCH({"aa000"," aa 000"," aaa 000"," aaaa 000"," a 0000"," a000 000"," aa 00 000"," aaa 00 000"},BN683)))&gt;0,SUMPRODUCT(--ISNUMBER(SEARCH({"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683)))&gt;0,SUMPRODUCT(--ISNUMBER(SEARCH({"http","www.","\",".pdf",".jpg",".jpeg",".png",".heic",".xls",".doc",".msg",".eml"},Z683)))&gt;0,AND(SUMPRODUCT(--ISNUMBER(SEARCH({"sharepoint","onedrive","teams","dms","q-pulse","qpulse"},Z683)))&gt;0,ISNUMBER(SEARCH("0",BM683)))),1,0),0)</f>
        <v>0</v>
      </c>
      <c r="BM683" s="61" t="str">
        <f aca="false">SUBSTITUTE(SUBSTITUTE(SUBSTITUTE(SUBSTITUTE(SUBSTITUTE(SUBSTITUTE(SUBSTITUTE(SUBSTITUTE(SUBSTITUTE(LOWER(BW683&amp;""),"1","0"),"2","0"),"3","0"),"4","0"),"5","0"),"6","0"),"7","0"),"8","0"),"9","0")</f>
        <v>  </v>
      </c>
      <c r="BN683" s="61" t="str">
        <f aca="false">SUBSTITUTE(SUBSTITUTE(SUBSTITUTE(SUBSTITUTE(SUBSTITUTE(SUBSTITUTE(SUBSTITUTE(SUBSTITUTE(SUBSTITUTE(SUBSTITUTE(SUBSTITUTE(SUBSTITUTE(SUBSTITUTE(SUBSTITUTE(SUBSTITUTE(SUBSTITUTE(SUBSTITUTE(SUBSTITUTE(SUBSTITUTE(SUBSTITUTE(SUBSTITUTE(SUBSTITUTE(SUBSTITUTE(SUBSTITUTE(SUBSTITUTE(BM683,"b","a"),"c","a"),"d","a"),"e","a"),"f","a"),"g","a"),"h","a"),"i","a"),"j","a"),"k","a"),"l","a"),"m","a"),"n","a"),"o","a"),"p","a"),"q","a"),"r","a"),"s","a"),"t","a"),"u","a"),"v","a"),"w","a"),"x","a"),"y","a"),"z","a")</f>
        <v>  </v>
      </c>
      <c r="BO683" s="61" t="str">
        <f aca="false">SUBSTITUTE(SUBSTITUTE(SUBSTITUTE(SUBSTITUTE(SUBSTITUTE(SUBSTITUTE(SUBSTITUTE(SUBSTITUTE(SUBSTITUTE(LOWER(BX683&amp;""),"1","0"),"2","0"),"3","0"),"4","0"),"5","0"),"6","0"),"7","0"),"8","0"),"9","0")</f>
        <v>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v>
      </c>
      <c r="BQ683" s="61" t="n">
        <f aca="false">IFERROR(IF(OR(SUMPRODUCT(--ISNUMBER(SEARCH({"aa000"," aa 000"," aaa 000"," aaaa 000"," a 0000"," a000 000"," aa 00 000"," aaa 00 000"},BP683)))&gt;0,SUMPRODUCT(--ISNUMBER(SEARCH({"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683)))&gt;0,SUMPRODUCT(--ISNUMBER(SEARCH({"http","www.","\",".pdf",".jpg",".jpeg",".png",".heic",".xls",".doc",".msg",".eml"},W683)))&gt;0,ISNUMBER(SEARCH("0000",BO683)),AND(SUMPRODUCT(--ISNUMBER(SEARCH({"sharepoint","onedrive","teams","dms","q-pulse","qpulse"},W683)))&gt;0,ISNUMBER(SEARCH("0",BO683)))),1,0),0)</f>
        <v>0</v>
      </c>
      <c r="BR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683," "&amp;LOWER(Flights!$F$25)&amp;" "," ~ ")," mh"," ~")," at "," ~ ")," by "," ~ ")," on "," ~ ")," to "," ~ ")," from "," ~ ")," until "," ~ ")," till "," ~ ")," before "," ~ ")," after "," ~ ")," around "," ~ ")," approx "," ~ ")," about "," ~ ")," since "," ~ ")," hrs "," ~ ")," hr "," ~ ")," hours "," ~ ")," time "," ~ ")," jan "," ~ ")," feb "," ~ ")," mar "," ~ ")," apr "," ~ ")," may "," ~ ")," jun "," ~ ")," jul "," ~ ")," aug "," ~ ")," sep "," ~ ")," sept "," ~ ")," oct "," ~ ")</f>
        <v>  </v>
      </c>
      <c r="BS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683," "&amp;LOWER(Flights!$F$25)&amp;" "," ~ ")," mh"," ~")," at "," ~ ")," by "," ~ ")," on "," ~ ")," to "," ~ ")," from "," ~ ")," until "," ~ ")," till "," ~ ")," before "," ~ ")," after "," ~ ")," around "," ~ ")," approx "," ~ ")," about "," ~ ")," since "," ~ ")," hrs "," ~ ")," hr "," ~ ")," hours "," ~ ")," time "," ~ ")," jan "," ~ ")," feb "," ~ ")," mar "," ~ ")," apr "," ~ ")," may "," ~ ")," jun "," ~ ")," jul "," ~ ")," aug "," ~ ")," sep "," ~ ")," sept "," ~ ")," oct "," ~ ")</f>
        <v>  </v>
      </c>
      <c r="BT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683,"jan","~"),"feb","~"),"mar","~"),"apr","~"),"may","~"),"jun","~"),"jul","~"),"aug","~"),"sep","~"),"oct","~"),"nov","~"),"dec","~")," nov "," ~ ")," dec "," ~ ")," mon "," ~ ")," tue "," ~ ")," wed "," ~ ")," thu "," ~ ")," fri "," ~ ")," sat "," ~ ")," sun "," ~ ")," gate "," ~ ")," bay "," ~ ")," stand "," ~ ")," position "," ~ ")," galley "," ~ ")," flight "," ~ ")," flt "," ~ ")," day "," ~ ")," date "," ~ ")," dated "," ~ ")," the "," ~ ")," and "," ~ ")," of "," ~ ")," in "," ~ ")," for "," ~ ")," with "," ~ ")</f>
        <v>  </v>
      </c>
      <c r="BU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683,"jan","~"),"feb","~"),"mar","~"),"apr","~"),"may","~"),"jun","~"),"jul","~"),"aug","~"),"sep","~"),"oct","~"),"nov","~"),"dec","~")," nov "," ~ ")," dec "," ~ ")," mon "," ~ ")," tue "," ~ ")," wed "," ~ ")," thu "," ~ ")," fri "," ~ ")," sat "," ~ ")," sun "," ~ ")," gate "," ~ ")," bay "," ~ ")," stand "," ~ ")," position "," ~ ")," galley "," ~ ")," flight "," ~ ")," flt "," ~ ")," day "," ~ ")," date "," ~ ")," dated "," ~ ")," the "," ~ ")," and "," ~ ")," of "," ~ ")," in "," ~ ")," for "," ~ ")," with "," ~ ")</f>
        <v>  </v>
      </c>
      <c r="BV683" s="61" t="n">
        <f aca="false">0</f>
        <v>0</v>
      </c>
      <c r="BW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683," pax "," ~ ")," etd "," ~ ")," eta "," ~ ")," std "," ~ ")," sta "," ~ ")," atd "," ~ ")," ata "," ~ ")," lt "," ~ ")," utc "," ~ ")," local "," ~ ")," ok "," ~ ")," done "," ~ ")," seen "," ~ ")," chk "," ~ ")," chkd "," ~ ")," checked "," ~ ")," rcvd "," ~ ")," recd "," ~ ")," dep "," ~ ")," arr "," ~ ")," qty "," ~ ")," all "," ~ ")," ttl "," ~ ")," total "," ~ ")," via "," ~ ")," per "," ~ ")," call "," ~ ")," inbound "," ~ ")," outbound "," ~ ")," approx "," ~ ")</f>
        <v>  </v>
      </c>
      <c r="BX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683," pax "," ~ ")," etd "," ~ ")," eta "," ~ ")," std "," ~ ")," sta "," ~ ")," atd "," ~ ")," ata "," ~ ")," lt "," ~ ")," utc "," ~ ")," local "," ~ ")," ok "," ~ ")," done "," ~ ")," seen "," ~ ")," chk "," ~ ")," chkd "," ~ ")," checked "," ~ ")," rcvd "," ~ ")," recd "," ~ ")," dep "," ~ ")," arr "," ~ ")," qty "," ~ ")," all "," ~ ")," ttl "," ~ ")," total "," ~ ")," via "," ~ ")," per "," ~ ")," call "," ~ ")," inbound "," ~ ")," outbound "," ~ ")," approx "," ~ ")</f>
        <v>  </v>
      </c>
    </row>
    <row r="684" customFormat="false" ht="66" hidden="false" customHeight="true" outlineLevel="0" collapsed="false">
      <c r="A684" s="57" t="s">
        <v>1411</v>
      </c>
      <c r="B684" s="57" t="s">
        <v>310</v>
      </c>
      <c r="C684" s="57" t="str">
        <f aca="false">Flights!$F$25</f>
        <v>MH1437</v>
      </c>
      <c r="D684" s="58" t="n">
        <f aca="false">Flights!$D$25</f>
        <v>46325</v>
      </c>
      <c r="E684" s="57" t="str">
        <f aca="false">Flights!$G$25&amp;"-"&amp;Flights!$H$25</f>
        <v>LGK-KUL</v>
      </c>
      <c r="F684" s="57" t="str">
        <f aca="false">Flights!$K$25</f>
        <v>BC</v>
      </c>
      <c r="G684" s="57" t="s">
        <v>423</v>
      </c>
      <c r="H684" s="57" t="s">
        <v>381</v>
      </c>
      <c r="I684" s="57" t="s">
        <v>502</v>
      </c>
      <c r="J684" s="57" t="s">
        <v>503</v>
      </c>
      <c r="K684" s="67" t="s">
        <v>504</v>
      </c>
      <c r="L684" s="67" t="s">
        <v>1412</v>
      </c>
      <c r="M684" s="67" t="s">
        <v>454</v>
      </c>
      <c r="N684" s="67" t="s">
        <v>386</v>
      </c>
      <c r="O684" s="67" t="s">
        <v>987</v>
      </c>
      <c r="P684" s="57" t="s">
        <v>187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open",IF(AND(NOT(OR(LEN(AZ684)&lt;15,ISNUMBER(MATCH(AZ684,L_Placeholder,0)))),BK684=0,NOT(OR(LEN(AU684)&lt;2,ISNUMBER(MATCH(AU684,L_Placeholder,0)))),NOT(OR(LEN(AX684)&lt;2,ISNUMBER(MATCH(AX684,L_Placeholder,0)))),TRIM(AE684)&lt;&gt;TRIM(T684)),"N/A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missing",IF(OR(LEN(AU684)&lt;2,ISNUMBER(MATCH(AU684,L_Placeholder,0))),"INVALID – PIC missing",IF(OR(LEN(AV684)&lt;2,ISNUMBER(MATCH(AV684,L_Placeholder,0))),"INVALID – result / assessment missing",IF(OR(OR(LEN(AW684)&lt;3,ISNUMBER(MATCH(AW684,L_Placeholder,0))),SUMPRODUCT(--ISNUMBER(SEARCH(" "&amp;L_EvidencePhrase&amp;" ",BD684)))&gt;0,BI684=1),"INVALID – evidence missing, placeholder or not yet on file",IF(BL684=0,"INVALID – evidence needs a traceable reference (number, file name or link)",IF(OR(LEN(AX684)&lt;2,ISNUMBER(MATCH(AX684,L_Placeholder,0))),"INVALID – verifier missing",IF(AX684=AU684,"INVALID – verifier must be someone other than the PIC",IF(BH684=1,"INVALID – result not yet available (awaiting / TBC)",IF(BV684=1,"INVALID – wording says not on board: an on-board confirmation needs the item loaded",IF(AND(AQ684=1,OR(OR(LEN(AY684)&lt;3,ISNUMBER(MATCH(AY684,L_Placeholder,0))),BJ684=1,BQ684=0)),"INVALID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LATE","COMPLETE")&amp;IF(BG684=1," – CHECK WORDING",""))))))))))))))))))))))),IF(TRIM(U684)="Fail","FAIL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t="str">
        <f aca="false">" "&amp;TRIM(SUBSTITUTE(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 "))&amp;" "</f>
        <v>  </v>
      </c>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IFERROR(IF(AND(TRIM(U684)="Pass",SUMPRODUCT((LEN(BC684)-LEN(SUBSTITUTE(BC684,"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")))/(LEN(L_PendNeg)+1))+SUMPRODUCT((LEN(BC684)-LEN(SUBSTITUTE(BC684," "&amp;L_PendPrep&amp;" "," ")))/(LEN(L_PendPrep)+1)),1,0),1)</f>
        <v>0</v>
      </c>
      <c r="BI684" s="61" t="n">
        <f aca="false">IFERROR(IF(SUMPRODUCT((LEN(BD684)-LEN(SUBSTITUTE(BD684," "&amp;L_PendStrict&amp;" "," ")))/(LEN(L_PendStrict)+1))&gt;SUMPRODUCT((LEN(BD684)-LEN(SUBSTITUTE(BD684," "&amp;L_PendNeg&amp;" "," ")))/(LEN(L_PendNeg)+1)),1,0),1)</f>
        <v>0</v>
      </c>
      <c r="BJ684" s="61" t="n">
        <f aca="false">IFERROR(IF(SUMPRODUCT((LEN(BE684)-LEN(SUBSTITUTE(BE684," "&amp;L_Pending&amp;" "," ")))/(LEN(L_Pending)+1))&gt;SUMPRODUCT((LEN(BE684)-LEN(SUBSTITUTE(BE684," "&amp;L_PendNeg&amp;" "," ")))/(LEN(L_PendNeg)+1))+SUMPRODUCT((LEN(BE684)-LEN(SUBSTITUTE(BE684," "&amp;L_PendPrep&amp;" "," ")))/(LEN(L_PendPrep)+1)),1,0),1)</f>
        <v>0</v>
      </c>
      <c r="BK684" s="61" t="n">
        <f aca="false">IFERROR(IF(SUMPRODUCT((LEN(BF684)-LEN(SUBSTITUTE(BF684," "&amp;L_PendStrict&amp;" "," ")))/(LEN(L_PendStrict)+1))&gt;SUMPRODUCT((LEN(BF684)-LEN(SUBSTITUTE(BF684," "&amp;L_PendNeg&amp;" "," ")))/(LEN(L_PendNeg)+1)),1,0),1)</f>
        <v>0</v>
      </c>
      <c r="BL684" s="61" t="n">
        <f aca="false">IFERROR(IF(OR(SUMPRODUCT(--ISNUMBER(SEARCH({"aa000"," aa 000"," aaa 000"," aaaa 000"," a 0000"," a000 000"," aa 00 000"," aaa 00 000"},BN684)))&gt;0,SUMPRODUCT(--ISNUMBER(SEARCH({"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684)))&gt;0,SUMPRODUCT(--ISNUMBER(SEARCH({"http","www.","\",".pdf",".jpg",".jpeg",".png",".heic",".xls",".doc",".msg",".eml"},Z684)))&gt;0,AND(SUMPRODUCT(--ISNUMBER(SEARCH({"sharepoint","onedrive","teams","dms","q-pulse","qpulse"},Z684)))&gt;0,ISNUMBER(SEARCH("0",BM684)))),1,0),0)</f>
        <v>0</v>
      </c>
      <c r="BM684" s="61" t="str">
        <f aca="false">SUBSTITUTE(SUBSTITUTE(SUBSTITUTE(SUBSTITUTE(SUBSTITUTE(SUBSTITUTE(SUBSTITUTE(SUBSTITUTE(SUBSTITUTE(LOWER(BW684&amp;""),"1","0"),"2","0"),"3","0"),"4","0"),"5","0"),"6","0"),"7","0"),"8","0"),"9","0")</f>
        <v>  </v>
      </c>
      <c r="BN684" s="61" t="str">
        <f aca="false">SUBSTITUTE(SUBSTITUTE(SUBSTITUTE(SUBSTITUTE(SUBSTITUTE(SUBSTITUTE(SUBSTITUTE(SUBSTITUTE(SUBSTITUTE(SUBSTITUTE(SUBSTITUTE(SUBSTITUTE(SUBSTITUTE(SUBSTITUTE(SUBSTITUTE(SUBSTITUTE(SUBSTITUTE(SUBSTITUTE(SUBSTITUTE(SUBSTITUTE(SUBSTITUTE(SUBSTITUTE(SUBSTITUTE(SUBSTITUTE(SUBSTITUTE(BM684,"b","a"),"c","a"),"d","a"),"e","a"),"f","a"),"g","a"),"h","a"),"i","a"),"j","a"),"k","a"),"l","a"),"m","a"),"n","a"),"o","a"),"p","a"),"q","a"),"r","a"),"s","a"),"t","a"),"u","a"),"v","a"),"w","a"),"x","a"),"y","a"),"z","a")</f>
        <v>  </v>
      </c>
      <c r="BO684" s="61" t="str">
        <f aca="false">SUBSTITUTE(SUBSTITUTE(SUBSTITUTE(SUBSTITUTE(SUBSTITUTE(SUBSTITUTE(SUBSTITUTE(SUBSTITUTE(SUBSTITUTE(LOWER(BX684&amp;""),"1","0"),"2","0"),"3","0"),"4","0"),"5","0"),"6","0"),"7","0"),"8","0"),"9","0")</f>
        <v>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v>
      </c>
      <c r="BQ684" s="61" t="n">
        <f aca="false">IFERROR(IF(OR(SUMPRODUCT(--ISNUMBER(SEARCH({"aa000"," aa 000"," aaa 000"," aaaa 000"," a 0000"," a000 000"," aa 00 000"," aaa 00 000"},BP684)))&gt;0,SUMPRODUCT(--ISNUMBER(SEARCH({"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684)))&gt;0,SUMPRODUCT(--ISNUMBER(SEARCH({"http","www.","\",".pdf",".jpg",".jpeg",".png",".heic",".xls",".doc",".msg",".eml"},W684)))&gt;0,ISNUMBER(SEARCH("0000",BO684)),AND(SUMPRODUCT(--ISNUMBER(SEARCH({"sharepoint","onedrive","teams","dms","q-pulse","qpulse"},W684)))&gt;0,ISNUMBER(SEARCH("0",BO684)))),1,0),0)</f>
        <v>0</v>
      </c>
      <c r="BR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684," "&amp;LOWER(Flights!$F$25)&amp;" "," ~ ")," mh"," ~")," at "," ~ ")," by "," ~ ")," on "," ~ ")," to "," ~ ")," from "," ~ ")," until "," ~ ")," till "," ~ ")," before "," ~ ")," after "," ~ ")," around "," ~ ")," approx "," ~ ")," about "," ~ ")," since "," ~ ")," hrs "," ~ ")," hr "," ~ ")," hours "," ~ ")," time "," ~ ")," jan "," ~ ")," feb "," ~ ")," mar "," ~ ")," apr "," ~ ")," may "," ~ ")," jun "," ~ ")," jul "," ~ ")," aug "," ~ ")," sep "," ~ ")," sept "," ~ ")," oct "," ~ ")</f>
        <v>  </v>
      </c>
      <c r="BS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684," "&amp;LOWER(Flights!$F$25)&amp;" "," ~ ")," mh"," ~")," at "," ~ ")," by "," ~ ")," on "," ~ ")," to "," ~ ")," from "," ~ ")," until "," ~ ")," till "," ~ ")," before "," ~ ")," after "," ~ ")," around "," ~ ")," approx "," ~ ")," about "," ~ ")," since "," ~ ")," hrs "," ~ ")," hr "," ~ ")," hours "," ~ ")," time "," ~ ")," jan "," ~ ")," feb "," ~ ")," mar "," ~ ")," apr "," ~ ")," may "," ~ ")," jun "," ~ ")," jul "," ~ ")," aug "," ~ ")," sep "," ~ ")," sept "," ~ ")," oct "," ~ ")</f>
        <v>  </v>
      </c>
      <c r="BT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684,"jan","~"),"feb","~"),"mar","~"),"apr","~"),"may","~"),"jun","~"),"jul","~"),"aug","~"),"sep","~"),"oct","~"),"nov","~"),"dec","~")," nov "," ~ ")," dec "," ~ ")," mon "," ~ ")," tue "," ~ ")," wed "," ~ ")," thu "," ~ ")," fri "," ~ ")," sat "," ~ ")," sun "," ~ ")," gate "," ~ ")," bay "," ~ ")," stand "," ~ ")," position "," ~ ")," galley "," ~ ")," flight "," ~ ")," flt "," ~ ")," day "," ~ ")," date "," ~ ")," dated "," ~ ")," the "," ~ ")," and "," ~ ")," of "," ~ ")," in "," ~ ")," for "," ~ ")," with "," ~ ")</f>
        <v>  </v>
      </c>
      <c r="BU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684,"jan","~"),"feb","~"),"mar","~"),"apr","~"),"may","~"),"jun","~"),"jul","~"),"aug","~"),"sep","~"),"oct","~"),"nov","~"),"dec","~")," nov "," ~ ")," dec "," ~ ")," mon "," ~ ")," tue "," ~ ")," wed "," ~ ")," thu "," ~ ")," fri "," ~ ")," sat "," ~ ")," sun "," ~ ")," gate "," ~ ")," bay "," ~ ")," stand "," ~ ")," position "," ~ ")," galley "," ~ ")," flight "," ~ ")," flt "," ~ ")," day "," ~ ")," date "," ~ ")," dated "," ~ ")," the "," ~ ")," and "," ~ ")," of "," ~ ")," in "," ~ ")," for "," ~ ")," with "," ~ ")</f>
        <v>  </v>
      </c>
      <c r="BV684" s="61" t="n">
        <f aca="false">0</f>
        <v>0</v>
      </c>
      <c r="BW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684," pax "," ~ ")," etd "," ~ ")," eta "," ~ ")," std "," ~ ")," sta "," ~ ")," atd "," ~ ")," ata "," ~ ")," lt "," ~ ")," utc "," ~ ")," local "," ~ ")," ok "," ~ ")," done "," ~ ")," seen "," ~ ")," chk "," ~ ")," chkd "," ~ ")," checked "," ~ ")," rcvd "," ~ ")," recd "," ~ ")," dep "," ~ ")," arr "," ~ ")," qty "," ~ ")," all "," ~ ")," ttl "," ~ ")," total "," ~ ")," via "," ~ ")," per "," ~ ")," call "," ~ ")," inbound "," ~ ")," outbound "," ~ ")," approx "," ~ ")</f>
        <v>  </v>
      </c>
      <c r="BX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684," pax "," ~ ")," etd "," ~ ")," eta "," ~ ")," std "," ~ ")," sta "," ~ ")," atd "," ~ ")," ata "," ~ ")," lt "," ~ ")," utc "," ~ ")," local "," ~ ")," ok "," ~ ")," done "," ~ ")," seen "," ~ ")," chk "," ~ ")," chkd "," ~ ")," checked "," ~ ")," rcvd "," ~ ")," recd "," ~ ")," dep "," ~ ")," arr "," ~ ")," qty "," ~ ")," all "," ~ ")," ttl "," ~ ")," total "," ~ ")," via "," ~ ")," per "," ~ ")," call "," ~ ")," inbound "," ~ ")," outbound "," ~ ")," approx "," ~ ")</f>
        <v>  </v>
      </c>
    </row>
    <row r="685" customFormat="false" ht="66" hidden="false" customHeight="true" outlineLevel="0" collapsed="false">
      <c r="A685" s="57" t="s">
        <v>1413</v>
      </c>
      <c r="B685" s="57" t="s">
        <v>310</v>
      </c>
      <c r="C685" s="57" t="str">
        <f aca="false">Flights!$F$25</f>
        <v>MH1437</v>
      </c>
      <c r="D685" s="58" t="n">
        <f aca="false">Flights!$D$25</f>
        <v>46325</v>
      </c>
      <c r="E685" s="57" t="str">
        <f aca="false">Flights!$G$25&amp;"-"&amp;Flights!$H$25</f>
        <v>LGK-KUL</v>
      </c>
      <c r="F685" s="57" t="str">
        <f aca="false">Flights!$K$25</f>
        <v>BC</v>
      </c>
      <c r="G685" s="57" t="s">
        <v>423</v>
      </c>
      <c r="H685" s="57" t="s">
        <v>381</v>
      </c>
      <c r="I685" s="57" t="s">
        <v>502</v>
      </c>
      <c r="J685" s="57" t="s">
        <v>508</v>
      </c>
      <c r="K685" s="67" t="s">
        <v>504</v>
      </c>
      <c r="L685" s="67" t="s">
        <v>1414</v>
      </c>
      <c r="M685" s="67" t="s">
        <v>454</v>
      </c>
      <c r="N685" s="67" t="s">
        <v>386</v>
      </c>
      <c r="O685" s="67" t="s">
        <v>987</v>
      </c>
      <c r="P685" s="57" t="s">
        <v>187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open",IF(AND(NOT(OR(LEN(AZ685)&lt;15,ISNUMBER(MATCH(AZ685,L_Placeholder,0)))),BK685=0,NOT(OR(LEN(AU685)&lt;2,ISNUMBER(MATCH(AU685,L_Placeholder,0)))),NOT(OR(LEN(AX685)&lt;2,ISNUMBER(MATCH(AX685,L_Placeholder,0)))),TRIM(AE685)&lt;&gt;TRIM(T685)),"N/A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missing",IF(OR(LEN(AU685)&lt;2,ISNUMBER(MATCH(AU685,L_Placeholder,0))),"INVALID – PIC missing",IF(OR(LEN(AV685)&lt;2,ISNUMBER(MATCH(AV685,L_Placeholder,0))),"INVALID – result / assessment missing",IF(OR(OR(LEN(AW685)&lt;3,ISNUMBER(MATCH(AW685,L_Placeholder,0))),SUMPRODUCT(--ISNUMBER(SEARCH(" "&amp;L_EvidencePhrase&amp;" ",BD685)))&gt;0,BI685=1),"INVALID – evidence missing, placeholder or not yet on file",IF(BL685=0,"INVALID – evidence needs a traceable reference (number, file name or link)",IF(OR(LEN(AX685)&lt;2,ISNUMBER(MATCH(AX685,L_Placeholder,0))),"INVALID – verifier missing",IF(AX685=AU685,"INVALID – verifier must be someone other than the PIC",IF(BH685=1,"INVALID – result not yet available (awaiting / TBC)",IF(BV685=1,"INVALID – wording says not on board: an on-board confirmation needs the item loaded",IF(AND(AQ685=1,OR(OR(LEN(AY685)&lt;3,ISNUMBER(MATCH(AY685,L_Placeholder,0))),BJ685=1,BQ685=0)),"INVALID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LATE","COMPLETE")&amp;IF(BG685=1," – CHECK WORDING",""))))))))))))))))))))))),IF(TRIM(U685)="Fail","FAIL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t="str">
        <f aca="false">" "&amp;TRIM(SUBSTITUTE(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 "))&amp;" "</f>
        <v>  </v>
      </c>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IFERROR(IF(AND(TRIM(U685)="Pass",SUMPRODUCT((LEN(BC685)-LEN(SUBSTITUTE(BC685,"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")))/(LEN(L_PendNeg)+1))+SUMPRODUCT((LEN(BC685)-LEN(SUBSTITUTE(BC685," "&amp;L_PendPrep&amp;" "," ")))/(LEN(L_PendPrep)+1)),1,0),1)</f>
        <v>0</v>
      </c>
      <c r="BI685" s="61" t="n">
        <f aca="false">IFERROR(IF(SUMPRODUCT((LEN(BD685)-LEN(SUBSTITUTE(BD685," "&amp;L_PendStrict&amp;" "," ")))/(LEN(L_PendStrict)+1))&gt;SUMPRODUCT((LEN(BD685)-LEN(SUBSTITUTE(BD685," "&amp;L_PendNeg&amp;" "," ")))/(LEN(L_PendNeg)+1)),1,0),1)</f>
        <v>0</v>
      </c>
      <c r="BJ685" s="61" t="n">
        <f aca="false">IFERROR(IF(SUMPRODUCT((LEN(BE685)-LEN(SUBSTITUTE(BE685," "&amp;L_Pending&amp;" "," ")))/(LEN(L_Pending)+1))&gt;SUMPRODUCT((LEN(BE685)-LEN(SUBSTITUTE(BE685," "&amp;L_PendNeg&amp;" "," ")))/(LEN(L_PendNeg)+1))+SUMPRODUCT((LEN(BE685)-LEN(SUBSTITUTE(BE685," "&amp;L_PendPrep&amp;" "," ")))/(LEN(L_PendPrep)+1)),1,0),1)</f>
        <v>0</v>
      </c>
      <c r="BK685" s="61" t="n">
        <f aca="false">IFERROR(IF(SUMPRODUCT((LEN(BF685)-LEN(SUBSTITUTE(BF685," "&amp;L_PendStrict&amp;" "," ")))/(LEN(L_PendStrict)+1))&gt;SUMPRODUCT((LEN(BF685)-LEN(SUBSTITUTE(BF685," "&amp;L_PendNeg&amp;" "," ")))/(LEN(L_PendNeg)+1)),1,0),1)</f>
        <v>0</v>
      </c>
      <c r="BL685" s="61" t="n">
        <f aca="false">IFERROR(IF(OR(SUMPRODUCT(--ISNUMBER(SEARCH({"aa000"," aa 000"," aaa 000"," aaaa 000"," a 0000"," a000 000"," aa 00 000"," aaa 00 000"},BN685)))&gt;0,SUMPRODUCT(--ISNUMBER(SEARCH({"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685)))&gt;0,SUMPRODUCT(--ISNUMBER(SEARCH({"http","www.","\",".pdf",".jpg",".jpeg",".png",".heic",".xls",".doc",".msg",".eml"},Z685)))&gt;0,AND(SUMPRODUCT(--ISNUMBER(SEARCH({"sharepoint","onedrive","teams","dms","q-pulse","qpulse"},Z685)))&gt;0,ISNUMBER(SEARCH("0",BM685)))),1,0),0)</f>
        <v>0</v>
      </c>
      <c r="BM685" s="61" t="str">
        <f aca="false">SUBSTITUTE(SUBSTITUTE(SUBSTITUTE(SUBSTITUTE(SUBSTITUTE(SUBSTITUTE(SUBSTITUTE(SUBSTITUTE(SUBSTITUTE(LOWER(BW685&amp;""),"1","0"),"2","0"),"3","0"),"4","0"),"5","0"),"6","0"),"7","0"),"8","0"),"9","0")</f>
        <v>  </v>
      </c>
      <c r="BN685" s="61" t="str">
        <f aca="false">SUBSTITUTE(SUBSTITUTE(SUBSTITUTE(SUBSTITUTE(SUBSTITUTE(SUBSTITUTE(SUBSTITUTE(SUBSTITUTE(SUBSTITUTE(SUBSTITUTE(SUBSTITUTE(SUBSTITUTE(SUBSTITUTE(SUBSTITUTE(SUBSTITUTE(SUBSTITUTE(SUBSTITUTE(SUBSTITUTE(SUBSTITUTE(SUBSTITUTE(SUBSTITUTE(SUBSTITUTE(SUBSTITUTE(SUBSTITUTE(SUBSTITUTE(BM685,"b","a"),"c","a"),"d","a"),"e","a"),"f","a"),"g","a"),"h","a"),"i","a"),"j","a"),"k","a"),"l","a"),"m","a"),"n","a"),"o","a"),"p","a"),"q","a"),"r","a"),"s","a"),"t","a"),"u","a"),"v","a"),"w","a"),"x","a"),"y","a"),"z","a")</f>
        <v>  </v>
      </c>
      <c r="BO685" s="61" t="str">
        <f aca="false">SUBSTITUTE(SUBSTITUTE(SUBSTITUTE(SUBSTITUTE(SUBSTITUTE(SUBSTITUTE(SUBSTITUTE(SUBSTITUTE(SUBSTITUTE(LOWER(BX685&amp;""),"1","0"),"2","0"),"3","0"),"4","0"),"5","0"),"6","0"),"7","0"),"8","0"),"9","0")</f>
        <v>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v>
      </c>
      <c r="BQ685" s="61" t="n">
        <f aca="false">IFERROR(IF(OR(SUMPRODUCT(--ISNUMBER(SEARCH({"aa000"," aa 000"," aaa 000"," aaaa 000"," a 0000"," a000 000"," aa 00 000"," aaa 00 000"},BP685)))&gt;0,SUMPRODUCT(--ISNUMBER(SEARCH({"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685)))&gt;0,SUMPRODUCT(--ISNUMBER(SEARCH({"http","www.","\",".pdf",".jpg",".jpeg",".png",".heic",".xls",".doc",".msg",".eml"},W685)))&gt;0,ISNUMBER(SEARCH("0000",BO685)),AND(SUMPRODUCT(--ISNUMBER(SEARCH({"sharepoint","onedrive","teams","dms","q-pulse","qpulse"},W685)))&gt;0,ISNUMBER(SEARCH("0",BO685)))),1,0),0)</f>
        <v>0</v>
      </c>
      <c r="BR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685," "&amp;LOWER(Flights!$F$25)&amp;" "," ~ ")," mh"," ~")," at "," ~ ")," by "," ~ ")," on "," ~ ")," to "," ~ ")," from "," ~ ")," until "," ~ ")," till "," ~ ")," before "," ~ ")," after "," ~ ")," around "," ~ ")," approx "," ~ ")," about "," ~ ")," since "," ~ ")," hrs "," ~ ")," hr "," ~ ")," hours "," ~ ")," time "," ~ ")," jan "," ~ ")," feb "," ~ ")," mar "," ~ ")," apr "," ~ ")," may "," ~ ")," jun "," ~ ")," jul "," ~ ")," aug "," ~ ")," sep "," ~ ")," sept "," ~ ")," oct "," ~ ")</f>
        <v>  </v>
      </c>
      <c r="BS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685," "&amp;LOWER(Flights!$F$25)&amp;" "," ~ ")," mh"," ~")," at "," ~ ")," by "," ~ ")," on "," ~ ")," to "," ~ ")," from "," ~ ")," until "," ~ ")," till "," ~ ")," before "," ~ ")," after "," ~ ")," around "," ~ ")," approx "," ~ ")," about "," ~ ")," since "," ~ ")," hrs "," ~ ")," hr "," ~ ")," hours "," ~ ")," time "," ~ ")," jan "," ~ ")," feb "," ~ ")," mar "," ~ ")," apr "," ~ ")," may "," ~ ")," jun "," ~ ")," jul "," ~ ")," aug "," ~ ")," sep "," ~ ")," sept "," ~ ")," oct "," ~ ")</f>
        <v>  </v>
      </c>
      <c r="BT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685,"jan","~"),"feb","~"),"mar","~"),"apr","~"),"may","~"),"jun","~"),"jul","~"),"aug","~"),"sep","~"),"oct","~"),"nov","~"),"dec","~")," nov "," ~ ")," dec "," ~ ")," mon "," ~ ")," tue "," ~ ")," wed "," ~ ")," thu "," ~ ")," fri "," ~ ")," sat "," ~ ")," sun "," ~ ")," gate "," ~ ")," bay "," ~ ")," stand "," ~ ")," position "," ~ ")," galley "," ~ ")," flight "," ~ ")," flt "," ~ ")," day "," ~ ")," date "," ~ ")," dated "," ~ ")," the "," ~ ")," and "," ~ ")," of "," ~ ")," in "," ~ ")," for "," ~ ")," with "," ~ ")</f>
        <v>  </v>
      </c>
      <c r="BU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685,"jan","~"),"feb","~"),"mar","~"),"apr","~"),"may","~"),"jun","~"),"jul","~"),"aug","~"),"sep","~"),"oct","~"),"nov","~"),"dec","~")," nov "," ~ ")," dec "," ~ ")," mon "," ~ ")," tue "," ~ ")," wed "," ~ ")," thu "," ~ ")," fri "," ~ ")," sat "," ~ ")," sun "," ~ ")," gate "," ~ ")," bay "," ~ ")," stand "," ~ ")," position "," ~ ")," galley "," ~ ")," flight "," ~ ")," flt "," ~ ")," day "," ~ ")," date "," ~ ")," dated "," ~ ")," the "," ~ ")," and "," ~ ")," of "," ~ ")," in "," ~ ")," for "," ~ ")," with "," ~ ")</f>
        <v>  </v>
      </c>
      <c r="BV685" s="61" t="n">
        <f aca="false">0</f>
        <v>0</v>
      </c>
      <c r="BW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685," pax "," ~ ")," etd "," ~ ")," eta "," ~ ")," std "," ~ ")," sta "," ~ ")," atd "," ~ ")," ata "," ~ ")," lt "," ~ ")," utc "," ~ ")," local "," ~ ")," ok "," ~ ")," done "," ~ ")," seen "," ~ ")," chk "," ~ ")," chkd "," ~ ")," checked "," ~ ")," rcvd "," ~ ")," recd "," ~ ")," dep "," ~ ")," arr "," ~ ")," qty "," ~ ")," all "," ~ ")," ttl "," ~ ")," total "," ~ ")," via "," ~ ")," per "," ~ ")," call "," ~ ")," inbound "," ~ ")," outbound "," ~ ")," approx "," ~ ")</f>
        <v>  </v>
      </c>
      <c r="BX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685," pax "," ~ ")," etd "," ~ ")," eta "," ~ ")," std "," ~ ")," sta "," ~ ")," atd "," ~ ")," ata "," ~ ")," lt "," ~ ")," utc "," ~ ")," local "," ~ ")," ok "," ~ ")," done "," ~ ")," seen "," ~ ")," chk "," ~ ")," chkd "," ~ ")," checked "," ~ ")," rcvd "," ~ ")," recd "," ~ ")," dep "," ~ ")," arr "," ~ ")," qty "," ~ ")," all "," ~ ")," ttl "," ~ ")," total "," ~ ")," via "," ~ ")," per "," ~ ")," call "," ~ ")," inbound "," ~ ")," outbound "," ~ ")," approx "," ~ ")</f>
        <v>  </v>
      </c>
    </row>
    <row r="686" customFormat="false" ht="66" hidden="false" customHeight="true" outlineLevel="0" collapsed="false">
      <c r="A686" s="57" t="s">
        <v>1415</v>
      </c>
      <c r="B686" s="57" t="s">
        <v>310</v>
      </c>
      <c r="C686" s="57" t="str">
        <f aca="false">Flights!$F$25</f>
        <v>MH1437</v>
      </c>
      <c r="D686" s="58" t="n">
        <f aca="false">Flights!$D$25</f>
        <v>46325</v>
      </c>
      <c r="E686" s="57" t="str">
        <f aca="false">Flights!$G$25&amp;"-"&amp;Flights!$H$25</f>
        <v>LGK-KUL</v>
      </c>
      <c r="F686" s="57" t="str">
        <f aca="false">Flights!$K$25</f>
        <v>BC</v>
      </c>
      <c r="G686" s="57" t="s">
        <v>423</v>
      </c>
      <c r="H686" s="57" t="s">
        <v>381</v>
      </c>
      <c r="I686" s="57" t="s">
        <v>502</v>
      </c>
      <c r="J686" s="57" t="s">
        <v>511</v>
      </c>
      <c r="K686" s="67" t="s">
        <v>504</v>
      </c>
      <c r="L686" s="67" t="s">
        <v>1416</v>
      </c>
      <c r="M686" s="67" t="s">
        <v>454</v>
      </c>
      <c r="N686" s="67" t="s">
        <v>386</v>
      </c>
      <c r="O686" s="67" t="s">
        <v>987</v>
      </c>
      <c r="P686" s="57" t="s">
        <v>187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open",IF(AND(NOT(OR(LEN(AZ686)&lt;15,ISNUMBER(MATCH(AZ686,L_Placeholder,0)))),BK686=0,NOT(OR(LEN(AU686)&lt;2,ISNUMBER(MATCH(AU686,L_Placeholder,0)))),NOT(OR(LEN(AX686)&lt;2,ISNUMBER(MATCH(AX686,L_Placeholder,0)))),TRIM(AE686)&lt;&gt;TRIM(T686)),"N/A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missing",IF(OR(LEN(AU686)&lt;2,ISNUMBER(MATCH(AU686,L_Placeholder,0))),"INVALID – PIC missing",IF(OR(LEN(AV686)&lt;2,ISNUMBER(MATCH(AV686,L_Placeholder,0))),"INVALID – result / assessment missing",IF(OR(OR(LEN(AW686)&lt;3,ISNUMBER(MATCH(AW686,L_Placeholder,0))),SUMPRODUCT(--ISNUMBER(SEARCH(" "&amp;L_EvidencePhrase&amp;" ",BD686)))&gt;0,BI686=1),"INVALID – evidence missing, placeholder or not yet on file",IF(BL686=0,"INVALID – evidence needs a traceable reference (number, file name or link)",IF(OR(LEN(AX686)&lt;2,ISNUMBER(MATCH(AX686,L_Placeholder,0))),"INVALID – verifier missing",IF(AX686=AU686,"INVALID – verifier must be someone other than the PIC",IF(BH686=1,"INVALID – result not yet available (awaiting / TBC)",IF(BV686=1,"INVALID – wording says not on board: an on-board confirmation needs the item loaded",IF(AND(AQ686=1,OR(OR(LEN(AY686)&lt;3,ISNUMBER(MATCH(AY686,L_Placeholder,0))),BJ686=1,BQ686=0)),"INVALID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LATE","COMPLETE")&amp;IF(BG686=1," – CHECK WORDING",""))))))))))))))))))))))),IF(TRIM(U686)="Fail","FAIL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t="str">
        <f aca="false">" "&amp;TRIM(SUBSTITUTE(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 "))&amp;" "</f>
        <v>  </v>
      </c>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IFERROR(IF(AND(TRIM(U686)="Pass",SUMPRODUCT((LEN(BC686)-LEN(SUBSTITUTE(BC686,"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")))/(LEN(L_PendNeg)+1))+SUMPRODUCT((LEN(BC686)-LEN(SUBSTITUTE(BC686," "&amp;L_PendPrep&amp;" "," ")))/(LEN(L_PendPrep)+1)),1,0),1)</f>
        <v>0</v>
      </c>
      <c r="BI686" s="61" t="n">
        <f aca="false">IFERROR(IF(SUMPRODUCT((LEN(BD686)-LEN(SUBSTITUTE(BD686," "&amp;L_PendStrict&amp;" "," ")))/(LEN(L_PendStrict)+1))&gt;SUMPRODUCT((LEN(BD686)-LEN(SUBSTITUTE(BD686," "&amp;L_PendNeg&amp;" "," ")))/(LEN(L_PendNeg)+1)),1,0),1)</f>
        <v>0</v>
      </c>
      <c r="BJ686" s="61" t="n">
        <f aca="false">IFERROR(IF(SUMPRODUCT((LEN(BE686)-LEN(SUBSTITUTE(BE686," "&amp;L_Pending&amp;" "," ")))/(LEN(L_Pending)+1))&gt;SUMPRODUCT((LEN(BE686)-LEN(SUBSTITUTE(BE686," "&amp;L_PendNeg&amp;" "," ")))/(LEN(L_PendNeg)+1))+SUMPRODUCT((LEN(BE686)-LEN(SUBSTITUTE(BE686," "&amp;L_PendPrep&amp;" "," ")))/(LEN(L_PendPrep)+1)),1,0),1)</f>
        <v>0</v>
      </c>
      <c r="BK686" s="61" t="n">
        <f aca="false">IFERROR(IF(SUMPRODUCT((LEN(BF686)-LEN(SUBSTITUTE(BF686," "&amp;L_PendStrict&amp;" "," ")))/(LEN(L_PendStrict)+1))&gt;SUMPRODUCT((LEN(BF686)-LEN(SUBSTITUTE(BF686," "&amp;L_PendNeg&amp;" "," ")))/(LEN(L_PendNeg)+1)),1,0),1)</f>
        <v>0</v>
      </c>
      <c r="BL686" s="61" t="n">
        <f aca="false">IFERROR(IF(OR(SUMPRODUCT(--ISNUMBER(SEARCH({"aa000"," aa 000"," aaa 000"," aaaa 000"," a 0000"," a000 000"," aa 00 000"," aaa 00 000"},BN686)))&gt;0,SUMPRODUCT(--ISNUMBER(SEARCH({"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686)))&gt;0,SUMPRODUCT(--ISNUMBER(SEARCH({"http","www.","\",".pdf",".jpg",".jpeg",".png",".heic",".xls",".doc",".msg",".eml"},Z686)))&gt;0,AND(SUMPRODUCT(--ISNUMBER(SEARCH({"sharepoint","onedrive","teams","dms","q-pulse","qpulse"},Z686)))&gt;0,ISNUMBER(SEARCH("0",BM686)))),1,0),0)</f>
        <v>0</v>
      </c>
      <c r="BM686" s="61" t="str">
        <f aca="false">SUBSTITUTE(SUBSTITUTE(SUBSTITUTE(SUBSTITUTE(SUBSTITUTE(SUBSTITUTE(SUBSTITUTE(SUBSTITUTE(SUBSTITUTE(LOWER(BW686&amp;""),"1","0"),"2","0"),"3","0"),"4","0"),"5","0"),"6","0"),"7","0"),"8","0"),"9","0")</f>
        <v>  </v>
      </c>
      <c r="BN686" s="61" t="str">
        <f aca="false">SUBSTITUTE(SUBSTITUTE(SUBSTITUTE(SUBSTITUTE(SUBSTITUTE(SUBSTITUTE(SUBSTITUTE(SUBSTITUTE(SUBSTITUTE(SUBSTITUTE(SUBSTITUTE(SUBSTITUTE(SUBSTITUTE(SUBSTITUTE(SUBSTITUTE(SUBSTITUTE(SUBSTITUTE(SUBSTITUTE(SUBSTITUTE(SUBSTITUTE(SUBSTITUTE(SUBSTITUTE(SUBSTITUTE(SUBSTITUTE(SUBSTITUTE(BM686,"b","a"),"c","a"),"d","a"),"e","a"),"f","a"),"g","a"),"h","a"),"i","a"),"j","a"),"k","a"),"l","a"),"m","a"),"n","a"),"o","a"),"p","a"),"q","a"),"r","a"),"s","a"),"t","a"),"u","a"),"v","a"),"w","a"),"x","a"),"y","a"),"z","a")</f>
        <v>  </v>
      </c>
      <c r="BO686" s="61" t="str">
        <f aca="false">SUBSTITUTE(SUBSTITUTE(SUBSTITUTE(SUBSTITUTE(SUBSTITUTE(SUBSTITUTE(SUBSTITUTE(SUBSTITUTE(SUBSTITUTE(LOWER(BX686&amp;""),"1","0"),"2","0"),"3","0"),"4","0"),"5","0"),"6","0"),"7","0"),"8","0"),"9","0")</f>
        <v>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v>
      </c>
      <c r="BQ686" s="61" t="n">
        <f aca="false">IFERROR(IF(OR(SUMPRODUCT(--ISNUMBER(SEARCH({"aa000"," aa 000"," aaa 000"," aaaa 000"," a 0000"," a000 000"," aa 00 000"," aaa 00 000"},BP686)))&gt;0,SUMPRODUCT(--ISNUMBER(SEARCH({"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686)))&gt;0,SUMPRODUCT(--ISNUMBER(SEARCH({"http","www.","\",".pdf",".jpg",".jpeg",".png",".heic",".xls",".doc",".msg",".eml"},W686)))&gt;0,ISNUMBER(SEARCH("0000",BO686)),AND(SUMPRODUCT(--ISNUMBER(SEARCH({"sharepoint","onedrive","teams","dms","q-pulse","qpulse"},W686)))&gt;0,ISNUMBER(SEARCH("0",BO686)))),1,0),0)</f>
        <v>0</v>
      </c>
      <c r="BR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686," "&amp;LOWER(Flights!$F$25)&amp;" "," ~ ")," mh"," ~")," at "," ~ ")," by "," ~ ")," on "," ~ ")," to "," ~ ")," from "," ~ ")," until "," ~ ")," till "," ~ ")," before "," ~ ")," after "," ~ ")," around "," ~ ")," approx "," ~ ")," about "," ~ ")," since "," ~ ")," hrs "," ~ ")," hr "," ~ ")," hours "," ~ ")," time "," ~ ")," jan "," ~ ")," feb "," ~ ")," mar "," ~ ")," apr "," ~ ")," may "," ~ ")," jun "," ~ ")," jul "," ~ ")," aug "," ~ ")," sep "," ~ ")," sept "," ~ ")," oct "," ~ ")</f>
        <v>  </v>
      </c>
      <c r="BS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686," "&amp;LOWER(Flights!$F$25)&amp;" "," ~ ")," mh"," ~")," at "," ~ ")," by "," ~ ")," on "," ~ ")," to "," ~ ")," from "," ~ ")," until "," ~ ")," till "," ~ ")," before "," ~ ")," after "," ~ ")," around "," ~ ")," approx "," ~ ")," about "," ~ ")," since "," ~ ")," hrs "," ~ ")," hr "," ~ ")," hours "," ~ ")," time "," ~ ")," jan "," ~ ")," feb "," ~ ")," mar "," ~ ")," apr "," ~ ")," may "," ~ ")," jun "," ~ ")," jul "," ~ ")," aug "," ~ ")," sep "," ~ ")," sept "," ~ ")," oct "," ~ ")</f>
        <v>  </v>
      </c>
      <c r="BT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686,"jan","~"),"feb","~"),"mar","~"),"apr","~"),"may","~"),"jun","~"),"jul","~"),"aug","~"),"sep","~"),"oct","~"),"nov","~"),"dec","~")," nov "," ~ ")," dec "," ~ ")," mon "," ~ ")," tue "," ~ ")," wed "," ~ ")," thu "," ~ ")," fri "," ~ ")," sat "," ~ ")," sun "," ~ ")," gate "," ~ ")," bay "," ~ ")," stand "," ~ ")," position "," ~ ")," galley "," ~ ")," flight "," ~ ")," flt "," ~ ")," day "," ~ ")," date "," ~ ")," dated "," ~ ")," the "," ~ ")," and "," ~ ")," of "," ~ ")," in "," ~ ")," for "," ~ ")," with "," ~ ")</f>
        <v>  </v>
      </c>
      <c r="BU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686,"jan","~"),"feb","~"),"mar","~"),"apr","~"),"may","~"),"jun","~"),"jul","~"),"aug","~"),"sep","~"),"oct","~"),"nov","~"),"dec","~")," nov "," ~ ")," dec "," ~ ")," mon "," ~ ")," tue "," ~ ")," wed "," ~ ")," thu "," ~ ")," fri "," ~ ")," sat "," ~ ")," sun "," ~ ")," gate "," ~ ")," bay "," ~ ")," stand "," ~ ")," position "," ~ ")," galley "," ~ ")," flight "," ~ ")," flt "," ~ ")," day "," ~ ")," date "," ~ ")," dated "," ~ ")," the "," ~ ")," and "," ~ ")," of "," ~ ")," in "," ~ ")," for "," ~ ")," with "," ~ ")</f>
        <v>  </v>
      </c>
      <c r="BV686" s="61" t="n">
        <f aca="false">0</f>
        <v>0</v>
      </c>
      <c r="BW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686," pax "," ~ ")," etd "," ~ ")," eta "," ~ ")," std "," ~ ")," sta "," ~ ")," atd "," ~ ")," ata "," ~ ")," lt "," ~ ")," utc "," ~ ")," local "," ~ ")," ok "," ~ ")," done "," ~ ")," seen "," ~ ")," chk "," ~ ")," chkd "," ~ ")," checked "," ~ ")," rcvd "," ~ ")," recd "," ~ ")," dep "," ~ ")," arr "," ~ ")," qty "," ~ ")," all "," ~ ")," ttl "," ~ ")," total "," ~ ")," via "," ~ ")," per "," ~ ")," call "," ~ ")," inbound "," ~ ")," outbound "," ~ ")," approx "," ~ ")</f>
        <v>  </v>
      </c>
      <c r="BX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686," pax "," ~ ")," etd "," ~ ")," eta "," ~ ")," std "," ~ ")," sta "," ~ ")," atd "," ~ ")," ata "," ~ ")," lt "," ~ ")," utc "," ~ ")," local "," ~ ")," ok "," ~ ")," done "," ~ ")," seen "," ~ ")," chk "," ~ ")," chkd "," ~ ")," checked "," ~ ")," rcvd "," ~ ")," recd "," ~ ")," dep "," ~ ")," arr "," ~ ")," qty "," ~ ")," all "," ~ ")," ttl "," ~ ")," total "," ~ ")," via "," ~ ")," per "," ~ ")," call "," ~ ")," inbound "," ~ ")," outbound "," ~ ")," approx "," ~ ")</f>
        <v>  </v>
      </c>
    </row>
    <row r="687" customFormat="false" ht="66" hidden="false" customHeight="true" outlineLevel="0" collapsed="false">
      <c r="A687" s="57" t="s">
        <v>1417</v>
      </c>
      <c r="B687" s="57" t="s">
        <v>310</v>
      </c>
      <c r="C687" s="57" t="str">
        <f aca="false">Flights!$F$25</f>
        <v>MH1437</v>
      </c>
      <c r="D687" s="58" t="n">
        <f aca="false">Flights!$D$25</f>
        <v>46325</v>
      </c>
      <c r="E687" s="57" t="str">
        <f aca="false">Flights!$G$25&amp;"-"&amp;Flights!$H$25</f>
        <v>LGK-KUL</v>
      </c>
      <c r="F687" s="57" t="str">
        <f aca="false">Flights!$K$25</f>
        <v>BC</v>
      </c>
      <c r="G687" s="57" t="s">
        <v>423</v>
      </c>
      <c r="H687" s="57" t="s">
        <v>381</v>
      </c>
      <c r="I687" s="57" t="s">
        <v>502</v>
      </c>
      <c r="J687" s="57" t="s">
        <v>521</v>
      </c>
      <c r="K687" s="67" t="s">
        <v>522</v>
      </c>
      <c r="L687" s="67" t="s">
        <v>1418</v>
      </c>
      <c r="M687" s="67" t="s">
        <v>454</v>
      </c>
      <c r="N687" s="67" t="s">
        <v>386</v>
      </c>
      <c r="O687" s="67" t="s">
        <v>1419</v>
      </c>
      <c r="P687" s="57" t="s">
        <v>187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open",IF(AND(NOT(OR(LEN(AZ687)&lt;15,ISNUMBER(MATCH(AZ687,L_Placeholder,0)))),BK687=0,NOT(OR(LEN(AU687)&lt;2,ISNUMBER(MATCH(AU687,L_Placeholder,0)))),NOT(OR(LEN(AX687)&lt;2,ISNUMBER(MATCH(AX687,L_Placeholder,0)))),TRIM(AE687)&lt;&gt;TRIM(T687)),"N/A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missing",IF(OR(LEN(AU687)&lt;2,ISNUMBER(MATCH(AU687,L_Placeholder,0))),"INVALID – PIC missing",IF(OR(LEN(AV687)&lt;2,ISNUMBER(MATCH(AV687,L_Placeholder,0))),"INVALID – result / assessment missing",IF(OR(OR(LEN(AW687)&lt;3,ISNUMBER(MATCH(AW687,L_Placeholder,0))),SUMPRODUCT(--ISNUMBER(SEARCH(" "&amp;L_EvidencePhrase&amp;" ",BD687)))&gt;0,BI687=1),"INVALID – evidence missing, placeholder or not yet on file",IF(BL687=0,"INVALID – evidence needs a traceable reference (number, file name or link)",IF(OR(LEN(AX687)&lt;2,ISNUMBER(MATCH(AX687,L_Placeholder,0))),"INVALID – verifier missing",IF(AX687=AU687,"INVALID – verifier must be someone other than the PIC",IF(BH687=1,"INVALID – result not yet available (awaiting / TBC)",IF(BV687=1,"INVALID – wording says not on board: an on-board confirmation needs the item loaded",IF(AND(AQ687=1,OR(OR(LEN(AY687)&lt;3,ISNUMBER(MATCH(AY687,L_Placeholder,0))),BJ687=1,BQ687=0)),"INVALID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LATE","COMPLETE")&amp;IF(BG687=1," – CHECK WORDING",""))))))))))))))))))))))),IF(TRIM(U687)="Fail","FAIL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t="str">
        <f aca="false">" "&amp;TRIM(SUBSTITUTE(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 "))&amp;" "</f>
        <v>  </v>
      </c>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IFERROR(IF(AND(TRIM(U687)="Pass",SUMPRODUCT((LEN(BC687)-LEN(SUBSTITUTE(BC687,"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")))/(LEN(L_PendNeg)+1))+SUMPRODUCT((LEN(BC687)-LEN(SUBSTITUTE(BC687," "&amp;L_PendPrep&amp;" "," ")))/(LEN(L_PendPrep)+1)),1,0),1)</f>
        <v>0</v>
      </c>
      <c r="BI687" s="61" t="n">
        <f aca="false">IFERROR(IF(SUMPRODUCT((LEN(BD687)-LEN(SUBSTITUTE(BD687," "&amp;L_PendStrict&amp;" "," ")))/(LEN(L_PendStrict)+1))&gt;SUMPRODUCT((LEN(BD687)-LEN(SUBSTITUTE(BD687," "&amp;L_PendNeg&amp;" "," ")))/(LEN(L_PendNeg)+1)),1,0),1)</f>
        <v>0</v>
      </c>
      <c r="BJ687" s="61" t="n">
        <f aca="false">IFERROR(IF(SUMPRODUCT((LEN(BE687)-LEN(SUBSTITUTE(BE687," "&amp;L_Pending&amp;" "," ")))/(LEN(L_Pending)+1))&gt;SUMPRODUCT((LEN(BE687)-LEN(SUBSTITUTE(BE687," "&amp;L_PendNeg&amp;" "," ")))/(LEN(L_PendNeg)+1))+SUMPRODUCT((LEN(BE687)-LEN(SUBSTITUTE(BE687," "&amp;L_PendPrep&amp;" "," ")))/(LEN(L_PendPrep)+1)),1,0),1)</f>
        <v>0</v>
      </c>
      <c r="BK687" s="61" t="n">
        <f aca="false">IFERROR(IF(SUMPRODUCT((LEN(BF687)-LEN(SUBSTITUTE(BF687," "&amp;L_PendStrict&amp;" "," ")))/(LEN(L_PendStrict)+1))&gt;SUMPRODUCT((LEN(BF687)-LEN(SUBSTITUTE(BF687," "&amp;L_PendNeg&amp;" "," ")))/(LEN(L_PendNeg)+1)),1,0),1)</f>
        <v>0</v>
      </c>
      <c r="BL687" s="61" t="n">
        <f aca="false">IFERROR(IF(OR(SUMPRODUCT(--ISNUMBER(SEARCH({"aa000"," aa 000"," aaa 000"," aaaa 000"," a 0000"," a000 000"," aa 00 000"," aaa 00 000"},BN687)))&gt;0,SUMPRODUCT(--ISNUMBER(SEARCH({"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687)))&gt;0,SUMPRODUCT(--ISNUMBER(SEARCH({"http","www.","\",".pdf",".jpg",".jpeg",".png",".heic",".xls",".doc",".msg",".eml"},Z687)))&gt;0,AND(SUMPRODUCT(--ISNUMBER(SEARCH({"sharepoint","onedrive","teams","dms","q-pulse","qpulse"},Z687)))&gt;0,ISNUMBER(SEARCH("0",BM687)))),1,0),0)</f>
        <v>0</v>
      </c>
      <c r="BM687" s="61" t="str">
        <f aca="false">SUBSTITUTE(SUBSTITUTE(SUBSTITUTE(SUBSTITUTE(SUBSTITUTE(SUBSTITUTE(SUBSTITUTE(SUBSTITUTE(SUBSTITUTE(LOWER(BW687&amp;""),"1","0"),"2","0"),"3","0"),"4","0"),"5","0"),"6","0"),"7","0"),"8","0"),"9","0")</f>
        <v>  </v>
      </c>
      <c r="BN687" s="61" t="str">
        <f aca="false">SUBSTITUTE(SUBSTITUTE(SUBSTITUTE(SUBSTITUTE(SUBSTITUTE(SUBSTITUTE(SUBSTITUTE(SUBSTITUTE(SUBSTITUTE(SUBSTITUTE(SUBSTITUTE(SUBSTITUTE(SUBSTITUTE(SUBSTITUTE(SUBSTITUTE(SUBSTITUTE(SUBSTITUTE(SUBSTITUTE(SUBSTITUTE(SUBSTITUTE(SUBSTITUTE(SUBSTITUTE(SUBSTITUTE(SUBSTITUTE(SUBSTITUTE(BM687,"b","a"),"c","a"),"d","a"),"e","a"),"f","a"),"g","a"),"h","a"),"i","a"),"j","a"),"k","a"),"l","a"),"m","a"),"n","a"),"o","a"),"p","a"),"q","a"),"r","a"),"s","a"),"t","a"),"u","a"),"v","a"),"w","a"),"x","a"),"y","a"),"z","a")</f>
        <v>  </v>
      </c>
      <c r="BO687" s="61" t="str">
        <f aca="false">SUBSTITUTE(SUBSTITUTE(SUBSTITUTE(SUBSTITUTE(SUBSTITUTE(SUBSTITUTE(SUBSTITUTE(SUBSTITUTE(SUBSTITUTE(LOWER(BX687&amp;""),"1","0"),"2","0"),"3","0"),"4","0"),"5","0"),"6","0"),"7","0"),"8","0"),"9","0")</f>
        <v>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v>
      </c>
      <c r="BQ687" s="61" t="n">
        <f aca="false">IFERROR(IF(OR(SUMPRODUCT(--ISNUMBER(SEARCH({"aa000"," aa 000"," aaa 000"," aaaa 000"," a 0000"," a000 000"," aa 00 000"," aaa 00 000"},BP687)))&gt;0,SUMPRODUCT(--ISNUMBER(SEARCH({"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687)))&gt;0,SUMPRODUCT(--ISNUMBER(SEARCH({"http","www.","\",".pdf",".jpg",".jpeg",".png",".heic",".xls",".doc",".msg",".eml"},W687)))&gt;0,ISNUMBER(SEARCH("0000",BO687)),AND(SUMPRODUCT(--ISNUMBER(SEARCH({"sharepoint","onedrive","teams","dms","q-pulse","qpulse"},W687)))&gt;0,ISNUMBER(SEARCH("0",BO687)))),1,0),0)</f>
        <v>0</v>
      </c>
      <c r="BR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687," "&amp;LOWER(Flights!$F$25)&amp;" "," ~ ")," mh"," ~")," at "," ~ ")," by "," ~ ")," on "," ~ ")," to "," ~ ")," from "," ~ ")," until "," ~ ")," till "," ~ ")," before "," ~ ")," after "," ~ ")," around "," ~ ")," approx "," ~ ")," about "," ~ ")," since "," ~ ")," hrs "," ~ ")," hr "," ~ ")," hours "," ~ ")," time "," ~ ")," jan "," ~ ")," feb "," ~ ")," mar "," ~ ")," apr "," ~ ")," may "," ~ ")," jun "," ~ ")," jul "," ~ ")," aug "," ~ ")," sep "," ~ ")," sept "," ~ ")," oct "," ~ ")</f>
        <v>  </v>
      </c>
      <c r="BS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687," "&amp;LOWER(Flights!$F$25)&amp;" "," ~ ")," mh"," ~")," at "," ~ ")," by "," ~ ")," on "," ~ ")," to "," ~ ")," from "," ~ ")," until "," ~ ")," till "," ~ ")," before "," ~ ")," after "," ~ ")," around "," ~ ")," approx "," ~ ")," about "," ~ ")," since "," ~ ")," hrs "," ~ ")," hr "," ~ ")," hours "," ~ ")," time "," ~ ")," jan "," ~ ")," feb "," ~ ")," mar "," ~ ")," apr "," ~ ")," may "," ~ ")," jun "," ~ ")," jul "," ~ ")," aug "," ~ ")," sep "," ~ ")," sept "," ~ ")," oct "," ~ ")</f>
        <v>  </v>
      </c>
      <c r="BT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687,"jan","~"),"feb","~"),"mar","~"),"apr","~"),"may","~"),"jun","~"),"jul","~"),"aug","~"),"sep","~"),"oct","~"),"nov","~"),"dec","~")," nov "," ~ ")," dec "," ~ ")," mon "," ~ ")," tue "," ~ ")," wed "," ~ ")," thu "," ~ ")," fri "," ~ ")," sat "," ~ ")," sun "," ~ ")," gate "," ~ ")," bay "," ~ ")," stand "," ~ ")," position "," ~ ")," galley "," ~ ")," flight "," ~ ")," flt "," ~ ")," day "," ~ ")," date "," ~ ")," dated "," ~ ")," the "," ~ ")," and "," ~ ")," of "," ~ ")," in "," ~ ")," for "," ~ ")," with "," ~ ")</f>
        <v>  </v>
      </c>
      <c r="BU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687,"jan","~"),"feb","~"),"mar","~"),"apr","~"),"may","~"),"jun","~"),"jul","~"),"aug","~"),"sep","~"),"oct","~"),"nov","~"),"dec","~")," nov "," ~ ")," dec "," ~ ")," mon "," ~ ")," tue "," ~ ")," wed "," ~ ")," thu "," ~ ")," fri "," ~ ")," sat "," ~ ")," sun "," ~ ")," gate "," ~ ")," bay "," ~ ")," stand "," ~ ")," position "," ~ ")," galley "," ~ ")," flight "," ~ ")," flt "," ~ ")," day "," ~ ")," date "," ~ ")," dated "," ~ ")," the "," ~ ")," and "," ~ ")," of "," ~ ")," in "," ~ ")," for "," ~ ")," with "," ~ ")</f>
        <v>  </v>
      </c>
      <c r="BV687" s="61" t="n">
        <f aca="false">0</f>
        <v>0</v>
      </c>
      <c r="BW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687," pax "," ~ ")," etd "," ~ ")," eta "," ~ ")," std "," ~ ")," sta "," ~ ")," atd "," ~ ")," ata "," ~ ")," lt "," ~ ")," utc "," ~ ")," local "," ~ ")," ok "," ~ ")," done "," ~ ")," seen "," ~ ")," chk "," ~ ")," chkd "," ~ ")," checked "," ~ ")," rcvd "," ~ ")," recd "," ~ ")," dep "," ~ ")," arr "," ~ ")," qty "," ~ ")," all "," ~ ")," ttl "," ~ ")," total "," ~ ")," via "," ~ ")," per "," ~ ")," call "," ~ ")," inbound "," ~ ")," outbound "," ~ ")," approx "," ~ ")</f>
        <v>  </v>
      </c>
      <c r="BX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687," pax "," ~ ")," etd "," ~ ")," eta "," ~ ")," std "," ~ ")," sta "," ~ ")," atd "," ~ ")," ata "," ~ ")," lt "," ~ ")," utc "," ~ ")," local "," ~ ")," ok "," ~ ")," done "," ~ ")," seen "," ~ ")," chk "," ~ ")," chkd "," ~ ")," checked "," ~ ")," rcvd "," ~ ")," recd "," ~ ")," dep "," ~ ")," arr "," ~ ")," qty "," ~ ")," all "," ~ ")," ttl "," ~ ")," total "," ~ ")," via "," ~ ")," per "," ~ ")," call "," ~ ")," inbound "," ~ ")," outbound "," ~ ")," approx "," ~ ")</f>
        <v>  </v>
      </c>
    </row>
    <row r="688" customFormat="false" ht="66" hidden="false" customHeight="true" outlineLevel="0" collapsed="false">
      <c r="A688" s="57" t="s">
        <v>1420</v>
      </c>
      <c r="B688" s="57" t="s">
        <v>310</v>
      </c>
      <c r="C688" s="57" t="str">
        <f aca="false">Flights!$F$25</f>
        <v>MH1437</v>
      </c>
      <c r="D688" s="58" t="n">
        <f aca="false">Flights!$D$25</f>
        <v>46325</v>
      </c>
      <c r="E688" s="57" t="str">
        <f aca="false">Flights!$G$25&amp;"-"&amp;Flights!$H$25</f>
        <v>LGK-KUL</v>
      </c>
      <c r="F688" s="57" t="str">
        <f aca="false">Flights!$K$25</f>
        <v>BC</v>
      </c>
      <c r="G688" s="57" t="s">
        <v>423</v>
      </c>
      <c r="H688" s="57" t="s">
        <v>381</v>
      </c>
      <c r="I688" s="57" t="s">
        <v>502</v>
      </c>
      <c r="J688" s="57" t="s">
        <v>526</v>
      </c>
      <c r="K688" s="67" t="s">
        <v>504</v>
      </c>
      <c r="L688" s="67" t="s">
        <v>1421</v>
      </c>
      <c r="M688" s="67" t="s">
        <v>454</v>
      </c>
      <c r="N688" s="67" t="s">
        <v>386</v>
      </c>
      <c r="O688" s="67" t="s">
        <v>987</v>
      </c>
      <c r="P688" s="57" t="s">
        <v>187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open",IF(AND(NOT(OR(LEN(AZ688)&lt;15,ISNUMBER(MATCH(AZ688,L_Placeholder,0)))),BK688=0,NOT(OR(LEN(AU688)&lt;2,ISNUMBER(MATCH(AU688,L_Placeholder,0)))),NOT(OR(LEN(AX688)&lt;2,ISNUMBER(MATCH(AX688,L_Placeholder,0)))),TRIM(AE688)&lt;&gt;TRIM(T688)),"N/A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missing",IF(OR(LEN(AU688)&lt;2,ISNUMBER(MATCH(AU688,L_Placeholder,0))),"INVALID – PIC missing",IF(OR(LEN(AV688)&lt;2,ISNUMBER(MATCH(AV688,L_Placeholder,0))),"INVALID – result / assessment missing",IF(OR(OR(LEN(AW688)&lt;3,ISNUMBER(MATCH(AW688,L_Placeholder,0))),SUMPRODUCT(--ISNUMBER(SEARCH(" "&amp;L_EvidencePhrase&amp;" ",BD688)))&gt;0,BI688=1),"INVALID – evidence missing, placeholder or not yet on file",IF(BL688=0,"INVALID – evidence needs a traceable reference (number, file name or link)",IF(OR(LEN(AX688)&lt;2,ISNUMBER(MATCH(AX688,L_Placeholder,0))),"INVALID – verifier missing",IF(AX688=AU688,"INVALID – verifier must be someone other than the PIC",IF(BH688=1,"INVALID – result not yet available (awaiting / TBC)",IF(BV688=1,"INVALID – wording says not on board: an on-board confirmation needs the item loaded",IF(AND(AQ688=1,OR(OR(LEN(AY688)&lt;3,ISNUMBER(MATCH(AY688,L_Placeholder,0))),BJ688=1,BQ688=0)),"INVALID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LATE","COMPLETE")&amp;IF(BG688=1," – CHECK WORDING",""))))))))))))))))))))))),IF(TRIM(U688)="Fail","FAIL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t="str">
        <f aca="false">" "&amp;TRIM(SUBSTITUTE(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 "))&amp;" "</f>
        <v>  </v>
      </c>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IFERROR(IF(AND(TRIM(U688)="Pass",SUMPRODUCT((LEN(BC688)-LEN(SUBSTITUTE(BC688,"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")))/(LEN(L_PendNeg)+1))+SUMPRODUCT((LEN(BC688)-LEN(SUBSTITUTE(BC688," "&amp;L_PendPrep&amp;" "," ")))/(LEN(L_PendPrep)+1)),1,0),1)</f>
        <v>0</v>
      </c>
      <c r="BI688" s="61" t="n">
        <f aca="false">IFERROR(IF(SUMPRODUCT((LEN(BD688)-LEN(SUBSTITUTE(BD688," "&amp;L_PendStrict&amp;" "," ")))/(LEN(L_PendStrict)+1))&gt;SUMPRODUCT((LEN(BD688)-LEN(SUBSTITUTE(BD688," "&amp;L_PendNeg&amp;" "," ")))/(LEN(L_PendNeg)+1)),1,0),1)</f>
        <v>0</v>
      </c>
      <c r="BJ688" s="61" t="n">
        <f aca="false">IFERROR(IF(SUMPRODUCT((LEN(BE688)-LEN(SUBSTITUTE(BE688," "&amp;L_Pending&amp;" "," ")))/(LEN(L_Pending)+1))&gt;SUMPRODUCT((LEN(BE688)-LEN(SUBSTITUTE(BE688," "&amp;L_PendNeg&amp;" "," ")))/(LEN(L_PendNeg)+1))+SUMPRODUCT((LEN(BE688)-LEN(SUBSTITUTE(BE688," "&amp;L_PendPrep&amp;" "," ")))/(LEN(L_PendPrep)+1)),1,0),1)</f>
        <v>0</v>
      </c>
      <c r="BK688" s="61" t="n">
        <f aca="false">IFERROR(IF(SUMPRODUCT((LEN(BF688)-LEN(SUBSTITUTE(BF688," "&amp;L_PendStrict&amp;" "," ")))/(LEN(L_PendStrict)+1))&gt;SUMPRODUCT((LEN(BF688)-LEN(SUBSTITUTE(BF688," "&amp;L_PendNeg&amp;" "," ")))/(LEN(L_PendNeg)+1)),1,0),1)</f>
        <v>0</v>
      </c>
      <c r="BL688" s="61" t="n">
        <f aca="false">IFERROR(IF(OR(SUMPRODUCT(--ISNUMBER(SEARCH({"aa000"," aa 000"," aaa 000"," aaaa 000"," a 0000"," a000 000"," aa 00 000"," aaa 00 000"},BN688)))&gt;0,SUMPRODUCT(--ISNUMBER(SEARCH({"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688)))&gt;0,SUMPRODUCT(--ISNUMBER(SEARCH({"http","www.","\",".pdf",".jpg",".jpeg",".png",".heic",".xls",".doc",".msg",".eml"},Z688)))&gt;0,AND(SUMPRODUCT(--ISNUMBER(SEARCH({"sharepoint","onedrive","teams","dms","q-pulse","qpulse"},Z688)))&gt;0,ISNUMBER(SEARCH("0",BM688)))),1,0),0)</f>
        <v>0</v>
      </c>
      <c r="BM688" s="61" t="str">
        <f aca="false">SUBSTITUTE(SUBSTITUTE(SUBSTITUTE(SUBSTITUTE(SUBSTITUTE(SUBSTITUTE(SUBSTITUTE(SUBSTITUTE(SUBSTITUTE(LOWER(BW688&amp;""),"1","0"),"2","0"),"3","0"),"4","0"),"5","0"),"6","0"),"7","0"),"8","0"),"9","0")</f>
        <v>  </v>
      </c>
      <c r="BN688" s="61" t="str">
        <f aca="false">SUBSTITUTE(SUBSTITUTE(SUBSTITUTE(SUBSTITUTE(SUBSTITUTE(SUBSTITUTE(SUBSTITUTE(SUBSTITUTE(SUBSTITUTE(SUBSTITUTE(SUBSTITUTE(SUBSTITUTE(SUBSTITUTE(SUBSTITUTE(SUBSTITUTE(SUBSTITUTE(SUBSTITUTE(SUBSTITUTE(SUBSTITUTE(SUBSTITUTE(SUBSTITUTE(SUBSTITUTE(SUBSTITUTE(SUBSTITUTE(SUBSTITUTE(BM688,"b","a"),"c","a"),"d","a"),"e","a"),"f","a"),"g","a"),"h","a"),"i","a"),"j","a"),"k","a"),"l","a"),"m","a"),"n","a"),"o","a"),"p","a"),"q","a"),"r","a"),"s","a"),"t","a"),"u","a"),"v","a"),"w","a"),"x","a"),"y","a"),"z","a")</f>
        <v>  </v>
      </c>
      <c r="BO688" s="61" t="str">
        <f aca="false">SUBSTITUTE(SUBSTITUTE(SUBSTITUTE(SUBSTITUTE(SUBSTITUTE(SUBSTITUTE(SUBSTITUTE(SUBSTITUTE(SUBSTITUTE(LOWER(BX688&amp;""),"1","0"),"2","0"),"3","0"),"4","0"),"5","0"),"6","0"),"7","0"),"8","0"),"9","0")</f>
        <v>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v>
      </c>
      <c r="BQ688" s="61" t="n">
        <f aca="false">IFERROR(IF(OR(SUMPRODUCT(--ISNUMBER(SEARCH({"aa000"," aa 000"," aaa 000"," aaaa 000"," a 0000"," a000 000"," aa 00 000"," aaa 00 000"},BP688)))&gt;0,SUMPRODUCT(--ISNUMBER(SEARCH({"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688)))&gt;0,SUMPRODUCT(--ISNUMBER(SEARCH({"http","www.","\",".pdf",".jpg",".jpeg",".png",".heic",".xls",".doc",".msg",".eml"},W688)))&gt;0,ISNUMBER(SEARCH("0000",BO688)),AND(SUMPRODUCT(--ISNUMBER(SEARCH({"sharepoint","onedrive","teams","dms","q-pulse","qpulse"},W688)))&gt;0,ISNUMBER(SEARCH("0",BO688)))),1,0),0)</f>
        <v>0</v>
      </c>
      <c r="BR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688," "&amp;LOWER(Flights!$F$25)&amp;" "," ~ ")," mh"," ~")," at "," ~ ")," by "," ~ ")," on "," ~ ")," to "," ~ ")," from "," ~ ")," until "," ~ ")," till "," ~ ")," before "," ~ ")," after "," ~ ")," around "," ~ ")," approx "," ~ ")," about "," ~ ")," since "," ~ ")," hrs "," ~ ")," hr "," ~ ")," hours "," ~ ")," time "," ~ ")," jan "," ~ ")," feb "," ~ ")," mar "," ~ ")," apr "," ~ ")," may "," ~ ")," jun "," ~ ")," jul "," ~ ")," aug "," ~ ")," sep "," ~ ")," sept "," ~ ")," oct "," ~ ")</f>
        <v>  </v>
      </c>
      <c r="BS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688," "&amp;LOWER(Flights!$F$25)&amp;" "," ~ ")," mh"," ~")," at "," ~ ")," by "," ~ ")," on "," ~ ")," to "," ~ ")," from "," ~ ")," until "," ~ ")," till "," ~ ")," before "," ~ ")," after "," ~ ")," around "," ~ ")," approx "," ~ ")," about "," ~ ")," since "," ~ ")," hrs "," ~ ")," hr "," ~ ")," hours "," ~ ")," time "," ~ ")," jan "," ~ ")," feb "," ~ ")," mar "," ~ ")," apr "," ~ ")," may "," ~ ")," jun "," ~ ")," jul "," ~ ")," aug "," ~ ")," sep "," ~ ")," sept "," ~ ")," oct "," ~ ")</f>
        <v>  </v>
      </c>
      <c r="BT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688,"jan","~"),"feb","~"),"mar","~"),"apr","~"),"may","~"),"jun","~"),"jul","~"),"aug","~"),"sep","~"),"oct","~"),"nov","~"),"dec","~")," nov "," ~ ")," dec "," ~ ")," mon "," ~ ")," tue "," ~ ")," wed "," ~ ")," thu "," ~ ")," fri "," ~ ")," sat "," ~ ")," sun "," ~ ")," gate "," ~ ")," bay "," ~ ")," stand "," ~ ")," position "," ~ ")," galley "," ~ ")," flight "," ~ ")," flt "," ~ ")," day "," ~ ")," date "," ~ ")," dated "," ~ ")," the "," ~ ")," and "," ~ ")," of "," ~ ")," in "," ~ ")," for "," ~ ")," with "," ~ ")</f>
        <v>  </v>
      </c>
      <c r="BU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688,"jan","~"),"feb","~"),"mar","~"),"apr","~"),"may","~"),"jun","~"),"jul","~"),"aug","~"),"sep","~"),"oct","~"),"nov","~"),"dec","~")," nov "," ~ ")," dec "," ~ ")," mon "," ~ ")," tue "," ~ ")," wed "," ~ ")," thu "," ~ ")," fri "," ~ ")," sat "," ~ ")," sun "," ~ ")," gate "," ~ ")," bay "," ~ ")," stand "," ~ ")," position "," ~ ")," galley "," ~ ")," flight "," ~ ")," flt "," ~ ")," day "," ~ ")," date "," ~ ")," dated "," ~ ")," the "," ~ ")," and "," ~ ")," of "," ~ ")," in "," ~ ")," for "," ~ ")," with "," ~ ")</f>
        <v>  </v>
      </c>
      <c r="BV688" s="61" t="n">
        <f aca="false">0</f>
        <v>0</v>
      </c>
      <c r="BW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688," pax "," ~ ")," etd "," ~ ")," eta "," ~ ")," std "," ~ ")," sta "," ~ ")," atd "," ~ ")," ata "," ~ ")," lt "," ~ ")," utc "," ~ ")," local "," ~ ")," ok "," ~ ")," done "," ~ ")," seen "," ~ ")," chk "," ~ ")," chkd "," ~ ")," checked "," ~ ")," rcvd "," ~ ")," recd "," ~ ")," dep "," ~ ")," arr "," ~ ")," qty "," ~ ")," all "," ~ ")," ttl "," ~ ")," total "," ~ ")," via "," ~ ")," per "," ~ ")," call "," ~ ")," inbound "," ~ ")," outbound "," ~ ")," approx "," ~ ")</f>
        <v>  </v>
      </c>
      <c r="BX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688," pax "," ~ ")," etd "," ~ ")," eta "," ~ ")," std "," ~ ")," sta "," ~ ")," atd "," ~ ")," ata "," ~ ")," lt "," ~ ")," utc "," ~ ")," local "," ~ ")," ok "," ~ ")," done "," ~ ")," seen "," ~ ")," chk "," ~ ")," chkd "," ~ ")," checked "," ~ ")," rcvd "," ~ ")," recd "," ~ ")," dep "," ~ ")," arr "," ~ ")," qty "," ~ ")," all "," ~ ")," ttl "," ~ ")," total "," ~ ")," via "," ~ ")," per "," ~ ")," call "," ~ ")," inbound "," ~ ")," outbound "," ~ ")," approx "," ~ ")</f>
        <v>  </v>
      </c>
    </row>
    <row r="689" customFormat="false" ht="66" hidden="false" customHeight="true" outlineLevel="0" collapsed="false">
      <c r="A689" s="57" t="s">
        <v>1422</v>
      </c>
      <c r="B689" s="57" t="s">
        <v>310</v>
      </c>
      <c r="C689" s="57" t="str">
        <f aca="false">Flights!$F$25</f>
        <v>MH1437</v>
      </c>
      <c r="D689" s="58" t="n">
        <f aca="false">Flights!$D$25</f>
        <v>46325</v>
      </c>
      <c r="E689" s="57" t="str">
        <f aca="false">Flights!$G$25&amp;"-"&amp;Flights!$H$25</f>
        <v>LGK-KUL</v>
      </c>
      <c r="F689" s="57" t="str">
        <f aca="false">Flights!$K$25</f>
        <v>BC</v>
      </c>
      <c r="G689" s="57" t="s">
        <v>423</v>
      </c>
      <c r="H689" s="57" t="s">
        <v>381</v>
      </c>
      <c r="I689" s="57" t="s">
        <v>450</v>
      </c>
      <c r="J689" s="57" t="s">
        <v>529</v>
      </c>
      <c r="K689" s="67" t="s">
        <v>452</v>
      </c>
      <c r="L689" s="67" t="s">
        <v>1423</v>
      </c>
      <c r="M689" s="67" t="s">
        <v>454</v>
      </c>
      <c r="N689" s="67" t="s">
        <v>386</v>
      </c>
      <c r="O689" s="67" t="s">
        <v>987</v>
      </c>
      <c r="P689" s="57" t="s">
        <v>187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open",IF(AND(NOT(OR(LEN(AZ689)&lt;15,ISNUMBER(MATCH(AZ689,L_Placeholder,0)))),BK689=0,NOT(OR(LEN(AU689)&lt;2,ISNUMBER(MATCH(AU689,L_Placeholder,0)))),NOT(OR(LEN(AX689)&lt;2,ISNUMBER(MATCH(AX689,L_Placeholder,0)))),TRIM(AE689)&lt;&gt;TRIM(T689)),"N/A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missing",IF(OR(LEN(AU689)&lt;2,ISNUMBER(MATCH(AU689,L_Placeholder,0))),"INVALID – PIC missing",IF(OR(LEN(AV689)&lt;2,ISNUMBER(MATCH(AV689,L_Placeholder,0))),"INVALID – result / assessment missing",IF(OR(OR(LEN(AW689)&lt;3,ISNUMBER(MATCH(AW689,L_Placeholder,0))),SUMPRODUCT(--ISNUMBER(SEARCH(" "&amp;L_EvidencePhrase&amp;" ",BD689)))&gt;0,BI689=1),"INVALID – evidence missing, placeholder or not yet on file",IF(BL689=0,"INVALID – evidence needs a traceable reference (number, file name or link)",IF(OR(LEN(AX689)&lt;2,ISNUMBER(MATCH(AX689,L_Placeholder,0))),"INVALID – verifier missing",IF(AX689=AU689,"INVALID – verifier must be someone other than the PIC",IF(BH689=1,"INVALID – result not yet available (awaiting / TBC)",IF(BV689=1,"INVALID – wording says not on board: an on-board confirmation needs the item loaded",IF(AND(AQ689=1,OR(OR(LEN(AY689)&lt;3,ISNUMBER(MATCH(AY689,L_Placeholder,0))),BJ689=1,BQ689=0)),"INVALID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LATE","COMPLETE")&amp;IF(BG689=1," – CHECK WORDING",""))))))))))))))))))))))),IF(TRIM(U689)="Fail","FAIL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t="str">
        <f aca="false">" "&amp;TRIM(SUBSTITUTE(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 "))&amp;" "</f>
        <v>  </v>
      </c>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IFERROR(IF(AND(TRIM(U689)="Pass",SUMPRODUCT((LEN(BC689)-LEN(SUBSTITUTE(BC689,"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")))/(LEN(L_PendNeg)+1))+SUMPRODUCT((LEN(BC689)-LEN(SUBSTITUTE(BC689," "&amp;L_PendPrep&amp;" "," ")))/(LEN(L_PendPrep)+1)),1,0),1)</f>
        <v>0</v>
      </c>
      <c r="BI689" s="61" t="n">
        <f aca="false">IFERROR(IF(SUMPRODUCT((LEN(BD689)-LEN(SUBSTITUTE(BD689," "&amp;L_PendStrict&amp;" "," ")))/(LEN(L_PendStrict)+1))&gt;SUMPRODUCT((LEN(BD689)-LEN(SUBSTITUTE(BD689," "&amp;L_PendNeg&amp;" "," ")))/(LEN(L_PendNeg)+1)),1,0),1)</f>
        <v>0</v>
      </c>
      <c r="BJ689" s="61" t="n">
        <f aca="false">IFERROR(IF(SUMPRODUCT((LEN(BE689)-LEN(SUBSTITUTE(BE689," "&amp;L_Pending&amp;" "," ")))/(LEN(L_Pending)+1))&gt;SUMPRODUCT((LEN(BE689)-LEN(SUBSTITUTE(BE689," "&amp;L_PendNeg&amp;" "," ")))/(LEN(L_PendNeg)+1))+SUMPRODUCT((LEN(BE689)-LEN(SUBSTITUTE(BE689," "&amp;L_PendPrep&amp;" "," ")))/(LEN(L_PendPrep)+1)),1,0),1)</f>
        <v>0</v>
      </c>
      <c r="BK689" s="61" t="n">
        <f aca="false">IFERROR(IF(SUMPRODUCT((LEN(BF689)-LEN(SUBSTITUTE(BF689," "&amp;L_PendStrict&amp;" "," ")))/(LEN(L_PendStrict)+1))&gt;SUMPRODUCT((LEN(BF689)-LEN(SUBSTITUTE(BF689," "&amp;L_PendNeg&amp;" "," ")))/(LEN(L_PendNeg)+1)),1,0),1)</f>
        <v>0</v>
      </c>
      <c r="BL689" s="61" t="n">
        <f aca="false">IFERROR(IF(OR(SUMPRODUCT(--ISNUMBER(SEARCH({"aa000"," aa 000"," aaa 000"," aaaa 000"," a 0000"," a000 000"," aa 00 000"," aaa 00 000"},BN689)))&gt;0,SUMPRODUCT(--ISNUMBER(SEARCH({"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689)))&gt;0,SUMPRODUCT(--ISNUMBER(SEARCH({"http","www.","\",".pdf",".jpg",".jpeg",".png",".heic",".xls",".doc",".msg",".eml"},Z689)))&gt;0,AND(SUMPRODUCT(--ISNUMBER(SEARCH({"sharepoint","onedrive","teams","dms","q-pulse","qpulse"},Z689)))&gt;0,ISNUMBER(SEARCH("0",BM689)))),1,0),0)</f>
        <v>0</v>
      </c>
      <c r="BM689" s="61" t="str">
        <f aca="false">SUBSTITUTE(SUBSTITUTE(SUBSTITUTE(SUBSTITUTE(SUBSTITUTE(SUBSTITUTE(SUBSTITUTE(SUBSTITUTE(SUBSTITUTE(LOWER(BW689&amp;""),"1","0"),"2","0"),"3","0"),"4","0"),"5","0"),"6","0"),"7","0"),"8","0"),"9","0")</f>
        <v>  </v>
      </c>
      <c r="BN689" s="61" t="str">
        <f aca="false">SUBSTITUTE(SUBSTITUTE(SUBSTITUTE(SUBSTITUTE(SUBSTITUTE(SUBSTITUTE(SUBSTITUTE(SUBSTITUTE(SUBSTITUTE(SUBSTITUTE(SUBSTITUTE(SUBSTITUTE(SUBSTITUTE(SUBSTITUTE(SUBSTITUTE(SUBSTITUTE(SUBSTITUTE(SUBSTITUTE(SUBSTITUTE(SUBSTITUTE(SUBSTITUTE(SUBSTITUTE(SUBSTITUTE(SUBSTITUTE(SUBSTITUTE(BM689,"b","a"),"c","a"),"d","a"),"e","a"),"f","a"),"g","a"),"h","a"),"i","a"),"j","a"),"k","a"),"l","a"),"m","a"),"n","a"),"o","a"),"p","a"),"q","a"),"r","a"),"s","a"),"t","a"),"u","a"),"v","a"),"w","a"),"x","a"),"y","a"),"z","a")</f>
        <v>  </v>
      </c>
      <c r="BO689" s="61" t="str">
        <f aca="false">SUBSTITUTE(SUBSTITUTE(SUBSTITUTE(SUBSTITUTE(SUBSTITUTE(SUBSTITUTE(SUBSTITUTE(SUBSTITUTE(SUBSTITUTE(LOWER(BX689&amp;""),"1","0"),"2","0"),"3","0"),"4","0"),"5","0"),"6","0"),"7","0"),"8","0"),"9","0")</f>
        <v>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v>
      </c>
      <c r="BQ689" s="61" t="n">
        <f aca="false">IFERROR(IF(OR(SUMPRODUCT(--ISNUMBER(SEARCH({"aa000"," aa 000"," aaa 000"," aaaa 000"," a 0000"," a000 000"," aa 00 000"," aaa 00 000"},BP689)))&gt;0,SUMPRODUCT(--ISNUMBER(SEARCH({"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689)))&gt;0,SUMPRODUCT(--ISNUMBER(SEARCH({"http","www.","\",".pdf",".jpg",".jpeg",".png",".heic",".xls",".doc",".msg",".eml"},W689)))&gt;0,ISNUMBER(SEARCH("0000",BO689)),AND(SUMPRODUCT(--ISNUMBER(SEARCH({"sharepoint","onedrive","teams","dms","q-pulse","qpulse"},W689)))&gt;0,ISNUMBER(SEARCH("0",BO689)))),1,0),0)</f>
        <v>0</v>
      </c>
      <c r="BR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689," "&amp;LOWER(Flights!$F$25)&amp;" "," ~ ")," mh"," ~")," at "," ~ ")," by "," ~ ")," on "," ~ ")," to "," ~ ")," from "," ~ ")," until "," ~ ")," till "," ~ ")," before "," ~ ")," after "," ~ ")," around "," ~ ")," approx "," ~ ")," about "," ~ ")," since "," ~ ")," hrs "," ~ ")," hr "," ~ ")," hours "," ~ ")," time "," ~ ")," jan "," ~ ")," feb "," ~ ")," mar "," ~ ")," apr "," ~ ")," may "," ~ ")," jun "," ~ ")," jul "," ~ ")," aug "," ~ ")," sep "," ~ ")," sept "," ~ ")," oct "," ~ ")</f>
        <v>  </v>
      </c>
      <c r="BS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689," "&amp;LOWER(Flights!$F$25)&amp;" "," ~ ")," mh"," ~")," at "," ~ ")," by "," ~ ")," on "," ~ ")," to "," ~ ")," from "," ~ ")," until "," ~ ")," till "," ~ ")," before "," ~ ")," after "," ~ ")," around "," ~ ")," approx "," ~ ")," about "," ~ ")," since "," ~ ")," hrs "," ~ ")," hr "," ~ ")," hours "," ~ ")," time "," ~ ")," jan "," ~ ")," feb "," ~ ")," mar "," ~ ")," apr "," ~ ")," may "," ~ ")," jun "," ~ ")," jul "," ~ ")," aug "," ~ ")," sep "," ~ ")," sept "," ~ ")," oct "," ~ ")</f>
        <v>  </v>
      </c>
      <c r="BT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689,"jan","~"),"feb","~"),"mar","~"),"apr","~"),"may","~"),"jun","~"),"jul","~"),"aug","~"),"sep","~"),"oct","~"),"nov","~"),"dec","~")," nov "," ~ ")," dec "," ~ ")," mon "," ~ ")," tue "," ~ ")," wed "," ~ ")," thu "," ~ ")," fri "," ~ ")," sat "," ~ ")," sun "," ~ ")," gate "," ~ ")," bay "," ~ ")," stand "," ~ ")," position "," ~ ")," galley "," ~ ")," flight "," ~ ")," flt "," ~ ")," day "," ~ ")," date "," ~ ")," dated "," ~ ")," the "," ~ ")," and "," ~ ")," of "," ~ ")," in "," ~ ")," for "," ~ ")," with "," ~ ")</f>
        <v>  </v>
      </c>
      <c r="BU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689,"jan","~"),"feb","~"),"mar","~"),"apr","~"),"may","~"),"jun","~"),"jul","~"),"aug","~"),"sep","~"),"oct","~"),"nov","~"),"dec","~")," nov "," ~ ")," dec "," ~ ")," mon "," ~ ")," tue "," ~ ")," wed "," ~ ")," thu "," ~ ")," fri "," ~ ")," sat "," ~ ")," sun "," ~ ")," gate "," ~ ")," bay "," ~ ")," stand "," ~ ")," position "," ~ ")," galley "," ~ ")," flight "," ~ ")," flt "," ~ ")," day "," ~ ")," date "," ~ ")," dated "," ~ ")," the "," ~ ")," and "," ~ ")," of "," ~ ")," in "," ~ ")," for "," ~ ")," with "," ~ ")</f>
        <v>  </v>
      </c>
      <c r="BV689" s="61" t="n">
        <f aca="false">0</f>
        <v>0</v>
      </c>
      <c r="BW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689," pax "," ~ ")," etd "," ~ ")," eta "," ~ ")," std "," ~ ")," sta "," ~ ")," atd "," ~ ")," ata "," ~ ")," lt "," ~ ")," utc "," ~ ")," local "," ~ ")," ok "," ~ ")," done "," ~ ")," seen "," ~ ")," chk "," ~ ")," chkd "," ~ ")," checked "," ~ ")," rcvd "," ~ ")," recd "," ~ ")," dep "," ~ ")," arr "," ~ ")," qty "," ~ ")," all "," ~ ")," ttl "," ~ ")," total "," ~ ")," via "," ~ ")," per "," ~ ")," call "," ~ ")," inbound "," ~ ")," outbound "," ~ ")," approx "," ~ ")</f>
        <v>  </v>
      </c>
      <c r="BX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689," pax "," ~ ")," etd "," ~ ")," eta "," ~ ")," std "," ~ ")," sta "," ~ ")," atd "," ~ ")," ata "," ~ ")," lt "," ~ ")," utc "," ~ ")," local "," ~ ")," ok "," ~ ")," done "," ~ ")," seen "," ~ ")," chk "," ~ ")," chkd "," ~ ")," checked "," ~ ")," rcvd "," ~ ")," recd "," ~ ")," dep "," ~ ")," arr "," ~ ")," qty "," ~ ")," all "," ~ ")," ttl "," ~ ")," total "," ~ ")," via "," ~ ")," per "," ~ ")," call "," ~ ")," inbound "," ~ ")," outbound "," ~ ")," approx "," ~ ")</f>
        <v>  </v>
      </c>
    </row>
    <row r="690" customFormat="false" ht="66" hidden="false" customHeight="true" outlineLevel="0" collapsed="false">
      <c r="A690" s="57" t="s">
        <v>1424</v>
      </c>
      <c r="B690" s="57" t="s">
        <v>310</v>
      </c>
      <c r="C690" s="57" t="str">
        <f aca="false">Flights!$F$25</f>
        <v>MH1437</v>
      </c>
      <c r="D690" s="58" t="n">
        <f aca="false">Flights!$D$25</f>
        <v>46325</v>
      </c>
      <c r="E690" s="57" t="str">
        <f aca="false">Flights!$G$25&amp;"-"&amp;Flights!$H$25</f>
        <v>LGK-KUL</v>
      </c>
      <c r="F690" s="57" t="str">
        <f aca="false">Flights!$K$25</f>
        <v>BC</v>
      </c>
      <c r="G690" s="57" t="s">
        <v>423</v>
      </c>
      <c r="H690" s="57" t="s">
        <v>381</v>
      </c>
      <c r="I690" s="57" t="s">
        <v>450</v>
      </c>
      <c r="J690" s="57" t="s">
        <v>532</v>
      </c>
      <c r="K690" s="67" t="s">
        <v>452</v>
      </c>
      <c r="L690" s="67" t="s">
        <v>1425</v>
      </c>
      <c r="M690" s="67" t="s">
        <v>454</v>
      </c>
      <c r="N690" s="67" t="s">
        <v>386</v>
      </c>
      <c r="O690" s="67" t="s">
        <v>987</v>
      </c>
      <c r="P690" s="57" t="s">
        <v>187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open",IF(AND(NOT(OR(LEN(AZ690)&lt;15,ISNUMBER(MATCH(AZ690,L_Placeholder,0)))),BK690=0,NOT(OR(LEN(AU690)&lt;2,ISNUMBER(MATCH(AU690,L_Placeholder,0)))),NOT(OR(LEN(AX690)&lt;2,ISNUMBER(MATCH(AX690,L_Placeholder,0)))),TRIM(AE690)&lt;&gt;TRIM(T690)),"N/A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missing",IF(OR(LEN(AU690)&lt;2,ISNUMBER(MATCH(AU690,L_Placeholder,0))),"INVALID – PIC missing",IF(OR(LEN(AV690)&lt;2,ISNUMBER(MATCH(AV690,L_Placeholder,0))),"INVALID – result / assessment missing",IF(OR(OR(LEN(AW690)&lt;3,ISNUMBER(MATCH(AW690,L_Placeholder,0))),SUMPRODUCT(--ISNUMBER(SEARCH(" "&amp;L_EvidencePhrase&amp;" ",BD690)))&gt;0,BI690=1),"INVALID – evidence missing, placeholder or not yet on file",IF(BL690=0,"INVALID – evidence needs a traceable reference (number, file name or link)",IF(OR(LEN(AX690)&lt;2,ISNUMBER(MATCH(AX690,L_Placeholder,0))),"INVALID – verifier missing",IF(AX690=AU690,"INVALID – verifier must be someone other than the PIC",IF(BH690=1,"INVALID – result not yet available (awaiting / TBC)",IF(BV690=1,"INVALID – wording says not on board: an on-board confirmation needs the item loaded",IF(AND(AQ690=1,OR(OR(LEN(AY690)&lt;3,ISNUMBER(MATCH(AY690,L_Placeholder,0))),BJ690=1,BQ690=0)),"INVALID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LATE","COMPLETE")&amp;IF(BG690=1," – CHECK WORDING",""))))))))))))))))))))))),IF(TRIM(U690)="Fail","FAIL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t="str">
        <f aca="false">" "&amp;TRIM(SUBSTITUTE(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 "))&amp;" "</f>
        <v>  </v>
      </c>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IFERROR(IF(AND(TRIM(U690)="Pass",SUMPRODUCT((LEN(BC690)-LEN(SUBSTITUTE(BC690,"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")))/(LEN(L_PendNeg)+1))+SUMPRODUCT((LEN(BC690)-LEN(SUBSTITUTE(BC690," "&amp;L_PendPrep&amp;" "," ")))/(LEN(L_PendPrep)+1)),1,0),1)</f>
        <v>0</v>
      </c>
      <c r="BI690" s="61" t="n">
        <f aca="false">IFERROR(IF(SUMPRODUCT((LEN(BD690)-LEN(SUBSTITUTE(BD690," "&amp;L_PendStrict&amp;" "," ")))/(LEN(L_PendStrict)+1))&gt;SUMPRODUCT((LEN(BD690)-LEN(SUBSTITUTE(BD690," "&amp;L_PendNeg&amp;" "," ")))/(LEN(L_PendNeg)+1)),1,0),1)</f>
        <v>0</v>
      </c>
      <c r="BJ690" s="61" t="n">
        <f aca="false">IFERROR(IF(SUMPRODUCT((LEN(BE690)-LEN(SUBSTITUTE(BE690," "&amp;L_Pending&amp;" "," ")))/(LEN(L_Pending)+1))&gt;SUMPRODUCT((LEN(BE690)-LEN(SUBSTITUTE(BE690," "&amp;L_PendNeg&amp;" "," ")))/(LEN(L_PendNeg)+1))+SUMPRODUCT((LEN(BE690)-LEN(SUBSTITUTE(BE690," "&amp;L_PendPrep&amp;" "," ")))/(LEN(L_PendPrep)+1)),1,0),1)</f>
        <v>0</v>
      </c>
      <c r="BK690" s="61" t="n">
        <f aca="false">IFERROR(IF(SUMPRODUCT((LEN(BF690)-LEN(SUBSTITUTE(BF690," "&amp;L_PendStrict&amp;" "," ")))/(LEN(L_PendStrict)+1))&gt;SUMPRODUCT((LEN(BF690)-LEN(SUBSTITUTE(BF690," "&amp;L_PendNeg&amp;" "," ")))/(LEN(L_PendNeg)+1)),1,0),1)</f>
        <v>0</v>
      </c>
      <c r="BL690" s="61" t="n">
        <f aca="false">IFERROR(IF(OR(SUMPRODUCT(--ISNUMBER(SEARCH({"aa000"," aa 000"," aaa 000"," aaaa 000"," a 0000"," a000 000"," aa 00 000"," aaa 00 000"},BN690)))&gt;0,SUMPRODUCT(--ISNUMBER(SEARCH({"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690)))&gt;0,SUMPRODUCT(--ISNUMBER(SEARCH({"http","www.","\",".pdf",".jpg",".jpeg",".png",".heic",".xls",".doc",".msg",".eml"},Z690)))&gt;0,AND(SUMPRODUCT(--ISNUMBER(SEARCH({"sharepoint","onedrive","teams","dms","q-pulse","qpulse"},Z690)))&gt;0,ISNUMBER(SEARCH("0",BM690)))),1,0),0)</f>
        <v>0</v>
      </c>
      <c r="BM690" s="61" t="str">
        <f aca="false">SUBSTITUTE(SUBSTITUTE(SUBSTITUTE(SUBSTITUTE(SUBSTITUTE(SUBSTITUTE(SUBSTITUTE(SUBSTITUTE(SUBSTITUTE(LOWER(BW690&amp;""),"1","0"),"2","0"),"3","0"),"4","0"),"5","0"),"6","0"),"7","0"),"8","0"),"9","0")</f>
        <v>  </v>
      </c>
      <c r="BN690" s="61" t="str">
        <f aca="false">SUBSTITUTE(SUBSTITUTE(SUBSTITUTE(SUBSTITUTE(SUBSTITUTE(SUBSTITUTE(SUBSTITUTE(SUBSTITUTE(SUBSTITUTE(SUBSTITUTE(SUBSTITUTE(SUBSTITUTE(SUBSTITUTE(SUBSTITUTE(SUBSTITUTE(SUBSTITUTE(SUBSTITUTE(SUBSTITUTE(SUBSTITUTE(SUBSTITUTE(SUBSTITUTE(SUBSTITUTE(SUBSTITUTE(SUBSTITUTE(SUBSTITUTE(BM690,"b","a"),"c","a"),"d","a"),"e","a"),"f","a"),"g","a"),"h","a"),"i","a"),"j","a"),"k","a"),"l","a"),"m","a"),"n","a"),"o","a"),"p","a"),"q","a"),"r","a"),"s","a"),"t","a"),"u","a"),"v","a"),"w","a"),"x","a"),"y","a"),"z","a")</f>
        <v>  </v>
      </c>
      <c r="BO690" s="61" t="str">
        <f aca="false">SUBSTITUTE(SUBSTITUTE(SUBSTITUTE(SUBSTITUTE(SUBSTITUTE(SUBSTITUTE(SUBSTITUTE(SUBSTITUTE(SUBSTITUTE(LOWER(BX690&amp;""),"1","0"),"2","0"),"3","0"),"4","0"),"5","0"),"6","0"),"7","0"),"8","0"),"9","0")</f>
        <v>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v>
      </c>
      <c r="BQ690" s="61" t="n">
        <f aca="false">IFERROR(IF(OR(SUMPRODUCT(--ISNUMBER(SEARCH({"aa000"," aa 000"," aaa 000"," aaaa 000"," a 0000"," a000 000"," aa 00 000"," aaa 00 000"},BP690)))&gt;0,SUMPRODUCT(--ISNUMBER(SEARCH({"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690)))&gt;0,SUMPRODUCT(--ISNUMBER(SEARCH({"http","www.","\",".pdf",".jpg",".jpeg",".png",".heic",".xls",".doc",".msg",".eml"},W690)))&gt;0,ISNUMBER(SEARCH("0000",BO690)),AND(SUMPRODUCT(--ISNUMBER(SEARCH({"sharepoint","onedrive","teams","dms","q-pulse","qpulse"},W690)))&gt;0,ISNUMBER(SEARCH("0",BO690)))),1,0),0)</f>
        <v>0</v>
      </c>
      <c r="BR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690," "&amp;LOWER(Flights!$F$25)&amp;" "," ~ ")," mh"," ~")," at "," ~ ")," by "," ~ ")," on "," ~ ")," to "," ~ ")," from "," ~ ")," until "," ~ ")," till "," ~ ")," before "," ~ ")," after "," ~ ")," around "," ~ ")," approx "," ~ ")," about "," ~ ")," since "," ~ ")," hrs "," ~ ")," hr "," ~ ")," hours "," ~ ")," time "," ~ ")," jan "," ~ ")," feb "," ~ ")," mar "," ~ ")," apr "," ~ ")," may "," ~ ")," jun "," ~ ")," jul "," ~ ")," aug "," ~ ")," sep "," ~ ")," sept "," ~ ")," oct "," ~ ")</f>
        <v>  </v>
      </c>
      <c r="BS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690," "&amp;LOWER(Flights!$F$25)&amp;" "," ~ ")," mh"," ~")," at "," ~ ")," by "," ~ ")," on "," ~ ")," to "," ~ ")," from "," ~ ")," until "," ~ ")," till "," ~ ")," before "," ~ ")," after "," ~ ")," around "," ~ ")," approx "," ~ ")," about "," ~ ")," since "," ~ ")," hrs "," ~ ")," hr "," ~ ")," hours "," ~ ")," time "," ~ ")," jan "," ~ ")," feb "," ~ ")," mar "," ~ ")," apr "," ~ ")," may "," ~ ")," jun "," ~ ")," jul "," ~ ")," aug "," ~ ")," sep "," ~ ")," sept "," ~ ")," oct "," ~ ")</f>
        <v>  </v>
      </c>
      <c r="BT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690,"jan","~"),"feb","~"),"mar","~"),"apr","~"),"may","~"),"jun","~"),"jul","~"),"aug","~"),"sep","~"),"oct","~"),"nov","~"),"dec","~")," nov "," ~ ")," dec "," ~ ")," mon "," ~ ")," tue "," ~ ")," wed "," ~ ")," thu "," ~ ")," fri "," ~ ")," sat "," ~ ")," sun "," ~ ")," gate "," ~ ")," bay "," ~ ")," stand "," ~ ")," position "," ~ ")," galley "," ~ ")," flight "," ~ ")," flt "," ~ ")," day "," ~ ")," date "," ~ ")," dated "," ~ ")," the "," ~ ")," and "," ~ ")," of "," ~ ")," in "," ~ ")," for "," ~ ")," with "," ~ ")</f>
        <v>  </v>
      </c>
      <c r="BU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690,"jan","~"),"feb","~"),"mar","~"),"apr","~"),"may","~"),"jun","~"),"jul","~"),"aug","~"),"sep","~"),"oct","~"),"nov","~"),"dec","~")," nov "," ~ ")," dec "," ~ ")," mon "," ~ ")," tue "," ~ ")," wed "," ~ ")," thu "," ~ ")," fri "," ~ ")," sat "," ~ ")," sun "," ~ ")," gate "," ~ ")," bay "," ~ ")," stand "," ~ ")," position "," ~ ")," galley "," ~ ")," flight "," ~ ")," flt "," ~ ")," day "," ~ ")," date "," ~ ")," dated "," ~ ")," the "," ~ ")," and "," ~ ")," of "," ~ ")," in "," ~ ")," for "," ~ ")," with "," ~ ")</f>
        <v>  </v>
      </c>
      <c r="BV690" s="61" t="n">
        <f aca="false">0</f>
        <v>0</v>
      </c>
      <c r="BW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690," pax "," ~ ")," etd "," ~ ")," eta "," ~ ")," std "," ~ ")," sta "," ~ ")," atd "," ~ ")," ata "," ~ ")," lt "," ~ ")," utc "," ~ ")," local "," ~ ")," ok "," ~ ")," done "," ~ ")," seen "," ~ ")," chk "," ~ ")," chkd "," ~ ")," checked "," ~ ")," rcvd "," ~ ")," recd "," ~ ")," dep "," ~ ")," arr "," ~ ")," qty "," ~ ")," all "," ~ ")," ttl "," ~ ")," total "," ~ ")," via "," ~ ")," per "," ~ ")," call "," ~ ")," inbound "," ~ ")," outbound "," ~ ")," approx "," ~ ")</f>
        <v>  </v>
      </c>
      <c r="BX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690," pax "," ~ ")," etd "," ~ ")," eta "," ~ ")," std "," ~ ")," sta "," ~ ")," atd "," ~ ")," ata "," ~ ")," lt "," ~ ")," utc "," ~ ")," local "," ~ ")," ok "," ~ ")," done "," ~ ")," seen "," ~ ")," chk "," ~ ")," chkd "," ~ ")," checked "," ~ ")," rcvd "," ~ ")," recd "," ~ ")," dep "," ~ ")," arr "," ~ ")," qty "," ~ ")," all "," ~ ")," ttl "," ~ ")," total "," ~ ")," via "," ~ ")," per "," ~ ")," call "," ~ ")," inbound "," ~ ")," outbound "," ~ ")," approx "," ~ ")</f>
        <v>  </v>
      </c>
    </row>
    <row r="691" customFormat="false" ht="39.75" hidden="false" customHeight="true" outlineLevel="0" collapsed="false">
      <c r="A691" s="57" t="s">
        <v>1426</v>
      </c>
      <c r="B691" s="57" t="s">
        <v>310</v>
      </c>
      <c r="C691" s="57" t="str">
        <f aca="false">Flights!$F$25</f>
        <v>MH1437</v>
      </c>
      <c r="D691" s="58" t="n">
        <f aca="false">Flights!$D$25</f>
        <v>46325</v>
      </c>
      <c r="E691" s="57" t="str">
        <f aca="false">Flights!$G$25&amp;"-"&amp;Flights!$H$25</f>
        <v>LGK-KUL</v>
      </c>
      <c r="F691" s="57" t="str">
        <f aca="false">Flights!$K$25</f>
        <v>BC</v>
      </c>
      <c r="G691" s="57" t="s">
        <v>462</v>
      </c>
      <c r="H691" s="57" t="s">
        <v>463</v>
      </c>
      <c r="I691" s="57" t="s">
        <v>382</v>
      </c>
      <c r="J691" s="57" t="s">
        <v>464</v>
      </c>
      <c r="K691" s="67" t="s">
        <v>429</v>
      </c>
      <c r="L691" s="67" t="s">
        <v>465</v>
      </c>
      <c r="M691" s="67"/>
      <c r="N691" s="67" t="s">
        <v>386</v>
      </c>
      <c r="O691" s="67" t="s">
        <v>466</v>
      </c>
      <c r="P691" s="57" t="s">
        <v>306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open",IF(AND(NOT(OR(LEN(AZ691)&lt;15,ISNUMBER(MATCH(AZ691,L_Placeholder,0)))),BK691=0,NOT(OR(LEN(AU691)&lt;2,ISNUMBER(MATCH(AU691,L_Placeholder,0)))),NOT(OR(LEN(AX691)&lt;2,ISNUMBER(MATCH(AX691,L_Placeholder,0)))),TRIM(AE691)&lt;&gt;TRIM(T691)),"N/A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missing",IF(OR(LEN(AU691)&lt;2,ISNUMBER(MATCH(AU691,L_Placeholder,0))),"INVALID – PIC missing",IF(OR(LEN(AV691)&lt;2,ISNUMBER(MATCH(AV691,L_Placeholder,0))),"INVALID – result / assessment missing",IF(OR(OR(LEN(AW691)&lt;3,ISNUMBER(MATCH(AW691,L_Placeholder,0))),SUMPRODUCT(--ISNUMBER(SEARCH(" "&amp;L_EvidencePhrase&amp;" ",BD691)))&gt;0,BI691=1),"INVALID – evidence missing, placeholder or not yet on file",IF(BL691=0,"INVALID – evidence needs a traceable reference (number, file name or link)",IF(OR(LEN(AX691)&lt;2,ISNUMBER(MATCH(AX691,L_Placeholder,0))),"INVALID – verifier missing",IF(AX691=AU691,"INVALID – verifier must be someone other than the PIC",IF(BH691=1,"INVALID – result not yet available (awaiting / TBC)",IF(BV691=1,"INVALID – wording says not on board: an on-board confirmation needs the item loaded",IF(AND(AQ691=1,OR(OR(LEN(AY691)&lt;3,ISNUMBER(MATCH(AY691,L_Placeholder,0))),BJ691=1,BQ691=0)),"INVALID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LATE","COMPLETE")&amp;IF(BG691=1," – CHECK WORDING",""))))))))))))))))))))))))),IF(TRIM(U691)="Fail","FAIL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t="str">
        <f aca="false">" "&amp;TRIM(SUBSTITUTE(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 "))&amp;" "</f>
        <v>  </v>
      </c>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IFERROR(IF(AND(TRIM(U691)="Pass",SUMPRODUCT((LEN(BC691)-LEN(SUBSTITUTE(BC691,"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")))/(LEN(L_PendNeg)+1)),1,0),1)</f>
        <v>0</v>
      </c>
      <c r="BI691" s="61" t="n">
        <f aca="false">IFERROR(IF(SUMPRODUCT((LEN(BD691)-LEN(SUBSTITUTE(BD691," "&amp;L_PendStrict&amp;" "," ")))/(LEN(L_PendStrict)+1))&gt;SUMPRODUCT((LEN(BD691)-LEN(SUBSTITUTE(BD691," "&amp;L_PendNeg&amp;" "," ")))/(LEN(L_PendNeg)+1)),1,0),1)</f>
        <v>0</v>
      </c>
      <c r="BJ691" s="61" t="n">
        <f aca="false">IFERROR(IF(SUMPRODUCT((LEN(BE691)-LEN(SUBSTITUTE(BE691," "&amp;L_Pending&amp;" "," ")))/(LEN(L_Pending)+1))&gt;SUMPRODUCT((LEN(BE691)-LEN(SUBSTITUTE(BE691," "&amp;L_PendNeg&amp;" "," ")))/(LEN(L_PendNeg)+1)),1,0),1)</f>
        <v>0</v>
      </c>
      <c r="BK691" s="61" t="n">
        <f aca="false">IFERROR(IF(SUMPRODUCT((LEN(BF691)-LEN(SUBSTITUTE(BF691," "&amp;L_PendStrict&amp;" "," ")))/(LEN(L_PendStrict)+1))&gt;SUMPRODUCT((LEN(BF691)-LEN(SUBSTITUTE(BF691," "&amp;L_PendNeg&amp;" "," ")))/(LEN(L_PendNeg)+1)),1,0),1)</f>
        <v>0</v>
      </c>
      <c r="BL691" s="61" t="n">
        <f aca="false">IFERROR(IF(OR(SUMPRODUCT(--ISNUMBER(SEARCH({"aa000"," aa 000"," aaa 000"," aaaa 000"," a 0000"," a000 000"," aa 00 000"," aaa 00 000"},BN691)))&gt;0,SUMPRODUCT(--ISNUMBER(SEARCH({"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691)))&gt;0,SUMPRODUCT(--ISNUMBER(SEARCH({"http","www.","\",".pdf",".jpg",".jpeg",".png",".heic",".xls",".doc",".msg",".eml"},Z691)))&gt;0,AND(SUMPRODUCT(--ISNUMBER(SEARCH({"sharepoint","onedrive","teams","dms","q-pulse","qpulse"},Z691)))&gt;0,ISNUMBER(SEARCH("0",BM691)))),1,0),0)</f>
        <v>0</v>
      </c>
      <c r="BM691" s="61" t="str">
        <f aca="false">SUBSTITUTE(SUBSTITUTE(SUBSTITUTE(SUBSTITUTE(SUBSTITUTE(SUBSTITUTE(SUBSTITUTE(SUBSTITUTE(SUBSTITUTE(LOWER(BW691&amp;""),"1","0"),"2","0"),"3","0"),"4","0"),"5","0"),"6","0"),"7","0"),"8","0"),"9","0")</f>
        <v>  </v>
      </c>
      <c r="BN691" s="61" t="str">
        <f aca="false">SUBSTITUTE(SUBSTITUTE(SUBSTITUTE(SUBSTITUTE(SUBSTITUTE(SUBSTITUTE(SUBSTITUTE(SUBSTITUTE(SUBSTITUTE(SUBSTITUTE(SUBSTITUTE(SUBSTITUTE(SUBSTITUTE(SUBSTITUTE(SUBSTITUTE(SUBSTITUTE(SUBSTITUTE(SUBSTITUTE(SUBSTITUTE(SUBSTITUTE(SUBSTITUTE(SUBSTITUTE(SUBSTITUTE(SUBSTITUTE(SUBSTITUTE(BM691,"b","a"),"c","a"),"d","a"),"e","a"),"f","a"),"g","a"),"h","a"),"i","a"),"j","a"),"k","a"),"l","a"),"m","a"),"n","a"),"o","a"),"p","a"),"q","a"),"r","a"),"s","a"),"t","a"),"u","a"),"v","a"),"w","a"),"x","a"),"y","a"),"z","a")</f>
        <v>  </v>
      </c>
      <c r="BO691" s="61" t="str">
        <f aca="false">SUBSTITUTE(SUBSTITUTE(SUBSTITUTE(SUBSTITUTE(SUBSTITUTE(SUBSTITUTE(SUBSTITUTE(SUBSTITUTE(SUBSTITUTE(LOWER(BX691&amp;""),"1","0"),"2","0"),"3","0"),"4","0"),"5","0"),"6","0"),"7","0"),"8","0"),"9","0")</f>
        <v>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v>
      </c>
      <c r="BQ691" s="61" t="n">
        <f aca="false">IFERROR(IF(OR(SUMPRODUCT(--ISNUMBER(SEARCH({"aa000"," aa 000"," aaa 000"," aaaa 000"," a 0000"," a000 000"," aa 00 000"," aaa 00 000"},BP691)))&gt;0,SUMPRODUCT(--ISNUMBER(SEARCH({"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691)))&gt;0,SUMPRODUCT(--ISNUMBER(SEARCH({"http","www.","\",".pdf",".jpg",".jpeg",".png",".heic",".xls",".doc",".msg",".eml"},W691)))&gt;0,ISNUMBER(SEARCH("0000",BO691)),AND(SUMPRODUCT(--ISNUMBER(SEARCH({"sharepoint","onedrive","teams","dms","q-pulse","qpulse"},W691)))&gt;0,ISNUMBER(SEARCH("0",BO691)))),1,0),0)</f>
        <v>0</v>
      </c>
      <c r="BR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691," "&amp;LOWER(Flights!$F$25)&amp;" "," ~ ")," mh"," ~")," at "," ~ ")," by "," ~ ")," on "," ~ ")," to "," ~ ")," from "," ~ ")," until "," ~ ")," till "," ~ ")," before "," ~ ")," after "," ~ ")," around "," ~ ")," approx "," ~ ")," about "," ~ ")," since "," ~ ")," hrs "," ~ ")," hr "," ~ ")," hours "," ~ ")," time "," ~ ")," jan "," ~ ")," feb "," ~ ")," mar "," ~ ")," apr "," ~ ")," may "," ~ ")," jun "," ~ ")," jul "," ~ ")," aug "," ~ ")," sep "," ~ ")," sept "," ~ ")," oct "," ~ ")</f>
        <v>  </v>
      </c>
      <c r="BS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691," "&amp;LOWER(Flights!$F$25)&amp;" "," ~ ")," mh"," ~")," at "," ~ ")," by "," ~ ")," on "," ~ ")," to "," ~ ")," from "," ~ ")," until "," ~ ")," till "," ~ ")," before "," ~ ")," after "," ~ ")," around "," ~ ")," approx "," ~ ")," about "," ~ ")," since "," ~ ")," hrs "," ~ ")," hr "," ~ ")," hours "," ~ ")," time "," ~ ")," jan "," ~ ")," feb "," ~ ")," mar "," ~ ")," apr "," ~ ")," may "," ~ ")," jun "," ~ ")," jul "," ~ ")," aug "," ~ ")," sep "," ~ ")," sept "," ~ ")," oct "," ~ ")</f>
        <v>  </v>
      </c>
      <c r="BT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691,"jan","~"),"feb","~"),"mar","~"),"apr","~"),"may","~"),"jun","~"),"jul","~"),"aug","~"),"sep","~"),"oct","~"),"nov","~"),"dec","~")," nov "," ~ ")," dec "," ~ ")," mon "," ~ ")," tue "," ~ ")," wed "," ~ ")," thu "," ~ ")," fri "," ~ ")," sat "," ~ ")," sun "," ~ ")," gate "," ~ ")," bay "," ~ ")," stand "," ~ ")," position "," ~ ")," galley "," ~ ")," flight "," ~ ")," flt "," ~ ")," day "," ~ ")," date "," ~ ")," dated "," ~ ")," the "," ~ ")," and "," ~ ")," of "," ~ ")," in "," ~ ")," for "," ~ ")," with "," ~ ")</f>
        <v>  </v>
      </c>
      <c r="BU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691,"jan","~"),"feb","~"),"mar","~"),"apr","~"),"may","~"),"jun","~"),"jul","~"),"aug","~"),"sep","~"),"oct","~"),"nov","~"),"dec","~")," nov "," ~ ")," dec "," ~ ")," mon "," ~ ")," tue "," ~ ")," wed "," ~ ")," thu "," ~ ")," fri "," ~ ")," sat "," ~ ")," sun "," ~ ")," gate "," ~ ")," bay "," ~ ")," stand "," ~ ")," position "," ~ ")," galley "," ~ ")," flight "," ~ ")," flt "," ~ ")," day "," ~ ")," date "," ~ ")," dated "," ~ ")," the "," ~ ")," and "," ~ ")," of "," ~ ")," in "," ~ ")," for "," ~ ")," with "," ~ ")</f>
        <v>  </v>
      </c>
      <c r="BV691" s="61" t="n">
        <f aca="false">IFERROR(IF(OR(SUMPRODUCT((LEN(BC691)-LEN(SUBSTITUTE(BC691," "&amp;L_NotLoaded&amp;" "," ")))/(LEN(L_NotLoaded)+1))&gt;SUMPRODUCT((LEN(BC691)-LEN(SUBSTITUTE(BC691," "&amp;L_NotLoadedNeg&amp;" "," ")))/(LEN(L_NotLoadedNeg)+1)),SUMPRODUCT((LEN(BD691)-LEN(SUBSTITUTE(BD691," "&amp;L_NotLoaded&amp;" "," ")))/(LEN(L_NotLoaded)+1))&gt;SUMPRODUCT((LEN(BD691)-LEN(SUBSTITUTE(BD691," "&amp;L_NotLoadedNeg&amp;" "," ")))/(LEN(L_NotLoadedNeg)+1))),1,0),0)</f>
        <v>0</v>
      </c>
      <c r="BW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691," pax "," ~ ")," etd "," ~ ")," eta "," ~ ")," std "," ~ ")," sta "," ~ ")," atd "," ~ ")," ata "," ~ ")," lt "," ~ ")," utc "," ~ ")," local "," ~ ")," ok "," ~ ")," done "," ~ ")," seen "," ~ ")," chk "," ~ ")," chkd "," ~ ")," checked "," ~ ")," rcvd "," ~ ")," recd "," ~ ")," dep "," ~ ")," arr "," ~ ")," qty "," ~ ")," all "," ~ ")," ttl "," ~ ")," total "," ~ ")," via "," ~ ")," per "," ~ ")," call "," ~ ")," inbound "," ~ ")," outbound "," ~ ")," approx "," ~ ")</f>
        <v>  </v>
      </c>
      <c r="BX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691," pax "," ~ ")," etd "," ~ ")," eta "," ~ ")," std "," ~ ")," sta "," ~ ")," atd "," ~ ")," ata "," ~ ")," lt "," ~ ")," utc "," ~ ")," local "," ~ ")," ok "," ~ ")," done "," ~ ")," seen "," ~ ")," chk "," ~ ")," chkd "," ~ ")," checked "," ~ ")," rcvd "," ~ ")," recd "," ~ ")," dep "," ~ ")," arr "," ~ ")," qty "," ~ ")," all "," ~ ")," ttl "," ~ ")," total "," ~ ")," via "," ~ ")," per "," ~ ")," call "," ~ ")," inbound "," ~ ")," outbound "," ~ ")," approx "," ~ ")</f>
        <v>  </v>
      </c>
    </row>
    <row r="692" customFormat="false" ht="39.75" hidden="false" customHeight="true" outlineLevel="0" collapsed="false">
      <c r="A692" s="57" t="s">
        <v>1427</v>
      </c>
      <c r="B692" s="57" t="s">
        <v>310</v>
      </c>
      <c r="C692" s="57" t="str">
        <f aca="false">Flights!$F$25</f>
        <v>MH1437</v>
      </c>
      <c r="D692" s="58" t="n">
        <f aca="false">Flights!$D$25</f>
        <v>46325</v>
      </c>
      <c r="E692" s="57" t="str">
        <f aca="false">Flights!$G$25&amp;"-"&amp;Flights!$H$25</f>
        <v>LGK-KUL</v>
      </c>
      <c r="F692" s="57" t="str">
        <f aca="false">Flights!$K$25</f>
        <v>BC</v>
      </c>
      <c r="G692" s="57" t="s">
        <v>462</v>
      </c>
      <c r="H692" s="57" t="s">
        <v>463</v>
      </c>
      <c r="I692" s="57" t="s">
        <v>431</v>
      </c>
      <c r="J692" s="57" t="s">
        <v>468</v>
      </c>
      <c r="K692" s="67" t="s">
        <v>429</v>
      </c>
      <c r="L692" s="67" t="s">
        <v>465</v>
      </c>
      <c r="M692" s="67"/>
      <c r="N692" s="67" t="s">
        <v>386</v>
      </c>
      <c r="O692" s="67" t="s">
        <v>466</v>
      </c>
      <c r="P692" s="57" t="s">
        <v>306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open",IF(AND(NOT(OR(LEN(AZ692)&lt;15,ISNUMBER(MATCH(AZ692,L_Placeholder,0)))),BK692=0,NOT(OR(LEN(AU692)&lt;2,ISNUMBER(MATCH(AU692,L_Placeholder,0)))),NOT(OR(LEN(AX692)&lt;2,ISNUMBER(MATCH(AX692,L_Placeholder,0)))),TRIM(AE692)&lt;&gt;TRIM(T692)),"N/A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missing",IF(OR(LEN(AU692)&lt;2,ISNUMBER(MATCH(AU692,L_Placeholder,0))),"INVALID – PIC missing",IF(OR(LEN(AV692)&lt;2,ISNUMBER(MATCH(AV692,L_Placeholder,0))),"INVALID – result / assessment missing",IF(OR(OR(LEN(AW692)&lt;3,ISNUMBER(MATCH(AW692,L_Placeholder,0))),SUMPRODUCT(--ISNUMBER(SEARCH(" "&amp;L_EvidencePhrase&amp;" ",BD692)))&gt;0,BI692=1),"INVALID – evidence missing, placeholder or not yet on file",IF(BL692=0,"INVALID – evidence needs a traceable reference (number, file name or link)",IF(OR(LEN(AX692)&lt;2,ISNUMBER(MATCH(AX692,L_Placeholder,0))),"INVALID – verifier missing",IF(AX692=AU692,"INVALID – verifier must be someone other than the PIC",IF(BH692=1,"INVALID – result not yet available (awaiting / TBC)",IF(BV692=1,"INVALID – wording says not on board: an on-board confirmation needs the item loaded",IF(AND(AQ692=1,OR(OR(LEN(AY692)&lt;3,ISNUMBER(MATCH(AY692,L_Placeholder,0))),BJ692=1,BQ692=0)),"INVALID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LATE","COMPLETE")&amp;IF(BG692=1," – CHECK WORDING",""))))))))))))))))))))))))),IF(TRIM(U692)="Fail","FAIL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t="str">
        <f aca="false">" "&amp;TRIM(SUBSTITUTE(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 "))&amp;" "</f>
        <v>  </v>
      </c>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IFERROR(IF(AND(TRIM(U692)="Pass",SUMPRODUCT((LEN(BC692)-LEN(SUBSTITUTE(BC692,"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")))/(LEN(L_PendNeg)+1)),1,0),1)</f>
        <v>0</v>
      </c>
      <c r="BI692" s="61" t="n">
        <f aca="false">IFERROR(IF(SUMPRODUCT((LEN(BD692)-LEN(SUBSTITUTE(BD692," "&amp;L_PendStrict&amp;" "," ")))/(LEN(L_PendStrict)+1))&gt;SUMPRODUCT((LEN(BD692)-LEN(SUBSTITUTE(BD692," "&amp;L_PendNeg&amp;" "," ")))/(LEN(L_PendNeg)+1)),1,0),1)</f>
        <v>0</v>
      </c>
      <c r="BJ692" s="61" t="n">
        <f aca="false">IFERROR(IF(SUMPRODUCT((LEN(BE692)-LEN(SUBSTITUTE(BE692," "&amp;L_Pending&amp;" "," ")))/(LEN(L_Pending)+1))&gt;SUMPRODUCT((LEN(BE692)-LEN(SUBSTITUTE(BE692," "&amp;L_PendNeg&amp;" "," ")))/(LEN(L_PendNeg)+1)),1,0),1)</f>
        <v>0</v>
      </c>
      <c r="BK692" s="61" t="n">
        <f aca="false">IFERROR(IF(SUMPRODUCT((LEN(BF692)-LEN(SUBSTITUTE(BF692," "&amp;L_PendStrict&amp;" "," ")))/(LEN(L_PendStrict)+1))&gt;SUMPRODUCT((LEN(BF692)-LEN(SUBSTITUTE(BF692," "&amp;L_PendNeg&amp;" "," ")))/(LEN(L_PendNeg)+1)),1,0),1)</f>
        <v>0</v>
      </c>
      <c r="BL692" s="61" t="n">
        <f aca="false">IFERROR(IF(OR(SUMPRODUCT(--ISNUMBER(SEARCH({"aa000"," aa 000"," aaa 000"," aaaa 000"," a 0000"," a000 000"," aa 00 000"," aaa 00 000"},BN692)))&gt;0,SUMPRODUCT(--ISNUMBER(SEARCH({"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692)))&gt;0,SUMPRODUCT(--ISNUMBER(SEARCH({"http","www.","\",".pdf",".jpg",".jpeg",".png",".heic",".xls",".doc",".msg",".eml"},Z692)))&gt;0,AND(SUMPRODUCT(--ISNUMBER(SEARCH({"sharepoint","onedrive","teams","dms","q-pulse","qpulse"},Z692)))&gt;0,ISNUMBER(SEARCH("0",BM692)))),1,0),0)</f>
        <v>0</v>
      </c>
      <c r="BM692" s="61" t="str">
        <f aca="false">SUBSTITUTE(SUBSTITUTE(SUBSTITUTE(SUBSTITUTE(SUBSTITUTE(SUBSTITUTE(SUBSTITUTE(SUBSTITUTE(SUBSTITUTE(LOWER(BW692&amp;""),"1","0"),"2","0"),"3","0"),"4","0"),"5","0"),"6","0"),"7","0"),"8","0"),"9","0")</f>
        <v>  </v>
      </c>
      <c r="BN692" s="61" t="str">
        <f aca="false">SUBSTITUTE(SUBSTITUTE(SUBSTITUTE(SUBSTITUTE(SUBSTITUTE(SUBSTITUTE(SUBSTITUTE(SUBSTITUTE(SUBSTITUTE(SUBSTITUTE(SUBSTITUTE(SUBSTITUTE(SUBSTITUTE(SUBSTITUTE(SUBSTITUTE(SUBSTITUTE(SUBSTITUTE(SUBSTITUTE(SUBSTITUTE(SUBSTITUTE(SUBSTITUTE(SUBSTITUTE(SUBSTITUTE(SUBSTITUTE(SUBSTITUTE(BM692,"b","a"),"c","a"),"d","a"),"e","a"),"f","a"),"g","a"),"h","a"),"i","a"),"j","a"),"k","a"),"l","a"),"m","a"),"n","a"),"o","a"),"p","a"),"q","a"),"r","a"),"s","a"),"t","a"),"u","a"),"v","a"),"w","a"),"x","a"),"y","a"),"z","a")</f>
        <v>  </v>
      </c>
      <c r="BO692" s="61" t="str">
        <f aca="false">SUBSTITUTE(SUBSTITUTE(SUBSTITUTE(SUBSTITUTE(SUBSTITUTE(SUBSTITUTE(SUBSTITUTE(SUBSTITUTE(SUBSTITUTE(LOWER(BX692&amp;""),"1","0"),"2","0"),"3","0"),"4","0"),"5","0"),"6","0"),"7","0"),"8","0"),"9","0")</f>
        <v>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v>
      </c>
      <c r="BQ692" s="61" t="n">
        <f aca="false">IFERROR(IF(OR(SUMPRODUCT(--ISNUMBER(SEARCH({"aa000"," aa 000"," aaa 000"," aaaa 000"," a 0000"," a000 000"," aa 00 000"," aaa 00 000"},BP692)))&gt;0,SUMPRODUCT(--ISNUMBER(SEARCH({"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692)))&gt;0,SUMPRODUCT(--ISNUMBER(SEARCH({"http","www.","\",".pdf",".jpg",".jpeg",".png",".heic",".xls",".doc",".msg",".eml"},W692)))&gt;0,ISNUMBER(SEARCH("0000",BO692)),AND(SUMPRODUCT(--ISNUMBER(SEARCH({"sharepoint","onedrive","teams","dms","q-pulse","qpulse"},W692)))&gt;0,ISNUMBER(SEARCH("0",BO692)))),1,0),0)</f>
        <v>0</v>
      </c>
      <c r="BR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692," "&amp;LOWER(Flights!$F$25)&amp;" "," ~ ")," mh"," ~")," at "," ~ ")," by "," ~ ")," on "," ~ ")," to "," ~ ")," from "," ~ ")," until "," ~ ")," till "," ~ ")," before "," ~ ")," after "," ~ ")," around "," ~ ")," approx "," ~ ")," about "," ~ ")," since "," ~ ")," hrs "," ~ ")," hr "," ~ ")," hours "," ~ ")," time "," ~ ")," jan "," ~ ")," feb "," ~ ")," mar "," ~ ")," apr "," ~ ")," may "," ~ ")," jun "," ~ ")," jul "," ~ ")," aug "," ~ ")," sep "," ~ ")," sept "," ~ ")," oct "," ~ ")</f>
        <v>  </v>
      </c>
      <c r="BS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692," "&amp;LOWER(Flights!$F$25)&amp;" "," ~ ")," mh"," ~")," at "," ~ ")," by "," ~ ")," on "," ~ ")," to "," ~ ")," from "," ~ ")," until "," ~ ")," till "," ~ ")," before "," ~ ")," after "," ~ ")," around "," ~ ")," approx "," ~ ")," about "," ~ ")," since "," ~ ")," hrs "," ~ ")," hr "," ~ ")," hours "," ~ ")," time "," ~ ")," jan "," ~ ")," feb "," ~ ")," mar "," ~ ")," apr "," ~ ")," may "," ~ ")," jun "," ~ ")," jul "," ~ ")," aug "," ~ ")," sep "," ~ ")," sept "," ~ ")," oct "," ~ ")</f>
        <v>  </v>
      </c>
      <c r="BT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692,"jan","~"),"feb","~"),"mar","~"),"apr","~"),"may","~"),"jun","~"),"jul","~"),"aug","~"),"sep","~"),"oct","~"),"nov","~"),"dec","~")," nov "," ~ ")," dec "," ~ ")," mon "," ~ ")," tue "," ~ ")," wed "," ~ ")," thu "," ~ ")," fri "," ~ ")," sat "," ~ ")," sun "," ~ ")," gate "," ~ ")," bay "," ~ ")," stand "," ~ ")," position "," ~ ")," galley "," ~ ")," flight "," ~ ")," flt "," ~ ")," day "," ~ ")," date "," ~ ")," dated "," ~ ")," the "," ~ ")," and "," ~ ")," of "," ~ ")," in "," ~ ")," for "," ~ ")," with "," ~ ")</f>
        <v>  </v>
      </c>
      <c r="BU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692,"jan","~"),"feb","~"),"mar","~"),"apr","~"),"may","~"),"jun","~"),"jul","~"),"aug","~"),"sep","~"),"oct","~"),"nov","~"),"dec","~")," nov "," ~ ")," dec "," ~ ")," mon "," ~ ")," tue "," ~ ")," wed "," ~ ")," thu "," ~ ")," fri "," ~ ")," sat "," ~ ")," sun "," ~ ")," gate "," ~ ")," bay "," ~ ")," stand "," ~ ")," position "," ~ ")," galley "," ~ ")," flight "," ~ ")," flt "," ~ ")," day "," ~ ")," date "," ~ ")," dated "," ~ ")," the "," ~ ")," and "," ~ ")," of "," ~ ")," in "," ~ ")," for "," ~ ")," with "," ~ ")</f>
        <v>  </v>
      </c>
      <c r="BV692" s="61" t="n">
        <f aca="false">IFERROR(IF(OR(SUMPRODUCT((LEN(BC692)-LEN(SUBSTITUTE(BC692," "&amp;L_NotLoaded&amp;" "," ")))/(LEN(L_NotLoaded)+1))&gt;SUMPRODUCT((LEN(BC692)-LEN(SUBSTITUTE(BC692," "&amp;L_NotLoadedNeg&amp;" "," ")))/(LEN(L_NotLoadedNeg)+1)),SUMPRODUCT((LEN(BD692)-LEN(SUBSTITUTE(BD692," "&amp;L_NotLoaded&amp;" "," ")))/(LEN(L_NotLoaded)+1))&gt;SUMPRODUCT((LEN(BD692)-LEN(SUBSTITUTE(BD692," "&amp;L_NotLoadedNeg&amp;" "," ")))/(LEN(L_NotLoadedNeg)+1))),1,0),0)</f>
        <v>0</v>
      </c>
      <c r="BW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692," pax "," ~ ")," etd "," ~ ")," eta "," ~ ")," std "," ~ ")," sta "," ~ ")," atd "," ~ ")," ata "," ~ ")," lt "," ~ ")," utc "," ~ ")," local "," ~ ")," ok "," ~ ")," done "," ~ ")," seen "," ~ ")," chk "," ~ ")," chkd "," ~ ")," checked "," ~ ")," rcvd "," ~ ")," recd "," ~ ")," dep "," ~ ")," arr "," ~ ")," qty "," ~ ")," all "," ~ ")," ttl "," ~ ")," total "," ~ ")," via "," ~ ")," per "," ~ ")," call "," ~ ")," inbound "," ~ ")," outbound "," ~ ")," approx "," ~ ")</f>
        <v>  </v>
      </c>
      <c r="BX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692," pax "," ~ ")," etd "," ~ ")," eta "," ~ ")," std "," ~ ")," sta "," ~ ")," atd "," ~ ")," ata "," ~ ")," lt "," ~ ")," utc "," ~ ")," local "," ~ ")," ok "," ~ ")," done "," ~ ")," seen "," ~ ")," chk "," ~ ")," chkd "," ~ ")," checked "," ~ ")," rcvd "," ~ ")," recd "," ~ ")," dep "," ~ ")," arr "," ~ ")," qty "," ~ ")," all "," ~ ")," ttl "," ~ ")," total "," ~ ")," via "," ~ ")," per "," ~ ")," call "," ~ ")," inbound "," ~ ")," outbound "," ~ ")," approx "," ~ ")</f>
        <v>  </v>
      </c>
    </row>
    <row r="693" customFormat="false" ht="78.75" hidden="false" customHeight="true" outlineLevel="0" collapsed="false">
      <c r="A693" s="57" t="s">
        <v>1428</v>
      </c>
      <c r="B693" s="57" t="s">
        <v>310</v>
      </c>
      <c r="C693" s="57" t="str">
        <f aca="false">Flights!$F$25</f>
        <v>MH1437</v>
      </c>
      <c r="D693" s="58" t="n">
        <f aca="false">Flights!$D$25</f>
        <v>46325</v>
      </c>
      <c r="E693" s="57" t="str">
        <f aca="false">Flights!$G$25&amp;"-"&amp;Flights!$H$25</f>
        <v>LGK-KUL</v>
      </c>
      <c r="F693" s="57" t="str">
        <f aca="false">Flights!$K$25</f>
        <v>BC</v>
      </c>
      <c r="G693" s="57" t="s">
        <v>462</v>
      </c>
      <c r="H693" s="57" t="s">
        <v>463</v>
      </c>
      <c r="I693" s="57" t="s">
        <v>414</v>
      </c>
      <c r="J693" s="57" t="s">
        <v>1429</v>
      </c>
      <c r="K693" s="67" t="s">
        <v>1430</v>
      </c>
      <c r="L693" s="67" t="s">
        <v>993</v>
      </c>
      <c r="M693" s="67"/>
      <c r="N693" s="67" t="s">
        <v>386</v>
      </c>
      <c r="O693" s="67" t="s">
        <v>994</v>
      </c>
      <c r="P693" s="57" t="s">
        <v>187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open",IF(AND(NOT(OR(LEN(AZ693)&lt;15,ISNUMBER(MATCH(AZ693,L_Placeholder,0)))),BK693=0,NOT(OR(LEN(AU693)&lt;2,ISNUMBER(MATCH(AU693,L_Placeholder,0)))),NOT(OR(LEN(AX693)&lt;2,ISNUMBER(MATCH(AX693,L_Placeholder,0)))),TRIM(AE693)&lt;&gt;TRIM(T693)),"N/A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missing",IF(OR(LEN(AU693)&lt;2,ISNUMBER(MATCH(AU693,L_Placeholder,0))),"INVALID – PIC missing",IF(OR(LEN(AV693)&lt;2,ISNUMBER(MATCH(AV693,L_Placeholder,0))),"INVALID – result / assessment missing",IF(OR(OR(LEN(AW693)&lt;3,ISNUMBER(MATCH(AW693,L_Placeholder,0))),SUMPRODUCT(--ISNUMBER(SEARCH(" "&amp;L_EvidencePhrase&amp;" ",BD693)))&gt;0,BI693=1),"INVALID – evidence missing, placeholder or not yet on file",IF(BL693=0,"INVALID – evidence needs a traceable reference (number, file name or link)",IF(OR(LEN(AX693)&lt;2,ISNUMBER(MATCH(AX693,L_Placeholder,0))),"INVALID – verifier missing",IF(AX693=AU693,"INVALID – verifier must be someone other than the PIC",IF(BH693=1,"INVALID – result not yet available (awaiting / TBC)",IF(BV693=1,"INVALID – wording says not on board: an on-board confirmation needs the item loaded",IF(AND(AQ693=1,OR(OR(LEN(AY693)&lt;3,ISNUMBER(MATCH(AY693,L_Placeholder,0))),BJ693=1,BQ693=0)),"INVALID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LATE","COMPLETE")&amp;IF(BG693=1," – CHECK WORDING",""))))))))))))))))))))))),IF(TRIM(U693)="Fail","FAIL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t="str">
        <f aca="false">" "&amp;TRIM(SUBSTITUTE(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 "))&amp;" "</f>
        <v>  </v>
      </c>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IFERROR(IF(AND(TRIM(U693)="Pass",SUMPRODUCT((LEN(BC693)-LEN(SUBSTITUTE(BC693,"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")))/(LEN(L_PendNeg)+1)),1,0),1)</f>
        <v>0</v>
      </c>
      <c r="BI693" s="61" t="n">
        <f aca="false">IFERROR(IF(SUMPRODUCT((LEN(BD693)-LEN(SUBSTITUTE(BD693," "&amp;L_PendStrict&amp;" "," ")))/(LEN(L_PendStrict)+1))&gt;SUMPRODUCT((LEN(BD693)-LEN(SUBSTITUTE(BD693," "&amp;L_PendNeg&amp;" "," ")))/(LEN(L_PendNeg)+1)),1,0),1)</f>
        <v>0</v>
      </c>
      <c r="BJ693" s="61" t="n">
        <f aca="false">IFERROR(IF(SUMPRODUCT((LEN(BE693)-LEN(SUBSTITUTE(BE693," "&amp;L_Pending&amp;" "," ")))/(LEN(L_Pending)+1))&gt;SUMPRODUCT((LEN(BE693)-LEN(SUBSTITUTE(BE693," "&amp;L_PendNeg&amp;" "," ")))/(LEN(L_PendNeg)+1)),1,0),1)</f>
        <v>0</v>
      </c>
      <c r="BK693" s="61" t="n">
        <f aca="false">IFERROR(IF(SUMPRODUCT((LEN(BF693)-LEN(SUBSTITUTE(BF693," "&amp;L_PendStrict&amp;" "," ")))/(LEN(L_PendStrict)+1))&gt;SUMPRODUCT((LEN(BF693)-LEN(SUBSTITUTE(BF693," "&amp;L_PendNeg&amp;" "," ")))/(LEN(L_PendNeg)+1)),1,0),1)</f>
        <v>0</v>
      </c>
      <c r="BL693" s="61" t="n">
        <f aca="false">IFERROR(IF(OR(SUMPRODUCT(--ISNUMBER(SEARCH({"aa000"," aa 000"," aaa 000"," aaaa 000"," a 0000"," a000 000"," aa 00 000"," aaa 00 000"},BN693)))&gt;0,SUMPRODUCT(--ISNUMBER(SEARCH({"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693)))&gt;0,SUMPRODUCT(--ISNUMBER(SEARCH({"http","www.","\",".pdf",".jpg",".jpeg",".png",".heic",".xls",".doc",".msg",".eml"},Z693)))&gt;0,AND(SUMPRODUCT(--ISNUMBER(SEARCH({"sharepoint","onedrive","teams","dms","q-pulse","qpulse"},Z693)))&gt;0,ISNUMBER(SEARCH("0",BM693)))),1,0),0)</f>
        <v>0</v>
      </c>
      <c r="BM693" s="61" t="str">
        <f aca="false">SUBSTITUTE(SUBSTITUTE(SUBSTITUTE(SUBSTITUTE(SUBSTITUTE(SUBSTITUTE(SUBSTITUTE(SUBSTITUTE(SUBSTITUTE(LOWER(BW693&amp;""),"1","0"),"2","0"),"3","0"),"4","0"),"5","0"),"6","0"),"7","0"),"8","0"),"9","0")</f>
        <v>  </v>
      </c>
      <c r="BN693" s="61" t="str">
        <f aca="false">SUBSTITUTE(SUBSTITUTE(SUBSTITUTE(SUBSTITUTE(SUBSTITUTE(SUBSTITUTE(SUBSTITUTE(SUBSTITUTE(SUBSTITUTE(SUBSTITUTE(SUBSTITUTE(SUBSTITUTE(SUBSTITUTE(SUBSTITUTE(SUBSTITUTE(SUBSTITUTE(SUBSTITUTE(SUBSTITUTE(SUBSTITUTE(SUBSTITUTE(SUBSTITUTE(SUBSTITUTE(SUBSTITUTE(SUBSTITUTE(SUBSTITUTE(BM693,"b","a"),"c","a"),"d","a"),"e","a"),"f","a"),"g","a"),"h","a"),"i","a"),"j","a"),"k","a"),"l","a"),"m","a"),"n","a"),"o","a"),"p","a"),"q","a"),"r","a"),"s","a"),"t","a"),"u","a"),"v","a"),"w","a"),"x","a"),"y","a"),"z","a")</f>
        <v>  </v>
      </c>
      <c r="BO693" s="61" t="str">
        <f aca="false">SUBSTITUTE(SUBSTITUTE(SUBSTITUTE(SUBSTITUTE(SUBSTITUTE(SUBSTITUTE(SUBSTITUTE(SUBSTITUTE(SUBSTITUTE(LOWER(BX693&amp;""),"1","0"),"2","0"),"3","0"),"4","0"),"5","0"),"6","0"),"7","0"),"8","0"),"9","0")</f>
        <v>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v>
      </c>
      <c r="BQ693" s="61" t="n">
        <f aca="false">IFERROR(IF(OR(SUMPRODUCT(--ISNUMBER(SEARCH({"aa000"," aa 000"," aaa 000"," aaaa 000"," a 0000"," a000 000"," aa 00 000"," aaa 00 000"},BP693)))&gt;0,SUMPRODUCT(--ISNUMBER(SEARCH({"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693)))&gt;0,SUMPRODUCT(--ISNUMBER(SEARCH({"http","www.","\",".pdf",".jpg",".jpeg",".png",".heic",".xls",".doc",".msg",".eml"},W693)))&gt;0,ISNUMBER(SEARCH("0000",BO693)),AND(SUMPRODUCT(--ISNUMBER(SEARCH({"sharepoint","onedrive","teams","dms","q-pulse","qpulse"},W693)))&gt;0,ISNUMBER(SEARCH("0",BO693)))),1,0),0)</f>
        <v>0</v>
      </c>
      <c r="BR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693," "&amp;LOWER(Flights!$F$25)&amp;" "," ~ ")," mh"," ~")," at "," ~ ")," by "," ~ ")," on "," ~ ")," to "," ~ ")," from "," ~ ")," until "," ~ ")," till "," ~ ")," before "," ~ ")," after "," ~ ")," around "," ~ ")," approx "," ~ ")," about "," ~ ")," since "," ~ ")," hrs "," ~ ")," hr "," ~ ")," hours "," ~ ")," time "," ~ ")," jan "," ~ ")," feb "," ~ ")," mar "," ~ ")," apr "," ~ ")," may "," ~ ")," jun "," ~ ")," jul "," ~ ")," aug "," ~ ")," sep "," ~ ")," sept "," ~ ")," oct "," ~ ")</f>
        <v>  </v>
      </c>
      <c r="BS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693," "&amp;LOWER(Flights!$F$25)&amp;" "," ~ ")," mh"," ~")," at "," ~ ")," by "," ~ ")," on "," ~ ")," to "," ~ ")," from "," ~ ")," until "," ~ ")," till "," ~ ")," before "," ~ ")," after "," ~ ")," around "," ~ ")," approx "," ~ ")," about "," ~ ")," since "," ~ ")," hrs "," ~ ")," hr "," ~ ")," hours "," ~ ")," time "," ~ ")," jan "," ~ ")," feb "," ~ ")," mar "," ~ ")," apr "," ~ ")," may "," ~ ")," jun "," ~ ")," jul "," ~ ")," aug "," ~ ")," sep "," ~ ")," sept "," ~ ")," oct "," ~ ")</f>
        <v>  </v>
      </c>
      <c r="BT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693,"jan","~"),"feb","~"),"mar","~"),"apr","~"),"may","~"),"jun","~"),"jul","~"),"aug","~"),"sep","~"),"oct","~"),"nov","~"),"dec","~")," nov "," ~ ")," dec "," ~ ")," mon "," ~ ")," tue "," ~ ")," wed "," ~ ")," thu "," ~ ")," fri "," ~ ")," sat "," ~ ")," sun "," ~ ")," gate "," ~ ")," bay "," ~ ")," stand "," ~ ")," position "," ~ ")," galley "," ~ ")," flight "," ~ ")," flt "," ~ ")," day "," ~ ")," date "," ~ ")," dated "," ~ ")," the "," ~ ")," and "," ~ ")," of "," ~ ")," in "," ~ ")," for "," ~ ")," with "," ~ ")</f>
        <v>  </v>
      </c>
      <c r="BU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693,"jan","~"),"feb","~"),"mar","~"),"apr","~"),"may","~"),"jun","~"),"jul","~"),"aug","~"),"sep","~"),"oct","~"),"nov","~"),"dec","~")," nov "," ~ ")," dec "," ~ ")," mon "," ~ ")," tue "," ~ ")," wed "," ~ ")," thu "," ~ ")," fri "," ~ ")," sat "," ~ ")," sun "," ~ ")," gate "," ~ ")," bay "," ~ ")," stand "," ~ ")," position "," ~ ")," galley "," ~ ")," flight "," ~ ")," flt "," ~ ")," day "," ~ ")," date "," ~ ")," dated "," ~ ")," the "," ~ ")," and "," ~ ")," of "," ~ ")," in "," ~ ")," for "," ~ ")," with "," ~ ")</f>
        <v>  </v>
      </c>
      <c r="BV693" s="61" t="n">
        <f aca="false">IFERROR(IF(OR(SUMPRODUCT((LEN(BC693)-LEN(SUBSTITUTE(BC693," "&amp;L_NotLoaded&amp;" "," ")))/(LEN(L_NotLoaded)+1))&gt;SUMPRODUCT((LEN(BC693)-LEN(SUBSTITUTE(BC693," "&amp;L_NotLoadedNeg&amp;" "," ")))/(LEN(L_NotLoadedNeg)+1)),SUMPRODUCT((LEN(BD693)-LEN(SUBSTITUTE(BD693," "&amp;L_NotLoaded&amp;" "," ")))/(LEN(L_NotLoaded)+1))&gt;SUMPRODUCT((LEN(BD693)-LEN(SUBSTITUTE(BD693," "&amp;L_NotLoadedNeg&amp;" "," ")))/(LEN(L_NotLoadedNeg)+1))),1,0),0)</f>
        <v>0</v>
      </c>
      <c r="BW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693," pax "," ~ ")," etd "," ~ ")," eta "," ~ ")," std "," ~ ")," sta "," ~ ")," atd "," ~ ")," ata "," ~ ")," lt "," ~ ")," utc "," ~ ")," local "," ~ ")," ok "," ~ ")," done "," ~ ")," seen "," ~ ")," chk "," ~ ")," chkd "," ~ ")," checked "," ~ ")," rcvd "," ~ ")," recd "," ~ ")," dep "," ~ ")," arr "," ~ ")," qty "," ~ ")," all "," ~ ")," ttl "," ~ ")," total "," ~ ")," via "," ~ ")," per "," ~ ")," call "," ~ ")," inbound "," ~ ")," outbound "," ~ ")," approx "," ~ ")</f>
        <v>  </v>
      </c>
      <c r="BX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693," pax "," ~ ")," etd "," ~ ")," eta "," ~ ")," std "," ~ ")," sta "," ~ ")," atd "," ~ ")," ata "," ~ ")," lt "," ~ ")," utc "," ~ ")," local "," ~ ")," ok "," ~ ")," done "," ~ ")," seen "," ~ ")," chk "," ~ ")," chkd "," ~ ")," checked "," ~ ")," rcvd "," ~ ")," recd "," ~ ")," dep "," ~ ")," arr "," ~ ")," qty "," ~ ")," all "," ~ ")," ttl "," ~ ")," total "," ~ ")," via "," ~ ")," per "," ~ ")," call "," ~ ")," inbound "," ~ ")," outbound "," ~ ")," approx "," ~ ")</f>
        <v>  </v>
      </c>
    </row>
    <row r="694" customFormat="false" ht="41.25" hidden="false" customHeight="true" outlineLevel="0" collapsed="false">
      <c r="A694" s="57" t="s">
        <v>1431</v>
      </c>
      <c r="B694" s="57" t="s">
        <v>310</v>
      </c>
      <c r="C694" s="57" t="str">
        <f aca="false">Flights!$F$25</f>
        <v>MH1437</v>
      </c>
      <c r="D694" s="58" t="n">
        <f aca="false">Flights!$D$25</f>
        <v>46325</v>
      </c>
      <c r="E694" s="57" t="str">
        <f aca="false">Flights!$G$25&amp;"-"&amp;Flights!$H$25</f>
        <v>LGK-KUL</v>
      </c>
      <c r="F694" s="57" t="str">
        <f aca="false">Flights!$K$25</f>
        <v>BC</v>
      </c>
      <c r="G694" s="57" t="s">
        <v>462</v>
      </c>
      <c r="H694" s="57" t="s">
        <v>463</v>
      </c>
      <c r="I694" s="57" t="s">
        <v>443</v>
      </c>
      <c r="J694" s="57" t="s">
        <v>537</v>
      </c>
      <c r="K694" s="67" t="s">
        <v>498</v>
      </c>
      <c r="L694" s="67" t="s">
        <v>1409</v>
      </c>
      <c r="M694" s="67" t="s">
        <v>454</v>
      </c>
      <c r="N694" s="67" t="s">
        <v>386</v>
      </c>
      <c r="O694" s="67" t="s">
        <v>538</v>
      </c>
      <c r="P694" s="57" t="s">
        <v>306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open",IF(AND(NOT(OR(LEN(AZ694)&lt;15,ISNUMBER(MATCH(AZ694,L_Placeholder,0)))),BK694=0,NOT(OR(LEN(AU694)&lt;2,ISNUMBER(MATCH(AU694,L_Placeholder,0)))),NOT(OR(LEN(AX694)&lt;2,ISNUMBER(MATCH(AX694,L_Placeholder,0)))),TRIM(AE694)&lt;&gt;TRIM(T694)),"N/A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missing",IF(OR(LEN(AU694)&lt;2,ISNUMBER(MATCH(AU694,L_Placeholder,0))),"INVALID – PIC missing",IF(OR(LEN(AV694)&lt;2,ISNUMBER(MATCH(AV694,L_Placeholder,0))),"INVALID – result / assessment missing",IF(OR(OR(LEN(AW694)&lt;3,ISNUMBER(MATCH(AW694,L_Placeholder,0))),SUMPRODUCT(--ISNUMBER(SEARCH(" "&amp;L_EvidencePhrase&amp;" ",BD694)))&gt;0,BI694=1),"INVALID – evidence missing, placeholder or not yet on file",IF(BL694=0,"INVALID – evidence needs a traceable reference (number, file name or link)",IF(OR(LEN(AX694)&lt;2,ISNUMBER(MATCH(AX694,L_Placeholder,0))),"INVALID – verifier missing",IF(AX694=AU694,"INVALID – verifier must be someone other than the PIC",IF(BH694=1,"INVALID – result not yet available (awaiting / TBC)",IF(BV694=1,"INVALID – wording says not on board: an on-board confirmation needs the item loaded",IF(AND(AQ694=1,OR(OR(LEN(AY694)&lt;3,ISNUMBER(MATCH(AY694,L_Placeholder,0))),BJ694=1,BQ694=0)),"INVALID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LATE","COMPLETE")&amp;IF(BG694=1," – CHECK WORDING",""))))))))))))))))))))))))),IF(TRIM(U694)="Fail","FAIL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t="str">
        <f aca="false">" "&amp;TRIM(SUBSTITUTE(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 "))&amp;" "</f>
        <v>  </v>
      </c>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IFERROR(IF(AND(TRIM(U694)="Pass",SUMPRODUCT((LEN(BC694)-LEN(SUBSTITUTE(BC694,"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")))/(LEN(L_PendNeg)+1)),1,0),1)</f>
        <v>0</v>
      </c>
      <c r="BI694" s="61" t="n">
        <f aca="false">IFERROR(IF(SUMPRODUCT((LEN(BD694)-LEN(SUBSTITUTE(BD694," "&amp;L_PendStrict&amp;" "," ")))/(LEN(L_PendStrict)+1))&gt;SUMPRODUCT((LEN(BD694)-LEN(SUBSTITUTE(BD694," "&amp;L_PendNeg&amp;" "," ")))/(LEN(L_PendNeg)+1)),1,0),1)</f>
        <v>0</v>
      </c>
      <c r="BJ694" s="61" t="n">
        <f aca="false">IFERROR(IF(SUMPRODUCT((LEN(BE694)-LEN(SUBSTITUTE(BE694," "&amp;L_Pending&amp;" "," ")))/(LEN(L_Pending)+1))&gt;SUMPRODUCT((LEN(BE694)-LEN(SUBSTITUTE(BE694," "&amp;L_PendNeg&amp;" "," ")))/(LEN(L_PendNeg)+1)),1,0),1)</f>
        <v>0</v>
      </c>
      <c r="BK694" s="61" t="n">
        <f aca="false">IFERROR(IF(SUMPRODUCT((LEN(BF694)-LEN(SUBSTITUTE(BF694," "&amp;L_PendStrict&amp;" "," ")))/(LEN(L_PendStrict)+1))&gt;SUMPRODUCT((LEN(BF694)-LEN(SUBSTITUTE(BF694," "&amp;L_PendNeg&amp;" "," ")))/(LEN(L_PendNeg)+1)),1,0),1)</f>
        <v>0</v>
      </c>
      <c r="BL694" s="61" t="n">
        <f aca="false">IFERROR(IF(OR(SUMPRODUCT(--ISNUMBER(SEARCH({"aa000"," aa 000"," aaa 000"," aaaa 000"," a 0000"," a000 000"," aa 00 000"," aaa 00 000"},BN694)))&gt;0,SUMPRODUCT(--ISNUMBER(SEARCH({"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694)))&gt;0,SUMPRODUCT(--ISNUMBER(SEARCH({"http","www.","\",".pdf",".jpg",".jpeg",".png",".heic",".xls",".doc",".msg",".eml"},Z694)))&gt;0,AND(SUMPRODUCT(--ISNUMBER(SEARCH({"sharepoint","onedrive","teams","dms","q-pulse","qpulse"},Z694)))&gt;0,ISNUMBER(SEARCH("0",BM694)))),1,0),0)</f>
        <v>0</v>
      </c>
      <c r="BM694" s="61" t="str">
        <f aca="false">SUBSTITUTE(SUBSTITUTE(SUBSTITUTE(SUBSTITUTE(SUBSTITUTE(SUBSTITUTE(SUBSTITUTE(SUBSTITUTE(SUBSTITUTE(LOWER(BW694&amp;""),"1","0"),"2","0"),"3","0"),"4","0"),"5","0"),"6","0"),"7","0"),"8","0"),"9","0")</f>
        <v>  </v>
      </c>
      <c r="BN694" s="61" t="str">
        <f aca="false">SUBSTITUTE(SUBSTITUTE(SUBSTITUTE(SUBSTITUTE(SUBSTITUTE(SUBSTITUTE(SUBSTITUTE(SUBSTITUTE(SUBSTITUTE(SUBSTITUTE(SUBSTITUTE(SUBSTITUTE(SUBSTITUTE(SUBSTITUTE(SUBSTITUTE(SUBSTITUTE(SUBSTITUTE(SUBSTITUTE(SUBSTITUTE(SUBSTITUTE(SUBSTITUTE(SUBSTITUTE(SUBSTITUTE(SUBSTITUTE(SUBSTITUTE(BM694,"b","a"),"c","a"),"d","a"),"e","a"),"f","a"),"g","a"),"h","a"),"i","a"),"j","a"),"k","a"),"l","a"),"m","a"),"n","a"),"o","a"),"p","a"),"q","a"),"r","a"),"s","a"),"t","a"),"u","a"),"v","a"),"w","a"),"x","a"),"y","a"),"z","a")</f>
        <v>  </v>
      </c>
      <c r="BO694" s="61" t="str">
        <f aca="false">SUBSTITUTE(SUBSTITUTE(SUBSTITUTE(SUBSTITUTE(SUBSTITUTE(SUBSTITUTE(SUBSTITUTE(SUBSTITUTE(SUBSTITUTE(LOWER(BX694&amp;""),"1","0"),"2","0"),"3","0"),"4","0"),"5","0"),"6","0"),"7","0"),"8","0"),"9","0")</f>
        <v>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v>
      </c>
      <c r="BQ694" s="61" t="n">
        <f aca="false">IFERROR(IF(OR(SUMPRODUCT(--ISNUMBER(SEARCH({"aa000"," aa 000"," aaa 000"," aaaa 000"," a 0000"," a000 000"," aa 00 000"," aaa 00 000"},BP694)))&gt;0,SUMPRODUCT(--ISNUMBER(SEARCH({"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694)))&gt;0,SUMPRODUCT(--ISNUMBER(SEARCH({"http","www.","\",".pdf",".jpg",".jpeg",".png",".heic",".xls",".doc",".msg",".eml"},W694)))&gt;0,ISNUMBER(SEARCH("0000",BO694)),AND(SUMPRODUCT(--ISNUMBER(SEARCH({"sharepoint","onedrive","teams","dms","q-pulse","qpulse"},W694)))&gt;0,ISNUMBER(SEARCH("0",BO694)))),1,0),0)</f>
        <v>0</v>
      </c>
      <c r="BR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694," "&amp;LOWER(Flights!$F$25)&amp;" "," ~ ")," mh"," ~")," at "," ~ ")," by "," ~ ")," on "," ~ ")," to "," ~ ")," from "," ~ ")," until "," ~ ")," till "," ~ ")," before "," ~ ")," after "," ~ ")," around "," ~ ")," approx "," ~ ")," about "," ~ ")," since "," ~ ")," hrs "," ~ ")," hr "," ~ ")," hours "," ~ ")," time "," ~ ")," jan "," ~ ")," feb "," ~ ")," mar "," ~ ")," apr "," ~ ")," may "," ~ ")," jun "," ~ ")," jul "," ~ ")," aug "," ~ ")," sep "," ~ ")," sept "," ~ ")," oct "," ~ ")</f>
        <v>  </v>
      </c>
      <c r="BS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694," "&amp;LOWER(Flights!$F$25)&amp;" "," ~ ")," mh"," ~")," at "," ~ ")," by "," ~ ")," on "," ~ ")," to "," ~ ")," from "," ~ ")," until "," ~ ")," till "," ~ ")," before "," ~ ")," after "," ~ ")," around "," ~ ")," approx "," ~ ")," about "," ~ ")," since "," ~ ")," hrs "," ~ ")," hr "," ~ ")," hours "," ~ ")," time "," ~ ")," jan "," ~ ")," feb "," ~ ")," mar "," ~ ")," apr "," ~ ")," may "," ~ ")," jun "," ~ ")," jul "," ~ ")," aug "," ~ ")," sep "," ~ ")," sept "," ~ ")," oct "," ~ ")</f>
        <v>  </v>
      </c>
      <c r="BT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694,"jan","~"),"feb","~"),"mar","~"),"apr","~"),"may","~"),"jun","~"),"jul","~"),"aug","~"),"sep","~"),"oct","~"),"nov","~"),"dec","~")," nov "," ~ ")," dec "," ~ ")," mon "," ~ ")," tue "," ~ ")," wed "," ~ ")," thu "," ~ ")," fri "," ~ ")," sat "," ~ ")," sun "," ~ ")," gate "," ~ ")," bay "," ~ ")," stand "," ~ ")," position "," ~ ")," galley "," ~ ")," flight "," ~ ")," flt "," ~ ")," day "," ~ ")," date "," ~ ")," dated "," ~ ")," the "," ~ ")," and "," ~ ")," of "," ~ ")," in "," ~ ")," for "," ~ ")," with "," ~ ")</f>
        <v>  </v>
      </c>
      <c r="BU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694,"jan","~"),"feb","~"),"mar","~"),"apr","~"),"may","~"),"jun","~"),"jul","~"),"aug","~"),"sep","~"),"oct","~"),"nov","~"),"dec","~")," nov "," ~ ")," dec "," ~ ")," mon "," ~ ")," tue "," ~ ")," wed "," ~ ")," thu "," ~ ")," fri "," ~ ")," sat "," ~ ")," sun "," ~ ")," gate "," ~ ")," bay "," ~ ")," stand "," ~ ")," position "," ~ ")," galley "," ~ ")," flight "," ~ ")," flt "," ~ ")," day "," ~ ")," date "," ~ ")," dated "," ~ ")," the "," ~ ")," and "," ~ ")," of "," ~ ")," in "," ~ ")," for "," ~ ")," with "," ~ ")</f>
        <v>  </v>
      </c>
      <c r="BV694" s="61" t="n">
        <f aca="false">IFERROR(IF(OR(SUMPRODUCT((LEN(BC694)-LEN(SUBSTITUTE(BC694," "&amp;L_NotLoaded&amp;" "," ")))/(LEN(L_NotLoaded)+1))&gt;SUMPRODUCT((LEN(BC694)-LEN(SUBSTITUTE(BC694," "&amp;L_NotLoadedNeg&amp;" "," ")))/(LEN(L_NotLoadedNeg)+1)),SUMPRODUCT((LEN(BD694)-LEN(SUBSTITUTE(BD694," "&amp;L_NotLoaded&amp;" "," ")))/(LEN(L_NotLoaded)+1))&gt;SUMPRODUCT((LEN(BD694)-LEN(SUBSTITUTE(BD694," "&amp;L_NotLoadedNeg&amp;" "," ")))/(LEN(L_NotLoadedNeg)+1))),1,0),0)</f>
        <v>0</v>
      </c>
      <c r="BW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694," pax "," ~ ")," etd "," ~ ")," eta "," ~ ")," std "," ~ ")," sta "," ~ ")," atd "," ~ ")," ata "," ~ ")," lt "," ~ ")," utc "," ~ ")," local "," ~ ")," ok "," ~ ")," done "," ~ ")," seen "," ~ ")," chk "," ~ ")," chkd "," ~ ")," checked "," ~ ")," rcvd "," ~ ")," recd "," ~ ")," dep "," ~ ")," arr "," ~ ")," qty "," ~ ")," all "," ~ ")," ttl "," ~ ")," total "," ~ ")," via "," ~ ")," per "," ~ ")," call "," ~ ")," inbound "," ~ ")," outbound "," ~ ")," approx "," ~ ")</f>
        <v>  </v>
      </c>
      <c r="BX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694," pax "," ~ ")," etd "," ~ ")," eta "," ~ ")," std "," ~ ")," sta "," ~ ")," atd "," ~ ")," ata "," ~ ")," lt "," ~ ")," utc "," ~ ")," local "," ~ ")," ok "," ~ ")," done "," ~ ")," seen "," ~ ")," chk "," ~ ")," chkd "," ~ ")," checked "," ~ ")," rcvd "," ~ ")," recd "," ~ ")," dep "," ~ ")," arr "," ~ ")," qty "," ~ ")," all "," ~ ")," ttl "," ~ ")," total "," ~ ")," via "," ~ ")," per "," ~ ")," call "," ~ ")," inbound "," ~ ")," outbound "," ~ ")," approx "," ~ ")</f>
        <v>  </v>
      </c>
    </row>
    <row r="695" customFormat="false" ht="39.75" hidden="false" customHeight="true" outlineLevel="0" collapsed="false">
      <c r="A695" s="57" t="s">
        <v>1432</v>
      </c>
      <c r="B695" s="57" t="s">
        <v>310</v>
      </c>
      <c r="C695" s="57" t="str">
        <f aca="false">Flights!$F$25</f>
        <v>MH1437</v>
      </c>
      <c r="D695" s="58" t="n">
        <f aca="false">Flights!$D$25</f>
        <v>46325</v>
      </c>
      <c r="E695" s="57" t="str">
        <f aca="false">Flights!$G$25&amp;"-"&amp;Flights!$H$25</f>
        <v>LGK-KUL</v>
      </c>
      <c r="F695" s="57" t="str">
        <f aca="false">Flights!$K$25</f>
        <v>BC</v>
      </c>
      <c r="G695" s="57" t="s">
        <v>462</v>
      </c>
      <c r="H695" s="57" t="s">
        <v>463</v>
      </c>
      <c r="I695" s="57" t="s">
        <v>502</v>
      </c>
      <c r="J695" s="57" t="s">
        <v>540</v>
      </c>
      <c r="K695" s="67" t="s">
        <v>504</v>
      </c>
      <c r="L695" s="67" t="s">
        <v>1412</v>
      </c>
      <c r="M695" s="67" t="s">
        <v>454</v>
      </c>
      <c r="N695" s="67" t="s">
        <v>386</v>
      </c>
      <c r="O695" s="67"/>
      <c r="P695" s="57" t="s">
        <v>306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open",IF(AND(NOT(OR(LEN(AZ695)&lt;15,ISNUMBER(MATCH(AZ695,L_Placeholder,0)))),BK695=0,NOT(OR(LEN(AU695)&lt;2,ISNUMBER(MATCH(AU695,L_Placeholder,0)))),NOT(OR(LEN(AX695)&lt;2,ISNUMBER(MATCH(AX695,L_Placeholder,0)))),TRIM(AE695)&lt;&gt;TRIM(T695)),"N/A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missing",IF(OR(LEN(AU695)&lt;2,ISNUMBER(MATCH(AU695,L_Placeholder,0))),"INVALID – PIC missing",IF(OR(LEN(AV695)&lt;2,ISNUMBER(MATCH(AV695,L_Placeholder,0))),"INVALID – result / assessment missing",IF(OR(OR(LEN(AW695)&lt;3,ISNUMBER(MATCH(AW695,L_Placeholder,0))),SUMPRODUCT(--ISNUMBER(SEARCH(" "&amp;L_EvidencePhrase&amp;" ",BD695)))&gt;0,BI695=1),"INVALID – evidence missing, placeholder or not yet on file",IF(BL695=0,"INVALID – evidence needs a traceable reference (number, file name or link)",IF(OR(LEN(AX695)&lt;2,ISNUMBER(MATCH(AX695,L_Placeholder,0))),"INVALID – verifier missing",IF(AX695=AU695,"INVALID – verifier must be someone other than the PIC",IF(BH695=1,"INVALID – result not yet available (awaiting / TBC)",IF(BV695=1,"INVALID – wording says not on board: an on-board confirmation needs the item loaded",IF(AND(AQ695=1,OR(OR(LEN(AY695)&lt;3,ISNUMBER(MATCH(AY695,L_Placeholder,0))),BJ695=1,BQ695=0)),"INVALID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LATE","COMPLETE")&amp;IF(BG695=1," – CHECK WORDING",""))))))))))))))))))))))))),IF(TRIM(U695)="Fail","FAIL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t="str">
        <f aca="false">" "&amp;TRIM(SUBSTITUTE(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 "))&amp;" "</f>
        <v>  </v>
      </c>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IFERROR(IF(AND(TRIM(U695)="Pass",SUMPRODUCT((LEN(BC695)-LEN(SUBSTITUTE(BC695,"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")))/(LEN(L_PendNeg)+1)),1,0),1)</f>
        <v>0</v>
      </c>
      <c r="BI695" s="61" t="n">
        <f aca="false">IFERROR(IF(SUMPRODUCT((LEN(BD695)-LEN(SUBSTITUTE(BD695," "&amp;L_PendStrict&amp;" "," ")))/(LEN(L_PendStrict)+1))&gt;SUMPRODUCT((LEN(BD695)-LEN(SUBSTITUTE(BD695," "&amp;L_PendNeg&amp;" "," ")))/(LEN(L_PendNeg)+1)),1,0),1)</f>
        <v>0</v>
      </c>
      <c r="BJ695" s="61" t="n">
        <f aca="false">IFERROR(IF(SUMPRODUCT((LEN(BE695)-LEN(SUBSTITUTE(BE695," "&amp;L_Pending&amp;" "," ")))/(LEN(L_Pending)+1))&gt;SUMPRODUCT((LEN(BE695)-LEN(SUBSTITUTE(BE695," "&amp;L_PendNeg&amp;" "," ")))/(LEN(L_PendNeg)+1)),1,0),1)</f>
        <v>0</v>
      </c>
      <c r="BK695" s="61" t="n">
        <f aca="false">IFERROR(IF(SUMPRODUCT((LEN(BF695)-LEN(SUBSTITUTE(BF695," "&amp;L_PendStrict&amp;" "," ")))/(LEN(L_PendStrict)+1))&gt;SUMPRODUCT((LEN(BF695)-LEN(SUBSTITUTE(BF695," "&amp;L_PendNeg&amp;" "," ")))/(LEN(L_PendNeg)+1)),1,0),1)</f>
        <v>0</v>
      </c>
      <c r="BL695" s="61" t="n">
        <f aca="false">IFERROR(IF(OR(SUMPRODUCT(--ISNUMBER(SEARCH({"aa000"," aa 000"," aaa 000"," aaaa 000"," a 0000"," a000 000"," aa 00 000"," aaa 00 000"},BN695)))&gt;0,SUMPRODUCT(--ISNUMBER(SEARCH({"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695)))&gt;0,SUMPRODUCT(--ISNUMBER(SEARCH({"http","www.","\",".pdf",".jpg",".jpeg",".png",".heic",".xls",".doc",".msg",".eml"},Z695)))&gt;0,AND(SUMPRODUCT(--ISNUMBER(SEARCH({"sharepoint","onedrive","teams","dms","q-pulse","qpulse"},Z695)))&gt;0,ISNUMBER(SEARCH("0",BM695)))),1,0),0)</f>
        <v>0</v>
      </c>
      <c r="BM695" s="61" t="str">
        <f aca="false">SUBSTITUTE(SUBSTITUTE(SUBSTITUTE(SUBSTITUTE(SUBSTITUTE(SUBSTITUTE(SUBSTITUTE(SUBSTITUTE(SUBSTITUTE(LOWER(BW695&amp;""),"1","0"),"2","0"),"3","0"),"4","0"),"5","0"),"6","0"),"7","0"),"8","0"),"9","0")</f>
        <v>  </v>
      </c>
      <c r="BN695" s="61" t="str">
        <f aca="false">SUBSTITUTE(SUBSTITUTE(SUBSTITUTE(SUBSTITUTE(SUBSTITUTE(SUBSTITUTE(SUBSTITUTE(SUBSTITUTE(SUBSTITUTE(SUBSTITUTE(SUBSTITUTE(SUBSTITUTE(SUBSTITUTE(SUBSTITUTE(SUBSTITUTE(SUBSTITUTE(SUBSTITUTE(SUBSTITUTE(SUBSTITUTE(SUBSTITUTE(SUBSTITUTE(SUBSTITUTE(SUBSTITUTE(SUBSTITUTE(SUBSTITUTE(BM695,"b","a"),"c","a"),"d","a"),"e","a"),"f","a"),"g","a"),"h","a"),"i","a"),"j","a"),"k","a"),"l","a"),"m","a"),"n","a"),"o","a"),"p","a"),"q","a"),"r","a"),"s","a"),"t","a"),"u","a"),"v","a"),"w","a"),"x","a"),"y","a"),"z","a")</f>
        <v>  </v>
      </c>
      <c r="BO695" s="61" t="str">
        <f aca="false">SUBSTITUTE(SUBSTITUTE(SUBSTITUTE(SUBSTITUTE(SUBSTITUTE(SUBSTITUTE(SUBSTITUTE(SUBSTITUTE(SUBSTITUTE(LOWER(BX695&amp;""),"1","0"),"2","0"),"3","0"),"4","0"),"5","0"),"6","0"),"7","0"),"8","0"),"9","0")</f>
        <v>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v>
      </c>
      <c r="BQ695" s="61" t="n">
        <f aca="false">IFERROR(IF(OR(SUMPRODUCT(--ISNUMBER(SEARCH({"aa000"," aa 000"," aaa 000"," aaaa 000"," a 0000"," a000 000"," aa 00 000"," aaa 00 000"},BP695)))&gt;0,SUMPRODUCT(--ISNUMBER(SEARCH({"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695)))&gt;0,SUMPRODUCT(--ISNUMBER(SEARCH({"http","www.","\",".pdf",".jpg",".jpeg",".png",".heic",".xls",".doc",".msg",".eml"},W695)))&gt;0,ISNUMBER(SEARCH("0000",BO695)),AND(SUMPRODUCT(--ISNUMBER(SEARCH({"sharepoint","onedrive","teams","dms","q-pulse","qpulse"},W695)))&gt;0,ISNUMBER(SEARCH("0",BO695)))),1,0),0)</f>
        <v>0</v>
      </c>
      <c r="BR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695," "&amp;LOWER(Flights!$F$25)&amp;" "," ~ ")," mh"," ~")," at "," ~ ")," by "," ~ ")," on "," ~ ")," to "," ~ ")," from "," ~ ")," until "," ~ ")," till "," ~ ")," before "," ~ ")," after "," ~ ")," around "," ~ ")," approx "," ~ ")," about "," ~ ")," since "," ~ ")," hrs "," ~ ")," hr "," ~ ")," hours "," ~ ")," time "," ~ ")," jan "," ~ ")," feb "," ~ ")," mar "," ~ ")," apr "," ~ ")," may "," ~ ")," jun "," ~ ")," jul "," ~ ")," aug "," ~ ")," sep "," ~ ")," sept "," ~ ")," oct "," ~ ")</f>
        <v>  </v>
      </c>
      <c r="BS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695," "&amp;LOWER(Flights!$F$25)&amp;" "," ~ ")," mh"," ~")," at "," ~ ")," by "," ~ ")," on "," ~ ")," to "," ~ ")," from "," ~ ")," until "," ~ ")," till "," ~ ")," before "," ~ ")," after "," ~ ")," around "," ~ ")," approx "," ~ ")," about "," ~ ")," since "," ~ ")," hrs "," ~ ")," hr "," ~ ")," hours "," ~ ")," time "," ~ ")," jan "," ~ ")," feb "," ~ ")," mar "," ~ ")," apr "," ~ ")," may "," ~ ")," jun "," ~ ")," jul "," ~ ")," aug "," ~ ")," sep "," ~ ")," sept "," ~ ")," oct "," ~ ")</f>
        <v>  </v>
      </c>
      <c r="BT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695,"jan","~"),"feb","~"),"mar","~"),"apr","~"),"may","~"),"jun","~"),"jul","~"),"aug","~"),"sep","~"),"oct","~"),"nov","~"),"dec","~")," nov "," ~ ")," dec "," ~ ")," mon "," ~ ")," tue "," ~ ")," wed "," ~ ")," thu "," ~ ")," fri "," ~ ")," sat "," ~ ")," sun "," ~ ")," gate "," ~ ")," bay "," ~ ")," stand "," ~ ")," position "," ~ ")," galley "," ~ ")," flight "," ~ ")," flt "," ~ ")," day "," ~ ")," date "," ~ ")," dated "," ~ ")," the "," ~ ")," and "," ~ ")," of "," ~ ")," in "," ~ ")," for "," ~ ")," with "," ~ ")</f>
        <v>  </v>
      </c>
      <c r="BU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695,"jan","~"),"feb","~"),"mar","~"),"apr","~"),"may","~"),"jun","~"),"jul","~"),"aug","~"),"sep","~"),"oct","~"),"nov","~"),"dec","~")," nov "," ~ ")," dec "," ~ ")," mon "," ~ ")," tue "," ~ ")," wed "," ~ ")," thu "," ~ ")," fri "," ~ ")," sat "," ~ ")," sun "," ~ ")," gate "," ~ ")," bay "," ~ ")," stand "," ~ ")," position "," ~ ")," galley "," ~ ")," flight "," ~ ")," flt "," ~ ")," day "," ~ ")," date "," ~ ")," dated "," ~ ")," the "," ~ ")," and "," ~ ")," of "," ~ ")," in "," ~ ")," for "," ~ ")," with "," ~ ")</f>
        <v>  </v>
      </c>
      <c r="BV695" s="61" t="n">
        <f aca="false">IFERROR(IF(OR(SUMPRODUCT((LEN(BC695)-LEN(SUBSTITUTE(BC695," "&amp;L_NotLoaded&amp;" "," ")))/(LEN(L_NotLoaded)+1))&gt;SUMPRODUCT((LEN(BC695)-LEN(SUBSTITUTE(BC695," "&amp;L_NotLoadedNeg&amp;" "," ")))/(LEN(L_NotLoadedNeg)+1)),SUMPRODUCT((LEN(BD695)-LEN(SUBSTITUTE(BD695," "&amp;L_NotLoaded&amp;" "," ")))/(LEN(L_NotLoaded)+1))&gt;SUMPRODUCT((LEN(BD695)-LEN(SUBSTITUTE(BD695," "&amp;L_NotLoadedNeg&amp;" "," ")))/(LEN(L_NotLoadedNeg)+1))),1,0),0)</f>
        <v>0</v>
      </c>
      <c r="BW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695," pax "," ~ ")," etd "," ~ ")," eta "," ~ ")," std "," ~ ")," sta "," ~ ")," atd "," ~ ")," ata "," ~ ")," lt "," ~ ")," utc "," ~ ")," local "," ~ ")," ok "," ~ ")," done "," ~ ")," seen "," ~ ")," chk "," ~ ")," chkd "," ~ ")," checked "," ~ ")," rcvd "," ~ ")," recd "," ~ ")," dep "," ~ ")," arr "," ~ ")," qty "," ~ ")," all "," ~ ")," ttl "," ~ ")," total "," ~ ")," via "," ~ ")," per "," ~ ")," call "," ~ ")," inbound "," ~ ")," outbound "," ~ ")," approx "," ~ ")</f>
        <v>  </v>
      </c>
      <c r="BX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695," pax "," ~ ")," etd "," ~ ")," eta "," ~ ")," std "," ~ ")," sta "," ~ ")," atd "," ~ ")," ata "," ~ ")," lt "," ~ ")," utc "," ~ ")," local "," ~ ")," ok "," ~ ")," done "," ~ ")," seen "," ~ ")," chk "," ~ ")," chkd "," ~ ")," checked "," ~ ")," rcvd "," ~ ")," recd "," ~ ")," dep "," ~ ")," arr "," ~ ")," qty "," ~ ")," all "," ~ ")," ttl "," ~ ")," total "," ~ ")," via "," ~ ")," per "," ~ ")," call "," ~ ")," inbound "," ~ ")," outbound "," ~ ")," approx "," ~ ")</f>
        <v>  </v>
      </c>
    </row>
    <row r="696" customFormat="false" ht="39.75" hidden="false" customHeight="true" outlineLevel="0" collapsed="false">
      <c r="A696" s="57" t="s">
        <v>1433</v>
      </c>
      <c r="B696" s="57" t="s">
        <v>310</v>
      </c>
      <c r="C696" s="57" t="str">
        <f aca="false">Flights!$F$25</f>
        <v>MH1437</v>
      </c>
      <c r="D696" s="58" t="n">
        <f aca="false">Flights!$D$25</f>
        <v>46325</v>
      </c>
      <c r="E696" s="57" t="str">
        <f aca="false">Flights!$G$25&amp;"-"&amp;Flights!$H$25</f>
        <v>LGK-KUL</v>
      </c>
      <c r="F696" s="57" t="str">
        <f aca="false">Flights!$K$25</f>
        <v>BC</v>
      </c>
      <c r="G696" s="57" t="s">
        <v>462</v>
      </c>
      <c r="H696" s="57" t="s">
        <v>463</v>
      </c>
      <c r="I696" s="57" t="s">
        <v>502</v>
      </c>
      <c r="J696" s="57" t="s">
        <v>542</v>
      </c>
      <c r="K696" s="67" t="s">
        <v>504</v>
      </c>
      <c r="L696" s="67" t="s">
        <v>1414</v>
      </c>
      <c r="M696" s="67" t="s">
        <v>454</v>
      </c>
      <c r="N696" s="67" t="s">
        <v>386</v>
      </c>
      <c r="O696" s="67"/>
      <c r="P696" s="57" t="s">
        <v>306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open",IF(AND(NOT(OR(LEN(AZ696)&lt;15,ISNUMBER(MATCH(AZ696,L_Placeholder,0)))),BK696=0,NOT(OR(LEN(AU696)&lt;2,ISNUMBER(MATCH(AU696,L_Placeholder,0)))),NOT(OR(LEN(AX696)&lt;2,ISNUMBER(MATCH(AX696,L_Placeholder,0)))),TRIM(AE696)&lt;&gt;TRIM(T696)),"N/A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missing",IF(OR(LEN(AU696)&lt;2,ISNUMBER(MATCH(AU696,L_Placeholder,0))),"INVALID – PIC missing",IF(OR(LEN(AV696)&lt;2,ISNUMBER(MATCH(AV696,L_Placeholder,0))),"INVALID – result / assessment missing",IF(OR(OR(LEN(AW696)&lt;3,ISNUMBER(MATCH(AW696,L_Placeholder,0))),SUMPRODUCT(--ISNUMBER(SEARCH(" "&amp;L_EvidencePhrase&amp;" ",BD696)))&gt;0,BI696=1),"INVALID – evidence missing, placeholder or not yet on file",IF(BL696=0,"INVALID – evidence needs a traceable reference (number, file name or link)",IF(OR(LEN(AX696)&lt;2,ISNUMBER(MATCH(AX696,L_Placeholder,0))),"INVALID – verifier missing",IF(AX696=AU696,"INVALID – verifier must be someone other than the PIC",IF(BH696=1,"INVALID – result not yet available (awaiting / TBC)",IF(BV696=1,"INVALID – wording says not on board: an on-board confirmation needs the item loaded",IF(AND(AQ696=1,OR(OR(LEN(AY696)&lt;3,ISNUMBER(MATCH(AY696,L_Placeholder,0))),BJ696=1,BQ696=0)),"INVALID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LATE","COMPLETE")&amp;IF(BG696=1," – CHECK WORDING",""))))))))))))))))))))))))),IF(TRIM(U696)="Fail","FAIL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t="str">
        <f aca="false">" "&amp;TRIM(SUBSTITUTE(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 "))&amp;" "</f>
        <v>  </v>
      </c>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IFERROR(IF(AND(TRIM(U696)="Pass",SUMPRODUCT((LEN(BC696)-LEN(SUBSTITUTE(BC696,"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")))/(LEN(L_PendNeg)+1)),1,0),1)</f>
        <v>0</v>
      </c>
      <c r="BI696" s="61" t="n">
        <f aca="false">IFERROR(IF(SUMPRODUCT((LEN(BD696)-LEN(SUBSTITUTE(BD696," "&amp;L_PendStrict&amp;" "," ")))/(LEN(L_PendStrict)+1))&gt;SUMPRODUCT((LEN(BD696)-LEN(SUBSTITUTE(BD696," "&amp;L_PendNeg&amp;" "," ")))/(LEN(L_PendNeg)+1)),1,0),1)</f>
        <v>0</v>
      </c>
      <c r="BJ696" s="61" t="n">
        <f aca="false">IFERROR(IF(SUMPRODUCT((LEN(BE696)-LEN(SUBSTITUTE(BE696," "&amp;L_Pending&amp;" "," ")))/(LEN(L_Pending)+1))&gt;SUMPRODUCT((LEN(BE696)-LEN(SUBSTITUTE(BE696," "&amp;L_PendNeg&amp;" "," ")))/(LEN(L_PendNeg)+1)),1,0),1)</f>
        <v>0</v>
      </c>
      <c r="BK696" s="61" t="n">
        <f aca="false">IFERROR(IF(SUMPRODUCT((LEN(BF696)-LEN(SUBSTITUTE(BF696," "&amp;L_PendStrict&amp;" "," ")))/(LEN(L_PendStrict)+1))&gt;SUMPRODUCT((LEN(BF696)-LEN(SUBSTITUTE(BF696," "&amp;L_PendNeg&amp;" "," ")))/(LEN(L_PendNeg)+1)),1,0),1)</f>
        <v>0</v>
      </c>
      <c r="BL696" s="61" t="n">
        <f aca="false">IFERROR(IF(OR(SUMPRODUCT(--ISNUMBER(SEARCH({"aa000"," aa 000"," aaa 000"," aaaa 000"," a 0000"," a000 000"," aa 00 000"," aaa 00 000"},BN696)))&gt;0,SUMPRODUCT(--ISNUMBER(SEARCH({"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696)))&gt;0,SUMPRODUCT(--ISNUMBER(SEARCH({"http","www.","\",".pdf",".jpg",".jpeg",".png",".heic",".xls",".doc",".msg",".eml"},Z696)))&gt;0,AND(SUMPRODUCT(--ISNUMBER(SEARCH({"sharepoint","onedrive","teams","dms","q-pulse","qpulse"},Z696)))&gt;0,ISNUMBER(SEARCH("0",BM696)))),1,0),0)</f>
        <v>0</v>
      </c>
      <c r="BM696" s="61" t="str">
        <f aca="false">SUBSTITUTE(SUBSTITUTE(SUBSTITUTE(SUBSTITUTE(SUBSTITUTE(SUBSTITUTE(SUBSTITUTE(SUBSTITUTE(SUBSTITUTE(LOWER(BW696&amp;""),"1","0"),"2","0"),"3","0"),"4","0"),"5","0"),"6","0"),"7","0"),"8","0"),"9","0")</f>
        <v>  </v>
      </c>
      <c r="BN696" s="61" t="str">
        <f aca="false">SUBSTITUTE(SUBSTITUTE(SUBSTITUTE(SUBSTITUTE(SUBSTITUTE(SUBSTITUTE(SUBSTITUTE(SUBSTITUTE(SUBSTITUTE(SUBSTITUTE(SUBSTITUTE(SUBSTITUTE(SUBSTITUTE(SUBSTITUTE(SUBSTITUTE(SUBSTITUTE(SUBSTITUTE(SUBSTITUTE(SUBSTITUTE(SUBSTITUTE(SUBSTITUTE(SUBSTITUTE(SUBSTITUTE(SUBSTITUTE(SUBSTITUTE(BM696,"b","a"),"c","a"),"d","a"),"e","a"),"f","a"),"g","a"),"h","a"),"i","a"),"j","a"),"k","a"),"l","a"),"m","a"),"n","a"),"o","a"),"p","a"),"q","a"),"r","a"),"s","a"),"t","a"),"u","a"),"v","a"),"w","a"),"x","a"),"y","a"),"z","a")</f>
        <v>  </v>
      </c>
      <c r="BO696" s="61" t="str">
        <f aca="false">SUBSTITUTE(SUBSTITUTE(SUBSTITUTE(SUBSTITUTE(SUBSTITUTE(SUBSTITUTE(SUBSTITUTE(SUBSTITUTE(SUBSTITUTE(LOWER(BX696&amp;""),"1","0"),"2","0"),"3","0"),"4","0"),"5","0"),"6","0"),"7","0"),"8","0"),"9","0")</f>
        <v>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v>
      </c>
      <c r="BQ696" s="61" t="n">
        <f aca="false">IFERROR(IF(OR(SUMPRODUCT(--ISNUMBER(SEARCH({"aa000"," aa 000"," aaa 000"," aaaa 000"," a 0000"," a000 000"," aa 00 000"," aaa 00 000"},BP696)))&gt;0,SUMPRODUCT(--ISNUMBER(SEARCH({"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696)))&gt;0,SUMPRODUCT(--ISNUMBER(SEARCH({"http","www.","\",".pdf",".jpg",".jpeg",".png",".heic",".xls",".doc",".msg",".eml"},W696)))&gt;0,ISNUMBER(SEARCH("0000",BO696)),AND(SUMPRODUCT(--ISNUMBER(SEARCH({"sharepoint","onedrive","teams","dms","q-pulse","qpulse"},W696)))&gt;0,ISNUMBER(SEARCH("0",BO696)))),1,0),0)</f>
        <v>0</v>
      </c>
      <c r="BR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696," "&amp;LOWER(Flights!$F$25)&amp;" "," ~ ")," mh"," ~")," at "," ~ ")," by "," ~ ")," on "," ~ ")," to "," ~ ")," from "," ~ ")," until "," ~ ")," till "," ~ ")," before "," ~ ")," after "," ~ ")," around "," ~ ")," approx "," ~ ")," about "," ~ ")," since "," ~ ")," hrs "," ~ ")," hr "," ~ ")," hours "," ~ ")," time "," ~ ")," jan "," ~ ")," feb "," ~ ")," mar "," ~ ")," apr "," ~ ")," may "," ~ ")," jun "," ~ ")," jul "," ~ ")," aug "," ~ ")," sep "," ~ ")," sept "," ~ ")," oct "," ~ ")</f>
        <v>  </v>
      </c>
      <c r="BS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696," "&amp;LOWER(Flights!$F$25)&amp;" "," ~ ")," mh"," ~")," at "," ~ ")," by "," ~ ")," on "," ~ ")," to "," ~ ")," from "," ~ ")," until "," ~ ")," till "," ~ ")," before "," ~ ")," after "," ~ ")," around "," ~ ")," approx "," ~ ")," about "," ~ ")," since "," ~ ")," hrs "," ~ ")," hr "," ~ ")," hours "," ~ ")," time "," ~ ")," jan "," ~ ")," feb "," ~ ")," mar "," ~ ")," apr "," ~ ")," may "," ~ ")," jun "," ~ ")," jul "," ~ ")," aug "," ~ ")," sep "," ~ ")," sept "," ~ ")," oct "," ~ ")</f>
        <v>  </v>
      </c>
      <c r="BT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696,"jan","~"),"feb","~"),"mar","~"),"apr","~"),"may","~"),"jun","~"),"jul","~"),"aug","~"),"sep","~"),"oct","~"),"nov","~"),"dec","~")," nov "," ~ ")," dec "," ~ ")," mon "," ~ ")," tue "," ~ ")," wed "," ~ ")," thu "," ~ ")," fri "," ~ ")," sat "," ~ ")," sun "," ~ ")," gate "," ~ ")," bay "," ~ ")," stand "," ~ ")," position "," ~ ")," galley "," ~ ")," flight "," ~ ")," flt "," ~ ")," day "," ~ ")," date "," ~ ")," dated "," ~ ")," the "," ~ ")," and "," ~ ")," of "," ~ ")," in "," ~ ")," for "," ~ ")," with "," ~ ")</f>
        <v>  </v>
      </c>
      <c r="BU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696,"jan","~"),"feb","~"),"mar","~"),"apr","~"),"may","~"),"jun","~"),"jul","~"),"aug","~"),"sep","~"),"oct","~"),"nov","~"),"dec","~")," nov "," ~ ")," dec "," ~ ")," mon "," ~ ")," tue "," ~ ")," wed "," ~ ")," thu "," ~ ")," fri "," ~ ")," sat "," ~ ")," sun "," ~ ")," gate "," ~ ")," bay "," ~ ")," stand "," ~ ")," position "," ~ ")," galley "," ~ ")," flight "," ~ ")," flt "," ~ ")," day "," ~ ")," date "," ~ ")," dated "," ~ ")," the "," ~ ")," and "," ~ ")," of "," ~ ")," in "," ~ ")," for "," ~ ")," with "," ~ ")</f>
        <v>  </v>
      </c>
      <c r="BV696" s="61" t="n">
        <f aca="false">IFERROR(IF(OR(SUMPRODUCT((LEN(BC696)-LEN(SUBSTITUTE(BC696," "&amp;L_NotLoaded&amp;" "," ")))/(LEN(L_NotLoaded)+1))&gt;SUMPRODUCT((LEN(BC696)-LEN(SUBSTITUTE(BC696," "&amp;L_NotLoadedNeg&amp;" "," ")))/(LEN(L_NotLoadedNeg)+1)),SUMPRODUCT((LEN(BD696)-LEN(SUBSTITUTE(BD696," "&amp;L_NotLoaded&amp;" "," ")))/(LEN(L_NotLoaded)+1))&gt;SUMPRODUCT((LEN(BD696)-LEN(SUBSTITUTE(BD696," "&amp;L_NotLoadedNeg&amp;" "," ")))/(LEN(L_NotLoadedNeg)+1))),1,0),0)</f>
        <v>0</v>
      </c>
      <c r="BW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696," pax "," ~ ")," etd "," ~ ")," eta "," ~ ")," std "," ~ ")," sta "," ~ ")," atd "," ~ ")," ata "," ~ ")," lt "," ~ ")," utc "," ~ ")," local "," ~ ")," ok "," ~ ")," done "," ~ ")," seen "," ~ ")," chk "," ~ ")," chkd "," ~ ")," checked "," ~ ")," rcvd "," ~ ")," recd "," ~ ")," dep "," ~ ")," arr "," ~ ")," qty "," ~ ")," all "," ~ ")," ttl "," ~ ")," total "," ~ ")," via "," ~ ")," per "," ~ ")," call "," ~ ")," inbound "," ~ ")," outbound "," ~ ")," approx "," ~ ")</f>
        <v>  </v>
      </c>
      <c r="BX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696," pax "," ~ ")," etd "," ~ ")," eta "," ~ ")," std "," ~ ")," sta "," ~ ")," atd "," ~ ")," ata "," ~ ")," lt "," ~ ")," utc "," ~ ")," local "," ~ ")," ok "," ~ ")," done "," ~ ")," seen "," ~ ")," chk "," ~ ")," chkd "," ~ ")," checked "," ~ ")," rcvd "," ~ ")," recd "," ~ ")," dep "," ~ ")," arr "," ~ ")," qty "," ~ ")," all "," ~ ")," ttl "," ~ ")," total "," ~ ")," via "," ~ ")," per "," ~ ")," call "," ~ ")," inbound "," ~ ")," outbound "," ~ ")," approx "," ~ ")</f>
        <v>  </v>
      </c>
    </row>
    <row r="697" customFormat="false" ht="39.75" hidden="false" customHeight="true" outlineLevel="0" collapsed="false">
      <c r="A697" s="57" t="s">
        <v>1434</v>
      </c>
      <c r="B697" s="57" t="s">
        <v>310</v>
      </c>
      <c r="C697" s="57" t="str">
        <f aca="false">Flights!$F$25</f>
        <v>MH1437</v>
      </c>
      <c r="D697" s="58" t="n">
        <f aca="false">Flights!$D$25</f>
        <v>46325</v>
      </c>
      <c r="E697" s="57" t="str">
        <f aca="false">Flights!$G$25&amp;"-"&amp;Flights!$H$25</f>
        <v>LGK-KUL</v>
      </c>
      <c r="F697" s="57" t="str">
        <f aca="false">Flights!$K$25</f>
        <v>BC</v>
      </c>
      <c r="G697" s="57" t="s">
        <v>462</v>
      </c>
      <c r="H697" s="57" t="s">
        <v>463</v>
      </c>
      <c r="I697" s="57" t="s">
        <v>502</v>
      </c>
      <c r="J697" s="57" t="s">
        <v>544</v>
      </c>
      <c r="K697" s="67" t="s">
        <v>504</v>
      </c>
      <c r="L697" s="67" t="s">
        <v>1416</v>
      </c>
      <c r="M697" s="67" t="s">
        <v>454</v>
      </c>
      <c r="N697" s="67" t="s">
        <v>386</v>
      </c>
      <c r="O697" s="67"/>
      <c r="P697" s="57" t="s">
        <v>306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open",IF(AND(NOT(OR(LEN(AZ697)&lt;15,ISNUMBER(MATCH(AZ697,L_Placeholder,0)))),BK697=0,NOT(OR(LEN(AU697)&lt;2,ISNUMBER(MATCH(AU697,L_Placeholder,0)))),NOT(OR(LEN(AX697)&lt;2,ISNUMBER(MATCH(AX697,L_Placeholder,0)))),TRIM(AE697)&lt;&gt;TRIM(T697)),"N/A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missing",IF(OR(LEN(AU697)&lt;2,ISNUMBER(MATCH(AU697,L_Placeholder,0))),"INVALID – PIC missing",IF(OR(LEN(AV697)&lt;2,ISNUMBER(MATCH(AV697,L_Placeholder,0))),"INVALID – result / assessment missing",IF(OR(OR(LEN(AW697)&lt;3,ISNUMBER(MATCH(AW697,L_Placeholder,0))),SUMPRODUCT(--ISNUMBER(SEARCH(" "&amp;L_EvidencePhrase&amp;" ",BD697)))&gt;0,BI697=1),"INVALID – evidence missing, placeholder or not yet on file",IF(BL697=0,"INVALID – evidence needs a traceable reference (number, file name or link)",IF(OR(LEN(AX697)&lt;2,ISNUMBER(MATCH(AX697,L_Placeholder,0))),"INVALID – verifier missing",IF(AX697=AU697,"INVALID – verifier must be someone other than the PIC",IF(BH697=1,"INVALID – result not yet available (awaiting / TBC)",IF(BV697=1,"INVALID – wording says not on board: an on-board confirmation needs the item loaded",IF(AND(AQ697=1,OR(OR(LEN(AY697)&lt;3,ISNUMBER(MATCH(AY697,L_Placeholder,0))),BJ697=1,BQ697=0)),"INVALID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LATE","COMPLETE")&amp;IF(BG697=1," – CHECK WORDING",""))))))))))))))))))))))))),IF(TRIM(U697)="Fail","FAIL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t="str">
        <f aca="false">" "&amp;TRIM(SUBSTITUTE(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 "))&amp;" "</f>
        <v>  </v>
      </c>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IFERROR(IF(AND(TRIM(U697)="Pass",SUMPRODUCT((LEN(BC697)-LEN(SUBSTITUTE(BC697,"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")))/(LEN(L_PendNeg)+1)),1,0),1)</f>
        <v>0</v>
      </c>
      <c r="BI697" s="61" t="n">
        <f aca="false">IFERROR(IF(SUMPRODUCT((LEN(BD697)-LEN(SUBSTITUTE(BD697," "&amp;L_PendStrict&amp;" "," ")))/(LEN(L_PendStrict)+1))&gt;SUMPRODUCT((LEN(BD697)-LEN(SUBSTITUTE(BD697," "&amp;L_PendNeg&amp;" "," ")))/(LEN(L_PendNeg)+1)),1,0),1)</f>
        <v>0</v>
      </c>
      <c r="BJ697" s="61" t="n">
        <f aca="false">IFERROR(IF(SUMPRODUCT((LEN(BE697)-LEN(SUBSTITUTE(BE697," "&amp;L_Pending&amp;" "," ")))/(LEN(L_Pending)+1))&gt;SUMPRODUCT((LEN(BE697)-LEN(SUBSTITUTE(BE697," "&amp;L_PendNeg&amp;" "," ")))/(LEN(L_PendNeg)+1)),1,0),1)</f>
        <v>0</v>
      </c>
      <c r="BK697" s="61" t="n">
        <f aca="false">IFERROR(IF(SUMPRODUCT((LEN(BF697)-LEN(SUBSTITUTE(BF697," "&amp;L_PendStrict&amp;" "," ")))/(LEN(L_PendStrict)+1))&gt;SUMPRODUCT((LEN(BF697)-LEN(SUBSTITUTE(BF697," "&amp;L_PendNeg&amp;" "," ")))/(LEN(L_PendNeg)+1)),1,0),1)</f>
        <v>0</v>
      </c>
      <c r="BL697" s="61" t="n">
        <f aca="false">IFERROR(IF(OR(SUMPRODUCT(--ISNUMBER(SEARCH({"aa000"," aa 000"," aaa 000"," aaaa 000"," a 0000"," a000 000"," aa 00 000"," aaa 00 000"},BN697)))&gt;0,SUMPRODUCT(--ISNUMBER(SEARCH({"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697)))&gt;0,SUMPRODUCT(--ISNUMBER(SEARCH({"http","www.","\",".pdf",".jpg",".jpeg",".png",".heic",".xls",".doc",".msg",".eml"},Z697)))&gt;0,AND(SUMPRODUCT(--ISNUMBER(SEARCH({"sharepoint","onedrive","teams","dms","q-pulse","qpulse"},Z697)))&gt;0,ISNUMBER(SEARCH("0",BM697)))),1,0),0)</f>
        <v>0</v>
      </c>
      <c r="BM697" s="61" t="str">
        <f aca="false">SUBSTITUTE(SUBSTITUTE(SUBSTITUTE(SUBSTITUTE(SUBSTITUTE(SUBSTITUTE(SUBSTITUTE(SUBSTITUTE(SUBSTITUTE(LOWER(BW697&amp;""),"1","0"),"2","0"),"3","0"),"4","0"),"5","0"),"6","0"),"7","0"),"8","0"),"9","0")</f>
        <v>  </v>
      </c>
      <c r="BN697" s="61" t="str">
        <f aca="false">SUBSTITUTE(SUBSTITUTE(SUBSTITUTE(SUBSTITUTE(SUBSTITUTE(SUBSTITUTE(SUBSTITUTE(SUBSTITUTE(SUBSTITUTE(SUBSTITUTE(SUBSTITUTE(SUBSTITUTE(SUBSTITUTE(SUBSTITUTE(SUBSTITUTE(SUBSTITUTE(SUBSTITUTE(SUBSTITUTE(SUBSTITUTE(SUBSTITUTE(SUBSTITUTE(SUBSTITUTE(SUBSTITUTE(SUBSTITUTE(SUBSTITUTE(BM697,"b","a"),"c","a"),"d","a"),"e","a"),"f","a"),"g","a"),"h","a"),"i","a"),"j","a"),"k","a"),"l","a"),"m","a"),"n","a"),"o","a"),"p","a"),"q","a"),"r","a"),"s","a"),"t","a"),"u","a"),"v","a"),"w","a"),"x","a"),"y","a"),"z","a")</f>
        <v>  </v>
      </c>
      <c r="BO697" s="61" t="str">
        <f aca="false">SUBSTITUTE(SUBSTITUTE(SUBSTITUTE(SUBSTITUTE(SUBSTITUTE(SUBSTITUTE(SUBSTITUTE(SUBSTITUTE(SUBSTITUTE(LOWER(BX697&amp;""),"1","0"),"2","0"),"3","0"),"4","0"),"5","0"),"6","0"),"7","0"),"8","0"),"9","0")</f>
        <v>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v>
      </c>
      <c r="BQ697" s="61" t="n">
        <f aca="false">IFERROR(IF(OR(SUMPRODUCT(--ISNUMBER(SEARCH({"aa000"," aa 000"," aaa 000"," aaaa 000"," a 0000"," a000 000"," aa 00 000"," aaa 00 000"},BP697)))&gt;0,SUMPRODUCT(--ISNUMBER(SEARCH({"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697)))&gt;0,SUMPRODUCT(--ISNUMBER(SEARCH({"http","www.","\",".pdf",".jpg",".jpeg",".png",".heic",".xls",".doc",".msg",".eml"},W697)))&gt;0,ISNUMBER(SEARCH("0000",BO697)),AND(SUMPRODUCT(--ISNUMBER(SEARCH({"sharepoint","onedrive","teams","dms","q-pulse","qpulse"},W697)))&gt;0,ISNUMBER(SEARCH("0",BO697)))),1,0),0)</f>
        <v>0</v>
      </c>
      <c r="BR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697," "&amp;LOWER(Flights!$F$25)&amp;" "," ~ ")," mh"," ~")," at "," ~ ")," by "," ~ ")," on "," ~ ")," to "," ~ ")," from "," ~ ")," until "," ~ ")," till "," ~ ")," before "," ~ ")," after "," ~ ")," around "," ~ ")," approx "," ~ ")," about "," ~ ")," since "," ~ ")," hrs "," ~ ")," hr "," ~ ")," hours "," ~ ")," time "," ~ ")," jan "," ~ ")," feb "," ~ ")," mar "," ~ ")," apr "," ~ ")," may "," ~ ")," jun "," ~ ")," jul "," ~ ")," aug "," ~ ")," sep "," ~ ")," sept "," ~ ")," oct "," ~ ")</f>
        <v>  </v>
      </c>
      <c r="BS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697," "&amp;LOWER(Flights!$F$25)&amp;" "," ~ ")," mh"," ~")," at "," ~ ")," by "," ~ ")," on "," ~ ")," to "," ~ ")," from "," ~ ")," until "," ~ ")," till "," ~ ")," before "," ~ ")," after "," ~ ")," around "," ~ ")," approx "," ~ ")," about "," ~ ")," since "," ~ ")," hrs "," ~ ")," hr "," ~ ")," hours "," ~ ")," time "," ~ ")," jan "," ~ ")," feb "," ~ ")," mar "," ~ ")," apr "," ~ ")," may "," ~ ")," jun "," ~ ")," jul "," ~ ")," aug "," ~ ")," sep "," ~ ")," sept "," ~ ")," oct "," ~ ")</f>
        <v>  </v>
      </c>
      <c r="BT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697,"jan","~"),"feb","~"),"mar","~"),"apr","~"),"may","~"),"jun","~"),"jul","~"),"aug","~"),"sep","~"),"oct","~"),"nov","~"),"dec","~")," nov "," ~ ")," dec "," ~ ")," mon "," ~ ")," tue "," ~ ")," wed "," ~ ")," thu "," ~ ")," fri "," ~ ")," sat "," ~ ")," sun "," ~ ")," gate "," ~ ")," bay "," ~ ")," stand "," ~ ")," position "," ~ ")," galley "," ~ ")," flight "," ~ ")," flt "," ~ ")," day "," ~ ")," date "," ~ ")," dated "," ~ ")," the "," ~ ")," and "," ~ ")," of "," ~ ")," in "," ~ ")," for "," ~ ")," with "," ~ ")</f>
        <v>  </v>
      </c>
      <c r="BU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697,"jan","~"),"feb","~"),"mar","~"),"apr","~"),"may","~"),"jun","~"),"jul","~"),"aug","~"),"sep","~"),"oct","~"),"nov","~"),"dec","~")," nov "," ~ ")," dec "," ~ ")," mon "," ~ ")," tue "," ~ ")," wed "," ~ ")," thu "," ~ ")," fri "," ~ ")," sat "," ~ ")," sun "," ~ ")," gate "," ~ ")," bay "," ~ ")," stand "," ~ ")," position "," ~ ")," galley "," ~ ")," flight "," ~ ")," flt "," ~ ")," day "," ~ ")," date "," ~ ")," dated "," ~ ")," the "," ~ ")," and "," ~ ")," of "," ~ ")," in "," ~ ")," for "," ~ ")," with "," ~ ")</f>
        <v>  </v>
      </c>
      <c r="BV697" s="61" t="n">
        <f aca="false">IFERROR(IF(OR(SUMPRODUCT((LEN(BC697)-LEN(SUBSTITUTE(BC697," "&amp;L_NotLoaded&amp;" "," ")))/(LEN(L_NotLoaded)+1))&gt;SUMPRODUCT((LEN(BC697)-LEN(SUBSTITUTE(BC697," "&amp;L_NotLoadedNeg&amp;" "," ")))/(LEN(L_NotLoadedNeg)+1)),SUMPRODUCT((LEN(BD697)-LEN(SUBSTITUTE(BD697," "&amp;L_NotLoaded&amp;" "," ")))/(LEN(L_NotLoaded)+1))&gt;SUMPRODUCT((LEN(BD697)-LEN(SUBSTITUTE(BD697," "&amp;L_NotLoadedNeg&amp;" "," ")))/(LEN(L_NotLoadedNeg)+1))),1,0),0)</f>
        <v>0</v>
      </c>
      <c r="BW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697," pax "," ~ ")," etd "," ~ ")," eta "," ~ ")," std "," ~ ")," sta "," ~ ")," atd "," ~ ")," ata "," ~ ")," lt "," ~ ")," utc "," ~ ")," local "," ~ ")," ok "," ~ ")," done "," ~ ")," seen "," ~ ")," chk "," ~ ")," chkd "," ~ ")," checked "," ~ ")," rcvd "," ~ ")," recd "," ~ ")," dep "," ~ ")," arr "," ~ ")," qty "," ~ ")," all "," ~ ")," ttl "," ~ ")," total "," ~ ")," via "," ~ ")," per "," ~ ")," call "," ~ ")," inbound "," ~ ")," outbound "," ~ ")," approx "," ~ ")</f>
        <v>  </v>
      </c>
      <c r="BX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697," pax "," ~ ")," etd "," ~ ")," eta "," ~ ")," std "," ~ ")," sta "," ~ ")," atd "," ~ ")," ata "," ~ ")," lt "," ~ ")," utc "," ~ ")," local "," ~ ")," ok "," ~ ")," done "," ~ ")," seen "," ~ ")," chk "," ~ ")," chkd "," ~ ")," checked "," ~ ")," rcvd "," ~ ")," recd "," ~ ")," dep "," ~ ")," arr "," ~ ")," qty "," ~ ")," all "," ~ ")," ttl "," ~ ")," total "," ~ ")," via "," ~ ")," per "," ~ ")," call "," ~ ")," inbound "," ~ ")," outbound "," ~ ")," approx "," ~ ")</f>
        <v>  </v>
      </c>
    </row>
    <row r="698" customFormat="false" ht="39.75" hidden="false" customHeight="true" outlineLevel="0" collapsed="false">
      <c r="A698" s="57" t="s">
        <v>1435</v>
      </c>
      <c r="B698" s="57" t="s">
        <v>310</v>
      </c>
      <c r="C698" s="57" t="str">
        <f aca="false">Flights!$F$25</f>
        <v>MH1437</v>
      </c>
      <c r="D698" s="58" t="n">
        <f aca="false">Flights!$D$25</f>
        <v>46325</v>
      </c>
      <c r="E698" s="57" t="str">
        <f aca="false">Flights!$G$25&amp;"-"&amp;Flights!$H$25</f>
        <v>LGK-KUL</v>
      </c>
      <c r="F698" s="57" t="str">
        <f aca="false">Flights!$K$25</f>
        <v>BC</v>
      </c>
      <c r="G698" s="57" t="s">
        <v>462</v>
      </c>
      <c r="H698" s="57" t="s">
        <v>463</v>
      </c>
      <c r="I698" s="57" t="s">
        <v>502</v>
      </c>
      <c r="J698" s="57" t="s">
        <v>551</v>
      </c>
      <c r="K698" s="67" t="s">
        <v>522</v>
      </c>
      <c r="L698" s="67" t="s">
        <v>1418</v>
      </c>
      <c r="M698" s="67" t="s">
        <v>454</v>
      </c>
      <c r="N698" s="67" t="s">
        <v>386</v>
      </c>
      <c r="O698" s="67" t="s">
        <v>552</v>
      </c>
      <c r="P698" s="57" t="s">
        <v>306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open",IF(AND(NOT(OR(LEN(AZ698)&lt;15,ISNUMBER(MATCH(AZ698,L_Placeholder,0)))),BK698=0,NOT(OR(LEN(AU698)&lt;2,ISNUMBER(MATCH(AU698,L_Placeholder,0)))),NOT(OR(LEN(AX698)&lt;2,ISNUMBER(MATCH(AX698,L_Placeholder,0)))),TRIM(AE698)&lt;&gt;TRIM(T698)),"N/A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missing",IF(OR(LEN(AU698)&lt;2,ISNUMBER(MATCH(AU698,L_Placeholder,0))),"INVALID – PIC missing",IF(OR(LEN(AV698)&lt;2,ISNUMBER(MATCH(AV698,L_Placeholder,0))),"INVALID – result / assessment missing",IF(OR(OR(LEN(AW698)&lt;3,ISNUMBER(MATCH(AW698,L_Placeholder,0))),SUMPRODUCT(--ISNUMBER(SEARCH(" "&amp;L_EvidencePhrase&amp;" ",BD698)))&gt;0,BI698=1),"INVALID – evidence missing, placeholder or not yet on file",IF(BL698=0,"INVALID – evidence needs a traceable reference (number, file name or link)",IF(OR(LEN(AX698)&lt;2,ISNUMBER(MATCH(AX698,L_Placeholder,0))),"INVALID – verifier missing",IF(AX698=AU698,"INVALID – verifier must be someone other than the PIC",IF(BH698=1,"INVALID – result not yet available (awaiting / TBC)",IF(BV698=1,"INVALID – wording says not on board: an on-board confirmation needs the item loaded",IF(AND(AQ698=1,OR(OR(LEN(AY698)&lt;3,ISNUMBER(MATCH(AY698,L_Placeholder,0))),BJ698=1,BQ698=0)),"INVALID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LATE","COMPLETE")&amp;IF(BG698=1," – CHECK WORDING",""))))))))))))))))))))))))),IF(TRIM(U698)="Fail","FAIL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t="str">
        <f aca="false">" "&amp;TRIM(SUBSTITUTE(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 "))&amp;" "</f>
        <v>  </v>
      </c>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IFERROR(IF(AND(TRIM(U698)="Pass",SUMPRODUCT((LEN(BC698)-LEN(SUBSTITUTE(BC698,"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")))/(LEN(L_PendNeg)+1)),1,0),1)</f>
        <v>0</v>
      </c>
      <c r="BI698" s="61" t="n">
        <f aca="false">IFERROR(IF(SUMPRODUCT((LEN(BD698)-LEN(SUBSTITUTE(BD698," "&amp;L_PendStrict&amp;" "," ")))/(LEN(L_PendStrict)+1))&gt;SUMPRODUCT((LEN(BD698)-LEN(SUBSTITUTE(BD698," "&amp;L_PendNeg&amp;" "," ")))/(LEN(L_PendNeg)+1)),1,0),1)</f>
        <v>0</v>
      </c>
      <c r="BJ698" s="61" t="n">
        <f aca="false">IFERROR(IF(SUMPRODUCT((LEN(BE698)-LEN(SUBSTITUTE(BE698," "&amp;L_Pending&amp;" "," ")))/(LEN(L_Pending)+1))&gt;SUMPRODUCT((LEN(BE698)-LEN(SUBSTITUTE(BE698," "&amp;L_PendNeg&amp;" "," ")))/(LEN(L_PendNeg)+1)),1,0),1)</f>
        <v>0</v>
      </c>
      <c r="BK698" s="61" t="n">
        <f aca="false">IFERROR(IF(SUMPRODUCT((LEN(BF698)-LEN(SUBSTITUTE(BF698," "&amp;L_PendStrict&amp;" "," ")))/(LEN(L_PendStrict)+1))&gt;SUMPRODUCT((LEN(BF698)-LEN(SUBSTITUTE(BF698," "&amp;L_PendNeg&amp;" "," ")))/(LEN(L_PendNeg)+1)),1,0),1)</f>
        <v>0</v>
      </c>
      <c r="BL698" s="61" t="n">
        <f aca="false">IFERROR(IF(OR(SUMPRODUCT(--ISNUMBER(SEARCH({"aa000"," aa 000"," aaa 000"," aaaa 000"," a 0000"," a000 000"," aa 00 000"," aaa 00 000"},BN698)))&gt;0,SUMPRODUCT(--ISNUMBER(SEARCH({"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698)))&gt;0,SUMPRODUCT(--ISNUMBER(SEARCH({"http","www.","\",".pdf",".jpg",".jpeg",".png",".heic",".xls",".doc",".msg",".eml"},Z698)))&gt;0,AND(SUMPRODUCT(--ISNUMBER(SEARCH({"sharepoint","onedrive","teams","dms","q-pulse","qpulse"},Z698)))&gt;0,ISNUMBER(SEARCH("0",BM698)))),1,0),0)</f>
        <v>0</v>
      </c>
      <c r="BM698" s="61" t="str">
        <f aca="false">SUBSTITUTE(SUBSTITUTE(SUBSTITUTE(SUBSTITUTE(SUBSTITUTE(SUBSTITUTE(SUBSTITUTE(SUBSTITUTE(SUBSTITUTE(LOWER(BW698&amp;""),"1","0"),"2","0"),"3","0"),"4","0"),"5","0"),"6","0"),"7","0"),"8","0"),"9","0")</f>
        <v>  </v>
      </c>
      <c r="BN698" s="61" t="str">
        <f aca="false">SUBSTITUTE(SUBSTITUTE(SUBSTITUTE(SUBSTITUTE(SUBSTITUTE(SUBSTITUTE(SUBSTITUTE(SUBSTITUTE(SUBSTITUTE(SUBSTITUTE(SUBSTITUTE(SUBSTITUTE(SUBSTITUTE(SUBSTITUTE(SUBSTITUTE(SUBSTITUTE(SUBSTITUTE(SUBSTITUTE(SUBSTITUTE(SUBSTITUTE(SUBSTITUTE(SUBSTITUTE(SUBSTITUTE(SUBSTITUTE(SUBSTITUTE(BM698,"b","a"),"c","a"),"d","a"),"e","a"),"f","a"),"g","a"),"h","a"),"i","a"),"j","a"),"k","a"),"l","a"),"m","a"),"n","a"),"o","a"),"p","a"),"q","a"),"r","a"),"s","a"),"t","a"),"u","a"),"v","a"),"w","a"),"x","a"),"y","a"),"z","a")</f>
        <v>  </v>
      </c>
      <c r="BO698" s="61" t="str">
        <f aca="false">SUBSTITUTE(SUBSTITUTE(SUBSTITUTE(SUBSTITUTE(SUBSTITUTE(SUBSTITUTE(SUBSTITUTE(SUBSTITUTE(SUBSTITUTE(LOWER(BX698&amp;""),"1","0"),"2","0"),"3","0"),"4","0"),"5","0"),"6","0"),"7","0"),"8","0"),"9","0")</f>
        <v>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v>
      </c>
      <c r="BQ698" s="61" t="n">
        <f aca="false">IFERROR(IF(OR(SUMPRODUCT(--ISNUMBER(SEARCH({"aa000"," aa 000"," aaa 000"," aaaa 000"," a 0000"," a000 000"," aa 00 000"," aaa 00 000"},BP698)))&gt;0,SUMPRODUCT(--ISNUMBER(SEARCH({"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698)))&gt;0,SUMPRODUCT(--ISNUMBER(SEARCH({"http","www.","\",".pdf",".jpg",".jpeg",".png",".heic",".xls",".doc",".msg",".eml"},W698)))&gt;0,ISNUMBER(SEARCH("0000",BO698)),AND(SUMPRODUCT(--ISNUMBER(SEARCH({"sharepoint","onedrive","teams","dms","q-pulse","qpulse"},W698)))&gt;0,ISNUMBER(SEARCH("0",BO698)))),1,0),0)</f>
        <v>0</v>
      </c>
      <c r="BR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698," "&amp;LOWER(Flights!$F$25)&amp;" "," ~ ")," mh"," ~")," at "," ~ ")," by "," ~ ")," on "," ~ ")," to "," ~ ")," from "," ~ ")," until "," ~ ")," till "," ~ ")," before "," ~ ")," after "," ~ ")," around "," ~ ")," approx "," ~ ")," about "," ~ ")," since "," ~ ")," hrs "," ~ ")," hr "," ~ ")," hours "," ~ ")," time "," ~ ")," jan "," ~ ")," feb "," ~ ")," mar "," ~ ")," apr "," ~ ")," may "," ~ ")," jun "," ~ ")," jul "," ~ ")," aug "," ~ ")," sep "," ~ ")," sept "," ~ ")," oct "," ~ ")</f>
        <v>  </v>
      </c>
      <c r="BS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698," "&amp;LOWER(Flights!$F$25)&amp;" "," ~ ")," mh"," ~")," at "," ~ ")," by "," ~ ")," on "," ~ ")," to "," ~ ")," from "," ~ ")," until "," ~ ")," till "," ~ ")," before "," ~ ")," after "," ~ ")," around "," ~ ")," approx "," ~ ")," about "," ~ ")," since "," ~ ")," hrs "," ~ ")," hr "," ~ ")," hours "," ~ ")," time "," ~ ")," jan "," ~ ")," feb "," ~ ")," mar "," ~ ")," apr "," ~ ")," may "," ~ ")," jun "," ~ ")," jul "," ~ ")," aug "," ~ ")," sep "," ~ ")," sept "," ~ ")," oct "," ~ ")</f>
        <v>  </v>
      </c>
      <c r="BT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698,"jan","~"),"feb","~"),"mar","~"),"apr","~"),"may","~"),"jun","~"),"jul","~"),"aug","~"),"sep","~"),"oct","~"),"nov","~"),"dec","~")," nov "," ~ ")," dec "," ~ ")," mon "," ~ ")," tue "," ~ ")," wed "," ~ ")," thu "," ~ ")," fri "," ~ ")," sat "," ~ ")," sun "," ~ ")," gate "," ~ ")," bay "," ~ ")," stand "," ~ ")," position "," ~ ")," galley "," ~ ")," flight "," ~ ")," flt "," ~ ")," day "," ~ ")," date "," ~ ")," dated "," ~ ")," the "," ~ ")," and "," ~ ")," of "," ~ ")," in "," ~ ")," for "," ~ ")," with "," ~ ")</f>
        <v>  </v>
      </c>
      <c r="BU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698,"jan","~"),"feb","~"),"mar","~"),"apr","~"),"may","~"),"jun","~"),"jul","~"),"aug","~"),"sep","~"),"oct","~"),"nov","~"),"dec","~")," nov "," ~ ")," dec "," ~ ")," mon "," ~ ")," tue "," ~ ")," wed "," ~ ")," thu "," ~ ")," fri "," ~ ")," sat "," ~ ")," sun "," ~ ")," gate "," ~ ")," bay "," ~ ")," stand "," ~ ")," position "," ~ ")," galley "," ~ ")," flight "," ~ ")," flt "," ~ ")," day "," ~ ")," date "," ~ ")," dated "," ~ ")," the "," ~ ")," and "," ~ ")," of "," ~ ")," in "," ~ ")," for "," ~ ")," with "," ~ ")</f>
        <v>  </v>
      </c>
      <c r="BV698" s="61" t="n">
        <f aca="false">IFERROR(IF(OR(SUMPRODUCT((LEN(BC698)-LEN(SUBSTITUTE(BC698," "&amp;L_NotLoaded&amp;" "," ")))/(LEN(L_NotLoaded)+1))&gt;SUMPRODUCT((LEN(BC698)-LEN(SUBSTITUTE(BC698," "&amp;L_NotLoadedNeg&amp;" "," ")))/(LEN(L_NotLoadedNeg)+1)),SUMPRODUCT((LEN(BD698)-LEN(SUBSTITUTE(BD698," "&amp;L_NotLoaded&amp;" "," ")))/(LEN(L_NotLoaded)+1))&gt;SUMPRODUCT((LEN(BD698)-LEN(SUBSTITUTE(BD698," "&amp;L_NotLoadedNeg&amp;" "," ")))/(LEN(L_NotLoadedNeg)+1))),1,0),0)</f>
        <v>0</v>
      </c>
      <c r="BW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698," pax "," ~ ")," etd "," ~ ")," eta "," ~ ")," std "," ~ ")," sta "," ~ ")," atd "," ~ ")," ata "," ~ ")," lt "," ~ ")," utc "," ~ ")," local "," ~ ")," ok "," ~ ")," done "," ~ ")," seen "," ~ ")," chk "," ~ ")," chkd "," ~ ")," checked "," ~ ")," rcvd "," ~ ")," recd "," ~ ")," dep "," ~ ")," arr "," ~ ")," qty "," ~ ")," all "," ~ ")," ttl "," ~ ")," total "," ~ ")," via "," ~ ")," per "," ~ ")," call "," ~ ")," inbound "," ~ ")," outbound "," ~ ")," approx "," ~ ")</f>
        <v>  </v>
      </c>
      <c r="BX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698," pax "," ~ ")," etd "," ~ ")," eta "," ~ ")," std "," ~ ")," sta "," ~ ")," atd "," ~ ")," ata "," ~ ")," lt "," ~ ")," utc "," ~ ")," local "," ~ ")," ok "," ~ ")," done "," ~ ")," seen "," ~ ")," chk "," ~ ")," chkd "," ~ ")," checked "," ~ ")," rcvd "," ~ ")," recd "," ~ ")," dep "," ~ ")," arr "," ~ ")," qty "," ~ ")," all "," ~ ")," ttl "," ~ ")," total "," ~ ")," via "," ~ ")," per "," ~ ")," call "," ~ ")," inbound "," ~ ")," outbound "," ~ ")," approx "," ~ ")</f>
        <v>  </v>
      </c>
    </row>
    <row r="699" customFormat="false" ht="39.75" hidden="false" customHeight="true" outlineLevel="0" collapsed="false">
      <c r="A699" s="57" t="s">
        <v>1436</v>
      </c>
      <c r="B699" s="57" t="s">
        <v>310</v>
      </c>
      <c r="C699" s="57" t="str">
        <f aca="false">Flights!$F$25</f>
        <v>MH1437</v>
      </c>
      <c r="D699" s="58" t="n">
        <f aca="false">Flights!$D$25</f>
        <v>46325</v>
      </c>
      <c r="E699" s="57" t="str">
        <f aca="false">Flights!$G$25&amp;"-"&amp;Flights!$H$25</f>
        <v>LGK-KUL</v>
      </c>
      <c r="F699" s="57" t="str">
        <f aca="false">Flights!$K$25</f>
        <v>BC</v>
      </c>
      <c r="G699" s="57" t="s">
        <v>462</v>
      </c>
      <c r="H699" s="57" t="s">
        <v>463</v>
      </c>
      <c r="I699" s="57" t="s">
        <v>502</v>
      </c>
      <c r="J699" s="57" t="s">
        <v>554</v>
      </c>
      <c r="K699" s="67" t="s">
        <v>504</v>
      </c>
      <c r="L699" s="67" t="s">
        <v>1421</v>
      </c>
      <c r="M699" s="67" t="s">
        <v>454</v>
      </c>
      <c r="N699" s="67" t="s">
        <v>386</v>
      </c>
      <c r="O699" s="67"/>
      <c r="P699" s="57" t="s">
        <v>306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open",IF(AND(NOT(OR(LEN(AZ699)&lt;15,ISNUMBER(MATCH(AZ699,L_Placeholder,0)))),BK699=0,NOT(OR(LEN(AU699)&lt;2,ISNUMBER(MATCH(AU699,L_Placeholder,0)))),NOT(OR(LEN(AX699)&lt;2,ISNUMBER(MATCH(AX699,L_Placeholder,0)))),TRIM(AE699)&lt;&gt;TRIM(T699)),"N/A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missing",IF(OR(LEN(AU699)&lt;2,ISNUMBER(MATCH(AU699,L_Placeholder,0))),"INVALID – PIC missing",IF(OR(LEN(AV699)&lt;2,ISNUMBER(MATCH(AV699,L_Placeholder,0))),"INVALID – result / assessment missing",IF(OR(OR(LEN(AW699)&lt;3,ISNUMBER(MATCH(AW699,L_Placeholder,0))),SUMPRODUCT(--ISNUMBER(SEARCH(" "&amp;L_EvidencePhrase&amp;" ",BD699)))&gt;0,BI699=1),"INVALID – evidence missing, placeholder or not yet on file",IF(BL699=0,"INVALID – evidence needs a traceable reference (number, file name or link)",IF(OR(LEN(AX699)&lt;2,ISNUMBER(MATCH(AX699,L_Placeholder,0))),"INVALID – verifier missing",IF(AX699=AU699,"INVALID – verifier must be someone other than the PIC",IF(BH699=1,"INVALID – result not yet available (awaiting / TBC)",IF(BV699=1,"INVALID – wording says not on board: an on-board confirmation needs the item loaded",IF(AND(AQ699=1,OR(OR(LEN(AY699)&lt;3,ISNUMBER(MATCH(AY699,L_Placeholder,0))),BJ699=1,BQ699=0)),"INVALID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LATE","COMPLETE")&amp;IF(BG699=1," – CHECK WORDING",""))))))))))))))))))))))))),IF(TRIM(U699)="Fail","FAIL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t="str">
        <f aca="false">" "&amp;TRIM(SUBSTITUTE(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 "))&amp;" "</f>
        <v>  </v>
      </c>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IFERROR(IF(AND(TRIM(U699)="Pass",SUMPRODUCT((LEN(BC699)-LEN(SUBSTITUTE(BC699,"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")))/(LEN(L_PendNeg)+1)),1,0),1)</f>
        <v>0</v>
      </c>
      <c r="BI699" s="61" t="n">
        <f aca="false">IFERROR(IF(SUMPRODUCT((LEN(BD699)-LEN(SUBSTITUTE(BD699," "&amp;L_PendStrict&amp;" "," ")))/(LEN(L_PendStrict)+1))&gt;SUMPRODUCT((LEN(BD699)-LEN(SUBSTITUTE(BD699," "&amp;L_PendNeg&amp;" "," ")))/(LEN(L_PendNeg)+1)),1,0),1)</f>
        <v>0</v>
      </c>
      <c r="BJ699" s="61" t="n">
        <f aca="false">IFERROR(IF(SUMPRODUCT((LEN(BE699)-LEN(SUBSTITUTE(BE699," "&amp;L_Pending&amp;" "," ")))/(LEN(L_Pending)+1))&gt;SUMPRODUCT((LEN(BE699)-LEN(SUBSTITUTE(BE699," "&amp;L_PendNeg&amp;" "," ")))/(LEN(L_PendNeg)+1)),1,0),1)</f>
        <v>0</v>
      </c>
      <c r="BK699" s="61" t="n">
        <f aca="false">IFERROR(IF(SUMPRODUCT((LEN(BF699)-LEN(SUBSTITUTE(BF699," "&amp;L_PendStrict&amp;" "," ")))/(LEN(L_PendStrict)+1))&gt;SUMPRODUCT((LEN(BF699)-LEN(SUBSTITUTE(BF699," "&amp;L_PendNeg&amp;" "," ")))/(LEN(L_PendNeg)+1)),1,0),1)</f>
        <v>0</v>
      </c>
      <c r="BL699" s="61" t="n">
        <f aca="false">IFERROR(IF(OR(SUMPRODUCT(--ISNUMBER(SEARCH({"aa000"," aa 000"," aaa 000"," aaaa 000"," a 0000"," a000 000"," aa 00 000"," aaa 00 000"},BN699)))&gt;0,SUMPRODUCT(--ISNUMBER(SEARCH({"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699)))&gt;0,SUMPRODUCT(--ISNUMBER(SEARCH({"http","www.","\",".pdf",".jpg",".jpeg",".png",".heic",".xls",".doc",".msg",".eml"},Z699)))&gt;0,AND(SUMPRODUCT(--ISNUMBER(SEARCH({"sharepoint","onedrive","teams","dms","q-pulse","qpulse"},Z699)))&gt;0,ISNUMBER(SEARCH("0",BM699)))),1,0),0)</f>
        <v>0</v>
      </c>
      <c r="BM699" s="61" t="str">
        <f aca="false">SUBSTITUTE(SUBSTITUTE(SUBSTITUTE(SUBSTITUTE(SUBSTITUTE(SUBSTITUTE(SUBSTITUTE(SUBSTITUTE(SUBSTITUTE(LOWER(BW699&amp;""),"1","0"),"2","0"),"3","0"),"4","0"),"5","0"),"6","0"),"7","0"),"8","0"),"9","0")</f>
        <v>  </v>
      </c>
      <c r="BN699" s="61" t="str">
        <f aca="false">SUBSTITUTE(SUBSTITUTE(SUBSTITUTE(SUBSTITUTE(SUBSTITUTE(SUBSTITUTE(SUBSTITUTE(SUBSTITUTE(SUBSTITUTE(SUBSTITUTE(SUBSTITUTE(SUBSTITUTE(SUBSTITUTE(SUBSTITUTE(SUBSTITUTE(SUBSTITUTE(SUBSTITUTE(SUBSTITUTE(SUBSTITUTE(SUBSTITUTE(SUBSTITUTE(SUBSTITUTE(SUBSTITUTE(SUBSTITUTE(SUBSTITUTE(BM699,"b","a"),"c","a"),"d","a"),"e","a"),"f","a"),"g","a"),"h","a"),"i","a"),"j","a"),"k","a"),"l","a"),"m","a"),"n","a"),"o","a"),"p","a"),"q","a"),"r","a"),"s","a"),"t","a"),"u","a"),"v","a"),"w","a"),"x","a"),"y","a"),"z","a")</f>
        <v>  </v>
      </c>
      <c r="BO699" s="61" t="str">
        <f aca="false">SUBSTITUTE(SUBSTITUTE(SUBSTITUTE(SUBSTITUTE(SUBSTITUTE(SUBSTITUTE(SUBSTITUTE(SUBSTITUTE(SUBSTITUTE(LOWER(BX699&amp;""),"1","0"),"2","0"),"3","0"),"4","0"),"5","0"),"6","0"),"7","0"),"8","0"),"9","0")</f>
        <v>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v>
      </c>
      <c r="BQ699" s="61" t="n">
        <f aca="false">IFERROR(IF(OR(SUMPRODUCT(--ISNUMBER(SEARCH({"aa000"," aa 000"," aaa 000"," aaaa 000"," a 0000"," a000 000"," aa 00 000"," aaa 00 000"},BP699)))&gt;0,SUMPRODUCT(--ISNUMBER(SEARCH({"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699)))&gt;0,SUMPRODUCT(--ISNUMBER(SEARCH({"http","www.","\",".pdf",".jpg",".jpeg",".png",".heic",".xls",".doc",".msg",".eml"},W699)))&gt;0,ISNUMBER(SEARCH("0000",BO699)),AND(SUMPRODUCT(--ISNUMBER(SEARCH({"sharepoint","onedrive","teams","dms","q-pulse","qpulse"},W699)))&gt;0,ISNUMBER(SEARCH("0",BO699)))),1,0),0)</f>
        <v>0</v>
      </c>
      <c r="BR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699," "&amp;LOWER(Flights!$F$25)&amp;" "," ~ ")," mh"," ~")," at "," ~ ")," by "," ~ ")," on "," ~ ")," to "," ~ ")," from "," ~ ")," until "," ~ ")," till "," ~ ")," before "," ~ ")," after "," ~ ")," around "," ~ ")," approx "," ~ ")," about "," ~ ")," since "," ~ ")," hrs "," ~ ")," hr "," ~ ")," hours "," ~ ")," time "," ~ ")," jan "," ~ ")," feb "," ~ ")," mar "," ~ ")," apr "," ~ ")," may "," ~ ")," jun "," ~ ")," jul "," ~ ")," aug "," ~ ")," sep "," ~ ")," sept "," ~ ")," oct "," ~ ")</f>
        <v>  </v>
      </c>
      <c r="BS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699," "&amp;LOWER(Flights!$F$25)&amp;" "," ~ ")," mh"," ~")," at "," ~ ")," by "," ~ ")," on "," ~ ")," to "," ~ ")," from "," ~ ")," until "," ~ ")," till "," ~ ")," before "," ~ ")," after "," ~ ")," around "," ~ ")," approx "," ~ ")," about "," ~ ")," since "," ~ ")," hrs "," ~ ")," hr "," ~ ")," hours "," ~ ")," time "," ~ ")," jan "," ~ ")," feb "," ~ ")," mar "," ~ ")," apr "," ~ ")," may "," ~ ")," jun "," ~ ")," jul "," ~ ")," aug "," ~ ")," sep "," ~ ")," sept "," ~ ")," oct "," ~ ")</f>
        <v>  </v>
      </c>
      <c r="BT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699,"jan","~"),"feb","~"),"mar","~"),"apr","~"),"may","~"),"jun","~"),"jul","~"),"aug","~"),"sep","~"),"oct","~"),"nov","~"),"dec","~")," nov "," ~ ")," dec "," ~ ")," mon "," ~ ")," tue "," ~ ")," wed "," ~ ")," thu "," ~ ")," fri "," ~ ")," sat "," ~ ")," sun "," ~ ")," gate "," ~ ")," bay "," ~ ")," stand "," ~ ")," position "," ~ ")," galley "," ~ ")," flight "," ~ ")," flt "," ~ ")," day "," ~ ")," date "," ~ ")," dated "," ~ ")," the "," ~ ")," and "," ~ ")," of "," ~ ")," in "," ~ ")," for "," ~ ")," with "," ~ ")</f>
        <v>  </v>
      </c>
      <c r="BU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699,"jan","~"),"feb","~"),"mar","~"),"apr","~"),"may","~"),"jun","~"),"jul","~"),"aug","~"),"sep","~"),"oct","~"),"nov","~"),"dec","~")," nov "," ~ ")," dec "," ~ ")," mon "," ~ ")," tue "," ~ ")," wed "," ~ ")," thu "," ~ ")," fri "," ~ ")," sat "," ~ ")," sun "," ~ ")," gate "," ~ ")," bay "," ~ ")," stand "," ~ ")," position "," ~ ")," galley "," ~ ")," flight "," ~ ")," flt "," ~ ")," day "," ~ ")," date "," ~ ")," dated "," ~ ")," the "," ~ ")," and "," ~ ")," of "," ~ ")," in "," ~ ")," for "," ~ ")," with "," ~ ")</f>
        <v>  </v>
      </c>
      <c r="BV699" s="61" t="n">
        <f aca="false">IFERROR(IF(OR(SUMPRODUCT((LEN(BC699)-LEN(SUBSTITUTE(BC699," "&amp;L_NotLoaded&amp;" "," ")))/(LEN(L_NotLoaded)+1))&gt;SUMPRODUCT((LEN(BC699)-LEN(SUBSTITUTE(BC699," "&amp;L_NotLoadedNeg&amp;" "," ")))/(LEN(L_NotLoadedNeg)+1)),SUMPRODUCT((LEN(BD699)-LEN(SUBSTITUTE(BD699," "&amp;L_NotLoaded&amp;" "," ")))/(LEN(L_NotLoaded)+1))&gt;SUMPRODUCT((LEN(BD699)-LEN(SUBSTITUTE(BD699," "&amp;L_NotLoadedNeg&amp;" "," ")))/(LEN(L_NotLoadedNeg)+1))),1,0),0)</f>
        <v>0</v>
      </c>
      <c r="BW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699," pax "," ~ ")," etd "," ~ ")," eta "," ~ ")," std "," ~ ")," sta "," ~ ")," atd "," ~ ")," ata "," ~ ")," lt "," ~ ")," utc "," ~ ")," local "," ~ ")," ok "," ~ ")," done "," ~ ")," seen "," ~ ")," chk "," ~ ")," chkd "," ~ ")," checked "," ~ ")," rcvd "," ~ ")," recd "," ~ ")," dep "," ~ ")," arr "," ~ ")," qty "," ~ ")," all "," ~ ")," ttl "," ~ ")," total "," ~ ")," via "," ~ ")," per "," ~ ")," call "," ~ ")," inbound "," ~ ")," outbound "," ~ ")," approx "," ~ ")</f>
        <v>  </v>
      </c>
      <c r="BX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699," pax "," ~ ")," etd "," ~ ")," eta "," ~ ")," std "," ~ ")," sta "," ~ ")," atd "," ~ ")," ata "," ~ ")," lt "," ~ ")," utc "," ~ ")," local "," ~ ")," ok "," ~ ")," done "," ~ ")," seen "," ~ ")," chk "," ~ ")," chkd "," ~ ")," checked "," ~ ")," rcvd "," ~ ")," recd "," ~ ")," dep "," ~ ")," arr "," ~ ")," qty "," ~ ")," all "," ~ ")," ttl "," ~ ")," total "," ~ ")," via "," ~ ")," per "," ~ ")," call "," ~ ")," inbound "," ~ ")," outbound "," ~ ")," approx "," ~ ")</f>
        <v>  </v>
      </c>
    </row>
    <row r="700" customFormat="false" ht="39.75" hidden="false" customHeight="true" outlineLevel="0" collapsed="false">
      <c r="A700" s="57" t="s">
        <v>1437</v>
      </c>
      <c r="B700" s="57" t="s">
        <v>310</v>
      </c>
      <c r="C700" s="57" t="str">
        <f aca="false">Flights!$F$25</f>
        <v>MH1437</v>
      </c>
      <c r="D700" s="58" t="n">
        <f aca="false">Flights!$D$25</f>
        <v>46325</v>
      </c>
      <c r="E700" s="57" t="str">
        <f aca="false">Flights!$G$25&amp;"-"&amp;Flights!$H$25</f>
        <v>LGK-KUL</v>
      </c>
      <c r="F700" s="57" t="str">
        <f aca="false">Flights!$K$25</f>
        <v>BC</v>
      </c>
      <c r="G700" s="57" t="s">
        <v>462</v>
      </c>
      <c r="H700" s="57" t="s">
        <v>463</v>
      </c>
      <c r="I700" s="57" t="s">
        <v>450</v>
      </c>
      <c r="J700" s="57" t="s">
        <v>556</v>
      </c>
      <c r="K700" s="67" t="s">
        <v>452</v>
      </c>
      <c r="L700" s="67" t="s">
        <v>1423</v>
      </c>
      <c r="M700" s="67" t="s">
        <v>454</v>
      </c>
      <c r="N700" s="67" t="s">
        <v>386</v>
      </c>
      <c r="O700" s="67"/>
      <c r="P700" s="57" t="s">
        <v>306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open",IF(AND(NOT(OR(LEN(AZ700)&lt;15,ISNUMBER(MATCH(AZ700,L_Placeholder,0)))),BK700=0,NOT(OR(LEN(AU700)&lt;2,ISNUMBER(MATCH(AU700,L_Placeholder,0)))),NOT(OR(LEN(AX700)&lt;2,ISNUMBER(MATCH(AX700,L_Placeholder,0)))),TRIM(AE700)&lt;&gt;TRIM(T700)),"N/A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missing",IF(OR(LEN(AU700)&lt;2,ISNUMBER(MATCH(AU700,L_Placeholder,0))),"INVALID – PIC missing",IF(OR(LEN(AV700)&lt;2,ISNUMBER(MATCH(AV700,L_Placeholder,0))),"INVALID – result / assessment missing",IF(OR(OR(LEN(AW700)&lt;3,ISNUMBER(MATCH(AW700,L_Placeholder,0))),SUMPRODUCT(--ISNUMBER(SEARCH(" "&amp;L_EvidencePhrase&amp;" ",BD700)))&gt;0,BI700=1),"INVALID – evidence missing, placeholder or not yet on file",IF(BL700=0,"INVALID – evidence needs a traceable reference (number, file name or link)",IF(OR(LEN(AX700)&lt;2,ISNUMBER(MATCH(AX700,L_Placeholder,0))),"INVALID – verifier missing",IF(AX700=AU700,"INVALID – verifier must be someone other than the PIC",IF(BH700=1,"INVALID – result not yet available (awaiting / TBC)",IF(BV700=1,"INVALID – wording says not on board: an on-board confirmation needs the item loaded",IF(AND(AQ700=1,OR(OR(LEN(AY700)&lt;3,ISNUMBER(MATCH(AY700,L_Placeholder,0))),BJ700=1,BQ700=0)),"INVALID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LATE","COMPLETE")&amp;IF(BG700=1," – CHECK WORDING",""))))))))))))))))))))))))),IF(TRIM(U700)="Fail","FAIL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t="str">
        <f aca="false">" "&amp;TRIM(SUBSTITUTE(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 "))&amp;" "</f>
        <v>  </v>
      </c>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IFERROR(IF(AND(TRIM(U700)="Pass",SUMPRODUCT((LEN(BC700)-LEN(SUBSTITUTE(BC700,"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")))/(LEN(L_PendNeg)+1)),1,0),1)</f>
        <v>0</v>
      </c>
      <c r="BI700" s="61" t="n">
        <f aca="false">IFERROR(IF(SUMPRODUCT((LEN(BD700)-LEN(SUBSTITUTE(BD700," "&amp;L_PendStrict&amp;" "," ")))/(LEN(L_PendStrict)+1))&gt;SUMPRODUCT((LEN(BD700)-LEN(SUBSTITUTE(BD700," "&amp;L_PendNeg&amp;" "," ")))/(LEN(L_PendNeg)+1)),1,0),1)</f>
        <v>0</v>
      </c>
      <c r="BJ700" s="61" t="n">
        <f aca="false">IFERROR(IF(SUMPRODUCT((LEN(BE700)-LEN(SUBSTITUTE(BE700," "&amp;L_Pending&amp;" "," ")))/(LEN(L_Pending)+1))&gt;SUMPRODUCT((LEN(BE700)-LEN(SUBSTITUTE(BE700," "&amp;L_PendNeg&amp;" "," ")))/(LEN(L_PendNeg)+1)),1,0),1)</f>
        <v>0</v>
      </c>
      <c r="BK700" s="61" t="n">
        <f aca="false">IFERROR(IF(SUMPRODUCT((LEN(BF700)-LEN(SUBSTITUTE(BF700," "&amp;L_PendStrict&amp;" "," ")))/(LEN(L_PendStrict)+1))&gt;SUMPRODUCT((LEN(BF700)-LEN(SUBSTITUTE(BF700," "&amp;L_PendNeg&amp;" "," ")))/(LEN(L_PendNeg)+1)),1,0),1)</f>
        <v>0</v>
      </c>
      <c r="BL700" s="61" t="n">
        <f aca="false">IFERROR(IF(OR(SUMPRODUCT(--ISNUMBER(SEARCH({"aa000"," aa 000"," aaa 000"," aaaa 000"," a 0000"," a000 000"," aa 00 000"," aaa 00 000"},BN700)))&gt;0,SUMPRODUCT(--ISNUMBER(SEARCH({"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700)))&gt;0,SUMPRODUCT(--ISNUMBER(SEARCH({"http","www.","\",".pdf",".jpg",".jpeg",".png",".heic",".xls",".doc",".msg",".eml"},Z700)))&gt;0,AND(SUMPRODUCT(--ISNUMBER(SEARCH({"sharepoint","onedrive","teams","dms","q-pulse","qpulse"},Z700)))&gt;0,ISNUMBER(SEARCH("0",BM700)))),1,0),0)</f>
        <v>0</v>
      </c>
      <c r="BM700" s="61" t="str">
        <f aca="false">SUBSTITUTE(SUBSTITUTE(SUBSTITUTE(SUBSTITUTE(SUBSTITUTE(SUBSTITUTE(SUBSTITUTE(SUBSTITUTE(SUBSTITUTE(LOWER(BW700&amp;""),"1","0"),"2","0"),"3","0"),"4","0"),"5","0"),"6","0"),"7","0"),"8","0"),"9","0")</f>
        <v>  </v>
      </c>
      <c r="BN700" s="61" t="str">
        <f aca="false">SUBSTITUTE(SUBSTITUTE(SUBSTITUTE(SUBSTITUTE(SUBSTITUTE(SUBSTITUTE(SUBSTITUTE(SUBSTITUTE(SUBSTITUTE(SUBSTITUTE(SUBSTITUTE(SUBSTITUTE(SUBSTITUTE(SUBSTITUTE(SUBSTITUTE(SUBSTITUTE(SUBSTITUTE(SUBSTITUTE(SUBSTITUTE(SUBSTITUTE(SUBSTITUTE(SUBSTITUTE(SUBSTITUTE(SUBSTITUTE(SUBSTITUTE(BM700,"b","a"),"c","a"),"d","a"),"e","a"),"f","a"),"g","a"),"h","a"),"i","a"),"j","a"),"k","a"),"l","a"),"m","a"),"n","a"),"o","a"),"p","a"),"q","a"),"r","a"),"s","a"),"t","a"),"u","a"),"v","a"),"w","a"),"x","a"),"y","a"),"z","a")</f>
        <v>  </v>
      </c>
      <c r="BO700" s="61" t="str">
        <f aca="false">SUBSTITUTE(SUBSTITUTE(SUBSTITUTE(SUBSTITUTE(SUBSTITUTE(SUBSTITUTE(SUBSTITUTE(SUBSTITUTE(SUBSTITUTE(LOWER(BX700&amp;""),"1","0"),"2","0"),"3","0"),"4","0"),"5","0"),"6","0"),"7","0"),"8","0"),"9","0")</f>
        <v>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v>
      </c>
      <c r="BQ700" s="61" t="n">
        <f aca="false">IFERROR(IF(OR(SUMPRODUCT(--ISNUMBER(SEARCH({"aa000"," aa 000"," aaa 000"," aaaa 000"," a 0000"," a000 000"," aa 00 000"," aaa 00 000"},BP700)))&gt;0,SUMPRODUCT(--ISNUMBER(SEARCH({"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700)))&gt;0,SUMPRODUCT(--ISNUMBER(SEARCH({"http","www.","\",".pdf",".jpg",".jpeg",".png",".heic",".xls",".doc",".msg",".eml"},W700)))&gt;0,ISNUMBER(SEARCH("0000",BO700)),AND(SUMPRODUCT(--ISNUMBER(SEARCH({"sharepoint","onedrive","teams","dms","q-pulse","qpulse"},W700)))&gt;0,ISNUMBER(SEARCH("0",BO700)))),1,0),0)</f>
        <v>0</v>
      </c>
      <c r="BR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700," "&amp;LOWER(Flights!$F$25)&amp;" "," ~ ")," mh"," ~")," at "," ~ ")," by "," ~ ")," on "," ~ ")," to "," ~ ")," from "," ~ ")," until "," ~ ")," till "," ~ ")," before "," ~ ")," after "," ~ ")," around "," ~ ")," approx "," ~ ")," about "," ~ ")," since "," ~ ")," hrs "," ~ ")," hr "," ~ ")," hours "," ~ ")," time "," ~ ")," jan "," ~ ")," feb "," ~ ")," mar "," ~ ")," apr "," ~ ")," may "," ~ ")," jun "," ~ ")," jul "," ~ ")," aug "," ~ ")," sep "," ~ ")," sept "," ~ ")," oct "," ~ ")</f>
        <v>  </v>
      </c>
      <c r="BS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700," "&amp;LOWER(Flights!$F$25)&amp;" "," ~ ")," mh"," ~")," at "," ~ ")," by "," ~ ")," on "," ~ ")," to "," ~ ")," from "," ~ ")," until "," ~ ")," till "," ~ ")," before "," ~ ")," after "," ~ ")," around "," ~ ")," approx "," ~ ")," about "," ~ ")," since "," ~ ")," hrs "," ~ ")," hr "," ~ ")," hours "," ~ ")," time "," ~ ")," jan "," ~ ")," feb "," ~ ")," mar "," ~ ")," apr "," ~ ")," may "," ~ ")," jun "," ~ ")," jul "," ~ ")," aug "," ~ ")," sep "," ~ ")," sept "," ~ ")," oct "," ~ ")</f>
        <v>  </v>
      </c>
      <c r="BT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700,"jan","~"),"feb","~"),"mar","~"),"apr","~"),"may","~"),"jun","~"),"jul","~"),"aug","~"),"sep","~"),"oct","~"),"nov","~"),"dec","~")," nov "," ~ ")," dec "," ~ ")," mon "," ~ ")," tue "," ~ ")," wed "," ~ ")," thu "," ~ ")," fri "," ~ ")," sat "," ~ ")," sun "," ~ ")," gate "," ~ ")," bay "," ~ ")," stand "," ~ ")," position "," ~ ")," galley "," ~ ")," flight "," ~ ")," flt "," ~ ")," day "," ~ ")," date "," ~ ")," dated "," ~ ")," the "," ~ ")," and "," ~ ")," of "," ~ ")," in "," ~ ")," for "," ~ ")," with "," ~ ")</f>
        <v>  </v>
      </c>
      <c r="BU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700,"jan","~"),"feb","~"),"mar","~"),"apr","~"),"may","~"),"jun","~"),"jul","~"),"aug","~"),"sep","~"),"oct","~"),"nov","~"),"dec","~")," nov "," ~ ")," dec "," ~ ")," mon "," ~ ")," tue "," ~ ")," wed "," ~ ")," thu "," ~ ")," fri "," ~ ")," sat "," ~ ")," sun "," ~ ")," gate "," ~ ")," bay "," ~ ")," stand "," ~ ")," position "," ~ ")," galley "," ~ ")," flight "," ~ ")," flt "," ~ ")," day "," ~ ")," date "," ~ ")," dated "," ~ ")," the "," ~ ")," and "," ~ ")," of "," ~ ")," in "," ~ ")," for "," ~ ")," with "," ~ ")</f>
        <v>  </v>
      </c>
      <c r="BV700" s="61" t="n">
        <f aca="false">IFERROR(IF(OR(SUMPRODUCT((LEN(BC700)-LEN(SUBSTITUTE(BC700," "&amp;L_NotLoaded&amp;" "," ")))/(LEN(L_NotLoaded)+1))&gt;SUMPRODUCT((LEN(BC700)-LEN(SUBSTITUTE(BC700," "&amp;L_NotLoadedNeg&amp;" "," ")))/(LEN(L_NotLoadedNeg)+1)),SUMPRODUCT((LEN(BD700)-LEN(SUBSTITUTE(BD700," "&amp;L_NotLoaded&amp;" "," ")))/(LEN(L_NotLoaded)+1))&gt;SUMPRODUCT((LEN(BD700)-LEN(SUBSTITUTE(BD700," "&amp;L_NotLoadedNeg&amp;" "," ")))/(LEN(L_NotLoadedNeg)+1))),1,0),0)</f>
        <v>0</v>
      </c>
      <c r="BW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700," pax "," ~ ")," etd "," ~ ")," eta "," ~ ")," std "," ~ ")," sta "," ~ ")," atd "," ~ ")," ata "," ~ ")," lt "," ~ ")," utc "," ~ ")," local "," ~ ")," ok "," ~ ")," done "," ~ ")," seen "," ~ ")," chk "," ~ ")," chkd "," ~ ")," checked "," ~ ")," rcvd "," ~ ")," recd "," ~ ")," dep "," ~ ")," arr "," ~ ")," qty "," ~ ")," all "," ~ ")," ttl "," ~ ")," total "," ~ ")," via "," ~ ")," per "," ~ ")," call "," ~ ")," inbound "," ~ ")," outbound "," ~ ")," approx "," ~ ")</f>
        <v>  </v>
      </c>
      <c r="BX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700," pax "," ~ ")," etd "," ~ ")," eta "," ~ ")," std "," ~ ")," sta "," ~ ")," atd "," ~ ")," ata "," ~ ")," lt "," ~ ")," utc "," ~ ")," local "," ~ ")," ok "," ~ ")," done "," ~ ")," seen "," ~ ")," chk "," ~ ")," chkd "," ~ ")," checked "," ~ ")," rcvd "," ~ ")," recd "," ~ ")," dep "," ~ ")," arr "," ~ ")," qty "," ~ ")," all "," ~ ")," ttl "," ~ ")," total "," ~ ")," via "," ~ ")," per "," ~ ")," call "," ~ ")," inbound "," ~ ")," outbound "," ~ ")," approx "," ~ ")</f>
        <v>  </v>
      </c>
    </row>
    <row r="701" customFormat="false" ht="39.75" hidden="false" customHeight="true" outlineLevel="0" collapsed="false">
      <c r="A701" s="57" t="s">
        <v>1438</v>
      </c>
      <c r="B701" s="57" t="s">
        <v>310</v>
      </c>
      <c r="C701" s="57" t="str">
        <f aca="false">Flights!$F$25</f>
        <v>MH1437</v>
      </c>
      <c r="D701" s="58" t="n">
        <f aca="false">Flights!$D$25</f>
        <v>46325</v>
      </c>
      <c r="E701" s="57" t="str">
        <f aca="false">Flights!$G$25&amp;"-"&amp;Flights!$H$25</f>
        <v>LGK-KUL</v>
      </c>
      <c r="F701" s="57" t="str">
        <f aca="false">Flights!$K$25</f>
        <v>BC</v>
      </c>
      <c r="G701" s="57" t="s">
        <v>462</v>
      </c>
      <c r="H701" s="57" t="s">
        <v>463</v>
      </c>
      <c r="I701" s="57" t="s">
        <v>450</v>
      </c>
      <c r="J701" s="57" t="s">
        <v>558</v>
      </c>
      <c r="K701" s="67" t="s">
        <v>452</v>
      </c>
      <c r="L701" s="67" t="s">
        <v>1425</v>
      </c>
      <c r="M701" s="67" t="s">
        <v>454</v>
      </c>
      <c r="N701" s="67" t="s">
        <v>386</v>
      </c>
      <c r="O701" s="67"/>
      <c r="P701" s="57" t="s">
        <v>306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open",IF(AND(NOT(OR(LEN(AZ701)&lt;15,ISNUMBER(MATCH(AZ701,L_Placeholder,0)))),BK701=0,NOT(OR(LEN(AU701)&lt;2,ISNUMBER(MATCH(AU701,L_Placeholder,0)))),NOT(OR(LEN(AX701)&lt;2,ISNUMBER(MATCH(AX701,L_Placeholder,0)))),TRIM(AE701)&lt;&gt;TRIM(T701)),"N/A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missing",IF(OR(LEN(AU701)&lt;2,ISNUMBER(MATCH(AU701,L_Placeholder,0))),"INVALID – PIC missing",IF(OR(LEN(AV701)&lt;2,ISNUMBER(MATCH(AV701,L_Placeholder,0))),"INVALID – result / assessment missing",IF(OR(OR(LEN(AW701)&lt;3,ISNUMBER(MATCH(AW701,L_Placeholder,0))),SUMPRODUCT(--ISNUMBER(SEARCH(" "&amp;L_EvidencePhrase&amp;" ",BD701)))&gt;0,BI701=1),"INVALID – evidence missing, placeholder or not yet on file",IF(BL701=0,"INVALID – evidence needs a traceable reference (number, file name or link)",IF(OR(LEN(AX701)&lt;2,ISNUMBER(MATCH(AX701,L_Placeholder,0))),"INVALID – verifier missing",IF(AX701=AU701,"INVALID – verifier must be someone other than the PIC",IF(BH701=1,"INVALID – result not yet available (awaiting / TBC)",IF(BV701=1,"INVALID – wording says not on board: an on-board confirmation needs the item loaded",IF(AND(AQ701=1,OR(OR(LEN(AY701)&lt;3,ISNUMBER(MATCH(AY701,L_Placeholder,0))),BJ701=1,BQ701=0)),"INVALID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LATE","COMPLETE")&amp;IF(BG701=1," – CHECK WORDING",""))))))))))))))))))))))))),IF(TRIM(U701)="Fail","FAIL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t="str">
        <f aca="false">" "&amp;TRIM(SUBSTITUTE(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 "))&amp;" "</f>
        <v>  </v>
      </c>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IFERROR(IF(AND(TRIM(U701)="Pass",SUMPRODUCT((LEN(BC701)-LEN(SUBSTITUTE(BC701,"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")))/(LEN(L_PendNeg)+1)),1,0),1)</f>
        <v>0</v>
      </c>
      <c r="BI701" s="61" t="n">
        <f aca="false">IFERROR(IF(SUMPRODUCT((LEN(BD701)-LEN(SUBSTITUTE(BD701," "&amp;L_PendStrict&amp;" "," ")))/(LEN(L_PendStrict)+1))&gt;SUMPRODUCT((LEN(BD701)-LEN(SUBSTITUTE(BD701," "&amp;L_PendNeg&amp;" "," ")))/(LEN(L_PendNeg)+1)),1,0),1)</f>
        <v>0</v>
      </c>
      <c r="BJ701" s="61" t="n">
        <f aca="false">IFERROR(IF(SUMPRODUCT((LEN(BE701)-LEN(SUBSTITUTE(BE701," "&amp;L_Pending&amp;" "," ")))/(LEN(L_Pending)+1))&gt;SUMPRODUCT((LEN(BE701)-LEN(SUBSTITUTE(BE701," "&amp;L_PendNeg&amp;" "," ")))/(LEN(L_PendNeg)+1)),1,0),1)</f>
        <v>0</v>
      </c>
      <c r="BK701" s="61" t="n">
        <f aca="false">IFERROR(IF(SUMPRODUCT((LEN(BF701)-LEN(SUBSTITUTE(BF701," "&amp;L_PendStrict&amp;" "," ")))/(LEN(L_PendStrict)+1))&gt;SUMPRODUCT((LEN(BF701)-LEN(SUBSTITUTE(BF701," "&amp;L_PendNeg&amp;" "," ")))/(LEN(L_PendNeg)+1)),1,0),1)</f>
        <v>0</v>
      </c>
      <c r="BL701" s="61" t="n">
        <f aca="false">IFERROR(IF(OR(SUMPRODUCT(--ISNUMBER(SEARCH({"aa000"," aa 000"," aaa 000"," aaaa 000"," a 0000"," a000 000"," aa 00 000"," aaa 00 000"},BN701)))&gt;0,SUMPRODUCT(--ISNUMBER(SEARCH({"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701)))&gt;0,SUMPRODUCT(--ISNUMBER(SEARCH({"http","www.","\",".pdf",".jpg",".jpeg",".png",".heic",".xls",".doc",".msg",".eml"},Z701)))&gt;0,AND(SUMPRODUCT(--ISNUMBER(SEARCH({"sharepoint","onedrive","teams","dms","q-pulse","qpulse"},Z701)))&gt;0,ISNUMBER(SEARCH("0",BM701)))),1,0),0)</f>
        <v>0</v>
      </c>
      <c r="BM701" s="61" t="str">
        <f aca="false">SUBSTITUTE(SUBSTITUTE(SUBSTITUTE(SUBSTITUTE(SUBSTITUTE(SUBSTITUTE(SUBSTITUTE(SUBSTITUTE(SUBSTITUTE(LOWER(BW701&amp;""),"1","0"),"2","0"),"3","0"),"4","0"),"5","0"),"6","0"),"7","0"),"8","0"),"9","0")</f>
        <v>  </v>
      </c>
      <c r="BN701" s="61" t="str">
        <f aca="false">SUBSTITUTE(SUBSTITUTE(SUBSTITUTE(SUBSTITUTE(SUBSTITUTE(SUBSTITUTE(SUBSTITUTE(SUBSTITUTE(SUBSTITUTE(SUBSTITUTE(SUBSTITUTE(SUBSTITUTE(SUBSTITUTE(SUBSTITUTE(SUBSTITUTE(SUBSTITUTE(SUBSTITUTE(SUBSTITUTE(SUBSTITUTE(SUBSTITUTE(SUBSTITUTE(SUBSTITUTE(SUBSTITUTE(SUBSTITUTE(SUBSTITUTE(BM701,"b","a"),"c","a"),"d","a"),"e","a"),"f","a"),"g","a"),"h","a"),"i","a"),"j","a"),"k","a"),"l","a"),"m","a"),"n","a"),"o","a"),"p","a"),"q","a"),"r","a"),"s","a"),"t","a"),"u","a"),"v","a"),"w","a"),"x","a"),"y","a"),"z","a")</f>
        <v>  </v>
      </c>
      <c r="BO701" s="61" t="str">
        <f aca="false">SUBSTITUTE(SUBSTITUTE(SUBSTITUTE(SUBSTITUTE(SUBSTITUTE(SUBSTITUTE(SUBSTITUTE(SUBSTITUTE(SUBSTITUTE(LOWER(BX701&amp;""),"1","0"),"2","0"),"3","0"),"4","0"),"5","0"),"6","0"),"7","0"),"8","0"),"9","0")</f>
        <v>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v>
      </c>
      <c r="BQ701" s="61" t="n">
        <f aca="false">IFERROR(IF(OR(SUMPRODUCT(--ISNUMBER(SEARCH({"aa000"," aa 000"," aaa 000"," aaaa 000"," a 0000"," a000 000"," aa 00 000"," aaa 00 000"},BP701)))&gt;0,SUMPRODUCT(--ISNUMBER(SEARCH({"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701)))&gt;0,SUMPRODUCT(--ISNUMBER(SEARCH({"http","www.","\",".pdf",".jpg",".jpeg",".png",".heic",".xls",".doc",".msg",".eml"},W701)))&gt;0,ISNUMBER(SEARCH("0000",BO701)),AND(SUMPRODUCT(--ISNUMBER(SEARCH({"sharepoint","onedrive","teams","dms","q-pulse","qpulse"},W701)))&gt;0,ISNUMBER(SEARCH("0",BO701)))),1,0),0)</f>
        <v>0</v>
      </c>
      <c r="BR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701," "&amp;LOWER(Flights!$F$25)&amp;" "," ~ ")," mh"," ~")," at "," ~ ")," by "," ~ ")," on "," ~ ")," to "," ~ ")," from "," ~ ")," until "," ~ ")," till "," ~ ")," before "," ~ ")," after "," ~ ")," around "," ~ ")," approx "," ~ ")," about "," ~ ")," since "," ~ ")," hrs "," ~ ")," hr "," ~ ")," hours "," ~ ")," time "," ~ ")," jan "," ~ ")," feb "," ~ ")," mar "," ~ ")," apr "," ~ ")," may "," ~ ")," jun "," ~ ")," jul "," ~ ")," aug "," ~ ")," sep "," ~ ")," sept "," ~ ")," oct "," ~ ")</f>
        <v>  </v>
      </c>
      <c r="BS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701," "&amp;LOWER(Flights!$F$25)&amp;" "," ~ ")," mh"," ~")," at "," ~ ")," by "," ~ ")," on "," ~ ")," to "," ~ ")," from "," ~ ")," until "," ~ ")," till "," ~ ")," before "," ~ ")," after "," ~ ")," around "," ~ ")," approx "," ~ ")," about "," ~ ")," since "," ~ ")," hrs "," ~ ")," hr "," ~ ")," hours "," ~ ")," time "," ~ ")," jan "," ~ ")," feb "," ~ ")," mar "," ~ ")," apr "," ~ ")," may "," ~ ")," jun "," ~ ")," jul "," ~ ")," aug "," ~ ")," sep "," ~ ")," sept "," ~ ")," oct "," ~ ")</f>
        <v>  </v>
      </c>
      <c r="BT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701,"jan","~"),"feb","~"),"mar","~"),"apr","~"),"may","~"),"jun","~"),"jul","~"),"aug","~"),"sep","~"),"oct","~"),"nov","~"),"dec","~")," nov "," ~ ")," dec "," ~ ")," mon "," ~ ")," tue "," ~ ")," wed "," ~ ")," thu "," ~ ")," fri "," ~ ")," sat "," ~ ")," sun "," ~ ")," gate "," ~ ")," bay "," ~ ")," stand "," ~ ")," position "," ~ ")," galley "," ~ ")," flight "," ~ ")," flt "," ~ ")," day "," ~ ")," date "," ~ ")," dated "," ~ ")," the "," ~ ")," and "," ~ ")," of "," ~ ")," in "," ~ ")," for "," ~ ")," with "," ~ ")</f>
        <v>  </v>
      </c>
      <c r="BU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701,"jan","~"),"feb","~"),"mar","~"),"apr","~"),"may","~"),"jun","~"),"jul","~"),"aug","~"),"sep","~"),"oct","~"),"nov","~"),"dec","~")," nov "," ~ ")," dec "," ~ ")," mon "," ~ ")," tue "," ~ ")," wed "," ~ ")," thu "," ~ ")," fri "," ~ ")," sat "," ~ ")," sun "," ~ ")," gate "," ~ ")," bay "," ~ ")," stand "," ~ ")," position "," ~ ")," galley "," ~ ")," flight "," ~ ")," flt "," ~ ")," day "," ~ ")," date "," ~ ")," dated "," ~ ")," the "," ~ ")," and "," ~ ")," of "," ~ ")," in "," ~ ")," for "," ~ ")," with "," ~ ")</f>
        <v>  </v>
      </c>
      <c r="BV701" s="61" t="n">
        <f aca="false">IFERROR(IF(OR(SUMPRODUCT((LEN(BC701)-LEN(SUBSTITUTE(BC701," "&amp;L_NotLoaded&amp;" "," ")))/(LEN(L_NotLoaded)+1))&gt;SUMPRODUCT((LEN(BC701)-LEN(SUBSTITUTE(BC701," "&amp;L_NotLoadedNeg&amp;" "," ")))/(LEN(L_NotLoadedNeg)+1)),SUMPRODUCT((LEN(BD701)-LEN(SUBSTITUTE(BD701," "&amp;L_NotLoaded&amp;" "," ")))/(LEN(L_NotLoaded)+1))&gt;SUMPRODUCT((LEN(BD701)-LEN(SUBSTITUTE(BD701," "&amp;L_NotLoadedNeg&amp;" "," ")))/(LEN(L_NotLoadedNeg)+1))),1,0),0)</f>
        <v>0</v>
      </c>
      <c r="BW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701," pax "," ~ ")," etd "," ~ ")," eta "," ~ ")," std "," ~ ")," sta "," ~ ")," atd "," ~ ")," ata "," ~ ")," lt "," ~ ")," utc "," ~ ")," local "," ~ ")," ok "," ~ ")," done "," ~ ")," seen "," ~ ")," chk "," ~ ")," chkd "," ~ ")," checked "," ~ ")," rcvd "," ~ ")," recd "," ~ ")," dep "," ~ ")," arr "," ~ ")," qty "," ~ ")," all "," ~ ")," ttl "," ~ ")," total "," ~ ")," via "," ~ ")," per "," ~ ")," call "," ~ ")," inbound "," ~ ")," outbound "," ~ ")," approx "," ~ ")</f>
        <v>  </v>
      </c>
      <c r="BX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701," pax "," ~ ")," etd "," ~ ")," eta "," ~ ")," std "," ~ ")," sta "," ~ ")," atd "," ~ ")," ata "," ~ ")," lt "," ~ ")," utc "," ~ ")," local "," ~ ")," ok "," ~ ")," done "," ~ ")," seen "," ~ ")," chk "," ~ ")," chkd "," ~ ")," checked "," ~ ")," rcvd "," ~ ")," recd "," ~ ")," dep "," ~ ")," arr "," ~ ")," qty "," ~ ")," all "," ~ ")," ttl "," ~ ")," total "," ~ ")," via "," ~ ")," per "," ~ ")," call "," ~ ")," inbound "," ~ ")," outbound "," ~ ")," approx "," ~ ")</f>
        <v>  </v>
      </c>
    </row>
    <row r="702" customFormat="false" ht="39.75" hidden="false" customHeight="true" outlineLevel="0" collapsed="false">
      <c r="A702" s="57" t="s">
        <v>1439</v>
      </c>
      <c r="B702" s="57" t="s">
        <v>312</v>
      </c>
      <c r="C702" s="57" t="str">
        <f aca="false">Flights!$F$26</f>
        <v>MH0002</v>
      </c>
      <c r="D702" s="58" t="n">
        <f aca="false">Flights!$D$26</f>
        <v>46325</v>
      </c>
      <c r="E702" s="57" t="str">
        <f aca="false">Flights!$G$26&amp;"-"&amp;Flights!$H$26</f>
        <v>KUL-LHR</v>
      </c>
      <c r="F702" s="57" t="str">
        <f aca="false">Flights!$K$26</f>
        <v>BC</v>
      </c>
      <c r="G702" s="57" t="s">
        <v>81</v>
      </c>
      <c r="H702" s="57" t="s">
        <v>381</v>
      </c>
      <c r="I702" s="57" t="s">
        <v>382</v>
      </c>
      <c r="J702" s="57" t="s">
        <v>383</v>
      </c>
      <c r="K702" s="67" t="s">
        <v>384</v>
      </c>
      <c r="L702" s="67" t="s">
        <v>385</v>
      </c>
      <c r="M702" s="67"/>
      <c r="N702" s="67" t="s">
        <v>386</v>
      </c>
      <c r="O702" s="67"/>
      <c r="P702" s="57" t="s">
        <v>187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open",IF(AND(NOT(OR(LEN(AZ702)&lt;15,ISNUMBER(MATCH(AZ702,L_Placeholder,0)))),BK702=0,NOT(OR(LEN(AU702)&lt;2,ISNUMBER(MATCH(AU702,L_Placeholder,0)))),NOT(OR(LEN(AX702)&lt;2,ISNUMBER(MATCH(AX702,L_Placeholder,0)))),TRIM(AE702)&lt;&gt;TRIM(T702)),"N/A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missing",IF(OR(LEN(AU702)&lt;2,ISNUMBER(MATCH(AU702,L_Placeholder,0))),"INVALID – PIC missing",IF(OR(LEN(AV702)&lt;2,ISNUMBER(MATCH(AV702,L_Placeholder,0))),"INVALID – result / assessment missing",IF(OR(OR(LEN(AW702)&lt;3,ISNUMBER(MATCH(AW702,L_Placeholder,0))),SUMPRODUCT(--ISNUMBER(SEARCH(" "&amp;L_EvidencePhrase&amp;" ",BD702)))&gt;0,BI702=1),"INVALID – evidence missing, placeholder or not yet on file",IF(BL702=0,"INVALID – evidence needs a traceable reference (number, file name or link)",IF(OR(LEN(AX702)&lt;2,ISNUMBER(MATCH(AX702,L_Placeholder,0))),"INVALID – verifier missing",IF(AX702=AU702,"INVALID – verifier must be someone other than the PIC",IF(BH702=1,"INVALID – result not yet available (awaiting / TBC)",IF(BV702=1,"INVALID – wording says not on board: an on-board confirmation needs the item loaded",IF(AND(AQ702=1,OR(OR(LEN(AY702)&lt;3,ISNUMBER(MATCH(AY702,L_Placeholder,0))),BJ702=1,BQ702=0)),"INVALID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LATE","COMPLETE")&amp;IF(BG702=1," – CHECK WORDING",""))))))))))))))))))))))),IF(TRIM(U702)="Fail","FAIL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t="str">
        <f aca="false">" "&amp;TRIM(SUBSTITUTE(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 "))&amp;" "</f>
        <v>  </v>
      </c>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IFERROR(IF(AND(TRIM(U702)="Pass",SUMPRODUCT((LEN(BC702)-LEN(SUBSTITUTE(BC702,"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")))/(LEN(L_PendNeg)+1))+SUMPRODUCT((LEN(BC702)-LEN(SUBSTITUTE(BC702," "&amp;L_PendPrep&amp;" "," ")))/(LEN(L_PendPrep)+1)),1,0),1)</f>
        <v>0</v>
      </c>
      <c r="BI702" s="61" t="n">
        <f aca="false">IFERROR(IF(SUMPRODUCT((LEN(BD702)-LEN(SUBSTITUTE(BD702," "&amp;L_PendStrict&amp;" "," ")))/(LEN(L_PendStrict)+1))&gt;SUMPRODUCT((LEN(BD702)-LEN(SUBSTITUTE(BD702," "&amp;L_PendNeg&amp;" "," ")))/(LEN(L_PendNeg)+1)),1,0),1)</f>
        <v>0</v>
      </c>
      <c r="BJ702" s="61" t="n">
        <f aca="false">IFERROR(IF(SUMPRODUCT((LEN(BE702)-LEN(SUBSTITUTE(BE702," "&amp;L_Pending&amp;" "," ")))/(LEN(L_Pending)+1))&gt;SUMPRODUCT((LEN(BE702)-LEN(SUBSTITUTE(BE702," "&amp;L_PendNeg&amp;" "," ")))/(LEN(L_PendNeg)+1))+SUMPRODUCT((LEN(BE702)-LEN(SUBSTITUTE(BE702," "&amp;L_PendPrep&amp;" "," ")))/(LEN(L_PendPrep)+1)),1,0),1)</f>
        <v>0</v>
      </c>
      <c r="BK702" s="61" t="n">
        <f aca="false">IFERROR(IF(SUMPRODUCT((LEN(BF702)-LEN(SUBSTITUTE(BF702," "&amp;L_PendStrict&amp;" "," ")))/(LEN(L_PendStrict)+1))&gt;SUMPRODUCT((LEN(BF702)-LEN(SUBSTITUTE(BF702," "&amp;L_PendNeg&amp;" "," ")))/(LEN(L_PendNeg)+1)),1,0),1)</f>
        <v>0</v>
      </c>
      <c r="BL702" s="61" t="n">
        <f aca="false">IFERROR(IF(OR(SUMPRODUCT(--ISNUMBER(SEARCH({"aa000"," aa 000"," aaa 000"," aaaa 000"," a 0000"," a000 000"," aa 00 000"," aaa 00 000"},BN702)))&gt;0,SUMPRODUCT(--ISNUMBER(SEARCH({"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702)))&gt;0,SUMPRODUCT(--ISNUMBER(SEARCH({"http","www.","\",".pdf",".jpg",".jpeg",".png",".heic",".xls",".doc",".msg",".eml"},Z702)))&gt;0,AND(SUMPRODUCT(--ISNUMBER(SEARCH({"sharepoint","onedrive","teams","dms","q-pulse","qpulse"},Z702)))&gt;0,ISNUMBER(SEARCH("0",BM702)))),1,0),0)</f>
        <v>0</v>
      </c>
      <c r="BM702" s="61" t="str">
        <f aca="false">SUBSTITUTE(SUBSTITUTE(SUBSTITUTE(SUBSTITUTE(SUBSTITUTE(SUBSTITUTE(SUBSTITUTE(SUBSTITUTE(SUBSTITUTE(LOWER(BW702&amp;""),"1","0"),"2","0"),"3","0"),"4","0"),"5","0"),"6","0"),"7","0"),"8","0"),"9","0")</f>
        <v>  </v>
      </c>
      <c r="BN702" s="61" t="str">
        <f aca="false">SUBSTITUTE(SUBSTITUTE(SUBSTITUTE(SUBSTITUTE(SUBSTITUTE(SUBSTITUTE(SUBSTITUTE(SUBSTITUTE(SUBSTITUTE(SUBSTITUTE(SUBSTITUTE(SUBSTITUTE(SUBSTITUTE(SUBSTITUTE(SUBSTITUTE(SUBSTITUTE(SUBSTITUTE(SUBSTITUTE(SUBSTITUTE(SUBSTITUTE(SUBSTITUTE(SUBSTITUTE(SUBSTITUTE(SUBSTITUTE(SUBSTITUTE(BM702,"b","a"),"c","a"),"d","a"),"e","a"),"f","a"),"g","a"),"h","a"),"i","a"),"j","a"),"k","a"),"l","a"),"m","a"),"n","a"),"o","a"),"p","a"),"q","a"),"r","a"),"s","a"),"t","a"),"u","a"),"v","a"),"w","a"),"x","a"),"y","a"),"z","a")</f>
        <v>  </v>
      </c>
      <c r="BO702" s="61" t="str">
        <f aca="false">SUBSTITUTE(SUBSTITUTE(SUBSTITUTE(SUBSTITUTE(SUBSTITUTE(SUBSTITUTE(SUBSTITUTE(SUBSTITUTE(SUBSTITUTE(LOWER(BX702&amp;""),"1","0"),"2","0"),"3","0"),"4","0"),"5","0"),"6","0"),"7","0"),"8","0"),"9","0")</f>
        <v>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v>
      </c>
      <c r="BQ702" s="61" t="n">
        <f aca="false">IFERROR(IF(OR(SUMPRODUCT(--ISNUMBER(SEARCH({"aa000"," aa 000"," aaa 000"," aaaa 000"," a 0000"," a000 000"," aa 00 000"," aaa 00 000"},BP702)))&gt;0,SUMPRODUCT(--ISNUMBER(SEARCH({"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702)))&gt;0,SUMPRODUCT(--ISNUMBER(SEARCH({"http","www.","\",".pdf",".jpg",".jpeg",".png",".heic",".xls",".doc",".msg",".eml"},W702)))&gt;0,ISNUMBER(SEARCH("0000",BO702)),AND(SUMPRODUCT(--ISNUMBER(SEARCH({"sharepoint","onedrive","teams","dms","q-pulse","qpulse"},W702)))&gt;0,ISNUMBER(SEARCH("0",BO702)))),1,0),0)</f>
        <v>0</v>
      </c>
      <c r="BR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702," "&amp;LOWER(Flights!$F$26)&amp;" "," ~ ")," mh"," ~")," at "," ~ ")," by "," ~ ")," on "," ~ ")," to "," ~ ")," from "," ~ ")," until "," ~ ")," till "," ~ ")," before "," ~ ")," after "," ~ ")," around "," ~ ")," approx "," ~ ")," about "," ~ ")," since "," ~ ")," hrs "," ~ ")," hr "," ~ ")," hours "," ~ ")," time "," ~ ")," jan "," ~ ")," feb "," ~ ")," mar "," ~ ")," apr "," ~ ")," may "," ~ ")," jun "," ~ ")," jul "," ~ ")," aug "," ~ ")," sep "," ~ ")," sept "," ~ ")," oct "," ~ ")</f>
        <v>  </v>
      </c>
      <c r="BS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702," "&amp;LOWER(Flights!$F$26)&amp;" "," ~ ")," mh"," ~")," at "," ~ ")," by "," ~ ")," on "," ~ ")," to "," ~ ")," from "," ~ ")," until "," ~ ")," till "," ~ ")," before "," ~ ")," after "," ~ ")," around "," ~ ")," approx "," ~ ")," about "," ~ ")," since "," ~ ")," hrs "," ~ ")," hr "," ~ ")," hours "," ~ ")," time "," ~ ")," jan "," ~ ")," feb "," ~ ")," mar "," ~ ")," apr "," ~ ")," may "," ~ ")," jun "," ~ ")," jul "," ~ ")," aug "," ~ ")," sep "," ~ ")," sept "," ~ ")," oct "," ~ ")</f>
        <v>  </v>
      </c>
      <c r="BT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702,"jan","~"),"feb","~"),"mar","~"),"apr","~"),"may","~"),"jun","~"),"jul","~"),"aug","~"),"sep","~"),"oct","~"),"nov","~"),"dec","~")," nov "," ~ ")," dec "," ~ ")," mon "," ~ ")," tue "," ~ ")," wed "," ~ ")," thu "," ~ ")," fri "," ~ ")," sat "," ~ ")," sun "," ~ ")," gate "," ~ ")," bay "," ~ ")," stand "," ~ ")," position "," ~ ")," galley "," ~ ")," flight "," ~ ")," flt "," ~ ")," day "," ~ ")," date "," ~ ")," dated "," ~ ")," the "," ~ ")," and "," ~ ")," of "," ~ ")," in "," ~ ")," for "," ~ ")," with "," ~ ")</f>
        <v>  </v>
      </c>
      <c r="BU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702,"jan","~"),"feb","~"),"mar","~"),"apr","~"),"may","~"),"jun","~"),"jul","~"),"aug","~"),"sep","~"),"oct","~"),"nov","~"),"dec","~")," nov "," ~ ")," dec "," ~ ")," mon "," ~ ")," tue "," ~ ")," wed "," ~ ")," thu "," ~ ")," fri "," ~ ")," sat "," ~ ")," sun "," ~ ")," gate "," ~ ")," bay "," ~ ")," stand "," ~ ")," position "," ~ ")," galley "," ~ ")," flight "," ~ ")," flt "," ~ ")," day "," ~ ")," date "," ~ ")," dated "," ~ ")," the "," ~ ")," and "," ~ ")," of "," ~ ")," in "," ~ ")," for "," ~ ")," with "," ~ ")</f>
        <v>  </v>
      </c>
      <c r="BV702" s="61" t="n">
        <f aca="false">0</f>
        <v>0</v>
      </c>
      <c r="BW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702," pax "," ~ ")," etd "," ~ ")," eta "," ~ ")," std "," ~ ")," sta "," ~ ")," atd "," ~ ")," ata "," ~ ")," lt "," ~ ")," utc "," ~ ")," local "," ~ ")," ok "," ~ ")," done "," ~ ")," seen "," ~ ")," chk "," ~ ")," chkd "," ~ ")," checked "," ~ ")," rcvd "," ~ ")," recd "," ~ ")," dep "," ~ ")," arr "," ~ ")," qty "," ~ ")," all "," ~ ")," ttl "," ~ ")," total "," ~ ")," via "," ~ ")," per "," ~ ")," call "," ~ ")," inbound "," ~ ")," outbound "," ~ ")," approx "," ~ ")</f>
        <v>  </v>
      </c>
      <c r="BX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702," pax "," ~ ")," etd "," ~ ")," eta "," ~ ")," std "," ~ ")," sta "," ~ ")," atd "," ~ ")," ata "," ~ ")," lt "," ~ ")," utc "," ~ ")," local "," ~ ")," ok "," ~ ")," done "," ~ ")," seen "," ~ ")," chk "," ~ ")," chkd "," ~ ")," checked "," ~ ")," rcvd "," ~ ")," recd "," ~ ")," dep "," ~ ")," arr "," ~ ")," qty "," ~ ")," all "," ~ ")," ttl "," ~ ")," total "," ~ ")," via "," ~ ")," per "," ~ ")," call "," ~ ")," inbound "," ~ ")," outbound "," ~ ")," approx "," ~ ")</f>
        <v>  </v>
      </c>
    </row>
    <row r="703" customFormat="false" ht="39.75" hidden="false" customHeight="true" outlineLevel="0" collapsed="false">
      <c r="A703" s="57" t="s">
        <v>1440</v>
      </c>
      <c r="B703" s="57" t="s">
        <v>312</v>
      </c>
      <c r="C703" s="57" t="str">
        <f aca="false">Flights!$F$26</f>
        <v>MH0002</v>
      </c>
      <c r="D703" s="58" t="n">
        <f aca="false">Flights!$D$26</f>
        <v>46325</v>
      </c>
      <c r="E703" s="57" t="str">
        <f aca="false">Flights!$G$26&amp;"-"&amp;Flights!$H$26</f>
        <v>KUL-LHR</v>
      </c>
      <c r="F703" s="57" t="str">
        <f aca="false">Flights!$K$26</f>
        <v>BC</v>
      </c>
      <c r="G703" s="57" t="s">
        <v>81</v>
      </c>
      <c r="H703" s="57" t="s">
        <v>381</v>
      </c>
      <c r="I703" s="57" t="s">
        <v>388</v>
      </c>
      <c r="J703" s="57" t="s">
        <v>389</v>
      </c>
      <c r="K703" s="67" t="s">
        <v>390</v>
      </c>
      <c r="L703" s="67" t="s">
        <v>385</v>
      </c>
      <c r="M703" s="67"/>
      <c r="N703" s="67" t="s">
        <v>386</v>
      </c>
      <c r="O703" s="67"/>
      <c r="P703" s="57" t="s">
        <v>187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open",IF(AND(NOT(OR(LEN(AZ703)&lt;15,ISNUMBER(MATCH(AZ703,L_Placeholder,0)))),BK703=0,NOT(OR(LEN(AU703)&lt;2,ISNUMBER(MATCH(AU703,L_Placeholder,0)))),NOT(OR(LEN(AX703)&lt;2,ISNUMBER(MATCH(AX703,L_Placeholder,0)))),TRIM(AE703)&lt;&gt;TRIM(T703)),"N/A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missing",IF(OR(LEN(AU703)&lt;2,ISNUMBER(MATCH(AU703,L_Placeholder,0))),"INVALID – PIC missing",IF(OR(LEN(AV703)&lt;2,ISNUMBER(MATCH(AV703,L_Placeholder,0))),"INVALID – result / assessment missing",IF(OR(OR(LEN(AW703)&lt;3,ISNUMBER(MATCH(AW703,L_Placeholder,0))),SUMPRODUCT(--ISNUMBER(SEARCH(" "&amp;L_EvidencePhrase&amp;" ",BD703)))&gt;0,BI703=1),"INVALID – evidence missing, placeholder or not yet on file",IF(BL703=0,"INVALID – evidence needs a traceable reference (number, file name or link)",IF(OR(LEN(AX703)&lt;2,ISNUMBER(MATCH(AX703,L_Placeholder,0))),"INVALID – verifier missing",IF(AX703=AU703,"INVALID – verifier must be someone other than the PIC",IF(BH703=1,"INVALID – result not yet available (awaiting / TBC)",IF(BV703=1,"INVALID – wording says not on board: an on-board confirmation needs the item loaded",IF(AND(AQ703=1,OR(OR(LEN(AY703)&lt;3,ISNUMBER(MATCH(AY703,L_Placeholder,0))),BJ703=1,BQ703=0)),"INVALID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LATE","COMPLETE")&amp;IF(BG703=1," – CHECK WORDING",""))))))))))))))))))))))),IF(TRIM(U703)="Fail","FAIL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t="str">
        <f aca="false">" "&amp;TRIM(SUBSTITUTE(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 "))&amp;" "</f>
        <v>  </v>
      </c>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IFERROR(IF(AND(TRIM(U703)="Pass",SUMPRODUCT((LEN(BC703)-LEN(SUBSTITUTE(BC703,"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")))/(LEN(L_PendNeg)+1))+SUMPRODUCT((LEN(BC703)-LEN(SUBSTITUTE(BC703," "&amp;L_PendPrep&amp;" "," ")))/(LEN(L_PendPrep)+1)),1,0),1)</f>
        <v>0</v>
      </c>
      <c r="BI703" s="61" t="n">
        <f aca="false">IFERROR(IF(SUMPRODUCT((LEN(BD703)-LEN(SUBSTITUTE(BD703," "&amp;L_PendStrict&amp;" "," ")))/(LEN(L_PendStrict)+1))&gt;SUMPRODUCT((LEN(BD703)-LEN(SUBSTITUTE(BD703," "&amp;L_PendNeg&amp;" "," ")))/(LEN(L_PendNeg)+1)),1,0),1)</f>
        <v>0</v>
      </c>
      <c r="BJ703" s="61" t="n">
        <f aca="false">IFERROR(IF(SUMPRODUCT((LEN(BE703)-LEN(SUBSTITUTE(BE703," "&amp;L_Pending&amp;" "," ")))/(LEN(L_Pending)+1))&gt;SUMPRODUCT((LEN(BE703)-LEN(SUBSTITUTE(BE703," "&amp;L_PendNeg&amp;" "," ")))/(LEN(L_PendNeg)+1))+SUMPRODUCT((LEN(BE703)-LEN(SUBSTITUTE(BE703," "&amp;L_PendPrep&amp;" "," ")))/(LEN(L_PendPrep)+1)),1,0),1)</f>
        <v>0</v>
      </c>
      <c r="BK703" s="61" t="n">
        <f aca="false">IFERROR(IF(SUMPRODUCT((LEN(BF703)-LEN(SUBSTITUTE(BF703," "&amp;L_PendStrict&amp;" "," ")))/(LEN(L_PendStrict)+1))&gt;SUMPRODUCT((LEN(BF703)-LEN(SUBSTITUTE(BF703," "&amp;L_PendNeg&amp;" "," ")))/(LEN(L_PendNeg)+1)),1,0),1)</f>
        <v>0</v>
      </c>
      <c r="BL703" s="61" t="n">
        <f aca="false">IFERROR(IF(OR(SUMPRODUCT(--ISNUMBER(SEARCH({"aa000"," aa 000"," aaa 000"," aaaa 000"," a 0000"," a000 000"," aa 00 000"," aaa 00 000"},BN703)))&gt;0,SUMPRODUCT(--ISNUMBER(SEARCH({"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703)))&gt;0,SUMPRODUCT(--ISNUMBER(SEARCH({"http","www.","\",".pdf",".jpg",".jpeg",".png",".heic",".xls",".doc",".msg",".eml"},Z703)))&gt;0,AND(SUMPRODUCT(--ISNUMBER(SEARCH({"sharepoint","onedrive","teams","dms","q-pulse","qpulse"},Z703)))&gt;0,ISNUMBER(SEARCH("0",BM703)))),1,0),0)</f>
        <v>0</v>
      </c>
      <c r="BM703" s="61" t="str">
        <f aca="false">SUBSTITUTE(SUBSTITUTE(SUBSTITUTE(SUBSTITUTE(SUBSTITUTE(SUBSTITUTE(SUBSTITUTE(SUBSTITUTE(SUBSTITUTE(LOWER(BW703&amp;""),"1","0"),"2","0"),"3","0"),"4","0"),"5","0"),"6","0"),"7","0"),"8","0"),"9","0")</f>
        <v>  </v>
      </c>
      <c r="BN703" s="61" t="str">
        <f aca="false">SUBSTITUTE(SUBSTITUTE(SUBSTITUTE(SUBSTITUTE(SUBSTITUTE(SUBSTITUTE(SUBSTITUTE(SUBSTITUTE(SUBSTITUTE(SUBSTITUTE(SUBSTITUTE(SUBSTITUTE(SUBSTITUTE(SUBSTITUTE(SUBSTITUTE(SUBSTITUTE(SUBSTITUTE(SUBSTITUTE(SUBSTITUTE(SUBSTITUTE(SUBSTITUTE(SUBSTITUTE(SUBSTITUTE(SUBSTITUTE(SUBSTITUTE(BM703,"b","a"),"c","a"),"d","a"),"e","a"),"f","a"),"g","a"),"h","a"),"i","a"),"j","a"),"k","a"),"l","a"),"m","a"),"n","a"),"o","a"),"p","a"),"q","a"),"r","a"),"s","a"),"t","a"),"u","a"),"v","a"),"w","a"),"x","a"),"y","a"),"z","a")</f>
        <v>  </v>
      </c>
      <c r="BO703" s="61" t="str">
        <f aca="false">SUBSTITUTE(SUBSTITUTE(SUBSTITUTE(SUBSTITUTE(SUBSTITUTE(SUBSTITUTE(SUBSTITUTE(SUBSTITUTE(SUBSTITUTE(LOWER(BX703&amp;""),"1","0"),"2","0"),"3","0"),"4","0"),"5","0"),"6","0"),"7","0"),"8","0"),"9","0")</f>
        <v>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v>
      </c>
      <c r="BQ703" s="61" t="n">
        <f aca="false">IFERROR(IF(OR(SUMPRODUCT(--ISNUMBER(SEARCH({"aa000"," aa 000"," aaa 000"," aaaa 000"," a 0000"," a000 000"," aa 00 000"," aaa 00 000"},BP703)))&gt;0,SUMPRODUCT(--ISNUMBER(SEARCH({"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703)))&gt;0,SUMPRODUCT(--ISNUMBER(SEARCH({"http","www.","\",".pdf",".jpg",".jpeg",".png",".heic",".xls",".doc",".msg",".eml"},W703)))&gt;0,ISNUMBER(SEARCH("0000",BO703)),AND(SUMPRODUCT(--ISNUMBER(SEARCH({"sharepoint","onedrive","teams","dms","q-pulse","qpulse"},W703)))&gt;0,ISNUMBER(SEARCH("0",BO703)))),1,0),0)</f>
        <v>0</v>
      </c>
      <c r="BR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703," "&amp;LOWER(Flights!$F$26)&amp;" "," ~ ")," mh"," ~")," at "," ~ ")," by "," ~ ")," on "," ~ ")," to "," ~ ")," from "," ~ ")," until "," ~ ")," till "," ~ ")," before "," ~ ")," after "," ~ ")," around "," ~ ")," approx "," ~ ")," about "," ~ ")," since "," ~ ")," hrs "," ~ ")," hr "," ~ ")," hours "," ~ ")," time "," ~ ")," jan "," ~ ")," feb "," ~ ")," mar "," ~ ")," apr "," ~ ")," may "," ~ ")," jun "," ~ ")," jul "," ~ ")," aug "," ~ ")," sep "," ~ ")," sept "," ~ ")," oct "," ~ ")</f>
        <v>  </v>
      </c>
      <c r="BS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703," "&amp;LOWER(Flights!$F$26)&amp;" "," ~ ")," mh"," ~")," at "," ~ ")," by "," ~ ")," on "," ~ ")," to "," ~ ")," from "," ~ ")," until "," ~ ")," till "," ~ ")," before "," ~ ")," after "," ~ ")," around "," ~ ")," approx "," ~ ")," about "," ~ ")," since "," ~ ")," hrs "," ~ ")," hr "," ~ ")," hours "," ~ ")," time "," ~ ")," jan "," ~ ")," feb "," ~ ")," mar "," ~ ")," apr "," ~ ")," may "," ~ ")," jun "," ~ ")," jul "," ~ ")," aug "," ~ ")," sep "," ~ ")," sept "," ~ ")," oct "," ~ ")</f>
        <v>  </v>
      </c>
      <c r="BT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703,"jan","~"),"feb","~"),"mar","~"),"apr","~"),"may","~"),"jun","~"),"jul","~"),"aug","~"),"sep","~"),"oct","~"),"nov","~"),"dec","~")," nov "," ~ ")," dec "," ~ ")," mon "," ~ ")," tue "," ~ ")," wed "," ~ ")," thu "," ~ ")," fri "," ~ ")," sat "," ~ ")," sun "," ~ ")," gate "," ~ ")," bay "," ~ ")," stand "," ~ ")," position "," ~ ")," galley "," ~ ")," flight "," ~ ")," flt "," ~ ")," day "," ~ ")," date "," ~ ")," dated "," ~ ")," the "," ~ ")," and "," ~ ")," of "," ~ ")," in "," ~ ")," for "," ~ ")," with "," ~ ")</f>
        <v>  </v>
      </c>
      <c r="BU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703,"jan","~"),"feb","~"),"mar","~"),"apr","~"),"may","~"),"jun","~"),"jul","~"),"aug","~"),"sep","~"),"oct","~"),"nov","~"),"dec","~")," nov "," ~ ")," dec "," ~ ")," mon "," ~ ")," tue "," ~ ")," wed "," ~ ")," thu "," ~ ")," fri "," ~ ")," sat "," ~ ")," sun "," ~ ")," gate "," ~ ")," bay "," ~ ")," stand "," ~ ")," position "," ~ ")," galley "," ~ ")," flight "," ~ ")," flt "," ~ ")," day "," ~ ")," date "," ~ ")," dated "," ~ ")," the "," ~ ")," and "," ~ ")," of "," ~ ")," in "," ~ ")," for "," ~ ")," with "," ~ ")</f>
        <v>  </v>
      </c>
      <c r="BV703" s="61" t="n">
        <f aca="false">0</f>
        <v>0</v>
      </c>
      <c r="BW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703," pax "," ~ ")," etd "," ~ ")," eta "," ~ ")," std "," ~ ")," sta "," ~ ")," atd "," ~ ")," ata "," ~ ")," lt "," ~ ")," utc "," ~ ")," local "," ~ ")," ok "," ~ ")," done "," ~ ")," seen "," ~ ")," chk "," ~ ")," chkd "," ~ ")," checked "," ~ ")," rcvd "," ~ ")," recd "," ~ ")," dep "," ~ ")," arr "," ~ ")," qty "," ~ ")," all "," ~ ")," ttl "," ~ ")," total "," ~ ")," via "," ~ ")," per "," ~ ")," call "," ~ ")," inbound "," ~ ")," outbound "," ~ ")," approx "," ~ ")</f>
        <v>  </v>
      </c>
      <c r="BX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703," pax "," ~ ")," etd "," ~ ")," eta "," ~ ")," std "," ~ ")," sta "," ~ ")," atd "," ~ ")," ata "," ~ ")," lt "," ~ ")," utc "," ~ ")," local "," ~ ")," ok "," ~ ")," done "," ~ ")," seen "," ~ ")," chk "," ~ ")," chkd "," ~ ")," checked "," ~ ")," rcvd "," ~ ")," recd "," ~ ")," dep "," ~ ")," arr "," ~ ")," qty "," ~ ")," all "," ~ ")," ttl "," ~ ")," total "," ~ ")," via "," ~ ")," per "," ~ ")," call "," ~ ")," inbound "," ~ ")," outbound "," ~ ")," approx "," ~ ")</f>
        <v>  </v>
      </c>
    </row>
    <row r="704" customFormat="false" ht="41.25" hidden="false" customHeight="true" outlineLevel="0" collapsed="false">
      <c r="A704" s="57" t="s">
        <v>1441</v>
      </c>
      <c r="B704" s="57" t="s">
        <v>312</v>
      </c>
      <c r="C704" s="57" t="str">
        <f aca="false">Flights!$F$26</f>
        <v>MH0002</v>
      </c>
      <c r="D704" s="58" t="n">
        <f aca="false">Flights!$D$26</f>
        <v>46325</v>
      </c>
      <c r="E704" s="57" t="str">
        <f aca="false">Flights!$G$26&amp;"-"&amp;Flights!$H$26</f>
        <v>KUL-LHR</v>
      </c>
      <c r="F704" s="57" t="str">
        <f aca="false">Flights!$K$26</f>
        <v>BC</v>
      </c>
      <c r="G704" s="57" t="s">
        <v>81</v>
      </c>
      <c r="H704" s="57" t="s">
        <v>381</v>
      </c>
      <c r="I704" s="57" t="s">
        <v>392</v>
      </c>
      <c r="J704" s="57" t="s">
        <v>393</v>
      </c>
      <c r="K704" s="67" t="s">
        <v>394</v>
      </c>
      <c r="L704" s="67" t="s">
        <v>385</v>
      </c>
      <c r="M704" s="67"/>
      <c r="N704" s="67" t="str">
        <f aca="false">IF(TRIM(Flights!$L$26)="A339","Required","N/A – rule")</f>
        <v>N/A – rule</v>
      </c>
      <c r="O704" s="67" t="s">
        <v>395</v>
      </c>
      <c r="P704" s="57" t="s">
        <v>187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open",IF(AND(NOT(OR(LEN(AZ704)&lt;15,ISNUMBER(MATCH(AZ704,L_Placeholder,0)))),BK704=0,NOT(OR(LEN(AU704)&lt;2,ISNUMBER(MATCH(AU704,L_Placeholder,0)))),NOT(OR(LEN(AX704)&lt;2,ISNUMBER(MATCH(AX704,L_Placeholder,0)))),TRIM(AE704)&lt;&gt;TRIM(T704)),"N/A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missing",IF(OR(LEN(AU704)&lt;2,ISNUMBER(MATCH(AU704,L_Placeholder,0))),"INVALID – PIC missing",IF(OR(LEN(AV704)&lt;2,ISNUMBER(MATCH(AV704,L_Placeholder,0))),"INVALID – result / assessment missing",IF(OR(OR(LEN(AW704)&lt;3,ISNUMBER(MATCH(AW704,L_Placeholder,0))),SUMPRODUCT(--ISNUMBER(SEARCH(" "&amp;L_EvidencePhrase&amp;" ",BD704)))&gt;0,BI704=1),"INVALID – evidence missing, placeholder or not yet on file",IF(BL704=0,"INVALID – evidence needs a traceable reference (number, file name or link)",IF(OR(LEN(AX704)&lt;2,ISNUMBER(MATCH(AX704,L_Placeholder,0))),"INVALID – verifier missing",IF(AX704=AU704,"INVALID – verifier must be someone other than the PIC",IF(BH704=1,"INVALID – result not yet available (awaiting / TBC)",IF(BV704=1,"INVALID – wording says not on board: an on-board confirmation needs the item loaded",IF(AND(AQ704=1,OR(OR(LEN(AY704)&lt;3,ISNUMBER(MATCH(AY704,L_Placeholder,0))),BJ704=1,BQ704=0)),"INVALID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LATE","COMPLETE")&amp;IF(BG704=1," – CHECK WORDING",""))))))))))))))))))))))),IF(TRIM(U704)="Fail","FAIL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t="str">
        <f aca="false">" "&amp;TRIM(SUBSTITUTE(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 "))&amp;" "</f>
        <v>  </v>
      </c>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IFERROR(IF(AND(TRIM(U704)="Pass",SUMPRODUCT((LEN(BC704)-LEN(SUBSTITUTE(BC704,"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")))/(LEN(L_PendNeg)+1))+SUMPRODUCT((LEN(BC704)-LEN(SUBSTITUTE(BC704," "&amp;L_PendPrep&amp;" "," ")))/(LEN(L_PendPrep)+1)),1,0),1)</f>
        <v>0</v>
      </c>
      <c r="BI704" s="61" t="n">
        <f aca="false">IFERROR(IF(SUMPRODUCT((LEN(BD704)-LEN(SUBSTITUTE(BD704," "&amp;L_PendStrict&amp;" "," ")))/(LEN(L_PendStrict)+1))&gt;SUMPRODUCT((LEN(BD704)-LEN(SUBSTITUTE(BD704," "&amp;L_PendNeg&amp;" "," ")))/(LEN(L_PendNeg)+1)),1,0),1)</f>
        <v>0</v>
      </c>
      <c r="BJ704" s="61" t="n">
        <f aca="false">IFERROR(IF(SUMPRODUCT((LEN(BE704)-LEN(SUBSTITUTE(BE704," "&amp;L_Pending&amp;" "," ")))/(LEN(L_Pending)+1))&gt;SUMPRODUCT((LEN(BE704)-LEN(SUBSTITUTE(BE704," "&amp;L_PendNeg&amp;" "," ")))/(LEN(L_PendNeg)+1))+SUMPRODUCT((LEN(BE704)-LEN(SUBSTITUTE(BE704," "&amp;L_PendPrep&amp;" "," ")))/(LEN(L_PendPrep)+1)),1,0),1)</f>
        <v>0</v>
      </c>
      <c r="BK704" s="61" t="n">
        <f aca="false">IFERROR(IF(SUMPRODUCT((LEN(BF704)-LEN(SUBSTITUTE(BF704," "&amp;L_PendStrict&amp;" "," ")))/(LEN(L_PendStrict)+1))&gt;SUMPRODUCT((LEN(BF704)-LEN(SUBSTITUTE(BF704," "&amp;L_PendNeg&amp;" "," ")))/(LEN(L_PendNeg)+1)),1,0),1)</f>
        <v>0</v>
      </c>
      <c r="BL704" s="61" t="n">
        <f aca="false">IFERROR(IF(OR(SUMPRODUCT(--ISNUMBER(SEARCH({"aa000"," aa 000"," aaa 000"," aaaa 000"," a 0000"," a000 000"," aa 00 000"," aaa 00 000"},BN704)))&gt;0,SUMPRODUCT(--ISNUMBER(SEARCH({"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704)))&gt;0,SUMPRODUCT(--ISNUMBER(SEARCH({"http","www.","\",".pdf",".jpg",".jpeg",".png",".heic",".xls",".doc",".msg",".eml"},Z704)))&gt;0,AND(SUMPRODUCT(--ISNUMBER(SEARCH({"sharepoint","onedrive","teams","dms","q-pulse","qpulse"},Z704)))&gt;0,ISNUMBER(SEARCH("0",BM704)))),1,0),0)</f>
        <v>0</v>
      </c>
      <c r="BM704" s="61" t="str">
        <f aca="false">SUBSTITUTE(SUBSTITUTE(SUBSTITUTE(SUBSTITUTE(SUBSTITUTE(SUBSTITUTE(SUBSTITUTE(SUBSTITUTE(SUBSTITUTE(LOWER(BW704&amp;""),"1","0"),"2","0"),"3","0"),"4","0"),"5","0"),"6","0"),"7","0"),"8","0"),"9","0")</f>
        <v>  </v>
      </c>
      <c r="BN704" s="61" t="str">
        <f aca="false">SUBSTITUTE(SUBSTITUTE(SUBSTITUTE(SUBSTITUTE(SUBSTITUTE(SUBSTITUTE(SUBSTITUTE(SUBSTITUTE(SUBSTITUTE(SUBSTITUTE(SUBSTITUTE(SUBSTITUTE(SUBSTITUTE(SUBSTITUTE(SUBSTITUTE(SUBSTITUTE(SUBSTITUTE(SUBSTITUTE(SUBSTITUTE(SUBSTITUTE(SUBSTITUTE(SUBSTITUTE(SUBSTITUTE(SUBSTITUTE(SUBSTITUTE(BM704,"b","a"),"c","a"),"d","a"),"e","a"),"f","a"),"g","a"),"h","a"),"i","a"),"j","a"),"k","a"),"l","a"),"m","a"),"n","a"),"o","a"),"p","a"),"q","a"),"r","a"),"s","a"),"t","a"),"u","a"),"v","a"),"w","a"),"x","a"),"y","a"),"z","a")</f>
        <v>  </v>
      </c>
      <c r="BO704" s="61" t="str">
        <f aca="false">SUBSTITUTE(SUBSTITUTE(SUBSTITUTE(SUBSTITUTE(SUBSTITUTE(SUBSTITUTE(SUBSTITUTE(SUBSTITUTE(SUBSTITUTE(LOWER(BX704&amp;""),"1","0"),"2","0"),"3","0"),"4","0"),"5","0"),"6","0"),"7","0"),"8","0"),"9","0")</f>
        <v>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v>
      </c>
      <c r="BQ704" s="61" t="n">
        <f aca="false">IFERROR(IF(OR(SUMPRODUCT(--ISNUMBER(SEARCH({"aa000"," aa 000"," aaa 000"," aaaa 000"," a 0000"," a000 000"," aa 00 000"," aaa 00 000"},BP704)))&gt;0,SUMPRODUCT(--ISNUMBER(SEARCH({"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704)))&gt;0,SUMPRODUCT(--ISNUMBER(SEARCH({"http","www.","\",".pdf",".jpg",".jpeg",".png",".heic",".xls",".doc",".msg",".eml"},W704)))&gt;0,ISNUMBER(SEARCH("0000",BO704)),AND(SUMPRODUCT(--ISNUMBER(SEARCH({"sharepoint","onedrive","teams","dms","q-pulse","qpulse"},W704)))&gt;0,ISNUMBER(SEARCH("0",BO704)))),1,0),0)</f>
        <v>0</v>
      </c>
      <c r="BR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704," "&amp;LOWER(Flights!$F$26)&amp;" "," ~ ")," mh"," ~")," at "," ~ ")," by "," ~ ")," on "," ~ ")," to "," ~ ")," from "," ~ ")," until "," ~ ")," till "," ~ ")," before "," ~ ")," after "," ~ ")," around "," ~ ")," approx "," ~ ")," about "," ~ ")," since "," ~ ")," hrs "," ~ ")," hr "," ~ ")," hours "," ~ ")," time "," ~ ")," jan "," ~ ")," feb "," ~ ")," mar "," ~ ")," apr "," ~ ")," may "," ~ ")," jun "," ~ ")," jul "," ~ ")," aug "," ~ ")," sep "," ~ ")," sept "," ~ ")," oct "," ~ ")</f>
        <v>  </v>
      </c>
      <c r="BS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704," "&amp;LOWER(Flights!$F$26)&amp;" "," ~ ")," mh"," ~")," at "," ~ ")," by "," ~ ")," on "," ~ ")," to "," ~ ")," from "," ~ ")," until "," ~ ")," till "," ~ ")," before "," ~ ")," after "," ~ ")," around "," ~ ")," approx "," ~ ")," about "," ~ ")," since "," ~ ")," hrs "," ~ ")," hr "," ~ ")," hours "," ~ ")," time "," ~ ")," jan "," ~ ")," feb "," ~ ")," mar "," ~ ")," apr "," ~ ")," may "," ~ ")," jun "," ~ ")," jul "," ~ ")," aug "," ~ ")," sep "," ~ ")," sept "," ~ ")," oct "," ~ ")</f>
        <v>  </v>
      </c>
      <c r="BT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704,"jan","~"),"feb","~"),"mar","~"),"apr","~"),"may","~"),"jun","~"),"jul","~"),"aug","~"),"sep","~"),"oct","~"),"nov","~"),"dec","~")," nov "," ~ ")," dec "," ~ ")," mon "," ~ ")," tue "," ~ ")," wed "," ~ ")," thu "," ~ ")," fri "," ~ ")," sat "," ~ ")," sun "," ~ ")," gate "," ~ ")," bay "," ~ ")," stand "," ~ ")," position "," ~ ")," galley "," ~ ")," flight "," ~ ")," flt "," ~ ")," day "," ~ ")," date "," ~ ")," dated "," ~ ")," the "," ~ ")," and "," ~ ")," of "," ~ ")," in "," ~ ")," for "," ~ ")," with "," ~ ")</f>
        <v>  </v>
      </c>
      <c r="BU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704,"jan","~"),"feb","~"),"mar","~"),"apr","~"),"may","~"),"jun","~"),"jul","~"),"aug","~"),"sep","~"),"oct","~"),"nov","~"),"dec","~")," nov "," ~ ")," dec "," ~ ")," mon "," ~ ")," tue "," ~ ")," wed "," ~ ")," thu "," ~ ")," fri "," ~ ")," sat "," ~ ")," sun "," ~ ")," gate "," ~ ")," bay "," ~ ")," stand "," ~ ")," position "," ~ ")," galley "," ~ ")," flight "," ~ ")," flt "," ~ ")," day "," ~ ")," date "," ~ ")," dated "," ~ ")," the "," ~ ")," and "," ~ ")," of "," ~ ")," in "," ~ ")," for "," ~ ")," with "," ~ ")</f>
        <v>  </v>
      </c>
      <c r="BV704" s="61" t="n">
        <f aca="false">0</f>
        <v>0</v>
      </c>
      <c r="BW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704," pax "," ~ ")," etd "," ~ ")," eta "," ~ ")," std "," ~ ")," sta "," ~ ")," atd "," ~ ")," ata "," ~ ")," lt "," ~ ")," utc "," ~ ")," local "," ~ ")," ok "," ~ ")," done "," ~ ")," seen "," ~ ")," chk "," ~ ")," chkd "," ~ ")," checked "," ~ ")," rcvd "," ~ ")," recd "," ~ ")," dep "," ~ ")," arr "," ~ ")," qty "," ~ ")," all "," ~ ")," ttl "," ~ ")," total "," ~ ")," via "," ~ ")," per "," ~ ")," call "," ~ ")," inbound "," ~ ")," outbound "," ~ ")," approx "," ~ ")</f>
        <v>  </v>
      </c>
      <c r="BX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704," pax "," ~ ")," etd "," ~ ")," eta "," ~ ")," std "," ~ ")," sta "," ~ ")," atd "," ~ ")," ata "," ~ ")," lt "," ~ ")," utc "," ~ ")," local "," ~ ")," ok "," ~ ")," done "," ~ ")," seen "," ~ ")," chk "," ~ ")," chkd "," ~ ")," checked "," ~ ")," rcvd "," ~ ")," recd "," ~ ")," dep "," ~ ")," arr "," ~ ")," qty "," ~ ")," all "," ~ ")," ttl "," ~ ")," total "," ~ ")," via "," ~ ")," per "," ~ ")," call "," ~ ")," inbound "," ~ ")," outbound "," ~ ")," approx "," ~ ")</f>
        <v>  </v>
      </c>
    </row>
    <row r="705" customFormat="false" ht="39.75" hidden="false" customHeight="true" outlineLevel="0" collapsed="false">
      <c r="A705" s="57" t="s">
        <v>1442</v>
      </c>
      <c r="B705" s="57" t="s">
        <v>312</v>
      </c>
      <c r="C705" s="57" t="str">
        <f aca="false">Flights!$F$26</f>
        <v>MH0002</v>
      </c>
      <c r="D705" s="58" t="n">
        <f aca="false">Flights!$D$26</f>
        <v>46325</v>
      </c>
      <c r="E705" s="57" t="str">
        <f aca="false">Flights!$G$26&amp;"-"&amp;Flights!$H$26</f>
        <v>KUL-LHR</v>
      </c>
      <c r="F705" s="57" t="str">
        <f aca="false">Flights!$K$26</f>
        <v>BC</v>
      </c>
      <c r="G705" s="57" t="s">
        <v>81</v>
      </c>
      <c r="H705" s="57" t="s">
        <v>381</v>
      </c>
      <c r="I705" s="57" t="s">
        <v>397</v>
      </c>
      <c r="J705" s="57" t="s">
        <v>398</v>
      </c>
      <c r="K705" s="67" t="s">
        <v>399</v>
      </c>
      <c r="L705" s="67" t="s">
        <v>385</v>
      </c>
      <c r="M705" s="67"/>
      <c r="N705" s="67" t="s">
        <v>386</v>
      </c>
      <c r="O705" s="67"/>
      <c r="P705" s="57" t="s">
        <v>187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open",IF(AND(NOT(OR(LEN(AZ705)&lt;15,ISNUMBER(MATCH(AZ705,L_Placeholder,0)))),BK705=0,NOT(OR(LEN(AU705)&lt;2,ISNUMBER(MATCH(AU705,L_Placeholder,0)))),NOT(OR(LEN(AX705)&lt;2,ISNUMBER(MATCH(AX705,L_Placeholder,0)))),TRIM(AE705)&lt;&gt;TRIM(T705)),"N/A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missing",IF(OR(LEN(AU705)&lt;2,ISNUMBER(MATCH(AU705,L_Placeholder,0))),"INVALID – PIC missing",IF(OR(LEN(AV705)&lt;2,ISNUMBER(MATCH(AV705,L_Placeholder,0))),"INVALID – result / assessment missing",IF(OR(OR(LEN(AW705)&lt;3,ISNUMBER(MATCH(AW705,L_Placeholder,0))),SUMPRODUCT(--ISNUMBER(SEARCH(" "&amp;L_EvidencePhrase&amp;" ",BD705)))&gt;0,BI705=1),"INVALID – evidence missing, placeholder or not yet on file",IF(BL705=0,"INVALID – evidence needs a traceable reference (number, file name or link)",IF(OR(LEN(AX705)&lt;2,ISNUMBER(MATCH(AX705,L_Placeholder,0))),"INVALID – verifier missing",IF(AX705=AU705,"INVALID – verifier must be someone other than the PIC",IF(BH705=1,"INVALID – result not yet available (awaiting / TBC)",IF(BV705=1,"INVALID – wording says not on board: an on-board confirmation needs the item loaded",IF(AND(AQ705=1,OR(OR(LEN(AY705)&lt;3,ISNUMBER(MATCH(AY705,L_Placeholder,0))),BJ705=1,BQ705=0)),"INVALID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LATE","COMPLETE")&amp;IF(BG705=1," – CHECK WORDING",""))))))))))))))))))))))),IF(TRIM(U705)="Fail","FAIL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t="str">
        <f aca="false">" "&amp;TRIM(SUBSTITUTE(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 "))&amp;" "</f>
        <v>  </v>
      </c>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IFERROR(IF(AND(TRIM(U705)="Pass",SUMPRODUCT((LEN(BC705)-LEN(SUBSTITUTE(BC705,"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")))/(LEN(L_PendNeg)+1))+SUMPRODUCT((LEN(BC705)-LEN(SUBSTITUTE(BC705," "&amp;L_PendPrep&amp;" "," ")))/(LEN(L_PendPrep)+1)),1,0),1)</f>
        <v>0</v>
      </c>
      <c r="BI705" s="61" t="n">
        <f aca="false">IFERROR(IF(SUMPRODUCT((LEN(BD705)-LEN(SUBSTITUTE(BD705," "&amp;L_PendStrict&amp;" "," ")))/(LEN(L_PendStrict)+1))&gt;SUMPRODUCT((LEN(BD705)-LEN(SUBSTITUTE(BD705," "&amp;L_PendNeg&amp;" "," ")))/(LEN(L_PendNeg)+1)),1,0),1)</f>
        <v>0</v>
      </c>
      <c r="BJ705" s="61" t="n">
        <f aca="false">IFERROR(IF(SUMPRODUCT((LEN(BE705)-LEN(SUBSTITUTE(BE705," "&amp;L_Pending&amp;" "," ")))/(LEN(L_Pending)+1))&gt;SUMPRODUCT((LEN(BE705)-LEN(SUBSTITUTE(BE705," "&amp;L_PendNeg&amp;" "," ")))/(LEN(L_PendNeg)+1))+SUMPRODUCT((LEN(BE705)-LEN(SUBSTITUTE(BE705," "&amp;L_PendPrep&amp;" "," ")))/(LEN(L_PendPrep)+1)),1,0),1)</f>
        <v>0</v>
      </c>
      <c r="BK705" s="61" t="n">
        <f aca="false">IFERROR(IF(SUMPRODUCT((LEN(BF705)-LEN(SUBSTITUTE(BF705," "&amp;L_PendStrict&amp;" "," ")))/(LEN(L_PendStrict)+1))&gt;SUMPRODUCT((LEN(BF705)-LEN(SUBSTITUTE(BF705," "&amp;L_PendNeg&amp;" "," ")))/(LEN(L_PendNeg)+1)),1,0),1)</f>
        <v>0</v>
      </c>
      <c r="BL705" s="61" t="n">
        <f aca="false">IFERROR(IF(OR(SUMPRODUCT(--ISNUMBER(SEARCH({"aa000"," aa 000"," aaa 000"," aaaa 000"," a 0000"," a000 000"," aa 00 000"," aaa 00 000"},BN705)))&gt;0,SUMPRODUCT(--ISNUMBER(SEARCH({"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705)))&gt;0,SUMPRODUCT(--ISNUMBER(SEARCH({"http","www.","\",".pdf",".jpg",".jpeg",".png",".heic",".xls",".doc",".msg",".eml"},Z705)))&gt;0,AND(SUMPRODUCT(--ISNUMBER(SEARCH({"sharepoint","onedrive","teams","dms","q-pulse","qpulse"},Z705)))&gt;0,ISNUMBER(SEARCH("0",BM705)))),1,0),0)</f>
        <v>0</v>
      </c>
      <c r="BM705" s="61" t="str">
        <f aca="false">SUBSTITUTE(SUBSTITUTE(SUBSTITUTE(SUBSTITUTE(SUBSTITUTE(SUBSTITUTE(SUBSTITUTE(SUBSTITUTE(SUBSTITUTE(LOWER(BW705&amp;""),"1","0"),"2","0"),"3","0"),"4","0"),"5","0"),"6","0"),"7","0"),"8","0"),"9","0")</f>
        <v>  </v>
      </c>
      <c r="BN705" s="61" t="str">
        <f aca="false">SUBSTITUTE(SUBSTITUTE(SUBSTITUTE(SUBSTITUTE(SUBSTITUTE(SUBSTITUTE(SUBSTITUTE(SUBSTITUTE(SUBSTITUTE(SUBSTITUTE(SUBSTITUTE(SUBSTITUTE(SUBSTITUTE(SUBSTITUTE(SUBSTITUTE(SUBSTITUTE(SUBSTITUTE(SUBSTITUTE(SUBSTITUTE(SUBSTITUTE(SUBSTITUTE(SUBSTITUTE(SUBSTITUTE(SUBSTITUTE(SUBSTITUTE(BM705,"b","a"),"c","a"),"d","a"),"e","a"),"f","a"),"g","a"),"h","a"),"i","a"),"j","a"),"k","a"),"l","a"),"m","a"),"n","a"),"o","a"),"p","a"),"q","a"),"r","a"),"s","a"),"t","a"),"u","a"),"v","a"),"w","a"),"x","a"),"y","a"),"z","a")</f>
        <v>  </v>
      </c>
      <c r="BO705" s="61" t="str">
        <f aca="false">SUBSTITUTE(SUBSTITUTE(SUBSTITUTE(SUBSTITUTE(SUBSTITUTE(SUBSTITUTE(SUBSTITUTE(SUBSTITUTE(SUBSTITUTE(LOWER(BX705&amp;""),"1","0"),"2","0"),"3","0"),"4","0"),"5","0"),"6","0"),"7","0"),"8","0"),"9","0")</f>
        <v>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v>
      </c>
      <c r="BQ705" s="61" t="n">
        <f aca="false">IFERROR(IF(OR(SUMPRODUCT(--ISNUMBER(SEARCH({"aa000"," aa 000"," aaa 000"," aaaa 000"," a 0000"," a000 000"," aa 00 000"," aaa 00 000"},BP705)))&gt;0,SUMPRODUCT(--ISNUMBER(SEARCH({"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705)))&gt;0,SUMPRODUCT(--ISNUMBER(SEARCH({"http","www.","\",".pdf",".jpg",".jpeg",".png",".heic",".xls",".doc",".msg",".eml"},W705)))&gt;0,ISNUMBER(SEARCH("0000",BO705)),AND(SUMPRODUCT(--ISNUMBER(SEARCH({"sharepoint","onedrive","teams","dms","q-pulse","qpulse"},W705)))&gt;0,ISNUMBER(SEARCH("0",BO705)))),1,0),0)</f>
        <v>0</v>
      </c>
      <c r="BR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705," "&amp;LOWER(Flights!$F$26)&amp;" "," ~ ")," mh"," ~")," at "," ~ ")," by "," ~ ")," on "," ~ ")," to "," ~ ")," from "," ~ ")," until "," ~ ")," till "," ~ ")," before "," ~ ")," after "," ~ ")," around "," ~ ")," approx "," ~ ")," about "," ~ ")," since "," ~ ")," hrs "," ~ ")," hr "," ~ ")," hours "," ~ ")," time "," ~ ")," jan "," ~ ")," feb "," ~ ")," mar "," ~ ")," apr "," ~ ")," may "," ~ ")," jun "," ~ ")," jul "," ~ ")," aug "," ~ ")," sep "," ~ ")," sept "," ~ ")," oct "," ~ ")</f>
        <v>  </v>
      </c>
      <c r="BS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705," "&amp;LOWER(Flights!$F$26)&amp;" "," ~ ")," mh"," ~")," at "," ~ ")," by "," ~ ")," on "," ~ ")," to "," ~ ")," from "," ~ ")," until "," ~ ")," till "," ~ ")," before "," ~ ")," after "," ~ ")," around "," ~ ")," approx "," ~ ")," about "," ~ ")," since "," ~ ")," hrs "," ~ ")," hr "," ~ ")," hours "," ~ ")," time "," ~ ")," jan "," ~ ")," feb "," ~ ")," mar "," ~ ")," apr "," ~ ")," may "," ~ ")," jun "," ~ ")," jul "," ~ ")," aug "," ~ ")," sep "," ~ ")," sept "," ~ ")," oct "," ~ ")</f>
        <v>  </v>
      </c>
      <c r="BT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705,"jan","~"),"feb","~"),"mar","~"),"apr","~"),"may","~"),"jun","~"),"jul","~"),"aug","~"),"sep","~"),"oct","~"),"nov","~"),"dec","~")," nov "," ~ ")," dec "," ~ ")," mon "," ~ ")," tue "," ~ ")," wed "," ~ ")," thu "," ~ ")," fri "," ~ ")," sat "," ~ ")," sun "," ~ ")," gate "," ~ ")," bay "," ~ ")," stand "," ~ ")," position "," ~ ")," galley "," ~ ")," flight "," ~ ")," flt "," ~ ")," day "," ~ ")," date "," ~ ")," dated "," ~ ")," the "," ~ ")," and "," ~ ")," of "," ~ ")," in "," ~ ")," for "," ~ ")," with "," ~ ")</f>
        <v>  </v>
      </c>
      <c r="BU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705,"jan","~"),"feb","~"),"mar","~"),"apr","~"),"may","~"),"jun","~"),"jul","~"),"aug","~"),"sep","~"),"oct","~"),"nov","~"),"dec","~")," nov "," ~ ")," dec "," ~ ")," mon "," ~ ")," tue "," ~ ")," wed "," ~ ")," thu "," ~ ")," fri "," ~ ")," sat "," ~ ")," sun "," ~ ")," gate "," ~ ")," bay "," ~ ")," stand "," ~ ")," position "," ~ ")," galley "," ~ ")," flight "," ~ ")," flt "," ~ ")," day "," ~ ")," date "," ~ ")," dated "," ~ ")," the "," ~ ")," and "," ~ ")," of "," ~ ")," in "," ~ ")," for "," ~ ")," with "," ~ ")</f>
        <v>  </v>
      </c>
      <c r="BV705" s="61" t="n">
        <f aca="false">0</f>
        <v>0</v>
      </c>
      <c r="BW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705," pax "," ~ ")," etd "," ~ ")," eta "," ~ ")," std "," ~ ")," sta "," ~ ")," atd "," ~ ")," ata "," ~ ")," lt "," ~ ")," utc "," ~ ")," local "," ~ ")," ok "," ~ ")," done "," ~ ")," seen "," ~ ")," chk "," ~ ")," chkd "," ~ ")," checked "," ~ ")," rcvd "," ~ ")," recd "," ~ ")," dep "," ~ ")," arr "," ~ ")," qty "," ~ ")," all "," ~ ")," ttl "," ~ ")," total "," ~ ")," via "," ~ ")," per "," ~ ")," call "," ~ ")," inbound "," ~ ")," outbound "," ~ ")," approx "," ~ ")</f>
        <v>  </v>
      </c>
      <c r="BX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705," pax "," ~ ")," etd "," ~ ")," eta "," ~ ")," std "," ~ ")," sta "," ~ ")," atd "," ~ ")," ata "," ~ ")," lt "," ~ ")," utc "," ~ ")," local "," ~ ")," ok "," ~ ")," done "," ~ ")," seen "," ~ ")," chk "," ~ ")," chkd "," ~ ")," checked "," ~ ")," rcvd "," ~ ")," recd "," ~ ")," dep "," ~ ")," arr "," ~ ")," qty "," ~ ")," all "," ~ ")," ttl "," ~ ")," total "," ~ ")," via "," ~ ")," per "," ~ ")," call "," ~ ")," inbound "," ~ ")," outbound "," ~ ")," approx "," ~ ")</f>
        <v>  </v>
      </c>
    </row>
    <row r="706" customFormat="false" ht="39.75" hidden="false" customHeight="true" outlineLevel="0" collapsed="false">
      <c r="A706" s="57" t="s">
        <v>1443</v>
      </c>
      <c r="B706" s="57" t="s">
        <v>312</v>
      </c>
      <c r="C706" s="57" t="str">
        <f aca="false">Flights!$F$26</f>
        <v>MH0002</v>
      </c>
      <c r="D706" s="58" t="n">
        <f aca="false">Flights!$D$26</f>
        <v>46325</v>
      </c>
      <c r="E706" s="57" t="str">
        <f aca="false">Flights!$G$26&amp;"-"&amp;Flights!$H$26</f>
        <v>KUL-LHR</v>
      </c>
      <c r="F706" s="57" t="str">
        <f aca="false">Flights!$K$26</f>
        <v>BC</v>
      </c>
      <c r="G706" s="57" t="s">
        <v>81</v>
      </c>
      <c r="H706" s="57" t="s">
        <v>381</v>
      </c>
      <c r="I706" s="57" t="s">
        <v>401</v>
      </c>
      <c r="J706" s="57" t="s">
        <v>402</v>
      </c>
      <c r="K706" s="67" t="s">
        <v>403</v>
      </c>
      <c r="L706" s="67" t="s">
        <v>385</v>
      </c>
      <c r="M706" s="67"/>
      <c r="N706" s="67" t="s">
        <v>386</v>
      </c>
      <c r="O706" s="67"/>
      <c r="P706" s="57" t="s">
        <v>187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open",IF(AND(NOT(OR(LEN(AZ706)&lt;15,ISNUMBER(MATCH(AZ706,L_Placeholder,0)))),BK706=0,NOT(OR(LEN(AU706)&lt;2,ISNUMBER(MATCH(AU706,L_Placeholder,0)))),NOT(OR(LEN(AX706)&lt;2,ISNUMBER(MATCH(AX706,L_Placeholder,0)))),TRIM(AE706)&lt;&gt;TRIM(T706)),"N/A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missing",IF(OR(LEN(AU706)&lt;2,ISNUMBER(MATCH(AU706,L_Placeholder,0))),"INVALID – PIC missing",IF(OR(LEN(AV706)&lt;2,ISNUMBER(MATCH(AV706,L_Placeholder,0))),"INVALID – result / assessment missing",IF(OR(OR(LEN(AW706)&lt;3,ISNUMBER(MATCH(AW706,L_Placeholder,0))),SUMPRODUCT(--ISNUMBER(SEARCH(" "&amp;L_EvidencePhrase&amp;" ",BD706)))&gt;0,BI706=1),"INVALID – evidence missing, placeholder or not yet on file",IF(BL706=0,"INVALID – evidence needs a traceable reference (number, file name or link)",IF(OR(LEN(AX706)&lt;2,ISNUMBER(MATCH(AX706,L_Placeholder,0))),"INVALID – verifier missing",IF(AX706=AU706,"INVALID – verifier must be someone other than the PIC",IF(BH706=1,"INVALID – result not yet available (awaiting / TBC)",IF(BV706=1,"INVALID – wording says not on board: an on-board confirmation needs the item loaded",IF(AND(AQ706=1,OR(OR(LEN(AY706)&lt;3,ISNUMBER(MATCH(AY706,L_Placeholder,0))),BJ706=1,BQ706=0)),"INVALID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LATE","COMPLETE")&amp;IF(BG706=1," – CHECK WORDING",""))))))))))))))))))))))),IF(TRIM(U706)="Fail","FAIL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t="str">
        <f aca="false">" "&amp;TRIM(SUBSTITUTE(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 "))&amp;" "</f>
        <v>  </v>
      </c>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IFERROR(IF(AND(TRIM(U706)="Pass",SUMPRODUCT((LEN(BC706)-LEN(SUBSTITUTE(BC706,"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")))/(LEN(L_PendNeg)+1))+SUMPRODUCT((LEN(BC706)-LEN(SUBSTITUTE(BC706," "&amp;L_PendPrep&amp;" "," ")))/(LEN(L_PendPrep)+1)),1,0),1)</f>
        <v>0</v>
      </c>
      <c r="BI706" s="61" t="n">
        <f aca="false">IFERROR(IF(SUMPRODUCT((LEN(BD706)-LEN(SUBSTITUTE(BD706," "&amp;L_PendStrict&amp;" "," ")))/(LEN(L_PendStrict)+1))&gt;SUMPRODUCT((LEN(BD706)-LEN(SUBSTITUTE(BD706," "&amp;L_PendNeg&amp;" "," ")))/(LEN(L_PendNeg)+1)),1,0),1)</f>
        <v>0</v>
      </c>
      <c r="BJ706" s="61" t="n">
        <f aca="false">IFERROR(IF(SUMPRODUCT((LEN(BE706)-LEN(SUBSTITUTE(BE706," "&amp;L_Pending&amp;" "," ")))/(LEN(L_Pending)+1))&gt;SUMPRODUCT((LEN(BE706)-LEN(SUBSTITUTE(BE706," "&amp;L_PendNeg&amp;" "," ")))/(LEN(L_PendNeg)+1))+SUMPRODUCT((LEN(BE706)-LEN(SUBSTITUTE(BE706," "&amp;L_PendPrep&amp;" "," ")))/(LEN(L_PendPrep)+1)),1,0),1)</f>
        <v>0</v>
      </c>
      <c r="BK706" s="61" t="n">
        <f aca="false">IFERROR(IF(SUMPRODUCT((LEN(BF706)-LEN(SUBSTITUTE(BF706," "&amp;L_PendStrict&amp;" "," ")))/(LEN(L_PendStrict)+1))&gt;SUMPRODUCT((LEN(BF706)-LEN(SUBSTITUTE(BF706," "&amp;L_PendNeg&amp;" "," ")))/(LEN(L_PendNeg)+1)),1,0),1)</f>
        <v>0</v>
      </c>
      <c r="BL706" s="61" t="n">
        <f aca="false">IFERROR(IF(OR(SUMPRODUCT(--ISNUMBER(SEARCH({"aa000"," aa 000"," aaa 000"," aaaa 000"," a 0000"," a000 000"," aa 00 000"," aaa 00 000"},BN706)))&gt;0,SUMPRODUCT(--ISNUMBER(SEARCH({"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706)))&gt;0,SUMPRODUCT(--ISNUMBER(SEARCH({"http","www.","\",".pdf",".jpg",".jpeg",".png",".heic",".xls",".doc",".msg",".eml"},Z706)))&gt;0,AND(SUMPRODUCT(--ISNUMBER(SEARCH({"sharepoint","onedrive","teams","dms","q-pulse","qpulse"},Z706)))&gt;0,ISNUMBER(SEARCH("0",BM706)))),1,0),0)</f>
        <v>0</v>
      </c>
      <c r="BM706" s="61" t="str">
        <f aca="false">SUBSTITUTE(SUBSTITUTE(SUBSTITUTE(SUBSTITUTE(SUBSTITUTE(SUBSTITUTE(SUBSTITUTE(SUBSTITUTE(SUBSTITUTE(LOWER(BW706&amp;""),"1","0"),"2","0"),"3","0"),"4","0"),"5","0"),"6","0"),"7","0"),"8","0"),"9","0")</f>
        <v>  </v>
      </c>
      <c r="BN706" s="61" t="str">
        <f aca="false">SUBSTITUTE(SUBSTITUTE(SUBSTITUTE(SUBSTITUTE(SUBSTITUTE(SUBSTITUTE(SUBSTITUTE(SUBSTITUTE(SUBSTITUTE(SUBSTITUTE(SUBSTITUTE(SUBSTITUTE(SUBSTITUTE(SUBSTITUTE(SUBSTITUTE(SUBSTITUTE(SUBSTITUTE(SUBSTITUTE(SUBSTITUTE(SUBSTITUTE(SUBSTITUTE(SUBSTITUTE(SUBSTITUTE(SUBSTITUTE(SUBSTITUTE(BM706,"b","a"),"c","a"),"d","a"),"e","a"),"f","a"),"g","a"),"h","a"),"i","a"),"j","a"),"k","a"),"l","a"),"m","a"),"n","a"),"o","a"),"p","a"),"q","a"),"r","a"),"s","a"),"t","a"),"u","a"),"v","a"),"w","a"),"x","a"),"y","a"),"z","a")</f>
        <v>  </v>
      </c>
      <c r="BO706" s="61" t="str">
        <f aca="false">SUBSTITUTE(SUBSTITUTE(SUBSTITUTE(SUBSTITUTE(SUBSTITUTE(SUBSTITUTE(SUBSTITUTE(SUBSTITUTE(SUBSTITUTE(LOWER(BX706&amp;""),"1","0"),"2","0"),"3","0"),"4","0"),"5","0"),"6","0"),"7","0"),"8","0"),"9","0")</f>
        <v>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v>
      </c>
      <c r="BQ706" s="61" t="n">
        <f aca="false">IFERROR(IF(OR(SUMPRODUCT(--ISNUMBER(SEARCH({"aa000"," aa 000"," aaa 000"," aaaa 000"," a 0000"," a000 000"," aa 00 000"," aaa 00 000"},BP706)))&gt;0,SUMPRODUCT(--ISNUMBER(SEARCH({"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706)))&gt;0,SUMPRODUCT(--ISNUMBER(SEARCH({"http","www.","\",".pdf",".jpg",".jpeg",".png",".heic",".xls",".doc",".msg",".eml"},W706)))&gt;0,ISNUMBER(SEARCH("0000",BO706)),AND(SUMPRODUCT(--ISNUMBER(SEARCH({"sharepoint","onedrive","teams","dms","q-pulse","qpulse"},W706)))&gt;0,ISNUMBER(SEARCH("0",BO706)))),1,0),0)</f>
        <v>0</v>
      </c>
      <c r="BR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706," "&amp;LOWER(Flights!$F$26)&amp;" "," ~ ")," mh"," ~")," at "," ~ ")," by "," ~ ")," on "," ~ ")," to "," ~ ")," from "," ~ ")," until "," ~ ")," till "," ~ ")," before "," ~ ")," after "," ~ ")," around "," ~ ")," approx "," ~ ")," about "," ~ ")," since "," ~ ")," hrs "," ~ ")," hr "," ~ ")," hours "," ~ ")," time "," ~ ")," jan "," ~ ")," feb "," ~ ")," mar "," ~ ")," apr "," ~ ")," may "," ~ ")," jun "," ~ ")," jul "," ~ ")," aug "," ~ ")," sep "," ~ ")," sept "," ~ ")," oct "," ~ ")</f>
        <v>  </v>
      </c>
      <c r="BS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706," "&amp;LOWER(Flights!$F$26)&amp;" "," ~ ")," mh"," ~")," at "," ~ ")," by "," ~ ")," on "," ~ ")," to "," ~ ")," from "," ~ ")," until "," ~ ")," till "," ~ ")," before "," ~ ")," after "," ~ ")," around "," ~ ")," approx "," ~ ")," about "," ~ ")," since "," ~ ")," hrs "," ~ ")," hr "," ~ ")," hours "," ~ ")," time "," ~ ")," jan "," ~ ")," feb "," ~ ")," mar "," ~ ")," apr "," ~ ")," may "," ~ ")," jun "," ~ ")," jul "," ~ ")," aug "," ~ ")," sep "," ~ ")," sept "," ~ ")," oct "," ~ ")</f>
        <v>  </v>
      </c>
      <c r="BT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706,"jan","~"),"feb","~"),"mar","~"),"apr","~"),"may","~"),"jun","~"),"jul","~"),"aug","~"),"sep","~"),"oct","~"),"nov","~"),"dec","~")," nov "," ~ ")," dec "," ~ ")," mon "," ~ ")," tue "," ~ ")," wed "," ~ ")," thu "," ~ ")," fri "," ~ ")," sat "," ~ ")," sun "," ~ ")," gate "," ~ ")," bay "," ~ ")," stand "," ~ ")," position "," ~ ")," galley "," ~ ")," flight "," ~ ")," flt "," ~ ")," day "," ~ ")," date "," ~ ")," dated "," ~ ")," the "," ~ ")," and "," ~ ")," of "," ~ ")," in "," ~ ")," for "," ~ ")," with "," ~ ")</f>
        <v>  </v>
      </c>
      <c r="BU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706,"jan","~"),"feb","~"),"mar","~"),"apr","~"),"may","~"),"jun","~"),"jul","~"),"aug","~"),"sep","~"),"oct","~"),"nov","~"),"dec","~")," nov "," ~ ")," dec "," ~ ")," mon "," ~ ")," tue "," ~ ")," wed "," ~ ")," thu "," ~ ")," fri "," ~ ")," sat "," ~ ")," sun "," ~ ")," gate "," ~ ")," bay "," ~ ")," stand "," ~ ")," position "," ~ ")," galley "," ~ ")," flight "," ~ ")," flt "," ~ ")," day "," ~ ")," date "," ~ ")," dated "," ~ ")," the "," ~ ")," and "," ~ ")," of "," ~ ")," in "," ~ ")," for "," ~ ")," with "," ~ ")</f>
        <v>  </v>
      </c>
      <c r="BV706" s="61" t="n">
        <f aca="false">0</f>
        <v>0</v>
      </c>
      <c r="BW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706," pax "," ~ ")," etd "," ~ ")," eta "," ~ ")," std "," ~ ")," sta "," ~ ")," atd "," ~ ")," ata "," ~ ")," lt "," ~ ")," utc "," ~ ")," local "," ~ ")," ok "," ~ ")," done "," ~ ")," seen "," ~ ")," chk "," ~ ")," chkd "," ~ ")," checked "," ~ ")," rcvd "," ~ ")," recd "," ~ ")," dep "," ~ ")," arr "," ~ ")," qty "," ~ ")," all "," ~ ")," ttl "," ~ ")," total "," ~ ")," via "," ~ ")," per "," ~ ")," call "," ~ ")," inbound "," ~ ")," outbound "," ~ ")," approx "," ~ ")</f>
        <v>  </v>
      </c>
      <c r="BX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706," pax "," ~ ")," etd "," ~ ")," eta "," ~ ")," std "," ~ ")," sta "," ~ ")," atd "," ~ ")," ata "," ~ ")," lt "," ~ ")," utc "," ~ ")," local "," ~ ")," ok "," ~ ")," done "," ~ ")," seen "," ~ ")," chk "," ~ ")," chkd "," ~ ")," checked "," ~ ")," rcvd "," ~ ")," recd "," ~ ")," dep "," ~ ")," arr "," ~ ")," qty "," ~ ")," all "," ~ ")," ttl "," ~ ")," total "," ~ ")," via "," ~ ")," per "," ~ ")," call "," ~ ")," inbound "," ~ ")," outbound "," ~ ")," approx "," ~ ")</f>
        <v>  </v>
      </c>
    </row>
    <row r="707" customFormat="false" ht="39.75" hidden="false" customHeight="true" outlineLevel="0" collapsed="false">
      <c r="A707" s="57" t="s">
        <v>1444</v>
      </c>
      <c r="B707" s="57" t="s">
        <v>312</v>
      </c>
      <c r="C707" s="57" t="str">
        <f aca="false">Flights!$F$26</f>
        <v>MH0002</v>
      </c>
      <c r="D707" s="58" t="n">
        <f aca="false">Flights!$D$26</f>
        <v>46325</v>
      </c>
      <c r="E707" s="57" t="str">
        <f aca="false">Flights!$G$26&amp;"-"&amp;Flights!$H$26</f>
        <v>KUL-LHR</v>
      </c>
      <c r="F707" s="57" t="str">
        <f aca="false">Flights!$K$26</f>
        <v>BC</v>
      </c>
      <c r="G707" s="57" t="s">
        <v>81</v>
      </c>
      <c r="H707" s="57" t="s">
        <v>381</v>
      </c>
      <c r="I707" s="57" t="s">
        <v>401</v>
      </c>
      <c r="J707" s="57" t="s">
        <v>405</v>
      </c>
      <c r="K707" s="67" t="s">
        <v>406</v>
      </c>
      <c r="L707" s="67" t="s">
        <v>385</v>
      </c>
      <c r="M707" s="67"/>
      <c r="N707" s="67" t="s">
        <v>386</v>
      </c>
      <c r="O707" s="67"/>
      <c r="P707" s="57" t="s">
        <v>187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open",IF(AND(NOT(OR(LEN(AZ707)&lt;15,ISNUMBER(MATCH(AZ707,L_Placeholder,0)))),BK707=0,NOT(OR(LEN(AU707)&lt;2,ISNUMBER(MATCH(AU707,L_Placeholder,0)))),NOT(OR(LEN(AX707)&lt;2,ISNUMBER(MATCH(AX707,L_Placeholder,0)))),TRIM(AE707)&lt;&gt;TRIM(T707)),"N/A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missing",IF(OR(LEN(AU707)&lt;2,ISNUMBER(MATCH(AU707,L_Placeholder,0))),"INVALID – PIC missing",IF(OR(LEN(AV707)&lt;2,ISNUMBER(MATCH(AV707,L_Placeholder,0))),"INVALID – result / assessment missing",IF(OR(OR(LEN(AW707)&lt;3,ISNUMBER(MATCH(AW707,L_Placeholder,0))),SUMPRODUCT(--ISNUMBER(SEARCH(" "&amp;L_EvidencePhrase&amp;" ",BD707)))&gt;0,BI707=1),"INVALID – evidence missing, placeholder or not yet on file",IF(BL707=0,"INVALID – evidence needs a traceable reference (number, file name or link)",IF(OR(LEN(AX707)&lt;2,ISNUMBER(MATCH(AX707,L_Placeholder,0))),"INVALID – verifier missing",IF(AX707=AU707,"INVALID – verifier must be someone other than the PIC",IF(BH707=1,"INVALID – result not yet available (awaiting / TBC)",IF(BV707=1,"INVALID – wording says not on board: an on-board confirmation needs the item loaded",IF(AND(AQ707=1,OR(OR(LEN(AY707)&lt;3,ISNUMBER(MATCH(AY707,L_Placeholder,0))),BJ707=1,BQ707=0)),"INVALID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LATE","COMPLETE")&amp;IF(BG707=1," – CHECK WORDING",""))))))))))))))))))))))),IF(TRIM(U707)="Fail","FAIL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t="str">
        <f aca="false">" "&amp;TRIM(SUBSTITUTE(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 "))&amp;" "</f>
        <v>  </v>
      </c>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IFERROR(IF(AND(TRIM(U707)="Pass",SUMPRODUCT((LEN(BC707)-LEN(SUBSTITUTE(BC707,"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")))/(LEN(L_PendNeg)+1))+SUMPRODUCT((LEN(BC707)-LEN(SUBSTITUTE(BC707," "&amp;L_PendPrep&amp;" "," ")))/(LEN(L_PendPrep)+1)),1,0),1)</f>
        <v>0</v>
      </c>
      <c r="BI707" s="61" t="n">
        <f aca="false">IFERROR(IF(SUMPRODUCT((LEN(BD707)-LEN(SUBSTITUTE(BD707," "&amp;L_PendStrict&amp;" "," ")))/(LEN(L_PendStrict)+1))&gt;SUMPRODUCT((LEN(BD707)-LEN(SUBSTITUTE(BD707," "&amp;L_PendNeg&amp;" "," ")))/(LEN(L_PendNeg)+1)),1,0),1)</f>
        <v>0</v>
      </c>
      <c r="BJ707" s="61" t="n">
        <f aca="false">IFERROR(IF(SUMPRODUCT((LEN(BE707)-LEN(SUBSTITUTE(BE707," "&amp;L_Pending&amp;" "," ")))/(LEN(L_Pending)+1))&gt;SUMPRODUCT((LEN(BE707)-LEN(SUBSTITUTE(BE707," "&amp;L_PendNeg&amp;" "," ")))/(LEN(L_PendNeg)+1))+SUMPRODUCT((LEN(BE707)-LEN(SUBSTITUTE(BE707," "&amp;L_PendPrep&amp;" "," ")))/(LEN(L_PendPrep)+1)),1,0),1)</f>
        <v>0</v>
      </c>
      <c r="BK707" s="61" t="n">
        <f aca="false">IFERROR(IF(SUMPRODUCT((LEN(BF707)-LEN(SUBSTITUTE(BF707," "&amp;L_PendStrict&amp;" "," ")))/(LEN(L_PendStrict)+1))&gt;SUMPRODUCT((LEN(BF707)-LEN(SUBSTITUTE(BF707," "&amp;L_PendNeg&amp;" "," ")))/(LEN(L_PendNeg)+1)),1,0),1)</f>
        <v>0</v>
      </c>
      <c r="BL707" s="61" t="n">
        <f aca="false">IFERROR(IF(OR(SUMPRODUCT(--ISNUMBER(SEARCH({"aa000"," aa 000"," aaa 000"," aaaa 000"," a 0000"," a000 000"," aa 00 000"," aaa 00 000"},BN707)))&gt;0,SUMPRODUCT(--ISNUMBER(SEARCH({"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707)))&gt;0,SUMPRODUCT(--ISNUMBER(SEARCH({"http","www.","\",".pdf",".jpg",".jpeg",".png",".heic",".xls",".doc",".msg",".eml"},Z707)))&gt;0,AND(SUMPRODUCT(--ISNUMBER(SEARCH({"sharepoint","onedrive","teams","dms","q-pulse","qpulse"},Z707)))&gt;0,ISNUMBER(SEARCH("0",BM707)))),1,0),0)</f>
        <v>0</v>
      </c>
      <c r="BM707" s="61" t="str">
        <f aca="false">SUBSTITUTE(SUBSTITUTE(SUBSTITUTE(SUBSTITUTE(SUBSTITUTE(SUBSTITUTE(SUBSTITUTE(SUBSTITUTE(SUBSTITUTE(LOWER(BW707&amp;""),"1","0"),"2","0"),"3","0"),"4","0"),"5","0"),"6","0"),"7","0"),"8","0"),"9","0")</f>
        <v>  </v>
      </c>
      <c r="BN707" s="61" t="str">
        <f aca="false">SUBSTITUTE(SUBSTITUTE(SUBSTITUTE(SUBSTITUTE(SUBSTITUTE(SUBSTITUTE(SUBSTITUTE(SUBSTITUTE(SUBSTITUTE(SUBSTITUTE(SUBSTITUTE(SUBSTITUTE(SUBSTITUTE(SUBSTITUTE(SUBSTITUTE(SUBSTITUTE(SUBSTITUTE(SUBSTITUTE(SUBSTITUTE(SUBSTITUTE(SUBSTITUTE(SUBSTITUTE(SUBSTITUTE(SUBSTITUTE(SUBSTITUTE(BM707,"b","a"),"c","a"),"d","a"),"e","a"),"f","a"),"g","a"),"h","a"),"i","a"),"j","a"),"k","a"),"l","a"),"m","a"),"n","a"),"o","a"),"p","a"),"q","a"),"r","a"),"s","a"),"t","a"),"u","a"),"v","a"),"w","a"),"x","a"),"y","a"),"z","a")</f>
        <v>  </v>
      </c>
      <c r="BO707" s="61" t="str">
        <f aca="false">SUBSTITUTE(SUBSTITUTE(SUBSTITUTE(SUBSTITUTE(SUBSTITUTE(SUBSTITUTE(SUBSTITUTE(SUBSTITUTE(SUBSTITUTE(LOWER(BX707&amp;""),"1","0"),"2","0"),"3","0"),"4","0"),"5","0"),"6","0"),"7","0"),"8","0"),"9","0")</f>
        <v>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v>
      </c>
      <c r="BQ707" s="61" t="n">
        <f aca="false">IFERROR(IF(OR(SUMPRODUCT(--ISNUMBER(SEARCH({"aa000"," aa 000"," aaa 000"," aaaa 000"," a 0000"," a000 000"," aa 00 000"," aaa 00 000"},BP707)))&gt;0,SUMPRODUCT(--ISNUMBER(SEARCH({"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707)))&gt;0,SUMPRODUCT(--ISNUMBER(SEARCH({"http","www.","\",".pdf",".jpg",".jpeg",".png",".heic",".xls",".doc",".msg",".eml"},W707)))&gt;0,ISNUMBER(SEARCH("0000",BO707)),AND(SUMPRODUCT(--ISNUMBER(SEARCH({"sharepoint","onedrive","teams","dms","q-pulse","qpulse"},W707)))&gt;0,ISNUMBER(SEARCH("0",BO707)))),1,0),0)</f>
        <v>0</v>
      </c>
      <c r="BR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707," "&amp;LOWER(Flights!$F$26)&amp;" "," ~ ")," mh"," ~")," at "," ~ ")," by "," ~ ")," on "," ~ ")," to "," ~ ")," from "," ~ ")," until "," ~ ")," till "," ~ ")," before "," ~ ")," after "," ~ ")," around "," ~ ")," approx "," ~ ")," about "," ~ ")," since "," ~ ")," hrs "," ~ ")," hr "," ~ ")," hours "," ~ ")," time "," ~ ")," jan "," ~ ")," feb "," ~ ")," mar "," ~ ")," apr "," ~ ")," may "," ~ ")," jun "," ~ ")," jul "," ~ ")," aug "," ~ ")," sep "," ~ ")," sept "," ~ ")," oct "," ~ ")</f>
        <v>  </v>
      </c>
      <c r="BS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707," "&amp;LOWER(Flights!$F$26)&amp;" "," ~ ")," mh"," ~")," at "," ~ ")," by "," ~ ")," on "," ~ ")," to "," ~ ")," from "," ~ ")," until "," ~ ")," till "," ~ ")," before "," ~ ")," after "," ~ ")," around "," ~ ")," approx "," ~ ")," about "," ~ ")," since "," ~ ")," hrs "," ~ ")," hr "," ~ ")," hours "," ~ ")," time "," ~ ")," jan "," ~ ")," feb "," ~ ")," mar "," ~ ")," apr "," ~ ")," may "," ~ ")," jun "," ~ ")," jul "," ~ ")," aug "," ~ ")," sep "," ~ ")," sept "," ~ ")," oct "," ~ ")</f>
        <v>  </v>
      </c>
      <c r="BT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707,"jan","~"),"feb","~"),"mar","~"),"apr","~"),"may","~"),"jun","~"),"jul","~"),"aug","~"),"sep","~"),"oct","~"),"nov","~"),"dec","~")," nov "," ~ ")," dec "," ~ ")," mon "," ~ ")," tue "," ~ ")," wed "," ~ ")," thu "," ~ ")," fri "," ~ ")," sat "," ~ ")," sun "," ~ ")," gate "," ~ ")," bay "," ~ ")," stand "," ~ ")," position "," ~ ")," galley "," ~ ")," flight "," ~ ")," flt "," ~ ")," day "," ~ ")," date "," ~ ")," dated "," ~ ")," the "," ~ ")," and "," ~ ")," of "," ~ ")," in "," ~ ")," for "," ~ ")," with "," ~ ")</f>
        <v>  </v>
      </c>
      <c r="BU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707,"jan","~"),"feb","~"),"mar","~"),"apr","~"),"may","~"),"jun","~"),"jul","~"),"aug","~"),"sep","~"),"oct","~"),"nov","~"),"dec","~")," nov "," ~ ")," dec "," ~ ")," mon "," ~ ")," tue "," ~ ")," wed "," ~ ")," thu "," ~ ")," fri "," ~ ")," sat "," ~ ")," sun "," ~ ")," gate "," ~ ")," bay "," ~ ")," stand "," ~ ")," position "," ~ ")," galley "," ~ ")," flight "," ~ ")," flt "," ~ ")," day "," ~ ")," date "," ~ ")," dated "," ~ ")," the "," ~ ")," and "," ~ ")," of "," ~ ")," in "," ~ ")," for "," ~ ")," with "," ~ ")</f>
        <v>  </v>
      </c>
      <c r="BV707" s="61" t="n">
        <f aca="false">0</f>
        <v>0</v>
      </c>
      <c r="BW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707," pax "," ~ ")," etd "," ~ ")," eta "," ~ ")," std "," ~ ")," sta "," ~ ")," atd "," ~ ")," ata "," ~ ")," lt "," ~ ")," utc "," ~ ")," local "," ~ ")," ok "," ~ ")," done "," ~ ")," seen "," ~ ")," chk "," ~ ")," chkd "," ~ ")," checked "," ~ ")," rcvd "," ~ ")," recd "," ~ ")," dep "," ~ ")," arr "," ~ ")," qty "," ~ ")," all "," ~ ")," ttl "," ~ ")," total "," ~ ")," via "," ~ ")," per "," ~ ")," call "," ~ ")," inbound "," ~ ")," outbound "," ~ ")," approx "," ~ ")</f>
        <v>  </v>
      </c>
      <c r="BX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707," pax "," ~ ")," etd "," ~ ")," eta "," ~ ")," std "," ~ ")," sta "," ~ ")," atd "," ~ ")," ata "," ~ ")," lt "," ~ ")," utc "," ~ ")," local "," ~ ")," ok "," ~ ")," done "," ~ ")," seen "," ~ ")," chk "," ~ ")," chkd "," ~ ")," checked "," ~ ")," rcvd "," ~ ")," recd "," ~ ")," dep "," ~ ")," arr "," ~ ")," qty "," ~ ")," all "," ~ ")," ttl "," ~ ")," total "," ~ ")," via "," ~ ")," per "," ~ ")," call "," ~ ")," inbound "," ~ ")," outbound "," ~ ")," approx "," ~ ")</f>
        <v>  </v>
      </c>
    </row>
    <row r="708" customFormat="false" ht="39.75" hidden="false" customHeight="true" outlineLevel="0" collapsed="false">
      <c r="A708" s="57" t="s">
        <v>1445</v>
      </c>
      <c r="B708" s="57" t="s">
        <v>312</v>
      </c>
      <c r="C708" s="57" t="str">
        <f aca="false">Flights!$F$26</f>
        <v>MH0002</v>
      </c>
      <c r="D708" s="58" t="n">
        <f aca="false">Flights!$D$26</f>
        <v>46325</v>
      </c>
      <c r="E708" s="57" t="str">
        <f aca="false">Flights!$G$26&amp;"-"&amp;Flights!$H$26</f>
        <v>KUL-LHR</v>
      </c>
      <c r="F708" s="57" t="str">
        <f aca="false">Flights!$K$26</f>
        <v>BC</v>
      </c>
      <c r="G708" s="57" t="s">
        <v>81</v>
      </c>
      <c r="H708" s="57" t="s">
        <v>381</v>
      </c>
      <c r="I708" s="57" t="s">
        <v>408</v>
      </c>
      <c r="J708" s="57" t="s">
        <v>409</v>
      </c>
      <c r="K708" s="67" t="s">
        <v>410</v>
      </c>
      <c r="L708" s="67" t="s">
        <v>385</v>
      </c>
      <c r="M708" s="67"/>
      <c r="N708" s="67" t="s">
        <v>386</v>
      </c>
      <c r="O708" s="67"/>
      <c r="P708" s="57" t="s">
        <v>187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open",IF(AND(NOT(OR(LEN(AZ708)&lt;15,ISNUMBER(MATCH(AZ708,L_Placeholder,0)))),BK708=0,NOT(OR(LEN(AU708)&lt;2,ISNUMBER(MATCH(AU708,L_Placeholder,0)))),NOT(OR(LEN(AX708)&lt;2,ISNUMBER(MATCH(AX708,L_Placeholder,0)))),TRIM(AE708)&lt;&gt;TRIM(T708)),"N/A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missing",IF(OR(LEN(AU708)&lt;2,ISNUMBER(MATCH(AU708,L_Placeholder,0))),"INVALID – PIC missing",IF(OR(LEN(AV708)&lt;2,ISNUMBER(MATCH(AV708,L_Placeholder,0))),"INVALID – result / assessment missing",IF(OR(OR(LEN(AW708)&lt;3,ISNUMBER(MATCH(AW708,L_Placeholder,0))),SUMPRODUCT(--ISNUMBER(SEARCH(" "&amp;L_EvidencePhrase&amp;" ",BD708)))&gt;0,BI708=1),"INVALID – evidence missing, placeholder or not yet on file",IF(BL708=0,"INVALID – evidence needs a traceable reference (number, file name or link)",IF(OR(LEN(AX708)&lt;2,ISNUMBER(MATCH(AX708,L_Placeholder,0))),"INVALID – verifier missing",IF(AX708=AU708,"INVALID – verifier must be someone other than the PIC",IF(BH708=1,"INVALID – result not yet available (awaiting / TBC)",IF(BV708=1,"INVALID – wording says not on board: an on-board confirmation needs the item loaded",IF(AND(AQ708=1,OR(OR(LEN(AY708)&lt;3,ISNUMBER(MATCH(AY708,L_Placeholder,0))),BJ708=1,BQ708=0)),"INVALID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LATE","COMPLETE")&amp;IF(BG708=1," – CHECK WORDING",""))))))))))))))))))))))),IF(TRIM(U708)="Fail","FAIL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t="str">
        <f aca="false">" "&amp;TRIM(SUBSTITUTE(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 "))&amp;" "</f>
        <v>  </v>
      </c>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IFERROR(IF(AND(TRIM(U708)="Pass",SUMPRODUCT((LEN(BC708)-LEN(SUBSTITUTE(BC708,"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")))/(LEN(L_PendNeg)+1))+SUMPRODUCT((LEN(BC708)-LEN(SUBSTITUTE(BC708," "&amp;L_PendPrep&amp;" "," ")))/(LEN(L_PendPrep)+1)),1,0),1)</f>
        <v>0</v>
      </c>
      <c r="BI708" s="61" t="n">
        <f aca="false">IFERROR(IF(SUMPRODUCT((LEN(BD708)-LEN(SUBSTITUTE(BD708," "&amp;L_PendStrict&amp;" "," ")))/(LEN(L_PendStrict)+1))&gt;SUMPRODUCT((LEN(BD708)-LEN(SUBSTITUTE(BD708," "&amp;L_PendNeg&amp;" "," ")))/(LEN(L_PendNeg)+1)),1,0),1)</f>
        <v>0</v>
      </c>
      <c r="BJ708" s="61" t="n">
        <f aca="false">IFERROR(IF(SUMPRODUCT((LEN(BE708)-LEN(SUBSTITUTE(BE708," "&amp;L_Pending&amp;" "," ")))/(LEN(L_Pending)+1))&gt;SUMPRODUCT((LEN(BE708)-LEN(SUBSTITUTE(BE708," "&amp;L_PendNeg&amp;" "," ")))/(LEN(L_PendNeg)+1))+SUMPRODUCT((LEN(BE708)-LEN(SUBSTITUTE(BE708," "&amp;L_PendPrep&amp;" "," ")))/(LEN(L_PendPrep)+1)),1,0),1)</f>
        <v>0</v>
      </c>
      <c r="BK708" s="61" t="n">
        <f aca="false">IFERROR(IF(SUMPRODUCT((LEN(BF708)-LEN(SUBSTITUTE(BF708," "&amp;L_PendStrict&amp;" "," ")))/(LEN(L_PendStrict)+1))&gt;SUMPRODUCT((LEN(BF708)-LEN(SUBSTITUTE(BF708," "&amp;L_PendNeg&amp;" "," ")))/(LEN(L_PendNeg)+1)),1,0),1)</f>
        <v>0</v>
      </c>
      <c r="BL708" s="61" t="n">
        <f aca="false">IFERROR(IF(OR(SUMPRODUCT(--ISNUMBER(SEARCH({"aa000"," aa 000"," aaa 000"," aaaa 000"," a 0000"," a000 000"," aa 00 000"," aaa 00 000"},BN708)))&gt;0,SUMPRODUCT(--ISNUMBER(SEARCH({"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708)))&gt;0,SUMPRODUCT(--ISNUMBER(SEARCH({"http","www.","\",".pdf",".jpg",".jpeg",".png",".heic",".xls",".doc",".msg",".eml"},Z708)))&gt;0,AND(SUMPRODUCT(--ISNUMBER(SEARCH({"sharepoint","onedrive","teams","dms","q-pulse","qpulse"},Z708)))&gt;0,ISNUMBER(SEARCH("0",BM708)))),1,0),0)</f>
        <v>0</v>
      </c>
      <c r="BM708" s="61" t="str">
        <f aca="false">SUBSTITUTE(SUBSTITUTE(SUBSTITUTE(SUBSTITUTE(SUBSTITUTE(SUBSTITUTE(SUBSTITUTE(SUBSTITUTE(SUBSTITUTE(LOWER(BW708&amp;""),"1","0"),"2","0"),"3","0"),"4","0"),"5","0"),"6","0"),"7","0"),"8","0"),"9","0")</f>
        <v>  </v>
      </c>
      <c r="BN708" s="61" t="str">
        <f aca="false">SUBSTITUTE(SUBSTITUTE(SUBSTITUTE(SUBSTITUTE(SUBSTITUTE(SUBSTITUTE(SUBSTITUTE(SUBSTITUTE(SUBSTITUTE(SUBSTITUTE(SUBSTITUTE(SUBSTITUTE(SUBSTITUTE(SUBSTITUTE(SUBSTITUTE(SUBSTITUTE(SUBSTITUTE(SUBSTITUTE(SUBSTITUTE(SUBSTITUTE(SUBSTITUTE(SUBSTITUTE(SUBSTITUTE(SUBSTITUTE(SUBSTITUTE(BM708,"b","a"),"c","a"),"d","a"),"e","a"),"f","a"),"g","a"),"h","a"),"i","a"),"j","a"),"k","a"),"l","a"),"m","a"),"n","a"),"o","a"),"p","a"),"q","a"),"r","a"),"s","a"),"t","a"),"u","a"),"v","a"),"w","a"),"x","a"),"y","a"),"z","a")</f>
        <v>  </v>
      </c>
      <c r="BO708" s="61" t="str">
        <f aca="false">SUBSTITUTE(SUBSTITUTE(SUBSTITUTE(SUBSTITUTE(SUBSTITUTE(SUBSTITUTE(SUBSTITUTE(SUBSTITUTE(SUBSTITUTE(LOWER(BX708&amp;""),"1","0"),"2","0"),"3","0"),"4","0"),"5","0"),"6","0"),"7","0"),"8","0"),"9","0")</f>
        <v>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v>
      </c>
      <c r="BQ708" s="61" t="n">
        <f aca="false">IFERROR(IF(OR(SUMPRODUCT(--ISNUMBER(SEARCH({"aa000"," aa 000"," aaa 000"," aaaa 000"," a 0000"," a000 000"," aa 00 000"," aaa 00 000"},BP708)))&gt;0,SUMPRODUCT(--ISNUMBER(SEARCH({"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708)))&gt;0,SUMPRODUCT(--ISNUMBER(SEARCH({"http","www.","\",".pdf",".jpg",".jpeg",".png",".heic",".xls",".doc",".msg",".eml"},W708)))&gt;0,ISNUMBER(SEARCH("0000",BO708)),AND(SUMPRODUCT(--ISNUMBER(SEARCH({"sharepoint","onedrive","teams","dms","q-pulse","qpulse"},W708)))&gt;0,ISNUMBER(SEARCH("0",BO708)))),1,0),0)</f>
        <v>0</v>
      </c>
      <c r="BR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708," "&amp;LOWER(Flights!$F$26)&amp;" "," ~ ")," mh"," ~")," at "," ~ ")," by "," ~ ")," on "," ~ ")," to "," ~ ")," from "," ~ ")," until "," ~ ")," till "," ~ ")," before "," ~ ")," after "," ~ ")," around "," ~ ")," approx "," ~ ")," about "," ~ ")," since "," ~ ")," hrs "," ~ ")," hr "," ~ ")," hours "," ~ ")," time "," ~ ")," jan "," ~ ")," feb "," ~ ")," mar "," ~ ")," apr "," ~ ")," may "," ~ ")," jun "," ~ ")," jul "," ~ ")," aug "," ~ ")," sep "," ~ ")," sept "," ~ ")," oct "," ~ ")</f>
        <v>  </v>
      </c>
      <c r="BS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708," "&amp;LOWER(Flights!$F$26)&amp;" "," ~ ")," mh"," ~")," at "," ~ ")," by "," ~ ")," on "," ~ ")," to "," ~ ")," from "," ~ ")," until "," ~ ")," till "," ~ ")," before "," ~ ")," after "," ~ ")," around "," ~ ")," approx "," ~ ")," about "," ~ ")," since "," ~ ")," hrs "," ~ ")," hr "," ~ ")," hours "," ~ ")," time "," ~ ")," jan "," ~ ")," feb "," ~ ")," mar "," ~ ")," apr "," ~ ")," may "," ~ ")," jun "," ~ ")," jul "," ~ ")," aug "," ~ ")," sep "," ~ ")," sept "," ~ ")," oct "," ~ ")</f>
        <v>  </v>
      </c>
      <c r="BT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708,"jan","~"),"feb","~"),"mar","~"),"apr","~"),"may","~"),"jun","~"),"jul","~"),"aug","~"),"sep","~"),"oct","~"),"nov","~"),"dec","~")," nov "," ~ ")," dec "," ~ ")," mon "," ~ ")," tue "," ~ ")," wed "," ~ ")," thu "," ~ ")," fri "," ~ ")," sat "," ~ ")," sun "," ~ ")," gate "," ~ ")," bay "," ~ ")," stand "," ~ ")," position "," ~ ")," galley "," ~ ")," flight "," ~ ")," flt "," ~ ")," day "," ~ ")," date "," ~ ")," dated "," ~ ")," the "," ~ ")," and "," ~ ")," of "," ~ ")," in "," ~ ")," for "," ~ ")," with "," ~ ")</f>
        <v>  </v>
      </c>
      <c r="BU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708,"jan","~"),"feb","~"),"mar","~"),"apr","~"),"may","~"),"jun","~"),"jul","~"),"aug","~"),"sep","~"),"oct","~"),"nov","~"),"dec","~")," nov "," ~ ")," dec "," ~ ")," mon "," ~ ")," tue "," ~ ")," wed "," ~ ")," thu "," ~ ")," fri "," ~ ")," sat "," ~ ")," sun "," ~ ")," gate "," ~ ")," bay "," ~ ")," stand "," ~ ")," position "," ~ ")," galley "," ~ ")," flight "," ~ ")," flt "," ~ ")," day "," ~ ")," date "," ~ ")," dated "," ~ ")," the "," ~ ")," and "," ~ ")," of "," ~ ")," in "," ~ ")," for "," ~ ")," with "," ~ ")</f>
        <v>  </v>
      </c>
      <c r="BV708" s="61" t="n">
        <f aca="false">0</f>
        <v>0</v>
      </c>
      <c r="BW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708," pax "," ~ ")," etd "," ~ ")," eta "," ~ ")," std "," ~ ")," sta "," ~ ")," atd "," ~ ")," ata "," ~ ")," lt "," ~ ")," utc "," ~ ")," local "," ~ ")," ok "," ~ ")," done "," ~ ")," seen "," ~ ")," chk "," ~ ")," chkd "," ~ ")," checked "," ~ ")," rcvd "," ~ ")," recd "," ~ ")," dep "," ~ ")," arr "," ~ ")," qty "," ~ ")," all "," ~ ")," ttl "," ~ ")," total "," ~ ")," via "," ~ ")," per "," ~ ")," call "," ~ ")," inbound "," ~ ")," outbound "," ~ ")," approx "," ~ ")</f>
        <v>  </v>
      </c>
      <c r="BX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708," pax "," ~ ")," etd "," ~ ")," eta "," ~ ")," std "," ~ ")," sta "," ~ ")," atd "," ~ ")," ata "," ~ ")," lt "," ~ ")," utc "," ~ ")," local "," ~ ")," ok "," ~ ")," done "," ~ ")," seen "," ~ ")," chk "," ~ ")," chkd "," ~ ")," checked "," ~ ")," rcvd "," ~ ")," recd "," ~ ")," dep "," ~ ")," arr "," ~ ")," qty "," ~ ")," all "," ~ ")," ttl "," ~ ")," total "," ~ ")," via "," ~ ")," per "," ~ ")," call "," ~ ")," inbound "," ~ ")," outbound "," ~ ")," approx "," ~ ")</f>
        <v>  </v>
      </c>
    </row>
    <row r="709" customFormat="false" ht="39.75" hidden="false" customHeight="true" outlineLevel="0" collapsed="false">
      <c r="A709" s="57" t="s">
        <v>1446</v>
      </c>
      <c r="B709" s="57" t="s">
        <v>312</v>
      </c>
      <c r="C709" s="57" t="str">
        <f aca="false">Flights!$F$26</f>
        <v>MH0002</v>
      </c>
      <c r="D709" s="58" t="n">
        <f aca="false">Flights!$D$26</f>
        <v>46325</v>
      </c>
      <c r="E709" s="57" t="str">
        <f aca="false">Flights!$G$26&amp;"-"&amp;Flights!$H$26</f>
        <v>KUL-LHR</v>
      </c>
      <c r="F709" s="57" t="str">
        <f aca="false">Flights!$K$26</f>
        <v>BC</v>
      </c>
      <c r="G709" s="57" t="s">
        <v>81</v>
      </c>
      <c r="H709" s="57" t="s">
        <v>381</v>
      </c>
      <c r="I709" s="57" t="s">
        <v>408</v>
      </c>
      <c r="J709" s="57" t="s">
        <v>412</v>
      </c>
      <c r="K709" s="67" t="s">
        <v>410</v>
      </c>
      <c r="L709" s="67" t="s">
        <v>385</v>
      </c>
      <c r="M709" s="67"/>
      <c r="N709" s="67" t="s">
        <v>386</v>
      </c>
      <c r="O709" s="67"/>
      <c r="P709" s="57" t="s">
        <v>187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open",IF(AND(NOT(OR(LEN(AZ709)&lt;15,ISNUMBER(MATCH(AZ709,L_Placeholder,0)))),BK709=0,NOT(OR(LEN(AU709)&lt;2,ISNUMBER(MATCH(AU709,L_Placeholder,0)))),NOT(OR(LEN(AX709)&lt;2,ISNUMBER(MATCH(AX709,L_Placeholder,0)))),TRIM(AE709)&lt;&gt;TRIM(T709)),"N/A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missing",IF(OR(LEN(AU709)&lt;2,ISNUMBER(MATCH(AU709,L_Placeholder,0))),"INVALID – PIC missing",IF(OR(LEN(AV709)&lt;2,ISNUMBER(MATCH(AV709,L_Placeholder,0))),"INVALID – result / assessment missing",IF(OR(OR(LEN(AW709)&lt;3,ISNUMBER(MATCH(AW709,L_Placeholder,0))),SUMPRODUCT(--ISNUMBER(SEARCH(" "&amp;L_EvidencePhrase&amp;" ",BD709)))&gt;0,BI709=1),"INVALID – evidence missing, placeholder or not yet on file",IF(BL709=0,"INVALID – evidence needs a traceable reference (number, file name or link)",IF(OR(LEN(AX709)&lt;2,ISNUMBER(MATCH(AX709,L_Placeholder,0))),"INVALID – verifier missing",IF(AX709=AU709,"INVALID – verifier must be someone other than the PIC",IF(BH709=1,"INVALID – result not yet available (awaiting / TBC)",IF(BV709=1,"INVALID – wording says not on board: an on-board confirmation needs the item loaded",IF(AND(AQ709=1,OR(OR(LEN(AY709)&lt;3,ISNUMBER(MATCH(AY709,L_Placeholder,0))),BJ709=1,BQ709=0)),"INVALID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LATE","COMPLETE")&amp;IF(BG709=1," – CHECK WORDING",""))))))))))))))))))))))),IF(TRIM(U709)="Fail","FAIL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t="str">
        <f aca="false">" "&amp;TRIM(SUBSTITUTE(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 "))&amp;" "</f>
        <v>  </v>
      </c>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IFERROR(IF(AND(TRIM(U709)="Pass",SUMPRODUCT((LEN(BC709)-LEN(SUBSTITUTE(BC709,"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")))/(LEN(L_PendNeg)+1))+SUMPRODUCT((LEN(BC709)-LEN(SUBSTITUTE(BC709," "&amp;L_PendPrep&amp;" "," ")))/(LEN(L_PendPrep)+1)),1,0),1)</f>
        <v>0</v>
      </c>
      <c r="BI709" s="61" t="n">
        <f aca="false">IFERROR(IF(SUMPRODUCT((LEN(BD709)-LEN(SUBSTITUTE(BD709," "&amp;L_PendStrict&amp;" "," ")))/(LEN(L_PendStrict)+1))&gt;SUMPRODUCT((LEN(BD709)-LEN(SUBSTITUTE(BD709," "&amp;L_PendNeg&amp;" "," ")))/(LEN(L_PendNeg)+1)),1,0),1)</f>
        <v>0</v>
      </c>
      <c r="BJ709" s="61" t="n">
        <f aca="false">IFERROR(IF(SUMPRODUCT((LEN(BE709)-LEN(SUBSTITUTE(BE709," "&amp;L_Pending&amp;" "," ")))/(LEN(L_Pending)+1))&gt;SUMPRODUCT((LEN(BE709)-LEN(SUBSTITUTE(BE709," "&amp;L_PendNeg&amp;" "," ")))/(LEN(L_PendNeg)+1))+SUMPRODUCT((LEN(BE709)-LEN(SUBSTITUTE(BE709," "&amp;L_PendPrep&amp;" "," ")))/(LEN(L_PendPrep)+1)),1,0),1)</f>
        <v>0</v>
      </c>
      <c r="BK709" s="61" t="n">
        <f aca="false">IFERROR(IF(SUMPRODUCT((LEN(BF709)-LEN(SUBSTITUTE(BF709," "&amp;L_PendStrict&amp;" "," ")))/(LEN(L_PendStrict)+1))&gt;SUMPRODUCT((LEN(BF709)-LEN(SUBSTITUTE(BF709," "&amp;L_PendNeg&amp;" "," ")))/(LEN(L_PendNeg)+1)),1,0),1)</f>
        <v>0</v>
      </c>
      <c r="BL709" s="61" t="n">
        <f aca="false">IFERROR(IF(OR(SUMPRODUCT(--ISNUMBER(SEARCH({"aa000"," aa 000"," aaa 000"," aaaa 000"," a 0000"," a000 000"," aa 00 000"," aaa 00 000"},BN709)))&gt;0,SUMPRODUCT(--ISNUMBER(SEARCH({"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709)))&gt;0,SUMPRODUCT(--ISNUMBER(SEARCH({"http","www.","\",".pdf",".jpg",".jpeg",".png",".heic",".xls",".doc",".msg",".eml"},Z709)))&gt;0,AND(SUMPRODUCT(--ISNUMBER(SEARCH({"sharepoint","onedrive","teams","dms","q-pulse","qpulse"},Z709)))&gt;0,ISNUMBER(SEARCH("0",BM709)))),1,0),0)</f>
        <v>0</v>
      </c>
      <c r="BM709" s="61" t="str">
        <f aca="false">SUBSTITUTE(SUBSTITUTE(SUBSTITUTE(SUBSTITUTE(SUBSTITUTE(SUBSTITUTE(SUBSTITUTE(SUBSTITUTE(SUBSTITUTE(LOWER(BW709&amp;""),"1","0"),"2","0"),"3","0"),"4","0"),"5","0"),"6","0"),"7","0"),"8","0"),"9","0")</f>
        <v>  </v>
      </c>
      <c r="BN709" s="61" t="str">
        <f aca="false">SUBSTITUTE(SUBSTITUTE(SUBSTITUTE(SUBSTITUTE(SUBSTITUTE(SUBSTITUTE(SUBSTITUTE(SUBSTITUTE(SUBSTITUTE(SUBSTITUTE(SUBSTITUTE(SUBSTITUTE(SUBSTITUTE(SUBSTITUTE(SUBSTITUTE(SUBSTITUTE(SUBSTITUTE(SUBSTITUTE(SUBSTITUTE(SUBSTITUTE(SUBSTITUTE(SUBSTITUTE(SUBSTITUTE(SUBSTITUTE(SUBSTITUTE(BM709,"b","a"),"c","a"),"d","a"),"e","a"),"f","a"),"g","a"),"h","a"),"i","a"),"j","a"),"k","a"),"l","a"),"m","a"),"n","a"),"o","a"),"p","a"),"q","a"),"r","a"),"s","a"),"t","a"),"u","a"),"v","a"),"w","a"),"x","a"),"y","a"),"z","a")</f>
        <v>  </v>
      </c>
      <c r="BO709" s="61" t="str">
        <f aca="false">SUBSTITUTE(SUBSTITUTE(SUBSTITUTE(SUBSTITUTE(SUBSTITUTE(SUBSTITUTE(SUBSTITUTE(SUBSTITUTE(SUBSTITUTE(LOWER(BX709&amp;""),"1","0"),"2","0"),"3","0"),"4","0"),"5","0"),"6","0"),"7","0"),"8","0"),"9","0")</f>
        <v>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v>
      </c>
      <c r="BQ709" s="61" t="n">
        <f aca="false">IFERROR(IF(OR(SUMPRODUCT(--ISNUMBER(SEARCH({"aa000"," aa 000"," aaa 000"," aaaa 000"," a 0000"," a000 000"," aa 00 000"," aaa 00 000"},BP709)))&gt;0,SUMPRODUCT(--ISNUMBER(SEARCH({"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709)))&gt;0,SUMPRODUCT(--ISNUMBER(SEARCH({"http","www.","\",".pdf",".jpg",".jpeg",".png",".heic",".xls",".doc",".msg",".eml"},W709)))&gt;0,ISNUMBER(SEARCH("0000",BO709)),AND(SUMPRODUCT(--ISNUMBER(SEARCH({"sharepoint","onedrive","teams","dms","q-pulse","qpulse"},W709)))&gt;0,ISNUMBER(SEARCH("0",BO709)))),1,0),0)</f>
        <v>0</v>
      </c>
      <c r="BR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709," "&amp;LOWER(Flights!$F$26)&amp;" "," ~ ")," mh"," ~")," at "," ~ ")," by "," ~ ")," on "," ~ ")," to "," ~ ")," from "," ~ ")," until "," ~ ")," till "," ~ ")," before "," ~ ")," after "," ~ ")," around "," ~ ")," approx "," ~ ")," about "," ~ ")," since "," ~ ")," hrs "," ~ ")," hr "," ~ ")," hours "," ~ ")," time "," ~ ")," jan "," ~ ")," feb "," ~ ")," mar "," ~ ")," apr "," ~ ")," may "," ~ ")," jun "," ~ ")," jul "," ~ ")," aug "," ~ ")," sep "," ~ ")," sept "," ~ ")," oct "," ~ ")</f>
        <v>  </v>
      </c>
      <c r="BS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709," "&amp;LOWER(Flights!$F$26)&amp;" "," ~ ")," mh"," ~")," at "," ~ ")," by "," ~ ")," on "," ~ ")," to "," ~ ")," from "," ~ ")," until "," ~ ")," till "," ~ ")," before "," ~ ")," after "," ~ ")," around "," ~ ")," approx "," ~ ")," about "," ~ ")," since "," ~ ")," hrs "," ~ ")," hr "," ~ ")," hours "," ~ ")," time "," ~ ")," jan "," ~ ")," feb "," ~ ")," mar "," ~ ")," apr "," ~ ")," may "," ~ ")," jun "," ~ ")," jul "," ~ ")," aug "," ~ ")," sep "," ~ ")," sept "," ~ ")," oct "," ~ ")</f>
        <v>  </v>
      </c>
      <c r="BT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709,"jan","~"),"feb","~"),"mar","~"),"apr","~"),"may","~"),"jun","~"),"jul","~"),"aug","~"),"sep","~"),"oct","~"),"nov","~"),"dec","~")," nov "," ~ ")," dec "," ~ ")," mon "," ~ ")," tue "," ~ ")," wed "," ~ ")," thu "," ~ ")," fri "," ~ ")," sat "," ~ ")," sun "," ~ ")," gate "," ~ ")," bay "," ~ ")," stand "," ~ ")," position "," ~ ")," galley "," ~ ")," flight "," ~ ")," flt "," ~ ")," day "," ~ ")," date "," ~ ")," dated "," ~ ")," the "," ~ ")," and "," ~ ")," of "," ~ ")," in "," ~ ")," for "," ~ ")," with "," ~ ")</f>
        <v>  </v>
      </c>
      <c r="BU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709,"jan","~"),"feb","~"),"mar","~"),"apr","~"),"may","~"),"jun","~"),"jul","~"),"aug","~"),"sep","~"),"oct","~"),"nov","~"),"dec","~")," nov "," ~ ")," dec "," ~ ")," mon "," ~ ")," tue "," ~ ")," wed "," ~ ")," thu "," ~ ")," fri "," ~ ")," sat "," ~ ")," sun "," ~ ")," gate "," ~ ")," bay "," ~ ")," stand "," ~ ")," position "," ~ ")," galley "," ~ ")," flight "," ~ ")," flt "," ~ ")," day "," ~ ")," date "," ~ ")," dated "," ~ ")," the "," ~ ")," and "," ~ ")," of "," ~ ")," in "," ~ ")," for "," ~ ")," with "," ~ ")</f>
        <v>  </v>
      </c>
      <c r="BV709" s="61" t="n">
        <f aca="false">0</f>
        <v>0</v>
      </c>
      <c r="BW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709," pax "," ~ ")," etd "," ~ ")," eta "," ~ ")," std "," ~ ")," sta "," ~ ")," atd "," ~ ")," ata "," ~ ")," lt "," ~ ")," utc "," ~ ")," local "," ~ ")," ok "," ~ ")," done "," ~ ")," seen "," ~ ")," chk "," ~ ")," chkd "," ~ ")," checked "," ~ ")," rcvd "," ~ ")," recd "," ~ ")," dep "," ~ ")," arr "," ~ ")," qty "," ~ ")," all "," ~ ")," ttl "," ~ ")," total "," ~ ")," via "," ~ ")," per "," ~ ")," call "," ~ ")," inbound "," ~ ")," outbound "," ~ ")," approx "," ~ ")</f>
        <v>  </v>
      </c>
      <c r="BX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709," pax "," ~ ")," etd "," ~ ")," eta "," ~ ")," std "," ~ ")," sta "," ~ ")," atd "," ~ ")," ata "," ~ ")," lt "," ~ ")," utc "," ~ ")," local "," ~ ")," ok "," ~ ")," done "," ~ ")," seen "," ~ ")," chk "," ~ ")," chkd "," ~ ")," checked "," ~ ")," rcvd "," ~ ")," recd "," ~ ")," dep "," ~ ")," arr "," ~ ")," qty "," ~ ")," all "," ~ ")," ttl "," ~ ")," total "," ~ ")," via "," ~ ")," per "," ~ ")," call "," ~ ")," inbound "," ~ ")," outbound "," ~ ")," approx "," ~ ")</f>
        <v>  </v>
      </c>
    </row>
    <row r="710" customFormat="false" ht="39.75" hidden="false" customHeight="true" outlineLevel="0" collapsed="false">
      <c r="A710" s="57" t="s">
        <v>1447</v>
      </c>
      <c r="B710" s="57" t="s">
        <v>312</v>
      </c>
      <c r="C710" s="57" t="str">
        <f aca="false">Flights!$F$26</f>
        <v>MH0002</v>
      </c>
      <c r="D710" s="58" t="n">
        <f aca="false">Flights!$D$26</f>
        <v>46325</v>
      </c>
      <c r="E710" s="57" t="str">
        <f aca="false">Flights!$G$26&amp;"-"&amp;Flights!$H$26</f>
        <v>KUL-LHR</v>
      </c>
      <c r="F710" s="57" t="str">
        <f aca="false">Flights!$K$26</f>
        <v>BC</v>
      </c>
      <c r="G710" s="57" t="s">
        <v>81</v>
      </c>
      <c r="H710" s="57" t="s">
        <v>381</v>
      </c>
      <c r="I710" s="57" t="s">
        <v>414</v>
      </c>
      <c r="J710" s="57" t="s">
        <v>415</v>
      </c>
      <c r="K710" s="67" t="s">
        <v>719</v>
      </c>
      <c r="L710" s="67" t="s">
        <v>417</v>
      </c>
      <c r="M710" s="67"/>
      <c r="N710" s="67" t="s">
        <v>386</v>
      </c>
      <c r="O710" s="67"/>
      <c r="P710" s="57" t="s">
        <v>187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open",IF(AND(NOT(OR(LEN(AZ710)&lt;15,ISNUMBER(MATCH(AZ710,L_Placeholder,0)))),BK710=0,NOT(OR(LEN(AU710)&lt;2,ISNUMBER(MATCH(AU710,L_Placeholder,0)))),NOT(OR(LEN(AX710)&lt;2,ISNUMBER(MATCH(AX710,L_Placeholder,0)))),TRIM(AE710)&lt;&gt;TRIM(T710)),"N/A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missing",IF(OR(LEN(AU710)&lt;2,ISNUMBER(MATCH(AU710,L_Placeholder,0))),"INVALID – PIC missing",IF(OR(LEN(AV710)&lt;2,ISNUMBER(MATCH(AV710,L_Placeholder,0))),"INVALID – result / assessment missing",IF(OR(OR(LEN(AW710)&lt;3,ISNUMBER(MATCH(AW710,L_Placeholder,0))),SUMPRODUCT(--ISNUMBER(SEARCH(" "&amp;L_EvidencePhrase&amp;" ",BD710)))&gt;0,BI710=1),"INVALID – evidence missing, placeholder or not yet on file",IF(BL710=0,"INVALID – evidence needs a traceable reference (number, file name or link)",IF(OR(LEN(AX710)&lt;2,ISNUMBER(MATCH(AX710,L_Placeholder,0))),"INVALID – verifier missing",IF(AX710=AU710,"INVALID – verifier must be someone other than the PIC",IF(BH710=1,"INVALID – result not yet available (awaiting / TBC)",IF(BV710=1,"INVALID – wording says not on board: an on-board confirmation needs the item loaded",IF(AND(AQ710=1,OR(OR(LEN(AY710)&lt;3,ISNUMBER(MATCH(AY710,L_Placeholder,0))),BJ710=1,BQ710=0)),"INVALID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LATE","COMPLETE")&amp;IF(BG710=1," – CHECK WORDING",""))))))))))))))))))))))),IF(TRIM(U710)="Fail","FAIL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t="str">
        <f aca="false">" "&amp;TRIM(SUBSTITUTE(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 "))&amp;" "</f>
        <v>  </v>
      </c>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IFERROR(IF(AND(TRIM(U710)="Pass",SUMPRODUCT((LEN(BC710)-LEN(SUBSTITUTE(BC710,"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")))/(LEN(L_PendNeg)+1))+SUMPRODUCT((LEN(BC710)-LEN(SUBSTITUTE(BC710," "&amp;L_PendPrep&amp;" "," ")))/(LEN(L_PendPrep)+1)),1,0),1)</f>
        <v>0</v>
      </c>
      <c r="BI710" s="61" t="n">
        <f aca="false">IFERROR(IF(SUMPRODUCT((LEN(BD710)-LEN(SUBSTITUTE(BD710," "&amp;L_PendStrict&amp;" "," ")))/(LEN(L_PendStrict)+1))&gt;SUMPRODUCT((LEN(BD710)-LEN(SUBSTITUTE(BD710," "&amp;L_PendNeg&amp;" "," ")))/(LEN(L_PendNeg)+1)),1,0),1)</f>
        <v>0</v>
      </c>
      <c r="BJ710" s="61" t="n">
        <f aca="false">IFERROR(IF(SUMPRODUCT((LEN(BE710)-LEN(SUBSTITUTE(BE710," "&amp;L_Pending&amp;" "," ")))/(LEN(L_Pending)+1))&gt;SUMPRODUCT((LEN(BE710)-LEN(SUBSTITUTE(BE710," "&amp;L_PendNeg&amp;" "," ")))/(LEN(L_PendNeg)+1))+SUMPRODUCT((LEN(BE710)-LEN(SUBSTITUTE(BE710," "&amp;L_PendPrep&amp;" "," ")))/(LEN(L_PendPrep)+1)),1,0),1)</f>
        <v>0</v>
      </c>
      <c r="BK710" s="61" t="n">
        <f aca="false">IFERROR(IF(SUMPRODUCT((LEN(BF710)-LEN(SUBSTITUTE(BF710," "&amp;L_PendStrict&amp;" "," ")))/(LEN(L_PendStrict)+1))&gt;SUMPRODUCT((LEN(BF710)-LEN(SUBSTITUTE(BF710," "&amp;L_PendNeg&amp;" "," ")))/(LEN(L_PendNeg)+1)),1,0),1)</f>
        <v>0</v>
      </c>
      <c r="BL710" s="61" t="n">
        <f aca="false">IFERROR(IF(OR(SUMPRODUCT(--ISNUMBER(SEARCH({"aa000"," aa 000"," aaa 000"," aaaa 000"," a 0000"," a000 000"," aa 00 000"," aaa 00 000"},BN710)))&gt;0,SUMPRODUCT(--ISNUMBER(SEARCH({"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710)))&gt;0,SUMPRODUCT(--ISNUMBER(SEARCH({"http","www.","\",".pdf",".jpg",".jpeg",".png",".heic",".xls",".doc",".msg",".eml"},Z710)))&gt;0,AND(SUMPRODUCT(--ISNUMBER(SEARCH({"sharepoint","onedrive","teams","dms","q-pulse","qpulse"},Z710)))&gt;0,ISNUMBER(SEARCH("0",BM710)))),1,0),0)</f>
        <v>0</v>
      </c>
      <c r="BM710" s="61" t="str">
        <f aca="false">SUBSTITUTE(SUBSTITUTE(SUBSTITUTE(SUBSTITUTE(SUBSTITUTE(SUBSTITUTE(SUBSTITUTE(SUBSTITUTE(SUBSTITUTE(LOWER(BW710&amp;""),"1","0"),"2","0"),"3","0"),"4","0"),"5","0"),"6","0"),"7","0"),"8","0"),"9","0")</f>
        <v>  </v>
      </c>
      <c r="BN710" s="61" t="str">
        <f aca="false">SUBSTITUTE(SUBSTITUTE(SUBSTITUTE(SUBSTITUTE(SUBSTITUTE(SUBSTITUTE(SUBSTITUTE(SUBSTITUTE(SUBSTITUTE(SUBSTITUTE(SUBSTITUTE(SUBSTITUTE(SUBSTITUTE(SUBSTITUTE(SUBSTITUTE(SUBSTITUTE(SUBSTITUTE(SUBSTITUTE(SUBSTITUTE(SUBSTITUTE(SUBSTITUTE(SUBSTITUTE(SUBSTITUTE(SUBSTITUTE(SUBSTITUTE(BM710,"b","a"),"c","a"),"d","a"),"e","a"),"f","a"),"g","a"),"h","a"),"i","a"),"j","a"),"k","a"),"l","a"),"m","a"),"n","a"),"o","a"),"p","a"),"q","a"),"r","a"),"s","a"),"t","a"),"u","a"),"v","a"),"w","a"),"x","a"),"y","a"),"z","a")</f>
        <v>  </v>
      </c>
      <c r="BO710" s="61" t="str">
        <f aca="false">SUBSTITUTE(SUBSTITUTE(SUBSTITUTE(SUBSTITUTE(SUBSTITUTE(SUBSTITUTE(SUBSTITUTE(SUBSTITUTE(SUBSTITUTE(LOWER(BX710&amp;""),"1","0"),"2","0"),"3","0"),"4","0"),"5","0"),"6","0"),"7","0"),"8","0"),"9","0")</f>
        <v>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v>
      </c>
      <c r="BQ710" s="61" t="n">
        <f aca="false">IFERROR(IF(OR(SUMPRODUCT(--ISNUMBER(SEARCH({"aa000"," aa 000"," aaa 000"," aaaa 000"," a 0000"," a000 000"," aa 00 000"," aaa 00 000"},BP710)))&gt;0,SUMPRODUCT(--ISNUMBER(SEARCH({"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710)))&gt;0,SUMPRODUCT(--ISNUMBER(SEARCH({"http","www.","\",".pdf",".jpg",".jpeg",".png",".heic",".xls",".doc",".msg",".eml"},W710)))&gt;0,ISNUMBER(SEARCH("0000",BO710)),AND(SUMPRODUCT(--ISNUMBER(SEARCH({"sharepoint","onedrive","teams","dms","q-pulse","qpulse"},W710)))&gt;0,ISNUMBER(SEARCH("0",BO710)))),1,0),0)</f>
        <v>0</v>
      </c>
      <c r="BR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710," "&amp;LOWER(Flights!$F$26)&amp;" "," ~ ")," mh"," ~")," at "," ~ ")," by "," ~ ")," on "," ~ ")," to "," ~ ")," from "," ~ ")," until "," ~ ")," till "," ~ ")," before "," ~ ")," after "," ~ ")," around "," ~ ")," approx "," ~ ")," about "," ~ ")," since "," ~ ")," hrs "," ~ ")," hr "," ~ ")," hours "," ~ ")," time "," ~ ")," jan "," ~ ")," feb "," ~ ")," mar "," ~ ")," apr "," ~ ")," may "," ~ ")," jun "," ~ ")," jul "," ~ ")," aug "," ~ ")," sep "," ~ ")," sept "," ~ ")," oct "," ~ ")</f>
        <v>  </v>
      </c>
      <c r="BS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710," "&amp;LOWER(Flights!$F$26)&amp;" "," ~ ")," mh"," ~")," at "," ~ ")," by "," ~ ")," on "," ~ ")," to "," ~ ")," from "," ~ ")," until "," ~ ")," till "," ~ ")," before "," ~ ")," after "," ~ ")," around "," ~ ")," approx "," ~ ")," about "," ~ ")," since "," ~ ")," hrs "," ~ ")," hr "," ~ ")," hours "," ~ ")," time "," ~ ")," jan "," ~ ")," feb "," ~ ")," mar "," ~ ")," apr "," ~ ")," may "," ~ ")," jun "," ~ ")," jul "," ~ ")," aug "," ~ ")," sep "," ~ ")," sept "," ~ ")," oct "," ~ ")</f>
        <v>  </v>
      </c>
      <c r="BT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710,"jan","~"),"feb","~"),"mar","~"),"apr","~"),"may","~"),"jun","~"),"jul","~"),"aug","~"),"sep","~"),"oct","~"),"nov","~"),"dec","~")," nov "," ~ ")," dec "," ~ ")," mon "," ~ ")," tue "," ~ ")," wed "," ~ ")," thu "," ~ ")," fri "," ~ ")," sat "," ~ ")," sun "," ~ ")," gate "," ~ ")," bay "," ~ ")," stand "," ~ ")," position "," ~ ")," galley "," ~ ")," flight "," ~ ")," flt "," ~ ")," day "," ~ ")," date "," ~ ")," dated "," ~ ")," the "," ~ ")," and "," ~ ")," of "," ~ ")," in "," ~ ")," for "," ~ ")," with "," ~ ")</f>
        <v>  </v>
      </c>
      <c r="BU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710,"jan","~"),"feb","~"),"mar","~"),"apr","~"),"may","~"),"jun","~"),"jul","~"),"aug","~"),"sep","~"),"oct","~"),"nov","~"),"dec","~")," nov "," ~ ")," dec "," ~ ")," mon "," ~ ")," tue "," ~ ")," wed "," ~ ")," thu "," ~ ")," fri "," ~ ")," sat "," ~ ")," sun "," ~ ")," gate "," ~ ")," bay "," ~ ")," stand "," ~ ")," position "," ~ ")," galley "," ~ ")," flight "," ~ ")," flt "," ~ ")," day "," ~ ")," date "," ~ ")," dated "," ~ ")," the "," ~ ")," and "," ~ ")," of "," ~ ")," in "," ~ ")," for "," ~ ")," with "," ~ ")</f>
        <v>  </v>
      </c>
      <c r="BV710" s="61" t="n">
        <f aca="false">0</f>
        <v>0</v>
      </c>
      <c r="BW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710," pax "," ~ ")," etd "," ~ ")," eta "," ~ ")," std "," ~ ")," sta "," ~ ")," atd "," ~ ")," ata "," ~ ")," lt "," ~ ")," utc "," ~ ")," local "," ~ ")," ok "," ~ ")," done "," ~ ")," seen "," ~ ")," chk "," ~ ")," chkd "," ~ ")," checked "," ~ ")," rcvd "," ~ ")," recd "," ~ ")," dep "," ~ ")," arr "," ~ ")," qty "," ~ ")," all "," ~ ")," ttl "," ~ ")," total "," ~ ")," via "," ~ ")," per "," ~ ")," call "," ~ ")," inbound "," ~ ")," outbound "," ~ ")," approx "," ~ ")</f>
        <v>  </v>
      </c>
      <c r="BX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710," pax "," ~ ")," etd "," ~ ")," eta "," ~ ")," std "," ~ ")," sta "," ~ ")," atd "," ~ ")," ata "," ~ ")," lt "," ~ ")," utc "," ~ ")," local "," ~ ")," ok "," ~ ")," done "," ~ ")," seen "," ~ ")," chk "," ~ ")," chkd "," ~ ")," checked "," ~ ")," rcvd "," ~ ")," recd "," ~ ")," dep "," ~ ")," arr "," ~ ")," qty "," ~ ")," all "," ~ ")," ttl "," ~ ")," total "," ~ ")," via "," ~ ")," per "," ~ ")," call "," ~ ")," inbound "," ~ ")," outbound "," ~ ")," approx "," ~ ")</f>
        <v>  </v>
      </c>
    </row>
    <row r="711" customFormat="false" ht="39.75" hidden="false" customHeight="true" outlineLevel="0" collapsed="false">
      <c r="A711" s="57" t="s">
        <v>1448</v>
      </c>
      <c r="B711" s="57" t="s">
        <v>312</v>
      </c>
      <c r="C711" s="57" t="str">
        <f aca="false">Flights!$F$26</f>
        <v>MH0002</v>
      </c>
      <c r="D711" s="58" t="n">
        <f aca="false">Flights!$D$26</f>
        <v>46325</v>
      </c>
      <c r="E711" s="57" t="str">
        <f aca="false">Flights!$G$26&amp;"-"&amp;Flights!$H$26</f>
        <v>KUL-LHR</v>
      </c>
      <c r="F711" s="57" t="str">
        <f aca="false">Flights!$K$26</f>
        <v>BC</v>
      </c>
      <c r="G711" s="57" t="s">
        <v>83</v>
      </c>
      <c r="H711" s="57" t="s">
        <v>381</v>
      </c>
      <c r="I711" s="57" t="s">
        <v>382</v>
      </c>
      <c r="J711" s="57" t="s">
        <v>419</v>
      </c>
      <c r="K711" s="67" t="s">
        <v>420</v>
      </c>
      <c r="L711" s="67" t="s">
        <v>421</v>
      </c>
      <c r="M711" s="67"/>
      <c r="N711" s="67" t="s">
        <v>386</v>
      </c>
      <c r="O711" s="67"/>
      <c r="P711" s="57" t="s">
        <v>187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open",IF(AND(NOT(OR(LEN(AZ711)&lt;15,ISNUMBER(MATCH(AZ711,L_Placeholder,0)))),BK711=0,NOT(OR(LEN(AU711)&lt;2,ISNUMBER(MATCH(AU711,L_Placeholder,0)))),NOT(OR(LEN(AX711)&lt;2,ISNUMBER(MATCH(AX711,L_Placeholder,0)))),TRIM(AE711)&lt;&gt;TRIM(T711)),"N/A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missing",IF(OR(LEN(AU711)&lt;2,ISNUMBER(MATCH(AU711,L_Placeholder,0))),"INVALID – PIC missing",IF(OR(LEN(AV711)&lt;2,ISNUMBER(MATCH(AV711,L_Placeholder,0))),"INVALID – result / assessment missing",IF(OR(OR(LEN(AW711)&lt;3,ISNUMBER(MATCH(AW711,L_Placeholder,0))),SUMPRODUCT(--ISNUMBER(SEARCH(" "&amp;L_EvidencePhrase&amp;" ",BD711)))&gt;0,BI711=1),"INVALID – evidence missing, placeholder or not yet on file",IF(BL711=0,"INVALID – evidence needs a traceable reference (number, file name or link)",IF(OR(LEN(AX711)&lt;2,ISNUMBER(MATCH(AX711,L_Placeholder,0))),"INVALID – verifier missing",IF(AX711=AU711,"INVALID – verifier must be someone other than the PIC",IF(BH711=1,"INVALID – result not yet available (awaiting / TBC)",IF(BV711=1,"INVALID – wording says not on board: an on-board confirmation needs the item loaded",IF(AND(AQ711=1,OR(OR(LEN(AY711)&lt;3,ISNUMBER(MATCH(AY711,L_Placeholder,0))),BJ711=1,BQ711=0)),"INVALID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LATE","COMPLETE")&amp;IF(BG711=1," – CHECK WORDING",""))))))))))))))))))))))),IF(TRIM(U711)="Fail","FAIL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t="str">
        <f aca="false">" "&amp;TRIM(SUBSTITUTE(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 "))&amp;" "</f>
        <v>  </v>
      </c>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IFERROR(IF(AND(TRIM(U711)="Pass",SUMPRODUCT((LEN(BC711)-LEN(SUBSTITUTE(BC711,"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")))/(LEN(L_PendNeg)+1))+SUMPRODUCT((LEN(BC711)-LEN(SUBSTITUTE(BC711," "&amp;L_PendPrep&amp;" "," ")))/(LEN(L_PendPrep)+1)),1,0),1)</f>
        <v>0</v>
      </c>
      <c r="BI711" s="61" t="n">
        <f aca="false">IFERROR(IF(SUMPRODUCT((LEN(BD711)-LEN(SUBSTITUTE(BD711," "&amp;L_PendStrict&amp;" "," ")))/(LEN(L_PendStrict)+1))&gt;SUMPRODUCT((LEN(BD711)-LEN(SUBSTITUTE(BD711," "&amp;L_PendNeg&amp;" "," ")))/(LEN(L_PendNeg)+1)),1,0),1)</f>
        <v>0</v>
      </c>
      <c r="BJ711" s="61" t="n">
        <f aca="false">IFERROR(IF(SUMPRODUCT((LEN(BE711)-LEN(SUBSTITUTE(BE711," "&amp;L_Pending&amp;" "," ")))/(LEN(L_Pending)+1))&gt;SUMPRODUCT((LEN(BE711)-LEN(SUBSTITUTE(BE711," "&amp;L_PendNeg&amp;" "," ")))/(LEN(L_PendNeg)+1))+SUMPRODUCT((LEN(BE711)-LEN(SUBSTITUTE(BE711," "&amp;L_PendPrep&amp;" "," ")))/(LEN(L_PendPrep)+1)),1,0),1)</f>
        <v>0</v>
      </c>
      <c r="BK711" s="61" t="n">
        <f aca="false">IFERROR(IF(SUMPRODUCT((LEN(BF711)-LEN(SUBSTITUTE(BF711," "&amp;L_PendStrict&amp;" "," ")))/(LEN(L_PendStrict)+1))&gt;SUMPRODUCT((LEN(BF711)-LEN(SUBSTITUTE(BF711," "&amp;L_PendNeg&amp;" "," ")))/(LEN(L_PendNeg)+1)),1,0),1)</f>
        <v>0</v>
      </c>
      <c r="BL711" s="61" t="n">
        <f aca="false">IFERROR(IF(OR(SUMPRODUCT(--ISNUMBER(SEARCH({"aa000"," aa 000"," aaa 000"," aaaa 000"," a 0000"," a000 000"," aa 00 000"," aaa 00 000"},BN711)))&gt;0,SUMPRODUCT(--ISNUMBER(SEARCH({"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711)))&gt;0,SUMPRODUCT(--ISNUMBER(SEARCH({"http","www.","\",".pdf",".jpg",".jpeg",".png",".heic",".xls",".doc",".msg",".eml"},Z711)))&gt;0,AND(SUMPRODUCT(--ISNUMBER(SEARCH({"sharepoint","onedrive","teams","dms","q-pulse","qpulse"},Z711)))&gt;0,ISNUMBER(SEARCH("0",BM711)))),1,0),0)</f>
        <v>0</v>
      </c>
      <c r="BM711" s="61" t="str">
        <f aca="false">SUBSTITUTE(SUBSTITUTE(SUBSTITUTE(SUBSTITUTE(SUBSTITUTE(SUBSTITUTE(SUBSTITUTE(SUBSTITUTE(SUBSTITUTE(LOWER(BW711&amp;""),"1","0"),"2","0"),"3","0"),"4","0"),"5","0"),"6","0"),"7","0"),"8","0"),"9","0")</f>
        <v>  </v>
      </c>
      <c r="BN711" s="61" t="str">
        <f aca="false">SUBSTITUTE(SUBSTITUTE(SUBSTITUTE(SUBSTITUTE(SUBSTITUTE(SUBSTITUTE(SUBSTITUTE(SUBSTITUTE(SUBSTITUTE(SUBSTITUTE(SUBSTITUTE(SUBSTITUTE(SUBSTITUTE(SUBSTITUTE(SUBSTITUTE(SUBSTITUTE(SUBSTITUTE(SUBSTITUTE(SUBSTITUTE(SUBSTITUTE(SUBSTITUTE(SUBSTITUTE(SUBSTITUTE(SUBSTITUTE(SUBSTITUTE(BM711,"b","a"),"c","a"),"d","a"),"e","a"),"f","a"),"g","a"),"h","a"),"i","a"),"j","a"),"k","a"),"l","a"),"m","a"),"n","a"),"o","a"),"p","a"),"q","a"),"r","a"),"s","a"),"t","a"),"u","a"),"v","a"),"w","a"),"x","a"),"y","a"),"z","a")</f>
        <v>  </v>
      </c>
      <c r="BO711" s="61" t="str">
        <f aca="false">SUBSTITUTE(SUBSTITUTE(SUBSTITUTE(SUBSTITUTE(SUBSTITUTE(SUBSTITUTE(SUBSTITUTE(SUBSTITUTE(SUBSTITUTE(LOWER(BX711&amp;""),"1","0"),"2","0"),"3","0"),"4","0"),"5","0"),"6","0"),"7","0"),"8","0"),"9","0")</f>
        <v>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v>
      </c>
      <c r="BQ711" s="61" t="n">
        <f aca="false">IFERROR(IF(OR(SUMPRODUCT(--ISNUMBER(SEARCH({"aa000"," aa 000"," aaa 000"," aaaa 000"," a 0000"," a000 000"," aa 00 000"," aaa 00 000"},BP711)))&gt;0,SUMPRODUCT(--ISNUMBER(SEARCH({"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711)))&gt;0,SUMPRODUCT(--ISNUMBER(SEARCH({"http","www.","\",".pdf",".jpg",".jpeg",".png",".heic",".xls",".doc",".msg",".eml"},W711)))&gt;0,ISNUMBER(SEARCH("0000",BO711)),AND(SUMPRODUCT(--ISNUMBER(SEARCH({"sharepoint","onedrive","teams","dms","q-pulse","qpulse"},W711)))&gt;0,ISNUMBER(SEARCH("0",BO711)))),1,0),0)</f>
        <v>0</v>
      </c>
      <c r="BR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711," "&amp;LOWER(Flights!$F$26)&amp;" "," ~ ")," mh"," ~")," at "," ~ ")," by "," ~ ")," on "," ~ ")," to "," ~ ")," from "," ~ ")," until "," ~ ")," till "," ~ ")," before "," ~ ")," after "," ~ ")," around "," ~ ")," approx "," ~ ")," about "," ~ ")," since "," ~ ")," hrs "," ~ ")," hr "," ~ ")," hours "," ~ ")," time "," ~ ")," jan "," ~ ")," feb "," ~ ")," mar "," ~ ")," apr "," ~ ")," may "," ~ ")," jun "," ~ ")," jul "," ~ ")," aug "," ~ ")," sep "," ~ ")," sept "," ~ ")," oct "," ~ ")</f>
        <v>  </v>
      </c>
      <c r="BS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711," "&amp;LOWER(Flights!$F$26)&amp;" "," ~ ")," mh"," ~")," at "," ~ ")," by "," ~ ")," on "," ~ ")," to "," ~ ")," from "," ~ ")," until "," ~ ")," till "," ~ ")," before "," ~ ")," after "," ~ ")," around "," ~ ")," approx "," ~ ")," about "," ~ ")," since "," ~ ")," hrs "," ~ ")," hr "," ~ ")," hours "," ~ ")," time "," ~ ")," jan "," ~ ")," feb "," ~ ")," mar "," ~ ")," apr "," ~ ")," may "," ~ ")," jun "," ~ ")," jul "," ~ ")," aug "," ~ ")," sep "," ~ ")," sept "," ~ ")," oct "," ~ ")</f>
        <v>  </v>
      </c>
      <c r="BT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711,"jan","~"),"feb","~"),"mar","~"),"apr","~"),"may","~"),"jun","~"),"jul","~"),"aug","~"),"sep","~"),"oct","~"),"nov","~"),"dec","~")," nov "," ~ ")," dec "," ~ ")," mon "," ~ ")," tue "," ~ ")," wed "," ~ ")," thu "," ~ ")," fri "," ~ ")," sat "," ~ ")," sun "," ~ ")," gate "," ~ ")," bay "," ~ ")," stand "," ~ ")," position "," ~ ")," galley "," ~ ")," flight "," ~ ")," flt "," ~ ")," day "," ~ ")," date "," ~ ")," dated "," ~ ")," the "," ~ ")," and "," ~ ")," of "," ~ ")," in "," ~ ")," for "," ~ ")," with "," ~ ")</f>
        <v>  </v>
      </c>
      <c r="BU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711,"jan","~"),"feb","~"),"mar","~"),"apr","~"),"may","~"),"jun","~"),"jul","~"),"aug","~"),"sep","~"),"oct","~"),"nov","~"),"dec","~")," nov "," ~ ")," dec "," ~ ")," mon "," ~ ")," tue "," ~ ")," wed "," ~ ")," thu "," ~ ")," fri "," ~ ")," sat "," ~ ")," sun "," ~ ")," gate "," ~ ")," bay "," ~ ")," stand "," ~ ")," position "," ~ ")," galley "," ~ ")," flight "," ~ ")," flt "," ~ ")," day "," ~ ")," date "," ~ ")," dated "," ~ ")," the "," ~ ")," and "," ~ ")," of "," ~ ")," in "," ~ ")," for "," ~ ")," with "," ~ ")</f>
        <v>  </v>
      </c>
      <c r="BV711" s="61" t="n">
        <f aca="false">0</f>
        <v>0</v>
      </c>
      <c r="BW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711," pax "," ~ ")," etd "," ~ ")," eta "," ~ ")," std "," ~ ")," sta "," ~ ")," atd "," ~ ")," ata "," ~ ")," lt "," ~ ")," utc "," ~ ")," local "," ~ ")," ok "," ~ ")," done "," ~ ")," seen "," ~ ")," chk "," ~ ")," chkd "," ~ ")," checked "," ~ ")," rcvd "," ~ ")," recd "," ~ ")," dep "," ~ ")," arr "," ~ ")," qty "," ~ ")," all "," ~ ")," ttl "," ~ ")," total "," ~ ")," via "," ~ ")," per "," ~ ")," call "," ~ ")," inbound "," ~ ")," outbound "," ~ ")," approx "," ~ ")</f>
        <v>  </v>
      </c>
      <c r="BX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711," pax "," ~ ")," etd "," ~ ")," eta "," ~ ")," std "," ~ ")," sta "," ~ ")," atd "," ~ ")," ata "," ~ ")," lt "," ~ ")," utc "," ~ ")," local "," ~ ")," ok "," ~ ")," done "," ~ ")," seen "," ~ ")," chk "," ~ ")," chkd "," ~ ")," checked "," ~ ")," rcvd "," ~ ")," recd "," ~ ")," dep "," ~ ")," arr "," ~ ")," qty "," ~ ")," all "," ~ ")," ttl "," ~ ")," total "," ~ ")," via "," ~ ")," per "," ~ ")," call "," ~ ")," inbound "," ~ ")," outbound "," ~ ")," approx "," ~ ")</f>
        <v>  </v>
      </c>
    </row>
    <row r="712" customFormat="false" ht="39.75" hidden="false" customHeight="true" outlineLevel="0" collapsed="false">
      <c r="A712" s="57" t="s">
        <v>1449</v>
      </c>
      <c r="B712" s="57" t="s">
        <v>312</v>
      </c>
      <c r="C712" s="57" t="str">
        <f aca="false">Flights!$F$26</f>
        <v>MH0002</v>
      </c>
      <c r="D712" s="58" t="n">
        <f aca="false">Flights!$D$26</f>
        <v>46325</v>
      </c>
      <c r="E712" s="57" t="str">
        <f aca="false">Flights!$G$26&amp;"-"&amp;Flights!$H$26</f>
        <v>KUL-LHR</v>
      </c>
      <c r="F712" s="57" t="str">
        <f aca="false">Flights!$K$26</f>
        <v>BC</v>
      </c>
      <c r="G712" s="57" t="s">
        <v>423</v>
      </c>
      <c r="H712" s="57" t="s">
        <v>381</v>
      </c>
      <c r="I712" s="57" t="s">
        <v>382</v>
      </c>
      <c r="J712" s="57" t="s">
        <v>424</v>
      </c>
      <c r="K712" s="67"/>
      <c r="L712" s="67" t="s">
        <v>425</v>
      </c>
      <c r="M712" s="67"/>
      <c r="N712" s="67" t="s">
        <v>386</v>
      </c>
      <c r="O712" s="67" t="s">
        <v>426</v>
      </c>
      <c r="P712" s="57" t="s">
        <v>187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open",IF(AND(NOT(OR(LEN(AZ712)&lt;15,ISNUMBER(MATCH(AZ712,L_Placeholder,0)))),BK712=0,NOT(OR(LEN(AU712)&lt;2,ISNUMBER(MATCH(AU712,L_Placeholder,0)))),NOT(OR(LEN(AX712)&lt;2,ISNUMBER(MATCH(AX712,L_Placeholder,0)))),TRIM(AE712)&lt;&gt;TRIM(T712)),"N/A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missing",IF(OR(LEN(AU712)&lt;2,ISNUMBER(MATCH(AU712,L_Placeholder,0))),"INVALID – PIC missing",IF(OR(LEN(AV712)&lt;2,ISNUMBER(MATCH(AV712,L_Placeholder,0))),"INVALID – result / assessment missing",IF(OR(OR(LEN(AW712)&lt;3,ISNUMBER(MATCH(AW712,L_Placeholder,0))),SUMPRODUCT(--ISNUMBER(SEARCH(" "&amp;L_EvidencePhrase&amp;" ",BD712)))&gt;0,BI712=1),"INVALID – evidence missing, placeholder or not yet on file",IF(BL712=0,"INVALID – evidence needs a traceable reference (number, file name or link)",IF(OR(LEN(AX712)&lt;2,ISNUMBER(MATCH(AX712,L_Placeholder,0))),"INVALID – verifier missing",IF(AX712=AU712,"INVALID – verifier must be someone other than the PIC",IF(BH712=1,"INVALID – result not yet available (awaiting / TBC)",IF(BV712=1,"INVALID – wording says not on board: an on-board confirmation needs the item loaded",IF(AND(AQ712=1,OR(OR(LEN(AY712)&lt;3,ISNUMBER(MATCH(AY712,L_Placeholder,0))),BJ712=1,BQ712=0)),"INVALID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LATE","COMPLETE")&amp;IF(BG712=1," – CHECK WORDING",""))))))))))))))))))))))),IF(TRIM(U712)="Fail","FAIL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t="str">
        <f aca="false">" "&amp;TRIM(SUBSTITUTE(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 "))&amp;" "</f>
        <v>  </v>
      </c>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IFERROR(IF(AND(TRIM(U712)="Pass",SUMPRODUCT((LEN(BC712)-LEN(SUBSTITUTE(BC712,"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")))/(LEN(L_PendNeg)+1))+SUMPRODUCT((LEN(BC712)-LEN(SUBSTITUTE(BC712," "&amp;L_PendPrep&amp;" "," ")))/(LEN(L_PendPrep)+1)),1,0),1)</f>
        <v>0</v>
      </c>
      <c r="BI712" s="61" t="n">
        <f aca="false">IFERROR(IF(SUMPRODUCT((LEN(BD712)-LEN(SUBSTITUTE(BD712," "&amp;L_PendStrict&amp;" "," ")))/(LEN(L_PendStrict)+1))&gt;SUMPRODUCT((LEN(BD712)-LEN(SUBSTITUTE(BD712," "&amp;L_PendNeg&amp;" "," ")))/(LEN(L_PendNeg)+1)),1,0),1)</f>
        <v>0</v>
      </c>
      <c r="BJ712" s="61" t="n">
        <f aca="false">IFERROR(IF(SUMPRODUCT((LEN(BE712)-LEN(SUBSTITUTE(BE712," "&amp;L_Pending&amp;" "," ")))/(LEN(L_Pending)+1))&gt;SUMPRODUCT((LEN(BE712)-LEN(SUBSTITUTE(BE712," "&amp;L_PendNeg&amp;" "," ")))/(LEN(L_PendNeg)+1))+SUMPRODUCT((LEN(BE712)-LEN(SUBSTITUTE(BE712," "&amp;L_PendPrep&amp;" "," ")))/(LEN(L_PendPrep)+1)),1,0),1)</f>
        <v>0</v>
      </c>
      <c r="BK712" s="61" t="n">
        <f aca="false">IFERROR(IF(SUMPRODUCT((LEN(BF712)-LEN(SUBSTITUTE(BF712," "&amp;L_PendStrict&amp;" "," ")))/(LEN(L_PendStrict)+1))&gt;SUMPRODUCT((LEN(BF712)-LEN(SUBSTITUTE(BF712," "&amp;L_PendNeg&amp;" "," ")))/(LEN(L_PendNeg)+1)),1,0),1)</f>
        <v>0</v>
      </c>
      <c r="BL712" s="61" t="n">
        <f aca="false">IFERROR(IF(OR(SUMPRODUCT(--ISNUMBER(SEARCH({"aa000"," aa 000"," aaa 000"," aaaa 000"," a 0000"," a000 000"," aa 00 000"," aaa 00 000"},BN712)))&gt;0,SUMPRODUCT(--ISNUMBER(SEARCH({"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712)))&gt;0,SUMPRODUCT(--ISNUMBER(SEARCH({"http","www.","\",".pdf",".jpg",".jpeg",".png",".heic",".xls",".doc",".msg",".eml"},Z712)))&gt;0,AND(SUMPRODUCT(--ISNUMBER(SEARCH({"sharepoint","onedrive","teams","dms","q-pulse","qpulse"},Z712)))&gt;0,ISNUMBER(SEARCH("0",BM712)))),1,0),0)</f>
        <v>0</v>
      </c>
      <c r="BM712" s="61" t="str">
        <f aca="false">SUBSTITUTE(SUBSTITUTE(SUBSTITUTE(SUBSTITUTE(SUBSTITUTE(SUBSTITUTE(SUBSTITUTE(SUBSTITUTE(SUBSTITUTE(LOWER(BW712&amp;""),"1","0"),"2","0"),"3","0"),"4","0"),"5","0"),"6","0"),"7","0"),"8","0"),"9","0")</f>
        <v>  </v>
      </c>
      <c r="BN712" s="61" t="str">
        <f aca="false">SUBSTITUTE(SUBSTITUTE(SUBSTITUTE(SUBSTITUTE(SUBSTITUTE(SUBSTITUTE(SUBSTITUTE(SUBSTITUTE(SUBSTITUTE(SUBSTITUTE(SUBSTITUTE(SUBSTITUTE(SUBSTITUTE(SUBSTITUTE(SUBSTITUTE(SUBSTITUTE(SUBSTITUTE(SUBSTITUTE(SUBSTITUTE(SUBSTITUTE(SUBSTITUTE(SUBSTITUTE(SUBSTITUTE(SUBSTITUTE(SUBSTITUTE(BM712,"b","a"),"c","a"),"d","a"),"e","a"),"f","a"),"g","a"),"h","a"),"i","a"),"j","a"),"k","a"),"l","a"),"m","a"),"n","a"),"o","a"),"p","a"),"q","a"),"r","a"),"s","a"),"t","a"),"u","a"),"v","a"),"w","a"),"x","a"),"y","a"),"z","a")</f>
        <v>  </v>
      </c>
      <c r="BO712" s="61" t="str">
        <f aca="false">SUBSTITUTE(SUBSTITUTE(SUBSTITUTE(SUBSTITUTE(SUBSTITUTE(SUBSTITUTE(SUBSTITUTE(SUBSTITUTE(SUBSTITUTE(LOWER(BX712&amp;""),"1","0"),"2","0"),"3","0"),"4","0"),"5","0"),"6","0"),"7","0"),"8","0"),"9","0")</f>
        <v>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v>
      </c>
      <c r="BQ712" s="61" t="n">
        <f aca="false">IFERROR(IF(OR(SUMPRODUCT(--ISNUMBER(SEARCH({"aa000"," aa 000"," aaa 000"," aaaa 000"," a 0000"," a000 000"," aa 00 000"," aaa 00 000"},BP712)))&gt;0,SUMPRODUCT(--ISNUMBER(SEARCH({"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712)))&gt;0,SUMPRODUCT(--ISNUMBER(SEARCH({"http","www.","\",".pdf",".jpg",".jpeg",".png",".heic",".xls",".doc",".msg",".eml"},W712)))&gt;0,ISNUMBER(SEARCH("0000",BO712)),AND(SUMPRODUCT(--ISNUMBER(SEARCH({"sharepoint","onedrive","teams","dms","q-pulse","qpulse"},W712)))&gt;0,ISNUMBER(SEARCH("0",BO712)))),1,0),0)</f>
        <v>0</v>
      </c>
      <c r="BR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712," "&amp;LOWER(Flights!$F$26)&amp;" "," ~ ")," mh"," ~")," at "," ~ ")," by "," ~ ")," on "," ~ ")," to "," ~ ")," from "," ~ ")," until "," ~ ")," till "," ~ ")," before "," ~ ")," after "," ~ ")," around "," ~ ")," approx "," ~ ")," about "," ~ ")," since "," ~ ")," hrs "," ~ ")," hr "," ~ ")," hours "," ~ ")," time "," ~ ")," jan "," ~ ")," feb "," ~ ")," mar "," ~ ")," apr "," ~ ")," may "," ~ ")," jun "," ~ ")," jul "," ~ ")," aug "," ~ ")," sep "," ~ ")," sept "," ~ ")," oct "," ~ ")</f>
        <v>  </v>
      </c>
      <c r="BS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712," "&amp;LOWER(Flights!$F$26)&amp;" "," ~ ")," mh"," ~")," at "," ~ ")," by "," ~ ")," on "," ~ ")," to "," ~ ")," from "," ~ ")," until "," ~ ")," till "," ~ ")," before "," ~ ")," after "," ~ ")," around "," ~ ")," approx "," ~ ")," about "," ~ ")," since "," ~ ")," hrs "," ~ ")," hr "," ~ ")," hours "," ~ ")," time "," ~ ")," jan "," ~ ")," feb "," ~ ")," mar "," ~ ")," apr "," ~ ")," may "," ~ ")," jun "," ~ ")," jul "," ~ ")," aug "," ~ ")," sep "," ~ ")," sept "," ~ ")," oct "," ~ ")</f>
        <v>  </v>
      </c>
      <c r="BT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712,"jan","~"),"feb","~"),"mar","~"),"apr","~"),"may","~"),"jun","~"),"jul","~"),"aug","~"),"sep","~"),"oct","~"),"nov","~"),"dec","~")," nov "," ~ ")," dec "," ~ ")," mon "," ~ ")," tue "," ~ ")," wed "," ~ ")," thu "," ~ ")," fri "," ~ ")," sat "," ~ ")," sun "," ~ ")," gate "," ~ ")," bay "," ~ ")," stand "," ~ ")," position "," ~ ")," galley "," ~ ")," flight "," ~ ")," flt "," ~ ")," day "," ~ ")," date "," ~ ")," dated "," ~ ")," the "," ~ ")," and "," ~ ")," of "," ~ ")," in "," ~ ")," for "," ~ ")," with "," ~ ")</f>
        <v>  </v>
      </c>
      <c r="BU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712,"jan","~"),"feb","~"),"mar","~"),"apr","~"),"may","~"),"jun","~"),"jul","~"),"aug","~"),"sep","~"),"oct","~"),"nov","~"),"dec","~")," nov "," ~ ")," dec "," ~ ")," mon "," ~ ")," tue "," ~ ")," wed "," ~ ")," thu "," ~ ")," fri "," ~ ")," sat "," ~ ")," sun "," ~ ")," gate "," ~ ")," bay "," ~ ")," stand "," ~ ")," position "," ~ ")," galley "," ~ ")," flight "," ~ ")," flt "," ~ ")," day "," ~ ")," date "," ~ ")," dated "," ~ ")," the "," ~ ")," and "," ~ ")," of "," ~ ")," in "," ~ ")," for "," ~ ")," with "," ~ ")</f>
        <v>  </v>
      </c>
      <c r="BV712" s="61" t="n">
        <f aca="false">0</f>
        <v>0</v>
      </c>
      <c r="BW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712," pax "," ~ ")," etd "," ~ ")," eta "," ~ ")," std "," ~ ")," sta "," ~ ")," atd "," ~ ")," ata "," ~ ")," lt "," ~ ")," utc "," ~ ")," local "," ~ ")," ok "," ~ ")," done "," ~ ")," seen "," ~ ")," chk "," ~ ")," chkd "," ~ ")," checked "," ~ ")," rcvd "," ~ ")," recd "," ~ ")," dep "," ~ ")," arr "," ~ ")," qty "," ~ ")," all "," ~ ")," ttl "," ~ ")," total "," ~ ")," via "," ~ ")," per "," ~ ")," call "," ~ ")," inbound "," ~ ")," outbound "," ~ ")," approx "," ~ ")</f>
        <v>  </v>
      </c>
      <c r="BX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712," pax "," ~ ")," etd "," ~ ")," eta "," ~ ")," std "," ~ ")," sta "," ~ ")," atd "," ~ ")," ata "," ~ ")," lt "," ~ ")," utc "," ~ ")," local "," ~ ")," ok "," ~ ")," done "," ~ ")," seen "," ~ ")," chk "," ~ ")," chkd "," ~ ")," checked "," ~ ")," rcvd "," ~ ")," recd "," ~ ")," dep "," ~ ")," arr "," ~ ")," qty "," ~ ")," all "," ~ ")," ttl "," ~ ")," total "," ~ ")," via "," ~ ")," per "," ~ ")," call "," ~ ")," inbound "," ~ ")," outbound "," ~ ")," approx "," ~ ")</f>
        <v>  </v>
      </c>
    </row>
    <row r="713" customFormat="false" ht="39.75" hidden="false" customHeight="true" outlineLevel="0" collapsed="false">
      <c r="A713" s="57" t="s">
        <v>1450</v>
      </c>
      <c r="B713" s="57" t="s">
        <v>312</v>
      </c>
      <c r="C713" s="57" t="str">
        <f aca="false">Flights!$F$26</f>
        <v>MH0002</v>
      </c>
      <c r="D713" s="58" t="n">
        <f aca="false">Flights!$D$26</f>
        <v>46325</v>
      </c>
      <c r="E713" s="57" t="str">
        <f aca="false">Flights!$G$26&amp;"-"&amp;Flights!$H$26</f>
        <v>KUL-LHR</v>
      </c>
      <c r="F713" s="57" t="str">
        <f aca="false">Flights!$K$26</f>
        <v>BC</v>
      </c>
      <c r="G713" s="57" t="s">
        <v>423</v>
      </c>
      <c r="H713" s="57" t="s">
        <v>381</v>
      </c>
      <c r="I713" s="57" t="s">
        <v>382</v>
      </c>
      <c r="J713" s="57" t="s">
        <v>428</v>
      </c>
      <c r="K713" s="67" t="s">
        <v>429</v>
      </c>
      <c r="L713" s="67" t="s">
        <v>425</v>
      </c>
      <c r="M713" s="67"/>
      <c r="N713" s="67" t="s">
        <v>386</v>
      </c>
      <c r="O713" s="67" t="s">
        <v>426</v>
      </c>
      <c r="P713" s="57" t="s">
        <v>187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open",IF(AND(NOT(OR(LEN(AZ713)&lt;15,ISNUMBER(MATCH(AZ713,L_Placeholder,0)))),BK713=0,NOT(OR(LEN(AU713)&lt;2,ISNUMBER(MATCH(AU713,L_Placeholder,0)))),NOT(OR(LEN(AX713)&lt;2,ISNUMBER(MATCH(AX713,L_Placeholder,0)))),TRIM(AE713)&lt;&gt;TRIM(T713)),"N/A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missing",IF(OR(LEN(AU713)&lt;2,ISNUMBER(MATCH(AU713,L_Placeholder,0))),"INVALID – PIC missing",IF(OR(LEN(AV713)&lt;2,ISNUMBER(MATCH(AV713,L_Placeholder,0))),"INVALID – result / assessment missing",IF(OR(OR(LEN(AW713)&lt;3,ISNUMBER(MATCH(AW713,L_Placeholder,0))),SUMPRODUCT(--ISNUMBER(SEARCH(" "&amp;L_EvidencePhrase&amp;" ",BD713)))&gt;0,BI713=1),"INVALID – evidence missing, placeholder or not yet on file",IF(BL713=0,"INVALID – evidence needs a traceable reference (number, file name or link)",IF(OR(LEN(AX713)&lt;2,ISNUMBER(MATCH(AX713,L_Placeholder,0))),"INVALID – verifier missing",IF(AX713=AU713,"INVALID – verifier must be someone other than the PIC",IF(BH713=1,"INVALID – result not yet available (awaiting / TBC)",IF(BV713=1,"INVALID – wording says not on board: an on-board confirmation needs the item loaded",IF(AND(AQ713=1,OR(OR(LEN(AY713)&lt;3,ISNUMBER(MATCH(AY713,L_Placeholder,0))),BJ713=1,BQ713=0)),"INVALID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LATE","COMPLETE")&amp;IF(BG713=1," – CHECK WORDING",""))))))))))))))))))))))),IF(TRIM(U713)="Fail","FAIL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t="str">
        <f aca="false">" "&amp;TRIM(SUBSTITUTE(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 "))&amp;" "</f>
        <v>  </v>
      </c>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IFERROR(IF(AND(TRIM(U713)="Pass",SUMPRODUCT((LEN(BC713)-LEN(SUBSTITUTE(BC713,"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")))/(LEN(L_PendNeg)+1))+SUMPRODUCT((LEN(BC713)-LEN(SUBSTITUTE(BC713," "&amp;L_PendPrep&amp;" "," ")))/(LEN(L_PendPrep)+1)),1,0),1)</f>
        <v>0</v>
      </c>
      <c r="BI713" s="61" t="n">
        <f aca="false">IFERROR(IF(SUMPRODUCT((LEN(BD713)-LEN(SUBSTITUTE(BD713," "&amp;L_PendStrict&amp;" "," ")))/(LEN(L_PendStrict)+1))&gt;SUMPRODUCT((LEN(BD713)-LEN(SUBSTITUTE(BD713," "&amp;L_PendNeg&amp;" "," ")))/(LEN(L_PendNeg)+1)),1,0),1)</f>
        <v>0</v>
      </c>
      <c r="BJ713" s="61" t="n">
        <f aca="false">IFERROR(IF(SUMPRODUCT((LEN(BE713)-LEN(SUBSTITUTE(BE713," "&amp;L_Pending&amp;" "," ")))/(LEN(L_Pending)+1))&gt;SUMPRODUCT((LEN(BE713)-LEN(SUBSTITUTE(BE713," "&amp;L_PendNeg&amp;" "," ")))/(LEN(L_PendNeg)+1))+SUMPRODUCT((LEN(BE713)-LEN(SUBSTITUTE(BE713," "&amp;L_PendPrep&amp;" "," ")))/(LEN(L_PendPrep)+1)),1,0),1)</f>
        <v>0</v>
      </c>
      <c r="BK713" s="61" t="n">
        <f aca="false">IFERROR(IF(SUMPRODUCT((LEN(BF713)-LEN(SUBSTITUTE(BF713," "&amp;L_PendStrict&amp;" "," ")))/(LEN(L_PendStrict)+1))&gt;SUMPRODUCT((LEN(BF713)-LEN(SUBSTITUTE(BF713," "&amp;L_PendNeg&amp;" "," ")))/(LEN(L_PendNeg)+1)),1,0),1)</f>
        <v>0</v>
      </c>
      <c r="BL713" s="61" t="n">
        <f aca="false">IFERROR(IF(OR(SUMPRODUCT(--ISNUMBER(SEARCH({"aa000"," aa 000"," aaa 000"," aaaa 000"," a 0000"," a000 000"," aa 00 000"," aaa 00 000"},BN713)))&gt;0,SUMPRODUCT(--ISNUMBER(SEARCH({"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713)))&gt;0,SUMPRODUCT(--ISNUMBER(SEARCH({"http","www.","\",".pdf",".jpg",".jpeg",".png",".heic",".xls",".doc",".msg",".eml"},Z713)))&gt;0,AND(SUMPRODUCT(--ISNUMBER(SEARCH({"sharepoint","onedrive","teams","dms","q-pulse","qpulse"},Z713)))&gt;0,ISNUMBER(SEARCH("0",BM713)))),1,0),0)</f>
        <v>0</v>
      </c>
      <c r="BM713" s="61" t="str">
        <f aca="false">SUBSTITUTE(SUBSTITUTE(SUBSTITUTE(SUBSTITUTE(SUBSTITUTE(SUBSTITUTE(SUBSTITUTE(SUBSTITUTE(SUBSTITUTE(LOWER(BW713&amp;""),"1","0"),"2","0"),"3","0"),"4","0"),"5","0"),"6","0"),"7","0"),"8","0"),"9","0")</f>
        <v>  </v>
      </c>
      <c r="BN713" s="61" t="str">
        <f aca="false">SUBSTITUTE(SUBSTITUTE(SUBSTITUTE(SUBSTITUTE(SUBSTITUTE(SUBSTITUTE(SUBSTITUTE(SUBSTITUTE(SUBSTITUTE(SUBSTITUTE(SUBSTITUTE(SUBSTITUTE(SUBSTITUTE(SUBSTITUTE(SUBSTITUTE(SUBSTITUTE(SUBSTITUTE(SUBSTITUTE(SUBSTITUTE(SUBSTITUTE(SUBSTITUTE(SUBSTITUTE(SUBSTITUTE(SUBSTITUTE(SUBSTITUTE(BM713,"b","a"),"c","a"),"d","a"),"e","a"),"f","a"),"g","a"),"h","a"),"i","a"),"j","a"),"k","a"),"l","a"),"m","a"),"n","a"),"o","a"),"p","a"),"q","a"),"r","a"),"s","a"),"t","a"),"u","a"),"v","a"),"w","a"),"x","a"),"y","a"),"z","a")</f>
        <v>  </v>
      </c>
      <c r="BO713" s="61" t="str">
        <f aca="false">SUBSTITUTE(SUBSTITUTE(SUBSTITUTE(SUBSTITUTE(SUBSTITUTE(SUBSTITUTE(SUBSTITUTE(SUBSTITUTE(SUBSTITUTE(LOWER(BX713&amp;""),"1","0"),"2","0"),"3","0"),"4","0"),"5","0"),"6","0"),"7","0"),"8","0"),"9","0")</f>
        <v>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v>
      </c>
      <c r="BQ713" s="61" t="n">
        <f aca="false">IFERROR(IF(OR(SUMPRODUCT(--ISNUMBER(SEARCH({"aa000"," aa 000"," aaa 000"," aaaa 000"," a 0000"," a000 000"," aa 00 000"," aaa 00 000"},BP713)))&gt;0,SUMPRODUCT(--ISNUMBER(SEARCH({"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713)))&gt;0,SUMPRODUCT(--ISNUMBER(SEARCH({"http","www.","\",".pdf",".jpg",".jpeg",".png",".heic",".xls",".doc",".msg",".eml"},W713)))&gt;0,ISNUMBER(SEARCH("0000",BO713)),AND(SUMPRODUCT(--ISNUMBER(SEARCH({"sharepoint","onedrive","teams","dms","q-pulse","qpulse"},W713)))&gt;0,ISNUMBER(SEARCH("0",BO713)))),1,0),0)</f>
        <v>0</v>
      </c>
      <c r="BR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713," "&amp;LOWER(Flights!$F$26)&amp;" "," ~ ")," mh"," ~")," at "," ~ ")," by "," ~ ")," on "," ~ ")," to "," ~ ")," from "," ~ ")," until "," ~ ")," till "," ~ ")," before "," ~ ")," after "," ~ ")," around "," ~ ")," approx "," ~ ")," about "," ~ ")," since "," ~ ")," hrs "," ~ ")," hr "," ~ ")," hours "," ~ ")," time "," ~ ")," jan "," ~ ")," feb "," ~ ")," mar "," ~ ")," apr "," ~ ")," may "," ~ ")," jun "," ~ ")," jul "," ~ ")," aug "," ~ ")," sep "," ~ ")," sept "," ~ ")," oct "," ~ ")</f>
        <v>  </v>
      </c>
      <c r="BS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713," "&amp;LOWER(Flights!$F$26)&amp;" "," ~ ")," mh"," ~")," at "," ~ ")," by "," ~ ")," on "," ~ ")," to "," ~ ")," from "," ~ ")," until "," ~ ")," till "," ~ ")," before "," ~ ")," after "," ~ ")," around "," ~ ")," approx "," ~ ")," about "," ~ ")," since "," ~ ")," hrs "," ~ ")," hr "," ~ ")," hours "," ~ ")," time "," ~ ")," jan "," ~ ")," feb "," ~ ")," mar "," ~ ")," apr "," ~ ")," may "," ~ ")," jun "," ~ ")," jul "," ~ ")," aug "," ~ ")," sep "," ~ ")," sept "," ~ ")," oct "," ~ ")</f>
        <v>  </v>
      </c>
      <c r="BT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713,"jan","~"),"feb","~"),"mar","~"),"apr","~"),"may","~"),"jun","~"),"jul","~"),"aug","~"),"sep","~"),"oct","~"),"nov","~"),"dec","~")," nov "," ~ ")," dec "," ~ ")," mon "," ~ ")," tue "," ~ ")," wed "," ~ ")," thu "," ~ ")," fri "," ~ ")," sat "," ~ ")," sun "," ~ ")," gate "," ~ ")," bay "," ~ ")," stand "," ~ ")," position "," ~ ")," galley "," ~ ")," flight "," ~ ")," flt "," ~ ")," day "," ~ ")," date "," ~ ")," dated "," ~ ")," the "," ~ ")," and "," ~ ")," of "," ~ ")," in "," ~ ")," for "," ~ ")," with "," ~ ")</f>
        <v>  </v>
      </c>
      <c r="BU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713,"jan","~"),"feb","~"),"mar","~"),"apr","~"),"may","~"),"jun","~"),"jul","~"),"aug","~"),"sep","~"),"oct","~"),"nov","~"),"dec","~")," nov "," ~ ")," dec "," ~ ")," mon "," ~ ")," tue "," ~ ")," wed "," ~ ")," thu "," ~ ")," fri "," ~ ")," sat "," ~ ")," sun "," ~ ")," gate "," ~ ")," bay "," ~ ")," stand "," ~ ")," position "," ~ ")," galley "," ~ ")," flight "," ~ ")," flt "," ~ ")," day "," ~ ")," date "," ~ ")," dated "," ~ ")," the "," ~ ")," and "," ~ ")," of "," ~ ")," in "," ~ ")," for "," ~ ")," with "," ~ ")</f>
        <v>  </v>
      </c>
      <c r="BV713" s="61" t="n">
        <f aca="false">0</f>
        <v>0</v>
      </c>
      <c r="BW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713," pax "," ~ ")," etd "," ~ ")," eta "," ~ ")," std "," ~ ")," sta "," ~ ")," atd "," ~ ")," ata "," ~ ")," lt "," ~ ")," utc "," ~ ")," local "," ~ ")," ok "," ~ ")," done "," ~ ")," seen "," ~ ")," chk "," ~ ")," chkd "," ~ ")," checked "," ~ ")," rcvd "," ~ ")," recd "," ~ ")," dep "," ~ ")," arr "," ~ ")," qty "," ~ ")," all "," ~ ")," ttl "," ~ ")," total "," ~ ")," via "," ~ ")," per "," ~ ")," call "," ~ ")," inbound "," ~ ")," outbound "," ~ ")," approx "," ~ ")</f>
        <v>  </v>
      </c>
      <c r="BX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713," pax "," ~ ")," etd "," ~ ")," eta "," ~ ")," std "," ~ ")," sta "," ~ ")," atd "," ~ ")," ata "," ~ ")," lt "," ~ ")," utc "," ~ ")," local "," ~ ")," ok "," ~ ")," done "," ~ ")," seen "," ~ ")," chk "," ~ ")," chkd "," ~ ")," checked "," ~ ")," rcvd "," ~ ")," recd "," ~ ")," dep "," ~ ")," arr "," ~ ")," qty "," ~ ")," all "," ~ ")," ttl "," ~ ")," total "," ~ ")," via "," ~ ")," per "," ~ ")," call "," ~ ")," inbound "," ~ ")," outbound "," ~ ")," approx "," ~ ")</f>
        <v>  </v>
      </c>
    </row>
    <row r="714" customFormat="false" ht="39.75" hidden="false" customHeight="true" outlineLevel="0" collapsed="false">
      <c r="A714" s="57" t="s">
        <v>1451</v>
      </c>
      <c r="B714" s="57" t="s">
        <v>312</v>
      </c>
      <c r="C714" s="57" t="str">
        <f aca="false">Flights!$F$26</f>
        <v>MH0002</v>
      </c>
      <c r="D714" s="58" t="n">
        <f aca="false">Flights!$D$26</f>
        <v>46325</v>
      </c>
      <c r="E714" s="57" t="str">
        <f aca="false">Flights!$G$26&amp;"-"&amp;Flights!$H$26</f>
        <v>KUL-LHR</v>
      </c>
      <c r="F714" s="57" t="str">
        <f aca="false">Flights!$K$26</f>
        <v>BC</v>
      </c>
      <c r="G714" s="57" t="s">
        <v>423</v>
      </c>
      <c r="H714" s="57" t="s">
        <v>381</v>
      </c>
      <c r="I714" s="57" t="s">
        <v>431</v>
      </c>
      <c r="J714" s="57" t="s">
        <v>432</v>
      </c>
      <c r="K714" s="67"/>
      <c r="L714" s="67" t="s">
        <v>425</v>
      </c>
      <c r="M714" s="67"/>
      <c r="N714" s="67" t="s">
        <v>386</v>
      </c>
      <c r="O714" s="67" t="s">
        <v>426</v>
      </c>
      <c r="P714" s="57" t="s">
        <v>187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open",IF(AND(NOT(OR(LEN(AZ714)&lt;15,ISNUMBER(MATCH(AZ714,L_Placeholder,0)))),BK714=0,NOT(OR(LEN(AU714)&lt;2,ISNUMBER(MATCH(AU714,L_Placeholder,0)))),NOT(OR(LEN(AX714)&lt;2,ISNUMBER(MATCH(AX714,L_Placeholder,0)))),TRIM(AE714)&lt;&gt;TRIM(T714)),"N/A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missing",IF(OR(LEN(AU714)&lt;2,ISNUMBER(MATCH(AU714,L_Placeholder,0))),"INVALID – PIC missing",IF(OR(LEN(AV714)&lt;2,ISNUMBER(MATCH(AV714,L_Placeholder,0))),"INVALID – result / assessment missing",IF(OR(OR(LEN(AW714)&lt;3,ISNUMBER(MATCH(AW714,L_Placeholder,0))),SUMPRODUCT(--ISNUMBER(SEARCH(" "&amp;L_EvidencePhrase&amp;" ",BD714)))&gt;0,BI714=1),"INVALID – evidence missing, placeholder or not yet on file",IF(BL714=0,"INVALID – evidence needs a traceable reference (number, file name or link)",IF(OR(LEN(AX714)&lt;2,ISNUMBER(MATCH(AX714,L_Placeholder,0))),"INVALID – verifier missing",IF(AX714=AU714,"INVALID – verifier must be someone other than the PIC",IF(BH714=1,"INVALID – result not yet available (awaiting / TBC)",IF(BV714=1,"INVALID – wording says not on board: an on-board confirmation needs the item loaded",IF(AND(AQ714=1,OR(OR(LEN(AY714)&lt;3,ISNUMBER(MATCH(AY714,L_Placeholder,0))),BJ714=1,BQ714=0)),"INVALID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LATE","COMPLETE")&amp;IF(BG714=1," – CHECK WORDING",""))))))))))))))))))))))),IF(TRIM(U714)="Fail","FAIL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t="str">
        <f aca="false">" "&amp;TRIM(SUBSTITUTE(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 "))&amp;" "</f>
        <v>  </v>
      </c>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IFERROR(IF(AND(TRIM(U714)="Pass",SUMPRODUCT((LEN(BC714)-LEN(SUBSTITUTE(BC714,"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")))/(LEN(L_PendNeg)+1))+SUMPRODUCT((LEN(BC714)-LEN(SUBSTITUTE(BC714," "&amp;L_PendPrep&amp;" "," ")))/(LEN(L_PendPrep)+1)),1,0),1)</f>
        <v>0</v>
      </c>
      <c r="BI714" s="61" t="n">
        <f aca="false">IFERROR(IF(SUMPRODUCT((LEN(BD714)-LEN(SUBSTITUTE(BD714," "&amp;L_PendStrict&amp;" "," ")))/(LEN(L_PendStrict)+1))&gt;SUMPRODUCT((LEN(BD714)-LEN(SUBSTITUTE(BD714," "&amp;L_PendNeg&amp;" "," ")))/(LEN(L_PendNeg)+1)),1,0),1)</f>
        <v>0</v>
      </c>
      <c r="BJ714" s="61" t="n">
        <f aca="false">IFERROR(IF(SUMPRODUCT((LEN(BE714)-LEN(SUBSTITUTE(BE714," "&amp;L_Pending&amp;" "," ")))/(LEN(L_Pending)+1))&gt;SUMPRODUCT((LEN(BE714)-LEN(SUBSTITUTE(BE714," "&amp;L_PendNeg&amp;" "," ")))/(LEN(L_PendNeg)+1))+SUMPRODUCT((LEN(BE714)-LEN(SUBSTITUTE(BE714," "&amp;L_PendPrep&amp;" "," ")))/(LEN(L_PendPrep)+1)),1,0),1)</f>
        <v>0</v>
      </c>
      <c r="BK714" s="61" t="n">
        <f aca="false">IFERROR(IF(SUMPRODUCT((LEN(BF714)-LEN(SUBSTITUTE(BF714," "&amp;L_PendStrict&amp;" "," ")))/(LEN(L_PendStrict)+1))&gt;SUMPRODUCT((LEN(BF714)-LEN(SUBSTITUTE(BF714," "&amp;L_PendNeg&amp;" "," ")))/(LEN(L_PendNeg)+1)),1,0),1)</f>
        <v>0</v>
      </c>
      <c r="BL714" s="61" t="n">
        <f aca="false">IFERROR(IF(OR(SUMPRODUCT(--ISNUMBER(SEARCH({"aa000"," aa 000"," aaa 000"," aaaa 000"," a 0000"," a000 000"," aa 00 000"," aaa 00 000"},BN714)))&gt;0,SUMPRODUCT(--ISNUMBER(SEARCH({"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714)))&gt;0,SUMPRODUCT(--ISNUMBER(SEARCH({"http","www.","\",".pdf",".jpg",".jpeg",".png",".heic",".xls",".doc",".msg",".eml"},Z714)))&gt;0,AND(SUMPRODUCT(--ISNUMBER(SEARCH({"sharepoint","onedrive","teams","dms","q-pulse","qpulse"},Z714)))&gt;0,ISNUMBER(SEARCH("0",BM714)))),1,0),0)</f>
        <v>0</v>
      </c>
      <c r="BM714" s="61" t="str">
        <f aca="false">SUBSTITUTE(SUBSTITUTE(SUBSTITUTE(SUBSTITUTE(SUBSTITUTE(SUBSTITUTE(SUBSTITUTE(SUBSTITUTE(SUBSTITUTE(LOWER(BW714&amp;""),"1","0"),"2","0"),"3","0"),"4","0"),"5","0"),"6","0"),"7","0"),"8","0"),"9","0")</f>
        <v>  </v>
      </c>
      <c r="BN714" s="61" t="str">
        <f aca="false">SUBSTITUTE(SUBSTITUTE(SUBSTITUTE(SUBSTITUTE(SUBSTITUTE(SUBSTITUTE(SUBSTITUTE(SUBSTITUTE(SUBSTITUTE(SUBSTITUTE(SUBSTITUTE(SUBSTITUTE(SUBSTITUTE(SUBSTITUTE(SUBSTITUTE(SUBSTITUTE(SUBSTITUTE(SUBSTITUTE(SUBSTITUTE(SUBSTITUTE(SUBSTITUTE(SUBSTITUTE(SUBSTITUTE(SUBSTITUTE(SUBSTITUTE(BM714,"b","a"),"c","a"),"d","a"),"e","a"),"f","a"),"g","a"),"h","a"),"i","a"),"j","a"),"k","a"),"l","a"),"m","a"),"n","a"),"o","a"),"p","a"),"q","a"),"r","a"),"s","a"),"t","a"),"u","a"),"v","a"),"w","a"),"x","a"),"y","a"),"z","a")</f>
        <v>  </v>
      </c>
      <c r="BO714" s="61" t="str">
        <f aca="false">SUBSTITUTE(SUBSTITUTE(SUBSTITUTE(SUBSTITUTE(SUBSTITUTE(SUBSTITUTE(SUBSTITUTE(SUBSTITUTE(SUBSTITUTE(LOWER(BX714&amp;""),"1","0"),"2","0"),"3","0"),"4","0"),"5","0"),"6","0"),"7","0"),"8","0"),"9","0")</f>
        <v>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v>
      </c>
      <c r="BQ714" s="61" t="n">
        <f aca="false">IFERROR(IF(OR(SUMPRODUCT(--ISNUMBER(SEARCH({"aa000"," aa 000"," aaa 000"," aaaa 000"," a 0000"," a000 000"," aa 00 000"," aaa 00 000"},BP714)))&gt;0,SUMPRODUCT(--ISNUMBER(SEARCH({"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714)))&gt;0,SUMPRODUCT(--ISNUMBER(SEARCH({"http","www.","\",".pdf",".jpg",".jpeg",".png",".heic",".xls",".doc",".msg",".eml"},W714)))&gt;0,ISNUMBER(SEARCH("0000",BO714)),AND(SUMPRODUCT(--ISNUMBER(SEARCH({"sharepoint","onedrive","teams","dms","q-pulse","qpulse"},W714)))&gt;0,ISNUMBER(SEARCH("0",BO714)))),1,0),0)</f>
        <v>0</v>
      </c>
      <c r="BR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714," "&amp;LOWER(Flights!$F$26)&amp;" "," ~ ")," mh"," ~")," at "," ~ ")," by "," ~ ")," on "," ~ ")," to "," ~ ")," from "," ~ ")," until "," ~ ")," till "," ~ ")," before "," ~ ")," after "," ~ ")," around "," ~ ")," approx "," ~ ")," about "," ~ ")," since "," ~ ")," hrs "," ~ ")," hr "," ~ ")," hours "," ~ ")," time "," ~ ")," jan "," ~ ")," feb "," ~ ")," mar "," ~ ")," apr "," ~ ")," may "," ~ ")," jun "," ~ ")," jul "," ~ ")," aug "," ~ ")," sep "," ~ ")," sept "," ~ ")," oct "," ~ ")</f>
        <v>  </v>
      </c>
      <c r="BS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714," "&amp;LOWER(Flights!$F$26)&amp;" "," ~ ")," mh"," ~")," at "," ~ ")," by "," ~ ")," on "," ~ ")," to "," ~ ")," from "," ~ ")," until "," ~ ")," till "," ~ ")," before "," ~ ")," after "," ~ ")," around "," ~ ")," approx "," ~ ")," about "," ~ ")," since "," ~ ")," hrs "," ~ ")," hr "," ~ ")," hours "," ~ ")," time "," ~ ")," jan "," ~ ")," feb "," ~ ")," mar "," ~ ")," apr "," ~ ")," may "," ~ ")," jun "," ~ ")," jul "," ~ ")," aug "," ~ ")," sep "," ~ ")," sept "," ~ ")," oct "," ~ ")</f>
        <v>  </v>
      </c>
      <c r="BT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714,"jan","~"),"feb","~"),"mar","~"),"apr","~"),"may","~"),"jun","~"),"jul","~"),"aug","~"),"sep","~"),"oct","~"),"nov","~"),"dec","~")," nov "," ~ ")," dec "," ~ ")," mon "," ~ ")," tue "," ~ ")," wed "," ~ ")," thu "," ~ ")," fri "," ~ ")," sat "," ~ ")," sun "," ~ ")," gate "," ~ ")," bay "," ~ ")," stand "," ~ ")," position "," ~ ")," galley "," ~ ")," flight "," ~ ")," flt "," ~ ")," day "," ~ ")," date "," ~ ")," dated "," ~ ")," the "," ~ ")," and "," ~ ")," of "," ~ ")," in "," ~ ")," for "," ~ ")," with "," ~ ")</f>
        <v>  </v>
      </c>
      <c r="BU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714,"jan","~"),"feb","~"),"mar","~"),"apr","~"),"may","~"),"jun","~"),"jul","~"),"aug","~"),"sep","~"),"oct","~"),"nov","~"),"dec","~")," nov "," ~ ")," dec "," ~ ")," mon "," ~ ")," tue "," ~ ")," wed "," ~ ")," thu "," ~ ")," fri "," ~ ")," sat "," ~ ")," sun "," ~ ")," gate "," ~ ")," bay "," ~ ")," stand "," ~ ")," position "," ~ ")," galley "," ~ ")," flight "," ~ ")," flt "," ~ ")," day "," ~ ")," date "," ~ ")," dated "," ~ ")," the "," ~ ")," and "," ~ ")," of "," ~ ")," in "," ~ ")," for "," ~ ")," with "," ~ ")</f>
        <v>  </v>
      </c>
      <c r="BV714" s="61" t="n">
        <f aca="false">0</f>
        <v>0</v>
      </c>
      <c r="BW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714," pax "," ~ ")," etd "," ~ ")," eta "," ~ ")," std "," ~ ")," sta "," ~ ")," atd "," ~ ")," ata "," ~ ")," lt "," ~ ")," utc "," ~ ")," local "," ~ ")," ok "," ~ ")," done "," ~ ")," seen "," ~ ")," chk "," ~ ")," chkd "," ~ ")," checked "," ~ ")," rcvd "," ~ ")," recd "," ~ ")," dep "," ~ ")," arr "," ~ ")," qty "," ~ ")," all "," ~ ")," ttl "," ~ ")," total "," ~ ")," via "," ~ ")," per "," ~ ")," call "," ~ ")," inbound "," ~ ")," outbound "," ~ ")," approx "," ~ ")</f>
        <v>  </v>
      </c>
      <c r="BX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714," pax "," ~ ")," etd "," ~ ")," eta "," ~ ")," std "," ~ ")," sta "," ~ ")," atd "," ~ ")," ata "," ~ ")," lt "," ~ ")," utc "," ~ ")," local "," ~ ")," ok "," ~ ")," done "," ~ ")," seen "," ~ ")," chk "," ~ ")," chkd "," ~ ")," checked "," ~ ")," rcvd "," ~ ")," recd "," ~ ")," dep "," ~ ")," arr "," ~ ")," qty "," ~ ")," all "," ~ ")," ttl "," ~ ")," total "," ~ ")," via "," ~ ")," per "," ~ ")," call "," ~ ")," inbound "," ~ ")," outbound "," ~ ")," approx "," ~ ")</f>
        <v>  </v>
      </c>
    </row>
    <row r="715" customFormat="false" ht="39.75" hidden="false" customHeight="true" outlineLevel="0" collapsed="false">
      <c r="A715" s="57" t="s">
        <v>1452</v>
      </c>
      <c r="B715" s="57" t="s">
        <v>312</v>
      </c>
      <c r="C715" s="57" t="str">
        <f aca="false">Flights!$F$26</f>
        <v>MH0002</v>
      </c>
      <c r="D715" s="58" t="n">
        <f aca="false">Flights!$D$26</f>
        <v>46325</v>
      </c>
      <c r="E715" s="57" t="str">
        <f aca="false">Flights!$G$26&amp;"-"&amp;Flights!$H$26</f>
        <v>KUL-LHR</v>
      </c>
      <c r="F715" s="57" t="str">
        <f aca="false">Flights!$K$26</f>
        <v>BC</v>
      </c>
      <c r="G715" s="57" t="s">
        <v>423</v>
      </c>
      <c r="H715" s="57" t="s">
        <v>381</v>
      </c>
      <c r="I715" s="57" t="s">
        <v>431</v>
      </c>
      <c r="J715" s="57" t="s">
        <v>434</v>
      </c>
      <c r="K715" s="67"/>
      <c r="L715" s="67" t="s">
        <v>425</v>
      </c>
      <c r="M715" s="67"/>
      <c r="N715" s="67" t="s">
        <v>386</v>
      </c>
      <c r="O715" s="67" t="s">
        <v>426</v>
      </c>
      <c r="P715" s="57" t="s">
        <v>187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open",IF(AND(NOT(OR(LEN(AZ715)&lt;15,ISNUMBER(MATCH(AZ715,L_Placeholder,0)))),BK715=0,NOT(OR(LEN(AU715)&lt;2,ISNUMBER(MATCH(AU715,L_Placeholder,0)))),NOT(OR(LEN(AX715)&lt;2,ISNUMBER(MATCH(AX715,L_Placeholder,0)))),TRIM(AE715)&lt;&gt;TRIM(T715)),"N/A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missing",IF(OR(LEN(AU715)&lt;2,ISNUMBER(MATCH(AU715,L_Placeholder,0))),"INVALID – PIC missing",IF(OR(LEN(AV715)&lt;2,ISNUMBER(MATCH(AV715,L_Placeholder,0))),"INVALID – result / assessment missing",IF(OR(OR(LEN(AW715)&lt;3,ISNUMBER(MATCH(AW715,L_Placeholder,0))),SUMPRODUCT(--ISNUMBER(SEARCH(" "&amp;L_EvidencePhrase&amp;" ",BD715)))&gt;0,BI715=1),"INVALID – evidence missing, placeholder or not yet on file",IF(BL715=0,"INVALID – evidence needs a traceable reference (number, file name or link)",IF(OR(LEN(AX715)&lt;2,ISNUMBER(MATCH(AX715,L_Placeholder,0))),"INVALID – verifier missing",IF(AX715=AU715,"INVALID – verifier must be someone other than the PIC",IF(BH715=1,"INVALID – result not yet available (awaiting / TBC)",IF(BV715=1,"INVALID – wording says not on board: an on-board confirmation needs the item loaded",IF(AND(AQ715=1,OR(OR(LEN(AY715)&lt;3,ISNUMBER(MATCH(AY715,L_Placeholder,0))),BJ715=1,BQ715=0)),"INVALID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LATE","COMPLETE")&amp;IF(BG715=1," – CHECK WORDING",""))))))))))))))))))))))),IF(TRIM(U715)="Fail","FAIL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t="str">
        <f aca="false">" "&amp;TRIM(SUBSTITUTE(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 "))&amp;" "</f>
        <v>  </v>
      </c>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IFERROR(IF(AND(TRIM(U715)="Pass",SUMPRODUCT((LEN(BC715)-LEN(SUBSTITUTE(BC715,"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")))/(LEN(L_PendNeg)+1))+SUMPRODUCT((LEN(BC715)-LEN(SUBSTITUTE(BC715," "&amp;L_PendPrep&amp;" "," ")))/(LEN(L_PendPrep)+1)),1,0),1)</f>
        <v>0</v>
      </c>
      <c r="BI715" s="61" t="n">
        <f aca="false">IFERROR(IF(SUMPRODUCT((LEN(BD715)-LEN(SUBSTITUTE(BD715," "&amp;L_PendStrict&amp;" "," ")))/(LEN(L_PendStrict)+1))&gt;SUMPRODUCT((LEN(BD715)-LEN(SUBSTITUTE(BD715," "&amp;L_PendNeg&amp;" "," ")))/(LEN(L_PendNeg)+1)),1,0),1)</f>
        <v>0</v>
      </c>
      <c r="BJ715" s="61" t="n">
        <f aca="false">IFERROR(IF(SUMPRODUCT((LEN(BE715)-LEN(SUBSTITUTE(BE715," "&amp;L_Pending&amp;" "," ")))/(LEN(L_Pending)+1))&gt;SUMPRODUCT((LEN(BE715)-LEN(SUBSTITUTE(BE715," "&amp;L_PendNeg&amp;" "," ")))/(LEN(L_PendNeg)+1))+SUMPRODUCT((LEN(BE715)-LEN(SUBSTITUTE(BE715," "&amp;L_PendPrep&amp;" "," ")))/(LEN(L_PendPrep)+1)),1,0),1)</f>
        <v>0</v>
      </c>
      <c r="BK715" s="61" t="n">
        <f aca="false">IFERROR(IF(SUMPRODUCT((LEN(BF715)-LEN(SUBSTITUTE(BF715," "&amp;L_PendStrict&amp;" "," ")))/(LEN(L_PendStrict)+1))&gt;SUMPRODUCT((LEN(BF715)-LEN(SUBSTITUTE(BF715," "&amp;L_PendNeg&amp;" "," ")))/(LEN(L_PendNeg)+1)),1,0),1)</f>
        <v>0</v>
      </c>
      <c r="BL715" s="61" t="n">
        <f aca="false">IFERROR(IF(OR(SUMPRODUCT(--ISNUMBER(SEARCH({"aa000"," aa 000"," aaa 000"," aaaa 000"," a 0000"," a000 000"," aa 00 000"," aaa 00 000"},BN715)))&gt;0,SUMPRODUCT(--ISNUMBER(SEARCH({"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715)))&gt;0,SUMPRODUCT(--ISNUMBER(SEARCH({"http","www.","\",".pdf",".jpg",".jpeg",".png",".heic",".xls",".doc",".msg",".eml"},Z715)))&gt;0,AND(SUMPRODUCT(--ISNUMBER(SEARCH({"sharepoint","onedrive","teams","dms","q-pulse","qpulse"},Z715)))&gt;0,ISNUMBER(SEARCH("0",BM715)))),1,0),0)</f>
        <v>0</v>
      </c>
      <c r="BM715" s="61" t="str">
        <f aca="false">SUBSTITUTE(SUBSTITUTE(SUBSTITUTE(SUBSTITUTE(SUBSTITUTE(SUBSTITUTE(SUBSTITUTE(SUBSTITUTE(SUBSTITUTE(LOWER(BW715&amp;""),"1","0"),"2","0"),"3","0"),"4","0"),"5","0"),"6","0"),"7","0"),"8","0"),"9","0")</f>
        <v>  </v>
      </c>
      <c r="BN715" s="61" t="str">
        <f aca="false">SUBSTITUTE(SUBSTITUTE(SUBSTITUTE(SUBSTITUTE(SUBSTITUTE(SUBSTITUTE(SUBSTITUTE(SUBSTITUTE(SUBSTITUTE(SUBSTITUTE(SUBSTITUTE(SUBSTITUTE(SUBSTITUTE(SUBSTITUTE(SUBSTITUTE(SUBSTITUTE(SUBSTITUTE(SUBSTITUTE(SUBSTITUTE(SUBSTITUTE(SUBSTITUTE(SUBSTITUTE(SUBSTITUTE(SUBSTITUTE(SUBSTITUTE(BM715,"b","a"),"c","a"),"d","a"),"e","a"),"f","a"),"g","a"),"h","a"),"i","a"),"j","a"),"k","a"),"l","a"),"m","a"),"n","a"),"o","a"),"p","a"),"q","a"),"r","a"),"s","a"),"t","a"),"u","a"),"v","a"),"w","a"),"x","a"),"y","a"),"z","a")</f>
        <v>  </v>
      </c>
      <c r="BO715" s="61" t="str">
        <f aca="false">SUBSTITUTE(SUBSTITUTE(SUBSTITUTE(SUBSTITUTE(SUBSTITUTE(SUBSTITUTE(SUBSTITUTE(SUBSTITUTE(SUBSTITUTE(LOWER(BX715&amp;""),"1","0"),"2","0"),"3","0"),"4","0"),"5","0"),"6","0"),"7","0"),"8","0"),"9","0")</f>
        <v>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v>
      </c>
      <c r="BQ715" s="61" t="n">
        <f aca="false">IFERROR(IF(OR(SUMPRODUCT(--ISNUMBER(SEARCH({"aa000"," aa 000"," aaa 000"," aaaa 000"," a 0000"," a000 000"," aa 00 000"," aaa 00 000"},BP715)))&gt;0,SUMPRODUCT(--ISNUMBER(SEARCH({"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715)))&gt;0,SUMPRODUCT(--ISNUMBER(SEARCH({"http","www.","\",".pdf",".jpg",".jpeg",".png",".heic",".xls",".doc",".msg",".eml"},W715)))&gt;0,ISNUMBER(SEARCH("0000",BO715)),AND(SUMPRODUCT(--ISNUMBER(SEARCH({"sharepoint","onedrive","teams","dms","q-pulse","qpulse"},W715)))&gt;0,ISNUMBER(SEARCH("0",BO715)))),1,0),0)</f>
        <v>0</v>
      </c>
      <c r="BR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715," "&amp;LOWER(Flights!$F$26)&amp;" "," ~ ")," mh"," ~")," at "," ~ ")," by "," ~ ")," on "," ~ ")," to "," ~ ")," from "," ~ ")," until "," ~ ")," till "," ~ ")," before "," ~ ")," after "," ~ ")," around "," ~ ")," approx "," ~ ")," about "," ~ ")," since "," ~ ")," hrs "," ~ ")," hr "," ~ ")," hours "," ~ ")," time "," ~ ")," jan "," ~ ")," feb "," ~ ")," mar "," ~ ")," apr "," ~ ")," may "," ~ ")," jun "," ~ ")," jul "," ~ ")," aug "," ~ ")," sep "," ~ ")," sept "," ~ ")," oct "," ~ ")</f>
        <v>  </v>
      </c>
      <c r="BS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715," "&amp;LOWER(Flights!$F$26)&amp;" "," ~ ")," mh"," ~")," at "," ~ ")," by "," ~ ")," on "," ~ ")," to "," ~ ")," from "," ~ ")," until "," ~ ")," till "," ~ ")," before "," ~ ")," after "," ~ ")," around "," ~ ")," approx "," ~ ")," about "," ~ ")," since "," ~ ")," hrs "," ~ ")," hr "," ~ ")," hours "," ~ ")," time "," ~ ")," jan "," ~ ")," feb "," ~ ")," mar "," ~ ")," apr "," ~ ")," may "," ~ ")," jun "," ~ ")," jul "," ~ ")," aug "," ~ ")," sep "," ~ ")," sept "," ~ ")," oct "," ~ ")</f>
        <v>  </v>
      </c>
      <c r="BT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715,"jan","~"),"feb","~"),"mar","~"),"apr","~"),"may","~"),"jun","~"),"jul","~"),"aug","~"),"sep","~"),"oct","~"),"nov","~"),"dec","~")," nov "," ~ ")," dec "," ~ ")," mon "," ~ ")," tue "," ~ ")," wed "," ~ ")," thu "," ~ ")," fri "," ~ ")," sat "," ~ ")," sun "," ~ ")," gate "," ~ ")," bay "," ~ ")," stand "," ~ ")," position "," ~ ")," galley "," ~ ")," flight "," ~ ")," flt "," ~ ")," day "," ~ ")," date "," ~ ")," dated "," ~ ")," the "," ~ ")," and "," ~ ")," of "," ~ ")," in "," ~ ")," for "," ~ ")," with "," ~ ")</f>
        <v>  </v>
      </c>
      <c r="BU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715,"jan","~"),"feb","~"),"mar","~"),"apr","~"),"may","~"),"jun","~"),"jul","~"),"aug","~"),"sep","~"),"oct","~"),"nov","~"),"dec","~")," nov "," ~ ")," dec "," ~ ")," mon "," ~ ")," tue "," ~ ")," wed "," ~ ")," thu "," ~ ")," fri "," ~ ")," sat "," ~ ")," sun "," ~ ")," gate "," ~ ")," bay "," ~ ")," stand "," ~ ")," position "," ~ ")," galley "," ~ ")," flight "," ~ ")," flt "," ~ ")," day "," ~ ")," date "," ~ ")," dated "," ~ ")," the "," ~ ")," and "," ~ ")," of "," ~ ")," in "," ~ ")," for "," ~ ")," with "," ~ ")</f>
        <v>  </v>
      </c>
      <c r="BV715" s="61" t="n">
        <f aca="false">0</f>
        <v>0</v>
      </c>
      <c r="BW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715," pax "," ~ ")," etd "," ~ ")," eta "," ~ ")," std "," ~ ")," sta "," ~ ")," atd "," ~ ")," ata "," ~ ")," lt "," ~ ")," utc "," ~ ")," local "," ~ ")," ok "," ~ ")," done "," ~ ")," seen "," ~ ")," chk "," ~ ")," chkd "," ~ ")," checked "," ~ ")," rcvd "," ~ ")," recd "," ~ ")," dep "," ~ ")," arr "," ~ ")," qty "," ~ ")," all "," ~ ")," ttl "," ~ ")," total "," ~ ")," via "," ~ ")," per "," ~ ")," call "," ~ ")," inbound "," ~ ")," outbound "," ~ ")," approx "," ~ ")</f>
        <v>  </v>
      </c>
      <c r="BX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715," pax "," ~ ")," etd "," ~ ")," eta "," ~ ")," std "," ~ ")," sta "," ~ ")," atd "," ~ ")," ata "," ~ ")," lt "," ~ ")," utc "," ~ ")," local "," ~ ")," ok "," ~ ")," done "," ~ ")," seen "," ~ ")," chk "," ~ ")," chkd "," ~ ")," checked "," ~ ")," rcvd "," ~ ")," recd "," ~ ")," dep "," ~ ")," arr "," ~ ")," qty "," ~ ")," all "," ~ ")," ttl "," ~ ")," total "," ~ ")," via "," ~ ")," per "," ~ ")," call "," ~ ")," inbound "," ~ ")," outbound "," ~ ")," approx "," ~ ")</f>
        <v>  </v>
      </c>
    </row>
    <row r="716" customFormat="false" ht="39.75" hidden="false" customHeight="true" outlineLevel="0" collapsed="false">
      <c r="A716" s="57" t="s">
        <v>1453</v>
      </c>
      <c r="B716" s="57" t="s">
        <v>312</v>
      </c>
      <c r="C716" s="57" t="str">
        <f aca="false">Flights!$F$26</f>
        <v>MH0002</v>
      </c>
      <c r="D716" s="58" t="n">
        <f aca="false">Flights!$D$26</f>
        <v>46325</v>
      </c>
      <c r="E716" s="57" t="str">
        <f aca="false">Flights!$G$26&amp;"-"&amp;Flights!$H$26</f>
        <v>KUL-LHR</v>
      </c>
      <c r="F716" s="57" t="str">
        <f aca="false">Flights!$K$26</f>
        <v>BC</v>
      </c>
      <c r="G716" s="57" t="s">
        <v>423</v>
      </c>
      <c r="H716" s="57" t="s">
        <v>381</v>
      </c>
      <c r="I716" s="57" t="s">
        <v>431</v>
      </c>
      <c r="J716" s="57" t="s">
        <v>436</v>
      </c>
      <c r="K716" s="67"/>
      <c r="L716" s="67" t="s">
        <v>425</v>
      </c>
      <c r="M716" s="67"/>
      <c r="N716" s="67" t="s">
        <v>386</v>
      </c>
      <c r="O716" s="67" t="s">
        <v>426</v>
      </c>
      <c r="P716" s="57" t="s">
        <v>187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open",IF(AND(NOT(OR(LEN(AZ716)&lt;15,ISNUMBER(MATCH(AZ716,L_Placeholder,0)))),BK716=0,NOT(OR(LEN(AU716)&lt;2,ISNUMBER(MATCH(AU716,L_Placeholder,0)))),NOT(OR(LEN(AX716)&lt;2,ISNUMBER(MATCH(AX716,L_Placeholder,0)))),TRIM(AE716)&lt;&gt;TRIM(T716)),"N/A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missing",IF(OR(LEN(AU716)&lt;2,ISNUMBER(MATCH(AU716,L_Placeholder,0))),"INVALID – PIC missing",IF(OR(LEN(AV716)&lt;2,ISNUMBER(MATCH(AV716,L_Placeholder,0))),"INVALID – result / assessment missing",IF(OR(OR(LEN(AW716)&lt;3,ISNUMBER(MATCH(AW716,L_Placeholder,0))),SUMPRODUCT(--ISNUMBER(SEARCH(" "&amp;L_EvidencePhrase&amp;" ",BD716)))&gt;0,BI716=1),"INVALID – evidence missing, placeholder or not yet on file",IF(BL716=0,"INVALID – evidence needs a traceable reference (number, file name or link)",IF(OR(LEN(AX716)&lt;2,ISNUMBER(MATCH(AX716,L_Placeholder,0))),"INVALID – verifier missing",IF(AX716=AU716,"INVALID – verifier must be someone other than the PIC",IF(BH716=1,"INVALID – result not yet available (awaiting / TBC)",IF(BV716=1,"INVALID – wording says not on board: an on-board confirmation needs the item loaded",IF(AND(AQ716=1,OR(OR(LEN(AY716)&lt;3,ISNUMBER(MATCH(AY716,L_Placeholder,0))),BJ716=1,BQ716=0)),"INVALID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LATE","COMPLETE")&amp;IF(BG716=1," – CHECK WORDING",""))))))))))))))))))))))),IF(TRIM(U716)="Fail","FAIL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t="str">
        <f aca="false">" "&amp;TRIM(SUBSTITUTE(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 "))&amp;" "</f>
        <v>  </v>
      </c>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IFERROR(IF(AND(TRIM(U716)="Pass",SUMPRODUCT((LEN(BC716)-LEN(SUBSTITUTE(BC716,"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")))/(LEN(L_PendNeg)+1))+SUMPRODUCT((LEN(BC716)-LEN(SUBSTITUTE(BC716," "&amp;L_PendPrep&amp;" "," ")))/(LEN(L_PendPrep)+1)),1,0),1)</f>
        <v>0</v>
      </c>
      <c r="BI716" s="61" t="n">
        <f aca="false">IFERROR(IF(SUMPRODUCT((LEN(BD716)-LEN(SUBSTITUTE(BD716," "&amp;L_PendStrict&amp;" "," ")))/(LEN(L_PendStrict)+1))&gt;SUMPRODUCT((LEN(BD716)-LEN(SUBSTITUTE(BD716," "&amp;L_PendNeg&amp;" "," ")))/(LEN(L_PendNeg)+1)),1,0),1)</f>
        <v>0</v>
      </c>
      <c r="BJ716" s="61" t="n">
        <f aca="false">IFERROR(IF(SUMPRODUCT((LEN(BE716)-LEN(SUBSTITUTE(BE716," "&amp;L_Pending&amp;" "," ")))/(LEN(L_Pending)+1))&gt;SUMPRODUCT((LEN(BE716)-LEN(SUBSTITUTE(BE716," "&amp;L_PendNeg&amp;" "," ")))/(LEN(L_PendNeg)+1))+SUMPRODUCT((LEN(BE716)-LEN(SUBSTITUTE(BE716," "&amp;L_PendPrep&amp;" "," ")))/(LEN(L_PendPrep)+1)),1,0),1)</f>
        <v>0</v>
      </c>
      <c r="BK716" s="61" t="n">
        <f aca="false">IFERROR(IF(SUMPRODUCT((LEN(BF716)-LEN(SUBSTITUTE(BF716," "&amp;L_PendStrict&amp;" "," ")))/(LEN(L_PendStrict)+1))&gt;SUMPRODUCT((LEN(BF716)-LEN(SUBSTITUTE(BF716," "&amp;L_PendNeg&amp;" "," ")))/(LEN(L_PendNeg)+1)),1,0),1)</f>
        <v>0</v>
      </c>
      <c r="BL716" s="61" t="n">
        <f aca="false">IFERROR(IF(OR(SUMPRODUCT(--ISNUMBER(SEARCH({"aa000"," aa 000"," aaa 000"," aaaa 000"," a 0000"," a000 000"," aa 00 000"," aaa 00 000"},BN716)))&gt;0,SUMPRODUCT(--ISNUMBER(SEARCH({"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716)))&gt;0,SUMPRODUCT(--ISNUMBER(SEARCH({"http","www.","\",".pdf",".jpg",".jpeg",".png",".heic",".xls",".doc",".msg",".eml"},Z716)))&gt;0,AND(SUMPRODUCT(--ISNUMBER(SEARCH({"sharepoint","onedrive","teams","dms","q-pulse","qpulse"},Z716)))&gt;0,ISNUMBER(SEARCH("0",BM716)))),1,0),0)</f>
        <v>0</v>
      </c>
      <c r="BM716" s="61" t="str">
        <f aca="false">SUBSTITUTE(SUBSTITUTE(SUBSTITUTE(SUBSTITUTE(SUBSTITUTE(SUBSTITUTE(SUBSTITUTE(SUBSTITUTE(SUBSTITUTE(LOWER(BW716&amp;""),"1","0"),"2","0"),"3","0"),"4","0"),"5","0"),"6","0"),"7","0"),"8","0"),"9","0")</f>
        <v>  </v>
      </c>
      <c r="BN716" s="61" t="str">
        <f aca="false">SUBSTITUTE(SUBSTITUTE(SUBSTITUTE(SUBSTITUTE(SUBSTITUTE(SUBSTITUTE(SUBSTITUTE(SUBSTITUTE(SUBSTITUTE(SUBSTITUTE(SUBSTITUTE(SUBSTITUTE(SUBSTITUTE(SUBSTITUTE(SUBSTITUTE(SUBSTITUTE(SUBSTITUTE(SUBSTITUTE(SUBSTITUTE(SUBSTITUTE(SUBSTITUTE(SUBSTITUTE(SUBSTITUTE(SUBSTITUTE(SUBSTITUTE(BM716,"b","a"),"c","a"),"d","a"),"e","a"),"f","a"),"g","a"),"h","a"),"i","a"),"j","a"),"k","a"),"l","a"),"m","a"),"n","a"),"o","a"),"p","a"),"q","a"),"r","a"),"s","a"),"t","a"),"u","a"),"v","a"),"w","a"),"x","a"),"y","a"),"z","a")</f>
        <v>  </v>
      </c>
      <c r="BO716" s="61" t="str">
        <f aca="false">SUBSTITUTE(SUBSTITUTE(SUBSTITUTE(SUBSTITUTE(SUBSTITUTE(SUBSTITUTE(SUBSTITUTE(SUBSTITUTE(SUBSTITUTE(LOWER(BX716&amp;""),"1","0"),"2","0"),"3","0"),"4","0"),"5","0"),"6","0"),"7","0"),"8","0"),"9","0")</f>
        <v>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v>
      </c>
      <c r="BQ716" s="61" t="n">
        <f aca="false">IFERROR(IF(OR(SUMPRODUCT(--ISNUMBER(SEARCH({"aa000"," aa 000"," aaa 000"," aaaa 000"," a 0000"," a000 000"," aa 00 000"," aaa 00 000"},BP716)))&gt;0,SUMPRODUCT(--ISNUMBER(SEARCH({"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716)))&gt;0,SUMPRODUCT(--ISNUMBER(SEARCH({"http","www.","\",".pdf",".jpg",".jpeg",".png",".heic",".xls",".doc",".msg",".eml"},W716)))&gt;0,ISNUMBER(SEARCH("0000",BO716)),AND(SUMPRODUCT(--ISNUMBER(SEARCH({"sharepoint","onedrive","teams","dms","q-pulse","qpulse"},W716)))&gt;0,ISNUMBER(SEARCH("0",BO716)))),1,0),0)</f>
        <v>0</v>
      </c>
      <c r="BR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716," "&amp;LOWER(Flights!$F$26)&amp;" "," ~ ")," mh"," ~")," at "," ~ ")," by "," ~ ")," on "," ~ ")," to "," ~ ")," from "," ~ ")," until "," ~ ")," till "," ~ ")," before "," ~ ")," after "," ~ ")," around "," ~ ")," approx "," ~ ")," about "," ~ ")," since "," ~ ")," hrs "," ~ ")," hr "," ~ ")," hours "," ~ ")," time "," ~ ")," jan "," ~ ")," feb "," ~ ")," mar "," ~ ")," apr "," ~ ")," may "," ~ ")," jun "," ~ ")," jul "," ~ ")," aug "," ~ ")," sep "," ~ ")," sept "," ~ ")," oct "," ~ ")</f>
        <v>  </v>
      </c>
      <c r="BS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716," "&amp;LOWER(Flights!$F$26)&amp;" "," ~ ")," mh"," ~")," at "," ~ ")," by "," ~ ")," on "," ~ ")," to "," ~ ")," from "," ~ ")," until "," ~ ")," till "," ~ ")," before "," ~ ")," after "," ~ ")," around "," ~ ")," approx "," ~ ")," about "," ~ ")," since "," ~ ")," hrs "," ~ ")," hr "," ~ ")," hours "," ~ ")," time "," ~ ")," jan "," ~ ")," feb "," ~ ")," mar "," ~ ")," apr "," ~ ")," may "," ~ ")," jun "," ~ ")," jul "," ~ ")," aug "," ~ ")," sep "," ~ ")," sept "," ~ ")," oct "," ~ ")</f>
        <v>  </v>
      </c>
      <c r="BT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716,"jan","~"),"feb","~"),"mar","~"),"apr","~"),"may","~"),"jun","~"),"jul","~"),"aug","~"),"sep","~"),"oct","~"),"nov","~"),"dec","~")," nov "," ~ ")," dec "," ~ ")," mon "," ~ ")," tue "," ~ ")," wed "," ~ ")," thu "," ~ ")," fri "," ~ ")," sat "," ~ ")," sun "," ~ ")," gate "," ~ ")," bay "," ~ ")," stand "," ~ ")," position "," ~ ")," galley "," ~ ")," flight "," ~ ")," flt "," ~ ")," day "," ~ ")," date "," ~ ")," dated "," ~ ")," the "," ~ ")," and "," ~ ")," of "," ~ ")," in "," ~ ")," for "," ~ ")," with "," ~ ")</f>
        <v>  </v>
      </c>
      <c r="BU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716,"jan","~"),"feb","~"),"mar","~"),"apr","~"),"may","~"),"jun","~"),"jul","~"),"aug","~"),"sep","~"),"oct","~"),"nov","~"),"dec","~")," nov "," ~ ")," dec "," ~ ")," mon "," ~ ")," tue "," ~ ")," wed "," ~ ")," thu "," ~ ")," fri "," ~ ")," sat "," ~ ")," sun "," ~ ")," gate "," ~ ")," bay "," ~ ")," stand "," ~ ")," position "," ~ ")," galley "," ~ ")," flight "," ~ ")," flt "," ~ ")," day "," ~ ")," date "," ~ ")," dated "," ~ ")," the "," ~ ")," and "," ~ ")," of "," ~ ")," in "," ~ ")," for "," ~ ")," with "," ~ ")</f>
        <v>  </v>
      </c>
      <c r="BV716" s="61" t="n">
        <f aca="false">0</f>
        <v>0</v>
      </c>
      <c r="BW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716," pax "," ~ ")," etd "," ~ ")," eta "," ~ ")," std "," ~ ")," sta "," ~ ")," atd "," ~ ")," ata "," ~ ")," lt "," ~ ")," utc "," ~ ")," local "," ~ ")," ok "," ~ ")," done "," ~ ")," seen "," ~ ")," chk "," ~ ")," chkd "," ~ ")," checked "," ~ ")," rcvd "," ~ ")," recd "," ~ ")," dep "," ~ ")," arr "," ~ ")," qty "," ~ ")," all "," ~ ")," ttl "," ~ ")," total "," ~ ")," via "," ~ ")," per "," ~ ")," call "," ~ ")," inbound "," ~ ")," outbound "," ~ ")," approx "," ~ ")</f>
        <v>  </v>
      </c>
      <c r="BX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716," pax "," ~ ")," etd "," ~ ")," eta "," ~ ")," std "," ~ ")," sta "," ~ ")," atd "," ~ ")," ata "," ~ ")," lt "," ~ ")," utc "," ~ ")," local "," ~ ")," ok "," ~ ")," done "," ~ ")," seen "," ~ ")," chk "," ~ ")," chkd "," ~ ")," checked "," ~ ")," rcvd "," ~ ")," recd "," ~ ")," dep "," ~ ")," arr "," ~ ")," qty "," ~ ")," all "," ~ ")," ttl "," ~ ")," total "," ~ ")," via "," ~ ")," per "," ~ ")," call "," ~ ")," inbound "," ~ ")," outbound "," ~ ")," approx "," ~ ")</f>
        <v>  </v>
      </c>
    </row>
    <row r="717" customFormat="false" ht="141" hidden="false" customHeight="true" outlineLevel="0" collapsed="false">
      <c r="A717" s="57" t="s">
        <v>1454</v>
      </c>
      <c r="B717" s="57" t="s">
        <v>312</v>
      </c>
      <c r="C717" s="57" t="str">
        <f aca="false">Flights!$F$26</f>
        <v>MH0002</v>
      </c>
      <c r="D717" s="58" t="n">
        <f aca="false">Flights!$D$26</f>
        <v>46325</v>
      </c>
      <c r="E717" s="57" t="str">
        <f aca="false">Flights!$G$26&amp;"-"&amp;Flights!$H$26</f>
        <v>KUL-LHR</v>
      </c>
      <c r="F717" s="57" t="str">
        <f aca="false">Flights!$K$26</f>
        <v>BC</v>
      </c>
      <c r="G717" s="57" t="s">
        <v>423</v>
      </c>
      <c r="H717" s="57" t="s">
        <v>381</v>
      </c>
      <c r="I717" s="57" t="s">
        <v>431</v>
      </c>
      <c r="J717" s="57" t="s">
        <v>438</v>
      </c>
      <c r="K717" s="67" t="s">
        <v>439</v>
      </c>
      <c r="L717" s="67" t="s">
        <v>425</v>
      </c>
      <c r="M717" s="67"/>
      <c r="N717" s="67" t="s">
        <v>386</v>
      </c>
      <c r="O717" s="67" t="s">
        <v>426</v>
      </c>
      <c r="P717" s="57" t="s">
        <v>187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open",IF(AND(NOT(OR(LEN(AZ717)&lt;15,ISNUMBER(MATCH(AZ717,L_Placeholder,0)))),BK717=0,NOT(OR(LEN(AU717)&lt;2,ISNUMBER(MATCH(AU717,L_Placeholder,0)))),NOT(OR(LEN(AX717)&lt;2,ISNUMBER(MATCH(AX717,L_Placeholder,0)))),TRIM(AE717)&lt;&gt;TRIM(T717)),"N/A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missing",IF(OR(LEN(AU717)&lt;2,ISNUMBER(MATCH(AU717,L_Placeholder,0))),"INVALID – PIC missing",IF(OR(LEN(AV717)&lt;2,ISNUMBER(MATCH(AV717,L_Placeholder,0))),"INVALID – result / assessment missing",IF(OR(OR(LEN(AW717)&lt;3,ISNUMBER(MATCH(AW717,L_Placeholder,0))),SUMPRODUCT(--ISNUMBER(SEARCH(" "&amp;L_EvidencePhrase&amp;" ",BD717)))&gt;0,BI717=1),"INVALID – evidence missing, placeholder or not yet on file",IF(BL717=0,"INVALID – evidence needs a traceable reference (number, file name or link)",IF(OR(LEN(AX717)&lt;2,ISNUMBER(MATCH(AX717,L_Placeholder,0))),"INVALID – verifier missing",IF(AX717=AU717,"INVALID – verifier must be someone other than the PIC",IF(BH717=1,"INVALID – result not yet available (awaiting / TBC)",IF(BV717=1,"INVALID – wording says not on board: an on-board confirmation needs the item loaded",IF(AND(AQ717=1,OR(OR(LEN(AY717)&lt;3,ISNUMBER(MATCH(AY717,L_Placeholder,0))),BJ717=1,BQ717=0)),"INVALID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LATE","COMPLETE")&amp;IF(BG717=1," – CHECK WORDING",""))))))))))))))))))))))),IF(TRIM(U717)="Fail","FAIL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t="str">
        <f aca="false">" "&amp;TRIM(SUBSTITUTE(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 "))&amp;" "</f>
        <v>  </v>
      </c>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IFERROR(IF(AND(TRIM(U717)="Pass",SUMPRODUCT((LEN(BC717)-LEN(SUBSTITUTE(BC717,"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")))/(LEN(L_PendNeg)+1))+SUMPRODUCT((LEN(BC717)-LEN(SUBSTITUTE(BC717," "&amp;L_PendPrep&amp;" "," ")))/(LEN(L_PendPrep)+1)),1,0),1)</f>
        <v>0</v>
      </c>
      <c r="BI717" s="61" t="n">
        <f aca="false">IFERROR(IF(SUMPRODUCT((LEN(BD717)-LEN(SUBSTITUTE(BD717," "&amp;L_PendStrict&amp;" "," ")))/(LEN(L_PendStrict)+1))&gt;SUMPRODUCT((LEN(BD717)-LEN(SUBSTITUTE(BD717," "&amp;L_PendNeg&amp;" "," ")))/(LEN(L_PendNeg)+1)),1,0),1)</f>
        <v>0</v>
      </c>
      <c r="BJ717" s="61" t="n">
        <f aca="false">IFERROR(IF(SUMPRODUCT((LEN(BE717)-LEN(SUBSTITUTE(BE717," "&amp;L_Pending&amp;" "," ")))/(LEN(L_Pending)+1))&gt;SUMPRODUCT((LEN(BE717)-LEN(SUBSTITUTE(BE717," "&amp;L_PendNeg&amp;" "," ")))/(LEN(L_PendNeg)+1))+SUMPRODUCT((LEN(BE717)-LEN(SUBSTITUTE(BE717," "&amp;L_PendPrep&amp;" "," ")))/(LEN(L_PendPrep)+1)),1,0),1)</f>
        <v>0</v>
      </c>
      <c r="BK717" s="61" t="n">
        <f aca="false">IFERROR(IF(SUMPRODUCT((LEN(BF717)-LEN(SUBSTITUTE(BF717," "&amp;L_PendStrict&amp;" "," ")))/(LEN(L_PendStrict)+1))&gt;SUMPRODUCT((LEN(BF717)-LEN(SUBSTITUTE(BF717," "&amp;L_PendNeg&amp;" "," ")))/(LEN(L_PendNeg)+1)),1,0),1)</f>
        <v>0</v>
      </c>
      <c r="BL717" s="61" t="n">
        <f aca="false">IFERROR(IF(OR(SUMPRODUCT(--ISNUMBER(SEARCH({"aa000"," aa 000"," aaa 000"," aaaa 000"," a 0000"," a000 000"," aa 00 000"," aaa 00 000"},BN717)))&gt;0,SUMPRODUCT(--ISNUMBER(SEARCH({"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717)))&gt;0,SUMPRODUCT(--ISNUMBER(SEARCH({"http","www.","\",".pdf",".jpg",".jpeg",".png",".heic",".xls",".doc",".msg",".eml"},Z717)))&gt;0,AND(SUMPRODUCT(--ISNUMBER(SEARCH({"sharepoint","onedrive","teams","dms","q-pulse","qpulse"},Z717)))&gt;0,ISNUMBER(SEARCH("0",BM717)))),1,0),0)</f>
        <v>0</v>
      </c>
      <c r="BM717" s="61" t="str">
        <f aca="false">SUBSTITUTE(SUBSTITUTE(SUBSTITUTE(SUBSTITUTE(SUBSTITUTE(SUBSTITUTE(SUBSTITUTE(SUBSTITUTE(SUBSTITUTE(LOWER(BW717&amp;""),"1","0"),"2","0"),"3","0"),"4","0"),"5","0"),"6","0"),"7","0"),"8","0"),"9","0")</f>
        <v>  </v>
      </c>
      <c r="BN717" s="61" t="str">
        <f aca="false">SUBSTITUTE(SUBSTITUTE(SUBSTITUTE(SUBSTITUTE(SUBSTITUTE(SUBSTITUTE(SUBSTITUTE(SUBSTITUTE(SUBSTITUTE(SUBSTITUTE(SUBSTITUTE(SUBSTITUTE(SUBSTITUTE(SUBSTITUTE(SUBSTITUTE(SUBSTITUTE(SUBSTITUTE(SUBSTITUTE(SUBSTITUTE(SUBSTITUTE(SUBSTITUTE(SUBSTITUTE(SUBSTITUTE(SUBSTITUTE(SUBSTITUTE(BM717,"b","a"),"c","a"),"d","a"),"e","a"),"f","a"),"g","a"),"h","a"),"i","a"),"j","a"),"k","a"),"l","a"),"m","a"),"n","a"),"o","a"),"p","a"),"q","a"),"r","a"),"s","a"),"t","a"),"u","a"),"v","a"),"w","a"),"x","a"),"y","a"),"z","a")</f>
        <v>  </v>
      </c>
      <c r="BO717" s="61" t="str">
        <f aca="false">SUBSTITUTE(SUBSTITUTE(SUBSTITUTE(SUBSTITUTE(SUBSTITUTE(SUBSTITUTE(SUBSTITUTE(SUBSTITUTE(SUBSTITUTE(LOWER(BX717&amp;""),"1","0"),"2","0"),"3","0"),"4","0"),"5","0"),"6","0"),"7","0"),"8","0"),"9","0")</f>
        <v>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v>
      </c>
      <c r="BQ717" s="61" t="n">
        <f aca="false">IFERROR(IF(OR(SUMPRODUCT(--ISNUMBER(SEARCH({"aa000"," aa 000"," aaa 000"," aaaa 000"," a 0000"," a000 000"," aa 00 000"," aaa 00 000"},BP717)))&gt;0,SUMPRODUCT(--ISNUMBER(SEARCH({"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717)))&gt;0,SUMPRODUCT(--ISNUMBER(SEARCH({"http","www.","\",".pdf",".jpg",".jpeg",".png",".heic",".xls",".doc",".msg",".eml"},W717)))&gt;0,ISNUMBER(SEARCH("0000",BO717)),AND(SUMPRODUCT(--ISNUMBER(SEARCH({"sharepoint","onedrive","teams","dms","q-pulse","qpulse"},W717)))&gt;0,ISNUMBER(SEARCH("0",BO717)))),1,0),0)</f>
        <v>0</v>
      </c>
      <c r="BR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717," "&amp;LOWER(Flights!$F$26)&amp;" "," ~ ")," mh"," ~")," at "," ~ ")," by "," ~ ")," on "," ~ ")," to "," ~ ")," from "," ~ ")," until "," ~ ")," till "," ~ ")," before "," ~ ")," after "," ~ ")," around "," ~ ")," approx "," ~ ")," about "," ~ ")," since "," ~ ")," hrs "," ~ ")," hr "," ~ ")," hours "," ~ ")," time "," ~ ")," jan "," ~ ")," feb "," ~ ")," mar "," ~ ")," apr "," ~ ")," may "," ~ ")," jun "," ~ ")," jul "," ~ ")," aug "," ~ ")," sep "," ~ ")," sept "," ~ ")," oct "," ~ ")</f>
        <v>  </v>
      </c>
      <c r="BS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717," "&amp;LOWER(Flights!$F$26)&amp;" "," ~ ")," mh"," ~")," at "," ~ ")," by "," ~ ")," on "," ~ ")," to "," ~ ")," from "," ~ ")," until "," ~ ")," till "," ~ ")," before "," ~ ")," after "," ~ ")," around "," ~ ")," approx "," ~ ")," about "," ~ ")," since "," ~ ")," hrs "," ~ ")," hr "," ~ ")," hours "," ~ ")," time "," ~ ")," jan "," ~ ")," feb "," ~ ")," mar "," ~ ")," apr "," ~ ")," may "," ~ ")," jun "," ~ ")," jul "," ~ ")," aug "," ~ ")," sep "," ~ ")," sept "," ~ ")," oct "," ~ ")</f>
        <v>  </v>
      </c>
      <c r="BT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717,"jan","~"),"feb","~"),"mar","~"),"apr","~"),"may","~"),"jun","~"),"jul","~"),"aug","~"),"sep","~"),"oct","~"),"nov","~"),"dec","~")," nov "," ~ ")," dec "," ~ ")," mon "," ~ ")," tue "," ~ ")," wed "," ~ ")," thu "," ~ ")," fri "," ~ ")," sat "," ~ ")," sun "," ~ ")," gate "," ~ ")," bay "," ~ ")," stand "," ~ ")," position "," ~ ")," galley "," ~ ")," flight "," ~ ")," flt "," ~ ")," day "," ~ ")," date "," ~ ")," dated "," ~ ")," the "," ~ ")," and "," ~ ")," of "," ~ ")," in "," ~ ")," for "," ~ ")," with "," ~ ")</f>
        <v>  </v>
      </c>
      <c r="BU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717,"jan","~"),"feb","~"),"mar","~"),"apr","~"),"may","~"),"jun","~"),"jul","~"),"aug","~"),"sep","~"),"oct","~"),"nov","~"),"dec","~")," nov "," ~ ")," dec "," ~ ")," mon "," ~ ")," tue "," ~ ")," wed "," ~ ")," thu "," ~ ")," fri "," ~ ")," sat "," ~ ")," sun "," ~ ")," gate "," ~ ")," bay "," ~ ")," stand "," ~ ")," position "," ~ ")," galley "," ~ ")," flight "," ~ ")," flt "," ~ ")," day "," ~ ")," date "," ~ ")," dated "," ~ ")," the "," ~ ")," and "," ~ ")," of "," ~ ")," in "," ~ ")," for "," ~ ")," with "," ~ ")</f>
        <v>  </v>
      </c>
      <c r="BV717" s="61" t="n">
        <f aca="false">0</f>
        <v>0</v>
      </c>
      <c r="BW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717," pax "," ~ ")," etd "," ~ ")," eta "," ~ ")," std "," ~ ")," sta "," ~ ")," atd "," ~ ")," ata "," ~ ")," lt "," ~ ")," utc "," ~ ")," local "," ~ ")," ok "," ~ ")," done "," ~ ")," seen "," ~ ")," chk "," ~ ")," chkd "," ~ ")," checked "," ~ ")," rcvd "," ~ ")," recd "," ~ ")," dep "," ~ ")," arr "," ~ ")," qty "," ~ ")," all "," ~ ")," ttl "," ~ ")," total "," ~ ")," via "," ~ ")," per "," ~ ")," call "," ~ ")," inbound "," ~ ")," outbound "," ~ ")," approx "," ~ ")</f>
        <v>  </v>
      </c>
      <c r="BX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717," pax "," ~ ")," etd "," ~ ")," eta "," ~ ")," std "," ~ ")," sta "," ~ ")," atd "," ~ ")," ata "," ~ ")," lt "," ~ ")," utc "," ~ ")," local "," ~ ")," ok "," ~ ")," done "," ~ ")," seen "," ~ ")," chk "," ~ ")," chkd "," ~ ")," checked "," ~ ")," rcvd "," ~ ")," recd "," ~ ")," dep "," ~ ")," arr "," ~ ")," qty "," ~ ")," all "," ~ ")," ttl "," ~ ")," total "," ~ ")," via "," ~ ")," per "," ~ ")," call "," ~ ")," inbound "," ~ ")," outbound "," ~ ")," approx "," ~ ")</f>
        <v>  </v>
      </c>
    </row>
    <row r="718" customFormat="false" ht="39.75" hidden="false" customHeight="true" outlineLevel="0" collapsed="false">
      <c r="A718" s="57" t="s">
        <v>1455</v>
      </c>
      <c r="B718" s="57" t="s">
        <v>312</v>
      </c>
      <c r="C718" s="57" t="str">
        <f aca="false">Flights!$F$26</f>
        <v>MH0002</v>
      </c>
      <c r="D718" s="58" t="n">
        <f aca="false">Flights!$D$26</f>
        <v>46325</v>
      </c>
      <c r="E718" s="57" t="str">
        <f aca="false">Flights!$G$26&amp;"-"&amp;Flights!$H$26</f>
        <v>KUL-LHR</v>
      </c>
      <c r="F718" s="57" t="str">
        <f aca="false">Flights!$K$26</f>
        <v>BC</v>
      </c>
      <c r="G718" s="57" t="s">
        <v>423</v>
      </c>
      <c r="H718" s="57" t="s">
        <v>381</v>
      </c>
      <c r="I718" s="57" t="s">
        <v>431</v>
      </c>
      <c r="J718" s="57" t="s">
        <v>441</v>
      </c>
      <c r="K718" s="67"/>
      <c r="L718" s="67" t="s">
        <v>425</v>
      </c>
      <c r="M718" s="67"/>
      <c r="N718" s="67" t="s">
        <v>386</v>
      </c>
      <c r="O718" s="67" t="s">
        <v>426</v>
      </c>
      <c r="P718" s="57" t="s">
        <v>187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open",IF(AND(NOT(OR(LEN(AZ718)&lt;15,ISNUMBER(MATCH(AZ718,L_Placeholder,0)))),BK718=0,NOT(OR(LEN(AU718)&lt;2,ISNUMBER(MATCH(AU718,L_Placeholder,0)))),NOT(OR(LEN(AX718)&lt;2,ISNUMBER(MATCH(AX718,L_Placeholder,0)))),TRIM(AE718)&lt;&gt;TRIM(T718)),"N/A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missing",IF(OR(LEN(AU718)&lt;2,ISNUMBER(MATCH(AU718,L_Placeholder,0))),"INVALID – PIC missing",IF(OR(LEN(AV718)&lt;2,ISNUMBER(MATCH(AV718,L_Placeholder,0))),"INVALID – result / assessment missing",IF(OR(OR(LEN(AW718)&lt;3,ISNUMBER(MATCH(AW718,L_Placeholder,0))),SUMPRODUCT(--ISNUMBER(SEARCH(" "&amp;L_EvidencePhrase&amp;" ",BD718)))&gt;0,BI718=1),"INVALID – evidence missing, placeholder or not yet on file",IF(BL718=0,"INVALID – evidence needs a traceable reference (number, file name or link)",IF(OR(LEN(AX718)&lt;2,ISNUMBER(MATCH(AX718,L_Placeholder,0))),"INVALID – verifier missing",IF(AX718=AU718,"INVALID – verifier must be someone other than the PIC",IF(BH718=1,"INVALID – result not yet available (awaiting / TBC)",IF(BV718=1,"INVALID – wording says not on board: an on-board confirmation needs the item loaded",IF(AND(AQ718=1,OR(OR(LEN(AY718)&lt;3,ISNUMBER(MATCH(AY718,L_Placeholder,0))),BJ718=1,BQ718=0)),"INVALID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LATE","COMPLETE")&amp;IF(BG718=1," – CHECK WORDING",""))))))))))))))))))))))),IF(TRIM(U718)="Fail","FAIL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t="str">
        <f aca="false">" "&amp;TRIM(SUBSTITUTE(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 "))&amp;" "</f>
        <v>  </v>
      </c>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IFERROR(IF(AND(TRIM(U718)="Pass",SUMPRODUCT((LEN(BC718)-LEN(SUBSTITUTE(BC718,"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")))/(LEN(L_PendNeg)+1))+SUMPRODUCT((LEN(BC718)-LEN(SUBSTITUTE(BC718," "&amp;L_PendPrep&amp;" "," ")))/(LEN(L_PendPrep)+1)),1,0),1)</f>
        <v>0</v>
      </c>
      <c r="BI718" s="61" t="n">
        <f aca="false">IFERROR(IF(SUMPRODUCT((LEN(BD718)-LEN(SUBSTITUTE(BD718," "&amp;L_PendStrict&amp;" "," ")))/(LEN(L_PendStrict)+1))&gt;SUMPRODUCT((LEN(BD718)-LEN(SUBSTITUTE(BD718," "&amp;L_PendNeg&amp;" "," ")))/(LEN(L_PendNeg)+1)),1,0),1)</f>
        <v>0</v>
      </c>
      <c r="BJ718" s="61" t="n">
        <f aca="false">IFERROR(IF(SUMPRODUCT((LEN(BE718)-LEN(SUBSTITUTE(BE718," "&amp;L_Pending&amp;" "," ")))/(LEN(L_Pending)+1))&gt;SUMPRODUCT((LEN(BE718)-LEN(SUBSTITUTE(BE718," "&amp;L_PendNeg&amp;" "," ")))/(LEN(L_PendNeg)+1))+SUMPRODUCT((LEN(BE718)-LEN(SUBSTITUTE(BE718," "&amp;L_PendPrep&amp;" "," ")))/(LEN(L_PendPrep)+1)),1,0),1)</f>
        <v>0</v>
      </c>
      <c r="BK718" s="61" t="n">
        <f aca="false">IFERROR(IF(SUMPRODUCT((LEN(BF718)-LEN(SUBSTITUTE(BF718," "&amp;L_PendStrict&amp;" "," ")))/(LEN(L_PendStrict)+1))&gt;SUMPRODUCT((LEN(BF718)-LEN(SUBSTITUTE(BF718," "&amp;L_PendNeg&amp;" "," ")))/(LEN(L_PendNeg)+1)),1,0),1)</f>
        <v>0</v>
      </c>
      <c r="BL718" s="61" t="n">
        <f aca="false">IFERROR(IF(OR(SUMPRODUCT(--ISNUMBER(SEARCH({"aa000"," aa 000"," aaa 000"," aaaa 000"," a 0000"," a000 000"," aa 00 000"," aaa 00 000"},BN718)))&gt;0,SUMPRODUCT(--ISNUMBER(SEARCH({"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718)))&gt;0,SUMPRODUCT(--ISNUMBER(SEARCH({"http","www.","\",".pdf",".jpg",".jpeg",".png",".heic",".xls",".doc",".msg",".eml"},Z718)))&gt;0,AND(SUMPRODUCT(--ISNUMBER(SEARCH({"sharepoint","onedrive","teams","dms","q-pulse","qpulse"},Z718)))&gt;0,ISNUMBER(SEARCH("0",BM718)))),1,0),0)</f>
        <v>0</v>
      </c>
      <c r="BM718" s="61" t="str">
        <f aca="false">SUBSTITUTE(SUBSTITUTE(SUBSTITUTE(SUBSTITUTE(SUBSTITUTE(SUBSTITUTE(SUBSTITUTE(SUBSTITUTE(SUBSTITUTE(LOWER(BW718&amp;""),"1","0"),"2","0"),"3","0"),"4","0"),"5","0"),"6","0"),"7","0"),"8","0"),"9","0")</f>
        <v>  </v>
      </c>
      <c r="BN718" s="61" t="str">
        <f aca="false">SUBSTITUTE(SUBSTITUTE(SUBSTITUTE(SUBSTITUTE(SUBSTITUTE(SUBSTITUTE(SUBSTITUTE(SUBSTITUTE(SUBSTITUTE(SUBSTITUTE(SUBSTITUTE(SUBSTITUTE(SUBSTITUTE(SUBSTITUTE(SUBSTITUTE(SUBSTITUTE(SUBSTITUTE(SUBSTITUTE(SUBSTITUTE(SUBSTITUTE(SUBSTITUTE(SUBSTITUTE(SUBSTITUTE(SUBSTITUTE(SUBSTITUTE(BM718,"b","a"),"c","a"),"d","a"),"e","a"),"f","a"),"g","a"),"h","a"),"i","a"),"j","a"),"k","a"),"l","a"),"m","a"),"n","a"),"o","a"),"p","a"),"q","a"),"r","a"),"s","a"),"t","a"),"u","a"),"v","a"),"w","a"),"x","a"),"y","a"),"z","a")</f>
        <v>  </v>
      </c>
      <c r="BO718" s="61" t="str">
        <f aca="false">SUBSTITUTE(SUBSTITUTE(SUBSTITUTE(SUBSTITUTE(SUBSTITUTE(SUBSTITUTE(SUBSTITUTE(SUBSTITUTE(SUBSTITUTE(LOWER(BX718&amp;""),"1","0"),"2","0"),"3","0"),"4","0"),"5","0"),"6","0"),"7","0"),"8","0"),"9","0")</f>
        <v>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v>
      </c>
      <c r="BQ718" s="61" t="n">
        <f aca="false">IFERROR(IF(OR(SUMPRODUCT(--ISNUMBER(SEARCH({"aa000"," aa 000"," aaa 000"," aaaa 000"," a 0000"," a000 000"," aa 00 000"," aaa 00 000"},BP718)))&gt;0,SUMPRODUCT(--ISNUMBER(SEARCH({"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718)))&gt;0,SUMPRODUCT(--ISNUMBER(SEARCH({"http","www.","\",".pdf",".jpg",".jpeg",".png",".heic",".xls",".doc",".msg",".eml"},W718)))&gt;0,ISNUMBER(SEARCH("0000",BO718)),AND(SUMPRODUCT(--ISNUMBER(SEARCH({"sharepoint","onedrive","teams","dms","q-pulse","qpulse"},W718)))&gt;0,ISNUMBER(SEARCH("0",BO718)))),1,0),0)</f>
        <v>0</v>
      </c>
      <c r="BR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718," "&amp;LOWER(Flights!$F$26)&amp;" "," ~ ")," mh"," ~")," at "," ~ ")," by "," ~ ")," on "," ~ ")," to "," ~ ")," from "," ~ ")," until "," ~ ")," till "," ~ ")," before "," ~ ")," after "," ~ ")," around "," ~ ")," approx "," ~ ")," about "," ~ ")," since "," ~ ")," hrs "," ~ ")," hr "," ~ ")," hours "," ~ ")," time "," ~ ")," jan "," ~ ")," feb "," ~ ")," mar "," ~ ")," apr "," ~ ")," may "," ~ ")," jun "," ~ ")," jul "," ~ ")," aug "," ~ ")," sep "," ~ ")," sept "," ~ ")," oct "," ~ ")</f>
        <v>  </v>
      </c>
      <c r="BS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718," "&amp;LOWER(Flights!$F$26)&amp;" "," ~ ")," mh"," ~")," at "," ~ ")," by "," ~ ")," on "," ~ ")," to "," ~ ")," from "," ~ ")," until "," ~ ")," till "," ~ ")," before "," ~ ")," after "," ~ ")," around "," ~ ")," approx "," ~ ")," about "," ~ ")," since "," ~ ")," hrs "," ~ ")," hr "," ~ ")," hours "," ~ ")," time "," ~ ")," jan "," ~ ")," feb "," ~ ")," mar "," ~ ")," apr "," ~ ")," may "," ~ ")," jun "," ~ ")," jul "," ~ ")," aug "," ~ ")," sep "," ~ ")," sept "," ~ ")," oct "," ~ ")</f>
        <v>  </v>
      </c>
      <c r="BT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718,"jan","~"),"feb","~"),"mar","~"),"apr","~"),"may","~"),"jun","~"),"jul","~"),"aug","~"),"sep","~"),"oct","~"),"nov","~"),"dec","~")," nov "," ~ ")," dec "," ~ ")," mon "," ~ ")," tue "," ~ ")," wed "," ~ ")," thu "," ~ ")," fri "," ~ ")," sat "," ~ ")," sun "," ~ ")," gate "," ~ ")," bay "," ~ ")," stand "," ~ ")," position "," ~ ")," galley "," ~ ")," flight "," ~ ")," flt "," ~ ")," day "," ~ ")," date "," ~ ")," dated "," ~ ")," the "," ~ ")," and "," ~ ")," of "," ~ ")," in "," ~ ")," for "," ~ ")," with "," ~ ")</f>
        <v>  </v>
      </c>
      <c r="BU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718,"jan","~"),"feb","~"),"mar","~"),"apr","~"),"may","~"),"jun","~"),"jul","~"),"aug","~"),"sep","~"),"oct","~"),"nov","~"),"dec","~")," nov "," ~ ")," dec "," ~ ")," mon "," ~ ")," tue "," ~ ")," wed "," ~ ")," thu "," ~ ")," fri "," ~ ")," sat "," ~ ")," sun "," ~ ")," gate "," ~ ")," bay "," ~ ")," stand "," ~ ")," position "," ~ ")," galley "," ~ ")," flight "," ~ ")," flt "," ~ ")," day "," ~ ")," date "," ~ ")," dated "," ~ ")," the "," ~ ")," and "," ~ ")," of "," ~ ")," in "," ~ ")," for "," ~ ")," with "," ~ ")</f>
        <v>  </v>
      </c>
      <c r="BV718" s="61" t="n">
        <f aca="false">0</f>
        <v>0</v>
      </c>
      <c r="BW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718," pax "," ~ ")," etd "," ~ ")," eta "," ~ ")," std "," ~ ")," sta "," ~ ")," atd "," ~ ")," ata "," ~ ")," lt "," ~ ")," utc "," ~ ")," local "," ~ ")," ok "," ~ ")," done "," ~ ")," seen "," ~ ")," chk "," ~ ")," chkd "," ~ ")," checked "," ~ ")," rcvd "," ~ ")," recd "," ~ ")," dep "," ~ ")," arr "," ~ ")," qty "," ~ ")," all "," ~ ")," ttl "," ~ ")," total "," ~ ")," via "," ~ ")," per "," ~ ")," call "," ~ ")," inbound "," ~ ")," outbound "," ~ ")," approx "," ~ ")</f>
        <v>  </v>
      </c>
      <c r="BX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718," pax "," ~ ")," etd "," ~ ")," eta "," ~ ")," std "," ~ ")," sta "," ~ ")," atd "," ~ ")," ata "," ~ ")," lt "," ~ ")," utc "," ~ ")," local "," ~ ")," ok "," ~ ")," done "," ~ ")," seen "," ~ ")," chk "," ~ ")," chkd "," ~ ")," checked "," ~ ")," rcvd "," ~ ")," recd "," ~ ")," dep "," ~ ")," arr "," ~ ")," qty "," ~ ")," all "," ~ ")," ttl "," ~ ")," total "," ~ ")," via "," ~ ")," per "," ~ ")," call "," ~ ")," inbound "," ~ ")," outbound "," ~ ")," approx "," ~ ")</f>
        <v>  </v>
      </c>
    </row>
    <row r="719" customFormat="false" ht="91.5" hidden="false" customHeight="true" outlineLevel="0" collapsed="false">
      <c r="A719" s="57" t="s">
        <v>1456</v>
      </c>
      <c r="B719" s="57" t="s">
        <v>312</v>
      </c>
      <c r="C719" s="57" t="str">
        <f aca="false">Flights!$F$26</f>
        <v>MH0002</v>
      </c>
      <c r="D719" s="58" t="n">
        <f aca="false">Flights!$D$26</f>
        <v>46325</v>
      </c>
      <c r="E719" s="57" t="str">
        <f aca="false">Flights!$G$26&amp;"-"&amp;Flights!$H$26</f>
        <v>KUL-LHR</v>
      </c>
      <c r="F719" s="57" t="str">
        <f aca="false">Flights!$K$26</f>
        <v>BC</v>
      </c>
      <c r="G719" s="57" t="s">
        <v>423</v>
      </c>
      <c r="H719" s="57" t="s">
        <v>381</v>
      </c>
      <c r="I719" s="57" t="s">
        <v>443</v>
      </c>
      <c r="J719" s="57" t="s">
        <v>444</v>
      </c>
      <c r="K719" s="67" t="s">
        <v>504</v>
      </c>
      <c r="L719" s="67" t="s">
        <v>446</v>
      </c>
      <c r="M719" s="67" t="s">
        <v>729</v>
      </c>
      <c r="N719" s="67" t="s">
        <v>447</v>
      </c>
      <c r="O719" s="67" t="s">
        <v>730</v>
      </c>
      <c r="P719" s="57" t="s">
        <v>187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open",IF(AND(NOT(OR(LEN(AZ719)&lt;15,ISNUMBER(MATCH(AZ719,L_Placeholder,0)))),BK719=0,NOT(OR(LEN(AU719)&lt;2,ISNUMBER(MATCH(AU719,L_Placeholder,0)))),NOT(OR(LEN(AX719)&lt;2,ISNUMBER(MATCH(AX719,L_Placeholder,0)))),TRIM(AE719)&lt;&gt;TRIM(T719)),"N/A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missing",IF(OR(LEN(AU719)&lt;2,ISNUMBER(MATCH(AU719,L_Placeholder,0))),"INVALID – PIC missing",IF(OR(LEN(AV719)&lt;2,ISNUMBER(MATCH(AV719,L_Placeholder,0))),"INVALID – result / assessment missing",IF(OR(OR(LEN(AW719)&lt;3,ISNUMBER(MATCH(AW719,L_Placeholder,0))),SUMPRODUCT(--ISNUMBER(SEARCH(" "&amp;L_EvidencePhrase&amp;" ",BD719)))&gt;0,BI719=1),"INVALID – evidence missing, placeholder or not yet on file",IF(BL719=0,"INVALID – evidence needs a traceable reference (number, file name or link)",IF(OR(LEN(AX719)&lt;2,ISNUMBER(MATCH(AX719,L_Placeholder,0))),"INVALID – verifier missing",IF(AX719=AU719,"INVALID – verifier must be someone other than the PIC",IF(BH719=1,"INVALID – result not yet available (awaiting / TBC)",IF(BV719=1,"INVALID – wording says not on board: an on-board confirmation needs the item loaded",IF(AND(AQ719=1,OR(OR(LEN(AY719)&lt;3,ISNUMBER(MATCH(AY719,L_Placeholder,0))),BJ719=1,BQ719=0)),"INVALID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LATE","COMPLETE")&amp;IF(BG719=1," – CHECK WORDING",""))))))))))))))))))))))),IF(TRIM(U719)="Fail","FAIL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t="str">
        <f aca="false">" "&amp;TRIM(SUBSTITUTE(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 "))&amp;" "</f>
        <v>  </v>
      </c>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IFERROR(IF(AND(TRIM(U719)="Pass",SUMPRODUCT((LEN(BC719)-LEN(SUBSTITUTE(BC719,"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")))/(LEN(L_PendNeg)+1))+SUMPRODUCT((LEN(BC719)-LEN(SUBSTITUTE(BC719," "&amp;L_PendPrep&amp;" "," ")))/(LEN(L_PendPrep)+1)),1,0),1)</f>
        <v>0</v>
      </c>
      <c r="BI719" s="61" t="n">
        <f aca="false">IFERROR(IF(SUMPRODUCT((LEN(BD719)-LEN(SUBSTITUTE(BD719," "&amp;L_PendStrict&amp;" "," ")))/(LEN(L_PendStrict)+1))&gt;SUMPRODUCT((LEN(BD719)-LEN(SUBSTITUTE(BD719," "&amp;L_PendNeg&amp;" "," ")))/(LEN(L_PendNeg)+1)),1,0),1)</f>
        <v>0</v>
      </c>
      <c r="BJ719" s="61" t="n">
        <f aca="false">IFERROR(IF(SUMPRODUCT((LEN(BE719)-LEN(SUBSTITUTE(BE719," "&amp;L_Pending&amp;" "," ")))/(LEN(L_Pending)+1))&gt;SUMPRODUCT((LEN(BE719)-LEN(SUBSTITUTE(BE719," "&amp;L_PendNeg&amp;" "," ")))/(LEN(L_PendNeg)+1))+SUMPRODUCT((LEN(BE719)-LEN(SUBSTITUTE(BE719," "&amp;L_PendPrep&amp;" "," ")))/(LEN(L_PendPrep)+1)),1,0),1)</f>
        <v>0</v>
      </c>
      <c r="BK719" s="61" t="n">
        <f aca="false">IFERROR(IF(SUMPRODUCT((LEN(BF719)-LEN(SUBSTITUTE(BF719," "&amp;L_PendStrict&amp;" "," ")))/(LEN(L_PendStrict)+1))&gt;SUMPRODUCT((LEN(BF719)-LEN(SUBSTITUTE(BF719," "&amp;L_PendNeg&amp;" "," ")))/(LEN(L_PendNeg)+1)),1,0),1)</f>
        <v>0</v>
      </c>
      <c r="BL719" s="61" t="n">
        <f aca="false">IFERROR(IF(OR(SUMPRODUCT(--ISNUMBER(SEARCH({"aa000"," aa 000"," aaa 000"," aaaa 000"," a 0000"," a000 000"," aa 00 000"," aaa 00 000"},BN719)))&gt;0,SUMPRODUCT(--ISNUMBER(SEARCH({"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719)))&gt;0,SUMPRODUCT(--ISNUMBER(SEARCH({"http","www.","\",".pdf",".jpg",".jpeg",".png",".heic",".xls",".doc",".msg",".eml"},Z719)))&gt;0,AND(SUMPRODUCT(--ISNUMBER(SEARCH({"sharepoint","onedrive","teams","dms","q-pulse","qpulse"},Z719)))&gt;0,ISNUMBER(SEARCH("0",BM719)))),1,0),0)</f>
        <v>0</v>
      </c>
      <c r="BM719" s="61" t="str">
        <f aca="false">SUBSTITUTE(SUBSTITUTE(SUBSTITUTE(SUBSTITUTE(SUBSTITUTE(SUBSTITUTE(SUBSTITUTE(SUBSTITUTE(SUBSTITUTE(LOWER(BW719&amp;""),"1","0"),"2","0"),"3","0"),"4","0"),"5","0"),"6","0"),"7","0"),"8","0"),"9","0")</f>
        <v>  </v>
      </c>
      <c r="BN719" s="61" t="str">
        <f aca="false">SUBSTITUTE(SUBSTITUTE(SUBSTITUTE(SUBSTITUTE(SUBSTITUTE(SUBSTITUTE(SUBSTITUTE(SUBSTITUTE(SUBSTITUTE(SUBSTITUTE(SUBSTITUTE(SUBSTITUTE(SUBSTITUTE(SUBSTITUTE(SUBSTITUTE(SUBSTITUTE(SUBSTITUTE(SUBSTITUTE(SUBSTITUTE(SUBSTITUTE(SUBSTITUTE(SUBSTITUTE(SUBSTITUTE(SUBSTITUTE(SUBSTITUTE(BM719,"b","a"),"c","a"),"d","a"),"e","a"),"f","a"),"g","a"),"h","a"),"i","a"),"j","a"),"k","a"),"l","a"),"m","a"),"n","a"),"o","a"),"p","a"),"q","a"),"r","a"),"s","a"),"t","a"),"u","a"),"v","a"),"w","a"),"x","a"),"y","a"),"z","a")</f>
        <v>  </v>
      </c>
      <c r="BO719" s="61" t="str">
        <f aca="false">SUBSTITUTE(SUBSTITUTE(SUBSTITUTE(SUBSTITUTE(SUBSTITUTE(SUBSTITUTE(SUBSTITUTE(SUBSTITUTE(SUBSTITUTE(LOWER(BX719&amp;""),"1","0"),"2","0"),"3","0"),"4","0"),"5","0"),"6","0"),"7","0"),"8","0"),"9","0")</f>
        <v>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v>
      </c>
      <c r="BQ719" s="61" t="n">
        <f aca="false">IFERROR(IF(OR(SUMPRODUCT(--ISNUMBER(SEARCH({"aa000"," aa 000"," aaa 000"," aaaa 000"," a 0000"," a000 000"," aa 00 000"," aaa 00 000"},BP719)))&gt;0,SUMPRODUCT(--ISNUMBER(SEARCH({"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719)))&gt;0,SUMPRODUCT(--ISNUMBER(SEARCH({"http","www.","\",".pdf",".jpg",".jpeg",".png",".heic",".xls",".doc",".msg",".eml"},W719)))&gt;0,ISNUMBER(SEARCH("0000",BO719)),AND(SUMPRODUCT(--ISNUMBER(SEARCH({"sharepoint","onedrive","teams","dms","q-pulse","qpulse"},W719)))&gt;0,ISNUMBER(SEARCH("0",BO719)))),1,0),0)</f>
        <v>0</v>
      </c>
      <c r="BR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719," "&amp;LOWER(Flights!$F$26)&amp;" "," ~ ")," mh"," ~")," at "," ~ ")," by "," ~ ")," on "," ~ ")," to "," ~ ")," from "," ~ ")," until "," ~ ")," till "," ~ ")," before "," ~ ")," after "," ~ ")," around "," ~ ")," approx "," ~ ")," about "," ~ ")," since "," ~ ")," hrs "," ~ ")," hr "," ~ ")," hours "," ~ ")," time "," ~ ")," jan "," ~ ")," feb "," ~ ")," mar "," ~ ")," apr "," ~ ")," may "," ~ ")," jun "," ~ ")," jul "," ~ ")," aug "," ~ ")," sep "," ~ ")," sept "," ~ ")," oct "," ~ ")</f>
        <v>  </v>
      </c>
      <c r="BS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719," "&amp;LOWER(Flights!$F$26)&amp;" "," ~ ")," mh"," ~")," at "," ~ ")," by "," ~ ")," on "," ~ ")," to "," ~ ")," from "," ~ ")," until "," ~ ")," till "," ~ ")," before "," ~ ")," after "," ~ ")," around "," ~ ")," approx "," ~ ")," about "," ~ ")," since "," ~ ")," hrs "," ~ ")," hr "," ~ ")," hours "," ~ ")," time "," ~ ")," jan "," ~ ")," feb "," ~ ")," mar "," ~ ")," apr "," ~ ")," may "," ~ ")," jun "," ~ ")," jul "," ~ ")," aug "," ~ ")," sep "," ~ ")," sept "," ~ ")," oct "," ~ ")</f>
        <v>  </v>
      </c>
      <c r="BT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719,"jan","~"),"feb","~"),"mar","~"),"apr","~"),"may","~"),"jun","~"),"jul","~"),"aug","~"),"sep","~"),"oct","~"),"nov","~"),"dec","~")," nov "," ~ ")," dec "," ~ ")," mon "," ~ ")," tue "," ~ ")," wed "," ~ ")," thu "," ~ ")," fri "," ~ ")," sat "," ~ ")," sun "," ~ ")," gate "," ~ ")," bay "," ~ ")," stand "," ~ ")," position "," ~ ")," galley "," ~ ")," flight "," ~ ")," flt "," ~ ")," day "," ~ ")," date "," ~ ")," dated "," ~ ")," the "," ~ ")," and "," ~ ")," of "," ~ ")," in "," ~ ")," for "," ~ ")," with "," ~ ")</f>
        <v>  </v>
      </c>
      <c r="BU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719,"jan","~"),"feb","~"),"mar","~"),"apr","~"),"may","~"),"jun","~"),"jul","~"),"aug","~"),"sep","~"),"oct","~"),"nov","~"),"dec","~")," nov "," ~ ")," dec "," ~ ")," mon "," ~ ")," tue "," ~ ")," wed "," ~ ")," thu "," ~ ")," fri "," ~ ")," sat "," ~ ")," sun "," ~ ")," gate "," ~ ")," bay "," ~ ")," stand "," ~ ")," position "," ~ ")," galley "," ~ ")," flight "," ~ ")," flt "," ~ ")," day "," ~ ")," date "," ~ ")," dated "," ~ ")," the "," ~ ")," and "," ~ ")," of "," ~ ")," in "," ~ ")," for "," ~ ")," with "," ~ ")</f>
        <v>  </v>
      </c>
      <c r="BV719" s="61" t="n">
        <f aca="false">0</f>
        <v>0</v>
      </c>
      <c r="BW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719," pax "," ~ ")," etd "," ~ ")," eta "," ~ ")," std "," ~ ")," sta "," ~ ")," atd "," ~ ")," ata "," ~ ")," lt "," ~ ")," utc "," ~ ")," local "," ~ ")," ok "," ~ ")," done "," ~ ")," seen "," ~ ")," chk "," ~ ")," chkd "," ~ ")," checked "," ~ ")," rcvd "," ~ ")," recd "," ~ ")," dep "," ~ ")," arr "," ~ ")," qty "," ~ ")," all "," ~ ")," ttl "," ~ ")," total "," ~ ")," via "," ~ ")," per "," ~ ")," call "," ~ ")," inbound "," ~ ")," outbound "," ~ ")," approx "," ~ ")</f>
        <v>  </v>
      </c>
      <c r="BX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719," pax "," ~ ")," etd "," ~ ")," eta "," ~ ")," std "," ~ ")," sta "," ~ ")," atd "," ~ ")," ata "," ~ ")," lt "," ~ ")," utc "," ~ ")," local "," ~ ")," ok "," ~ ")," done "," ~ ")," seen "," ~ ")," chk "," ~ ")," chkd "," ~ ")," checked "," ~ ")," rcvd "," ~ ")," recd "," ~ ")," dep "," ~ ")," arr "," ~ ")," qty "," ~ ")," all "," ~ ")," ttl "," ~ ")," total "," ~ ")," via "," ~ ")," per "," ~ ")," call "," ~ ")," inbound "," ~ ")," outbound "," ~ ")," approx "," ~ ")</f>
        <v>  </v>
      </c>
    </row>
    <row r="720" customFormat="false" ht="39.75" hidden="false" customHeight="true" outlineLevel="0" collapsed="false">
      <c r="A720" s="57" t="s">
        <v>1457</v>
      </c>
      <c r="B720" s="57" t="s">
        <v>312</v>
      </c>
      <c r="C720" s="57" t="str">
        <f aca="false">Flights!$F$26</f>
        <v>MH0002</v>
      </c>
      <c r="D720" s="58" t="n">
        <f aca="false">Flights!$D$26</f>
        <v>46325</v>
      </c>
      <c r="E720" s="57" t="str">
        <f aca="false">Flights!$G$26&amp;"-"&amp;Flights!$H$26</f>
        <v>KUL-LHR</v>
      </c>
      <c r="F720" s="57" t="str">
        <f aca="false">Flights!$K$26</f>
        <v>BC</v>
      </c>
      <c r="G720" s="57" t="s">
        <v>423</v>
      </c>
      <c r="H720" s="57" t="s">
        <v>381</v>
      </c>
      <c r="I720" s="57" t="s">
        <v>443</v>
      </c>
      <c r="J720" s="57" t="s">
        <v>732</v>
      </c>
      <c r="K720" s="67" t="s">
        <v>733</v>
      </c>
      <c r="L720" s="67" t="s">
        <v>734</v>
      </c>
      <c r="M720" s="67" t="s">
        <v>187</v>
      </c>
      <c r="N720" s="67" t="s">
        <v>386</v>
      </c>
      <c r="O720" s="67" t="s">
        <v>735</v>
      </c>
      <c r="P720" s="57" t="s">
        <v>187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open",IF(AND(NOT(OR(LEN(AZ720)&lt;15,ISNUMBER(MATCH(AZ720,L_Placeholder,0)))),BK720=0,NOT(OR(LEN(AU720)&lt;2,ISNUMBER(MATCH(AU720,L_Placeholder,0)))),NOT(OR(LEN(AX720)&lt;2,ISNUMBER(MATCH(AX720,L_Placeholder,0)))),TRIM(AE720)&lt;&gt;TRIM(T720)),"N/A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missing",IF(OR(LEN(AU720)&lt;2,ISNUMBER(MATCH(AU720,L_Placeholder,0))),"INVALID – PIC missing",IF(OR(LEN(AV720)&lt;2,ISNUMBER(MATCH(AV720,L_Placeholder,0))),"INVALID – result / assessment missing",IF(OR(OR(LEN(AW720)&lt;3,ISNUMBER(MATCH(AW720,L_Placeholder,0))),SUMPRODUCT(--ISNUMBER(SEARCH(" "&amp;L_EvidencePhrase&amp;" ",BD720)))&gt;0,BI720=1),"INVALID – evidence missing, placeholder or not yet on file",IF(BL720=0,"INVALID – evidence needs a traceable reference (number, file name or link)",IF(OR(LEN(AX720)&lt;2,ISNUMBER(MATCH(AX720,L_Placeholder,0))),"INVALID – verifier missing",IF(AX720=AU720,"INVALID – verifier must be someone other than the PIC",IF(BH720=1,"INVALID – result not yet available (awaiting / TBC)",IF(BV720=1,"INVALID – wording says not on board: an on-board confirmation needs the item loaded",IF(AND(AQ720=1,OR(OR(LEN(AY720)&lt;3,ISNUMBER(MATCH(AY720,L_Placeholder,0))),BJ720=1,BQ720=0)),"INVALID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LATE","COMPLETE")&amp;IF(BG720=1," – CHECK WORDING",""))))))))))))))))))))))),IF(TRIM(U720)="Fail","FAIL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t="str">
        <f aca="false">" "&amp;TRIM(SUBSTITUTE(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 "))&amp;" "</f>
        <v>  </v>
      </c>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IFERROR(IF(AND(TRIM(U720)="Pass",SUMPRODUCT((LEN(BC720)-LEN(SUBSTITUTE(BC720,"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")))/(LEN(L_PendNeg)+1))+SUMPRODUCT((LEN(BC720)-LEN(SUBSTITUTE(BC720," "&amp;L_PendPrep&amp;" "," ")))/(LEN(L_PendPrep)+1)),1,0),1)</f>
        <v>0</v>
      </c>
      <c r="BI720" s="61" t="n">
        <f aca="false">IFERROR(IF(SUMPRODUCT((LEN(BD720)-LEN(SUBSTITUTE(BD720," "&amp;L_PendStrict&amp;" "," ")))/(LEN(L_PendStrict)+1))&gt;SUMPRODUCT((LEN(BD720)-LEN(SUBSTITUTE(BD720," "&amp;L_PendNeg&amp;" "," ")))/(LEN(L_PendNeg)+1)),1,0),1)</f>
        <v>0</v>
      </c>
      <c r="BJ720" s="61" t="n">
        <f aca="false">IFERROR(IF(SUMPRODUCT((LEN(BE720)-LEN(SUBSTITUTE(BE720," "&amp;L_Pending&amp;" "," ")))/(LEN(L_Pending)+1))&gt;SUMPRODUCT((LEN(BE720)-LEN(SUBSTITUTE(BE720," "&amp;L_PendNeg&amp;" "," ")))/(LEN(L_PendNeg)+1))+SUMPRODUCT((LEN(BE720)-LEN(SUBSTITUTE(BE720," "&amp;L_PendPrep&amp;" "," ")))/(LEN(L_PendPrep)+1)),1,0),1)</f>
        <v>0</v>
      </c>
      <c r="BK720" s="61" t="n">
        <f aca="false">IFERROR(IF(SUMPRODUCT((LEN(BF720)-LEN(SUBSTITUTE(BF720," "&amp;L_PendStrict&amp;" "," ")))/(LEN(L_PendStrict)+1))&gt;SUMPRODUCT((LEN(BF720)-LEN(SUBSTITUTE(BF720," "&amp;L_PendNeg&amp;" "," ")))/(LEN(L_PendNeg)+1)),1,0),1)</f>
        <v>0</v>
      </c>
      <c r="BL720" s="61" t="n">
        <f aca="false">IFERROR(IF(OR(SUMPRODUCT(--ISNUMBER(SEARCH({"aa000"," aa 000"," aaa 000"," aaaa 000"," a 0000"," a000 000"," aa 00 000"," aaa 00 000"},BN720)))&gt;0,SUMPRODUCT(--ISNUMBER(SEARCH({"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720)))&gt;0,SUMPRODUCT(--ISNUMBER(SEARCH({"http","www.","\",".pdf",".jpg",".jpeg",".png",".heic",".xls",".doc",".msg",".eml"},Z720)))&gt;0,AND(SUMPRODUCT(--ISNUMBER(SEARCH({"sharepoint","onedrive","teams","dms","q-pulse","qpulse"},Z720)))&gt;0,ISNUMBER(SEARCH("0",BM720)))),1,0),0)</f>
        <v>0</v>
      </c>
      <c r="BM720" s="61" t="str">
        <f aca="false">SUBSTITUTE(SUBSTITUTE(SUBSTITUTE(SUBSTITUTE(SUBSTITUTE(SUBSTITUTE(SUBSTITUTE(SUBSTITUTE(SUBSTITUTE(LOWER(BW720&amp;""),"1","0"),"2","0"),"3","0"),"4","0"),"5","0"),"6","0"),"7","0"),"8","0"),"9","0")</f>
        <v>  </v>
      </c>
      <c r="BN720" s="61" t="str">
        <f aca="false">SUBSTITUTE(SUBSTITUTE(SUBSTITUTE(SUBSTITUTE(SUBSTITUTE(SUBSTITUTE(SUBSTITUTE(SUBSTITUTE(SUBSTITUTE(SUBSTITUTE(SUBSTITUTE(SUBSTITUTE(SUBSTITUTE(SUBSTITUTE(SUBSTITUTE(SUBSTITUTE(SUBSTITUTE(SUBSTITUTE(SUBSTITUTE(SUBSTITUTE(SUBSTITUTE(SUBSTITUTE(SUBSTITUTE(SUBSTITUTE(SUBSTITUTE(BM720,"b","a"),"c","a"),"d","a"),"e","a"),"f","a"),"g","a"),"h","a"),"i","a"),"j","a"),"k","a"),"l","a"),"m","a"),"n","a"),"o","a"),"p","a"),"q","a"),"r","a"),"s","a"),"t","a"),"u","a"),"v","a"),"w","a"),"x","a"),"y","a"),"z","a")</f>
        <v>  </v>
      </c>
      <c r="BO720" s="61" t="str">
        <f aca="false">SUBSTITUTE(SUBSTITUTE(SUBSTITUTE(SUBSTITUTE(SUBSTITUTE(SUBSTITUTE(SUBSTITUTE(SUBSTITUTE(SUBSTITUTE(LOWER(BX720&amp;""),"1","0"),"2","0"),"3","0"),"4","0"),"5","0"),"6","0"),"7","0"),"8","0"),"9","0")</f>
        <v>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v>
      </c>
      <c r="BQ720" s="61" t="n">
        <f aca="false">IFERROR(IF(OR(SUMPRODUCT(--ISNUMBER(SEARCH({"aa000"," aa 000"," aaa 000"," aaaa 000"," a 0000"," a000 000"," aa 00 000"," aaa 00 000"},BP720)))&gt;0,SUMPRODUCT(--ISNUMBER(SEARCH({"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720)))&gt;0,SUMPRODUCT(--ISNUMBER(SEARCH({"http","www.","\",".pdf",".jpg",".jpeg",".png",".heic",".xls",".doc",".msg",".eml"},W720)))&gt;0,ISNUMBER(SEARCH("0000",BO720)),AND(SUMPRODUCT(--ISNUMBER(SEARCH({"sharepoint","onedrive","teams","dms","q-pulse","qpulse"},W720)))&gt;0,ISNUMBER(SEARCH("0",BO720)))),1,0),0)</f>
        <v>0</v>
      </c>
      <c r="BR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720," "&amp;LOWER(Flights!$F$26)&amp;" "," ~ ")," mh"," ~")," at "," ~ ")," by "," ~ ")," on "," ~ ")," to "," ~ ")," from "," ~ ")," until "," ~ ")," till "," ~ ")," before "," ~ ")," after "," ~ ")," around "," ~ ")," approx "," ~ ")," about "," ~ ")," since "," ~ ")," hrs "," ~ ")," hr "," ~ ")," hours "," ~ ")," time "," ~ ")," jan "," ~ ")," feb "," ~ ")," mar "," ~ ")," apr "," ~ ")," may "," ~ ")," jun "," ~ ")," jul "," ~ ")," aug "," ~ ")," sep "," ~ ")," sept "," ~ ")," oct "," ~ ")</f>
        <v>  </v>
      </c>
      <c r="BS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720," "&amp;LOWER(Flights!$F$26)&amp;" "," ~ ")," mh"," ~")," at "," ~ ")," by "," ~ ")," on "," ~ ")," to "," ~ ")," from "," ~ ")," until "," ~ ")," till "," ~ ")," before "," ~ ")," after "," ~ ")," around "," ~ ")," approx "," ~ ")," about "," ~ ")," since "," ~ ")," hrs "," ~ ")," hr "," ~ ")," hours "," ~ ")," time "," ~ ")," jan "," ~ ")," feb "," ~ ")," mar "," ~ ")," apr "," ~ ")," may "," ~ ")," jun "," ~ ")," jul "," ~ ")," aug "," ~ ")," sep "," ~ ")," sept "," ~ ")," oct "," ~ ")</f>
        <v>  </v>
      </c>
      <c r="BT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720,"jan","~"),"feb","~"),"mar","~"),"apr","~"),"may","~"),"jun","~"),"jul","~"),"aug","~"),"sep","~"),"oct","~"),"nov","~"),"dec","~")," nov "," ~ ")," dec "," ~ ")," mon "," ~ ")," tue "," ~ ")," wed "," ~ ")," thu "," ~ ")," fri "," ~ ")," sat "," ~ ")," sun "," ~ ")," gate "," ~ ")," bay "," ~ ")," stand "," ~ ")," position "," ~ ")," galley "," ~ ")," flight "," ~ ")," flt "," ~ ")," day "," ~ ")," date "," ~ ")," dated "," ~ ")," the "," ~ ")," and "," ~ ")," of "," ~ ")," in "," ~ ")," for "," ~ ")," with "," ~ ")</f>
        <v>  </v>
      </c>
      <c r="BU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720,"jan","~"),"feb","~"),"mar","~"),"apr","~"),"may","~"),"jun","~"),"jul","~"),"aug","~"),"sep","~"),"oct","~"),"nov","~"),"dec","~")," nov "," ~ ")," dec "," ~ ")," mon "," ~ ")," tue "," ~ ")," wed "," ~ ")," thu "," ~ ")," fri "," ~ ")," sat "," ~ ")," sun "," ~ ")," gate "," ~ ")," bay "," ~ ")," stand "," ~ ")," position "," ~ ")," galley "," ~ ")," flight "," ~ ")," flt "," ~ ")," day "," ~ ")," date "," ~ ")," dated "," ~ ")," the "," ~ ")," and "," ~ ")," of "," ~ ")," in "," ~ ")," for "," ~ ")," with "," ~ ")</f>
        <v>  </v>
      </c>
      <c r="BV720" s="61" t="n">
        <f aca="false">0</f>
        <v>0</v>
      </c>
      <c r="BW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720," pax "," ~ ")," etd "," ~ ")," eta "," ~ ")," std "," ~ ")," sta "," ~ ")," atd "," ~ ")," ata "," ~ ")," lt "," ~ ")," utc "," ~ ")," local "," ~ ")," ok "," ~ ")," done "," ~ ")," seen "," ~ ")," chk "," ~ ")," chkd "," ~ ")," checked "," ~ ")," rcvd "," ~ ")," recd "," ~ ")," dep "," ~ ")," arr "," ~ ")," qty "," ~ ")," all "," ~ ")," ttl "," ~ ")," total "," ~ ")," via "," ~ ")," per "," ~ ")," call "," ~ ")," inbound "," ~ ")," outbound "," ~ ")," approx "," ~ ")</f>
        <v>  </v>
      </c>
      <c r="BX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720," pax "," ~ ")," etd "," ~ ")," eta "," ~ ")," std "," ~ ")," sta "," ~ ")," atd "," ~ ")," ata "," ~ ")," lt "," ~ ")," utc "," ~ ")," local "," ~ ")," ok "," ~ ")," done "," ~ ")," seen "," ~ ")," chk "," ~ ")," chkd "," ~ ")," checked "," ~ ")," rcvd "," ~ ")," recd "," ~ ")," dep "," ~ ")," arr "," ~ ")," qty "," ~ ")," all "," ~ ")," ttl "," ~ ")," total "," ~ ")," via "," ~ ")," per "," ~ ")," call "," ~ ")," inbound "," ~ ")," outbound "," ~ ")," approx "," ~ ")</f>
        <v>  </v>
      </c>
    </row>
    <row r="721" customFormat="false" ht="39.75" hidden="false" customHeight="true" outlineLevel="0" collapsed="false">
      <c r="A721" s="57" t="s">
        <v>1458</v>
      </c>
      <c r="B721" s="57" t="s">
        <v>312</v>
      </c>
      <c r="C721" s="57" t="str">
        <f aca="false">Flights!$F$26</f>
        <v>MH0002</v>
      </c>
      <c r="D721" s="58" t="n">
        <f aca="false">Flights!$D$26</f>
        <v>46325</v>
      </c>
      <c r="E721" s="57" t="str">
        <f aca="false">Flights!$G$26&amp;"-"&amp;Flights!$H$26</f>
        <v>KUL-LHR</v>
      </c>
      <c r="F721" s="57" t="str">
        <f aca="false">Flights!$K$26</f>
        <v>BC</v>
      </c>
      <c r="G721" s="57" t="s">
        <v>423</v>
      </c>
      <c r="H721" s="57" t="s">
        <v>381</v>
      </c>
      <c r="I721" s="57" t="s">
        <v>443</v>
      </c>
      <c r="J721" s="57" t="s">
        <v>606</v>
      </c>
      <c r="K721" s="67" t="s">
        <v>504</v>
      </c>
      <c r="L721" s="67" t="s">
        <v>737</v>
      </c>
      <c r="M721" s="67" t="s">
        <v>187</v>
      </c>
      <c r="N721" s="67" t="s">
        <v>386</v>
      </c>
      <c r="O721" s="67"/>
      <c r="P721" s="57" t="s">
        <v>187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open",IF(AND(NOT(OR(LEN(AZ721)&lt;15,ISNUMBER(MATCH(AZ721,L_Placeholder,0)))),BK721=0,NOT(OR(LEN(AU721)&lt;2,ISNUMBER(MATCH(AU721,L_Placeholder,0)))),NOT(OR(LEN(AX721)&lt;2,ISNUMBER(MATCH(AX721,L_Placeholder,0)))),TRIM(AE721)&lt;&gt;TRIM(T721)),"N/A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missing",IF(OR(LEN(AU721)&lt;2,ISNUMBER(MATCH(AU721,L_Placeholder,0))),"INVALID – PIC missing",IF(OR(LEN(AV721)&lt;2,ISNUMBER(MATCH(AV721,L_Placeholder,0))),"INVALID – result / assessment missing",IF(OR(OR(LEN(AW721)&lt;3,ISNUMBER(MATCH(AW721,L_Placeholder,0))),SUMPRODUCT(--ISNUMBER(SEARCH(" "&amp;L_EvidencePhrase&amp;" ",BD721)))&gt;0,BI721=1),"INVALID – evidence missing, placeholder or not yet on file",IF(BL721=0,"INVALID – evidence needs a traceable reference (number, file name or link)",IF(OR(LEN(AX721)&lt;2,ISNUMBER(MATCH(AX721,L_Placeholder,0))),"INVALID – verifier missing",IF(AX721=AU721,"INVALID – verifier must be someone other than the PIC",IF(BH721=1,"INVALID – result not yet available (awaiting / TBC)",IF(BV721=1,"INVALID – wording says not on board: an on-board confirmation needs the item loaded",IF(AND(AQ721=1,OR(OR(LEN(AY721)&lt;3,ISNUMBER(MATCH(AY721,L_Placeholder,0))),BJ721=1,BQ721=0)),"INVALID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LATE","COMPLETE")&amp;IF(BG721=1," – CHECK WORDING",""))))))))))))))))))))))),IF(TRIM(U721)="Fail","FAIL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t="str">
        <f aca="false">" "&amp;TRIM(SUBSTITUTE(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 "))&amp;" "</f>
        <v>  </v>
      </c>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IFERROR(IF(AND(TRIM(U721)="Pass",SUMPRODUCT((LEN(BC721)-LEN(SUBSTITUTE(BC721,"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")))/(LEN(L_PendNeg)+1))+SUMPRODUCT((LEN(BC721)-LEN(SUBSTITUTE(BC721," "&amp;L_PendPrep&amp;" "," ")))/(LEN(L_PendPrep)+1)),1,0),1)</f>
        <v>0</v>
      </c>
      <c r="BI721" s="61" t="n">
        <f aca="false">IFERROR(IF(SUMPRODUCT((LEN(BD721)-LEN(SUBSTITUTE(BD721," "&amp;L_PendStrict&amp;" "," ")))/(LEN(L_PendStrict)+1))&gt;SUMPRODUCT((LEN(BD721)-LEN(SUBSTITUTE(BD721," "&amp;L_PendNeg&amp;" "," ")))/(LEN(L_PendNeg)+1)),1,0),1)</f>
        <v>0</v>
      </c>
      <c r="BJ721" s="61" t="n">
        <f aca="false">IFERROR(IF(SUMPRODUCT((LEN(BE721)-LEN(SUBSTITUTE(BE721," "&amp;L_Pending&amp;" "," ")))/(LEN(L_Pending)+1))&gt;SUMPRODUCT((LEN(BE721)-LEN(SUBSTITUTE(BE721," "&amp;L_PendNeg&amp;" "," ")))/(LEN(L_PendNeg)+1))+SUMPRODUCT((LEN(BE721)-LEN(SUBSTITUTE(BE721," "&amp;L_PendPrep&amp;" "," ")))/(LEN(L_PendPrep)+1)),1,0),1)</f>
        <v>0</v>
      </c>
      <c r="BK721" s="61" t="n">
        <f aca="false">IFERROR(IF(SUMPRODUCT((LEN(BF721)-LEN(SUBSTITUTE(BF721," "&amp;L_PendStrict&amp;" "," ")))/(LEN(L_PendStrict)+1))&gt;SUMPRODUCT((LEN(BF721)-LEN(SUBSTITUTE(BF721," "&amp;L_PendNeg&amp;" "," ")))/(LEN(L_PendNeg)+1)),1,0),1)</f>
        <v>0</v>
      </c>
      <c r="BL721" s="61" t="n">
        <f aca="false">IFERROR(IF(OR(SUMPRODUCT(--ISNUMBER(SEARCH({"aa000"," aa 000"," aaa 000"," aaaa 000"," a 0000"," a000 000"," aa 00 000"," aaa 00 000"},BN721)))&gt;0,SUMPRODUCT(--ISNUMBER(SEARCH({"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721)))&gt;0,SUMPRODUCT(--ISNUMBER(SEARCH({"http","www.","\",".pdf",".jpg",".jpeg",".png",".heic",".xls",".doc",".msg",".eml"},Z721)))&gt;0,AND(SUMPRODUCT(--ISNUMBER(SEARCH({"sharepoint","onedrive","teams","dms","q-pulse","qpulse"},Z721)))&gt;0,ISNUMBER(SEARCH("0",BM721)))),1,0),0)</f>
        <v>0</v>
      </c>
      <c r="BM721" s="61" t="str">
        <f aca="false">SUBSTITUTE(SUBSTITUTE(SUBSTITUTE(SUBSTITUTE(SUBSTITUTE(SUBSTITUTE(SUBSTITUTE(SUBSTITUTE(SUBSTITUTE(LOWER(BW721&amp;""),"1","0"),"2","0"),"3","0"),"4","0"),"5","0"),"6","0"),"7","0"),"8","0"),"9","0")</f>
        <v>  </v>
      </c>
      <c r="BN721" s="61" t="str">
        <f aca="false">SUBSTITUTE(SUBSTITUTE(SUBSTITUTE(SUBSTITUTE(SUBSTITUTE(SUBSTITUTE(SUBSTITUTE(SUBSTITUTE(SUBSTITUTE(SUBSTITUTE(SUBSTITUTE(SUBSTITUTE(SUBSTITUTE(SUBSTITUTE(SUBSTITUTE(SUBSTITUTE(SUBSTITUTE(SUBSTITUTE(SUBSTITUTE(SUBSTITUTE(SUBSTITUTE(SUBSTITUTE(SUBSTITUTE(SUBSTITUTE(SUBSTITUTE(BM721,"b","a"),"c","a"),"d","a"),"e","a"),"f","a"),"g","a"),"h","a"),"i","a"),"j","a"),"k","a"),"l","a"),"m","a"),"n","a"),"o","a"),"p","a"),"q","a"),"r","a"),"s","a"),"t","a"),"u","a"),"v","a"),"w","a"),"x","a"),"y","a"),"z","a")</f>
        <v>  </v>
      </c>
      <c r="BO721" s="61" t="str">
        <f aca="false">SUBSTITUTE(SUBSTITUTE(SUBSTITUTE(SUBSTITUTE(SUBSTITUTE(SUBSTITUTE(SUBSTITUTE(SUBSTITUTE(SUBSTITUTE(LOWER(BX721&amp;""),"1","0"),"2","0"),"3","0"),"4","0"),"5","0"),"6","0"),"7","0"),"8","0"),"9","0")</f>
        <v>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v>
      </c>
      <c r="BQ721" s="61" t="n">
        <f aca="false">IFERROR(IF(OR(SUMPRODUCT(--ISNUMBER(SEARCH({"aa000"," aa 000"," aaa 000"," aaaa 000"," a 0000"," a000 000"," aa 00 000"," aaa 00 000"},BP721)))&gt;0,SUMPRODUCT(--ISNUMBER(SEARCH({"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721)))&gt;0,SUMPRODUCT(--ISNUMBER(SEARCH({"http","www.","\",".pdf",".jpg",".jpeg",".png",".heic",".xls",".doc",".msg",".eml"},W721)))&gt;0,ISNUMBER(SEARCH("0000",BO721)),AND(SUMPRODUCT(--ISNUMBER(SEARCH({"sharepoint","onedrive","teams","dms","q-pulse","qpulse"},W721)))&gt;0,ISNUMBER(SEARCH("0",BO721)))),1,0),0)</f>
        <v>0</v>
      </c>
      <c r="BR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721," "&amp;LOWER(Flights!$F$26)&amp;" "," ~ ")," mh"," ~")," at "," ~ ")," by "," ~ ")," on "," ~ ")," to "," ~ ")," from "," ~ ")," until "," ~ ")," till "," ~ ")," before "," ~ ")," after "," ~ ")," around "," ~ ")," approx "," ~ ")," about "," ~ ")," since "," ~ ")," hrs "," ~ ")," hr "," ~ ")," hours "," ~ ")," time "," ~ ")," jan "," ~ ")," feb "," ~ ")," mar "," ~ ")," apr "," ~ ")," may "," ~ ")," jun "," ~ ")," jul "," ~ ")," aug "," ~ ")," sep "," ~ ")," sept "," ~ ")," oct "," ~ ")</f>
        <v>  </v>
      </c>
      <c r="BS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721," "&amp;LOWER(Flights!$F$26)&amp;" "," ~ ")," mh"," ~")," at "," ~ ")," by "," ~ ")," on "," ~ ")," to "," ~ ")," from "," ~ ")," until "," ~ ")," till "," ~ ")," before "," ~ ")," after "," ~ ")," around "," ~ ")," approx "," ~ ")," about "," ~ ")," since "," ~ ")," hrs "," ~ ")," hr "," ~ ")," hours "," ~ ")," time "," ~ ")," jan "," ~ ")," feb "," ~ ")," mar "," ~ ")," apr "," ~ ")," may "," ~ ")," jun "," ~ ")," jul "," ~ ")," aug "," ~ ")," sep "," ~ ")," sept "," ~ ")," oct "," ~ ")</f>
        <v>  </v>
      </c>
      <c r="BT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721,"jan","~"),"feb","~"),"mar","~"),"apr","~"),"may","~"),"jun","~"),"jul","~"),"aug","~"),"sep","~"),"oct","~"),"nov","~"),"dec","~")," nov "," ~ ")," dec "," ~ ")," mon "," ~ ")," tue "," ~ ")," wed "," ~ ")," thu "," ~ ")," fri "," ~ ")," sat "," ~ ")," sun "," ~ ")," gate "," ~ ")," bay "," ~ ")," stand "," ~ ")," position "," ~ ")," galley "," ~ ")," flight "," ~ ")," flt "," ~ ")," day "," ~ ")," date "," ~ ")," dated "," ~ ")," the "," ~ ")," and "," ~ ")," of "," ~ ")," in "," ~ ")," for "," ~ ")," with "," ~ ")</f>
        <v>  </v>
      </c>
      <c r="BU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721,"jan","~"),"feb","~"),"mar","~"),"apr","~"),"may","~"),"jun","~"),"jul","~"),"aug","~"),"sep","~"),"oct","~"),"nov","~"),"dec","~")," nov "," ~ ")," dec "," ~ ")," mon "," ~ ")," tue "," ~ ")," wed "," ~ ")," thu "," ~ ")," fri "," ~ ")," sat "," ~ ")," sun "," ~ ")," gate "," ~ ")," bay "," ~ ")," stand "," ~ ")," position "," ~ ")," galley "," ~ ")," flight "," ~ ")," flt "," ~ ")," day "," ~ ")," date "," ~ ")," dated "," ~ ")," the "," ~ ")," and "," ~ ")," of "," ~ ")," in "," ~ ")," for "," ~ ")," with "," ~ ")</f>
        <v>  </v>
      </c>
      <c r="BV721" s="61" t="n">
        <f aca="false">0</f>
        <v>0</v>
      </c>
      <c r="BW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721," pax "," ~ ")," etd "," ~ ")," eta "," ~ ")," std "," ~ ")," sta "," ~ ")," atd "," ~ ")," ata "," ~ ")," lt "," ~ ")," utc "," ~ ")," local "," ~ ")," ok "," ~ ")," done "," ~ ")," seen "," ~ ")," chk "," ~ ")," chkd "," ~ ")," checked "," ~ ")," rcvd "," ~ ")," recd "," ~ ")," dep "," ~ ")," arr "," ~ ")," qty "," ~ ")," all "," ~ ")," ttl "," ~ ")," total "," ~ ")," via "," ~ ")," per "," ~ ")," call "," ~ ")," inbound "," ~ ")," outbound "," ~ ")," approx "," ~ ")</f>
        <v>  </v>
      </c>
      <c r="BX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721," pax "," ~ ")," etd "," ~ ")," eta "," ~ ")," std "," ~ ")," sta "," ~ ")," atd "," ~ ")," ata "," ~ ")," lt "," ~ ")," utc "," ~ ")," local "," ~ ")," ok "," ~ ")," done "," ~ ")," seen "," ~ ")," chk "," ~ ")," chkd "," ~ ")," checked "," ~ ")," rcvd "," ~ ")," recd "," ~ ")," dep "," ~ ")," arr "," ~ ")," qty "," ~ ")," all "," ~ ")," ttl "," ~ ")," total "," ~ ")," via "," ~ ")," per "," ~ ")," call "," ~ ")," inbound "," ~ ")," outbound "," ~ ")," approx "," ~ ")</f>
        <v>  </v>
      </c>
    </row>
    <row r="722" customFormat="false" ht="41.25" hidden="false" customHeight="true" outlineLevel="0" collapsed="false">
      <c r="A722" s="57" t="s">
        <v>1459</v>
      </c>
      <c r="B722" s="57" t="s">
        <v>312</v>
      </c>
      <c r="C722" s="57" t="str">
        <f aca="false">Flights!$F$26</f>
        <v>MH0002</v>
      </c>
      <c r="D722" s="58" t="n">
        <f aca="false">Flights!$D$26</f>
        <v>46325</v>
      </c>
      <c r="E722" s="57" t="str">
        <f aca="false">Flights!$G$26&amp;"-"&amp;Flights!$H$26</f>
        <v>KUL-LHR</v>
      </c>
      <c r="F722" s="57" t="str">
        <f aca="false">Flights!$K$26</f>
        <v>BC</v>
      </c>
      <c r="G722" s="57" t="s">
        <v>423</v>
      </c>
      <c r="H722" s="57" t="s">
        <v>381</v>
      </c>
      <c r="I722" s="57" t="s">
        <v>502</v>
      </c>
      <c r="J722" s="57" t="s">
        <v>503</v>
      </c>
      <c r="K722" s="67" t="s">
        <v>504</v>
      </c>
      <c r="L722" s="67" t="s">
        <v>739</v>
      </c>
      <c r="M722" s="67" t="s">
        <v>454</v>
      </c>
      <c r="N722" s="67" t="s">
        <v>386</v>
      </c>
      <c r="O722" s="67" t="s">
        <v>506</v>
      </c>
      <c r="P722" s="57" t="s">
        <v>187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open",IF(AND(NOT(OR(LEN(AZ722)&lt;15,ISNUMBER(MATCH(AZ722,L_Placeholder,0)))),BK722=0,NOT(OR(LEN(AU722)&lt;2,ISNUMBER(MATCH(AU722,L_Placeholder,0)))),NOT(OR(LEN(AX722)&lt;2,ISNUMBER(MATCH(AX722,L_Placeholder,0)))),TRIM(AE722)&lt;&gt;TRIM(T722)),"N/A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missing",IF(OR(LEN(AU722)&lt;2,ISNUMBER(MATCH(AU722,L_Placeholder,0))),"INVALID – PIC missing",IF(OR(LEN(AV722)&lt;2,ISNUMBER(MATCH(AV722,L_Placeholder,0))),"INVALID – result / assessment missing",IF(OR(OR(LEN(AW722)&lt;3,ISNUMBER(MATCH(AW722,L_Placeholder,0))),SUMPRODUCT(--ISNUMBER(SEARCH(" "&amp;L_EvidencePhrase&amp;" ",BD722)))&gt;0,BI722=1),"INVALID – evidence missing, placeholder or not yet on file",IF(BL722=0,"INVALID – evidence needs a traceable reference (number, file name or link)",IF(OR(LEN(AX722)&lt;2,ISNUMBER(MATCH(AX722,L_Placeholder,0))),"INVALID – verifier missing",IF(AX722=AU722,"INVALID – verifier must be someone other than the PIC",IF(BH722=1,"INVALID – result not yet available (awaiting / TBC)",IF(BV722=1,"INVALID – wording says not on board: an on-board confirmation needs the item loaded",IF(AND(AQ722=1,OR(OR(LEN(AY722)&lt;3,ISNUMBER(MATCH(AY722,L_Placeholder,0))),BJ722=1,BQ722=0)),"INVALID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LATE","COMPLETE")&amp;IF(BG722=1," – CHECK WORDING",""))))))))))))))))))))))),IF(TRIM(U722)="Fail","FAIL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t="str">
        <f aca="false">" "&amp;TRIM(SUBSTITUTE(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 "))&amp;" "</f>
        <v>  </v>
      </c>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IFERROR(IF(AND(TRIM(U722)="Pass",SUMPRODUCT((LEN(BC722)-LEN(SUBSTITUTE(BC722,"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")))/(LEN(L_PendNeg)+1))+SUMPRODUCT((LEN(BC722)-LEN(SUBSTITUTE(BC722," "&amp;L_PendPrep&amp;" "," ")))/(LEN(L_PendPrep)+1)),1,0),1)</f>
        <v>0</v>
      </c>
      <c r="BI722" s="61" t="n">
        <f aca="false">IFERROR(IF(SUMPRODUCT((LEN(BD722)-LEN(SUBSTITUTE(BD722," "&amp;L_PendStrict&amp;" "," ")))/(LEN(L_PendStrict)+1))&gt;SUMPRODUCT((LEN(BD722)-LEN(SUBSTITUTE(BD722," "&amp;L_PendNeg&amp;" "," ")))/(LEN(L_PendNeg)+1)),1,0),1)</f>
        <v>0</v>
      </c>
      <c r="BJ722" s="61" t="n">
        <f aca="false">IFERROR(IF(SUMPRODUCT((LEN(BE722)-LEN(SUBSTITUTE(BE722," "&amp;L_Pending&amp;" "," ")))/(LEN(L_Pending)+1))&gt;SUMPRODUCT((LEN(BE722)-LEN(SUBSTITUTE(BE722," "&amp;L_PendNeg&amp;" "," ")))/(LEN(L_PendNeg)+1))+SUMPRODUCT((LEN(BE722)-LEN(SUBSTITUTE(BE722," "&amp;L_PendPrep&amp;" "," ")))/(LEN(L_PendPrep)+1)),1,0),1)</f>
        <v>0</v>
      </c>
      <c r="BK722" s="61" t="n">
        <f aca="false">IFERROR(IF(SUMPRODUCT((LEN(BF722)-LEN(SUBSTITUTE(BF722," "&amp;L_PendStrict&amp;" "," ")))/(LEN(L_PendStrict)+1))&gt;SUMPRODUCT((LEN(BF722)-LEN(SUBSTITUTE(BF722," "&amp;L_PendNeg&amp;" "," ")))/(LEN(L_PendNeg)+1)),1,0),1)</f>
        <v>0</v>
      </c>
      <c r="BL722" s="61" t="n">
        <f aca="false">IFERROR(IF(OR(SUMPRODUCT(--ISNUMBER(SEARCH({"aa000"," aa 000"," aaa 000"," aaaa 000"," a 0000"," a000 000"," aa 00 000"," aaa 00 000"},BN722)))&gt;0,SUMPRODUCT(--ISNUMBER(SEARCH({"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722)))&gt;0,SUMPRODUCT(--ISNUMBER(SEARCH({"http","www.","\",".pdf",".jpg",".jpeg",".png",".heic",".xls",".doc",".msg",".eml"},Z722)))&gt;0,AND(SUMPRODUCT(--ISNUMBER(SEARCH({"sharepoint","onedrive","teams","dms","q-pulse","qpulse"},Z722)))&gt;0,ISNUMBER(SEARCH("0",BM722)))),1,0),0)</f>
        <v>0</v>
      </c>
      <c r="BM722" s="61" t="str">
        <f aca="false">SUBSTITUTE(SUBSTITUTE(SUBSTITUTE(SUBSTITUTE(SUBSTITUTE(SUBSTITUTE(SUBSTITUTE(SUBSTITUTE(SUBSTITUTE(LOWER(BW722&amp;""),"1","0"),"2","0"),"3","0"),"4","0"),"5","0"),"6","0"),"7","0"),"8","0"),"9","0")</f>
        <v>  </v>
      </c>
      <c r="BN722" s="61" t="str">
        <f aca="false">SUBSTITUTE(SUBSTITUTE(SUBSTITUTE(SUBSTITUTE(SUBSTITUTE(SUBSTITUTE(SUBSTITUTE(SUBSTITUTE(SUBSTITUTE(SUBSTITUTE(SUBSTITUTE(SUBSTITUTE(SUBSTITUTE(SUBSTITUTE(SUBSTITUTE(SUBSTITUTE(SUBSTITUTE(SUBSTITUTE(SUBSTITUTE(SUBSTITUTE(SUBSTITUTE(SUBSTITUTE(SUBSTITUTE(SUBSTITUTE(SUBSTITUTE(BM722,"b","a"),"c","a"),"d","a"),"e","a"),"f","a"),"g","a"),"h","a"),"i","a"),"j","a"),"k","a"),"l","a"),"m","a"),"n","a"),"o","a"),"p","a"),"q","a"),"r","a"),"s","a"),"t","a"),"u","a"),"v","a"),"w","a"),"x","a"),"y","a"),"z","a")</f>
        <v>  </v>
      </c>
      <c r="BO722" s="61" t="str">
        <f aca="false">SUBSTITUTE(SUBSTITUTE(SUBSTITUTE(SUBSTITUTE(SUBSTITUTE(SUBSTITUTE(SUBSTITUTE(SUBSTITUTE(SUBSTITUTE(LOWER(BX722&amp;""),"1","0"),"2","0"),"3","0"),"4","0"),"5","0"),"6","0"),"7","0"),"8","0"),"9","0")</f>
        <v>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v>
      </c>
      <c r="BQ722" s="61" t="n">
        <f aca="false">IFERROR(IF(OR(SUMPRODUCT(--ISNUMBER(SEARCH({"aa000"," aa 000"," aaa 000"," aaaa 000"," a 0000"," a000 000"," aa 00 000"," aaa 00 000"},BP722)))&gt;0,SUMPRODUCT(--ISNUMBER(SEARCH({"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722)))&gt;0,SUMPRODUCT(--ISNUMBER(SEARCH({"http","www.","\",".pdf",".jpg",".jpeg",".png",".heic",".xls",".doc",".msg",".eml"},W722)))&gt;0,ISNUMBER(SEARCH("0000",BO722)),AND(SUMPRODUCT(--ISNUMBER(SEARCH({"sharepoint","onedrive","teams","dms","q-pulse","qpulse"},W722)))&gt;0,ISNUMBER(SEARCH("0",BO722)))),1,0),0)</f>
        <v>0</v>
      </c>
      <c r="BR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722," "&amp;LOWER(Flights!$F$26)&amp;" "," ~ ")," mh"," ~")," at "," ~ ")," by "," ~ ")," on "," ~ ")," to "," ~ ")," from "," ~ ")," until "," ~ ")," till "," ~ ")," before "," ~ ")," after "," ~ ")," around "," ~ ")," approx "," ~ ")," about "," ~ ")," since "," ~ ")," hrs "," ~ ")," hr "," ~ ")," hours "," ~ ")," time "," ~ ")," jan "," ~ ")," feb "," ~ ")," mar "," ~ ")," apr "," ~ ")," may "," ~ ")," jun "," ~ ")," jul "," ~ ")," aug "," ~ ")," sep "," ~ ")," sept "," ~ ")," oct "," ~ ")</f>
        <v>  </v>
      </c>
      <c r="BS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722," "&amp;LOWER(Flights!$F$26)&amp;" "," ~ ")," mh"," ~")," at "," ~ ")," by "," ~ ")," on "," ~ ")," to "," ~ ")," from "," ~ ")," until "," ~ ")," till "," ~ ")," before "," ~ ")," after "," ~ ")," around "," ~ ")," approx "," ~ ")," about "," ~ ")," since "," ~ ")," hrs "," ~ ")," hr "," ~ ")," hours "," ~ ")," time "," ~ ")," jan "," ~ ")," feb "," ~ ")," mar "," ~ ")," apr "," ~ ")," may "," ~ ")," jun "," ~ ")," jul "," ~ ")," aug "," ~ ")," sep "," ~ ")," sept "," ~ ")," oct "," ~ ")</f>
        <v>  </v>
      </c>
      <c r="BT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722,"jan","~"),"feb","~"),"mar","~"),"apr","~"),"may","~"),"jun","~"),"jul","~"),"aug","~"),"sep","~"),"oct","~"),"nov","~"),"dec","~")," nov "," ~ ")," dec "," ~ ")," mon "," ~ ")," tue "," ~ ")," wed "," ~ ")," thu "," ~ ")," fri "," ~ ")," sat "," ~ ")," sun "," ~ ")," gate "," ~ ")," bay "," ~ ")," stand "," ~ ")," position "," ~ ")," galley "," ~ ")," flight "," ~ ")," flt "," ~ ")," day "," ~ ")," date "," ~ ")," dated "," ~ ")," the "," ~ ")," and "," ~ ")," of "," ~ ")," in "," ~ ")," for "," ~ ")," with "," ~ ")</f>
        <v>  </v>
      </c>
      <c r="BU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722,"jan","~"),"feb","~"),"mar","~"),"apr","~"),"may","~"),"jun","~"),"jul","~"),"aug","~"),"sep","~"),"oct","~"),"nov","~"),"dec","~")," nov "," ~ ")," dec "," ~ ")," mon "," ~ ")," tue "," ~ ")," wed "," ~ ")," thu "," ~ ")," fri "," ~ ")," sat "," ~ ")," sun "," ~ ")," gate "," ~ ")," bay "," ~ ")," stand "," ~ ")," position "," ~ ")," galley "," ~ ")," flight "," ~ ")," flt "," ~ ")," day "," ~ ")," date "," ~ ")," dated "," ~ ")," the "," ~ ")," and "," ~ ")," of "," ~ ")," in "," ~ ")," for "," ~ ")," with "," ~ ")</f>
        <v>  </v>
      </c>
      <c r="BV722" s="61" t="n">
        <f aca="false">0</f>
        <v>0</v>
      </c>
      <c r="BW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722," pax "," ~ ")," etd "," ~ ")," eta "," ~ ")," std "," ~ ")," sta "," ~ ")," atd "," ~ ")," ata "," ~ ")," lt "," ~ ")," utc "," ~ ")," local "," ~ ")," ok "," ~ ")," done "," ~ ")," seen "," ~ ")," chk "," ~ ")," chkd "," ~ ")," checked "," ~ ")," rcvd "," ~ ")," recd "," ~ ")," dep "," ~ ")," arr "," ~ ")," qty "," ~ ")," all "," ~ ")," ttl "," ~ ")," total "," ~ ")," via "," ~ ")," per "," ~ ")," call "," ~ ")," inbound "," ~ ")," outbound "," ~ ")," approx "," ~ ")</f>
        <v>  </v>
      </c>
      <c r="BX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722," pax "," ~ ")," etd "," ~ ")," eta "," ~ ")," std "," ~ ")," sta "," ~ ")," atd "," ~ ")," ata "," ~ ")," lt "," ~ ")," utc "," ~ ")," local "," ~ ")," ok "," ~ ")," done "," ~ ")," seen "," ~ ")," chk "," ~ ")," chkd "," ~ ")," checked "," ~ ")," rcvd "," ~ ")," recd "," ~ ")," dep "," ~ ")," arr "," ~ ")," qty "," ~ ")," all "," ~ ")," ttl "," ~ ")," total "," ~ ")," via "," ~ ")," per "," ~ ")," call "," ~ ")," inbound "," ~ ")," outbound "," ~ ")," approx "," ~ ")</f>
        <v>  </v>
      </c>
    </row>
    <row r="723" customFormat="false" ht="41.25" hidden="false" customHeight="true" outlineLevel="0" collapsed="false">
      <c r="A723" s="57" t="s">
        <v>1460</v>
      </c>
      <c r="B723" s="57" t="s">
        <v>312</v>
      </c>
      <c r="C723" s="57" t="str">
        <f aca="false">Flights!$F$26</f>
        <v>MH0002</v>
      </c>
      <c r="D723" s="58" t="n">
        <f aca="false">Flights!$D$26</f>
        <v>46325</v>
      </c>
      <c r="E723" s="57" t="str">
        <f aca="false">Flights!$G$26&amp;"-"&amp;Flights!$H$26</f>
        <v>KUL-LHR</v>
      </c>
      <c r="F723" s="57" t="str">
        <f aca="false">Flights!$K$26</f>
        <v>BC</v>
      </c>
      <c r="G723" s="57" t="s">
        <v>423</v>
      </c>
      <c r="H723" s="57" t="s">
        <v>381</v>
      </c>
      <c r="I723" s="57" t="s">
        <v>502</v>
      </c>
      <c r="J723" s="57" t="s">
        <v>508</v>
      </c>
      <c r="K723" s="67" t="s">
        <v>504</v>
      </c>
      <c r="L723" s="67" t="s">
        <v>741</v>
      </c>
      <c r="M723" s="67" t="s">
        <v>454</v>
      </c>
      <c r="N723" s="67" t="s">
        <v>386</v>
      </c>
      <c r="O723" s="67" t="s">
        <v>506</v>
      </c>
      <c r="P723" s="57" t="s">
        <v>187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open",IF(AND(NOT(OR(LEN(AZ723)&lt;15,ISNUMBER(MATCH(AZ723,L_Placeholder,0)))),BK723=0,NOT(OR(LEN(AU723)&lt;2,ISNUMBER(MATCH(AU723,L_Placeholder,0)))),NOT(OR(LEN(AX723)&lt;2,ISNUMBER(MATCH(AX723,L_Placeholder,0)))),TRIM(AE723)&lt;&gt;TRIM(T723)),"N/A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missing",IF(OR(LEN(AU723)&lt;2,ISNUMBER(MATCH(AU723,L_Placeholder,0))),"INVALID – PIC missing",IF(OR(LEN(AV723)&lt;2,ISNUMBER(MATCH(AV723,L_Placeholder,0))),"INVALID – result / assessment missing",IF(OR(OR(LEN(AW723)&lt;3,ISNUMBER(MATCH(AW723,L_Placeholder,0))),SUMPRODUCT(--ISNUMBER(SEARCH(" "&amp;L_EvidencePhrase&amp;" ",BD723)))&gt;0,BI723=1),"INVALID – evidence missing, placeholder or not yet on file",IF(BL723=0,"INVALID – evidence needs a traceable reference (number, file name or link)",IF(OR(LEN(AX723)&lt;2,ISNUMBER(MATCH(AX723,L_Placeholder,0))),"INVALID – verifier missing",IF(AX723=AU723,"INVALID – verifier must be someone other than the PIC",IF(BH723=1,"INVALID – result not yet available (awaiting / TBC)",IF(BV723=1,"INVALID – wording says not on board: an on-board confirmation needs the item loaded",IF(AND(AQ723=1,OR(OR(LEN(AY723)&lt;3,ISNUMBER(MATCH(AY723,L_Placeholder,0))),BJ723=1,BQ723=0)),"INVALID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LATE","COMPLETE")&amp;IF(BG723=1," – CHECK WORDING",""))))))))))))))))))))))),IF(TRIM(U723)="Fail","FAIL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t="str">
        <f aca="false">" "&amp;TRIM(SUBSTITUTE(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 "))&amp;" "</f>
        <v>  </v>
      </c>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IFERROR(IF(AND(TRIM(U723)="Pass",SUMPRODUCT((LEN(BC723)-LEN(SUBSTITUTE(BC723,"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")))/(LEN(L_PendNeg)+1))+SUMPRODUCT((LEN(BC723)-LEN(SUBSTITUTE(BC723," "&amp;L_PendPrep&amp;" "," ")))/(LEN(L_PendPrep)+1)),1,0),1)</f>
        <v>0</v>
      </c>
      <c r="BI723" s="61" t="n">
        <f aca="false">IFERROR(IF(SUMPRODUCT((LEN(BD723)-LEN(SUBSTITUTE(BD723," "&amp;L_PendStrict&amp;" "," ")))/(LEN(L_PendStrict)+1))&gt;SUMPRODUCT((LEN(BD723)-LEN(SUBSTITUTE(BD723," "&amp;L_PendNeg&amp;" "," ")))/(LEN(L_PendNeg)+1)),1,0),1)</f>
        <v>0</v>
      </c>
      <c r="BJ723" s="61" t="n">
        <f aca="false">IFERROR(IF(SUMPRODUCT((LEN(BE723)-LEN(SUBSTITUTE(BE723," "&amp;L_Pending&amp;" "," ")))/(LEN(L_Pending)+1))&gt;SUMPRODUCT((LEN(BE723)-LEN(SUBSTITUTE(BE723," "&amp;L_PendNeg&amp;" "," ")))/(LEN(L_PendNeg)+1))+SUMPRODUCT((LEN(BE723)-LEN(SUBSTITUTE(BE723," "&amp;L_PendPrep&amp;" "," ")))/(LEN(L_PendPrep)+1)),1,0),1)</f>
        <v>0</v>
      </c>
      <c r="BK723" s="61" t="n">
        <f aca="false">IFERROR(IF(SUMPRODUCT((LEN(BF723)-LEN(SUBSTITUTE(BF723," "&amp;L_PendStrict&amp;" "," ")))/(LEN(L_PendStrict)+1))&gt;SUMPRODUCT((LEN(BF723)-LEN(SUBSTITUTE(BF723," "&amp;L_PendNeg&amp;" "," ")))/(LEN(L_PendNeg)+1)),1,0),1)</f>
        <v>0</v>
      </c>
      <c r="BL723" s="61" t="n">
        <f aca="false">IFERROR(IF(OR(SUMPRODUCT(--ISNUMBER(SEARCH({"aa000"," aa 000"," aaa 000"," aaaa 000"," a 0000"," a000 000"," aa 00 000"," aaa 00 000"},BN723)))&gt;0,SUMPRODUCT(--ISNUMBER(SEARCH({"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723)))&gt;0,SUMPRODUCT(--ISNUMBER(SEARCH({"http","www.","\",".pdf",".jpg",".jpeg",".png",".heic",".xls",".doc",".msg",".eml"},Z723)))&gt;0,AND(SUMPRODUCT(--ISNUMBER(SEARCH({"sharepoint","onedrive","teams","dms","q-pulse","qpulse"},Z723)))&gt;0,ISNUMBER(SEARCH("0",BM723)))),1,0),0)</f>
        <v>0</v>
      </c>
      <c r="BM723" s="61" t="str">
        <f aca="false">SUBSTITUTE(SUBSTITUTE(SUBSTITUTE(SUBSTITUTE(SUBSTITUTE(SUBSTITUTE(SUBSTITUTE(SUBSTITUTE(SUBSTITUTE(LOWER(BW723&amp;""),"1","0"),"2","0"),"3","0"),"4","0"),"5","0"),"6","0"),"7","0"),"8","0"),"9","0")</f>
        <v>  </v>
      </c>
      <c r="BN723" s="61" t="str">
        <f aca="false">SUBSTITUTE(SUBSTITUTE(SUBSTITUTE(SUBSTITUTE(SUBSTITUTE(SUBSTITUTE(SUBSTITUTE(SUBSTITUTE(SUBSTITUTE(SUBSTITUTE(SUBSTITUTE(SUBSTITUTE(SUBSTITUTE(SUBSTITUTE(SUBSTITUTE(SUBSTITUTE(SUBSTITUTE(SUBSTITUTE(SUBSTITUTE(SUBSTITUTE(SUBSTITUTE(SUBSTITUTE(SUBSTITUTE(SUBSTITUTE(SUBSTITUTE(BM723,"b","a"),"c","a"),"d","a"),"e","a"),"f","a"),"g","a"),"h","a"),"i","a"),"j","a"),"k","a"),"l","a"),"m","a"),"n","a"),"o","a"),"p","a"),"q","a"),"r","a"),"s","a"),"t","a"),"u","a"),"v","a"),"w","a"),"x","a"),"y","a"),"z","a")</f>
        <v>  </v>
      </c>
      <c r="BO723" s="61" t="str">
        <f aca="false">SUBSTITUTE(SUBSTITUTE(SUBSTITUTE(SUBSTITUTE(SUBSTITUTE(SUBSTITUTE(SUBSTITUTE(SUBSTITUTE(SUBSTITUTE(LOWER(BX723&amp;""),"1","0"),"2","0"),"3","0"),"4","0"),"5","0"),"6","0"),"7","0"),"8","0"),"9","0")</f>
        <v>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v>
      </c>
      <c r="BQ723" s="61" t="n">
        <f aca="false">IFERROR(IF(OR(SUMPRODUCT(--ISNUMBER(SEARCH({"aa000"," aa 000"," aaa 000"," aaaa 000"," a 0000"," a000 000"," aa 00 000"," aaa 00 000"},BP723)))&gt;0,SUMPRODUCT(--ISNUMBER(SEARCH({"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723)))&gt;0,SUMPRODUCT(--ISNUMBER(SEARCH({"http","www.","\",".pdf",".jpg",".jpeg",".png",".heic",".xls",".doc",".msg",".eml"},W723)))&gt;0,ISNUMBER(SEARCH("0000",BO723)),AND(SUMPRODUCT(--ISNUMBER(SEARCH({"sharepoint","onedrive","teams","dms","q-pulse","qpulse"},W723)))&gt;0,ISNUMBER(SEARCH("0",BO723)))),1,0),0)</f>
        <v>0</v>
      </c>
      <c r="BR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723," "&amp;LOWER(Flights!$F$26)&amp;" "," ~ ")," mh"," ~")," at "," ~ ")," by "," ~ ")," on "," ~ ")," to "," ~ ")," from "," ~ ")," until "," ~ ")," till "," ~ ")," before "," ~ ")," after "," ~ ")," around "," ~ ")," approx "," ~ ")," about "," ~ ")," since "," ~ ")," hrs "," ~ ")," hr "," ~ ")," hours "," ~ ")," time "," ~ ")," jan "," ~ ")," feb "," ~ ")," mar "," ~ ")," apr "," ~ ")," may "," ~ ")," jun "," ~ ")," jul "," ~ ")," aug "," ~ ")," sep "," ~ ")," sept "," ~ ")," oct "," ~ ")</f>
        <v>  </v>
      </c>
      <c r="BS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723," "&amp;LOWER(Flights!$F$26)&amp;" "," ~ ")," mh"," ~")," at "," ~ ")," by "," ~ ")," on "," ~ ")," to "," ~ ")," from "," ~ ")," until "," ~ ")," till "," ~ ")," before "," ~ ")," after "," ~ ")," around "," ~ ")," approx "," ~ ")," about "," ~ ")," since "," ~ ")," hrs "," ~ ")," hr "," ~ ")," hours "," ~ ")," time "," ~ ")," jan "," ~ ")," feb "," ~ ")," mar "," ~ ")," apr "," ~ ")," may "," ~ ")," jun "," ~ ")," jul "," ~ ")," aug "," ~ ")," sep "," ~ ")," sept "," ~ ")," oct "," ~ ")</f>
        <v>  </v>
      </c>
      <c r="BT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723,"jan","~"),"feb","~"),"mar","~"),"apr","~"),"may","~"),"jun","~"),"jul","~"),"aug","~"),"sep","~"),"oct","~"),"nov","~"),"dec","~")," nov "," ~ ")," dec "," ~ ")," mon "," ~ ")," tue "," ~ ")," wed "," ~ ")," thu "," ~ ")," fri "," ~ ")," sat "," ~ ")," sun "," ~ ")," gate "," ~ ")," bay "," ~ ")," stand "," ~ ")," position "," ~ ")," galley "," ~ ")," flight "," ~ ")," flt "," ~ ")," day "," ~ ")," date "," ~ ")," dated "," ~ ")," the "," ~ ")," and "," ~ ")," of "," ~ ")," in "," ~ ")," for "," ~ ")," with "," ~ ")</f>
        <v>  </v>
      </c>
      <c r="BU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723,"jan","~"),"feb","~"),"mar","~"),"apr","~"),"may","~"),"jun","~"),"jul","~"),"aug","~"),"sep","~"),"oct","~"),"nov","~"),"dec","~")," nov "," ~ ")," dec "," ~ ")," mon "," ~ ")," tue "," ~ ")," wed "," ~ ")," thu "," ~ ")," fri "," ~ ")," sat "," ~ ")," sun "," ~ ")," gate "," ~ ")," bay "," ~ ")," stand "," ~ ")," position "," ~ ")," galley "," ~ ")," flight "," ~ ")," flt "," ~ ")," day "," ~ ")," date "," ~ ")," dated "," ~ ")," the "," ~ ")," and "," ~ ")," of "," ~ ")," in "," ~ ")," for "," ~ ")," with "," ~ ")</f>
        <v>  </v>
      </c>
      <c r="BV723" s="61" t="n">
        <f aca="false">0</f>
        <v>0</v>
      </c>
      <c r="BW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723," pax "," ~ ")," etd "," ~ ")," eta "," ~ ")," std "," ~ ")," sta "," ~ ")," atd "," ~ ")," ata "," ~ ")," lt "," ~ ")," utc "," ~ ")," local "," ~ ")," ok "," ~ ")," done "," ~ ")," seen "," ~ ")," chk "," ~ ")," chkd "," ~ ")," checked "," ~ ")," rcvd "," ~ ")," recd "," ~ ")," dep "," ~ ")," arr "," ~ ")," qty "," ~ ")," all "," ~ ")," ttl "," ~ ")," total "," ~ ")," via "," ~ ")," per "," ~ ")," call "," ~ ")," inbound "," ~ ")," outbound "," ~ ")," approx "," ~ ")</f>
        <v>  </v>
      </c>
      <c r="BX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723," pax "," ~ ")," etd "," ~ ")," eta "," ~ ")," std "," ~ ")," sta "," ~ ")," atd "," ~ ")," ata "," ~ ")," lt "," ~ ")," utc "," ~ ")," local "," ~ ")," ok "," ~ ")," done "," ~ ")," seen "," ~ ")," chk "," ~ ")," chkd "," ~ ")," checked "," ~ ")," rcvd "," ~ ")," recd "," ~ ")," dep "," ~ ")," arr "," ~ ")," qty "," ~ ")," all "," ~ ")," ttl "," ~ ")," total "," ~ ")," via "," ~ ")," per "," ~ ")," call "," ~ ")," inbound "," ~ ")," outbound "," ~ ")," approx "," ~ ")</f>
        <v>  </v>
      </c>
    </row>
    <row r="724" customFormat="false" ht="41.25" hidden="false" customHeight="true" outlineLevel="0" collapsed="false">
      <c r="A724" s="57" t="s">
        <v>1461</v>
      </c>
      <c r="B724" s="57" t="s">
        <v>312</v>
      </c>
      <c r="C724" s="57" t="str">
        <f aca="false">Flights!$F$26</f>
        <v>MH0002</v>
      </c>
      <c r="D724" s="58" t="n">
        <f aca="false">Flights!$D$26</f>
        <v>46325</v>
      </c>
      <c r="E724" s="57" t="str">
        <f aca="false">Flights!$G$26&amp;"-"&amp;Flights!$H$26</f>
        <v>KUL-LHR</v>
      </c>
      <c r="F724" s="57" t="str">
        <f aca="false">Flights!$K$26</f>
        <v>BC</v>
      </c>
      <c r="G724" s="57" t="s">
        <v>423</v>
      </c>
      <c r="H724" s="57" t="s">
        <v>381</v>
      </c>
      <c r="I724" s="57" t="s">
        <v>502</v>
      </c>
      <c r="J724" s="57" t="s">
        <v>511</v>
      </c>
      <c r="K724" s="67" t="s">
        <v>504</v>
      </c>
      <c r="L724" s="67" t="s">
        <v>743</v>
      </c>
      <c r="M724" s="67" t="s">
        <v>454</v>
      </c>
      <c r="N724" s="67" t="s">
        <v>386</v>
      </c>
      <c r="O724" s="67" t="s">
        <v>506</v>
      </c>
      <c r="P724" s="57" t="s">
        <v>187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open",IF(AND(NOT(OR(LEN(AZ724)&lt;15,ISNUMBER(MATCH(AZ724,L_Placeholder,0)))),BK724=0,NOT(OR(LEN(AU724)&lt;2,ISNUMBER(MATCH(AU724,L_Placeholder,0)))),NOT(OR(LEN(AX724)&lt;2,ISNUMBER(MATCH(AX724,L_Placeholder,0)))),TRIM(AE724)&lt;&gt;TRIM(T724)),"N/A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missing",IF(OR(LEN(AU724)&lt;2,ISNUMBER(MATCH(AU724,L_Placeholder,0))),"INVALID – PIC missing",IF(OR(LEN(AV724)&lt;2,ISNUMBER(MATCH(AV724,L_Placeholder,0))),"INVALID – result / assessment missing",IF(OR(OR(LEN(AW724)&lt;3,ISNUMBER(MATCH(AW724,L_Placeholder,0))),SUMPRODUCT(--ISNUMBER(SEARCH(" "&amp;L_EvidencePhrase&amp;" ",BD724)))&gt;0,BI724=1),"INVALID – evidence missing, placeholder or not yet on file",IF(BL724=0,"INVALID – evidence needs a traceable reference (number, file name or link)",IF(OR(LEN(AX724)&lt;2,ISNUMBER(MATCH(AX724,L_Placeholder,0))),"INVALID – verifier missing",IF(AX724=AU724,"INVALID – verifier must be someone other than the PIC",IF(BH724=1,"INVALID – result not yet available (awaiting / TBC)",IF(BV724=1,"INVALID – wording says not on board: an on-board confirmation needs the item loaded",IF(AND(AQ724=1,OR(OR(LEN(AY724)&lt;3,ISNUMBER(MATCH(AY724,L_Placeholder,0))),BJ724=1,BQ724=0)),"INVALID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LATE","COMPLETE")&amp;IF(BG724=1," – CHECK WORDING",""))))))))))))))))))))))),IF(TRIM(U724)="Fail","FAIL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t="str">
        <f aca="false">" "&amp;TRIM(SUBSTITUTE(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 "))&amp;" "</f>
        <v>  </v>
      </c>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IFERROR(IF(AND(TRIM(U724)="Pass",SUMPRODUCT((LEN(BC724)-LEN(SUBSTITUTE(BC724,"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")))/(LEN(L_PendNeg)+1))+SUMPRODUCT((LEN(BC724)-LEN(SUBSTITUTE(BC724," "&amp;L_PendPrep&amp;" "," ")))/(LEN(L_PendPrep)+1)),1,0),1)</f>
        <v>0</v>
      </c>
      <c r="BI724" s="61" t="n">
        <f aca="false">IFERROR(IF(SUMPRODUCT((LEN(BD724)-LEN(SUBSTITUTE(BD724," "&amp;L_PendStrict&amp;" "," ")))/(LEN(L_PendStrict)+1))&gt;SUMPRODUCT((LEN(BD724)-LEN(SUBSTITUTE(BD724," "&amp;L_PendNeg&amp;" "," ")))/(LEN(L_PendNeg)+1)),1,0),1)</f>
        <v>0</v>
      </c>
      <c r="BJ724" s="61" t="n">
        <f aca="false">IFERROR(IF(SUMPRODUCT((LEN(BE724)-LEN(SUBSTITUTE(BE724," "&amp;L_Pending&amp;" "," ")))/(LEN(L_Pending)+1))&gt;SUMPRODUCT((LEN(BE724)-LEN(SUBSTITUTE(BE724," "&amp;L_PendNeg&amp;" "," ")))/(LEN(L_PendNeg)+1))+SUMPRODUCT((LEN(BE724)-LEN(SUBSTITUTE(BE724," "&amp;L_PendPrep&amp;" "," ")))/(LEN(L_PendPrep)+1)),1,0),1)</f>
        <v>0</v>
      </c>
      <c r="BK724" s="61" t="n">
        <f aca="false">IFERROR(IF(SUMPRODUCT((LEN(BF724)-LEN(SUBSTITUTE(BF724," "&amp;L_PendStrict&amp;" "," ")))/(LEN(L_PendStrict)+1))&gt;SUMPRODUCT((LEN(BF724)-LEN(SUBSTITUTE(BF724," "&amp;L_PendNeg&amp;" "," ")))/(LEN(L_PendNeg)+1)),1,0),1)</f>
        <v>0</v>
      </c>
      <c r="BL724" s="61" t="n">
        <f aca="false">IFERROR(IF(OR(SUMPRODUCT(--ISNUMBER(SEARCH({"aa000"," aa 000"," aaa 000"," aaaa 000"," a 0000"," a000 000"," aa 00 000"," aaa 00 000"},BN724)))&gt;0,SUMPRODUCT(--ISNUMBER(SEARCH({"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724)))&gt;0,SUMPRODUCT(--ISNUMBER(SEARCH({"http","www.","\",".pdf",".jpg",".jpeg",".png",".heic",".xls",".doc",".msg",".eml"},Z724)))&gt;0,AND(SUMPRODUCT(--ISNUMBER(SEARCH({"sharepoint","onedrive","teams","dms","q-pulse","qpulse"},Z724)))&gt;0,ISNUMBER(SEARCH("0",BM724)))),1,0),0)</f>
        <v>0</v>
      </c>
      <c r="BM724" s="61" t="str">
        <f aca="false">SUBSTITUTE(SUBSTITUTE(SUBSTITUTE(SUBSTITUTE(SUBSTITUTE(SUBSTITUTE(SUBSTITUTE(SUBSTITUTE(SUBSTITUTE(LOWER(BW724&amp;""),"1","0"),"2","0"),"3","0"),"4","0"),"5","0"),"6","0"),"7","0"),"8","0"),"9","0")</f>
        <v>  </v>
      </c>
      <c r="BN724" s="61" t="str">
        <f aca="false">SUBSTITUTE(SUBSTITUTE(SUBSTITUTE(SUBSTITUTE(SUBSTITUTE(SUBSTITUTE(SUBSTITUTE(SUBSTITUTE(SUBSTITUTE(SUBSTITUTE(SUBSTITUTE(SUBSTITUTE(SUBSTITUTE(SUBSTITUTE(SUBSTITUTE(SUBSTITUTE(SUBSTITUTE(SUBSTITUTE(SUBSTITUTE(SUBSTITUTE(SUBSTITUTE(SUBSTITUTE(SUBSTITUTE(SUBSTITUTE(SUBSTITUTE(BM724,"b","a"),"c","a"),"d","a"),"e","a"),"f","a"),"g","a"),"h","a"),"i","a"),"j","a"),"k","a"),"l","a"),"m","a"),"n","a"),"o","a"),"p","a"),"q","a"),"r","a"),"s","a"),"t","a"),"u","a"),"v","a"),"w","a"),"x","a"),"y","a"),"z","a")</f>
        <v>  </v>
      </c>
      <c r="BO724" s="61" t="str">
        <f aca="false">SUBSTITUTE(SUBSTITUTE(SUBSTITUTE(SUBSTITUTE(SUBSTITUTE(SUBSTITUTE(SUBSTITUTE(SUBSTITUTE(SUBSTITUTE(LOWER(BX724&amp;""),"1","0"),"2","0"),"3","0"),"4","0"),"5","0"),"6","0"),"7","0"),"8","0"),"9","0")</f>
        <v>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v>
      </c>
      <c r="BQ724" s="61" t="n">
        <f aca="false">IFERROR(IF(OR(SUMPRODUCT(--ISNUMBER(SEARCH({"aa000"," aa 000"," aaa 000"," aaaa 000"," a 0000"," a000 000"," aa 00 000"," aaa 00 000"},BP724)))&gt;0,SUMPRODUCT(--ISNUMBER(SEARCH({"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724)))&gt;0,SUMPRODUCT(--ISNUMBER(SEARCH({"http","www.","\",".pdf",".jpg",".jpeg",".png",".heic",".xls",".doc",".msg",".eml"},W724)))&gt;0,ISNUMBER(SEARCH("0000",BO724)),AND(SUMPRODUCT(--ISNUMBER(SEARCH({"sharepoint","onedrive","teams","dms","q-pulse","qpulse"},W724)))&gt;0,ISNUMBER(SEARCH("0",BO724)))),1,0),0)</f>
        <v>0</v>
      </c>
      <c r="BR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724," "&amp;LOWER(Flights!$F$26)&amp;" "," ~ ")," mh"," ~")," at "," ~ ")," by "," ~ ")," on "," ~ ")," to "," ~ ")," from "," ~ ")," until "," ~ ")," till "," ~ ")," before "," ~ ")," after "," ~ ")," around "," ~ ")," approx "," ~ ")," about "," ~ ")," since "," ~ ")," hrs "," ~ ")," hr "," ~ ")," hours "," ~ ")," time "," ~ ")," jan "," ~ ")," feb "," ~ ")," mar "," ~ ")," apr "," ~ ")," may "," ~ ")," jun "," ~ ")," jul "," ~ ")," aug "," ~ ")," sep "," ~ ")," sept "," ~ ")," oct "," ~ ")</f>
        <v>  </v>
      </c>
      <c r="BS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724," "&amp;LOWER(Flights!$F$26)&amp;" "," ~ ")," mh"," ~")," at "," ~ ")," by "," ~ ")," on "," ~ ")," to "," ~ ")," from "," ~ ")," until "," ~ ")," till "," ~ ")," before "," ~ ")," after "," ~ ")," around "," ~ ")," approx "," ~ ")," about "," ~ ")," since "," ~ ")," hrs "," ~ ")," hr "," ~ ")," hours "," ~ ")," time "," ~ ")," jan "," ~ ")," feb "," ~ ")," mar "," ~ ")," apr "," ~ ")," may "," ~ ")," jun "," ~ ")," jul "," ~ ")," aug "," ~ ")," sep "," ~ ")," sept "," ~ ")," oct "," ~ ")</f>
        <v>  </v>
      </c>
      <c r="BT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724,"jan","~"),"feb","~"),"mar","~"),"apr","~"),"may","~"),"jun","~"),"jul","~"),"aug","~"),"sep","~"),"oct","~"),"nov","~"),"dec","~")," nov "," ~ ")," dec "," ~ ")," mon "," ~ ")," tue "," ~ ")," wed "," ~ ")," thu "," ~ ")," fri "," ~ ")," sat "," ~ ")," sun "," ~ ")," gate "," ~ ")," bay "," ~ ")," stand "," ~ ")," position "," ~ ")," galley "," ~ ")," flight "," ~ ")," flt "," ~ ")," day "," ~ ")," date "," ~ ")," dated "," ~ ")," the "," ~ ")," and "," ~ ")," of "," ~ ")," in "," ~ ")," for "," ~ ")," with "," ~ ")</f>
        <v>  </v>
      </c>
      <c r="BU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724,"jan","~"),"feb","~"),"mar","~"),"apr","~"),"may","~"),"jun","~"),"jul","~"),"aug","~"),"sep","~"),"oct","~"),"nov","~"),"dec","~")," nov "," ~ ")," dec "," ~ ")," mon "," ~ ")," tue "," ~ ")," wed "," ~ ")," thu "," ~ ")," fri "," ~ ")," sat "," ~ ")," sun "," ~ ")," gate "," ~ ")," bay "," ~ ")," stand "," ~ ")," position "," ~ ")," galley "," ~ ")," flight "," ~ ")," flt "," ~ ")," day "," ~ ")," date "," ~ ")," dated "," ~ ")," the "," ~ ")," and "," ~ ")," of "," ~ ")," in "," ~ ")," for "," ~ ")," with "," ~ ")</f>
        <v>  </v>
      </c>
      <c r="BV724" s="61" t="n">
        <f aca="false">0</f>
        <v>0</v>
      </c>
      <c r="BW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724," pax "," ~ ")," etd "," ~ ")," eta "," ~ ")," std "," ~ ")," sta "," ~ ")," atd "," ~ ")," ata "," ~ ")," lt "," ~ ")," utc "," ~ ")," local "," ~ ")," ok "," ~ ")," done "," ~ ")," seen "," ~ ")," chk "," ~ ")," chkd "," ~ ")," checked "," ~ ")," rcvd "," ~ ")," recd "," ~ ")," dep "," ~ ")," arr "," ~ ")," qty "," ~ ")," all "," ~ ")," ttl "," ~ ")," total "," ~ ")," via "," ~ ")," per "," ~ ")," call "," ~ ")," inbound "," ~ ")," outbound "," ~ ")," approx "," ~ ")</f>
        <v>  </v>
      </c>
      <c r="BX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724," pax "," ~ ")," etd "," ~ ")," eta "," ~ ")," std "," ~ ")," sta "," ~ ")," atd "," ~ ")," ata "," ~ ")," lt "," ~ ")," utc "," ~ ")," local "," ~ ")," ok "," ~ ")," done "," ~ ")," seen "," ~ ")," chk "," ~ ")," chkd "," ~ ")," checked "," ~ ")," rcvd "," ~ ")," recd "," ~ ")," dep "," ~ ")," arr "," ~ ")," qty "," ~ ")," all "," ~ ")," ttl "," ~ ")," total "," ~ ")," via "," ~ ")," per "," ~ ")," call "," ~ ")," inbound "," ~ ")," outbound "," ~ ")," approx "," ~ ")</f>
        <v>  </v>
      </c>
    </row>
    <row r="725" customFormat="false" ht="41.25" hidden="false" customHeight="true" outlineLevel="0" collapsed="false">
      <c r="A725" s="57" t="s">
        <v>1462</v>
      </c>
      <c r="B725" s="57" t="s">
        <v>312</v>
      </c>
      <c r="C725" s="57" t="str">
        <f aca="false">Flights!$F$26</f>
        <v>MH0002</v>
      </c>
      <c r="D725" s="58" t="n">
        <f aca="false">Flights!$D$26</f>
        <v>46325</v>
      </c>
      <c r="E725" s="57" t="str">
        <f aca="false">Flights!$G$26&amp;"-"&amp;Flights!$H$26</f>
        <v>KUL-LHR</v>
      </c>
      <c r="F725" s="57" t="str">
        <f aca="false">Flights!$K$26</f>
        <v>BC</v>
      </c>
      <c r="G725" s="57" t="s">
        <v>423</v>
      </c>
      <c r="H725" s="57" t="s">
        <v>381</v>
      </c>
      <c r="I725" s="57" t="s">
        <v>502</v>
      </c>
      <c r="J725" s="57" t="s">
        <v>514</v>
      </c>
      <c r="K725" s="67" t="s">
        <v>504</v>
      </c>
      <c r="L725" s="67" t="s">
        <v>745</v>
      </c>
      <c r="M725" s="67" t="s">
        <v>454</v>
      </c>
      <c r="N725" s="67" t="s">
        <v>386</v>
      </c>
      <c r="O725" s="67" t="s">
        <v>506</v>
      </c>
      <c r="P725" s="57" t="s">
        <v>187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open",IF(AND(NOT(OR(LEN(AZ725)&lt;15,ISNUMBER(MATCH(AZ725,L_Placeholder,0)))),BK725=0,NOT(OR(LEN(AU725)&lt;2,ISNUMBER(MATCH(AU725,L_Placeholder,0)))),NOT(OR(LEN(AX725)&lt;2,ISNUMBER(MATCH(AX725,L_Placeholder,0)))),TRIM(AE725)&lt;&gt;TRIM(T725)),"N/A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missing",IF(OR(LEN(AU725)&lt;2,ISNUMBER(MATCH(AU725,L_Placeholder,0))),"INVALID – PIC missing",IF(OR(LEN(AV725)&lt;2,ISNUMBER(MATCH(AV725,L_Placeholder,0))),"INVALID – result / assessment missing",IF(OR(OR(LEN(AW725)&lt;3,ISNUMBER(MATCH(AW725,L_Placeholder,0))),SUMPRODUCT(--ISNUMBER(SEARCH(" "&amp;L_EvidencePhrase&amp;" ",BD725)))&gt;0,BI725=1),"INVALID – evidence missing, placeholder or not yet on file",IF(BL725=0,"INVALID – evidence needs a traceable reference (number, file name or link)",IF(OR(LEN(AX725)&lt;2,ISNUMBER(MATCH(AX725,L_Placeholder,0))),"INVALID – verifier missing",IF(AX725=AU725,"INVALID – verifier must be someone other than the PIC",IF(BH725=1,"INVALID – result not yet available (awaiting / TBC)",IF(BV725=1,"INVALID – wording says not on board: an on-board confirmation needs the item loaded",IF(AND(AQ725=1,OR(OR(LEN(AY725)&lt;3,ISNUMBER(MATCH(AY725,L_Placeholder,0))),BJ725=1,BQ725=0)),"INVALID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LATE","COMPLETE")&amp;IF(BG725=1," – CHECK WORDING",""))))))))))))))))))))))),IF(TRIM(U725)="Fail","FAIL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t="str">
        <f aca="false">" "&amp;TRIM(SUBSTITUTE(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 "))&amp;" "</f>
        <v>  </v>
      </c>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IFERROR(IF(AND(TRIM(U725)="Pass",SUMPRODUCT((LEN(BC725)-LEN(SUBSTITUTE(BC725,"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")))/(LEN(L_PendNeg)+1))+SUMPRODUCT((LEN(BC725)-LEN(SUBSTITUTE(BC725," "&amp;L_PendPrep&amp;" "," ")))/(LEN(L_PendPrep)+1)),1,0),1)</f>
        <v>0</v>
      </c>
      <c r="BI725" s="61" t="n">
        <f aca="false">IFERROR(IF(SUMPRODUCT((LEN(BD725)-LEN(SUBSTITUTE(BD725," "&amp;L_PendStrict&amp;" "," ")))/(LEN(L_PendStrict)+1))&gt;SUMPRODUCT((LEN(BD725)-LEN(SUBSTITUTE(BD725," "&amp;L_PendNeg&amp;" "," ")))/(LEN(L_PendNeg)+1)),1,0),1)</f>
        <v>0</v>
      </c>
      <c r="BJ725" s="61" t="n">
        <f aca="false">IFERROR(IF(SUMPRODUCT((LEN(BE725)-LEN(SUBSTITUTE(BE725," "&amp;L_Pending&amp;" "," ")))/(LEN(L_Pending)+1))&gt;SUMPRODUCT((LEN(BE725)-LEN(SUBSTITUTE(BE725," "&amp;L_PendNeg&amp;" "," ")))/(LEN(L_PendNeg)+1))+SUMPRODUCT((LEN(BE725)-LEN(SUBSTITUTE(BE725," "&amp;L_PendPrep&amp;" "," ")))/(LEN(L_PendPrep)+1)),1,0),1)</f>
        <v>0</v>
      </c>
      <c r="BK725" s="61" t="n">
        <f aca="false">IFERROR(IF(SUMPRODUCT((LEN(BF725)-LEN(SUBSTITUTE(BF725," "&amp;L_PendStrict&amp;" "," ")))/(LEN(L_PendStrict)+1))&gt;SUMPRODUCT((LEN(BF725)-LEN(SUBSTITUTE(BF725," "&amp;L_PendNeg&amp;" "," ")))/(LEN(L_PendNeg)+1)),1,0),1)</f>
        <v>0</v>
      </c>
      <c r="BL725" s="61" t="n">
        <f aca="false">IFERROR(IF(OR(SUMPRODUCT(--ISNUMBER(SEARCH({"aa000"," aa 000"," aaa 000"," aaaa 000"," a 0000"," a000 000"," aa 00 000"," aaa 00 000"},BN725)))&gt;0,SUMPRODUCT(--ISNUMBER(SEARCH({"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725)))&gt;0,SUMPRODUCT(--ISNUMBER(SEARCH({"http","www.","\",".pdf",".jpg",".jpeg",".png",".heic",".xls",".doc",".msg",".eml"},Z725)))&gt;0,AND(SUMPRODUCT(--ISNUMBER(SEARCH({"sharepoint","onedrive","teams","dms","q-pulse","qpulse"},Z725)))&gt;0,ISNUMBER(SEARCH("0",BM725)))),1,0),0)</f>
        <v>0</v>
      </c>
      <c r="BM725" s="61" t="str">
        <f aca="false">SUBSTITUTE(SUBSTITUTE(SUBSTITUTE(SUBSTITUTE(SUBSTITUTE(SUBSTITUTE(SUBSTITUTE(SUBSTITUTE(SUBSTITUTE(LOWER(BW725&amp;""),"1","0"),"2","0"),"3","0"),"4","0"),"5","0"),"6","0"),"7","0"),"8","0"),"9","0")</f>
        <v>  </v>
      </c>
      <c r="BN725" s="61" t="str">
        <f aca="false">SUBSTITUTE(SUBSTITUTE(SUBSTITUTE(SUBSTITUTE(SUBSTITUTE(SUBSTITUTE(SUBSTITUTE(SUBSTITUTE(SUBSTITUTE(SUBSTITUTE(SUBSTITUTE(SUBSTITUTE(SUBSTITUTE(SUBSTITUTE(SUBSTITUTE(SUBSTITUTE(SUBSTITUTE(SUBSTITUTE(SUBSTITUTE(SUBSTITUTE(SUBSTITUTE(SUBSTITUTE(SUBSTITUTE(SUBSTITUTE(SUBSTITUTE(BM725,"b","a"),"c","a"),"d","a"),"e","a"),"f","a"),"g","a"),"h","a"),"i","a"),"j","a"),"k","a"),"l","a"),"m","a"),"n","a"),"o","a"),"p","a"),"q","a"),"r","a"),"s","a"),"t","a"),"u","a"),"v","a"),"w","a"),"x","a"),"y","a"),"z","a")</f>
        <v>  </v>
      </c>
      <c r="BO725" s="61" t="str">
        <f aca="false">SUBSTITUTE(SUBSTITUTE(SUBSTITUTE(SUBSTITUTE(SUBSTITUTE(SUBSTITUTE(SUBSTITUTE(SUBSTITUTE(SUBSTITUTE(LOWER(BX725&amp;""),"1","0"),"2","0"),"3","0"),"4","0"),"5","0"),"6","0"),"7","0"),"8","0"),"9","0")</f>
        <v>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v>
      </c>
      <c r="BQ725" s="61" t="n">
        <f aca="false">IFERROR(IF(OR(SUMPRODUCT(--ISNUMBER(SEARCH({"aa000"," aa 000"," aaa 000"," aaaa 000"," a 0000"," a000 000"," aa 00 000"," aaa 00 000"},BP725)))&gt;0,SUMPRODUCT(--ISNUMBER(SEARCH({"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725)))&gt;0,SUMPRODUCT(--ISNUMBER(SEARCH({"http","www.","\",".pdf",".jpg",".jpeg",".png",".heic",".xls",".doc",".msg",".eml"},W725)))&gt;0,ISNUMBER(SEARCH("0000",BO725)),AND(SUMPRODUCT(--ISNUMBER(SEARCH({"sharepoint","onedrive","teams","dms","q-pulse","qpulse"},W725)))&gt;0,ISNUMBER(SEARCH("0",BO725)))),1,0),0)</f>
        <v>0</v>
      </c>
      <c r="BR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725," "&amp;LOWER(Flights!$F$26)&amp;" "," ~ ")," mh"," ~")," at "," ~ ")," by "," ~ ")," on "," ~ ")," to "," ~ ")," from "," ~ ")," until "," ~ ")," till "," ~ ")," before "," ~ ")," after "," ~ ")," around "," ~ ")," approx "," ~ ")," about "," ~ ")," since "," ~ ")," hrs "," ~ ")," hr "," ~ ")," hours "," ~ ")," time "," ~ ")," jan "," ~ ")," feb "," ~ ")," mar "," ~ ")," apr "," ~ ")," may "," ~ ")," jun "," ~ ")," jul "," ~ ")," aug "," ~ ")," sep "," ~ ")," sept "," ~ ")," oct "," ~ ")</f>
        <v>  </v>
      </c>
      <c r="BS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725," "&amp;LOWER(Flights!$F$26)&amp;" "," ~ ")," mh"," ~")," at "," ~ ")," by "," ~ ")," on "," ~ ")," to "," ~ ")," from "," ~ ")," until "," ~ ")," till "," ~ ")," before "," ~ ")," after "," ~ ")," around "," ~ ")," approx "," ~ ")," about "," ~ ")," since "," ~ ")," hrs "," ~ ")," hr "," ~ ")," hours "," ~ ")," time "," ~ ")," jan "," ~ ")," feb "," ~ ")," mar "," ~ ")," apr "," ~ ")," may "," ~ ")," jun "," ~ ")," jul "," ~ ")," aug "," ~ ")," sep "," ~ ")," sept "," ~ ")," oct "," ~ ")</f>
        <v>  </v>
      </c>
      <c r="BT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725,"jan","~"),"feb","~"),"mar","~"),"apr","~"),"may","~"),"jun","~"),"jul","~"),"aug","~"),"sep","~"),"oct","~"),"nov","~"),"dec","~")," nov "," ~ ")," dec "," ~ ")," mon "," ~ ")," tue "," ~ ")," wed "," ~ ")," thu "," ~ ")," fri "," ~ ")," sat "," ~ ")," sun "," ~ ")," gate "," ~ ")," bay "," ~ ")," stand "," ~ ")," position "," ~ ")," galley "," ~ ")," flight "," ~ ")," flt "," ~ ")," day "," ~ ")," date "," ~ ")," dated "," ~ ")," the "," ~ ")," and "," ~ ")," of "," ~ ")," in "," ~ ")," for "," ~ ")," with "," ~ ")</f>
        <v>  </v>
      </c>
      <c r="BU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725,"jan","~"),"feb","~"),"mar","~"),"apr","~"),"may","~"),"jun","~"),"jul","~"),"aug","~"),"sep","~"),"oct","~"),"nov","~"),"dec","~")," nov "," ~ ")," dec "," ~ ")," mon "," ~ ")," tue "," ~ ")," wed "," ~ ")," thu "," ~ ")," fri "," ~ ")," sat "," ~ ")," sun "," ~ ")," gate "," ~ ")," bay "," ~ ")," stand "," ~ ")," position "," ~ ")," galley "," ~ ")," flight "," ~ ")," flt "," ~ ")," day "," ~ ")," date "," ~ ")," dated "," ~ ")," the "," ~ ")," and "," ~ ")," of "," ~ ")," in "," ~ ")," for "," ~ ")," with "," ~ ")</f>
        <v>  </v>
      </c>
      <c r="BV725" s="61" t="n">
        <f aca="false">0</f>
        <v>0</v>
      </c>
      <c r="BW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725," pax "," ~ ")," etd "," ~ ")," eta "," ~ ")," std "," ~ ")," sta "," ~ ")," atd "," ~ ")," ata "," ~ ")," lt "," ~ ")," utc "," ~ ")," local "," ~ ")," ok "," ~ ")," done "," ~ ")," seen "," ~ ")," chk "," ~ ")," chkd "," ~ ")," checked "," ~ ")," rcvd "," ~ ")," recd "," ~ ")," dep "," ~ ")," arr "," ~ ")," qty "," ~ ")," all "," ~ ")," ttl "," ~ ")," total "," ~ ")," via "," ~ ")," per "," ~ ")," call "," ~ ")," inbound "," ~ ")," outbound "," ~ ")," approx "," ~ ")</f>
        <v>  </v>
      </c>
      <c r="BX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725," pax "," ~ ")," etd "," ~ ")," eta "," ~ ")," std "," ~ ")," sta "," ~ ")," atd "," ~ ")," ata "," ~ ")," lt "," ~ ")," utc "," ~ ")," local "," ~ ")," ok "," ~ ")," done "," ~ ")," seen "," ~ ")," chk "," ~ ")," chkd "," ~ ")," checked "," ~ ")," rcvd "," ~ ")," recd "," ~ ")," dep "," ~ ")," arr "," ~ ")," qty "," ~ ")," all "," ~ ")," ttl "," ~ ")," total "," ~ ")," via "," ~ ")," per "," ~ ")," call "," ~ ")," inbound "," ~ ")," outbound "," ~ ")," approx "," ~ ")</f>
        <v>  </v>
      </c>
    </row>
    <row r="726" customFormat="false" ht="41.25" hidden="false" customHeight="true" outlineLevel="0" collapsed="false">
      <c r="A726" s="57" t="s">
        <v>1463</v>
      </c>
      <c r="B726" s="57" t="s">
        <v>312</v>
      </c>
      <c r="C726" s="57" t="str">
        <f aca="false">Flights!$F$26</f>
        <v>MH0002</v>
      </c>
      <c r="D726" s="58" t="n">
        <f aca="false">Flights!$D$26</f>
        <v>46325</v>
      </c>
      <c r="E726" s="57" t="str">
        <f aca="false">Flights!$G$26&amp;"-"&amp;Flights!$H$26</f>
        <v>KUL-LHR</v>
      </c>
      <c r="F726" s="57" t="str">
        <f aca="false">Flights!$K$26</f>
        <v>BC</v>
      </c>
      <c r="G726" s="57" t="s">
        <v>423</v>
      </c>
      <c r="H726" s="57" t="s">
        <v>381</v>
      </c>
      <c r="I726" s="57" t="s">
        <v>502</v>
      </c>
      <c r="J726" s="57" t="s">
        <v>518</v>
      </c>
      <c r="K726" s="67" t="s">
        <v>504</v>
      </c>
      <c r="L726" s="67" t="s">
        <v>747</v>
      </c>
      <c r="M726" s="67" t="s">
        <v>454</v>
      </c>
      <c r="N726" s="67" t="s">
        <v>386</v>
      </c>
      <c r="O726" s="67" t="s">
        <v>506</v>
      </c>
      <c r="P726" s="57" t="s">
        <v>187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open",IF(AND(NOT(OR(LEN(AZ726)&lt;15,ISNUMBER(MATCH(AZ726,L_Placeholder,0)))),BK726=0,NOT(OR(LEN(AU726)&lt;2,ISNUMBER(MATCH(AU726,L_Placeholder,0)))),NOT(OR(LEN(AX726)&lt;2,ISNUMBER(MATCH(AX726,L_Placeholder,0)))),TRIM(AE726)&lt;&gt;TRIM(T726)),"N/A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missing",IF(OR(LEN(AU726)&lt;2,ISNUMBER(MATCH(AU726,L_Placeholder,0))),"INVALID – PIC missing",IF(OR(LEN(AV726)&lt;2,ISNUMBER(MATCH(AV726,L_Placeholder,0))),"INVALID – result / assessment missing",IF(OR(OR(LEN(AW726)&lt;3,ISNUMBER(MATCH(AW726,L_Placeholder,0))),SUMPRODUCT(--ISNUMBER(SEARCH(" "&amp;L_EvidencePhrase&amp;" ",BD726)))&gt;0,BI726=1),"INVALID – evidence missing, placeholder or not yet on file",IF(BL726=0,"INVALID – evidence needs a traceable reference (number, file name or link)",IF(OR(LEN(AX726)&lt;2,ISNUMBER(MATCH(AX726,L_Placeholder,0))),"INVALID – verifier missing",IF(AX726=AU726,"INVALID – verifier must be someone other than the PIC",IF(BH726=1,"INVALID – result not yet available (awaiting / TBC)",IF(BV726=1,"INVALID – wording says not on board: an on-board confirmation needs the item loaded",IF(AND(AQ726=1,OR(OR(LEN(AY726)&lt;3,ISNUMBER(MATCH(AY726,L_Placeholder,0))),BJ726=1,BQ726=0)),"INVALID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LATE","COMPLETE")&amp;IF(BG726=1," – CHECK WORDING",""))))))))))))))))))))))),IF(TRIM(U726)="Fail","FAIL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t="str">
        <f aca="false">" "&amp;TRIM(SUBSTITUTE(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 "))&amp;" "</f>
        <v>  </v>
      </c>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IFERROR(IF(AND(TRIM(U726)="Pass",SUMPRODUCT((LEN(BC726)-LEN(SUBSTITUTE(BC726,"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")))/(LEN(L_PendNeg)+1))+SUMPRODUCT((LEN(BC726)-LEN(SUBSTITUTE(BC726," "&amp;L_PendPrep&amp;" "," ")))/(LEN(L_PendPrep)+1)),1,0),1)</f>
        <v>0</v>
      </c>
      <c r="BI726" s="61" t="n">
        <f aca="false">IFERROR(IF(SUMPRODUCT((LEN(BD726)-LEN(SUBSTITUTE(BD726," "&amp;L_PendStrict&amp;" "," ")))/(LEN(L_PendStrict)+1))&gt;SUMPRODUCT((LEN(BD726)-LEN(SUBSTITUTE(BD726," "&amp;L_PendNeg&amp;" "," ")))/(LEN(L_PendNeg)+1)),1,0),1)</f>
        <v>0</v>
      </c>
      <c r="BJ726" s="61" t="n">
        <f aca="false">IFERROR(IF(SUMPRODUCT((LEN(BE726)-LEN(SUBSTITUTE(BE726," "&amp;L_Pending&amp;" "," ")))/(LEN(L_Pending)+1))&gt;SUMPRODUCT((LEN(BE726)-LEN(SUBSTITUTE(BE726," "&amp;L_PendNeg&amp;" "," ")))/(LEN(L_PendNeg)+1))+SUMPRODUCT((LEN(BE726)-LEN(SUBSTITUTE(BE726," "&amp;L_PendPrep&amp;" "," ")))/(LEN(L_PendPrep)+1)),1,0),1)</f>
        <v>0</v>
      </c>
      <c r="BK726" s="61" t="n">
        <f aca="false">IFERROR(IF(SUMPRODUCT((LEN(BF726)-LEN(SUBSTITUTE(BF726," "&amp;L_PendStrict&amp;" "," ")))/(LEN(L_PendStrict)+1))&gt;SUMPRODUCT((LEN(BF726)-LEN(SUBSTITUTE(BF726," "&amp;L_PendNeg&amp;" "," ")))/(LEN(L_PendNeg)+1)),1,0),1)</f>
        <v>0</v>
      </c>
      <c r="BL726" s="61" t="n">
        <f aca="false">IFERROR(IF(OR(SUMPRODUCT(--ISNUMBER(SEARCH({"aa000"," aa 000"," aaa 000"," aaaa 000"," a 0000"," a000 000"," aa 00 000"," aaa 00 000"},BN726)))&gt;0,SUMPRODUCT(--ISNUMBER(SEARCH({"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726)))&gt;0,SUMPRODUCT(--ISNUMBER(SEARCH({"http","www.","\",".pdf",".jpg",".jpeg",".png",".heic",".xls",".doc",".msg",".eml"},Z726)))&gt;0,AND(SUMPRODUCT(--ISNUMBER(SEARCH({"sharepoint","onedrive","teams","dms","q-pulse","qpulse"},Z726)))&gt;0,ISNUMBER(SEARCH("0",BM726)))),1,0),0)</f>
        <v>0</v>
      </c>
      <c r="BM726" s="61" t="str">
        <f aca="false">SUBSTITUTE(SUBSTITUTE(SUBSTITUTE(SUBSTITUTE(SUBSTITUTE(SUBSTITUTE(SUBSTITUTE(SUBSTITUTE(SUBSTITUTE(LOWER(BW726&amp;""),"1","0"),"2","0"),"3","0"),"4","0"),"5","0"),"6","0"),"7","0"),"8","0"),"9","0")</f>
        <v>  </v>
      </c>
      <c r="BN726" s="61" t="str">
        <f aca="false">SUBSTITUTE(SUBSTITUTE(SUBSTITUTE(SUBSTITUTE(SUBSTITUTE(SUBSTITUTE(SUBSTITUTE(SUBSTITUTE(SUBSTITUTE(SUBSTITUTE(SUBSTITUTE(SUBSTITUTE(SUBSTITUTE(SUBSTITUTE(SUBSTITUTE(SUBSTITUTE(SUBSTITUTE(SUBSTITUTE(SUBSTITUTE(SUBSTITUTE(SUBSTITUTE(SUBSTITUTE(SUBSTITUTE(SUBSTITUTE(SUBSTITUTE(BM726,"b","a"),"c","a"),"d","a"),"e","a"),"f","a"),"g","a"),"h","a"),"i","a"),"j","a"),"k","a"),"l","a"),"m","a"),"n","a"),"o","a"),"p","a"),"q","a"),"r","a"),"s","a"),"t","a"),"u","a"),"v","a"),"w","a"),"x","a"),"y","a"),"z","a")</f>
        <v>  </v>
      </c>
      <c r="BO726" s="61" t="str">
        <f aca="false">SUBSTITUTE(SUBSTITUTE(SUBSTITUTE(SUBSTITUTE(SUBSTITUTE(SUBSTITUTE(SUBSTITUTE(SUBSTITUTE(SUBSTITUTE(LOWER(BX726&amp;""),"1","0"),"2","0"),"3","0"),"4","0"),"5","0"),"6","0"),"7","0"),"8","0"),"9","0")</f>
        <v>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v>
      </c>
      <c r="BQ726" s="61" t="n">
        <f aca="false">IFERROR(IF(OR(SUMPRODUCT(--ISNUMBER(SEARCH({"aa000"," aa 000"," aaa 000"," aaaa 000"," a 0000"," a000 000"," aa 00 000"," aaa 00 000"},BP726)))&gt;0,SUMPRODUCT(--ISNUMBER(SEARCH({"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726)))&gt;0,SUMPRODUCT(--ISNUMBER(SEARCH({"http","www.","\",".pdf",".jpg",".jpeg",".png",".heic",".xls",".doc",".msg",".eml"},W726)))&gt;0,ISNUMBER(SEARCH("0000",BO726)),AND(SUMPRODUCT(--ISNUMBER(SEARCH({"sharepoint","onedrive","teams","dms","q-pulse","qpulse"},W726)))&gt;0,ISNUMBER(SEARCH("0",BO726)))),1,0),0)</f>
        <v>0</v>
      </c>
      <c r="BR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726," "&amp;LOWER(Flights!$F$26)&amp;" "," ~ ")," mh"," ~")," at "," ~ ")," by "," ~ ")," on "," ~ ")," to "," ~ ")," from "," ~ ")," until "," ~ ")," till "," ~ ")," before "," ~ ")," after "," ~ ")," around "," ~ ")," approx "," ~ ")," about "," ~ ")," since "," ~ ")," hrs "," ~ ")," hr "," ~ ")," hours "," ~ ")," time "," ~ ")," jan "," ~ ")," feb "," ~ ")," mar "," ~ ")," apr "," ~ ")," may "," ~ ")," jun "," ~ ")," jul "," ~ ")," aug "," ~ ")," sep "," ~ ")," sept "," ~ ")," oct "," ~ ")</f>
        <v>  </v>
      </c>
      <c r="BS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726," "&amp;LOWER(Flights!$F$26)&amp;" "," ~ ")," mh"," ~")," at "," ~ ")," by "," ~ ")," on "," ~ ")," to "," ~ ")," from "," ~ ")," until "," ~ ")," till "," ~ ")," before "," ~ ")," after "," ~ ")," around "," ~ ")," approx "," ~ ")," about "," ~ ")," since "," ~ ")," hrs "," ~ ")," hr "," ~ ")," hours "," ~ ")," time "," ~ ")," jan "," ~ ")," feb "," ~ ")," mar "," ~ ")," apr "," ~ ")," may "," ~ ")," jun "," ~ ")," jul "," ~ ")," aug "," ~ ")," sep "," ~ ")," sept "," ~ ")," oct "," ~ ")</f>
        <v>  </v>
      </c>
      <c r="BT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726,"jan","~"),"feb","~"),"mar","~"),"apr","~"),"may","~"),"jun","~"),"jul","~"),"aug","~"),"sep","~"),"oct","~"),"nov","~"),"dec","~")," nov "," ~ ")," dec "," ~ ")," mon "," ~ ")," tue "," ~ ")," wed "," ~ ")," thu "," ~ ")," fri "," ~ ")," sat "," ~ ")," sun "," ~ ")," gate "," ~ ")," bay "," ~ ")," stand "," ~ ")," position "," ~ ")," galley "," ~ ")," flight "," ~ ")," flt "," ~ ")," day "," ~ ")," date "," ~ ")," dated "," ~ ")," the "," ~ ")," and "," ~ ")," of "," ~ ")," in "," ~ ")," for "," ~ ")," with "," ~ ")</f>
        <v>  </v>
      </c>
      <c r="BU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726,"jan","~"),"feb","~"),"mar","~"),"apr","~"),"may","~"),"jun","~"),"jul","~"),"aug","~"),"sep","~"),"oct","~"),"nov","~"),"dec","~")," nov "," ~ ")," dec "," ~ ")," mon "," ~ ")," tue "," ~ ")," wed "," ~ ")," thu "," ~ ")," fri "," ~ ")," sat "," ~ ")," sun "," ~ ")," gate "," ~ ")," bay "," ~ ")," stand "," ~ ")," position "," ~ ")," galley "," ~ ")," flight "," ~ ")," flt "," ~ ")," day "," ~ ")," date "," ~ ")," dated "," ~ ")," the "," ~ ")," and "," ~ ")," of "," ~ ")," in "," ~ ")," for "," ~ ")," with "," ~ ")</f>
        <v>  </v>
      </c>
      <c r="BV726" s="61" t="n">
        <f aca="false">0</f>
        <v>0</v>
      </c>
      <c r="BW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726," pax "," ~ ")," etd "," ~ ")," eta "," ~ ")," std "," ~ ")," sta "," ~ ")," atd "," ~ ")," ata "," ~ ")," lt "," ~ ")," utc "," ~ ")," local "," ~ ")," ok "," ~ ")," done "," ~ ")," seen "," ~ ")," chk "," ~ ")," chkd "," ~ ")," checked "," ~ ")," rcvd "," ~ ")," recd "," ~ ")," dep "," ~ ")," arr "," ~ ")," qty "," ~ ")," all "," ~ ")," ttl "," ~ ")," total "," ~ ")," via "," ~ ")," per "," ~ ")," call "," ~ ")," inbound "," ~ ")," outbound "," ~ ")," approx "," ~ ")</f>
        <v>  </v>
      </c>
      <c r="BX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726," pax "," ~ ")," etd "," ~ ")," eta "," ~ ")," std "," ~ ")," sta "," ~ ")," atd "," ~ ")," ata "," ~ ")," lt "," ~ ")," utc "," ~ ")," local "," ~ ")," ok "," ~ ")," done "," ~ ")," seen "," ~ ")," chk "," ~ ")," chkd "," ~ ")," checked "," ~ ")," rcvd "," ~ ")," recd "," ~ ")," dep "," ~ ")," arr "," ~ ")," qty "," ~ ")," all "," ~ ")," ttl "," ~ ")," total "," ~ ")," via "," ~ ")," per "," ~ ")," call "," ~ ")," inbound "," ~ ")," outbound "," ~ ")," approx "," ~ ")</f>
        <v>  </v>
      </c>
    </row>
    <row r="727" customFormat="false" ht="54" hidden="false" customHeight="true" outlineLevel="0" collapsed="false">
      <c r="A727" s="57" t="s">
        <v>1464</v>
      </c>
      <c r="B727" s="57" t="s">
        <v>312</v>
      </c>
      <c r="C727" s="57" t="str">
        <f aca="false">Flights!$F$26</f>
        <v>MH0002</v>
      </c>
      <c r="D727" s="58" t="n">
        <f aca="false">Flights!$D$26</f>
        <v>46325</v>
      </c>
      <c r="E727" s="57" t="str">
        <f aca="false">Flights!$G$26&amp;"-"&amp;Flights!$H$26</f>
        <v>KUL-LHR</v>
      </c>
      <c r="F727" s="57" t="str">
        <f aca="false">Flights!$K$26</f>
        <v>BC</v>
      </c>
      <c r="G727" s="57" t="s">
        <v>423</v>
      </c>
      <c r="H727" s="57" t="s">
        <v>381</v>
      </c>
      <c r="I727" s="57" t="s">
        <v>502</v>
      </c>
      <c r="J727" s="57" t="s">
        <v>521</v>
      </c>
      <c r="K727" s="67" t="s">
        <v>619</v>
      </c>
      <c r="L727" s="67" t="s">
        <v>749</v>
      </c>
      <c r="M727" s="67" t="s">
        <v>454</v>
      </c>
      <c r="N727" s="67" t="s">
        <v>386</v>
      </c>
      <c r="O727" s="67" t="s">
        <v>524</v>
      </c>
      <c r="P727" s="57" t="s">
        <v>187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open",IF(AND(NOT(OR(LEN(AZ727)&lt;15,ISNUMBER(MATCH(AZ727,L_Placeholder,0)))),BK727=0,NOT(OR(LEN(AU727)&lt;2,ISNUMBER(MATCH(AU727,L_Placeholder,0)))),NOT(OR(LEN(AX727)&lt;2,ISNUMBER(MATCH(AX727,L_Placeholder,0)))),TRIM(AE727)&lt;&gt;TRIM(T727)),"N/A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missing",IF(OR(LEN(AU727)&lt;2,ISNUMBER(MATCH(AU727,L_Placeholder,0))),"INVALID – PIC missing",IF(OR(LEN(AV727)&lt;2,ISNUMBER(MATCH(AV727,L_Placeholder,0))),"INVALID – result / assessment missing",IF(OR(OR(LEN(AW727)&lt;3,ISNUMBER(MATCH(AW727,L_Placeholder,0))),SUMPRODUCT(--ISNUMBER(SEARCH(" "&amp;L_EvidencePhrase&amp;" ",BD727)))&gt;0,BI727=1),"INVALID – evidence missing, placeholder or not yet on file",IF(BL727=0,"INVALID – evidence needs a traceable reference (number, file name or link)",IF(OR(LEN(AX727)&lt;2,ISNUMBER(MATCH(AX727,L_Placeholder,0))),"INVALID – verifier missing",IF(AX727=AU727,"INVALID – verifier must be someone other than the PIC",IF(BH727=1,"INVALID – result not yet available (awaiting / TBC)",IF(BV727=1,"INVALID – wording says not on board: an on-board confirmation needs the item loaded",IF(AND(AQ727=1,OR(OR(LEN(AY727)&lt;3,ISNUMBER(MATCH(AY727,L_Placeholder,0))),BJ727=1,BQ727=0)),"INVALID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LATE","COMPLETE")&amp;IF(BG727=1," – CHECK WORDING",""))))))))))))))))))))))),IF(TRIM(U727)="Fail","FAIL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t="str">
        <f aca="false">" "&amp;TRIM(SUBSTITUTE(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 "))&amp;" "</f>
        <v>  </v>
      </c>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IFERROR(IF(AND(TRIM(U727)="Pass",SUMPRODUCT((LEN(BC727)-LEN(SUBSTITUTE(BC727,"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")))/(LEN(L_PendNeg)+1))+SUMPRODUCT((LEN(BC727)-LEN(SUBSTITUTE(BC727," "&amp;L_PendPrep&amp;" "," ")))/(LEN(L_PendPrep)+1)),1,0),1)</f>
        <v>0</v>
      </c>
      <c r="BI727" s="61" t="n">
        <f aca="false">IFERROR(IF(SUMPRODUCT((LEN(BD727)-LEN(SUBSTITUTE(BD727," "&amp;L_PendStrict&amp;" "," ")))/(LEN(L_PendStrict)+1))&gt;SUMPRODUCT((LEN(BD727)-LEN(SUBSTITUTE(BD727," "&amp;L_PendNeg&amp;" "," ")))/(LEN(L_PendNeg)+1)),1,0),1)</f>
        <v>0</v>
      </c>
      <c r="BJ727" s="61" t="n">
        <f aca="false">IFERROR(IF(SUMPRODUCT((LEN(BE727)-LEN(SUBSTITUTE(BE727," "&amp;L_Pending&amp;" "," ")))/(LEN(L_Pending)+1))&gt;SUMPRODUCT((LEN(BE727)-LEN(SUBSTITUTE(BE727," "&amp;L_PendNeg&amp;" "," ")))/(LEN(L_PendNeg)+1))+SUMPRODUCT((LEN(BE727)-LEN(SUBSTITUTE(BE727," "&amp;L_PendPrep&amp;" "," ")))/(LEN(L_PendPrep)+1)),1,0),1)</f>
        <v>0</v>
      </c>
      <c r="BK727" s="61" t="n">
        <f aca="false">IFERROR(IF(SUMPRODUCT((LEN(BF727)-LEN(SUBSTITUTE(BF727," "&amp;L_PendStrict&amp;" "," ")))/(LEN(L_PendStrict)+1))&gt;SUMPRODUCT((LEN(BF727)-LEN(SUBSTITUTE(BF727," "&amp;L_PendNeg&amp;" "," ")))/(LEN(L_PendNeg)+1)),1,0),1)</f>
        <v>0</v>
      </c>
      <c r="BL727" s="61" t="n">
        <f aca="false">IFERROR(IF(OR(SUMPRODUCT(--ISNUMBER(SEARCH({"aa000"," aa 000"," aaa 000"," aaaa 000"," a 0000"," a000 000"," aa 00 000"," aaa 00 000"},BN727)))&gt;0,SUMPRODUCT(--ISNUMBER(SEARCH({"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727)))&gt;0,SUMPRODUCT(--ISNUMBER(SEARCH({"http","www.","\",".pdf",".jpg",".jpeg",".png",".heic",".xls",".doc",".msg",".eml"},Z727)))&gt;0,AND(SUMPRODUCT(--ISNUMBER(SEARCH({"sharepoint","onedrive","teams","dms","q-pulse","qpulse"},Z727)))&gt;0,ISNUMBER(SEARCH("0",BM727)))),1,0),0)</f>
        <v>0</v>
      </c>
      <c r="BM727" s="61" t="str">
        <f aca="false">SUBSTITUTE(SUBSTITUTE(SUBSTITUTE(SUBSTITUTE(SUBSTITUTE(SUBSTITUTE(SUBSTITUTE(SUBSTITUTE(SUBSTITUTE(LOWER(BW727&amp;""),"1","0"),"2","0"),"3","0"),"4","0"),"5","0"),"6","0"),"7","0"),"8","0"),"9","0")</f>
        <v>  </v>
      </c>
      <c r="BN727" s="61" t="str">
        <f aca="false">SUBSTITUTE(SUBSTITUTE(SUBSTITUTE(SUBSTITUTE(SUBSTITUTE(SUBSTITUTE(SUBSTITUTE(SUBSTITUTE(SUBSTITUTE(SUBSTITUTE(SUBSTITUTE(SUBSTITUTE(SUBSTITUTE(SUBSTITUTE(SUBSTITUTE(SUBSTITUTE(SUBSTITUTE(SUBSTITUTE(SUBSTITUTE(SUBSTITUTE(SUBSTITUTE(SUBSTITUTE(SUBSTITUTE(SUBSTITUTE(SUBSTITUTE(BM727,"b","a"),"c","a"),"d","a"),"e","a"),"f","a"),"g","a"),"h","a"),"i","a"),"j","a"),"k","a"),"l","a"),"m","a"),"n","a"),"o","a"),"p","a"),"q","a"),"r","a"),"s","a"),"t","a"),"u","a"),"v","a"),"w","a"),"x","a"),"y","a"),"z","a")</f>
        <v>  </v>
      </c>
      <c r="BO727" s="61" t="str">
        <f aca="false">SUBSTITUTE(SUBSTITUTE(SUBSTITUTE(SUBSTITUTE(SUBSTITUTE(SUBSTITUTE(SUBSTITUTE(SUBSTITUTE(SUBSTITUTE(LOWER(BX727&amp;""),"1","0"),"2","0"),"3","0"),"4","0"),"5","0"),"6","0"),"7","0"),"8","0"),"9","0")</f>
        <v>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v>
      </c>
      <c r="BQ727" s="61" t="n">
        <f aca="false">IFERROR(IF(OR(SUMPRODUCT(--ISNUMBER(SEARCH({"aa000"," aa 000"," aaa 000"," aaaa 000"," a 0000"," a000 000"," aa 00 000"," aaa 00 000"},BP727)))&gt;0,SUMPRODUCT(--ISNUMBER(SEARCH({"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727)))&gt;0,SUMPRODUCT(--ISNUMBER(SEARCH({"http","www.","\",".pdf",".jpg",".jpeg",".png",".heic",".xls",".doc",".msg",".eml"},W727)))&gt;0,ISNUMBER(SEARCH("0000",BO727)),AND(SUMPRODUCT(--ISNUMBER(SEARCH({"sharepoint","onedrive","teams","dms","q-pulse","qpulse"},W727)))&gt;0,ISNUMBER(SEARCH("0",BO727)))),1,0),0)</f>
        <v>0</v>
      </c>
      <c r="BR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727," "&amp;LOWER(Flights!$F$26)&amp;" "," ~ ")," mh"," ~")," at "," ~ ")," by "," ~ ")," on "," ~ ")," to "," ~ ")," from "," ~ ")," until "," ~ ")," till "," ~ ")," before "," ~ ")," after "," ~ ")," around "," ~ ")," approx "," ~ ")," about "," ~ ")," since "," ~ ")," hrs "," ~ ")," hr "," ~ ")," hours "," ~ ")," time "," ~ ")," jan "," ~ ")," feb "," ~ ")," mar "," ~ ")," apr "," ~ ")," may "," ~ ")," jun "," ~ ")," jul "," ~ ")," aug "," ~ ")," sep "," ~ ")," sept "," ~ ")," oct "," ~ ")</f>
        <v>  </v>
      </c>
      <c r="BS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727," "&amp;LOWER(Flights!$F$26)&amp;" "," ~ ")," mh"," ~")," at "," ~ ")," by "," ~ ")," on "," ~ ")," to "," ~ ")," from "," ~ ")," until "," ~ ")," till "," ~ ")," before "," ~ ")," after "," ~ ")," around "," ~ ")," approx "," ~ ")," about "," ~ ")," since "," ~ ")," hrs "," ~ ")," hr "," ~ ")," hours "," ~ ")," time "," ~ ")," jan "," ~ ")," feb "," ~ ")," mar "," ~ ")," apr "," ~ ")," may "," ~ ")," jun "," ~ ")," jul "," ~ ")," aug "," ~ ")," sep "," ~ ")," sept "," ~ ")," oct "," ~ ")</f>
        <v>  </v>
      </c>
      <c r="BT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727,"jan","~"),"feb","~"),"mar","~"),"apr","~"),"may","~"),"jun","~"),"jul","~"),"aug","~"),"sep","~"),"oct","~"),"nov","~"),"dec","~")," nov "," ~ ")," dec "," ~ ")," mon "," ~ ")," tue "," ~ ")," wed "," ~ ")," thu "," ~ ")," fri "," ~ ")," sat "," ~ ")," sun "," ~ ")," gate "," ~ ")," bay "," ~ ")," stand "," ~ ")," position "," ~ ")," galley "," ~ ")," flight "," ~ ")," flt "," ~ ")," day "," ~ ")," date "," ~ ")," dated "," ~ ")," the "," ~ ")," and "," ~ ")," of "," ~ ")," in "," ~ ")," for "," ~ ")," with "," ~ ")</f>
        <v>  </v>
      </c>
      <c r="BU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727,"jan","~"),"feb","~"),"mar","~"),"apr","~"),"may","~"),"jun","~"),"jul","~"),"aug","~"),"sep","~"),"oct","~"),"nov","~"),"dec","~")," nov "," ~ ")," dec "," ~ ")," mon "," ~ ")," tue "," ~ ")," wed "," ~ ")," thu "," ~ ")," fri "," ~ ")," sat "," ~ ")," sun "," ~ ")," gate "," ~ ")," bay "," ~ ")," stand "," ~ ")," position "," ~ ")," galley "," ~ ")," flight "," ~ ")," flt "," ~ ")," day "," ~ ")," date "," ~ ")," dated "," ~ ")," the "," ~ ")," and "," ~ ")," of "," ~ ")," in "," ~ ")," for "," ~ ")," with "," ~ ")</f>
        <v>  </v>
      </c>
      <c r="BV727" s="61" t="n">
        <f aca="false">0</f>
        <v>0</v>
      </c>
      <c r="BW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727," pax "," ~ ")," etd "," ~ ")," eta "," ~ ")," std "," ~ ")," sta "," ~ ")," atd "," ~ ")," ata "," ~ ")," lt "," ~ ")," utc "," ~ ")," local "," ~ ")," ok "," ~ ")," done "," ~ ")," seen "," ~ ")," chk "," ~ ")," chkd "," ~ ")," checked "," ~ ")," rcvd "," ~ ")," recd "," ~ ")," dep "," ~ ")," arr "," ~ ")," qty "," ~ ")," all "," ~ ")," ttl "," ~ ")," total "," ~ ")," via "," ~ ")," per "," ~ ")," call "," ~ ")," inbound "," ~ ")," outbound "," ~ ")," approx "," ~ ")</f>
        <v>  </v>
      </c>
      <c r="BX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727," pax "," ~ ")," etd "," ~ ")," eta "," ~ ")," std "," ~ ")," sta "," ~ ")," atd "," ~ ")," ata "," ~ ")," lt "," ~ ")," utc "," ~ ")," local "," ~ ")," ok "," ~ ")," done "," ~ ")," seen "," ~ ")," chk "," ~ ")," chkd "," ~ ")," checked "," ~ ")," rcvd "," ~ ")," recd "," ~ ")," dep "," ~ ")," arr "," ~ ")," qty "," ~ ")," all "," ~ ")," ttl "," ~ ")," total "," ~ ")," via "," ~ ")," per "," ~ ")," call "," ~ ")," inbound "," ~ ")," outbound "," ~ ")," approx "," ~ ")</f>
        <v>  </v>
      </c>
    </row>
    <row r="728" customFormat="false" ht="41.25" hidden="false" customHeight="true" outlineLevel="0" collapsed="false">
      <c r="A728" s="57" t="s">
        <v>1465</v>
      </c>
      <c r="B728" s="57" t="s">
        <v>312</v>
      </c>
      <c r="C728" s="57" t="str">
        <f aca="false">Flights!$F$26</f>
        <v>MH0002</v>
      </c>
      <c r="D728" s="58" t="n">
        <f aca="false">Flights!$D$26</f>
        <v>46325</v>
      </c>
      <c r="E728" s="57" t="str">
        <f aca="false">Flights!$G$26&amp;"-"&amp;Flights!$H$26</f>
        <v>KUL-LHR</v>
      </c>
      <c r="F728" s="57" t="str">
        <f aca="false">Flights!$K$26</f>
        <v>BC</v>
      </c>
      <c r="G728" s="57" t="s">
        <v>423</v>
      </c>
      <c r="H728" s="57" t="s">
        <v>381</v>
      </c>
      <c r="I728" s="57" t="s">
        <v>502</v>
      </c>
      <c r="J728" s="57" t="s">
        <v>526</v>
      </c>
      <c r="K728" s="67" t="s">
        <v>504</v>
      </c>
      <c r="L728" s="67" t="s">
        <v>751</v>
      </c>
      <c r="M728" s="67" t="s">
        <v>454</v>
      </c>
      <c r="N728" s="67" t="s">
        <v>386</v>
      </c>
      <c r="O728" s="67" t="s">
        <v>506</v>
      </c>
      <c r="P728" s="57" t="s">
        <v>187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open",IF(AND(NOT(OR(LEN(AZ728)&lt;15,ISNUMBER(MATCH(AZ728,L_Placeholder,0)))),BK728=0,NOT(OR(LEN(AU728)&lt;2,ISNUMBER(MATCH(AU728,L_Placeholder,0)))),NOT(OR(LEN(AX728)&lt;2,ISNUMBER(MATCH(AX728,L_Placeholder,0)))),TRIM(AE728)&lt;&gt;TRIM(T728)),"N/A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missing",IF(OR(LEN(AU728)&lt;2,ISNUMBER(MATCH(AU728,L_Placeholder,0))),"INVALID – PIC missing",IF(OR(LEN(AV728)&lt;2,ISNUMBER(MATCH(AV728,L_Placeholder,0))),"INVALID – result / assessment missing",IF(OR(OR(LEN(AW728)&lt;3,ISNUMBER(MATCH(AW728,L_Placeholder,0))),SUMPRODUCT(--ISNUMBER(SEARCH(" "&amp;L_EvidencePhrase&amp;" ",BD728)))&gt;0,BI728=1),"INVALID – evidence missing, placeholder or not yet on file",IF(BL728=0,"INVALID – evidence needs a traceable reference (number, file name or link)",IF(OR(LEN(AX728)&lt;2,ISNUMBER(MATCH(AX728,L_Placeholder,0))),"INVALID – verifier missing",IF(AX728=AU728,"INVALID – verifier must be someone other than the PIC",IF(BH728=1,"INVALID – result not yet available (awaiting / TBC)",IF(BV728=1,"INVALID – wording says not on board: an on-board confirmation needs the item loaded",IF(AND(AQ728=1,OR(OR(LEN(AY728)&lt;3,ISNUMBER(MATCH(AY728,L_Placeholder,0))),BJ728=1,BQ728=0)),"INVALID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LATE","COMPLETE")&amp;IF(BG728=1," – CHECK WORDING",""))))))))))))))))))))))),IF(TRIM(U728)="Fail","FAIL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t="str">
        <f aca="false">" "&amp;TRIM(SUBSTITUTE(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 "))&amp;" "</f>
        <v>  </v>
      </c>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IFERROR(IF(AND(TRIM(U728)="Pass",SUMPRODUCT((LEN(BC728)-LEN(SUBSTITUTE(BC728,"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")))/(LEN(L_PendNeg)+1))+SUMPRODUCT((LEN(BC728)-LEN(SUBSTITUTE(BC728," "&amp;L_PendPrep&amp;" "," ")))/(LEN(L_PendPrep)+1)),1,0),1)</f>
        <v>0</v>
      </c>
      <c r="BI728" s="61" t="n">
        <f aca="false">IFERROR(IF(SUMPRODUCT((LEN(BD728)-LEN(SUBSTITUTE(BD728," "&amp;L_PendStrict&amp;" "," ")))/(LEN(L_PendStrict)+1))&gt;SUMPRODUCT((LEN(BD728)-LEN(SUBSTITUTE(BD728," "&amp;L_PendNeg&amp;" "," ")))/(LEN(L_PendNeg)+1)),1,0),1)</f>
        <v>0</v>
      </c>
      <c r="BJ728" s="61" t="n">
        <f aca="false">IFERROR(IF(SUMPRODUCT((LEN(BE728)-LEN(SUBSTITUTE(BE728," "&amp;L_Pending&amp;" "," ")))/(LEN(L_Pending)+1))&gt;SUMPRODUCT((LEN(BE728)-LEN(SUBSTITUTE(BE728," "&amp;L_PendNeg&amp;" "," ")))/(LEN(L_PendNeg)+1))+SUMPRODUCT((LEN(BE728)-LEN(SUBSTITUTE(BE728," "&amp;L_PendPrep&amp;" "," ")))/(LEN(L_PendPrep)+1)),1,0),1)</f>
        <v>0</v>
      </c>
      <c r="BK728" s="61" t="n">
        <f aca="false">IFERROR(IF(SUMPRODUCT((LEN(BF728)-LEN(SUBSTITUTE(BF728," "&amp;L_PendStrict&amp;" "," ")))/(LEN(L_PendStrict)+1))&gt;SUMPRODUCT((LEN(BF728)-LEN(SUBSTITUTE(BF728," "&amp;L_PendNeg&amp;" "," ")))/(LEN(L_PendNeg)+1)),1,0),1)</f>
        <v>0</v>
      </c>
      <c r="BL728" s="61" t="n">
        <f aca="false">IFERROR(IF(OR(SUMPRODUCT(--ISNUMBER(SEARCH({"aa000"," aa 000"," aaa 000"," aaaa 000"," a 0000"," a000 000"," aa 00 000"," aaa 00 000"},BN728)))&gt;0,SUMPRODUCT(--ISNUMBER(SEARCH({"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728)))&gt;0,SUMPRODUCT(--ISNUMBER(SEARCH({"http","www.","\",".pdf",".jpg",".jpeg",".png",".heic",".xls",".doc",".msg",".eml"},Z728)))&gt;0,AND(SUMPRODUCT(--ISNUMBER(SEARCH({"sharepoint","onedrive","teams","dms","q-pulse","qpulse"},Z728)))&gt;0,ISNUMBER(SEARCH("0",BM728)))),1,0),0)</f>
        <v>0</v>
      </c>
      <c r="BM728" s="61" t="str">
        <f aca="false">SUBSTITUTE(SUBSTITUTE(SUBSTITUTE(SUBSTITUTE(SUBSTITUTE(SUBSTITUTE(SUBSTITUTE(SUBSTITUTE(SUBSTITUTE(LOWER(BW728&amp;""),"1","0"),"2","0"),"3","0"),"4","0"),"5","0"),"6","0"),"7","0"),"8","0"),"9","0")</f>
        <v>  </v>
      </c>
      <c r="BN728" s="61" t="str">
        <f aca="false">SUBSTITUTE(SUBSTITUTE(SUBSTITUTE(SUBSTITUTE(SUBSTITUTE(SUBSTITUTE(SUBSTITUTE(SUBSTITUTE(SUBSTITUTE(SUBSTITUTE(SUBSTITUTE(SUBSTITUTE(SUBSTITUTE(SUBSTITUTE(SUBSTITUTE(SUBSTITUTE(SUBSTITUTE(SUBSTITUTE(SUBSTITUTE(SUBSTITUTE(SUBSTITUTE(SUBSTITUTE(SUBSTITUTE(SUBSTITUTE(SUBSTITUTE(BM728,"b","a"),"c","a"),"d","a"),"e","a"),"f","a"),"g","a"),"h","a"),"i","a"),"j","a"),"k","a"),"l","a"),"m","a"),"n","a"),"o","a"),"p","a"),"q","a"),"r","a"),"s","a"),"t","a"),"u","a"),"v","a"),"w","a"),"x","a"),"y","a"),"z","a")</f>
        <v>  </v>
      </c>
      <c r="BO728" s="61" t="str">
        <f aca="false">SUBSTITUTE(SUBSTITUTE(SUBSTITUTE(SUBSTITUTE(SUBSTITUTE(SUBSTITUTE(SUBSTITUTE(SUBSTITUTE(SUBSTITUTE(LOWER(BX728&amp;""),"1","0"),"2","0"),"3","0"),"4","0"),"5","0"),"6","0"),"7","0"),"8","0"),"9","0")</f>
        <v>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v>
      </c>
      <c r="BQ728" s="61" t="n">
        <f aca="false">IFERROR(IF(OR(SUMPRODUCT(--ISNUMBER(SEARCH({"aa000"," aa 000"," aaa 000"," aaaa 000"," a 0000"," a000 000"," aa 00 000"," aaa 00 000"},BP728)))&gt;0,SUMPRODUCT(--ISNUMBER(SEARCH({"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728)))&gt;0,SUMPRODUCT(--ISNUMBER(SEARCH({"http","www.","\",".pdf",".jpg",".jpeg",".png",".heic",".xls",".doc",".msg",".eml"},W728)))&gt;0,ISNUMBER(SEARCH("0000",BO728)),AND(SUMPRODUCT(--ISNUMBER(SEARCH({"sharepoint","onedrive","teams","dms","q-pulse","qpulse"},W728)))&gt;0,ISNUMBER(SEARCH("0",BO728)))),1,0),0)</f>
        <v>0</v>
      </c>
      <c r="BR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728," "&amp;LOWER(Flights!$F$26)&amp;" "," ~ ")," mh"," ~")," at "," ~ ")," by "," ~ ")," on "," ~ ")," to "," ~ ")," from "," ~ ")," until "," ~ ")," till "," ~ ")," before "," ~ ")," after "," ~ ")," around "," ~ ")," approx "," ~ ")," about "," ~ ")," since "," ~ ")," hrs "," ~ ")," hr "," ~ ")," hours "," ~ ")," time "," ~ ")," jan "," ~ ")," feb "," ~ ")," mar "," ~ ")," apr "," ~ ")," may "," ~ ")," jun "," ~ ")," jul "," ~ ")," aug "," ~ ")," sep "," ~ ")," sept "," ~ ")," oct "," ~ ")</f>
        <v>  </v>
      </c>
      <c r="BS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728," "&amp;LOWER(Flights!$F$26)&amp;" "," ~ ")," mh"," ~")," at "," ~ ")," by "," ~ ")," on "," ~ ")," to "," ~ ")," from "," ~ ")," until "," ~ ")," till "," ~ ")," before "," ~ ")," after "," ~ ")," around "," ~ ")," approx "," ~ ")," about "," ~ ")," since "," ~ ")," hrs "," ~ ")," hr "," ~ ")," hours "," ~ ")," time "," ~ ")," jan "," ~ ")," feb "," ~ ")," mar "," ~ ")," apr "," ~ ")," may "," ~ ")," jun "," ~ ")," jul "," ~ ")," aug "," ~ ")," sep "," ~ ")," sept "," ~ ")," oct "," ~ ")</f>
        <v>  </v>
      </c>
      <c r="BT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728,"jan","~"),"feb","~"),"mar","~"),"apr","~"),"may","~"),"jun","~"),"jul","~"),"aug","~"),"sep","~"),"oct","~"),"nov","~"),"dec","~")," nov "," ~ ")," dec "," ~ ")," mon "," ~ ")," tue "," ~ ")," wed "," ~ ")," thu "," ~ ")," fri "," ~ ")," sat "," ~ ")," sun "," ~ ")," gate "," ~ ")," bay "," ~ ")," stand "," ~ ")," position "," ~ ")," galley "," ~ ")," flight "," ~ ")," flt "," ~ ")," day "," ~ ")," date "," ~ ")," dated "," ~ ")," the "," ~ ")," and "," ~ ")," of "," ~ ")," in "," ~ ")," for "," ~ ")," with "," ~ ")</f>
        <v>  </v>
      </c>
      <c r="BU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728,"jan","~"),"feb","~"),"mar","~"),"apr","~"),"may","~"),"jun","~"),"jul","~"),"aug","~"),"sep","~"),"oct","~"),"nov","~"),"dec","~")," nov "," ~ ")," dec "," ~ ")," mon "," ~ ")," tue "," ~ ")," wed "," ~ ")," thu "," ~ ")," fri "," ~ ")," sat "," ~ ")," sun "," ~ ")," gate "," ~ ")," bay "," ~ ")," stand "," ~ ")," position "," ~ ")," galley "," ~ ")," flight "," ~ ")," flt "," ~ ")," day "," ~ ")," date "," ~ ")," dated "," ~ ")," the "," ~ ")," and "," ~ ")," of "," ~ ")," in "," ~ ")," for "," ~ ")," with "," ~ ")</f>
        <v>  </v>
      </c>
      <c r="BV728" s="61" t="n">
        <f aca="false">0</f>
        <v>0</v>
      </c>
      <c r="BW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728," pax "," ~ ")," etd "," ~ ")," eta "," ~ ")," std "," ~ ")," sta "," ~ ")," atd "," ~ ")," ata "," ~ ")," lt "," ~ ")," utc "," ~ ")," local "," ~ ")," ok "," ~ ")," done "," ~ ")," seen "," ~ ")," chk "," ~ ")," chkd "," ~ ")," checked "," ~ ")," rcvd "," ~ ")," recd "," ~ ")," dep "," ~ ")," arr "," ~ ")," qty "," ~ ")," all "," ~ ")," ttl "," ~ ")," total "," ~ ")," via "," ~ ")," per "," ~ ")," call "," ~ ")," inbound "," ~ ")," outbound "," ~ ")," approx "," ~ ")</f>
        <v>  </v>
      </c>
      <c r="BX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728," pax "," ~ ")," etd "," ~ ")," eta "," ~ ")," std "," ~ ")," sta "," ~ ")," atd "," ~ ")," ata "," ~ ")," lt "," ~ ")," utc "," ~ ")," local "," ~ ")," ok "," ~ ")," done "," ~ ")," seen "," ~ ")," chk "," ~ ")," chkd "," ~ ")," checked "," ~ ")," rcvd "," ~ ")," recd "," ~ ")," dep "," ~ ")," arr "," ~ ")," qty "," ~ ")," all "," ~ ")," ttl "," ~ ")," total "," ~ ")," via "," ~ ")," per "," ~ ")," call "," ~ ")," inbound "," ~ ")," outbound "," ~ ")," approx "," ~ ")</f>
        <v>  </v>
      </c>
    </row>
    <row r="729" customFormat="false" ht="41.25" hidden="false" customHeight="true" outlineLevel="0" collapsed="false">
      <c r="A729" s="57" t="s">
        <v>1466</v>
      </c>
      <c r="B729" s="57" t="s">
        <v>312</v>
      </c>
      <c r="C729" s="57" t="str">
        <f aca="false">Flights!$F$26</f>
        <v>MH0002</v>
      </c>
      <c r="D729" s="58" t="n">
        <f aca="false">Flights!$D$26</f>
        <v>46325</v>
      </c>
      <c r="E729" s="57" t="str">
        <f aca="false">Flights!$G$26&amp;"-"&amp;Flights!$H$26</f>
        <v>KUL-LHR</v>
      </c>
      <c r="F729" s="57" t="str">
        <f aca="false">Flights!$K$26</f>
        <v>BC</v>
      </c>
      <c r="G729" s="57" t="s">
        <v>423</v>
      </c>
      <c r="H729" s="57" t="s">
        <v>381</v>
      </c>
      <c r="I729" s="57" t="s">
        <v>450</v>
      </c>
      <c r="J729" s="57" t="s">
        <v>529</v>
      </c>
      <c r="K729" s="67" t="s">
        <v>452</v>
      </c>
      <c r="L729" s="67" t="s">
        <v>753</v>
      </c>
      <c r="M729" s="67" t="s">
        <v>454</v>
      </c>
      <c r="N729" s="67" t="s">
        <v>386</v>
      </c>
      <c r="O729" s="67" t="s">
        <v>506</v>
      </c>
      <c r="P729" s="57" t="s">
        <v>187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open",IF(AND(NOT(OR(LEN(AZ729)&lt;15,ISNUMBER(MATCH(AZ729,L_Placeholder,0)))),BK729=0,NOT(OR(LEN(AU729)&lt;2,ISNUMBER(MATCH(AU729,L_Placeholder,0)))),NOT(OR(LEN(AX729)&lt;2,ISNUMBER(MATCH(AX729,L_Placeholder,0)))),TRIM(AE729)&lt;&gt;TRIM(T729)),"N/A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missing",IF(OR(LEN(AU729)&lt;2,ISNUMBER(MATCH(AU729,L_Placeholder,0))),"INVALID – PIC missing",IF(OR(LEN(AV729)&lt;2,ISNUMBER(MATCH(AV729,L_Placeholder,0))),"INVALID – result / assessment missing",IF(OR(OR(LEN(AW729)&lt;3,ISNUMBER(MATCH(AW729,L_Placeholder,0))),SUMPRODUCT(--ISNUMBER(SEARCH(" "&amp;L_EvidencePhrase&amp;" ",BD729)))&gt;0,BI729=1),"INVALID – evidence missing, placeholder or not yet on file",IF(BL729=0,"INVALID – evidence needs a traceable reference (number, file name or link)",IF(OR(LEN(AX729)&lt;2,ISNUMBER(MATCH(AX729,L_Placeholder,0))),"INVALID – verifier missing",IF(AX729=AU729,"INVALID – verifier must be someone other than the PIC",IF(BH729=1,"INVALID – result not yet available (awaiting / TBC)",IF(BV729=1,"INVALID – wording says not on board: an on-board confirmation needs the item loaded",IF(AND(AQ729=1,OR(OR(LEN(AY729)&lt;3,ISNUMBER(MATCH(AY729,L_Placeholder,0))),BJ729=1,BQ729=0)),"INVALID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LATE","COMPLETE")&amp;IF(BG729=1," – CHECK WORDING",""))))))))))))))))))))))),IF(TRIM(U729)="Fail","FAIL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t="str">
        <f aca="false">" "&amp;TRIM(SUBSTITUTE(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 "))&amp;" "</f>
        <v>  </v>
      </c>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IFERROR(IF(AND(TRIM(U729)="Pass",SUMPRODUCT((LEN(BC729)-LEN(SUBSTITUTE(BC729,"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")))/(LEN(L_PendNeg)+1))+SUMPRODUCT((LEN(BC729)-LEN(SUBSTITUTE(BC729," "&amp;L_PendPrep&amp;" "," ")))/(LEN(L_PendPrep)+1)),1,0),1)</f>
        <v>0</v>
      </c>
      <c r="BI729" s="61" t="n">
        <f aca="false">IFERROR(IF(SUMPRODUCT((LEN(BD729)-LEN(SUBSTITUTE(BD729," "&amp;L_PendStrict&amp;" "," ")))/(LEN(L_PendStrict)+1))&gt;SUMPRODUCT((LEN(BD729)-LEN(SUBSTITUTE(BD729," "&amp;L_PendNeg&amp;" "," ")))/(LEN(L_PendNeg)+1)),1,0),1)</f>
        <v>0</v>
      </c>
      <c r="BJ729" s="61" t="n">
        <f aca="false">IFERROR(IF(SUMPRODUCT((LEN(BE729)-LEN(SUBSTITUTE(BE729," "&amp;L_Pending&amp;" "," ")))/(LEN(L_Pending)+1))&gt;SUMPRODUCT((LEN(BE729)-LEN(SUBSTITUTE(BE729," "&amp;L_PendNeg&amp;" "," ")))/(LEN(L_PendNeg)+1))+SUMPRODUCT((LEN(BE729)-LEN(SUBSTITUTE(BE729," "&amp;L_PendPrep&amp;" "," ")))/(LEN(L_PendPrep)+1)),1,0),1)</f>
        <v>0</v>
      </c>
      <c r="BK729" s="61" t="n">
        <f aca="false">IFERROR(IF(SUMPRODUCT((LEN(BF729)-LEN(SUBSTITUTE(BF729," "&amp;L_PendStrict&amp;" "," ")))/(LEN(L_PendStrict)+1))&gt;SUMPRODUCT((LEN(BF729)-LEN(SUBSTITUTE(BF729," "&amp;L_PendNeg&amp;" "," ")))/(LEN(L_PendNeg)+1)),1,0),1)</f>
        <v>0</v>
      </c>
      <c r="BL729" s="61" t="n">
        <f aca="false">IFERROR(IF(OR(SUMPRODUCT(--ISNUMBER(SEARCH({"aa000"," aa 000"," aaa 000"," aaaa 000"," a 0000"," a000 000"," aa 00 000"," aaa 00 000"},BN729)))&gt;0,SUMPRODUCT(--ISNUMBER(SEARCH({"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729)))&gt;0,SUMPRODUCT(--ISNUMBER(SEARCH({"http","www.","\",".pdf",".jpg",".jpeg",".png",".heic",".xls",".doc",".msg",".eml"},Z729)))&gt;0,AND(SUMPRODUCT(--ISNUMBER(SEARCH({"sharepoint","onedrive","teams","dms","q-pulse","qpulse"},Z729)))&gt;0,ISNUMBER(SEARCH("0",BM729)))),1,0),0)</f>
        <v>0</v>
      </c>
      <c r="BM729" s="61" t="str">
        <f aca="false">SUBSTITUTE(SUBSTITUTE(SUBSTITUTE(SUBSTITUTE(SUBSTITUTE(SUBSTITUTE(SUBSTITUTE(SUBSTITUTE(SUBSTITUTE(LOWER(BW729&amp;""),"1","0"),"2","0"),"3","0"),"4","0"),"5","0"),"6","0"),"7","0"),"8","0"),"9","0")</f>
        <v>  </v>
      </c>
      <c r="BN729" s="61" t="str">
        <f aca="false">SUBSTITUTE(SUBSTITUTE(SUBSTITUTE(SUBSTITUTE(SUBSTITUTE(SUBSTITUTE(SUBSTITUTE(SUBSTITUTE(SUBSTITUTE(SUBSTITUTE(SUBSTITUTE(SUBSTITUTE(SUBSTITUTE(SUBSTITUTE(SUBSTITUTE(SUBSTITUTE(SUBSTITUTE(SUBSTITUTE(SUBSTITUTE(SUBSTITUTE(SUBSTITUTE(SUBSTITUTE(SUBSTITUTE(SUBSTITUTE(SUBSTITUTE(BM729,"b","a"),"c","a"),"d","a"),"e","a"),"f","a"),"g","a"),"h","a"),"i","a"),"j","a"),"k","a"),"l","a"),"m","a"),"n","a"),"o","a"),"p","a"),"q","a"),"r","a"),"s","a"),"t","a"),"u","a"),"v","a"),"w","a"),"x","a"),"y","a"),"z","a")</f>
        <v>  </v>
      </c>
      <c r="BO729" s="61" t="str">
        <f aca="false">SUBSTITUTE(SUBSTITUTE(SUBSTITUTE(SUBSTITUTE(SUBSTITUTE(SUBSTITUTE(SUBSTITUTE(SUBSTITUTE(SUBSTITUTE(LOWER(BX729&amp;""),"1","0"),"2","0"),"3","0"),"4","0"),"5","0"),"6","0"),"7","0"),"8","0"),"9","0")</f>
        <v>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v>
      </c>
      <c r="BQ729" s="61" t="n">
        <f aca="false">IFERROR(IF(OR(SUMPRODUCT(--ISNUMBER(SEARCH({"aa000"," aa 000"," aaa 000"," aaaa 000"," a 0000"," a000 000"," aa 00 000"," aaa 00 000"},BP729)))&gt;0,SUMPRODUCT(--ISNUMBER(SEARCH({"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729)))&gt;0,SUMPRODUCT(--ISNUMBER(SEARCH({"http","www.","\",".pdf",".jpg",".jpeg",".png",".heic",".xls",".doc",".msg",".eml"},W729)))&gt;0,ISNUMBER(SEARCH("0000",BO729)),AND(SUMPRODUCT(--ISNUMBER(SEARCH({"sharepoint","onedrive","teams","dms","q-pulse","qpulse"},W729)))&gt;0,ISNUMBER(SEARCH("0",BO729)))),1,0),0)</f>
        <v>0</v>
      </c>
      <c r="BR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729," "&amp;LOWER(Flights!$F$26)&amp;" "," ~ ")," mh"," ~")," at "," ~ ")," by "," ~ ")," on "," ~ ")," to "," ~ ")," from "," ~ ")," until "," ~ ")," till "," ~ ")," before "," ~ ")," after "," ~ ")," around "," ~ ")," approx "," ~ ")," about "," ~ ")," since "," ~ ")," hrs "," ~ ")," hr "," ~ ")," hours "," ~ ")," time "," ~ ")," jan "," ~ ")," feb "," ~ ")," mar "," ~ ")," apr "," ~ ")," may "," ~ ")," jun "," ~ ")," jul "," ~ ")," aug "," ~ ")," sep "," ~ ")," sept "," ~ ")," oct "," ~ ")</f>
        <v>  </v>
      </c>
      <c r="BS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729," "&amp;LOWER(Flights!$F$26)&amp;" "," ~ ")," mh"," ~")," at "," ~ ")," by "," ~ ")," on "," ~ ")," to "," ~ ")," from "," ~ ")," until "," ~ ")," till "," ~ ")," before "," ~ ")," after "," ~ ")," around "," ~ ")," approx "," ~ ")," about "," ~ ")," since "," ~ ")," hrs "," ~ ")," hr "," ~ ")," hours "," ~ ")," time "," ~ ")," jan "," ~ ")," feb "," ~ ")," mar "," ~ ")," apr "," ~ ")," may "," ~ ")," jun "," ~ ")," jul "," ~ ")," aug "," ~ ")," sep "," ~ ")," sept "," ~ ")," oct "," ~ ")</f>
        <v>  </v>
      </c>
      <c r="BT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729,"jan","~"),"feb","~"),"mar","~"),"apr","~"),"may","~"),"jun","~"),"jul","~"),"aug","~"),"sep","~"),"oct","~"),"nov","~"),"dec","~")," nov "," ~ ")," dec "," ~ ")," mon "," ~ ")," tue "," ~ ")," wed "," ~ ")," thu "," ~ ")," fri "," ~ ")," sat "," ~ ")," sun "," ~ ")," gate "," ~ ")," bay "," ~ ")," stand "," ~ ")," position "," ~ ")," galley "," ~ ")," flight "," ~ ")," flt "," ~ ")," day "," ~ ")," date "," ~ ")," dated "," ~ ")," the "," ~ ")," and "," ~ ")," of "," ~ ")," in "," ~ ")," for "," ~ ")," with "," ~ ")</f>
        <v>  </v>
      </c>
      <c r="BU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729,"jan","~"),"feb","~"),"mar","~"),"apr","~"),"may","~"),"jun","~"),"jul","~"),"aug","~"),"sep","~"),"oct","~"),"nov","~"),"dec","~")," nov "," ~ ")," dec "," ~ ")," mon "," ~ ")," tue "," ~ ")," wed "," ~ ")," thu "," ~ ")," fri "," ~ ")," sat "," ~ ")," sun "," ~ ")," gate "," ~ ")," bay "," ~ ")," stand "," ~ ")," position "," ~ ")," galley "," ~ ")," flight "," ~ ")," flt "," ~ ")," day "," ~ ")," date "," ~ ")," dated "," ~ ")," the "," ~ ")," and "," ~ ")," of "," ~ ")," in "," ~ ")," for "," ~ ")," with "," ~ ")</f>
        <v>  </v>
      </c>
      <c r="BV729" s="61" t="n">
        <f aca="false">0</f>
        <v>0</v>
      </c>
      <c r="BW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729," pax "," ~ ")," etd "," ~ ")," eta "," ~ ")," std "," ~ ")," sta "," ~ ")," atd "," ~ ")," ata "," ~ ")," lt "," ~ ")," utc "," ~ ")," local "," ~ ")," ok "," ~ ")," done "," ~ ")," seen "," ~ ")," chk "," ~ ")," chkd "," ~ ")," checked "," ~ ")," rcvd "," ~ ")," recd "," ~ ")," dep "," ~ ")," arr "," ~ ")," qty "," ~ ")," all "," ~ ")," ttl "," ~ ")," total "," ~ ")," via "," ~ ")," per "," ~ ")," call "," ~ ")," inbound "," ~ ")," outbound "," ~ ")," approx "," ~ ")</f>
        <v>  </v>
      </c>
      <c r="BX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729," pax "," ~ ")," etd "," ~ ")," eta "," ~ ")," std "," ~ ")," sta "," ~ ")," atd "," ~ ")," ata "," ~ ")," lt "," ~ ")," utc "," ~ ")," local "," ~ ")," ok "," ~ ")," done "," ~ ")," seen "," ~ ")," chk "," ~ ")," chkd "," ~ ")," checked "," ~ ")," rcvd "," ~ ")," recd "," ~ ")," dep "," ~ ")," arr "," ~ ")," qty "," ~ ")," all "," ~ ")," ttl "," ~ ")," total "," ~ ")," via "," ~ ")," per "," ~ ")," call "," ~ ")," inbound "," ~ ")," outbound "," ~ ")," approx "," ~ ")</f>
        <v>  </v>
      </c>
    </row>
    <row r="730" customFormat="false" ht="41.25" hidden="false" customHeight="true" outlineLevel="0" collapsed="false">
      <c r="A730" s="57" t="s">
        <v>1467</v>
      </c>
      <c r="B730" s="57" t="s">
        <v>312</v>
      </c>
      <c r="C730" s="57" t="str">
        <f aca="false">Flights!$F$26</f>
        <v>MH0002</v>
      </c>
      <c r="D730" s="58" t="n">
        <f aca="false">Flights!$D$26</f>
        <v>46325</v>
      </c>
      <c r="E730" s="57" t="str">
        <f aca="false">Flights!$G$26&amp;"-"&amp;Flights!$H$26</f>
        <v>KUL-LHR</v>
      </c>
      <c r="F730" s="57" t="str">
        <f aca="false">Flights!$K$26</f>
        <v>BC</v>
      </c>
      <c r="G730" s="57" t="s">
        <v>423</v>
      </c>
      <c r="H730" s="57" t="s">
        <v>381</v>
      </c>
      <c r="I730" s="57" t="s">
        <v>450</v>
      </c>
      <c r="J730" s="57" t="s">
        <v>626</v>
      </c>
      <c r="K730" s="67" t="s">
        <v>452</v>
      </c>
      <c r="L730" s="67" t="s">
        <v>755</v>
      </c>
      <c r="M730" s="67" t="s">
        <v>454</v>
      </c>
      <c r="N730" s="67" t="s">
        <v>386</v>
      </c>
      <c r="O730" s="67" t="s">
        <v>506</v>
      </c>
      <c r="P730" s="57" t="s">
        <v>187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open",IF(AND(NOT(OR(LEN(AZ730)&lt;15,ISNUMBER(MATCH(AZ730,L_Placeholder,0)))),BK730=0,NOT(OR(LEN(AU730)&lt;2,ISNUMBER(MATCH(AU730,L_Placeholder,0)))),NOT(OR(LEN(AX730)&lt;2,ISNUMBER(MATCH(AX730,L_Placeholder,0)))),TRIM(AE730)&lt;&gt;TRIM(T730)),"N/A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missing",IF(OR(LEN(AU730)&lt;2,ISNUMBER(MATCH(AU730,L_Placeholder,0))),"INVALID – PIC missing",IF(OR(LEN(AV730)&lt;2,ISNUMBER(MATCH(AV730,L_Placeholder,0))),"INVALID – result / assessment missing",IF(OR(OR(LEN(AW730)&lt;3,ISNUMBER(MATCH(AW730,L_Placeholder,0))),SUMPRODUCT(--ISNUMBER(SEARCH(" "&amp;L_EvidencePhrase&amp;" ",BD730)))&gt;0,BI730=1),"INVALID – evidence missing, placeholder or not yet on file",IF(BL730=0,"INVALID – evidence needs a traceable reference (number, file name or link)",IF(OR(LEN(AX730)&lt;2,ISNUMBER(MATCH(AX730,L_Placeholder,0))),"INVALID – verifier missing",IF(AX730=AU730,"INVALID – verifier must be someone other than the PIC",IF(BH730=1,"INVALID – result not yet available (awaiting / TBC)",IF(BV730=1,"INVALID – wording says not on board: an on-board confirmation needs the item loaded",IF(AND(AQ730=1,OR(OR(LEN(AY730)&lt;3,ISNUMBER(MATCH(AY730,L_Placeholder,0))),BJ730=1,BQ730=0)),"INVALID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LATE","COMPLETE")&amp;IF(BG730=1," – CHECK WORDING",""))))))))))))))))))))))),IF(TRIM(U730)="Fail","FAIL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t="str">
        <f aca="false">" "&amp;TRIM(SUBSTITUTE(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 "))&amp;" "</f>
        <v>  </v>
      </c>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IFERROR(IF(AND(TRIM(U730)="Pass",SUMPRODUCT((LEN(BC730)-LEN(SUBSTITUTE(BC730,"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")))/(LEN(L_PendNeg)+1))+SUMPRODUCT((LEN(BC730)-LEN(SUBSTITUTE(BC730," "&amp;L_PendPrep&amp;" "," ")))/(LEN(L_PendPrep)+1)),1,0),1)</f>
        <v>0</v>
      </c>
      <c r="BI730" s="61" t="n">
        <f aca="false">IFERROR(IF(SUMPRODUCT((LEN(BD730)-LEN(SUBSTITUTE(BD730," "&amp;L_PendStrict&amp;" "," ")))/(LEN(L_PendStrict)+1))&gt;SUMPRODUCT((LEN(BD730)-LEN(SUBSTITUTE(BD730," "&amp;L_PendNeg&amp;" "," ")))/(LEN(L_PendNeg)+1)),1,0),1)</f>
        <v>0</v>
      </c>
      <c r="BJ730" s="61" t="n">
        <f aca="false">IFERROR(IF(SUMPRODUCT((LEN(BE730)-LEN(SUBSTITUTE(BE730," "&amp;L_Pending&amp;" "," ")))/(LEN(L_Pending)+1))&gt;SUMPRODUCT((LEN(BE730)-LEN(SUBSTITUTE(BE730," "&amp;L_PendNeg&amp;" "," ")))/(LEN(L_PendNeg)+1))+SUMPRODUCT((LEN(BE730)-LEN(SUBSTITUTE(BE730," "&amp;L_PendPrep&amp;" "," ")))/(LEN(L_PendPrep)+1)),1,0),1)</f>
        <v>0</v>
      </c>
      <c r="BK730" s="61" t="n">
        <f aca="false">IFERROR(IF(SUMPRODUCT((LEN(BF730)-LEN(SUBSTITUTE(BF730," "&amp;L_PendStrict&amp;" "," ")))/(LEN(L_PendStrict)+1))&gt;SUMPRODUCT((LEN(BF730)-LEN(SUBSTITUTE(BF730," "&amp;L_PendNeg&amp;" "," ")))/(LEN(L_PendNeg)+1)),1,0),1)</f>
        <v>0</v>
      </c>
      <c r="BL730" s="61" t="n">
        <f aca="false">IFERROR(IF(OR(SUMPRODUCT(--ISNUMBER(SEARCH({"aa000"," aa 000"," aaa 000"," aaaa 000"," a 0000"," a000 000"," aa 00 000"," aaa 00 000"},BN730)))&gt;0,SUMPRODUCT(--ISNUMBER(SEARCH({"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730)))&gt;0,SUMPRODUCT(--ISNUMBER(SEARCH({"http","www.","\",".pdf",".jpg",".jpeg",".png",".heic",".xls",".doc",".msg",".eml"},Z730)))&gt;0,AND(SUMPRODUCT(--ISNUMBER(SEARCH({"sharepoint","onedrive","teams","dms","q-pulse","qpulse"},Z730)))&gt;0,ISNUMBER(SEARCH("0",BM730)))),1,0),0)</f>
        <v>0</v>
      </c>
      <c r="BM730" s="61" t="str">
        <f aca="false">SUBSTITUTE(SUBSTITUTE(SUBSTITUTE(SUBSTITUTE(SUBSTITUTE(SUBSTITUTE(SUBSTITUTE(SUBSTITUTE(SUBSTITUTE(LOWER(BW730&amp;""),"1","0"),"2","0"),"3","0"),"4","0"),"5","0"),"6","0"),"7","0"),"8","0"),"9","0")</f>
        <v>  </v>
      </c>
      <c r="BN730" s="61" t="str">
        <f aca="false">SUBSTITUTE(SUBSTITUTE(SUBSTITUTE(SUBSTITUTE(SUBSTITUTE(SUBSTITUTE(SUBSTITUTE(SUBSTITUTE(SUBSTITUTE(SUBSTITUTE(SUBSTITUTE(SUBSTITUTE(SUBSTITUTE(SUBSTITUTE(SUBSTITUTE(SUBSTITUTE(SUBSTITUTE(SUBSTITUTE(SUBSTITUTE(SUBSTITUTE(SUBSTITUTE(SUBSTITUTE(SUBSTITUTE(SUBSTITUTE(SUBSTITUTE(BM730,"b","a"),"c","a"),"d","a"),"e","a"),"f","a"),"g","a"),"h","a"),"i","a"),"j","a"),"k","a"),"l","a"),"m","a"),"n","a"),"o","a"),"p","a"),"q","a"),"r","a"),"s","a"),"t","a"),"u","a"),"v","a"),"w","a"),"x","a"),"y","a"),"z","a")</f>
        <v>  </v>
      </c>
      <c r="BO730" s="61" t="str">
        <f aca="false">SUBSTITUTE(SUBSTITUTE(SUBSTITUTE(SUBSTITUTE(SUBSTITUTE(SUBSTITUTE(SUBSTITUTE(SUBSTITUTE(SUBSTITUTE(LOWER(BX730&amp;""),"1","0"),"2","0"),"3","0"),"4","0"),"5","0"),"6","0"),"7","0"),"8","0"),"9","0")</f>
        <v>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v>
      </c>
      <c r="BQ730" s="61" t="n">
        <f aca="false">IFERROR(IF(OR(SUMPRODUCT(--ISNUMBER(SEARCH({"aa000"," aa 000"," aaa 000"," aaaa 000"," a 0000"," a000 000"," aa 00 000"," aaa 00 000"},BP730)))&gt;0,SUMPRODUCT(--ISNUMBER(SEARCH({"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730)))&gt;0,SUMPRODUCT(--ISNUMBER(SEARCH({"http","www.","\",".pdf",".jpg",".jpeg",".png",".heic",".xls",".doc",".msg",".eml"},W730)))&gt;0,ISNUMBER(SEARCH("0000",BO730)),AND(SUMPRODUCT(--ISNUMBER(SEARCH({"sharepoint","onedrive","teams","dms","q-pulse","qpulse"},W730)))&gt;0,ISNUMBER(SEARCH("0",BO730)))),1,0),0)</f>
        <v>0</v>
      </c>
      <c r="BR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730," "&amp;LOWER(Flights!$F$26)&amp;" "," ~ ")," mh"," ~")," at "," ~ ")," by "," ~ ")," on "," ~ ")," to "," ~ ")," from "," ~ ")," until "," ~ ")," till "," ~ ")," before "," ~ ")," after "," ~ ")," around "," ~ ")," approx "," ~ ")," about "," ~ ")," since "," ~ ")," hrs "," ~ ")," hr "," ~ ")," hours "," ~ ")," time "," ~ ")," jan "," ~ ")," feb "," ~ ")," mar "," ~ ")," apr "," ~ ")," may "," ~ ")," jun "," ~ ")," jul "," ~ ")," aug "," ~ ")," sep "," ~ ")," sept "," ~ ")," oct "," ~ ")</f>
        <v>  </v>
      </c>
      <c r="BS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730," "&amp;LOWER(Flights!$F$26)&amp;" "," ~ ")," mh"," ~")," at "," ~ ")," by "," ~ ")," on "," ~ ")," to "," ~ ")," from "," ~ ")," until "," ~ ")," till "," ~ ")," before "," ~ ")," after "," ~ ")," around "," ~ ")," approx "," ~ ")," about "," ~ ")," since "," ~ ")," hrs "," ~ ")," hr "," ~ ")," hours "," ~ ")," time "," ~ ")," jan "," ~ ")," feb "," ~ ")," mar "," ~ ")," apr "," ~ ")," may "," ~ ")," jun "," ~ ")," jul "," ~ ")," aug "," ~ ")," sep "," ~ ")," sept "," ~ ")," oct "," ~ ")</f>
        <v>  </v>
      </c>
      <c r="BT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730,"jan","~"),"feb","~"),"mar","~"),"apr","~"),"may","~"),"jun","~"),"jul","~"),"aug","~"),"sep","~"),"oct","~"),"nov","~"),"dec","~")," nov "," ~ ")," dec "," ~ ")," mon "," ~ ")," tue "," ~ ")," wed "," ~ ")," thu "," ~ ")," fri "," ~ ")," sat "," ~ ")," sun "," ~ ")," gate "," ~ ")," bay "," ~ ")," stand "," ~ ")," position "," ~ ")," galley "," ~ ")," flight "," ~ ")," flt "," ~ ")," day "," ~ ")," date "," ~ ")," dated "," ~ ")," the "," ~ ")," and "," ~ ")," of "," ~ ")," in "," ~ ")," for "," ~ ")," with "," ~ ")</f>
        <v>  </v>
      </c>
      <c r="BU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730,"jan","~"),"feb","~"),"mar","~"),"apr","~"),"may","~"),"jun","~"),"jul","~"),"aug","~"),"sep","~"),"oct","~"),"nov","~"),"dec","~")," nov "," ~ ")," dec "," ~ ")," mon "," ~ ")," tue "," ~ ")," wed "," ~ ")," thu "," ~ ")," fri "," ~ ")," sat "," ~ ")," sun "," ~ ")," gate "," ~ ")," bay "," ~ ")," stand "," ~ ")," position "," ~ ")," galley "," ~ ")," flight "," ~ ")," flt "," ~ ")," day "," ~ ")," date "," ~ ")," dated "," ~ ")," the "," ~ ")," and "," ~ ")," of "," ~ ")," in "," ~ ")," for "," ~ ")," with "," ~ ")</f>
        <v>  </v>
      </c>
      <c r="BV730" s="61" t="n">
        <f aca="false">0</f>
        <v>0</v>
      </c>
      <c r="BW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730," pax "," ~ ")," etd "," ~ ")," eta "," ~ ")," std "," ~ ")," sta "," ~ ")," atd "," ~ ")," ata "," ~ ")," lt "," ~ ")," utc "," ~ ")," local "," ~ ")," ok "," ~ ")," done "," ~ ")," seen "," ~ ")," chk "," ~ ")," chkd "," ~ ")," checked "," ~ ")," rcvd "," ~ ")," recd "," ~ ")," dep "," ~ ")," arr "," ~ ")," qty "," ~ ")," all "," ~ ")," ttl "," ~ ")," total "," ~ ")," via "," ~ ")," per "," ~ ")," call "," ~ ")," inbound "," ~ ")," outbound "," ~ ")," approx "," ~ ")</f>
        <v>  </v>
      </c>
      <c r="BX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730," pax "," ~ ")," etd "," ~ ")," eta "," ~ ")," std "," ~ ")," sta "," ~ ")," atd "," ~ ")," ata "," ~ ")," lt "," ~ ")," utc "," ~ ")," local "," ~ ")," ok "," ~ ")," done "," ~ ")," seen "," ~ ")," chk "," ~ ")," chkd "," ~ ")," checked "," ~ ")," rcvd "," ~ ")," recd "," ~ ")," dep "," ~ ")," arr "," ~ ")," qty "," ~ ")," all "," ~ ")," ttl "," ~ ")," total "," ~ ")," via "," ~ ")," per "," ~ ")," call "," ~ ")," inbound "," ~ ")," outbound "," ~ ")," approx "," ~ ")</f>
        <v>  </v>
      </c>
    </row>
    <row r="731" customFormat="false" ht="41.25" hidden="false" customHeight="true" outlineLevel="0" collapsed="false">
      <c r="A731" s="57" t="s">
        <v>1468</v>
      </c>
      <c r="B731" s="57" t="s">
        <v>312</v>
      </c>
      <c r="C731" s="57" t="str">
        <f aca="false">Flights!$F$26</f>
        <v>MH0002</v>
      </c>
      <c r="D731" s="58" t="n">
        <f aca="false">Flights!$D$26</f>
        <v>46325</v>
      </c>
      <c r="E731" s="57" t="str">
        <f aca="false">Flights!$G$26&amp;"-"&amp;Flights!$H$26</f>
        <v>KUL-LHR</v>
      </c>
      <c r="F731" s="57" t="str">
        <f aca="false">Flights!$K$26</f>
        <v>BC</v>
      </c>
      <c r="G731" s="57" t="s">
        <v>423</v>
      </c>
      <c r="H731" s="57" t="s">
        <v>381</v>
      </c>
      <c r="I731" s="57" t="s">
        <v>450</v>
      </c>
      <c r="J731" s="57" t="s">
        <v>629</v>
      </c>
      <c r="K731" s="67" t="s">
        <v>452</v>
      </c>
      <c r="L731" s="67" t="s">
        <v>757</v>
      </c>
      <c r="M731" s="67" t="s">
        <v>454</v>
      </c>
      <c r="N731" s="67" t="s">
        <v>386</v>
      </c>
      <c r="O731" s="67" t="s">
        <v>506</v>
      </c>
      <c r="P731" s="57" t="s">
        <v>187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open",IF(AND(NOT(OR(LEN(AZ731)&lt;15,ISNUMBER(MATCH(AZ731,L_Placeholder,0)))),BK731=0,NOT(OR(LEN(AU731)&lt;2,ISNUMBER(MATCH(AU731,L_Placeholder,0)))),NOT(OR(LEN(AX731)&lt;2,ISNUMBER(MATCH(AX731,L_Placeholder,0)))),TRIM(AE731)&lt;&gt;TRIM(T731)),"N/A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missing",IF(OR(LEN(AU731)&lt;2,ISNUMBER(MATCH(AU731,L_Placeholder,0))),"INVALID – PIC missing",IF(OR(LEN(AV731)&lt;2,ISNUMBER(MATCH(AV731,L_Placeholder,0))),"INVALID – result / assessment missing",IF(OR(OR(LEN(AW731)&lt;3,ISNUMBER(MATCH(AW731,L_Placeholder,0))),SUMPRODUCT(--ISNUMBER(SEARCH(" "&amp;L_EvidencePhrase&amp;" ",BD731)))&gt;0,BI731=1),"INVALID – evidence missing, placeholder or not yet on file",IF(BL731=0,"INVALID – evidence needs a traceable reference (number, file name or link)",IF(OR(LEN(AX731)&lt;2,ISNUMBER(MATCH(AX731,L_Placeholder,0))),"INVALID – verifier missing",IF(AX731=AU731,"INVALID – verifier must be someone other than the PIC",IF(BH731=1,"INVALID – result not yet available (awaiting / TBC)",IF(BV731=1,"INVALID – wording says not on board: an on-board confirmation needs the item loaded",IF(AND(AQ731=1,OR(OR(LEN(AY731)&lt;3,ISNUMBER(MATCH(AY731,L_Placeholder,0))),BJ731=1,BQ731=0)),"INVALID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LATE","COMPLETE")&amp;IF(BG731=1," – CHECK WORDING",""))))))))))))))))))))))),IF(TRIM(U731)="Fail","FAIL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t="str">
        <f aca="false">" "&amp;TRIM(SUBSTITUTE(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 "))&amp;" "</f>
        <v>  </v>
      </c>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IFERROR(IF(AND(TRIM(U731)="Pass",SUMPRODUCT((LEN(BC731)-LEN(SUBSTITUTE(BC731,"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")))/(LEN(L_PendNeg)+1))+SUMPRODUCT((LEN(BC731)-LEN(SUBSTITUTE(BC731," "&amp;L_PendPrep&amp;" "," ")))/(LEN(L_PendPrep)+1)),1,0),1)</f>
        <v>0</v>
      </c>
      <c r="BI731" s="61" t="n">
        <f aca="false">IFERROR(IF(SUMPRODUCT((LEN(BD731)-LEN(SUBSTITUTE(BD731," "&amp;L_PendStrict&amp;" "," ")))/(LEN(L_PendStrict)+1))&gt;SUMPRODUCT((LEN(BD731)-LEN(SUBSTITUTE(BD731," "&amp;L_PendNeg&amp;" "," ")))/(LEN(L_PendNeg)+1)),1,0),1)</f>
        <v>0</v>
      </c>
      <c r="BJ731" s="61" t="n">
        <f aca="false">IFERROR(IF(SUMPRODUCT((LEN(BE731)-LEN(SUBSTITUTE(BE731," "&amp;L_Pending&amp;" "," ")))/(LEN(L_Pending)+1))&gt;SUMPRODUCT((LEN(BE731)-LEN(SUBSTITUTE(BE731," "&amp;L_PendNeg&amp;" "," ")))/(LEN(L_PendNeg)+1))+SUMPRODUCT((LEN(BE731)-LEN(SUBSTITUTE(BE731," "&amp;L_PendPrep&amp;" "," ")))/(LEN(L_PendPrep)+1)),1,0),1)</f>
        <v>0</v>
      </c>
      <c r="BK731" s="61" t="n">
        <f aca="false">IFERROR(IF(SUMPRODUCT((LEN(BF731)-LEN(SUBSTITUTE(BF731," "&amp;L_PendStrict&amp;" "," ")))/(LEN(L_PendStrict)+1))&gt;SUMPRODUCT((LEN(BF731)-LEN(SUBSTITUTE(BF731," "&amp;L_PendNeg&amp;" "," ")))/(LEN(L_PendNeg)+1)),1,0),1)</f>
        <v>0</v>
      </c>
      <c r="BL731" s="61" t="n">
        <f aca="false">IFERROR(IF(OR(SUMPRODUCT(--ISNUMBER(SEARCH({"aa000"," aa 000"," aaa 000"," aaaa 000"," a 0000"," a000 000"," aa 00 000"," aaa 00 000"},BN731)))&gt;0,SUMPRODUCT(--ISNUMBER(SEARCH({"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731)))&gt;0,SUMPRODUCT(--ISNUMBER(SEARCH({"http","www.","\",".pdf",".jpg",".jpeg",".png",".heic",".xls",".doc",".msg",".eml"},Z731)))&gt;0,AND(SUMPRODUCT(--ISNUMBER(SEARCH({"sharepoint","onedrive","teams","dms","q-pulse","qpulse"},Z731)))&gt;0,ISNUMBER(SEARCH("0",BM731)))),1,0),0)</f>
        <v>0</v>
      </c>
      <c r="BM731" s="61" t="str">
        <f aca="false">SUBSTITUTE(SUBSTITUTE(SUBSTITUTE(SUBSTITUTE(SUBSTITUTE(SUBSTITUTE(SUBSTITUTE(SUBSTITUTE(SUBSTITUTE(LOWER(BW731&amp;""),"1","0"),"2","0"),"3","0"),"4","0"),"5","0"),"6","0"),"7","0"),"8","0"),"9","0")</f>
        <v>  </v>
      </c>
      <c r="BN731" s="61" t="str">
        <f aca="false">SUBSTITUTE(SUBSTITUTE(SUBSTITUTE(SUBSTITUTE(SUBSTITUTE(SUBSTITUTE(SUBSTITUTE(SUBSTITUTE(SUBSTITUTE(SUBSTITUTE(SUBSTITUTE(SUBSTITUTE(SUBSTITUTE(SUBSTITUTE(SUBSTITUTE(SUBSTITUTE(SUBSTITUTE(SUBSTITUTE(SUBSTITUTE(SUBSTITUTE(SUBSTITUTE(SUBSTITUTE(SUBSTITUTE(SUBSTITUTE(SUBSTITUTE(BM731,"b","a"),"c","a"),"d","a"),"e","a"),"f","a"),"g","a"),"h","a"),"i","a"),"j","a"),"k","a"),"l","a"),"m","a"),"n","a"),"o","a"),"p","a"),"q","a"),"r","a"),"s","a"),"t","a"),"u","a"),"v","a"),"w","a"),"x","a"),"y","a"),"z","a")</f>
        <v>  </v>
      </c>
      <c r="BO731" s="61" t="str">
        <f aca="false">SUBSTITUTE(SUBSTITUTE(SUBSTITUTE(SUBSTITUTE(SUBSTITUTE(SUBSTITUTE(SUBSTITUTE(SUBSTITUTE(SUBSTITUTE(LOWER(BX731&amp;""),"1","0"),"2","0"),"3","0"),"4","0"),"5","0"),"6","0"),"7","0"),"8","0"),"9","0")</f>
        <v>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v>
      </c>
      <c r="BQ731" s="61" t="n">
        <f aca="false">IFERROR(IF(OR(SUMPRODUCT(--ISNUMBER(SEARCH({"aa000"," aa 000"," aaa 000"," aaaa 000"," a 0000"," a000 000"," aa 00 000"," aaa 00 000"},BP731)))&gt;0,SUMPRODUCT(--ISNUMBER(SEARCH({"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731)))&gt;0,SUMPRODUCT(--ISNUMBER(SEARCH({"http","www.","\",".pdf",".jpg",".jpeg",".png",".heic",".xls",".doc",".msg",".eml"},W731)))&gt;0,ISNUMBER(SEARCH("0000",BO731)),AND(SUMPRODUCT(--ISNUMBER(SEARCH({"sharepoint","onedrive","teams","dms","q-pulse","qpulse"},W731)))&gt;0,ISNUMBER(SEARCH("0",BO731)))),1,0),0)</f>
        <v>0</v>
      </c>
      <c r="BR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731," "&amp;LOWER(Flights!$F$26)&amp;" "," ~ ")," mh"," ~")," at "," ~ ")," by "," ~ ")," on "," ~ ")," to "," ~ ")," from "," ~ ")," until "," ~ ")," till "," ~ ")," before "," ~ ")," after "," ~ ")," around "," ~ ")," approx "," ~ ")," about "," ~ ")," since "," ~ ")," hrs "," ~ ")," hr "," ~ ")," hours "," ~ ")," time "," ~ ")," jan "," ~ ")," feb "," ~ ")," mar "," ~ ")," apr "," ~ ")," may "," ~ ")," jun "," ~ ")," jul "," ~ ")," aug "," ~ ")," sep "," ~ ")," sept "," ~ ")," oct "," ~ ")</f>
        <v>  </v>
      </c>
      <c r="BS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731," "&amp;LOWER(Flights!$F$26)&amp;" "," ~ ")," mh"," ~")," at "," ~ ")," by "," ~ ")," on "," ~ ")," to "," ~ ")," from "," ~ ")," until "," ~ ")," till "," ~ ")," before "," ~ ")," after "," ~ ")," around "," ~ ")," approx "," ~ ")," about "," ~ ")," since "," ~ ")," hrs "," ~ ")," hr "," ~ ")," hours "," ~ ")," time "," ~ ")," jan "," ~ ")," feb "," ~ ")," mar "," ~ ")," apr "," ~ ")," may "," ~ ")," jun "," ~ ")," jul "," ~ ")," aug "," ~ ")," sep "," ~ ")," sept "," ~ ")," oct "," ~ ")</f>
        <v>  </v>
      </c>
      <c r="BT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731,"jan","~"),"feb","~"),"mar","~"),"apr","~"),"may","~"),"jun","~"),"jul","~"),"aug","~"),"sep","~"),"oct","~"),"nov","~"),"dec","~")," nov "," ~ ")," dec "," ~ ")," mon "," ~ ")," tue "," ~ ")," wed "," ~ ")," thu "," ~ ")," fri "," ~ ")," sat "," ~ ")," sun "," ~ ")," gate "," ~ ")," bay "," ~ ")," stand "," ~ ")," position "," ~ ")," galley "," ~ ")," flight "," ~ ")," flt "," ~ ")," day "," ~ ")," date "," ~ ")," dated "," ~ ")," the "," ~ ")," and "," ~ ")," of "," ~ ")," in "," ~ ")," for "," ~ ")," with "," ~ ")</f>
        <v>  </v>
      </c>
      <c r="BU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731,"jan","~"),"feb","~"),"mar","~"),"apr","~"),"may","~"),"jun","~"),"jul","~"),"aug","~"),"sep","~"),"oct","~"),"nov","~"),"dec","~")," nov "," ~ ")," dec "," ~ ")," mon "," ~ ")," tue "," ~ ")," wed "," ~ ")," thu "," ~ ")," fri "," ~ ")," sat "," ~ ")," sun "," ~ ")," gate "," ~ ")," bay "," ~ ")," stand "," ~ ")," position "," ~ ")," galley "," ~ ")," flight "," ~ ")," flt "," ~ ")," day "," ~ ")," date "," ~ ")," dated "," ~ ")," the "," ~ ")," and "," ~ ")," of "," ~ ")," in "," ~ ")," for "," ~ ")," with "," ~ ")</f>
        <v>  </v>
      </c>
      <c r="BV731" s="61" t="n">
        <f aca="false">0</f>
        <v>0</v>
      </c>
      <c r="BW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731," pax "," ~ ")," etd "," ~ ")," eta "," ~ ")," std "," ~ ")," sta "," ~ ")," atd "," ~ ")," ata "," ~ ")," lt "," ~ ")," utc "," ~ ")," local "," ~ ")," ok "," ~ ")," done "," ~ ")," seen "," ~ ")," chk "," ~ ")," chkd "," ~ ")," checked "," ~ ")," rcvd "," ~ ")," recd "," ~ ")," dep "," ~ ")," arr "," ~ ")," qty "," ~ ")," all "," ~ ")," ttl "," ~ ")," total "," ~ ")," via "," ~ ")," per "," ~ ")," call "," ~ ")," inbound "," ~ ")," outbound "," ~ ")," approx "," ~ ")</f>
        <v>  </v>
      </c>
      <c r="BX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731," pax "," ~ ")," etd "," ~ ")," eta "," ~ ")," std "," ~ ")," sta "," ~ ")," atd "," ~ ")," ata "," ~ ")," lt "," ~ ")," utc "," ~ ")," local "," ~ ")," ok "," ~ ")," done "," ~ ")," seen "," ~ ")," chk "," ~ ")," chkd "," ~ ")," checked "," ~ ")," rcvd "," ~ ")," recd "," ~ ")," dep "," ~ ")," arr "," ~ ")," qty "," ~ ")," all "," ~ ")," ttl "," ~ ")," total "," ~ ")," via "," ~ ")," per "," ~ ")," call "," ~ ")," inbound "," ~ ")," outbound "," ~ ")," approx "," ~ ")</f>
        <v>  </v>
      </c>
    </row>
    <row r="732" customFormat="false" ht="39.75" hidden="false" customHeight="true" outlineLevel="0" collapsed="false">
      <c r="A732" s="57" t="s">
        <v>1469</v>
      </c>
      <c r="B732" s="57" t="s">
        <v>312</v>
      </c>
      <c r="C732" s="57" t="str">
        <f aca="false">Flights!$F$26</f>
        <v>MH0002</v>
      </c>
      <c r="D732" s="58" t="n">
        <f aca="false">Flights!$D$26</f>
        <v>46325</v>
      </c>
      <c r="E732" s="57" t="str">
        <f aca="false">Flights!$G$26&amp;"-"&amp;Flights!$H$26</f>
        <v>KUL-LHR</v>
      </c>
      <c r="F732" s="57" t="str">
        <f aca="false">Flights!$K$26</f>
        <v>BC</v>
      </c>
      <c r="G732" s="57" t="s">
        <v>423</v>
      </c>
      <c r="H732" s="57" t="s">
        <v>381</v>
      </c>
      <c r="I732" s="57" t="s">
        <v>632</v>
      </c>
      <c r="J732" s="57" t="s">
        <v>633</v>
      </c>
      <c r="K732" s="67" t="s">
        <v>504</v>
      </c>
      <c r="L732" s="67" t="s">
        <v>759</v>
      </c>
      <c r="M732" s="67" t="s">
        <v>187</v>
      </c>
      <c r="N732" s="67" t="s">
        <v>386</v>
      </c>
      <c r="O732" s="67" t="s">
        <v>635</v>
      </c>
      <c r="P732" s="57" t="s">
        <v>187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open",IF(AND(NOT(OR(LEN(AZ732)&lt;15,ISNUMBER(MATCH(AZ732,L_Placeholder,0)))),BK732=0,NOT(OR(LEN(AU732)&lt;2,ISNUMBER(MATCH(AU732,L_Placeholder,0)))),NOT(OR(LEN(AX732)&lt;2,ISNUMBER(MATCH(AX732,L_Placeholder,0)))),TRIM(AE732)&lt;&gt;TRIM(T732)),"N/A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missing",IF(OR(LEN(AU732)&lt;2,ISNUMBER(MATCH(AU732,L_Placeholder,0))),"INVALID – PIC missing",IF(OR(LEN(AV732)&lt;2,ISNUMBER(MATCH(AV732,L_Placeholder,0))),"INVALID – result / assessment missing",IF(OR(OR(LEN(AW732)&lt;3,ISNUMBER(MATCH(AW732,L_Placeholder,0))),SUMPRODUCT(--ISNUMBER(SEARCH(" "&amp;L_EvidencePhrase&amp;" ",BD732)))&gt;0,BI732=1),"INVALID – evidence missing, placeholder or not yet on file",IF(BL732=0,"INVALID – evidence needs a traceable reference (number, file name or link)",IF(OR(LEN(AX732)&lt;2,ISNUMBER(MATCH(AX732,L_Placeholder,0))),"INVALID – verifier missing",IF(AX732=AU732,"INVALID – verifier must be someone other than the PIC",IF(BH732=1,"INVALID – result not yet available (awaiting / TBC)",IF(BV732=1,"INVALID – wording says not on board: an on-board confirmation needs the item loaded",IF(AND(AQ732=1,OR(OR(LEN(AY732)&lt;3,ISNUMBER(MATCH(AY732,L_Placeholder,0))),BJ732=1,BQ732=0)),"INVALID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LATE","COMPLETE")&amp;IF(BG732=1," – CHECK WORDING",""))))))))))))))))))))))),IF(TRIM(U732)="Fail","FAIL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t="str">
        <f aca="false">" "&amp;TRIM(SUBSTITUTE(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 "))&amp;" "</f>
        <v>  </v>
      </c>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IFERROR(IF(AND(TRIM(U732)="Pass",SUMPRODUCT((LEN(BC732)-LEN(SUBSTITUTE(BC732,"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")))/(LEN(L_PendNeg)+1))+SUMPRODUCT((LEN(BC732)-LEN(SUBSTITUTE(BC732," "&amp;L_PendPrep&amp;" "," ")))/(LEN(L_PendPrep)+1)),1,0),1)</f>
        <v>0</v>
      </c>
      <c r="BI732" s="61" t="n">
        <f aca="false">IFERROR(IF(SUMPRODUCT((LEN(BD732)-LEN(SUBSTITUTE(BD732," "&amp;L_PendStrict&amp;" "," ")))/(LEN(L_PendStrict)+1))&gt;SUMPRODUCT((LEN(BD732)-LEN(SUBSTITUTE(BD732," "&amp;L_PendNeg&amp;" "," ")))/(LEN(L_PendNeg)+1)),1,0),1)</f>
        <v>0</v>
      </c>
      <c r="BJ732" s="61" t="n">
        <f aca="false">IFERROR(IF(SUMPRODUCT((LEN(BE732)-LEN(SUBSTITUTE(BE732," "&amp;L_Pending&amp;" "," ")))/(LEN(L_Pending)+1))&gt;SUMPRODUCT((LEN(BE732)-LEN(SUBSTITUTE(BE732," "&amp;L_PendNeg&amp;" "," ")))/(LEN(L_PendNeg)+1))+SUMPRODUCT((LEN(BE732)-LEN(SUBSTITUTE(BE732," "&amp;L_PendPrep&amp;" "," ")))/(LEN(L_PendPrep)+1)),1,0),1)</f>
        <v>0</v>
      </c>
      <c r="BK732" s="61" t="n">
        <f aca="false">IFERROR(IF(SUMPRODUCT((LEN(BF732)-LEN(SUBSTITUTE(BF732," "&amp;L_PendStrict&amp;" "," ")))/(LEN(L_PendStrict)+1))&gt;SUMPRODUCT((LEN(BF732)-LEN(SUBSTITUTE(BF732," "&amp;L_PendNeg&amp;" "," ")))/(LEN(L_PendNeg)+1)),1,0),1)</f>
        <v>0</v>
      </c>
      <c r="BL732" s="61" t="n">
        <f aca="false">IFERROR(IF(OR(SUMPRODUCT(--ISNUMBER(SEARCH({"aa000"," aa 000"," aaa 000"," aaaa 000"," a 0000"," a000 000"," aa 00 000"," aaa 00 000"},BN732)))&gt;0,SUMPRODUCT(--ISNUMBER(SEARCH({"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732)))&gt;0,SUMPRODUCT(--ISNUMBER(SEARCH({"http","www.","\",".pdf",".jpg",".jpeg",".png",".heic",".xls",".doc",".msg",".eml"},Z732)))&gt;0,AND(SUMPRODUCT(--ISNUMBER(SEARCH({"sharepoint","onedrive","teams","dms","q-pulse","qpulse"},Z732)))&gt;0,ISNUMBER(SEARCH("0",BM732)))),1,0),0)</f>
        <v>0</v>
      </c>
      <c r="BM732" s="61" t="str">
        <f aca="false">SUBSTITUTE(SUBSTITUTE(SUBSTITUTE(SUBSTITUTE(SUBSTITUTE(SUBSTITUTE(SUBSTITUTE(SUBSTITUTE(SUBSTITUTE(LOWER(BW732&amp;""),"1","0"),"2","0"),"3","0"),"4","0"),"5","0"),"6","0"),"7","0"),"8","0"),"9","0")</f>
        <v>  </v>
      </c>
      <c r="BN732" s="61" t="str">
        <f aca="false">SUBSTITUTE(SUBSTITUTE(SUBSTITUTE(SUBSTITUTE(SUBSTITUTE(SUBSTITUTE(SUBSTITUTE(SUBSTITUTE(SUBSTITUTE(SUBSTITUTE(SUBSTITUTE(SUBSTITUTE(SUBSTITUTE(SUBSTITUTE(SUBSTITUTE(SUBSTITUTE(SUBSTITUTE(SUBSTITUTE(SUBSTITUTE(SUBSTITUTE(SUBSTITUTE(SUBSTITUTE(SUBSTITUTE(SUBSTITUTE(SUBSTITUTE(BM732,"b","a"),"c","a"),"d","a"),"e","a"),"f","a"),"g","a"),"h","a"),"i","a"),"j","a"),"k","a"),"l","a"),"m","a"),"n","a"),"o","a"),"p","a"),"q","a"),"r","a"),"s","a"),"t","a"),"u","a"),"v","a"),"w","a"),"x","a"),"y","a"),"z","a")</f>
        <v>  </v>
      </c>
      <c r="BO732" s="61" t="str">
        <f aca="false">SUBSTITUTE(SUBSTITUTE(SUBSTITUTE(SUBSTITUTE(SUBSTITUTE(SUBSTITUTE(SUBSTITUTE(SUBSTITUTE(SUBSTITUTE(LOWER(BX732&amp;""),"1","0"),"2","0"),"3","0"),"4","0"),"5","0"),"6","0"),"7","0"),"8","0"),"9","0")</f>
        <v>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v>
      </c>
      <c r="BQ732" s="61" t="n">
        <f aca="false">IFERROR(IF(OR(SUMPRODUCT(--ISNUMBER(SEARCH({"aa000"," aa 000"," aaa 000"," aaaa 000"," a 0000"," a000 000"," aa 00 000"," aaa 00 000"},BP732)))&gt;0,SUMPRODUCT(--ISNUMBER(SEARCH({"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732)))&gt;0,SUMPRODUCT(--ISNUMBER(SEARCH({"http","www.","\",".pdf",".jpg",".jpeg",".png",".heic",".xls",".doc",".msg",".eml"},W732)))&gt;0,ISNUMBER(SEARCH("0000",BO732)),AND(SUMPRODUCT(--ISNUMBER(SEARCH({"sharepoint","onedrive","teams","dms","q-pulse","qpulse"},W732)))&gt;0,ISNUMBER(SEARCH("0",BO732)))),1,0),0)</f>
        <v>0</v>
      </c>
      <c r="BR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732," "&amp;LOWER(Flights!$F$26)&amp;" "," ~ ")," mh"," ~")," at "," ~ ")," by "," ~ ")," on "," ~ ")," to "," ~ ")," from "," ~ ")," until "," ~ ")," till "," ~ ")," before "," ~ ")," after "," ~ ")," around "," ~ ")," approx "," ~ ")," about "," ~ ")," since "," ~ ")," hrs "," ~ ")," hr "," ~ ")," hours "," ~ ")," time "," ~ ")," jan "," ~ ")," feb "," ~ ")," mar "," ~ ")," apr "," ~ ")," may "," ~ ")," jun "," ~ ")," jul "," ~ ")," aug "," ~ ")," sep "," ~ ")," sept "," ~ ")," oct "," ~ ")</f>
        <v>  </v>
      </c>
      <c r="BS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732," "&amp;LOWER(Flights!$F$26)&amp;" "," ~ ")," mh"," ~")," at "," ~ ")," by "," ~ ")," on "," ~ ")," to "," ~ ")," from "," ~ ")," until "," ~ ")," till "," ~ ")," before "," ~ ")," after "," ~ ")," around "," ~ ")," approx "," ~ ")," about "," ~ ")," since "," ~ ")," hrs "," ~ ")," hr "," ~ ")," hours "," ~ ")," time "," ~ ")," jan "," ~ ")," feb "," ~ ")," mar "," ~ ")," apr "," ~ ")," may "," ~ ")," jun "," ~ ")," jul "," ~ ")," aug "," ~ ")," sep "," ~ ")," sept "," ~ ")," oct "," ~ ")</f>
        <v>  </v>
      </c>
      <c r="BT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732,"jan","~"),"feb","~"),"mar","~"),"apr","~"),"may","~"),"jun","~"),"jul","~"),"aug","~"),"sep","~"),"oct","~"),"nov","~"),"dec","~")," nov "," ~ ")," dec "," ~ ")," mon "," ~ ")," tue "," ~ ")," wed "," ~ ")," thu "," ~ ")," fri "," ~ ")," sat "," ~ ")," sun "," ~ ")," gate "," ~ ")," bay "," ~ ")," stand "," ~ ")," position "," ~ ")," galley "," ~ ")," flight "," ~ ")," flt "," ~ ")," day "," ~ ")," date "," ~ ")," dated "," ~ ")," the "," ~ ")," and "," ~ ")," of "," ~ ")," in "," ~ ")," for "," ~ ")," with "," ~ ")</f>
        <v>  </v>
      </c>
      <c r="BU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732,"jan","~"),"feb","~"),"mar","~"),"apr","~"),"may","~"),"jun","~"),"jul","~"),"aug","~"),"sep","~"),"oct","~"),"nov","~"),"dec","~")," nov "," ~ ")," dec "," ~ ")," mon "," ~ ")," tue "," ~ ")," wed "," ~ ")," thu "," ~ ")," fri "," ~ ")," sat "," ~ ")," sun "," ~ ")," gate "," ~ ")," bay "," ~ ")," stand "," ~ ")," position "," ~ ")," galley "," ~ ")," flight "," ~ ")," flt "," ~ ")," day "," ~ ")," date "," ~ ")," dated "," ~ ")," the "," ~ ")," and "," ~ ")," of "," ~ ")," in "," ~ ")," for "," ~ ")," with "," ~ ")</f>
        <v>  </v>
      </c>
      <c r="BV732" s="61" t="n">
        <f aca="false">0</f>
        <v>0</v>
      </c>
      <c r="BW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732," pax "," ~ ")," etd "," ~ ")," eta "," ~ ")," std "," ~ ")," sta "," ~ ")," atd "," ~ ")," ata "," ~ ")," lt "," ~ ")," utc "," ~ ")," local "," ~ ")," ok "," ~ ")," done "," ~ ")," seen "," ~ ")," chk "," ~ ")," chkd "," ~ ")," checked "," ~ ")," rcvd "," ~ ")," recd "," ~ ")," dep "," ~ ")," arr "," ~ ")," qty "," ~ ")," all "," ~ ")," ttl "," ~ ")," total "," ~ ")," via "," ~ ")," per "," ~ ")," call "," ~ ")," inbound "," ~ ")," outbound "," ~ ")," approx "," ~ ")</f>
        <v>  </v>
      </c>
      <c r="BX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732," pax "," ~ ")," etd "," ~ ")," eta "," ~ ")," std "," ~ ")," sta "," ~ ")," atd "," ~ ")," ata "," ~ ")," lt "," ~ ")," utc "," ~ ")," local "," ~ ")," ok "," ~ ")," done "," ~ ")," seen "," ~ ")," chk "," ~ ")," chkd "," ~ ")," checked "," ~ ")," rcvd "," ~ ")," recd "," ~ ")," dep "," ~ ")," arr "," ~ ")," qty "," ~ ")," all "," ~ ")," ttl "," ~ ")," total "," ~ ")," via "," ~ ")," per "," ~ ")," call "," ~ ")," inbound "," ~ ")," outbound "," ~ ")," approx "," ~ ")</f>
        <v>  </v>
      </c>
    </row>
    <row r="733" customFormat="false" ht="39.75" hidden="false" customHeight="true" outlineLevel="0" collapsed="false">
      <c r="A733" s="57" t="s">
        <v>1470</v>
      </c>
      <c r="B733" s="57" t="s">
        <v>312</v>
      </c>
      <c r="C733" s="57" t="str">
        <f aca="false">Flights!$F$26</f>
        <v>MH0002</v>
      </c>
      <c r="D733" s="58" t="n">
        <f aca="false">Flights!$D$26</f>
        <v>46325</v>
      </c>
      <c r="E733" s="57" t="str">
        <f aca="false">Flights!$G$26&amp;"-"&amp;Flights!$H$26</f>
        <v>KUL-LHR</v>
      </c>
      <c r="F733" s="57" t="str">
        <f aca="false">Flights!$K$26</f>
        <v>BC</v>
      </c>
      <c r="G733" s="57" t="s">
        <v>462</v>
      </c>
      <c r="H733" s="57" t="s">
        <v>463</v>
      </c>
      <c r="I733" s="57" t="s">
        <v>382</v>
      </c>
      <c r="J733" s="57" t="s">
        <v>464</v>
      </c>
      <c r="K733" s="67" t="s">
        <v>429</v>
      </c>
      <c r="L733" s="67" t="s">
        <v>465</v>
      </c>
      <c r="M733" s="67"/>
      <c r="N733" s="67" t="s">
        <v>386</v>
      </c>
      <c r="O733" s="67" t="s">
        <v>466</v>
      </c>
      <c r="P733" s="57" t="s">
        <v>187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open",IF(AND(NOT(OR(LEN(AZ733)&lt;15,ISNUMBER(MATCH(AZ733,L_Placeholder,0)))),BK733=0,NOT(OR(LEN(AU733)&lt;2,ISNUMBER(MATCH(AU733,L_Placeholder,0)))),NOT(OR(LEN(AX733)&lt;2,ISNUMBER(MATCH(AX733,L_Placeholder,0)))),TRIM(AE733)&lt;&gt;TRIM(T733)),"N/A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missing",IF(OR(LEN(AU733)&lt;2,ISNUMBER(MATCH(AU733,L_Placeholder,0))),"INVALID – PIC missing",IF(OR(LEN(AV733)&lt;2,ISNUMBER(MATCH(AV733,L_Placeholder,0))),"INVALID – result / assessment missing",IF(OR(OR(LEN(AW733)&lt;3,ISNUMBER(MATCH(AW733,L_Placeholder,0))),SUMPRODUCT(--ISNUMBER(SEARCH(" "&amp;L_EvidencePhrase&amp;" ",BD733)))&gt;0,BI733=1),"INVALID – evidence missing, placeholder or not yet on file",IF(BL733=0,"INVALID – evidence needs a traceable reference (number, file name or link)",IF(OR(LEN(AX733)&lt;2,ISNUMBER(MATCH(AX733,L_Placeholder,0))),"INVALID – verifier missing",IF(AX733=AU733,"INVALID – verifier must be someone other than the PIC",IF(BH733=1,"INVALID – result not yet available (awaiting / TBC)",IF(BV733=1,"INVALID – wording says not on board: an on-board confirmation needs the item loaded",IF(AND(AQ733=1,OR(OR(LEN(AY733)&lt;3,ISNUMBER(MATCH(AY733,L_Placeholder,0))),BJ733=1,BQ733=0)),"INVALID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LATE","COMPLETE")&amp;IF(BG733=1," – CHECK WORDING",""))))))))))))))))))))))))),IF(TRIM(U733)="Fail","FAIL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t="str">
        <f aca="false">" "&amp;TRIM(SUBSTITUTE(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 "))&amp;" "</f>
        <v>  </v>
      </c>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IFERROR(IF(AND(TRIM(U733)="Pass",SUMPRODUCT((LEN(BC733)-LEN(SUBSTITUTE(BC733,"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")))/(LEN(L_PendNeg)+1)),1,0),1)</f>
        <v>0</v>
      </c>
      <c r="BI733" s="61" t="n">
        <f aca="false">IFERROR(IF(SUMPRODUCT((LEN(BD733)-LEN(SUBSTITUTE(BD733," "&amp;L_PendStrict&amp;" "," ")))/(LEN(L_PendStrict)+1))&gt;SUMPRODUCT((LEN(BD733)-LEN(SUBSTITUTE(BD733," "&amp;L_PendNeg&amp;" "," ")))/(LEN(L_PendNeg)+1)),1,0),1)</f>
        <v>0</v>
      </c>
      <c r="BJ733" s="61" t="n">
        <f aca="false">IFERROR(IF(SUMPRODUCT((LEN(BE733)-LEN(SUBSTITUTE(BE733," "&amp;L_Pending&amp;" "," ")))/(LEN(L_Pending)+1))&gt;SUMPRODUCT((LEN(BE733)-LEN(SUBSTITUTE(BE733," "&amp;L_PendNeg&amp;" "," ")))/(LEN(L_PendNeg)+1)),1,0),1)</f>
        <v>0</v>
      </c>
      <c r="BK733" s="61" t="n">
        <f aca="false">IFERROR(IF(SUMPRODUCT((LEN(BF733)-LEN(SUBSTITUTE(BF733," "&amp;L_PendStrict&amp;" "," ")))/(LEN(L_PendStrict)+1))&gt;SUMPRODUCT((LEN(BF733)-LEN(SUBSTITUTE(BF733," "&amp;L_PendNeg&amp;" "," ")))/(LEN(L_PendNeg)+1)),1,0),1)</f>
        <v>0</v>
      </c>
      <c r="BL733" s="61" t="n">
        <f aca="false">IFERROR(IF(OR(SUMPRODUCT(--ISNUMBER(SEARCH({"aa000"," aa 000"," aaa 000"," aaaa 000"," a 0000"," a000 000"," aa 00 000"," aaa 00 000"},BN733)))&gt;0,SUMPRODUCT(--ISNUMBER(SEARCH({"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733)))&gt;0,SUMPRODUCT(--ISNUMBER(SEARCH({"http","www.","\",".pdf",".jpg",".jpeg",".png",".heic",".xls",".doc",".msg",".eml"},Z733)))&gt;0,AND(SUMPRODUCT(--ISNUMBER(SEARCH({"sharepoint","onedrive","teams","dms","q-pulse","qpulse"},Z733)))&gt;0,ISNUMBER(SEARCH("0",BM733)))),1,0),0)</f>
        <v>0</v>
      </c>
      <c r="BM733" s="61" t="str">
        <f aca="false">SUBSTITUTE(SUBSTITUTE(SUBSTITUTE(SUBSTITUTE(SUBSTITUTE(SUBSTITUTE(SUBSTITUTE(SUBSTITUTE(SUBSTITUTE(LOWER(BW733&amp;""),"1","0"),"2","0"),"3","0"),"4","0"),"5","0"),"6","0"),"7","0"),"8","0"),"9","0")</f>
        <v>  </v>
      </c>
      <c r="BN733" s="61" t="str">
        <f aca="false">SUBSTITUTE(SUBSTITUTE(SUBSTITUTE(SUBSTITUTE(SUBSTITUTE(SUBSTITUTE(SUBSTITUTE(SUBSTITUTE(SUBSTITUTE(SUBSTITUTE(SUBSTITUTE(SUBSTITUTE(SUBSTITUTE(SUBSTITUTE(SUBSTITUTE(SUBSTITUTE(SUBSTITUTE(SUBSTITUTE(SUBSTITUTE(SUBSTITUTE(SUBSTITUTE(SUBSTITUTE(SUBSTITUTE(SUBSTITUTE(SUBSTITUTE(BM733,"b","a"),"c","a"),"d","a"),"e","a"),"f","a"),"g","a"),"h","a"),"i","a"),"j","a"),"k","a"),"l","a"),"m","a"),"n","a"),"o","a"),"p","a"),"q","a"),"r","a"),"s","a"),"t","a"),"u","a"),"v","a"),"w","a"),"x","a"),"y","a"),"z","a")</f>
        <v>  </v>
      </c>
      <c r="BO733" s="61" t="str">
        <f aca="false">SUBSTITUTE(SUBSTITUTE(SUBSTITUTE(SUBSTITUTE(SUBSTITUTE(SUBSTITUTE(SUBSTITUTE(SUBSTITUTE(SUBSTITUTE(LOWER(BX733&amp;""),"1","0"),"2","0"),"3","0"),"4","0"),"5","0"),"6","0"),"7","0"),"8","0"),"9","0")</f>
        <v>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v>
      </c>
      <c r="BQ733" s="61" t="n">
        <f aca="false">IFERROR(IF(OR(SUMPRODUCT(--ISNUMBER(SEARCH({"aa000"," aa 000"," aaa 000"," aaaa 000"," a 0000"," a000 000"," aa 00 000"," aaa 00 000"},BP733)))&gt;0,SUMPRODUCT(--ISNUMBER(SEARCH({"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733)))&gt;0,SUMPRODUCT(--ISNUMBER(SEARCH({"http","www.","\",".pdf",".jpg",".jpeg",".png",".heic",".xls",".doc",".msg",".eml"},W733)))&gt;0,ISNUMBER(SEARCH("0000",BO733)),AND(SUMPRODUCT(--ISNUMBER(SEARCH({"sharepoint","onedrive","teams","dms","q-pulse","qpulse"},W733)))&gt;0,ISNUMBER(SEARCH("0",BO733)))),1,0),0)</f>
        <v>0</v>
      </c>
      <c r="BR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733," "&amp;LOWER(Flights!$F$26)&amp;" "," ~ ")," mh"," ~")," at "," ~ ")," by "," ~ ")," on "," ~ ")," to "," ~ ")," from "," ~ ")," until "," ~ ")," till "," ~ ")," before "," ~ ")," after "," ~ ")," around "," ~ ")," approx "," ~ ")," about "," ~ ")," since "," ~ ")," hrs "," ~ ")," hr "," ~ ")," hours "," ~ ")," time "," ~ ")," jan "," ~ ")," feb "," ~ ")," mar "," ~ ")," apr "," ~ ")," may "," ~ ")," jun "," ~ ")," jul "," ~ ")," aug "," ~ ")," sep "," ~ ")," sept "," ~ ")," oct "," ~ ")</f>
        <v>  </v>
      </c>
      <c r="BS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733," "&amp;LOWER(Flights!$F$26)&amp;" "," ~ ")," mh"," ~")," at "," ~ ")," by "," ~ ")," on "," ~ ")," to "," ~ ")," from "," ~ ")," until "," ~ ")," till "," ~ ")," before "," ~ ")," after "," ~ ")," around "," ~ ")," approx "," ~ ")," about "," ~ ")," since "," ~ ")," hrs "," ~ ")," hr "," ~ ")," hours "," ~ ")," time "," ~ ")," jan "," ~ ")," feb "," ~ ")," mar "," ~ ")," apr "," ~ ")," may "," ~ ")," jun "," ~ ")," jul "," ~ ")," aug "," ~ ")," sep "," ~ ")," sept "," ~ ")," oct "," ~ ")</f>
        <v>  </v>
      </c>
      <c r="BT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733,"jan","~"),"feb","~"),"mar","~"),"apr","~"),"may","~"),"jun","~"),"jul","~"),"aug","~"),"sep","~"),"oct","~"),"nov","~"),"dec","~")," nov "," ~ ")," dec "," ~ ")," mon "," ~ ")," tue "," ~ ")," wed "," ~ ")," thu "," ~ ")," fri "," ~ ")," sat "," ~ ")," sun "," ~ ")," gate "," ~ ")," bay "," ~ ")," stand "," ~ ")," position "," ~ ")," galley "," ~ ")," flight "," ~ ")," flt "," ~ ")," day "," ~ ")," date "," ~ ")," dated "," ~ ")," the "," ~ ")," and "," ~ ")," of "," ~ ")," in "," ~ ")," for "," ~ ")," with "," ~ ")</f>
        <v>  </v>
      </c>
      <c r="BU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733,"jan","~"),"feb","~"),"mar","~"),"apr","~"),"may","~"),"jun","~"),"jul","~"),"aug","~"),"sep","~"),"oct","~"),"nov","~"),"dec","~")," nov "," ~ ")," dec "," ~ ")," mon "," ~ ")," tue "," ~ ")," wed "," ~ ")," thu "," ~ ")," fri "," ~ ")," sat "," ~ ")," sun "," ~ ")," gate "," ~ ")," bay "," ~ ")," stand "," ~ ")," position "," ~ ")," galley "," ~ ")," flight "," ~ ")," flt "," ~ ")," day "," ~ ")," date "," ~ ")," dated "," ~ ")," the "," ~ ")," and "," ~ ")," of "," ~ ")," in "," ~ ")," for "," ~ ")," with "," ~ ")</f>
        <v>  </v>
      </c>
      <c r="BV733" s="61" t="n">
        <f aca="false">IFERROR(IF(OR(SUMPRODUCT((LEN(BC733)-LEN(SUBSTITUTE(BC733," "&amp;L_NotLoaded&amp;" "," ")))/(LEN(L_NotLoaded)+1))&gt;SUMPRODUCT((LEN(BC733)-LEN(SUBSTITUTE(BC733," "&amp;L_NotLoadedNeg&amp;" "," ")))/(LEN(L_NotLoadedNeg)+1)),SUMPRODUCT((LEN(BD733)-LEN(SUBSTITUTE(BD733," "&amp;L_NotLoaded&amp;" "," ")))/(LEN(L_NotLoaded)+1))&gt;SUMPRODUCT((LEN(BD733)-LEN(SUBSTITUTE(BD733," "&amp;L_NotLoadedNeg&amp;" "," ")))/(LEN(L_NotLoadedNeg)+1))),1,0),0)</f>
        <v>0</v>
      </c>
      <c r="BW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733," pax "," ~ ")," etd "," ~ ")," eta "," ~ ")," std "," ~ ")," sta "," ~ ")," atd "," ~ ")," ata "," ~ ")," lt "," ~ ")," utc "," ~ ")," local "," ~ ")," ok "," ~ ")," done "," ~ ")," seen "," ~ ")," chk "," ~ ")," chkd "," ~ ")," checked "," ~ ")," rcvd "," ~ ")," recd "," ~ ")," dep "," ~ ")," arr "," ~ ")," qty "," ~ ")," all "," ~ ")," ttl "," ~ ")," total "," ~ ")," via "," ~ ")," per "," ~ ")," call "," ~ ")," inbound "," ~ ")," outbound "," ~ ")," approx "," ~ ")</f>
        <v>  </v>
      </c>
      <c r="BX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733," pax "," ~ ")," etd "," ~ ")," eta "," ~ ")," std "," ~ ")," sta "," ~ ")," atd "," ~ ")," ata "," ~ ")," lt "," ~ ")," utc "," ~ ")," local "," ~ ")," ok "," ~ ")," done "," ~ ")," seen "," ~ ")," chk "," ~ ")," chkd "," ~ ")," checked "," ~ ")," rcvd "," ~ ")," recd "," ~ ")," dep "," ~ ")," arr "," ~ ")," qty "," ~ ")," all "," ~ ")," ttl "," ~ ")," total "," ~ ")," via "," ~ ")," per "," ~ ")," call "," ~ ")," inbound "," ~ ")," outbound "," ~ ")," approx "," ~ ")</f>
        <v>  </v>
      </c>
    </row>
    <row r="734" customFormat="false" ht="39.75" hidden="false" customHeight="true" outlineLevel="0" collapsed="false">
      <c r="A734" s="57" t="s">
        <v>1471</v>
      </c>
      <c r="B734" s="57" t="s">
        <v>312</v>
      </c>
      <c r="C734" s="57" t="str">
        <f aca="false">Flights!$F$26</f>
        <v>MH0002</v>
      </c>
      <c r="D734" s="58" t="n">
        <f aca="false">Flights!$D$26</f>
        <v>46325</v>
      </c>
      <c r="E734" s="57" t="str">
        <f aca="false">Flights!$G$26&amp;"-"&amp;Flights!$H$26</f>
        <v>KUL-LHR</v>
      </c>
      <c r="F734" s="57" t="str">
        <f aca="false">Flights!$K$26</f>
        <v>BC</v>
      </c>
      <c r="G734" s="57" t="s">
        <v>462</v>
      </c>
      <c r="H734" s="57" t="s">
        <v>463</v>
      </c>
      <c r="I734" s="57" t="s">
        <v>431</v>
      </c>
      <c r="J734" s="57" t="s">
        <v>468</v>
      </c>
      <c r="K734" s="67" t="s">
        <v>429</v>
      </c>
      <c r="L734" s="67" t="s">
        <v>465</v>
      </c>
      <c r="M734" s="67"/>
      <c r="N734" s="67" t="s">
        <v>386</v>
      </c>
      <c r="O734" s="67" t="s">
        <v>466</v>
      </c>
      <c r="P734" s="57" t="s">
        <v>187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open",IF(AND(NOT(OR(LEN(AZ734)&lt;15,ISNUMBER(MATCH(AZ734,L_Placeholder,0)))),BK734=0,NOT(OR(LEN(AU734)&lt;2,ISNUMBER(MATCH(AU734,L_Placeholder,0)))),NOT(OR(LEN(AX734)&lt;2,ISNUMBER(MATCH(AX734,L_Placeholder,0)))),TRIM(AE734)&lt;&gt;TRIM(T734)),"N/A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missing",IF(OR(LEN(AU734)&lt;2,ISNUMBER(MATCH(AU734,L_Placeholder,0))),"INVALID – PIC missing",IF(OR(LEN(AV734)&lt;2,ISNUMBER(MATCH(AV734,L_Placeholder,0))),"INVALID – result / assessment missing",IF(OR(OR(LEN(AW734)&lt;3,ISNUMBER(MATCH(AW734,L_Placeholder,0))),SUMPRODUCT(--ISNUMBER(SEARCH(" "&amp;L_EvidencePhrase&amp;" ",BD734)))&gt;0,BI734=1),"INVALID – evidence missing, placeholder or not yet on file",IF(BL734=0,"INVALID – evidence needs a traceable reference (number, file name or link)",IF(OR(LEN(AX734)&lt;2,ISNUMBER(MATCH(AX734,L_Placeholder,0))),"INVALID – verifier missing",IF(AX734=AU734,"INVALID – verifier must be someone other than the PIC",IF(BH734=1,"INVALID – result not yet available (awaiting / TBC)",IF(BV734=1,"INVALID – wording says not on board: an on-board confirmation needs the item loaded",IF(AND(AQ734=1,OR(OR(LEN(AY734)&lt;3,ISNUMBER(MATCH(AY734,L_Placeholder,0))),BJ734=1,BQ734=0)),"INVALID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LATE","COMPLETE")&amp;IF(BG734=1," – CHECK WORDING",""))))))))))))))))))))))))),IF(TRIM(U734)="Fail","FAIL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t="str">
        <f aca="false">" "&amp;TRIM(SUBSTITUTE(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 "))&amp;" "</f>
        <v>  </v>
      </c>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IFERROR(IF(AND(TRIM(U734)="Pass",SUMPRODUCT((LEN(BC734)-LEN(SUBSTITUTE(BC734,"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")))/(LEN(L_PendNeg)+1)),1,0),1)</f>
        <v>0</v>
      </c>
      <c r="BI734" s="61" t="n">
        <f aca="false">IFERROR(IF(SUMPRODUCT((LEN(BD734)-LEN(SUBSTITUTE(BD734," "&amp;L_PendStrict&amp;" "," ")))/(LEN(L_PendStrict)+1))&gt;SUMPRODUCT((LEN(BD734)-LEN(SUBSTITUTE(BD734," "&amp;L_PendNeg&amp;" "," ")))/(LEN(L_PendNeg)+1)),1,0),1)</f>
        <v>0</v>
      </c>
      <c r="BJ734" s="61" t="n">
        <f aca="false">IFERROR(IF(SUMPRODUCT((LEN(BE734)-LEN(SUBSTITUTE(BE734," "&amp;L_Pending&amp;" "," ")))/(LEN(L_Pending)+1))&gt;SUMPRODUCT((LEN(BE734)-LEN(SUBSTITUTE(BE734," "&amp;L_PendNeg&amp;" "," ")))/(LEN(L_PendNeg)+1)),1,0),1)</f>
        <v>0</v>
      </c>
      <c r="BK734" s="61" t="n">
        <f aca="false">IFERROR(IF(SUMPRODUCT((LEN(BF734)-LEN(SUBSTITUTE(BF734," "&amp;L_PendStrict&amp;" "," ")))/(LEN(L_PendStrict)+1))&gt;SUMPRODUCT((LEN(BF734)-LEN(SUBSTITUTE(BF734," "&amp;L_PendNeg&amp;" "," ")))/(LEN(L_PendNeg)+1)),1,0),1)</f>
        <v>0</v>
      </c>
      <c r="BL734" s="61" t="n">
        <f aca="false">IFERROR(IF(OR(SUMPRODUCT(--ISNUMBER(SEARCH({"aa000"," aa 000"," aaa 000"," aaaa 000"," a 0000"," a000 000"," aa 00 000"," aaa 00 000"},BN734)))&gt;0,SUMPRODUCT(--ISNUMBER(SEARCH({"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734)))&gt;0,SUMPRODUCT(--ISNUMBER(SEARCH({"http","www.","\",".pdf",".jpg",".jpeg",".png",".heic",".xls",".doc",".msg",".eml"},Z734)))&gt;0,AND(SUMPRODUCT(--ISNUMBER(SEARCH({"sharepoint","onedrive","teams","dms","q-pulse","qpulse"},Z734)))&gt;0,ISNUMBER(SEARCH("0",BM734)))),1,0),0)</f>
        <v>0</v>
      </c>
      <c r="BM734" s="61" t="str">
        <f aca="false">SUBSTITUTE(SUBSTITUTE(SUBSTITUTE(SUBSTITUTE(SUBSTITUTE(SUBSTITUTE(SUBSTITUTE(SUBSTITUTE(SUBSTITUTE(LOWER(BW734&amp;""),"1","0"),"2","0"),"3","0"),"4","0"),"5","0"),"6","0"),"7","0"),"8","0"),"9","0")</f>
        <v>  </v>
      </c>
      <c r="BN734" s="61" t="str">
        <f aca="false">SUBSTITUTE(SUBSTITUTE(SUBSTITUTE(SUBSTITUTE(SUBSTITUTE(SUBSTITUTE(SUBSTITUTE(SUBSTITUTE(SUBSTITUTE(SUBSTITUTE(SUBSTITUTE(SUBSTITUTE(SUBSTITUTE(SUBSTITUTE(SUBSTITUTE(SUBSTITUTE(SUBSTITUTE(SUBSTITUTE(SUBSTITUTE(SUBSTITUTE(SUBSTITUTE(SUBSTITUTE(SUBSTITUTE(SUBSTITUTE(SUBSTITUTE(BM734,"b","a"),"c","a"),"d","a"),"e","a"),"f","a"),"g","a"),"h","a"),"i","a"),"j","a"),"k","a"),"l","a"),"m","a"),"n","a"),"o","a"),"p","a"),"q","a"),"r","a"),"s","a"),"t","a"),"u","a"),"v","a"),"w","a"),"x","a"),"y","a"),"z","a")</f>
        <v>  </v>
      </c>
      <c r="BO734" s="61" t="str">
        <f aca="false">SUBSTITUTE(SUBSTITUTE(SUBSTITUTE(SUBSTITUTE(SUBSTITUTE(SUBSTITUTE(SUBSTITUTE(SUBSTITUTE(SUBSTITUTE(LOWER(BX734&amp;""),"1","0"),"2","0"),"3","0"),"4","0"),"5","0"),"6","0"),"7","0"),"8","0"),"9","0")</f>
        <v>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v>
      </c>
      <c r="BQ734" s="61" t="n">
        <f aca="false">IFERROR(IF(OR(SUMPRODUCT(--ISNUMBER(SEARCH({"aa000"," aa 000"," aaa 000"," aaaa 000"," a 0000"," a000 000"," aa 00 000"," aaa 00 000"},BP734)))&gt;0,SUMPRODUCT(--ISNUMBER(SEARCH({"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734)))&gt;0,SUMPRODUCT(--ISNUMBER(SEARCH({"http","www.","\",".pdf",".jpg",".jpeg",".png",".heic",".xls",".doc",".msg",".eml"},W734)))&gt;0,ISNUMBER(SEARCH("0000",BO734)),AND(SUMPRODUCT(--ISNUMBER(SEARCH({"sharepoint","onedrive","teams","dms","q-pulse","qpulse"},W734)))&gt;0,ISNUMBER(SEARCH("0",BO734)))),1,0),0)</f>
        <v>0</v>
      </c>
      <c r="BR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734," "&amp;LOWER(Flights!$F$26)&amp;" "," ~ ")," mh"," ~")," at "," ~ ")," by "," ~ ")," on "," ~ ")," to "," ~ ")," from "," ~ ")," until "," ~ ")," till "," ~ ")," before "," ~ ")," after "," ~ ")," around "," ~ ")," approx "," ~ ")," about "," ~ ")," since "," ~ ")," hrs "," ~ ")," hr "," ~ ")," hours "," ~ ")," time "," ~ ")," jan "," ~ ")," feb "," ~ ")," mar "," ~ ")," apr "," ~ ")," may "," ~ ")," jun "," ~ ")," jul "," ~ ")," aug "," ~ ")," sep "," ~ ")," sept "," ~ ")," oct "," ~ ")</f>
        <v>  </v>
      </c>
      <c r="BS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734," "&amp;LOWER(Flights!$F$26)&amp;" "," ~ ")," mh"," ~")," at "," ~ ")," by "," ~ ")," on "," ~ ")," to "," ~ ")," from "," ~ ")," until "," ~ ")," till "," ~ ")," before "," ~ ")," after "," ~ ")," around "," ~ ")," approx "," ~ ")," about "," ~ ")," since "," ~ ")," hrs "," ~ ")," hr "," ~ ")," hours "," ~ ")," time "," ~ ")," jan "," ~ ")," feb "," ~ ")," mar "," ~ ")," apr "," ~ ")," may "," ~ ")," jun "," ~ ")," jul "," ~ ")," aug "," ~ ")," sep "," ~ ")," sept "," ~ ")," oct "," ~ ")</f>
        <v>  </v>
      </c>
      <c r="BT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734,"jan","~"),"feb","~"),"mar","~"),"apr","~"),"may","~"),"jun","~"),"jul","~"),"aug","~"),"sep","~"),"oct","~"),"nov","~"),"dec","~")," nov "," ~ ")," dec "," ~ ")," mon "," ~ ")," tue "," ~ ")," wed "," ~ ")," thu "," ~ ")," fri "," ~ ")," sat "," ~ ")," sun "," ~ ")," gate "," ~ ")," bay "," ~ ")," stand "," ~ ")," position "," ~ ")," galley "," ~ ")," flight "," ~ ")," flt "," ~ ")," day "," ~ ")," date "," ~ ")," dated "," ~ ")," the "," ~ ")," and "," ~ ")," of "," ~ ")," in "," ~ ")," for "," ~ ")," with "," ~ ")</f>
        <v>  </v>
      </c>
      <c r="BU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734,"jan","~"),"feb","~"),"mar","~"),"apr","~"),"may","~"),"jun","~"),"jul","~"),"aug","~"),"sep","~"),"oct","~"),"nov","~"),"dec","~")," nov "," ~ ")," dec "," ~ ")," mon "," ~ ")," tue "," ~ ")," wed "," ~ ")," thu "," ~ ")," fri "," ~ ")," sat "," ~ ")," sun "," ~ ")," gate "," ~ ")," bay "," ~ ")," stand "," ~ ")," position "," ~ ")," galley "," ~ ")," flight "," ~ ")," flt "," ~ ")," day "," ~ ")," date "," ~ ")," dated "," ~ ")," the "," ~ ")," and "," ~ ")," of "," ~ ")," in "," ~ ")," for "," ~ ")," with "," ~ ")</f>
        <v>  </v>
      </c>
      <c r="BV734" s="61" t="n">
        <f aca="false">IFERROR(IF(OR(SUMPRODUCT((LEN(BC734)-LEN(SUBSTITUTE(BC734," "&amp;L_NotLoaded&amp;" "," ")))/(LEN(L_NotLoaded)+1))&gt;SUMPRODUCT((LEN(BC734)-LEN(SUBSTITUTE(BC734," "&amp;L_NotLoadedNeg&amp;" "," ")))/(LEN(L_NotLoadedNeg)+1)),SUMPRODUCT((LEN(BD734)-LEN(SUBSTITUTE(BD734," "&amp;L_NotLoaded&amp;" "," ")))/(LEN(L_NotLoaded)+1))&gt;SUMPRODUCT((LEN(BD734)-LEN(SUBSTITUTE(BD734," "&amp;L_NotLoadedNeg&amp;" "," ")))/(LEN(L_NotLoadedNeg)+1))),1,0),0)</f>
        <v>0</v>
      </c>
      <c r="BW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734," pax "," ~ ")," etd "," ~ ")," eta "," ~ ")," std "," ~ ")," sta "," ~ ")," atd "," ~ ")," ata "," ~ ")," lt "," ~ ")," utc "," ~ ")," local "," ~ ")," ok "," ~ ")," done "," ~ ")," seen "," ~ ")," chk "," ~ ")," chkd "," ~ ")," checked "," ~ ")," rcvd "," ~ ")," recd "," ~ ")," dep "," ~ ")," arr "," ~ ")," qty "," ~ ")," all "," ~ ")," ttl "," ~ ")," total "," ~ ")," via "," ~ ")," per "," ~ ")," call "," ~ ")," inbound "," ~ ")," outbound "," ~ ")," approx "," ~ ")</f>
        <v>  </v>
      </c>
      <c r="BX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734," pax "," ~ ")," etd "," ~ ")," eta "," ~ ")," std "," ~ ")," sta "," ~ ")," atd "," ~ ")," ata "," ~ ")," lt "," ~ ")," utc "," ~ ")," local "," ~ ")," ok "," ~ ")," done "," ~ ")," seen "," ~ ")," chk "," ~ ")," chkd "," ~ ")," checked "," ~ ")," rcvd "," ~ ")," recd "," ~ ")," dep "," ~ ")," arr "," ~ ")," qty "," ~ ")," all "," ~ ")," ttl "," ~ ")," total "," ~ ")," via "," ~ ")," per "," ~ ")," call "," ~ ")," inbound "," ~ ")," outbound "," ~ ")," approx "," ~ ")</f>
        <v>  </v>
      </c>
    </row>
    <row r="735" customFormat="false" ht="91.5" hidden="false" customHeight="true" outlineLevel="0" collapsed="false">
      <c r="A735" s="57" t="s">
        <v>1472</v>
      </c>
      <c r="B735" s="57" t="s">
        <v>312</v>
      </c>
      <c r="C735" s="57" t="str">
        <f aca="false">Flights!$F$26</f>
        <v>MH0002</v>
      </c>
      <c r="D735" s="58" t="n">
        <f aca="false">Flights!$D$26</f>
        <v>46325</v>
      </c>
      <c r="E735" s="57" t="str">
        <f aca="false">Flights!$G$26&amp;"-"&amp;Flights!$H$26</f>
        <v>KUL-LHR</v>
      </c>
      <c r="F735" s="57" t="str">
        <f aca="false">Flights!$K$26</f>
        <v>BC</v>
      </c>
      <c r="G735" s="57" t="s">
        <v>462</v>
      </c>
      <c r="H735" s="57" t="s">
        <v>463</v>
      </c>
      <c r="I735" s="57" t="s">
        <v>443</v>
      </c>
      <c r="J735" s="57" t="s">
        <v>470</v>
      </c>
      <c r="K735" s="67" t="s">
        <v>504</v>
      </c>
      <c r="L735" s="67" t="s">
        <v>446</v>
      </c>
      <c r="M735" s="67" t="s">
        <v>729</v>
      </c>
      <c r="N735" s="67" t="s">
        <v>447</v>
      </c>
      <c r="O735" s="67" t="s">
        <v>730</v>
      </c>
      <c r="P735" s="57" t="s">
        <v>187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open",IF(AND(NOT(OR(LEN(AZ735)&lt;15,ISNUMBER(MATCH(AZ735,L_Placeholder,0)))),BK735=0,NOT(OR(LEN(AU735)&lt;2,ISNUMBER(MATCH(AU735,L_Placeholder,0)))),NOT(OR(LEN(AX735)&lt;2,ISNUMBER(MATCH(AX735,L_Placeholder,0)))),TRIM(AE735)&lt;&gt;TRIM(T735)),"N/A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missing",IF(OR(LEN(AU735)&lt;2,ISNUMBER(MATCH(AU735,L_Placeholder,0))),"INVALID – PIC missing",IF(OR(LEN(AV735)&lt;2,ISNUMBER(MATCH(AV735,L_Placeholder,0))),"INVALID – result / assessment missing",IF(OR(OR(LEN(AW735)&lt;3,ISNUMBER(MATCH(AW735,L_Placeholder,0))),SUMPRODUCT(--ISNUMBER(SEARCH(" "&amp;L_EvidencePhrase&amp;" ",BD735)))&gt;0,BI735=1),"INVALID – evidence missing, placeholder or not yet on file",IF(BL735=0,"INVALID – evidence needs a traceable reference (number, file name or link)",IF(OR(LEN(AX735)&lt;2,ISNUMBER(MATCH(AX735,L_Placeholder,0))),"INVALID – verifier missing",IF(AX735=AU735,"INVALID – verifier must be someone other than the PIC",IF(BH735=1,"INVALID – result not yet available (awaiting / TBC)",IF(BV735=1,"INVALID – wording says not on board: an on-board confirmation needs the item loaded",IF(AND(AQ735=1,OR(OR(LEN(AY735)&lt;3,ISNUMBER(MATCH(AY735,L_Placeholder,0))),BJ735=1,BQ735=0)),"INVALID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LATE","COMPLETE")&amp;IF(BG735=1," – CHECK WORDING",""))))))))))))))))))))))))),IF(TRIM(U735)="Fail","FAIL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t="str">
        <f aca="false">" "&amp;TRIM(SUBSTITUTE(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 "))&amp;" "</f>
        <v>  </v>
      </c>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IFERROR(IF(AND(TRIM(U735)="Pass",SUMPRODUCT((LEN(BC735)-LEN(SUBSTITUTE(BC735,"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")))/(LEN(L_PendNeg)+1)),1,0),1)</f>
        <v>0</v>
      </c>
      <c r="BI735" s="61" t="n">
        <f aca="false">IFERROR(IF(SUMPRODUCT((LEN(BD735)-LEN(SUBSTITUTE(BD735," "&amp;L_PendStrict&amp;" "," ")))/(LEN(L_PendStrict)+1))&gt;SUMPRODUCT((LEN(BD735)-LEN(SUBSTITUTE(BD735," "&amp;L_PendNeg&amp;" "," ")))/(LEN(L_PendNeg)+1)),1,0),1)</f>
        <v>0</v>
      </c>
      <c r="BJ735" s="61" t="n">
        <f aca="false">IFERROR(IF(SUMPRODUCT((LEN(BE735)-LEN(SUBSTITUTE(BE735," "&amp;L_Pending&amp;" "," ")))/(LEN(L_Pending)+1))&gt;SUMPRODUCT((LEN(BE735)-LEN(SUBSTITUTE(BE735," "&amp;L_PendNeg&amp;" "," ")))/(LEN(L_PendNeg)+1)),1,0),1)</f>
        <v>0</v>
      </c>
      <c r="BK735" s="61" t="n">
        <f aca="false">IFERROR(IF(SUMPRODUCT((LEN(BF735)-LEN(SUBSTITUTE(BF735," "&amp;L_PendStrict&amp;" "," ")))/(LEN(L_PendStrict)+1))&gt;SUMPRODUCT((LEN(BF735)-LEN(SUBSTITUTE(BF735," "&amp;L_PendNeg&amp;" "," ")))/(LEN(L_PendNeg)+1)),1,0),1)</f>
        <v>0</v>
      </c>
      <c r="BL735" s="61" t="n">
        <f aca="false">IFERROR(IF(OR(SUMPRODUCT(--ISNUMBER(SEARCH({"aa000"," aa 000"," aaa 000"," aaaa 000"," a 0000"," a000 000"," aa 00 000"," aaa 00 000"},BN735)))&gt;0,SUMPRODUCT(--ISNUMBER(SEARCH({"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735)))&gt;0,SUMPRODUCT(--ISNUMBER(SEARCH({"http","www.","\",".pdf",".jpg",".jpeg",".png",".heic",".xls",".doc",".msg",".eml"},Z735)))&gt;0,AND(SUMPRODUCT(--ISNUMBER(SEARCH({"sharepoint","onedrive","teams","dms","q-pulse","qpulse"},Z735)))&gt;0,ISNUMBER(SEARCH("0",BM735)))),1,0),0)</f>
        <v>0</v>
      </c>
      <c r="BM735" s="61" t="str">
        <f aca="false">SUBSTITUTE(SUBSTITUTE(SUBSTITUTE(SUBSTITUTE(SUBSTITUTE(SUBSTITUTE(SUBSTITUTE(SUBSTITUTE(SUBSTITUTE(LOWER(BW735&amp;""),"1","0"),"2","0"),"3","0"),"4","0"),"5","0"),"6","0"),"7","0"),"8","0"),"9","0")</f>
        <v>  </v>
      </c>
      <c r="BN735" s="61" t="str">
        <f aca="false">SUBSTITUTE(SUBSTITUTE(SUBSTITUTE(SUBSTITUTE(SUBSTITUTE(SUBSTITUTE(SUBSTITUTE(SUBSTITUTE(SUBSTITUTE(SUBSTITUTE(SUBSTITUTE(SUBSTITUTE(SUBSTITUTE(SUBSTITUTE(SUBSTITUTE(SUBSTITUTE(SUBSTITUTE(SUBSTITUTE(SUBSTITUTE(SUBSTITUTE(SUBSTITUTE(SUBSTITUTE(SUBSTITUTE(SUBSTITUTE(SUBSTITUTE(BM735,"b","a"),"c","a"),"d","a"),"e","a"),"f","a"),"g","a"),"h","a"),"i","a"),"j","a"),"k","a"),"l","a"),"m","a"),"n","a"),"o","a"),"p","a"),"q","a"),"r","a"),"s","a"),"t","a"),"u","a"),"v","a"),"w","a"),"x","a"),"y","a"),"z","a")</f>
        <v>  </v>
      </c>
      <c r="BO735" s="61" t="str">
        <f aca="false">SUBSTITUTE(SUBSTITUTE(SUBSTITUTE(SUBSTITUTE(SUBSTITUTE(SUBSTITUTE(SUBSTITUTE(SUBSTITUTE(SUBSTITUTE(LOWER(BX735&amp;""),"1","0"),"2","0"),"3","0"),"4","0"),"5","0"),"6","0"),"7","0"),"8","0"),"9","0")</f>
        <v>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v>
      </c>
      <c r="BQ735" s="61" t="n">
        <f aca="false">IFERROR(IF(OR(SUMPRODUCT(--ISNUMBER(SEARCH({"aa000"," aa 000"," aaa 000"," aaaa 000"," a 0000"," a000 000"," aa 00 000"," aaa 00 000"},BP735)))&gt;0,SUMPRODUCT(--ISNUMBER(SEARCH({"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735)))&gt;0,SUMPRODUCT(--ISNUMBER(SEARCH({"http","www.","\",".pdf",".jpg",".jpeg",".png",".heic",".xls",".doc",".msg",".eml"},W735)))&gt;0,ISNUMBER(SEARCH("0000",BO735)),AND(SUMPRODUCT(--ISNUMBER(SEARCH({"sharepoint","onedrive","teams","dms","q-pulse","qpulse"},W735)))&gt;0,ISNUMBER(SEARCH("0",BO735)))),1,0),0)</f>
        <v>0</v>
      </c>
      <c r="BR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735," "&amp;LOWER(Flights!$F$26)&amp;" "," ~ ")," mh"," ~")," at "," ~ ")," by "," ~ ")," on "," ~ ")," to "," ~ ")," from "," ~ ")," until "," ~ ")," till "," ~ ")," before "," ~ ")," after "," ~ ")," around "," ~ ")," approx "," ~ ")," about "," ~ ")," since "," ~ ")," hrs "," ~ ")," hr "," ~ ")," hours "," ~ ")," time "," ~ ")," jan "," ~ ")," feb "," ~ ")," mar "," ~ ")," apr "," ~ ")," may "," ~ ")," jun "," ~ ")," jul "," ~ ")," aug "," ~ ")," sep "," ~ ")," sept "," ~ ")," oct "," ~ ")</f>
        <v>  </v>
      </c>
      <c r="BS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735," "&amp;LOWER(Flights!$F$26)&amp;" "," ~ ")," mh"," ~")," at "," ~ ")," by "," ~ ")," on "," ~ ")," to "," ~ ")," from "," ~ ")," until "," ~ ")," till "," ~ ")," before "," ~ ")," after "," ~ ")," around "," ~ ")," approx "," ~ ")," about "," ~ ")," since "," ~ ")," hrs "," ~ ")," hr "," ~ ")," hours "," ~ ")," time "," ~ ")," jan "," ~ ")," feb "," ~ ")," mar "," ~ ")," apr "," ~ ")," may "," ~ ")," jun "," ~ ")," jul "," ~ ")," aug "," ~ ")," sep "," ~ ")," sept "," ~ ")," oct "," ~ ")</f>
        <v>  </v>
      </c>
      <c r="BT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735,"jan","~"),"feb","~"),"mar","~"),"apr","~"),"may","~"),"jun","~"),"jul","~"),"aug","~"),"sep","~"),"oct","~"),"nov","~"),"dec","~")," nov "," ~ ")," dec "," ~ ")," mon "," ~ ")," tue "," ~ ")," wed "," ~ ")," thu "," ~ ")," fri "," ~ ")," sat "," ~ ")," sun "," ~ ")," gate "," ~ ")," bay "," ~ ")," stand "," ~ ")," position "," ~ ")," galley "," ~ ")," flight "," ~ ")," flt "," ~ ")," day "," ~ ")," date "," ~ ")," dated "," ~ ")," the "," ~ ")," and "," ~ ")," of "," ~ ")," in "," ~ ")," for "," ~ ")," with "," ~ ")</f>
        <v>  </v>
      </c>
      <c r="BU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735,"jan","~"),"feb","~"),"mar","~"),"apr","~"),"may","~"),"jun","~"),"jul","~"),"aug","~"),"sep","~"),"oct","~"),"nov","~"),"dec","~")," nov "," ~ ")," dec "," ~ ")," mon "," ~ ")," tue "," ~ ")," wed "," ~ ")," thu "," ~ ")," fri "," ~ ")," sat "," ~ ")," sun "," ~ ")," gate "," ~ ")," bay "," ~ ")," stand "," ~ ")," position "," ~ ")," galley "," ~ ")," flight "," ~ ")," flt "," ~ ")," day "," ~ ")," date "," ~ ")," dated "," ~ ")," the "," ~ ")," and "," ~ ")," of "," ~ ")," in "," ~ ")," for "," ~ ")," with "," ~ ")</f>
        <v>  </v>
      </c>
      <c r="BV735" s="61" t="n">
        <f aca="false">IFERROR(IF(OR(SUMPRODUCT((LEN(BC735)-LEN(SUBSTITUTE(BC735," "&amp;L_NotLoaded&amp;" "," ")))/(LEN(L_NotLoaded)+1))&gt;SUMPRODUCT((LEN(BC735)-LEN(SUBSTITUTE(BC735," "&amp;L_NotLoadedNeg&amp;" "," ")))/(LEN(L_NotLoadedNeg)+1)),SUMPRODUCT((LEN(BD735)-LEN(SUBSTITUTE(BD735," "&amp;L_NotLoaded&amp;" "," ")))/(LEN(L_NotLoaded)+1))&gt;SUMPRODUCT((LEN(BD735)-LEN(SUBSTITUTE(BD735," "&amp;L_NotLoadedNeg&amp;" "," ")))/(LEN(L_NotLoadedNeg)+1))),1,0),0)</f>
        <v>0</v>
      </c>
      <c r="BW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735," pax "," ~ ")," etd "," ~ ")," eta "," ~ ")," std "," ~ ")," sta "," ~ ")," atd "," ~ ")," ata "," ~ ")," lt "," ~ ")," utc "," ~ ")," local "," ~ ")," ok "," ~ ")," done "," ~ ")," seen "," ~ ")," chk "," ~ ")," chkd "," ~ ")," checked "," ~ ")," rcvd "," ~ ")," recd "," ~ ")," dep "," ~ ")," arr "," ~ ")," qty "," ~ ")," all "," ~ ")," ttl "," ~ ")," total "," ~ ")," via "," ~ ")," per "," ~ ")," call "," ~ ")," inbound "," ~ ")," outbound "," ~ ")," approx "," ~ ")</f>
        <v>  </v>
      </c>
      <c r="BX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735," pax "," ~ ")," etd "," ~ ")," eta "," ~ ")," std "," ~ ")," sta "," ~ ")," atd "," ~ ")," ata "," ~ ")," lt "," ~ ")," utc "," ~ ")," local "," ~ ")," ok "," ~ ")," done "," ~ ")," seen "," ~ ")," chk "," ~ ")," chkd "," ~ ")," checked "," ~ ")," rcvd "," ~ ")," recd "," ~ ")," dep "," ~ ")," arr "," ~ ")," qty "," ~ ")," all "," ~ ")," ttl "," ~ ")," total "," ~ ")," via "," ~ ")," per "," ~ ")," call "," ~ ")," inbound "," ~ ")," outbound "," ~ ")," approx "," ~ ")</f>
        <v>  </v>
      </c>
    </row>
    <row r="736" customFormat="false" ht="39.75" hidden="false" customHeight="true" outlineLevel="0" collapsed="false">
      <c r="A736" s="57" t="s">
        <v>1473</v>
      </c>
      <c r="B736" s="57" t="s">
        <v>312</v>
      </c>
      <c r="C736" s="57" t="str">
        <f aca="false">Flights!$F$26</f>
        <v>MH0002</v>
      </c>
      <c r="D736" s="58" t="n">
        <f aca="false">Flights!$D$26</f>
        <v>46325</v>
      </c>
      <c r="E736" s="57" t="str">
        <f aca="false">Flights!$G$26&amp;"-"&amp;Flights!$H$26</f>
        <v>KUL-LHR</v>
      </c>
      <c r="F736" s="57" t="str">
        <f aca="false">Flights!$K$26</f>
        <v>BC</v>
      </c>
      <c r="G736" s="57" t="s">
        <v>462</v>
      </c>
      <c r="H736" s="57" t="s">
        <v>463</v>
      </c>
      <c r="I736" s="57" t="s">
        <v>443</v>
      </c>
      <c r="J736" s="57" t="s">
        <v>764</v>
      </c>
      <c r="K736" s="67" t="s">
        <v>733</v>
      </c>
      <c r="L736" s="67" t="s">
        <v>734</v>
      </c>
      <c r="M736" s="67" t="s">
        <v>187</v>
      </c>
      <c r="N736" s="67" t="s">
        <v>386</v>
      </c>
      <c r="O736" s="67" t="s">
        <v>735</v>
      </c>
      <c r="P736" s="57" t="s">
        <v>187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open",IF(AND(NOT(OR(LEN(AZ736)&lt;15,ISNUMBER(MATCH(AZ736,L_Placeholder,0)))),BK736=0,NOT(OR(LEN(AU736)&lt;2,ISNUMBER(MATCH(AU736,L_Placeholder,0)))),NOT(OR(LEN(AX736)&lt;2,ISNUMBER(MATCH(AX736,L_Placeholder,0)))),TRIM(AE736)&lt;&gt;TRIM(T736)),"N/A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missing",IF(OR(LEN(AU736)&lt;2,ISNUMBER(MATCH(AU736,L_Placeholder,0))),"INVALID – PIC missing",IF(OR(LEN(AV736)&lt;2,ISNUMBER(MATCH(AV736,L_Placeholder,0))),"INVALID – result / assessment missing",IF(OR(OR(LEN(AW736)&lt;3,ISNUMBER(MATCH(AW736,L_Placeholder,0))),SUMPRODUCT(--ISNUMBER(SEARCH(" "&amp;L_EvidencePhrase&amp;" ",BD736)))&gt;0,BI736=1),"INVALID – evidence missing, placeholder or not yet on file",IF(BL736=0,"INVALID – evidence needs a traceable reference (number, file name or link)",IF(OR(LEN(AX736)&lt;2,ISNUMBER(MATCH(AX736,L_Placeholder,0))),"INVALID – verifier missing",IF(AX736=AU736,"INVALID – verifier must be someone other than the PIC",IF(BH736=1,"INVALID – result not yet available (awaiting / TBC)",IF(BV736=1,"INVALID – wording says not on board: an on-board confirmation needs the item loaded",IF(AND(AQ736=1,OR(OR(LEN(AY736)&lt;3,ISNUMBER(MATCH(AY736,L_Placeholder,0))),BJ736=1,BQ736=0)),"INVALID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LATE","COMPLETE")&amp;IF(BG736=1," – CHECK WORDING",""))))))))))))))))))))))))),IF(TRIM(U736)="Fail","FAIL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t="str">
        <f aca="false">" "&amp;TRIM(SUBSTITUTE(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 "))&amp;" "</f>
        <v>  </v>
      </c>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IFERROR(IF(AND(TRIM(U736)="Pass",SUMPRODUCT((LEN(BC736)-LEN(SUBSTITUTE(BC736,"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")))/(LEN(L_PendNeg)+1)),1,0),1)</f>
        <v>0</v>
      </c>
      <c r="BI736" s="61" t="n">
        <f aca="false">IFERROR(IF(SUMPRODUCT((LEN(BD736)-LEN(SUBSTITUTE(BD736," "&amp;L_PendStrict&amp;" "," ")))/(LEN(L_PendStrict)+1))&gt;SUMPRODUCT((LEN(BD736)-LEN(SUBSTITUTE(BD736," "&amp;L_PendNeg&amp;" "," ")))/(LEN(L_PendNeg)+1)),1,0),1)</f>
        <v>0</v>
      </c>
      <c r="BJ736" s="61" t="n">
        <f aca="false">IFERROR(IF(SUMPRODUCT((LEN(BE736)-LEN(SUBSTITUTE(BE736," "&amp;L_Pending&amp;" "," ")))/(LEN(L_Pending)+1))&gt;SUMPRODUCT((LEN(BE736)-LEN(SUBSTITUTE(BE736," "&amp;L_PendNeg&amp;" "," ")))/(LEN(L_PendNeg)+1)),1,0),1)</f>
        <v>0</v>
      </c>
      <c r="BK736" s="61" t="n">
        <f aca="false">IFERROR(IF(SUMPRODUCT((LEN(BF736)-LEN(SUBSTITUTE(BF736," "&amp;L_PendStrict&amp;" "," ")))/(LEN(L_PendStrict)+1))&gt;SUMPRODUCT((LEN(BF736)-LEN(SUBSTITUTE(BF736," "&amp;L_PendNeg&amp;" "," ")))/(LEN(L_PendNeg)+1)),1,0),1)</f>
        <v>0</v>
      </c>
      <c r="BL736" s="61" t="n">
        <f aca="false">IFERROR(IF(OR(SUMPRODUCT(--ISNUMBER(SEARCH({"aa000"," aa 000"," aaa 000"," aaaa 000"," a 0000"," a000 000"," aa 00 000"," aaa 00 000"},BN736)))&gt;0,SUMPRODUCT(--ISNUMBER(SEARCH({"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736)))&gt;0,SUMPRODUCT(--ISNUMBER(SEARCH({"http","www.","\",".pdf",".jpg",".jpeg",".png",".heic",".xls",".doc",".msg",".eml"},Z736)))&gt;0,AND(SUMPRODUCT(--ISNUMBER(SEARCH({"sharepoint","onedrive","teams","dms","q-pulse","qpulse"},Z736)))&gt;0,ISNUMBER(SEARCH("0",BM736)))),1,0),0)</f>
        <v>0</v>
      </c>
      <c r="BM736" s="61" t="str">
        <f aca="false">SUBSTITUTE(SUBSTITUTE(SUBSTITUTE(SUBSTITUTE(SUBSTITUTE(SUBSTITUTE(SUBSTITUTE(SUBSTITUTE(SUBSTITUTE(LOWER(BW736&amp;""),"1","0"),"2","0"),"3","0"),"4","0"),"5","0"),"6","0"),"7","0"),"8","0"),"9","0")</f>
        <v>  </v>
      </c>
      <c r="BN736" s="61" t="str">
        <f aca="false">SUBSTITUTE(SUBSTITUTE(SUBSTITUTE(SUBSTITUTE(SUBSTITUTE(SUBSTITUTE(SUBSTITUTE(SUBSTITUTE(SUBSTITUTE(SUBSTITUTE(SUBSTITUTE(SUBSTITUTE(SUBSTITUTE(SUBSTITUTE(SUBSTITUTE(SUBSTITUTE(SUBSTITUTE(SUBSTITUTE(SUBSTITUTE(SUBSTITUTE(SUBSTITUTE(SUBSTITUTE(SUBSTITUTE(SUBSTITUTE(SUBSTITUTE(BM736,"b","a"),"c","a"),"d","a"),"e","a"),"f","a"),"g","a"),"h","a"),"i","a"),"j","a"),"k","a"),"l","a"),"m","a"),"n","a"),"o","a"),"p","a"),"q","a"),"r","a"),"s","a"),"t","a"),"u","a"),"v","a"),"w","a"),"x","a"),"y","a"),"z","a")</f>
        <v>  </v>
      </c>
      <c r="BO736" s="61" t="str">
        <f aca="false">SUBSTITUTE(SUBSTITUTE(SUBSTITUTE(SUBSTITUTE(SUBSTITUTE(SUBSTITUTE(SUBSTITUTE(SUBSTITUTE(SUBSTITUTE(LOWER(BX736&amp;""),"1","0"),"2","0"),"3","0"),"4","0"),"5","0"),"6","0"),"7","0"),"8","0"),"9","0")</f>
        <v>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v>
      </c>
      <c r="BQ736" s="61" t="n">
        <f aca="false">IFERROR(IF(OR(SUMPRODUCT(--ISNUMBER(SEARCH({"aa000"," aa 000"," aaa 000"," aaaa 000"," a 0000"," a000 000"," aa 00 000"," aaa 00 000"},BP736)))&gt;0,SUMPRODUCT(--ISNUMBER(SEARCH({"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736)))&gt;0,SUMPRODUCT(--ISNUMBER(SEARCH({"http","www.","\",".pdf",".jpg",".jpeg",".png",".heic",".xls",".doc",".msg",".eml"},W736)))&gt;0,ISNUMBER(SEARCH("0000",BO736)),AND(SUMPRODUCT(--ISNUMBER(SEARCH({"sharepoint","onedrive","teams","dms","q-pulse","qpulse"},W736)))&gt;0,ISNUMBER(SEARCH("0",BO736)))),1,0),0)</f>
        <v>0</v>
      </c>
      <c r="BR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736," "&amp;LOWER(Flights!$F$26)&amp;" "," ~ ")," mh"," ~")," at "," ~ ")," by "," ~ ")," on "," ~ ")," to "," ~ ")," from "," ~ ")," until "," ~ ")," till "," ~ ")," before "," ~ ")," after "," ~ ")," around "," ~ ")," approx "," ~ ")," about "," ~ ")," since "," ~ ")," hrs "," ~ ")," hr "," ~ ")," hours "," ~ ")," time "," ~ ")," jan "," ~ ")," feb "," ~ ")," mar "," ~ ")," apr "," ~ ")," may "," ~ ")," jun "," ~ ")," jul "," ~ ")," aug "," ~ ")," sep "," ~ ")," sept "," ~ ")," oct "," ~ ")</f>
        <v>  </v>
      </c>
      <c r="BS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736," "&amp;LOWER(Flights!$F$26)&amp;" "," ~ ")," mh"," ~")," at "," ~ ")," by "," ~ ")," on "," ~ ")," to "," ~ ")," from "," ~ ")," until "," ~ ")," till "," ~ ")," before "," ~ ")," after "," ~ ")," around "," ~ ")," approx "," ~ ")," about "," ~ ")," since "," ~ ")," hrs "," ~ ")," hr "," ~ ")," hours "," ~ ")," time "," ~ ")," jan "," ~ ")," feb "," ~ ")," mar "," ~ ")," apr "," ~ ")," may "," ~ ")," jun "," ~ ")," jul "," ~ ")," aug "," ~ ")," sep "," ~ ")," sept "," ~ ")," oct "," ~ ")</f>
        <v>  </v>
      </c>
      <c r="BT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736,"jan","~"),"feb","~"),"mar","~"),"apr","~"),"may","~"),"jun","~"),"jul","~"),"aug","~"),"sep","~"),"oct","~"),"nov","~"),"dec","~")," nov "," ~ ")," dec "," ~ ")," mon "," ~ ")," tue "," ~ ")," wed "," ~ ")," thu "," ~ ")," fri "," ~ ")," sat "," ~ ")," sun "," ~ ")," gate "," ~ ")," bay "," ~ ")," stand "," ~ ")," position "," ~ ")," galley "," ~ ")," flight "," ~ ")," flt "," ~ ")," day "," ~ ")," date "," ~ ")," dated "," ~ ")," the "," ~ ")," and "," ~ ")," of "," ~ ")," in "," ~ ")," for "," ~ ")," with "," ~ ")</f>
        <v>  </v>
      </c>
      <c r="BU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736,"jan","~"),"feb","~"),"mar","~"),"apr","~"),"may","~"),"jun","~"),"jul","~"),"aug","~"),"sep","~"),"oct","~"),"nov","~"),"dec","~")," nov "," ~ ")," dec "," ~ ")," mon "," ~ ")," tue "," ~ ")," wed "," ~ ")," thu "," ~ ")," fri "," ~ ")," sat "," ~ ")," sun "," ~ ")," gate "," ~ ")," bay "," ~ ")," stand "," ~ ")," position "," ~ ")," galley "," ~ ")," flight "," ~ ")," flt "," ~ ")," day "," ~ ")," date "," ~ ")," dated "," ~ ")," the "," ~ ")," and "," ~ ")," of "," ~ ")," in "," ~ ")," for "," ~ ")," with "," ~ ")</f>
        <v>  </v>
      </c>
      <c r="BV736" s="61" t="n">
        <f aca="false">IFERROR(IF(OR(SUMPRODUCT((LEN(BC736)-LEN(SUBSTITUTE(BC736," "&amp;L_NotLoaded&amp;" "," ")))/(LEN(L_NotLoaded)+1))&gt;SUMPRODUCT((LEN(BC736)-LEN(SUBSTITUTE(BC736," "&amp;L_NotLoadedNeg&amp;" "," ")))/(LEN(L_NotLoadedNeg)+1)),SUMPRODUCT((LEN(BD736)-LEN(SUBSTITUTE(BD736," "&amp;L_NotLoaded&amp;" "," ")))/(LEN(L_NotLoaded)+1))&gt;SUMPRODUCT((LEN(BD736)-LEN(SUBSTITUTE(BD736," "&amp;L_NotLoadedNeg&amp;" "," ")))/(LEN(L_NotLoadedNeg)+1))),1,0),0)</f>
        <v>0</v>
      </c>
      <c r="BW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736," pax "," ~ ")," etd "," ~ ")," eta "," ~ ")," std "," ~ ")," sta "," ~ ")," atd "," ~ ")," ata "," ~ ")," lt "," ~ ")," utc "," ~ ")," local "," ~ ")," ok "," ~ ")," done "," ~ ")," seen "," ~ ")," chk "," ~ ")," chkd "," ~ ")," checked "," ~ ")," rcvd "," ~ ")," recd "," ~ ")," dep "," ~ ")," arr "," ~ ")," qty "," ~ ")," all "," ~ ")," ttl "," ~ ")," total "," ~ ")," via "," ~ ")," per "," ~ ")," call "," ~ ")," inbound "," ~ ")," outbound "," ~ ")," approx "," ~ ")</f>
        <v>  </v>
      </c>
      <c r="BX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736," pax "," ~ ")," etd "," ~ ")," eta "," ~ ")," std "," ~ ")," sta "," ~ ")," atd "," ~ ")," ata "," ~ ")," lt "," ~ ")," utc "," ~ ")," local "," ~ ")," ok "," ~ ")," done "," ~ ")," seen "," ~ ")," chk "," ~ ")," chkd "," ~ ")," checked "," ~ ")," rcvd "," ~ ")," recd "," ~ ")," dep "," ~ ")," arr "," ~ ")," qty "," ~ ")," all "," ~ ")," ttl "," ~ ")," total "," ~ ")," via "," ~ ")," per "," ~ ")," call "," ~ ")," inbound "," ~ ")," outbound "," ~ ")," approx "," ~ ")</f>
        <v>  </v>
      </c>
    </row>
    <row r="737" customFormat="false" ht="39.75" hidden="false" customHeight="true" outlineLevel="0" collapsed="false">
      <c r="A737" s="57" t="s">
        <v>1474</v>
      </c>
      <c r="B737" s="57" t="s">
        <v>312</v>
      </c>
      <c r="C737" s="57" t="str">
        <f aca="false">Flights!$F$26</f>
        <v>MH0002</v>
      </c>
      <c r="D737" s="58" t="n">
        <f aca="false">Flights!$D$26</f>
        <v>46325</v>
      </c>
      <c r="E737" s="57" t="str">
        <f aca="false">Flights!$G$26&amp;"-"&amp;Flights!$H$26</f>
        <v>KUL-LHR</v>
      </c>
      <c r="F737" s="57" t="str">
        <f aca="false">Flights!$K$26</f>
        <v>BC</v>
      </c>
      <c r="G737" s="57" t="s">
        <v>462</v>
      </c>
      <c r="H737" s="57" t="s">
        <v>463</v>
      </c>
      <c r="I737" s="57" t="s">
        <v>443</v>
      </c>
      <c r="J737" s="57" t="s">
        <v>646</v>
      </c>
      <c r="K737" s="67" t="s">
        <v>504</v>
      </c>
      <c r="L737" s="67" t="s">
        <v>737</v>
      </c>
      <c r="M737" s="67" t="s">
        <v>187</v>
      </c>
      <c r="N737" s="67" t="s">
        <v>386</v>
      </c>
      <c r="O737" s="67"/>
      <c r="P737" s="57" t="s">
        <v>187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open",IF(AND(NOT(OR(LEN(AZ737)&lt;15,ISNUMBER(MATCH(AZ737,L_Placeholder,0)))),BK737=0,NOT(OR(LEN(AU737)&lt;2,ISNUMBER(MATCH(AU737,L_Placeholder,0)))),NOT(OR(LEN(AX737)&lt;2,ISNUMBER(MATCH(AX737,L_Placeholder,0)))),TRIM(AE737)&lt;&gt;TRIM(T737)),"N/A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missing",IF(OR(LEN(AU737)&lt;2,ISNUMBER(MATCH(AU737,L_Placeholder,0))),"INVALID – PIC missing",IF(OR(LEN(AV737)&lt;2,ISNUMBER(MATCH(AV737,L_Placeholder,0))),"INVALID – result / assessment missing",IF(OR(OR(LEN(AW737)&lt;3,ISNUMBER(MATCH(AW737,L_Placeholder,0))),SUMPRODUCT(--ISNUMBER(SEARCH(" "&amp;L_EvidencePhrase&amp;" ",BD737)))&gt;0,BI737=1),"INVALID – evidence missing, placeholder or not yet on file",IF(BL737=0,"INVALID – evidence needs a traceable reference (number, file name or link)",IF(OR(LEN(AX737)&lt;2,ISNUMBER(MATCH(AX737,L_Placeholder,0))),"INVALID – verifier missing",IF(AX737=AU737,"INVALID – verifier must be someone other than the PIC",IF(BH737=1,"INVALID – result not yet available (awaiting / TBC)",IF(BV737=1,"INVALID – wording says not on board: an on-board confirmation needs the item loaded",IF(AND(AQ737=1,OR(OR(LEN(AY737)&lt;3,ISNUMBER(MATCH(AY737,L_Placeholder,0))),BJ737=1,BQ737=0)),"INVALID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LATE","COMPLETE")&amp;IF(BG737=1," – CHECK WORDING",""))))))))))))))))))))))))),IF(TRIM(U737)="Fail","FAIL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t="str">
        <f aca="false">" "&amp;TRIM(SUBSTITUTE(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 "))&amp;" "</f>
        <v>  </v>
      </c>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IFERROR(IF(AND(TRIM(U737)="Pass",SUMPRODUCT((LEN(BC737)-LEN(SUBSTITUTE(BC737,"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")))/(LEN(L_PendNeg)+1)),1,0),1)</f>
        <v>0</v>
      </c>
      <c r="BI737" s="61" t="n">
        <f aca="false">IFERROR(IF(SUMPRODUCT((LEN(BD737)-LEN(SUBSTITUTE(BD737," "&amp;L_PendStrict&amp;" "," ")))/(LEN(L_PendStrict)+1))&gt;SUMPRODUCT((LEN(BD737)-LEN(SUBSTITUTE(BD737," "&amp;L_PendNeg&amp;" "," ")))/(LEN(L_PendNeg)+1)),1,0),1)</f>
        <v>0</v>
      </c>
      <c r="BJ737" s="61" t="n">
        <f aca="false">IFERROR(IF(SUMPRODUCT((LEN(BE737)-LEN(SUBSTITUTE(BE737," "&amp;L_Pending&amp;" "," ")))/(LEN(L_Pending)+1))&gt;SUMPRODUCT((LEN(BE737)-LEN(SUBSTITUTE(BE737," "&amp;L_PendNeg&amp;" "," ")))/(LEN(L_PendNeg)+1)),1,0),1)</f>
        <v>0</v>
      </c>
      <c r="BK737" s="61" t="n">
        <f aca="false">IFERROR(IF(SUMPRODUCT((LEN(BF737)-LEN(SUBSTITUTE(BF737," "&amp;L_PendStrict&amp;" "," ")))/(LEN(L_PendStrict)+1))&gt;SUMPRODUCT((LEN(BF737)-LEN(SUBSTITUTE(BF737," "&amp;L_PendNeg&amp;" "," ")))/(LEN(L_PendNeg)+1)),1,0),1)</f>
        <v>0</v>
      </c>
      <c r="BL737" s="61" t="n">
        <f aca="false">IFERROR(IF(OR(SUMPRODUCT(--ISNUMBER(SEARCH({"aa000"," aa 000"," aaa 000"," aaaa 000"," a 0000"," a000 000"," aa 00 000"," aaa 00 000"},BN737)))&gt;0,SUMPRODUCT(--ISNUMBER(SEARCH({"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737)))&gt;0,SUMPRODUCT(--ISNUMBER(SEARCH({"http","www.","\",".pdf",".jpg",".jpeg",".png",".heic",".xls",".doc",".msg",".eml"},Z737)))&gt;0,AND(SUMPRODUCT(--ISNUMBER(SEARCH({"sharepoint","onedrive","teams","dms","q-pulse","qpulse"},Z737)))&gt;0,ISNUMBER(SEARCH("0",BM737)))),1,0),0)</f>
        <v>0</v>
      </c>
      <c r="BM737" s="61" t="str">
        <f aca="false">SUBSTITUTE(SUBSTITUTE(SUBSTITUTE(SUBSTITUTE(SUBSTITUTE(SUBSTITUTE(SUBSTITUTE(SUBSTITUTE(SUBSTITUTE(LOWER(BW737&amp;""),"1","0"),"2","0"),"3","0"),"4","0"),"5","0"),"6","0"),"7","0"),"8","0"),"9","0")</f>
        <v>  </v>
      </c>
      <c r="BN737" s="61" t="str">
        <f aca="false">SUBSTITUTE(SUBSTITUTE(SUBSTITUTE(SUBSTITUTE(SUBSTITUTE(SUBSTITUTE(SUBSTITUTE(SUBSTITUTE(SUBSTITUTE(SUBSTITUTE(SUBSTITUTE(SUBSTITUTE(SUBSTITUTE(SUBSTITUTE(SUBSTITUTE(SUBSTITUTE(SUBSTITUTE(SUBSTITUTE(SUBSTITUTE(SUBSTITUTE(SUBSTITUTE(SUBSTITUTE(SUBSTITUTE(SUBSTITUTE(SUBSTITUTE(BM737,"b","a"),"c","a"),"d","a"),"e","a"),"f","a"),"g","a"),"h","a"),"i","a"),"j","a"),"k","a"),"l","a"),"m","a"),"n","a"),"o","a"),"p","a"),"q","a"),"r","a"),"s","a"),"t","a"),"u","a"),"v","a"),"w","a"),"x","a"),"y","a"),"z","a")</f>
        <v>  </v>
      </c>
      <c r="BO737" s="61" t="str">
        <f aca="false">SUBSTITUTE(SUBSTITUTE(SUBSTITUTE(SUBSTITUTE(SUBSTITUTE(SUBSTITUTE(SUBSTITUTE(SUBSTITUTE(SUBSTITUTE(LOWER(BX737&amp;""),"1","0"),"2","0"),"3","0"),"4","0"),"5","0"),"6","0"),"7","0"),"8","0"),"9","0")</f>
        <v>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v>
      </c>
      <c r="BQ737" s="61" t="n">
        <f aca="false">IFERROR(IF(OR(SUMPRODUCT(--ISNUMBER(SEARCH({"aa000"," aa 000"," aaa 000"," aaaa 000"," a 0000"," a000 000"," aa 00 000"," aaa 00 000"},BP737)))&gt;0,SUMPRODUCT(--ISNUMBER(SEARCH({"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737)))&gt;0,SUMPRODUCT(--ISNUMBER(SEARCH({"http","www.","\",".pdf",".jpg",".jpeg",".png",".heic",".xls",".doc",".msg",".eml"},W737)))&gt;0,ISNUMBER(SEARCH("0000",BO737)),AND(SUMPRODUCT(--ISNUMBER(SEARCH({"sharepoint","onedrive","teams","dms","q-pulse","qpulse"},W737)))&gt;0,ISNUMBER(SEARCH("0",BO737)))),1,0),0)</f>
        <v>0</v>
      </c>
      <c r="BR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737," "&amp;LOWER(Flights!$F$26)&amp;" "," ~ ")," mh"," ~")," at "," ~ ")," by "," ~ ")," on "," ~ ")," to "," ~ ")," from "," ~ ")," until "," ~ ")," till "," ~ ")," before "," ~ ")," after "," ~ ")," around "," ~ ")," approx "," ~ ")," about "," ~ ")," since "," ~ ")," hrs "," ~ ")," hr "," ~ ")," hours "," ~ ")," time "," ~ ")," jan "," ~ ")," feb "," ~ ")," mar "," ~ ")," apr "," ~ ")," may "," ~ ")," jun "," ~ ")," jul "," ~ ")," aug "," ~ ")," sep "," ~ ")," sept "," ~ ")," oct "," ~ ")</f>
        <v>  </v>
      </c>
      <c r="BS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737," "&amp;LOWER(Flights!$F$26)&amp;" "," ~ ")," mh"," ~")," at "," ~ ")," by "," ~ ")," on "," ~ ")," to "," ~ ")," from "," ~ ")," until "," ~ ")," till "," ~ ")," before "," ~ ")," after "," ~ ")," around "," ~ ")," approx "," ~ ")," about "," ~ ")," since "," ~ ")," hrs "," ~ ")," hr "," ~ ")," hours "," ~ ")," time "," ~ ")," jan "," ~ ")," feb "," ~ ")," mar "," ~ ")," apr "," ~ ")," may "," ~ ")," jun "," ~ ")," jul "," ~ ")," aug "," ~ ")," sep "," ~ ")," sept "," ~ ")," oct "," ~ ")</f>
        <v>  </v>
      </c>
      <c r="BT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737,"jan","~"),"feb","~"),"mar","~"),"apr","~"),"may","~"),"jun","~"),"jul","~"),"aug","~"),"sep","~"),"oct","~"),"nov","~"),"dec","~")," nov "," ~ ")," dec "," ~ ")," mon "," ~ ")," tue "," ~ ")," wed "," ~ ")," thu "," ~ ")," fri "," ~ ")," sat "," ~ ")," sun "," ~ ")," gate "," ~ ")," bay "," ~ ")," stand "," ~ ")," position "," ~ ")," galley "," ~ ")," flight "," ~ ")," flt "," ~ ")," day "," ~ ")," date "," ~ ")," dated "," ~ ")," the "," ~ ")," and "," ~ ")," of "," ~ ")," in "," ~ ")," for "," ~ ")," with "," ~ ")</f>
        <v>  </v>
      </c>
      <c r="BU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737,"jan","~"),"feb","~"),"mar","~"),"apr","~"),"may","~"),"jun","~"),"jul","~"),"aug","~"),"sep","~"),"oct","~"),"nov","~"),"dec","~")," nov "," ~ ")," dec "," ~ ")," mon "," ~ ")," tue "," ~ ")," wed "," ~ ")," thu "," ~ ")," fri "," ~ ")," sat "," ~ ")," sun "," ~ ")," gate "," ~ ")," bay "," ~ ")," stand "," ~ ")," position "," ~ ")," galley "," ~ ")," flight "," ~ ")," flt "," ~ ")," day "," ~ ")," date "," ~ ")," dated "," ~ ")," the "," ~ ")," and "," ~ ")," of "," ~ ")," in "," ~ ")," for "," ~ ")," with "," ~ ")</f>
        <v>  </v>
      </c>
      <c r="BV737" s="61" t="n">
        <f aca="false">IFERROR(IF(OR(SUMPRODUCT((LEN(BC737)-LEN(SUBSTITUTE(BC737," "&amp;L_NotLoaded&amp;" "," ")))/(LEN(L_NotLoaded)+1))&gt;SUMPRODUCT((LEN(BC737)-LEN(SUBSTITUTE(BC737," "&amp;L_NotLoadedNeg&amp;" "," ")))/(LEN(L_NotLoadedNeg)+1)),SUMPRODUCT((LEN(BD737)-LEN(SUBSTITUTE(BD737," "&amp;L_NotLoaded&amp;" "," ")))/(LEN(L_NotLoaded)+1))&gt;SUMPRODUCT((LEN(BD737)-LEN(SUBSTITUTE(BD737," "&amp;L_NotLoadedNeg&amp;" "," ")))/(LEN(L_NotLoadedNeg)+1))),1,0),0)</f>
        <v>0</v>
      </c>
      <c r="BW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737," pax "," ~ ")," etd "," ~ ")," eta "," ~ ")," std "," ~ ")," sta "," ~ ")," atd "," ~ ")," ata "," ~ ")," lt "," ~ ")," utc "," ~ ")," local "," ~ ")," ok "," ~ ")," done "," ~ ")," seen "," ~ ")," chk "," ~ ")," chkd "," ~ ")," checked "," ~ ")," rcvd "," ~ ")," recd "," ~ ")," dep "," ~ ")," arr "," ~ ")," qty "," ~ ")," all "," ~ ")," ttl "," ~ ")," total "," ~ ")," via "," ~ ")," per "," ~ ")," call "," ~ ")," inbound "," ~ ")," outbound "," ~ ")," approx "," ~ ")</f>
        <v>  </v>
      </c>
      <c r="BX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737," pax "," ~ ")," etd "," ~ ")," eta "," ~ ")," std "," ~ ")," sta "," ~ ")," atd "," ~ ")," ata "," ~ ")," lt "," ~ ")," utc "," ~ ")," local "," ~ ")," ok "," ~ ")," done "," ~ ")," seen "," ~ ")," chk "," ~ ")," chkd "," ~ ")," checked "," ~ ")," rcvd "," ~ ")," recd "," ~ ")," dep "," ~ ")," arr "," ~ ")," qty "," ~ ")," all "," ~ ")," ttl "," ~ ")," total "," ~ ")," via "," ~ ")," per "," ~ ")," call "," ~ ")," inbound "," ~ ")," outbound "," ~ ")," approx "," ~ ")</f>
        <v>  </v>
      </c>
    </row>
    <row r="738" customFormat="false" ht="39.75" hidden="false" customHeight="true" outlineLevel="0" collapsed="false">
      <c r="A738" s="57" t="s">
        <v>1475</v>
      </c>
      <c r="B738" s="57" t="s">
        <v>312</v>
      </c>
      <c r="C738" s="57" t="str">
        <f aca="false">Flights!$F$26</f>
        <v>MH0002</v>
      </c>
      <c r="D738" s="58" t="n">
        <f aca="false">Flights!$D$26</f>
        <v>46325</v>
      </c>
      <c r="E738" s="57" t="str">
        <f aca="false">Flights!$G$26&amp;"-"&amp;Flights!$H$26</f>
        <v>KUL-LHR</v>
      </c>
      <c r="F738" s="57" t="str">
        <f aca="false">Flights!$K$26</f>
        <v>BC</v>
      </c>
      <c r="G738" s="57" t="s">
        <v>462</v>
      </c>
      <c r="H738" s="57" t="s">
        <v>463</v>
      </c>
      <c r="I738" s="57" t="s">
        <v>502</v>
      </c>
      <c r="J738" s="57" t="s">
        <v>540</v>
      </c>
      <c r="K738" s="67" t="s">
        <v>504</v>
      </c>
      <c r="L738" s="67" t="s">
        <v>739</v>
      </c>
      <c r="M738" s="67" t="s">
        <v>454</v>
      </c>
      <c r="N738" s="67" t="s">
        <v>386</v>
      </c>
      <c r="O738" s="67"/>
      <c r="P738" s="57" t="s">
        <v>187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open",IF(AND(NOT(OR(LEN(AZ738)&lt;15,ISNUMBER(MATCH(AZ738,L_Placeholder,0)))),BK738=0,NOT(OR(LEN(AU738)&lt;2,ISNUMBER(MATCH(AU738,L_Placeholder,0)))),NOT(OR(LEN(AX738)&lt;2,ISNUMBER(MATCH(AX738,L_Placeholder,0)))),TRIM(AE738)&lt;&gt;TRIM(T738)),"N/A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missing",IF(OR(LEN(AU738)&lt;2,ISNUMBER(MATCH(AU738,L_Placeholder,0))),"INVALID – PIC missing",IF(OR(LEN(AV738)&lt;2,ISNUMBER(MATCH(AV738,L_Placeholder,0))),"INVALID – result / assessment missing",IF(OR(OR(LEN(AW738)&lt;3,ISNUMBER(MATCH(AW738,L_Placeholder,0))),SUMPRODUCT(--ISNUMBER(SEARCH(" "&amp;L_EvidencePhrase&amp;" ",BD738)))&gt;0,BI738=1),"INVALID – evidence missing, placeholder or not yet on file",IF(BL738=0,"INVALID – evidence needs a traceable reference (number, file name or link)",IF(OR(LEN(AX738)&lt;2,ISNUMBER(MATCH(AX738,L_Placeholder,0))),"INVALID – verifier missing",IF(AX738=AU738,"INVALID – verifier must be someone other than the PIC",IF(BH738=1,"INVALID – result not yet available (awaiting / TBC)",IF(BV738=1,"INVALID – wording says not on board: an on-board confirmation needs the item loaded",IF(AND(AQ738=1,OR(OR(LEN(AY738)&lt;3,ISNUMBER(MATCH(AY738,L_Placeholder,0))),BJ738=1,BQ738=0)),"INVALID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LATE","COMPLETE")&amp;IF(BG738=1," – CHECK WORDING",""))))))))))))))))))))))))),IF(TRIM(U738)="Fail","FAIL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t="str">
        <f aca="false">" "&amp;TRIM(SUBSTITUTE(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 "))&amp;" "</f>
        <v>  </v>
      </c>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IFERROR(IF(AND(TRIM(U738)="Pass",SUMPRODUCT((LEN(BC738)-LEN(SUBSTITUTE(BC738,"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t="n">
        <f aca="false">IFERROR(IF(SUMPRODUCT((LEN(BD738)-LEN(SUBSTITUTE(BD738," "&amp;L_PendStrict&amp;" "," ")))/(LEN(L_PendStrict)+1))&gt;SUMPRODUCT((LEN(BD738)-LEN(SUBSTITUTE(BD738," "&amp;L_PendNeg&amp;" "," ")))/(LEN(L_PendNeg)+1)),1,0),1)</f>
        <v>0</v>
      </c>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t="n">
        <f aca="false">IFERROR(IF(OR(SUMPRODUCT(--ISNUMBER(SEARCH({"aa000"," aa 000"," aaa 000"," aaaa 000"," a 0000"," a000 000"," aa 00 000"," aaa 00 000"},BN738)))&gt;0,SUMPRODUCT(--ISNUMBER(SEARCH({"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738)))&gt;0,SUMPRODUCT(--ISNUMBER(SEARCH({"http","www.","\",".pdf",".jpg",".jpeg",".png",".heic",".xls",".doc",".msg",".eml"},Z738)))&gt;0,AND(SUMPRODUCT(--ISNUMBER(SEARCH({"sharepoint","onedrive","teams","dms","q-pulse","qpulse"},Z738)))&gt;0,ISNUMBER(SEARCH("0",BM738)))),1,0),0)</f>
        <v>0</v>
      </c>
      <c r="BM738" s="61" t="str">
        <f aca="false">SUBSTITUTE(SUBSTITUTE(SUBSTITUTE(SUBSTITUTE(SUBSTITUTE(SUBSTITUTE(SUBSTITUTE(SUBSTITUTE(SUBSTITUTE(LOWER(BW738&amp;""),"1","0"),"2","0"),"3","0"),"4","0"),"5","0"),"6","0"),"7","0"),"8","0"),"9","0")</f>
        <v>  </v>
      </c>
      <c r="BN738" s="61" t="str">
        <f aca="false">SUBSTITUTE(SUBSTITUTE(SUBSTITUTE(SUBSTITUTE(SUBSTITUTE(SUBSTITUTE(SUBSTITUTE(SUBSTITUTE(SUBSTITUTE(SUBSTITUTE(SUBSTITUTE(SUBSTITUTE(SUBSTITUTE(SUBSTITUTE(SUBSTITUTE(SUBSTITUTE(SUBSTITUTE(SUBSTITUTE(SUBSTITUTE(SUBSTITUTE(SUBSTITUTE(SUBSTITUTE(SUBSTITUTE(SUBSTITUTE(SUBSTITUTE(BM738,"b","a"),"c","a"),"d","a"),"e","a"),"f","a"),"g","a"),"h","a"),"i","a"),"j","a"),"k","a"),"l","a"),"m","a"),"n","a"),"o","a"),"p","a"),"q","a"),"r","a"),"s","a"),"t","a"),"u","a"),"v","a"),"w","a"),"x","a"),"y","a"),"z","a")</f>
        <v>  </v>
      </c>
      <c r="BO738" s="61" t="str">
        <f aca="false">SUBSTITUTE(SUBSTITUTE(SUBSTITUTE(SUBSTITUTE(SUBSTITUTE(SUBSTITUTE(SUBSTITUTE(SUBSTITUTE(SUBSTITUTE(LOWER(BX738&amp;""),"1","0"),"2","0"),"3","0"),"4","0"),"5","0"),"6","0"),"7","0"),"8","0"),"9","0")</f>
        <v>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v>
      </c>
      <c r="BQ738" s="61" t="n">
        <f aca="false">IFERROR(IF(OR(SUMPRODUCT(--ISNUMBER(SEARCH({"aa000"," aa 000"," aaa 000"," aaaa 000"," a 0000"," a000 000"," aa 00 000"," aaa 00 000"},BP738)))&gt;0,SUMPRODUCT(--ISNUMBER(SEARCH({"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738)))&gt;0,SUMPRODUCT(--ISNUMBER(SEARCH({"http","www.","\",".pdf",".jpg",".jpeg",".png",".heic",".xls",".doc",".msg",".eml"},W738)))&gt;0,ISNUMBER(SEARCH("0000",BO738)),AND(SUMPRODUCT(--ISNUMBER(SEARCH({"sharepoint","onedrive","teams","dms","q-pulse","qpulse"},W738)))&gt;0,ISNUMBER(SEARCH("0",BO738)))),1,0),0)</f>
        <v>0</v>
      </c>
      <c r="BR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738," "&amp;LOWER(Flights!$F$26)&amp;" "," ~ ")," mh"," ~")," at "," ~ ")," by "," ~ ")," on "," ~ ")," to "," ~ ")," from "," ~ ")," until "," ~ ")," till "," ~ ")," before "," ~ ")," after "," ~ ")," around "," ~ ")," approx "," ~ ")," about "," ~ ")," since "," ~ ")," hrs "," ~ ")," hr "," ~ ")," hours "," ~ ")," time "," ~ ")," jan "," ~ ")," feb "," ~ ")," mar "," ~ ")," apr "," ~ ")," may "," ~ ")," jun "," ~ ")," jul "," ~ ")," aug "," ~ ")," sep "," ~ ")," sept "," ~ ")," oct "," ~ ")</f>
        <v>  </v>
      </c>
      <c r="BS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738," "&amp;LOWER(Flights!$F$26)&amp;" "," ~ ")," mh"," ~")," at "," ~ ")," by "," ~ ")," on "," ~ ")," to "," ~ ")," from "," ~ ")," until "," ~ ")," till "," ~ ")," before "," ~ ")," after "," ~ ")," around "," ~ ")," approx "," ~ ")," about "," ~ ")," since "," ~ ")," hrs "," ~ ")," hr "," ~ ")," hours "," ~ ")," time "," ~ ")," jan "," ~ ")," feb "," ~ ")," mar "," ~ ")," apr "," ~ ")," may "," ~ ")," jun "," ~ ")," jul "," ~ ")," aug "," ~ ")," sep "," ~ ")," sept "," ~ ")," oct "," ~ ")</f>
        <v>  </v>
      </c>
      <c r="BT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738,"jan","~"),"feb","~"),"mar","~"),"apr","~"),"may","~"),"jun","~"),"jul","~"),"aug","~"),"sep","~"),"oct","~"),"nov","~"),"dec","~")," nov "," ~ ")," dec "," ~ ")," mon "," ~ ")," tue "," ~ ")," wed "," ~ ")," thu "," ~ ")," fri "," ~ ")," sat "," ~ ")," sun "," ~ ")," gate "," ~ ")," bay "," ~ ")," stand "," ~ ")," position "," ~ ")," galley "," ~ ")," flight "," ~ ")," flt "," ~ ")," day "," ~ ")," date "," ~ ")," dated "," ~ ")," the "," ~ ")," and "," ~ ")," of "," ~ ")," in "," ~ ")," for "," ~ ")," with "," ~ ")</f>
        <v>  </v>
      </c>
      <c r="BU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738,"jan","~"),"feb","~"),"mar","~"),"apr","~"),"may","~"),"jun","~"),"jul","~"),"aug","~"),"sep","~"),"oct","~"),"nov","~"),"dec","~")," nov "," ~ ")," dec "," ~ ")," mon "," ~ ")," tue "," ~ ")," wed "," ~ ")," thu "," ~ ")," fri "," ~ ")," sat "," ~ ")," sun "," ~ ")," gate "," ~ ")," bay "," ~ ")," stand "," ~ ")," position "," ~ ")," galley "," ~ ")," flight "," ~ ")," flt "," ~ ")," day "," ~ ")," date "," ~ ")," dated "," ~ ")," the "," ~ ")," and "," ~ ")," of "," ~ ")," in "," ~ ")," for "," ~ ")," with "," ~ ")</f>
        <v>  </v>
      </c>
      <c r="BV738" s="61" t="n">
        <f aca="false">IFERROR(IF(OR(SUMPRODUCT((LEN(BC738)-LEN(SUBSTITUTE(BC738," "&amp;L_NotLoaded&amp;" "," ")))/(LEN(L_NotLoaded)+1))&gt;SUMPRODUCT((LEN(BC738)-LEN(SUBSTITUTE(BC738," "&amp;L_NotLoadedNeg&amp;" "," ")))/(LEN(L_NotLoadedNeg)+1)),SUMPRODUCT((LEN(BD738)-LEN(SUBSTITUTE(BD738," "&amp;L_NotLoaded&amp;" "," ")))/(LEN(L_NotLoaded)+1))&gt;SUMPRODUCT((LEN(BD738)-LEN(SUBSTITUTE(BD738," "&amp;L_NotLoadedNeg&amp;" "," ")))/(LEN(L_NotLoadedNeg)+1))),1,0),0)</f>
        <v>0</v>
      </c>
      <c r="BW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738," pax "," ~ ")," etd "," ~ ")," eta "," ~ ")," std "," ~ ")," sta "," ~ ")," atd "," ~ ")," ata "," ~ ")," lt "," ~ ")," utc "," ~ ")," local "," ~ ")," ok "," ~ ")," done "," ~ ")," seen "," ~ ")," chk "," ~ ")," chkd "," ~ ")," checked "," ~ ")," rcvd "," ~ ")," recd "," ~ ")," dep "," ~ ")," arr "," ~ ")," qty "," ~ ")," all "," ~ ")," ttl "," ~ ")," total "," ~ ")," via "," ~ ")," per "," ~ ")," call "," ~ ")," inbound "," ~ ")," outbound "," ~ ")," approx "," ~ ")</f>
        <v>  </v>
      </c>
      <c r="BX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738," pax "," ~ ")," etd "," ~ ")," eta "," ~ ")," std "," ~ ")," sta "," ~ ")," atd "," ~ ")," ata "," ~ ")," lt "," ~ ")," utc "," ~ ")," local "," ~ ")," ok "," ~ ")," done "," ~ ")," seen "," ~ ")," chk "," ~ ")," chkd "," ~ ")," checked "," ~ ")," rcvd "," ~ ")," recd "," ~ ")," dep "," ~ ")," arr "," ~ ")," qty "," ~ ")," all "," ~ ")," ttl "," ~ ")," total "," ~ ")," via "," ~ ")," per "," ~ ")," call "," ~ ")," inbound "," ~ ")," outbound "," ~ ")," approx "," ~ ")</f>
        <v>  </v>
      </c>
    </row>
    <row r="739" customFormat="false" ht="39.75" hidden="false" customHeight="true" outlineLevel="0" collapsed="false">
      <c r="A739" s="57" t="s">
        <v>1476</v>
      </c>
      <c r="B739" s="57" t="s">
        <v>312</v>
      </c>
      <c r="C739" s="57" t="str">
        <f aca="false">Flights!$F$26</f>
        <v>MH0002</v>
      </c>
      <c r="D739" s="58" t="n">
        <f aca="false">Flights!$D$26</f>
        <v>46325</v>
      </c>
      <c r="E739" s="57" t="str">
        <f aca="false">Flights!$G$26&amp;"-"&amp;Flights!$H$26</f>
        <v>KUL-LHR</v>
      </c>
      <c r="F739" s="57" t="str">
        <f aca="false">Flights!$K$26</f>
        <v>BC</v>
      </c>
      <c r="G739" s="57" t="s">
        <v>462</v>
      </c>
      <c r="H739" s="57" t="s">
        <v>463</v>
      </c>
      <c r="I739" s="57" t="s">
        <v>502</v>
      </c>
      <c r="J739" s="57" t="s">
        <v>542</v>
      </c>
      <c r="K739" s="67" t="s">
        <v>504</v>
      </c>
      <c r="L739" s="67" t="s">
        <v>741</v>
      </c>
      <c r="M739" s="67" t="s">
        <v>454</v>
      </c>
      <c r="N739" s="67" t="s">
        <v>386</v>
      </c>
      <c r="O739" s="67"/>
      <c r="P739" s="57" t="s">
        <v>187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open",IF(AND(NOT(OR(LEN(AZ739)&lt;15,ISNUMBER(MATCH(AZ739,L_Placeholder,0)))),BK739=0,NOT(OR(LEN(AU739)&lt;2,ISNUMBER(MATCH(AU739,L_Placeholder,0)))),NOT(OR(LEN(AX739)&lt;2,ISNUMBER(MATCH(AX739,L_Placeholder,0)))),TRIM(AE739)&lt;&gt;TRIM(T739)),"N/A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missing",IF(OR(LEN(AU739)&lt;2,ISNUMBER(MATCH(AU739,L_Placeholder,0))),"INVALID – PIC missing",IF(OR(LEN(AV739)&lt;2,ISNUMBER(MATCH(AV739,L_Placeholder,0))),"INVALID – result / assessment missing",IF(OR(OR(LEN(AW739)&lt;3,ISNUMBER(MATCH(AW739,L_Placeholder,0))),SUMPRODUCT(--ISNUMBER(SEARCH(" "&amp;L_EvidencePhrase&amp;" ",BD739)))&gt;0,BI739=1),"INVALID – evidence missing, placeholder or not yet on file",IF(BL739=0,"INVALID – evidence needs a traceable reference (number, file name or link)",IF(OR(LEN(AX739)&lt;2,ISNUMBER(MATCH(AX739,L_Placeholder,0))),"INVALID – verifier missing",IF(AX739=AU739,"INVALID – verifier must be someone other than the PIC",IF(BH739=1,"INVALID – result not yet available (awaiting / TBC)",IF(BV739=1,"INVALID – wording says not on board: an on-board confirmation needs the item loaded",IF(AND(AQ739=1,OR(OR(LEN(AY739)&lt;3,ISNUMBER(MATCH(AY739,L_Placeholder,0))),BJ739=1,BQ739=0)),"INVALID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LATE","COMPLETE")&amp;IF(BG739=1," – CHECK WORDING",""))))))))))))))))))))))))),IF(TRIM(U739)="Fail","FAIL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t="str">
        <f aca="false">" "&amp;TRIM(SUBSTITUTE(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 "))&amp;" "</f>
        <v>  </v>
      </c>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IFERROR(IF(AND(TRIM(U739)="Pass",SUMPRODUCT((LEN(BC739)-LEN(SUBSTITUTE(BC739,"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t="n">
        <f aca="false">IFERROR(IF(SUMPRODUCT((LEN(BD739)-LEN(SUBSTITUTE(BD739," "&amp;L_PendStrict&amp;" "," ")))/(LEN(L_PendStrict)+1))&gt;SUMPRODUCT((LEN(BD739)-LEN(SUBSTITUTE(BD739," "&amp;L_PendNeg&amp;" "," ")))/(LEN(L_PendNeg)+1)),1,0),1)</f>
        <v>0</v>
      </c>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t="n">
        <f aca="false">IFERROR(IF(OR(SUMPRODUCT(--ISNUMBER(SEARCH({"aa000"," aa 000"," aaa 000"," aaaa 000"," a 0000"," a000 000"," aa 00 000"," aaa 00 000"},BN739)))&gt;0,SUMPRODUCT(--ISNUMBER(SEARCH({"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739)))&gt;0,SUMPRODUCT(--ISNUMBER(SEARCH({"http","www.","\",".pdf",".jpg",".jpeg",".png",".heic",".xls",".doc",".msg",".eml"},Z739)))&gt;0,AND(SUMPRODUCT(--ISNUMBER(SEARCH({"sharepoint","onedrive","teams","dms","q-pulse","qpulse"},Z739)))&gt;0,ISNUMBER(SEARCH("0",BM739)))),1,0),0)</f>
        <v>0</v>
      </c>
      <c r="BM739" s="61" t="str">
        <f aca="false">SUBSTITUTE(SUBSTITUTE(SUBSTITUTE(SUBSTITUTE(SUBSTITUTE(SUBSTITUTE(SUBSTITUTE(SUBSTITUTE(SUBSTITUTE(LOWER(BW739&amp;""),"1","0"),"2","0"),"3","0"),"4","0"),"5","0"),"6","0"),"7","0"),"8","0"),"9","0")</f>
        <v>  </v>
      </c>
      <c r="BN739" s="61" t="str">
        <f aca="false">SUBSTITUTE(SUBSTITUTE(SUBSTITUTE(SUBSTITUTE(SUBSTITUTE(SUBSTITUTE(SUBSTITUTE(SUBSTITUTE(SUBSTITUTE(SUBSTITUTE(SUBSTITUTE(SUBSTITUTE(SUBSTITUTE(SUBSTITUTE(SUBSTITUTE(SUBSTITUTE(SUBSTITUTE(SUBSTITUTE(SUBSTITUTE(SUBSTITUTE(SUBSTITUTE(SUBSTITUTE(SUBSTITUTE(SUBSTITUTE(SUBSTITUTE(BM739,"b","a"),"c","a"),"d","a"),"e","a"),"f","a"),"g","a"),"h","a"),"i","a"),"j","a"),"k","a"),"l","a"),"m","a"),"n","a"),"o","a"),"p","a"),"q","a"),"r","a"),"s","a"),"t","a"),"u","a"),"v","a"),"w","a"),"x","a"),"y","a"),"z","a")</f>
        <v>  </v>
      </c>
      <c r="BO739" s="61" t="str">
        <f aca="false">SUBSTITUTE(SUBSTITUTE(SUBSTITUTE(SUBSTITUTE(SUBSTITUTE(SUBSTITUTE(SUBSTITUTE(SUBSTITUTE(SUBSTITUTE(LOWER(BX739&amp;""),"1","0"),"2","0"),"3","0"),"4","0"),"5","0"),"6","0"),"7","0"),"8","0"),"9","0")</f>
        <v>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v>
      </c>
      <c r="BQ739" s="61" t="n">
        <f aca="false">IFERROR(IF(OR(SUMPRODUCT(--ISNUMBER(SEARCH({"aa000"," aa 000"," aaa 000"," aaaa 000"," a 0000"," a000 000"," aa 00 000"," aaa 00 000"},BP739)))&gt;0,SUMPRODUCT(--ISNUMBER(SEARCH({"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739)))&gt;0,SUMPRODUCT(--ISNUMBER(SEARCH({"http","www.","\",".pdf",".jpg",".jpeg",".png",".heic",".xls",".doc",".msg",".eml"},W739)))&gt;0,ISNUMBER(SEARCH("0000",BO739)),AND(SUMPRODUCT(--ISNUMBER(SEARCH({"sharepoint","onedrive","teams","dms","q-pulse","qpulse"},W739)))&gt;0,ISNUMBER(SEARCH("0",BO739)))),1,0),0)</f>
        <v>0</v>
      </c>
      <c r="BR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739," "&amp;LOWER(Flights!$F$26)&amp;" "," ~ ")," mh"," ~")," at "," ~ ")," by "," ~ ")," on "," ~ ")," to "," ~ ")," from "," ~ ")," until "," ~ ")," till "," ~ ")," before "," ~ ")," after "," ~ ")," around "," ~ ")," approx "," ~ ")," about "," ~ ")," since "," ~ ")," hrs "," ~ ")," hr "," ~ ")," hours "," ~ ")," time "," ~ ")," jan "," ~ ")," feb "," ~ ")," mar "," ~ ")," apr "," ~ ")," may "," ~ ")," jun "," ~ ")," jul "," ~ ")," aug "," ~ ")," sep "," ~ ")," sept "," ~ ")," oct "," ~ ")</f>
        <v>  </v>
      </c>
      <c r="BS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739," "&amp;LOWER(Flights!$F$26)&amp;" "," ~ ")," mh"," ~")," at "," ~ ")," by "," ~ ")," on "," ~ ")," to "," ~ ")," from "," ~ ")," until "," ~ ")," till "," ~ ")," before "," ~ ")," after "," ~ ")," around "," ~ ")," approx "," ~ ")," about "," ~ ")," since "," ~ ")," hrs "," ~ ")," hr "," ~ ")," hours "," ~ ")," time "," ~ ")," jan "," ~ ")," feb "," ~ ")," mar "," ~ ")," apr "," ~ ")," may "," ~ ")," jun "," ~ ")," jul "," ~ ")," aug "," ~ ")," sep "," ~ ")," sept "," ~ ")," oct "," ~ ")</f>
        <v>  </v>
      </c>
      <c r="BT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739,"jan","~"),"feb","~"),"mar","~"),"apr","~"),"may","~"),"jun","~"),"jul","~"),"aug","~"),"sep","~"),"oct","~"),"nov","~"),"dec","~")," nov "," ~ ")," dec "," ~ ")," mon "," ~ ")," tue "," ~ ")," wed "," ~ ")," thu "," ~ ")," fri "," ~ ")," sat "," ~ ")," sun "," ~ ")," gate "," ~ ")," bay "," ~ ")," stand "," ~ ")," position "," ~ ")," galley "," ~ ")," flight "," ~ ")," flt "," ~ ")," day "," ~ ")," date "," ~ ")," dated "," ~ ")," the "," ~ ")," and "," ~ ")," of "," ~ ")," in "," ~ ")," for "," ~ ")," with "," ~ ")</f>
        <v>  </v>
      </c>
      <c r="BU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739,"jan","~"),"feb","~"),"mar","~"),"apr","~"),"may","~"),"jun","~"),"jul","~"),"aug","~"),"sep","~"),"oct","~"),"nov","~"),"dec","~")," nov "," ~ ")," dec "," ~ ")," mon "," ~ ")," tue "," ~ ")," wed "," ~ ")," thu "," ~ ")," fri "," ~ ")," sat "," ~ ")," sun "," ~ ")," gate "," ~ ")," bay "," ~ ")," stand "," ~ ")," position "," ~ ")," galley "," ~ ")," flight "," ~ ")," flt "," ~ ")," day "," ~ ")," date "," ~ ")," dated "," ~ ")," the "," ~ ")," and "," ~ ")," of "," ~ ")," in "," ~ ")," for "," ~ ")," with "," ~ ")</f>
        <v>  </v>
      </c>
      <c r="BV739" s="61" t="n">
        <f aca="false">IFERROR(IF(OR(SUMPRODUCT((LEN(BC739)-LEN(SUBSTITUTE(BC739," "&amp;L_NotLoaded&amp;" "," ")))/(LEN(L_NotLoaded)+1))&gt;SUMPRODUCT((LEN(BC739)-LEN(SUBSTITUTE(BC739," "&amp;L_NotLoadedNeg&amp;" "," ")))/(LEN(L_NotLoadedNeg)+1)),SUMPRODUCT((LEN(BD739)-LEN(SUBSTITUTE(BD739," "&amp;L_NotLoaded&amp;" "," ")))/(LEN(L_NotLoaded)+1))&gt;SUMPRODUCT((LEN(BD739)-LEN(SUBSTITUTE(BD739," "&amp;L_NotLoadedNeg&amp;" "," ")))/(LEN(L_NotLoadedNeg)+1))),1,0),0)</f>
        <v>0</v>
      </c>
      <c r="BW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739," pax "," ~ ")," etd "," ~ ")," eta "," ~ ")," std "," ~ ")," sta "," ~ ")," atd "," ~ ")," ata "," ~ ")," lt "," ~ ")," utc "," ~ ")," local "," ~ ")," ok "," ~ ")," done "," ~ ")," seen "," ~ ")," chk "," ~ ")," chkd "," ~ ")," checked "," ~ ")," rcvd "," ~ ")," recd "," ~ ")," dep "," ~ ")," arr "," ~ ")," qty "," ~ ")," all "," ~ ")," ttl "," ~ ")," total "," ~ ")," via "," ~ ")," per "," ~ ")," call "," ~ ")," inbound "," ~ ")," outbound "," ~ ")," approx "," ~ ")</f>
        <v>  </v>
      </c>
      <c r="BX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739," pax "," ~ ")," etd "," ~ ")," eta "," ~ ")," std "," ~ ")," sta "," ~ ")," atd "," ~ ")," ata "," ~ ")," lt "," ~ ")," utc "," ~ ")," local "," ~ ")," ok "," ~ ")," done "," ~ ")," seen "," ~ ")," chk "," ~ ")," chkd "," ~ ")," checked "," ~ ")," rcvd "," ~ ")," recd "," ~ ")," dep "," ~ ")," arr "," ~ ")," qty "," ~ ")," all "," ~ ")," ttl "," ~ ")," total "," ~ ")," via "," ~ ")," per "," ~ ")," call "," ~ ")," inbound "," ~ ")," outbound "," ~ ")," approx "," ~ ")</f>
        <v>  </v>
      </c>
    </row>
    <row r="740" customFormat="false" ht="39.75" hidden="false" customHeight="true" outlineLevel="0" collapsed="false">
      <c r="A740" s="57" t="s">
        <v>1477</v>
      </c>
      <c r="B740" s="57" t="s">
        <v>312</v>
      </c>
      <c r="C740" s="57" t="str">
        <f aca="false">Flights!$F$26</f>
        <v>MH0002</v>
      </c>
      <c r="D740" s="58" t="n">
        <f aca="false">Flights!$D$26</f>
        <v>46325</v>
      </c>
      <c r="E740" s="57" t="str">
        <f aca="false">Flights!$G$26&amp;"-"&amp;Flights!$H$26</f>
        <v>KUL-LHR</v>
      </c>
      <c r="F740" s="57" t="str">
        <f aca="false">Flights!$K$26</f>
        <v>BC</v>
      </c>
      <c r="G740" s="57" t="s">
        <v>462</v>
      </c>
      <c r="H740" s="57" t="s">
        <v>463</v>
      </c>
      <c r="I740" s="57" t="s">
        <v>502</v>
      </c>
      <c r="J740" s="57" t="s">
        <v>544</v>
      </c>
      <c r="K740" s="67" t="s">
        <v>504</v>
      </c>
      <c r="L740" s="67" t="s">
        <v>743</v>
      </c>
      <c r="M740" s="67" t="s">
        <v>454</v>
      </c>
      <c r="N740" s="67" t="s">
        <v>386</v>
      </c>
      <c r="O740" s="67"/>
      <c r="P740" s="57" t="s">
        <v>187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open",IF(AND(NOT(OR(LEN(AZ740)&lt;15,ISNUMBER(MATCH(AZ740,L_Placeholder,0)))),BK740=0,NOT(OR(LEN(AU740)&lt;2,ISNUMBER(MATCH(AU740,L_Placeholder,0)))),NOT(OR(LEN(AX740)&lt;2,ISNUMBER(MATCH(AX740,L_Placeholder,0)))),TRIM(AE740)&lt;&gt;TRIM(T740)),"N/A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missing",IF(OR(LEN(AU740)&lt;2,ISNUMBER(MATCH(AU740,L_Placeholder,0))),"INVALID – PIC missing",IF(OR(LEN(AV740)&lt;2,ISNUMBER(MATCH(AV740,L_Placeholder,0))),"INVALID – result / assessment missing",IF(OR(OR(LEN(AW740)&lt;3,ISNUMBER(MATCH(AW740,L_Placeholder,0))),SUMPRODUCT(--ISNUMBER(SEARCH(" "&amp;L_EvidencePhrase&amp;" ",BD740)))&gt;0,BI740=1),"INVALID – evidence missing, placeholder or not yet on file",IF(BL740=0,"INVALID – evidence needs a traceable reference (number, file name or link)",IF(OR(LEN(AX740)&lt;2,ISNUMBER(MATCH(AX740,L_Placeholder,0))),"INVALID – verifier missing",IF(AX740=AU740,"INVALID – verifier must be someone other than the PIC",IF(BH740=1,"INVALID – result not yet available (awaiting / TBC)",IF(BV740=1,"INVALID – wording says not on board: an on-board confirmation needs the item loaded",IF(AND(AQ740=1,OR(OR(LEN(AY740)&lt;3,ISNUMBER(MATCH(AY740,L_Placeholder,0))),BJ740=1,BQ740=0)),"INVALID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LATE","COMPLETE")&amp;IF(BG740=1," – CHECK WORDING",""))))))))))))))))))))))))),IF(TRIM(U740)="Fail","FAIL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t="str">
        <f aca="false">" "&amp;TRIM(SUBSTITUTE(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 "))&amp;" "</f>
        <v>  </v>
      </c>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IFERROR(IF(AND(TRIM(U740)="Pass",SUMPRODUCT((LEN(BC740)-LEN(SUBSTITUTE(BC740,"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t="n">
        <f aca="false">IFERROR(IF(SUMPRODUCT((LEN(BD740)-LEN(SUBSTITUTE(BD740," "&amp;L_PendStrict&amp;" "," ")))/(LEN(L_PendStrict)+1))&gt;SUMPRODUCT((LEN(BD740)-LEN(SUBSTITUTE(BD740," "&amp;L_PendNeg&amp;" "," ")))/(LEN(L_PendNeg)+1)),1,0),1)</f>
        <v>0</v>
      </c>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t="n">
        <f aca="false">IFERROR(IF(OR(SUMPRODUCT(--ISNUMBER(SEARCH({"aa000"," aa 000"," aaa 000"," aaaa 000"," a 0000"," a000 000"," aa 00 000"," aaa 00 000"},BN740)))&gt;0,SUMPRODUCT(--ISNUMBER(SEARCH({"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740)))&gt;0,SUMPRODUCT(--ISNUMBER(SEARCH({"http","www.","\",".pdf",".jpg",".jpeg",".png",".heic",".xls",".doc",".msg",".eml"},Z740)))&gt;0,AND(SUMPRODUCT(--ISNUMBER(SEARCH({"sharepoint","onedrive","teams","dms","q-pulse","qpulse"},Z740)))&gt;0,ISNUMBER(SEARCH("0",BM740)))),1,0),0)</f>
        <v>0</v>
      </c>
      <c r="BM740" s="61" t="str">
        <f aca="false">SUBSTITUTE(SUBSTITUTE(SUBSTITUTE(SUBSTITUTE(SUBSTITUTE(SUBSTITUTE(SUBSTITUTE(SUBSTITUTE(SUBSTITUTE(LOWER(BW740&amp;""),"1","0"),"2","0"),"3","0"),"4","0"),"5","0"),"6","0"),"7","0"),"8","0"),"9","0")</f>
        <v>  </v>
      </c>
      <c r="BN740" s="61" t="str">
        <f aca="false">SUBSTITUTE(SUBSTITUTE(SUBSTITUTE(SUBSTITUTE(SUBSTITUTE(SUBSTITUTE(SUBSTITUTE(SUBSTITUTE(SUBSTITUTE(SUBSTITUTE(SUBSTITUTE(SUBSTITUTE(SUBSTITUTE(SUBSTITUTE(SUBSTITUTE(SUBSTITUTE(SUBSTITUTE(SUBSTITUTE(SUBSTITUTE(SUBSTITUTE(SUBSTITUTE(SUBSTITUTE(SUBSTITUTE(SUBSTITUTE(SUBSTITUTE(BM740,"b","a"),"c","a"),"d","a"),"e","a"),"f","a"),"g","a"),"h","a"),"i","a"),"j","a"),"k","a"),"l","a"),"m","a"),"n","a"),"o","a"),"p","a"),"q","a"),"r","a"),"s","a"),"t","a"),"u","a"),"v","a"),"w","a"),"x","a"),"y","a"),"z","a")</f>
        <v>  </v>
      </c>
      <c r="BO740" s="61" t="str">
        <f aca="false">SUBSTITUTE(SUBSTITUTE(SUBSTITUTE(SUBSTITUTE(SUBSTITUTE(SUBSTITUTE(SUBSTITUTE(SUBSTITUTE(SUBSTITUTE(LOWER(BX740&amp;""),"1","0"),"2","0"),"3","0"),"4","0"),"5","0"),"6","0"),"7","0"),"8","0"),"9","0")</f>
        <v>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v>
      </c>
      <c r="BQ740" s="61" t="n">
        <f aca="false">IFERROR(IF(OR(SUMPRODUCT(--ISNUMBER(SEARCH({"aa000"," aa 000"," aaa 000"," aaaa 000"," a 0000"," a000 000"," aa 00 000"," aaa 00 000"},BP740)))&gt;0,SUMPRODUCT(--ISNUMBER(SEARCH({"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740)))&gt;0,SUMPRODUCT(--ISNUMBER(SEARCH({"http","www.","\",".pdf",".jpg",".jpeg",".png",".heic",".xls",".doc",".msg",".eml"},W740)))&gt;0,ISNUMBER(SEARCH("0000",BO740)),AND(SUMPRODUCT(--ISNUMBER(SEARCH({"sharepoint","onedrive","teams","dms","q-pulse","qpulse"},W740)))&gt;0,ISNUMBER(SEARCH("0",BO740)))),1,0),0)</f>
        <v>0</v>
      </c>
      <c r="BR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740," "&amp;LOWER(Flights!$F$26)&amp;" "," ~ ")," mh"," ~")," at "," ~ ")," by "," ~ ")," on "," ~ ")," to "," ~ ")," from "," ~ ")," until "," ~ ")," till "," ~ ")," before "," ~ ")," after "," ~ ")," around "," ~ ")," approx "," ~ ")," about "," ~ ")," since "," ~ ")," hrs "," ~ ")," hr "," ~ ")," hours "," ~ ")," time "," ~ ")," jan "," ~ ")," feb "," ~ ")," mar "," ~ ")," apr "," ~ ")," may "," ~ ")," jun "," ~ ")," jul "," ~ ")," aug "," ~ ")," sep "," ~ ")," sept "," ~ ")," oct "," ~ ")</f>
        <v>  </v>
      </c>
      <c r="BS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740," "&amp;LOWER(Flights!$F$26)&amp;" "," ~ ")," mh"," ~")," at "," ~ ")," by "," ~ ")," on "," ~ ")," to "," ~ ")," from "," ~ ")," until "," ~ ")," till "," ~ ")," before "," ~ ")," after "," ~ ")," around "," ~ ")," approx "," ~ ")," about "," ~ ")," since "," ~ ")," hrs "," ~ ")," hr "," ~ ")," hours "," ~ ")," time "," ~ ")," jan "," ~ ")," feb "," ~ ")," mar "," ~ ")," apr "," ~ ")," may "," ~ ")," jun "," ~ ")," jul "," ~ ")," aug "," ~ ")," sep "," ~ ")," sept "," ~ ")," oct "," ~ ")</f>
        <v>  </v>
      </c>
      <c r="BT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740,"jan","~"),"feb","~"),"mar","~"),"apr","~"),"may","~"),"jun","~"),"jul","~"),"aug","~"),"sep","~"),"oct","~"),"nov","~"),"dec","~")," nov "," ~ ")," dec "," ~ ")," mon "," ~ ")," tue "," ~ ")," wed "," ~ ")," thu "," ~ ")," fri "," ~ ")," sat "," ~ ")," sun "," ~ ")," gate "," ~ ")," bay "," ~ ")," stand "," ~ ")," position "," ~ ")," galley "," ~ ")," flight "," ~ ")," flt "," ~ ")," day "," ~ ")," date "," ~ ")," dated "," ~ ")," the "," ~ ")," and "," ~ ")," of "," ~ ")," in "," ~ ")," for "," ~ ")," with "," ~ ")</f>
        <v>  </v>
      </c>
      <c r="BU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740,"jan","~"),"feb","~"),"mar","~"),"apr","~"),"may","~"),"jun","~"),"jul","~"),"aug","~"),"sep","~"),"oct","~"),"nov","~"),"dec","~")," nov "," ~ ")," dec "," ~ ")," mon "," ~ ")," tue "," ~ ")," wed "," ~ ")," thu "," ~ ")," fri "," ~ ")," sat "," ~ ")," sun "," ~ ")," gate "," ~ ")," bay "," ~ ")," stand "," ~ ")," position "," ~ ")," galley "," ~ ")," flight "," ~ ")," flt "," ~ ")," day "," ~ ")," date "," ~ ")," dated "," ~ ")," the "," ~ ")," and "," ~ ")," of "," ~ ")," in "," ~ ")," for "," ~ ")," with "," ~ ")</f>
        <v>  </v>
      </c>
      <c r="BV740" s="61" t="n">
        <f aca="false">IFERROR(IF(OR(SUMPRODUCT((LEN(BC740)-LEN(SUBSTITUTE(BC740," "&amp;L_NotLoaded&amp;" "," ")))/(LEN(L_NotLoaded)+1))&gt;SUMPRODUCT((LEN(BC740)-LEN(SUBSTITUTE(BC740," "&amp;L_NotLoadedNeg&amp;" "," ")))/(LEN(L_NotLoadedNeg)+1)),SUMPRODUCT((LEN(BD740)-LEN(SUBSTITUTE(BD740," "&amp;L_NotLoaded&amp;" "," ")))/(LEN(L_NotLoaded)+1))&gt;SUMPRODUCT((LEN(BD740)-LEN(SUBSTITUTE(BD740," "&amp;L_NotLoadedNeg&amp;" "," ")))/(LEN(L_NotLoadedNeg)+1))),1,0),0)</f>
        <v>0</v>
      </c>
      <c r="BW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740," pax "," ~ ")," etd "," ~ ")," eta "," ~ ")," std "," ~ ")," sta "," ~ ")," atd "," ~ ")," ata "," ~ ")," lt "," ~ ")," utc "," ~ ")," local "," ~ ")," ok "," ~ ")," done "," ~ ")," seen "," ~ ")," chk "," ~ ")," chkd "," ~ ")," checked "," ~ ")," rcvd "," ~ ")," recd "," ~ ")," dep "," ~ ")," arr "," ~ ")," qty "," ~ ")," all "," ~ ")," ttl "," ~ ")," total "," ~ ")," via "," ~ ")," per "," ~ ")," call "," ~ ")," inbound "," ~ ")," outbound "," ~ ")," approx "," ~ ")</f>
        <v>  </v>
      </c>
      <c r="BX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740," pax "," ~ ")," etd "," ~ ")," eta "," ~ ")," std "," ~ ")," sta "," ~ ")," atd "," ~ ")," ata "," ~ ")," lt "," ~ ")," utc "," ~ ")," local "," ~ ")," ok "," ~ ")," done "," ~ ")," seen "," ~ ")," chk "," ~ ")," chkd "," ~ ")," checked "," ~ ")," rcvd "," ~ ")," recd "," ~ ")," dep "," ~ ")," arr "," ~ ")," qty "," ~ ")," all "," ~ ")," ttl "," ~ ")," total "," ~ ")," via "," ~ ")," per "," ~ ")," call "," ~ ")," inbound "," ~ ")," outbound "," ~ ")," approx "," ~ ")</f>
        <v>  </v>
      </c>
    </row>
    <row r="741" customFormat="false" ht="39.75" hidden="false" customHeight="true" outlineLevel="0" collapsed="false">
      <c r="A741" s="57" t="s">
        <v>1478</v>
      </c>
      <c r="B741" s="57" t="s">
        <v>312</v>
      </c>
      <c r="C741" s="57" t="str">
        <f aca="false">Flights!$F$26</f>
        <v>MH0002</v>
      </c>
      <c r="D741" s="58" t="n">
        <f aca="false">Flights!$D$26</f>
        <v>46325</v>
      </c>
      <c r="E741" s="57" t="str">
        <f aca="false">Flights!$G$26&amp;"-"&amp;Flights!$H$26</f>
        <v>KUL-LHR</v>
      </c>
      <c r="F741" s="57" t="str">
        <f aca="false">Flights!$K$26</f>
        <v>BC</v>
      </c>
      <c r="G741" s="57" t="s">
        <v>462</v>
      </c>
      <c r="H741" s="57" t="s">
        <v>463</v>
      </c>
      <c r="I741" s="57" t="s">
        <v>502</v>
      </c>
      <c r="J741" s="57" t="s">
        <v>546</v>
      </c>
      <c r="K741" s="67" t="s">
        <v>504</v>
      </c>
      <c r="L741" s="67" t="s">
        <v>745</v>
      </c>
      <c r="M741" s="67" t="s">
        <v>454</v>
      </c>
      <c r="N741" s="67" t="s">
        <v>386</v>
      </c>
      <c r="O741" s="67"/>
      <c r="P741" s="57" t="s">
        <v>187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open",IF(AND(NOT(OR(LEN(AZ741)&lt;15,ISNUMBER(MATCH(AZ741,L_Placeholder,0)))),BK741=0,NOT(OR(LEN(AU741)&lt;2,ISNUMBER(MATCH(AU741,L_Placeholder,0)))),NOT(OR(LEN(AX741)&lt;2,ISNUMBER(MATCH(AX741,L_Placeholder,0)))),TRIM(AE741)&lt;&gt;TRIM(T741)),"N/A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missing",IF(OR(LEN(AU741)&lt;2,ISNUMBER(MATCH(AU741,L_Placeholder,0))),"INVALID – PIC missing",IF(OR(LEN(AV741)&lt;2,ISNUMBER(MATCH(AV741,L_Placeholder,0))),"INVALID – result / assessment missing",IF(OR(OR(LEN(AW741)&lt;3,ISNUMBER(MATCH(AW741,L_Placeholder,0))),SUMPRODUCT(--ISNUMBER(SEARCH(" "&amp;L_EvidencePhrase&amp;" ",BD741)))&gt;0,BI741=1),"INVALID – evidence missing, placeholder or not yet on file",IF(BL741=0,"INVALID – evidence needs a traceable reference (number, file name or link)",IF(OR(LEN(AX741)&lt;2,ISNUMBER(MATCH(AX741,L_Placeholder,0))),"INVALID – verifier missing",IF(AX741=AU741,"INVALID – verifier must be someone other than the PIC",IF(BH741=1,"INVALID – result not yet available (awaiting / TBC)",IF(BV741=1,"INVALID – wording says not on board: an on-board confirmation needs the item loaded",IF(AND(AQ741=1,OR(OR(LEN(AY741)&lt;3,ISNUMBER(MATCH(AY741,L_Placeholder,0))),BJ741=1,BQ741=0)),"INVALID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LATE","COMPLETE")&amp;IF(BG741=1," – CHECK WORDING",""))))))))))))))))))))))))),IF(TRIM(U741)="Fail","FAIL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t="str">
        <f aca="false">" "&amp;TRIM(SUBSTITUTE(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 "))&amp;" "</f>
        <v>  </v>
      </c>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IFERROR(IF(AND(TRIM(U741)="Pass",SUMPRODUCT((LEN(BC741)-LEN(SUBSTITUTE(BC741,"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t="n">
        <f aca="false">IFERROR(IF(SUMPRODUCT((LEN(BD741)-LEN(SUBSTITUTE(BD741," "&amp;L_PendStrict&amp;" "," ")))/(LEN(L_PendStrict)+1))&gt;SUMPRODUCT((LEN(BD741)-LEN(SUBSTITUTE(BD741," "&amp;L_PendNeg&amp;" "," ")))/(LEN(L_PendNeg)+1)),1,0),1)</f>
        <v>0</v>
      </c>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t="n">
        <f aca="false">IFERROR(IF(OR(SUMPRODUCT(--ISNUMBER(SEARCH({"aa000"," aa 000"," aaa 000"," aaaa 000"," a 0000"," a000 000"," aa 00 000"," aaa 00 000"},BN741)))&gt;0,SUMPRODUCT(--ISNUMBER(SEARCH({"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741)))&gt;0,SUMPRODUCT(--ISNUMBER(SEARCH({"http","www.","\",".pdf",".jpg",".jpeg",".png",".heic",".xls",".doc",".msg",".eml"},Z741)))&gt;0,AND(SUMPRODUCT(--ISNUMBER(SEARCH({"sharepoint","onedrive","teams","dms","q-pulse","qpulse"},Z741)))&gt;0,ISNUMBER(SEARCH("0",BM741)))),1,0),0)</f>
        <v>0</v>
      </c>
      <c r="BM741" s="61" t="str">
        <f aca="false">SUBSTITUTE(SUBSTITUTE(SUBSTITUTE(SUBSTITUTE(SUBSTITUTE(SUBSTITUTE(SUBSTITUTE(SUBSTITUTE(SUBSTITUTE(LOWER(BW741&amp;""),"1","0"),"2","0"),"3","0"),"4","0"),"5","0"),"6","0"),"7","0"),"8","0"),"9","0")</f>
        <v>  </v>
      </c>
      <c r="BN741" s="61" t="str">
        <f aca="false">SUBSTITUTE(SUBSTITUTE(SUBSTITUTE(SUBSTITUTE(SUBSTITUTE(SUBSTITUTE(SUBSTITUTE(SUBSTITUTE(SUBSTITUTE(SUBSTITUTE(SUBSTITUTE(SUBSTITUTE(SUBSTITUTE(SUBSTITUTE(SUBSTITUTE(SUBSTITUTE(SUBSTITUTE(SUBSTITUTE(SUBSTITUTE(SUBSTITUTE(SUBSTITUTE(SUBSTITUTE(SUBSTITUTE(SUBSTITUTE(SUBSTITUTE(BM741,"b","a"),"c","a"),"d","a"),"e","a"),"f","a"),"g","a"),"h","a"),"i","a"),"j","a"),"k","a"),"l","a"),"m","a"),"n","a"),"o","a"),"p","a"),"q","a"),"r","a"),"s","a"),"t","a"),"u","a"),"v","a"),"w","a"),"x","a"),"y","a"),"z","a")</f>
        <v>  </v>
      </c>
      <c r="BO741" s="61" t="str">
        <f aca="false">SUBSTITUTE(SUBSTITUTE(SUBSTITUTE(SUBSTITUTE(SUBSTITUTE(SUBSTITUTE(SUBSTITUTE(SUBSTITUTE(SUBSTITUTE(LOWER(BX741&amp;""),"1","0"),"2","0"),"3","0"),"4","0"),"5","0"),"6","0"),"7","0"),"8","0"),"9","0")</f>
        <v>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v>
      </c>
      <c r="BQ741" s="61" t="n">
        <f aca="false">IFERROR(IF(OR(SUMPRODUCT(--ISNUMBER(SEARCH({"aa000"," aa 000"," aaa 000"," aaaa 000"," a 0000"," a000 000"," aa 00 000"," aaa 00 000"},BP741)))&gt;0,SUMPRODUCT(--ISNUMBER(SEARCH({"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741)))&gt;0,SUMPRODUCT(--ISNUMBER(SEARCH({"http","www.","\",".pdf",".jpg",".jpeg",".png",".heic",".xls",".doc",".msg",".eml"},W741)))&gt;0,ISNUMBER(SEARCH("0000",BO741)),AND(SUMPRODUCT(--ISNUMBER(SEARCH({"sharepoint","onedrive","teams","dms","q-pulse","qpulse"},W741)))&gt;0,ISNUMBER(SEARCH("0",BO741)))),1,0),0)</f>
        <v>0</v>
      </c>
      <c r="BR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741," "&amp;LOWER(Flights!$F$26)&amp;" "," ~ ")," mh"," ~")," at "," ~ ")," by "," ~ ")," on "," ~ ")," to "," ~ ")," from "," ~ ")," until "," ~ ")," till "," ~ ")," before "," ~ ")," after "," ~ ")," around "," ~ ")," approx "," ~ ")," about "," ~ ")," since "," ~ ")," hrs "," ~ ")," hr "," ~ ")," hours "," ~ ")," time "," ~ ")," jan "," ~ ")," feb "," ~ ")," mar "," ~ ")," apr "," ~ ")," may "," ~ ")," jun "," ~ ")," jul "," ~ ")," aug "," ~ ")," sep "," ~ ")," sept "," ~ ")," oct "," ~ ")</f>
        <v>  </v>
      </c>
      <c r="BS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741," "&amp;LOWER(Flights!$F$26)&amp;" "," ~ ")," mh"," ~")," at "," ~ ")," by "," ~ ")," on "," ~ ")," to "," ~ ")," from "," ~ ")," until "," ~ ")," till "," ~ ")," before "," ~ ")," after "," ~ ")," around "," ~ ")," approx "," ~ ")," about "," ~ ")," since "," ~ ")," hrs "," ~ ")," hr "," ~ ")," hours "," ~ ")," time "," ~ ")," jan "," ~ ")," feb "," ~ ")," mar "," ~ ")," apr "," ~ ")," may "," ~ ")," jun "," ~ ")," jul "," ~ ")," aug "," ~ ")," sep "," ~ ")," sept "," ~ ")," oct "," ~ ")</f>
        <v>  </v>
      </c>
      <c r="BT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741,"jan","~"),"feb","~"),"mar","~"),"apr","~"),"may","~"),"jun","~"),"jul","~"),"aug","~"),"sep","~"),"oct","~"),"nov","~"),"dec","~")," nov "," ~ ")," dec "," ~ ")," mon "," ~ ")," tue "," ~ ")," wed "," ~ ")," thu "," ~ ")," fri "," ~ ")," sat "," ~ ")," sun "," ~ ")," gate "," ~ ")," bay "," ~ ")," stand "," ~ ")," position "," ~ ")," galley "," ~ ")," flight "," ~ ")," flt "," ~ ")," day "," ~ ")," date "," ~ ")," dated "," ~ ")," the "," ~ ")," and "," ~ ")," of "," ~ ")," in "," ~ ")," for "," ~ ")," with "," ~ ")</f>
        <v>  </v>
      </c>
      <c r="BU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741,"jan","~"),"feb","~"),"mar","~"),"apr","~"),"may","~"),"jun","~"),"jul","~"),"aug","~"),"sep","~"),"oct","~"),"nov","~"),"dec","~")," nov "," ~ ")," dec "," ~ ")," mon "," ~ ")," tue "," ~ ")," wed "," ~ ")," thu "," ~ ")," fri "," ~ ")," sat "," ~ ")," sun "," ~ ")," gate "," ~ ")," bay "," ~ ")," stand "," ~ ")," position "," ~ ")," galley "," ~ ")," flight "," ~ ")," flt "," ~ ")," day "," ~ ")," date "," ~ ")," dated "," ~ ")," the "," ~ ")," and "," ~ ")," of "," ~ ")," in "," ~ ")," for "," ~ ")," with "," ~ ")</f>
        <v>  </v>
      </c>
      <c r="BV741" s="61" t="n">
        <f aca="false">IFERROR(IF(OR(SUMPRODUCT((LEN(BC741)-LEN(SUBSTITUTE(BC741," "&amp;L_NotLoaded&amp;" "," ")))/(LEN(L_NotLoaded)+1))&gt;SUMPRODUCT((LEN(BC741)-LEN(SUBSTITUTE(BC741," "&amp;L_NotLoadedNeg&amp;" "," ")))/(LEN(L_NotLoadedNeg)+1)),SUMPRODUCT((LEN(BD741)-LEN(SUBSTITUTE(BD741," "&amp;L_NotLoaded&amp;" "," ")))/(LEN(L_NotLoaded)+1))&gt;SUMPRODUCT((LEN(BD741)-LEN(SUBSTITUTE(BD741," "&amp;L_NotLoadedNeg&amp;" "," ")))/(LEN(L_NotLoadedNeg)+1))),1,0),0)</f>
        <v>0</v>
      </c>
      <c r="BW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741," pax "," ~ ")," etd "," ~ ")," eta "," ~ ")," std "," ~ ")," sta "," ~ ")," atd "," ~ ")," ata "," ~ ")," lt "," ~ ")," utc "," ~ ")," local "," ~ ")," ok "," ~ ")," done "," ~ ")," seen "," ~ ")," chk "," ~ ")," chkd "," ~ ")," checked "," ~ ")," rcvd "," ~ ")," recd "," ~ ")," dep "," ~ ")," arr "," ~ ")," qty "," ~ ")," all "," ~ ")," ttl "," ~ ")," total "," ~ ")," via "," ~ ")," per "," ~ ")," call "," ~ ")," inbound "," ~ ")," outbound "," ~ ")," approx "," ~ ")</f>
        <v>  </v>
      </c>
      <c r="BX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741," pax "," ~ ")," etd "," ~ ")," eta "," ~ ")," std "," ~ ")," sta "," ~ ")," atd "," ~ ")," ata "," ~ ")," lt "," ~ ")," utc "," ~ ")," local "," ~ ")," ok "," ~ ")," done "," ~ ")," seen "," ~ ")," chk "," ~ ")," chkd "," ~ ")," checked "," ~ ")," rcvd "," ~ ")," recd "," ~ ")," dep "," ~ ")," arr "," ~ ")," qty "," ~ ")," all "," ~ ")," ttl "," ~ ")," total "," ~ ")," via "," ~ ")," per "," ~ ")," call "," ~ ")," inbound "," ~ ")," outbound "," ~ ")," approx "," ~ ")</f>
        <v>  </v>
      </c>
    </row>
    <row r="742" customFormat="false" ht="39.75" hidden="false" customHeight="true" outlineLevel="0" collapsed="false">
      <c r="A742" s="57" t="s">
        <v>1479</v>
      </c>
      <c r="B742" s="57" t="s">
        <v>312</v>
      </c>
      <c r="C742" s="57" t="str">
        <f aca="false">Flights!$F$26</f>
        <v>MH0002</v>
      </c>
      <c r="D742" s="58" t="n">
        <f aca="false">Flights!$D$26</f>
        <v>46325</v>
      </c>
      <c r="E742" s="57" t="str">
        <f aca="false">Flights!$G$26&amp;"-"&amp;Flights!$H$26</f>
        <v>KUL-LHR</v>
      </c>
      <c r="F742" s="57" t="str">
        <f aca="false">Flights!$K$26</f>
        <v>BC</v>
      </c>
      <c r="G742" s="57" t="s">
        <v>462</v>
      </c>
      <c r="H742" s="57" t="s">
        <v>463</v>
      </c>
      <c r="I742" s="57" t="s">
        <v>502</v>
      </c>
      <c r="J742" s="57" t="s">
        <v>549</v>
      </c>
      <c r="K742" s="67" t="s">
        <v>504</v>
      </c>
      <c r="L742" s="67" t="s">
        <v>747</v>
      </c>
      <c r="M742" s="67" t="s">
        <v>454</v>
      </c>
      <c r="N742" s="67" t="s">
        <v>386</v>
      </c>
      <c r="O742" s="67"/>
      <c r="P742" s="57" t="s">
        <v>187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open",IF(AND(NOT(OR(LEN(AZ742)&lt;15,ISNUMBER(MATCH(AZ742,L_Placeholder,0)))),BK742=0,NOT(OR(LEN(AU742)&lt;2,ISNUMBER(MATCH(AU742,L_Placeholder,0)))),NOT(OR(LEN(AX742)&lt;2,ISNUMBER(MATCH(AX742,L_Placeholder,0)))),TRIM(AE742)&lt;&gt;TRIM(T742)),"N/A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missing",IF(OR(LEN(AU742)&lt;2,ISNUMBER(MATCH(AU742,L_Placeholder,0))),"INVALID – PIC missing",IF(OR(LEN(AV742)&lt;2,ISNUMBER(MATCH(AV742,L_Placeholder,0))),"INVALID – result / assessment missing",IF(OR(OR(LEN(AW742)&lt;3,ISNUMBER(MATCH(AW742,L_Placeholder,0))),SUMPRODUCT(--ISNUMBER(SEARCH(" "&amp;L_EvidencePhrase&amp;" ",BD742)))&gt;0,BI742=1),"INVALID – evidence missing, placeholder or not yet on file",IF(BL742=0,"INVALID – evidence needs a traceable reference (number, file name or link)",IF(OR(LEN(AX742)&lt;2,ISNUMBER(MATCH(AX742,L_Placeholder,0))),"INVALID – verifier missing",IF(AX742=AU742,"INVALID – verifier must be someone other than the PIC",IF(BH742=1,"INVALID – result not yet available (awaiting / TBC)",IF(BV742=1,"INVALID – wording says not on board: an on-board confirmation needs the item loaded",IF(AND(AQ742=1,OR(OR(LEN(AY742)&lt;3,ISNUMBER(MATCH(AY742,L_Placeholder,0))),BJ742=1,BQ742=0)),"INVALID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LATE","COMPLETE")&amp;IF(BG742=1," – CHECK WORDING",""))))))))))))))))))))))))),IF(TRIM(U742)="Fail","FAIL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t="str">
        <f aca="false">" "&amp;TRIM(SUBSTITUTE(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 "))&amp;" "</f>
        <v>  </v>
      </c>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IFERROR(IF(AND(TRIM(U742)="Pass",SUMPRODUCT((LEN(BC742)-LEN(SUBSTITUTE(BC742,"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t="n">
        <f aca="false">IFERROR(IF(SUMPRODUCT((LEN(BD742)-LEN(SUBSTITUTE(BD742," "&amp;L_PendStrict&amp;" "," ")))/(LEN(L_PendStrict)+1))&gt;SUMPRODUCT((LEN(BD742)-LEN(SUBSTITUTE(BD742," "&amp;L_PendNeg&amp;" "," ")))/(LEN(L_PendNeg)+1)),1,0),1)</f>
        <v>0</v>
      </c>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t="n">
        <f aca="false">IFERROR(IF(OR(SUMPRODUCT(--ISNUMBER(SEARCH({"aa000"," aa 000"," aaa 000"," aaaa 000"," a 0000"," a000 000"," aa 00 000"," aaa 00 000"},BN742)))&gt;0,SUMPRODUCT(--ISNUMBER(SEARCH({"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742)))&gt;0,SUMPRODUCT(--ISNUMBER(SEARCH({"http","www.","\",".pdf",".jpg",".jpeg",".png",".heic",".xls",".doc",".msg",".eml"},Z742)))&gt;0,AND(SUMPRODUCT(--ISNUMBER(SEARCH({"sharepoint","onedrive","teams","dms","q-pulse","qpulse"},Z742)))&gt;0,ISNUMBER(SEARCH("0",BM742)))),1,0),0)</f>
        <v>0</v>
      </c>
      <c r="BM742" s="61" t="str">
        <f aca="false">SUBSTITUTE(SUBSTITUTE(SUBSTITUTE(SUBSTITUTE(SUBSTITUTE(SUBSTITUTE(SUBSTITUTE(SUBSTITUTE(SUBSTITUTE(LOWER(BW742&amp;""),"1","0"),"2","0"),"3","0"),"4","0"),"5","0"),"6","0"),"7","0"),"8","0"),"9","0")</f>
        <v>  </v>
      </c>
      <c r="BN742" s="61" t="str">
        <f aca="false">SUBSTITUTE(SUBSTITUTE(SUBSTITUTE(SUBSTITUTE(SUBSTITUTE(SUBSTITUTE(SUBSTITUTE(SUBSTITUTE(SUBSTITUTE(SUBSTITUTE(SUBSTITUTE(SUBSTITUTE(SUBSTITUTE(SUBSTITUTE(SUBSTITUTE(SUBSTITUTE(SUBSTITUTE(SUBSTITUTE(SUBSTITUTE(SUBSTITUTE(SUBSTITUTE(SUBSTITUTE(SUBSTITUTE(SUBSTITUTE(SUBSTITUTE(BM742,"b","a"),"c","a"),"d","a"),"e","a"),"f","a"),"g","a"),"h","a"),"i","a"),"j","a"),"k","a"),"l","a"),"m","a"),"n","a"),"o","a"),"p","a"),"q","a"),"r","a"),"s","a"),"t","a"),"u","a"),"v","a"),"w","a"),"x","a"),"y","a"),"z","a")</f>
        <v>  </v>
      </c>
      <c r="BO742" s="61" t="str">
        <f aca="false">SUBSTITUTE(SUBSTITUTE(SUBSTITUTE(SUBSTITUTE(SUBSTITUTE(SUBSTITUTE(SUBSTITUTE(SUBSTITUTE(SUBSTITUTE(LOWER(BX742&amp;""),"1","0"),"2","0"),"3","0"),"4","0"),"5","0"),"6","0"),"7","0"),"8","0"),"9","0")</f>
        <v>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v>
      </c>
      <c r="BQ742" s="61" t="n">
        <f aca="false">IFERROR(IF(OR(SUMPRODUCT(--ISNUMBER(SEARCH({"aa000"," aa 000"," aaa 000"," aaaa 000"," a 0000"," a000 000"," aa 00 000"," aaa 00 000"},BP742)))&gt;0,SUMPRODUCT(--ISNUMBER(SEARCH({"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742)))&gt;0,SUMPRODUCT(--ISNUMBER(SEARCH({"http","www.","\",".pdf",".jpg",".jpeg",".png",".heic",".xls",".doc",".msg",".eml"},W742)))&gt;0,ISNUMBER(SEARCH("0000",BO742)),AND(SUMPRODUCT(--ISNUMBER(SEARCH({"sharepoint","onedrive","teams","dms","q-pulse","qpulse"},W742)))&gt;0,ISNUMBER(SEARCH("0",BO742)))),1,0),0)</f>
        <v>0</v>
      </c>
      <c r="BR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742," "&amp;LOWER(Flights!$F$26)&amp;" "," ~ ")," mh"," ~")," at "," ~ ")," by "," ~ ")," on "," ~ ")," to "," ~ ")," from "," ~ ")," until "," ~ ")," till "," ~ ")," before "," ~ ")," after "," ~ ")," around "," ~ ")," approx "," ~ ")," about "," ~ ")," since "," ~ ")," hrs "," ~ ")," hr "," ~ ")," hours "," ~ ")," time "," ~ ")," jan "," ~ ")," feb "," ~ ")," mar "," ~ ")," apr "," ~ ")," may "," ~ ")," jun "," ~ ")," jul "," ~ ")," aug "," ~ ")," sep "," ~ ")," sept "," ~ ")," oct "," ~ ")</f>
        <v>  </v>
      </c>
      <c r="BS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742," "&amp;LOWER(Flights!$F$26)&amp;" "," ~ ")," mh"," ~")," at "," ~ ")," by "," ~ ")," on "," ~ ")," to "," ~ ")," from "," ~ ")," until "," ~ ")," till "," ~ ")," before "," ~ ")," after "," ~ ")," around "," ~ ")," approx "," ~ ")," about "," ~ ")," since "," ~ ")," hrs "," ~ ")," hr "," ~ ")," hours "," ~ ")," time "," ~ ")," jan "," ~ ")," feb "," ~ ")," mar "," ~ ")," apr "," ~ ")," may "," ~ ")," jun "," ~ ")," jul "," ~ ")," aug "," ~ ")," sep "," ~ ")," sept "," ~ ")," oct "," ~ ")</f>
        <v>  </v>
      </c>
      <c r="BT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742,"jan","~"),"feb","~"),"mar","~"),"apr","~"),"may","~"),"jun","~"),"jul","~"),"aug","~"),"sep","~"),"oct","~"),"nov","~"),"dec","~")," nov "," ~ ")," dec "," ~ ")," mon "," ~ ")," tue "," ~ ")," wed "," ~ ")," thu "," ~ ")," fri "," ~ ")," sat "," ~ ")," sun "," ~ ")," gate "," ~ ")," bay "," ~ ")," stand "," ~ ")," position "," ~ ")," galley "," ~ ")," flight "," ~ ")," flt "," ~ ")," day "," ~ ")," date "," ~ ")," dated "," ~ ")," the "," ~ ")," and "," ~ ")," of "," ~ ")," in "," ~ ")," for "," ~ ")," with "," ~ ")</f>
        <v>  </v>
      </c>
      <c r="BU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742,"jan","~"),"feb","~"),"mar","~"),"apr","~"),"may","~"),"jun","~"),"jul","~"),"aug","~"),"sep","~"),"oct","~"),"nov","~"),"dec","~")," nov "," ~ ")," dec "," ~ ")," mon "," ~ ")," tue "," ~ ")," wed "," ~ ")," thu "," ~ ")," fri "," ~ ")," sat "," ~ ")," sun "," ~ ")," gate "," ~ ")," bay "," ~ ")," stand "," ~ ")," position "," ~ ")," galley "," ~ ")," flight "," ~ ")," flt "," ~ ")," day "," ~ ")," date "," ~ ")," dated "," ~ ")," the "," ~ ")," and "," ~ ")," of "," ~ ")," in "," ~ ")," for "," ~ ")," with "," ~ ")</f>
        <v>  </v>
      </c>
      <c r="BV742" s="61" t="n">
        <f aca="false">IFERROR(IF(OR(SUMPRODUCT((LEN(BC742)-LEN(SUBSTITUTE(BC742," "&amp;L_NotLoaded&amp;" "," ")))/(LEN(L_NotLoaded)+1))&gt;SUMPRODUCT((LEN(BC742)-LEN(SUBSTITUTE(BC742," "&amp;L_NotLoadedNeg&amp;" "," ")))/(LEN(L_NotLoadedNeg)+1)),SUMPRODUCT((LEN(BD742)-LEN(SUBSTITUTE(BD742," "&amp;L_NotLoaded&amp;" "," ")))/(LEN(L_NotLoaded)+1))&gt;SUMPRODUCT((LEN(BD742)-LEN(SUBSTITUTE(BD742," "&amp;L_NotLoadedNeg&amp;" "," ")))/(LEN(L_NotLoadedNeg)+1))),1,0),0)</f>
        <v>0</v>
      </c>
      <c r="BW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742," pax "," ~ ")," etd "," ~ ")," eta "," ~ ")," std "," ~ ")," sta "," ~ ")," atd "," ~ ")," ata "," ~ ")," lt "," ~ ")," utc "," ~ ")," local "," ~ ")," ok "," ~ ")," done "," ~ ")," seen "," ~ ")," chk "," ~ ")," chkd "," ~ ")," checked "," ~ ")," rcvd "," ~ ")," recd "," ~ ")," dep "," ~ ")," arr "," ~ ")," qty "," ~ ")," all "," ~ ")," ttl "," ~ ")," total "," ~ ")," via "," ~ ")," per "," ~ ")," call "," ~ ")," inbound "," ~ ")," outbound "," ~ ")," approx "," ~ ")</f>
        <v>  </v>
      </c>
      <c r="BX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742," pax "," ~ ")," etd "," ~ ")," eta "," ~ ")," std "," ~ ")," sta "," ~ ")," atd "," ~ ")," ata "," ~ ")," lt "," ~ ")," utc "," ~ ")," local "," ~ ")," ok "," ~ ")," done "," ~ ")," seen "," ~ ")," chk "," ~ ")," chkd "," ~ ")," checked "," ~ ")," rcvd "," ~ ")," recd "," ~ ")," dep "," ~ ")," arr "," ~ ")," qty "," ~ ")," all "," ~ ")," ttl "," ~ ")," total "," ~ ")," via "," ~ ")," per "," ~ ")," call "," ~ ")," inbound "," ~ ")," outbound "," ~ ")," approx "," ~ ")</f>
        <v>  </v>
      </c>
    </row>
    <row r="743" customFormat="false" ht="39.75" hidden="false" customHeight="true" outlineLevel="0" collapsed="false">
      <c r="A743" s="57" t="s">
        <v>1480</v>
      </c>
      <c r="B743" s="57" t="s">
        <v>312</v>
      </c>
      <c r="C743" s="57" t="str">
        <f aca="false">Flights!$F$26</f>
        <v>MH0002</v>
      </c>
      <c r="D743" s="58" t="n">
        <f aca="false">Flights!$D$26</f>
        <v>46325</v>
      </c>
      <c r="E743" s="57" t="str">
        <f aca="false">Flights!$G$26&amp;"-"&amp;Flights!$H$26</f>
        <v>KUL-LHR</v>
      </c>
      <c r="F743" s="57" t="str">
        <f aca="false">Flights!$K$26</f>
        <v>BC</v>
      </c>
      <c r="G743" s="57" t="s">
        <v>462</v>
      </c>
      <c r="H743" s="57" t="s">
        <v>463</v>
      </c>
      <c r="I743" s="57" t="s">
        <v>502</v>
      </c>
      <c r="J743" s="57" t="s">
        <v>551</v>
      </c>
      <c r="K743" s="67" t="s">
        <v>619</v>
      </c>
      <c r="L743" s="67" t="s">
        <v>749</v>
      </c>
      <c r="M743" s="67" t="s">
        <v>454</v>
      </c>
      <c r="N743" s="67" t="s">
        <v>386</v>
      </c>
      <c r="O743" s="67" t="s">
        <v>552</v>
      </c>
      <c r="P743" s="57" t="s">
        <v>187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open",IF(AND(NOT(OR(LEN(AZ743)&lt;15,ISNUMBER(MATCH(AZ743,L_Placeholder,0)))),BK743=0,NOT(OR(LEN(AU743)&lt;2,ISNUMBER(MATCH(AU743,L_Placeholder,0)))),NOT(OR(LEN(AX743)&lt;2,ISNUMBER(MATCH(AX743,L_Placeholder,0)))),TRIM(AE743)&lt;&gt;TRIM(T743)),"N/A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missing",IF(OR(LEN(AU743)&lt;2,ISNUMBER(MATCH(AU743,L_Placeholder,0))),"INVALID – PIC missing",IF(OR(LEN(AV743)&lt;2,ISNUMBER(MATCH(AV743,L_Placeholder,0))),"INVALID – result / assessment missing",IF(OR(OR(LEN(AW743)&lt;3,ISNUMBER(MATCH(AW743,L_Placeholder,0))),SUMPRODUCT(--ISNUMBER(SEARCH(" "&amp;L_EvidencePhrase&amp;" ",BD743)))&gt;0,BI743=1),"INVALID – evidence missing, placeholder or not yet on file",IF(BL743=0,"INVALID – evidence needs a traceable reference (number, file name or link)",IF(OR(LEN(AX743)&lt;2,ISNUMBER(MATCH(AX743,L_Placeholder,0))),"INVALID – verifier missing",IF(AX743=AU743,"INVALID – verifier must be someone other than the PIC",IF(BH743=1,"INVALID – result not yet available (awaiting / TBC)",IF(BV743=1,"INVALID – wording says not on board: an on-board confirmation needs the item loaded",IF(AND(AQ743=1,OR(OR(LEN(AY743)&lt;3,ISNUMBER(MATCH(AY743,L_Placeholder,0))),BJ743=1,BQ743=0)),"INVALID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LATE","COMPLETE")&amp;IF(BG743=1," – CHECK WORDING",""))))))))))))))))))))))))),IF(TRIM(U743)="Fail","FAIL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t="str">
        <f aca="false">" "&amp;TRIM(SUBSTITUTE(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 "))&amp;" "</f>
        <v>  </v>
      </c>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IFERROR(IF(AND(TRIM(U743)="Pass",SUMPRODUCT((LEN(BC743)-LEN(SUBSTITUTE(BC743,"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")))/(LEN(L_PendNeg)+1)),1,0),1)</f>
        <v>0</v>
      </c>
      <c r="BI743" s="61" t="n">
        <f aca="false">IFERROR(IF(SUMPRODUCT((LEN(BD743)-LEN(SUBSTITUTE(BD743," "&amp;L_PendStrict&amp;" "," ")))/(LEN(L_PendStrict)+1))&gt;SUMPRODUCT((LEN(BD743)-LEN(SUBSTITUTE(BD743," "&amp;L_PendNeg&amp;" "," ")))/(LEN(L_PendNeg)+1)),1,0),1)</f>
        <v>0</v>
      </c>
      <c r="BJ743" s="61" t="n">
        <f aca="false">IFERROR(IF(SUMPRODUCT((LEN(BE743)-LEN(SUBSTITUTE(BE743," "&amp;L_Pending&amp;" "," ")))/(LEN(L_Pending)+1))&gt;SUMPRODUCT((LEN(BE743)-LEN(SUBSTITUTE(BE743," "&amp;L_PendNeg&amp;" "," ")))/(LEN(L_PendNeg)+1)),1,0),1)</f>
        <v>0</v>
      </c>
      <c r="BK743" s="61" t="n">
        <f aca="false">IFERROR(IF(SUMPRODUCT((LEN(BF743)-LEN(SUBSTITUTE(BF743," "&amp;L_PendStrict&amp;" "," ")))/(LEN(L_PendStrict)+1))&gt;SUMPRODUCT((LEN(BF743)-LEN(SUBSTITUTE(BF743," "&amp;L_PendNeg&amp;" "," ")))/(LEN(L_PendNeg)+1)),1,0),1)</f>
        <v>0</v>
      </c>
      <c r="BL743" s="61" t="n">
        <f aca="false">IFERROR(IF(OR(SUMPRODUCT(--ISNUMBER(SEARCH({"aa000"," aa 000"," aaa 000"," aaaa 000"," a 0000"," a000 000"," aa 00 000"," aaa 00 000"},BN743)))&gt;0,SUMPRODUCT(--ISNUMBER(SEARCH({"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743)))&gt;0,SUMPRODUCT(--ISNUMBER(SEARCH({"http","www.","\",".pdf",".jpg",".jpeg",".png",".heic",".xls",".doc",".msg",".eml"},Z743)))&gt;0,AND(SUMPRODUCT(--ISNUMBER(SEARCH({"sharepoint","onedrive","teams","dms","q-pulse","qpulse"},Z743)))&gt;0,ISNUMBER(SEARCH("0",BM743)))),1,0),0)</f>
        <v>0</v>
      </c>
      <c r="BM743" s="61" t="str">
        <f aca="false">SUBSTITUTE(SUBSTITUTE(SUBSTITUTE(SUBSTITUTE(SUBSTITUTE(SUBSTITUTE(SUBSTITUTE(SUBSTITUTE(SUBSTITUTE(LOWER(BW743&amp;""),"1","0"),"2","0"),"3","0"),"4","0"),"5","0"),"6","0"),"7","0"),"8","0"),"9","0")</f>
        <v>  </v>
      </c>
      <c r="BN743" s="61" t="str">
        <f aca="false">SUBSTITUTE(SUBSTITUTE(SUBSTITUTE(SUBSTITUTE(SUBSTITUTE(SUBSTITUTE(SUBSTITUTE(SUBSTITUTE(SUBSTITUTE(SUBSTITUTE(SUBSTITUTE(SUBSTITUTE(SUBSTITUTE(SUBSTITUTE(SUBSTITUTE(SUBSTITUTE(SUBSTITUTE(SUBSTITUTE(SUBSTITUTE(SUBSTITUTE(SUBSTITUTE(SUBSTITUTE(SUBSTITUTE(SUBSTITUTE(SUBSTITUTE(BM743,"b","a"),"c","a"),"d","a"),"e","a"),"f","a"),"g","a"),"h","a"),"i","a"),"j","a"),"k","a"),"l","a"),"m","a"),"n","a"),"o","a"),"p","a"),"q","a"),"r","a"),"s","a"),"t","a"),"u","a"),"v","a"),"w","a"),"x","a"),"y","a"),"z","a")</f>
        <v>  </v>
      </c>
      <c r="BO743" s="61" t="str">
        <f aca="false">SUBSTITUTE(SUBSTITUTE(SUBSTITUTE(SUBSTITUTE(SUBSTITUTE(SUBSTITUTE(SUBSTITUTE(SUBSTITUTE(SUBSTITUTE(LOWER(BX743&amp;""),"1","0"),"2","0"),"3","0"),"4","0"),"5","0"),"6","0"),"7","0"),"8","0"),"9","0")</f>
        <v>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v>
      </c>
      <c r="BQ743" s="61" t="n">
        <f aca="false">IFERROR(IF(OR(SUMPRODUCT(--ISNUMBER(SEARCH({"aa000"," aa 000"," aaa 000"," aaaa 000"," a 0000"," a000 000"," aa 00 000"," aaa 00 000"},BP743)))&gt;0,SUMPRODUCT(--ISNUMBER(SEARCH({"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743)))&gt;0,SUMPRODUCT(--ISNUMBER(SEARCH({"http","www.","\",".pdf",".jpg",".jpeg",".png",".heic",".xls",".doc",".msg",".eml"},W743)))&gt;0,ISNUMBER(SEARCH("0000",BO743)),AND(SUMPRODUCT(--ISNUMBER(SEARCH({"sharepoint","onedrive","teams","dms","q-pulse","qpulse"},W743)))&gt;0,ISNUMBER(SEARCH("0",BO743)))),1,0),0)</f>
        <v>0</v>
      </c>
      <c r="BR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743," "&amp;LOWER(Flights!$F$26)&amp;" "," ~ ")," mh"," ~")," at "," ~ ")," by "," ~ ")," on "," ~ ")," to "," ~ ")," from "," ~ ")," until "," ~ ")," till "," ~ ")," before "," ~ ")," after "," ~ ")," around "," ~ ")," approx "," ~ ")," about "," ~ ")," since "," ~ ")," hrs "," ~ ")," hr "," ~ ")," hours "," ~ ")," time "," ~ ")," jan "," ~ ")," feb "," ~ ")," mar "," ~ ")," apr "," ~ ")," may "," ~ ")," jun "," ~ ")," jul "," ~ ")," aug "," ~ ")," sep "," ~ ")," sept "," ~ ")," oct "," ~ ")</f>
        <v>  </v>
      </c>
      <c r="BS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743," "&amp;LOWER(Flights!$F$26)&amp;" "," ~ ")," mh"," ~")," at "," ~ ")," by "," ~ ")," on "," ~ ")," to "," ~ ")," from "," ~ ")," until "," ~ ")," till "," ~ ")," before "," ~ ")," after "," ~ ")," around "," ~ ")," approx "," ~ ")," about "," ~ ")," since "," ~ ")," hrs "," ~ ")," hr "," ~ ")," hours "," ~ ")," time "," ~ ")," jan "," ~ ")," feb "," ~ ")," mar "," ~ ")," apr "," ~ ")," may "," ~ ")," jun "," ~ ")," jul "," ~ ")," aug "," ~ ")," sep "," ~ ")," sept "," ~ ")," oct "," ~ ")</f>
        <v>  </v>
      </c>
      <c r="BT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743,"jan","~"),"feb","~"),"mar","~"),"apr","~"),"may","~"),"jun","~"),"jul","~"),"aug","~"),"sep","~"),"oct","~"),"nov","~"),"dec","~")," nov "," ~ ")," dec "," ~ ")," mon "," ~ ")," tue "," ~ ")," wed "," ~ ")," thu "," ~ ")," fri "," ~ ")," sat "," ~ ")," sun "," ~ ")," gate "," ~ ")," bay "," ~ ")," stand "," ~ ")," position "," ~ ")," galley "," ~ ")," flight "," ~ ")," flt "," ~ ")," day "," ~ ")," date "," ~ ")," dated "," ~ ")," the "," ~ ")," and "," ~ ")," of "," ~ ")," in "," ~ ")," for "," ~ ")," with "," ~ ")</f>
        <v>  </v>
      </c>
      <c r="BU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743,"jan","~"),"feb","~"),"mar","~"),"apr","~"),"may","~"),"jun","~"),"jul","~"),"aug","~"),"sep","~"),"oct","~"),"nov","~"),"dec","~")," nov "," ~ ")," dec "," ~ ")," mon "," ~ ")," tue "," ~ ")," wed "," ~ ")," thu "," ~ ")," fri "," ~ ")," sat "," ~ ")," sun "," ~ ")," gate "," ~ ")," bay "," ~ ")," stand "," ~ ")," position "," ~ ")," galley "," ~ ")," flight "," ~ ")," flt "," ~ ")," day "," ~ ")," date "," ~ ")," dated "," ~ ")," the "," ~ ")," and "," ~ ")," of "," ~ ")," in "," ~ ")," for "," ~ ")," with "," ~ ")</f>
        <v>  </v>
      </c>
      <c r="BV743" s="61" t="n">
        <f aca="false">IFERROR(IF(OR(SUMPRODUCT((LEN(BC743)-LEN(SUBSTITUTE(BC743," "&amp;L_NotLoaded&amp;" "," ")))/(LEN(L_NotLoaded)+1))&gt;SUMPRODUCT((LEN(BC743)-LEN(SUBSTITUTE(BC743," "&amp;L_NotLoadedNeg&amp;" "," ")))/(LEN(L_NotLoadedNeg)+1)),SUMPRODUCT((LEN(BD743)-LEN(SUBSTITUTE(BD743," "&amp;L_NotLoaded&amp;" "," ")))/(LEN(L_NotLoaded)+1))&gt;SUMPRODUCT((LEN(BD743)-LEN(SUBSTITUTE(BD743," "&amp;L_NotLoadedNeg&amp;" "," ")))/(LEN(L_NotLoadedNeg)+1))),1,0),0)</f>
        <v>0</v>
      </c>
      <c r="BW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743," pax "," ~ ")," etd "," ~ ")," eta "," ~ ")," std "," ~ ")," sta "," ~ ")," atd "," ~ ")," ata "," ~ ")," lt "," ~ ")," utc "," ~ ")," local "," ~ ")," ok "," ~ ")," done "," ~ ")," seen "," ~ ")," chk "," ~ ")," chkd "," ~ ")," checked "," ~ ")," rcvd "," ~ ")," recd "," ~ ")," dep "," ~ ")," arr "," ~ ")," qty "," ~ ")," all "," ~ ")," ttl "," ~ ")," total "," ~ ")," via "," ~ ")," per "," ~ ")," call "," ~ ")," inbound "," ~ ")," outbound "," ~ ")," approx "," ~ ")</f>
        <v>  </v>
      </c>
      <c r="BX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743," pax "," ~ ")," etd "," ~ ")," eta "," ~ ")," std "," ~ ")," sta "," ~ ")," atd "," ~ ")," ata "," ~ ")," lt "," ~ ")," utc "," ~ ")," local "," ~ ")," ok "," ~ ")," done "," ~ ")," seen "," ~ ")," chk "," ~ ")," chkd "," ~ ")," checked "," ~ ")," rcvd "," ~ ")," recd "," ~ ")," dep "," ~ ")," arr "," ~ ")," qty "," ~ ")," all "," ~ ")," ttl "," ~ ")," total "," ~ ")," via "," ~ ")," per "," ~ ")," call "," ~ ")," inbound "," ~ ")," outbound "," ~ ")," approx "," ~ ")</f>
        <v>  </v>
      </c>
    </row>
    <row r="744" customFormat="false" ht="39.75" hidden="false" customHeight="true" outlineLevel="0" collapsed="false">
      <c r="A744" s="57" t="s">
        <v>1481</v>
      </c>
      <c r="B744" s="57" t="s">
        <v>312</v>
      </c>
      <c r="C744" s="57" t="str">
        <f aca="false">Flights!$F$26</f>
        <v>MH0002</v>
      </c>
      <c r="D744" s="58" t="n">
        <f aca="false">Flights!$D$26</f>
        <v>46325</v>
      </c>
      <c r="E744" s="57" t="str">
        <f aca="false">Flights!$G$26&amp;"-"&amp;Flights!$H$26</f>
        <v>KUL-LHR</v>
      </c>
      <c r="F744" s="57" t="str">
        <f aca="false">Flights!$K$26</f>
        <v>BC</v>
      </c>
      <c r="G744" s="57" t="s">
        <v>462</v>
      </c>
      <c r="H744" s="57" t="s">
        <v>463</v>
      </c>
      <c r="I744" s="57" t="s">
        <v>502</v>
      </c>
      <c r="J744" s="57" t="s">
        <v>554</v>
      </c>
      <c r="K744" s="67" t="s">
        <v>504</v>
      </c>
      <c r="L744" s="67" t="s">
        <v>751</v>
      </c>
      <c r="M744" s="67" t="s">
        <v>454</v>
      </c>
      <c r="N744" s="67" t="s">
        <v>386</v>
      </c>
      <c r="O744" s="67"/>
      <c r="P744" s="57" t="s">
        <v>187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open",IF(AND(NOT(OR(LEN(AZ744)&lt;15,ISNUMBER(MATCH(AZ744,L_Placeholder,0)))),BK744=0,NOT(OR(LEN(AU744)&lt;2,ISNUMBER(MATCH(AU744,L_Placeholder,0)))),NOT(OR(LEN(AX744)&lt;2,ISNUMBER(MATCH(AX744,L_Placeholder,0)))),TRIM(AE744)&lt;&gt;TRIM(T744)),"N/A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missing",IF(OR(LEN(AU744)&lt;2,ISNUMBER(MATCH(AU744,L_Placeholder,0))),"INVALID – PIC missing",IF(OR(LEN(AV744)&lt;2,ISNUMBER(MATCH(AV744,L_Placeholder,0))),"INVALID – result / assessment missing",IF(OR(OR(LEN(AW744)&lt;3,ISNUMBER(MATCH(AW744,L_Placeholder,0))),SUMPRODUCT(--ISNUMBER(SEARCH(" "&amp;L_EvidencePhrase&amp;" ",BD744)))&gt;0,BI744=1),"INVALID – evidence missing, placeholder or not yet on file",IF(BL744=0,"INVALID – evidence needs a traceable reference (number, file name or link)",IF(OR(LEN(AX744)&lt;2,ISNUMBER(MATCH(AX744,L_Placeholder,0))),"INVALID – verifier missing",IF(AX744=AU744,"INVALID – verifier must be someone other than the PIC",IF(BH744=1,"INVALID – result not yet available (awaiting / TBC)",IF(BV744=1,"INVALID – wording says not on board: an on-board confirmation needs the item loaded",IF(AND(AQ744=1,OR(OR(LEN(AY744)&lt;3,ISNUMBER(MATCH(AY744,L_Placeholder,0))),BJ744=1,BQ744=0)),"INVALID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LATE","COMPLETE")&amp;IF(BG744=1," – CHECK WORDING",""))))))))))))))))))))))))),IF(TRIM(U744)="Fail","FAIL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t="str">
        <f aca="false">" "&amp;TRIM(SUBSTITUTE(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 "))&amp;" "</f>
        <v>  </v>
      </c>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IFERROR(IF(AND(TRIM(U744)="Pass",SUMPRODUCT((LEN(BC744)-LEN(SUBSTITUTE(BC744,"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")))/(LEN(L_PendNeg)+1)),1,0),1)</f>
        <v>0</v>
      </c>
      <c r="BI744" s="61" t="n">
        <f aca="false">IFERROR(IF(SUMPRODUCT((LEN(BD744)-LEN(SUBSTITUTE(BD744," "&amp;L_PendStrict&amp;" "," ")))/(LEN(L_PendStrict)+1))&gt;SUMPRODUCT((LEN(BD744)-LEN(SUBSTITUTE(BD744," "&amp;L_PendNeg&amp;" "," ")))/(LEN(L_PendNeg)+1)),1,0),1)</f>
        <v>0</v>
      </c>
      <c r="BJ744" s="61" t="n">
        <f aca="false">IFERROR(IF(SUMPRODUCT((LEN(BE744)-LEN(SUBSTITUTE(BE744," "&amp;L_Pending&amp;" "," ")))/(LEN(L_Pending)+1))&gt;SUMPRODUCT((LEN(BE744)-LEN(SUBSTITUTE(BE744," "&amp;L_PendNeg&amp;" "," ")))/(LEN(L_PendNeg)+1)),1,0),1)</f>
        <v>0</v>
      </c>
      <c r="BK744" s="61" t="n">
        <f aca="false">IFERROR(IF(SUMPRODUCT((LEN(BF744)-LEN(SUBSTITUTE(BF744," "&amp;L_PendStrict&amp;" "," ")))/(LEN(L_PendStrict)+1))&gt;SUMPRODUCT((LEN(BF744)-LEN(SUBSTITUTE(BF744," "&amp;L_PendNeg&amp;" "," ")))/(LEN(L_PendNeg)+1)),1,0),1)</f>
        <v>0</v>
      </c>
      <c r="BL744" s="61" t="n">
        <f aca="false">IFERROR(IF(OR(SUMPRODUCT(--ISNUMBER(SEARCH({"aa000"," aa 000"," aaa 000"," aaaa 000"," a 0000"," a000 000"," aa 00 000"," aaa 00 000"},BN744)))&gt;0,SUMPRODUCT(--ISNUMBER(SEARCH({"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744)))&gt;0,SUMPRODUCT(--ISNUMBER(SEARCH({"http","www.","\",".pdf",".jpg",".jpeg",".png",".heic",".xls",".doc",".msg",".eml"},Z744)))&gt;0,AND(SUMPRODUCT(--ISNUMBER(SEARCH({"sharepoint","onedrive","teams","dms","q-pulse","qpulse"},Z744)))&gt;0,ISNUMBER(SEARCH("0",BM744)))),1,0),0)</f>
        <v>0</v>
      </c>
      <c r="BM744" s="61" t="str">
        <f aca="false">SUBSTITUTE(SUBSTITUTE(SUBSTITUTE(SUBSTITUTE(SUBSTITUTE(SUBSTITUTE(SUBSTITUTE(SUBSTITUTE(SUBSTITUTE(LOWER(BW744&amp;""),"1","0"),"2","0"),"3","0"),"4","0"),"5","0"),"6","0"),"7","0"),"8","0"),"9","0")</f>
        <v>  </v>
      </c>
      <c r="BN744" s="61" t="str">
        <f aca="false">SUBSTITUTE(SUBSTITUTE(SUBSTITUTE(SUBSTITUTE(SUBSTITUTE(SUBSTITUTE(SUBSTITUTE(SUBSTITUTE(SUBSTITUTE(SUBSTITUTE(SUBSTITUTE(SUBSTITUTE(SUBSTITUTE(SUBSTITUTE(SUBSTITUTE(SUBSTITUTE(SUBSTITUTE(SUBSTITUTE(SUBSTITUTE(SUBSTITUTE(SUBSTITUTE(SUBSTITUTE(SUBSTITUTE(SUBSTITUTE(SUBSTITUTE(BM744,"b","a"),"c","a"),"d","a"),"e","a"),"f","a"),"g","a"),"h","a"),"i","a"),"j","a"),"k","a"),"l","a"),"m","a"),"n","a"),"o","a"),"p","a"),"q","a"),"r","a"),"s","a"),"t","a"),"u","a"),"v","a"),"w","a"),"x","a"),"y","a"),"z","a")</f>
        <v>  </v>
      </c>
      <c r="BO744" s="61" t="str">
        <f aca="false">SUBSTITUTE(SUBSTITUTE(SUBSTITUTE(SUBSTITUTE(SUBSTITUTE(SUBSTITUTE(SUBSTITUTE(SUBSTITUTE(SUBSTITUTE(LOWER(BX744&amp;""),"1","0"),"2","0"),"3","0"),"4","0"),"5","0"),"6","0"),"7","0"),"8","0"),"9","0")</f>
        <v>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v>
      </c>
      <c r="BQ744" s="61" t="n">
        <f aca="false">IFERROR(IF(OR(SUMPRODUCT(--ISNUMBER(SEARCH({"aa000"," aa 000"," aaa 000"," aaaa 000"," a 0000"," a000 000"," aa 00 000"," aaa 00 000"},BP744)))&gt;0,SUMPRODUCT(--ISNUMBER(SEARCH({"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744)))&gt;0,SUMPRODUCT(--ISNUMBER(SEARCH({"http","www.","\",".pdf",".jpg",".jpeg",".png",".heic",".xls",".doc",".msg",".eml"},W744)))&gt;0,ISNUMBER(SEARCH("0000",BO744)),AND(SUMPRODUCT(--ISNUMBER(SEARCH({"sharepoint","onedrive","teams","dms","q-pulse","qpulse"},W744)))&gt;0,ISNUMBER(SEARCH("0",BO744)))),1,0),0)</f>
        <v>0</v>
      </c>
      <c r="BR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744," "&amp;LOWER(Flights!$F$26)&amp;" "," ~ ")," mh"," ~")," at "," ~ ")," by "," ~ ")," on "," ~ ")," to "," ~ ")," from "," ~ ")," until "," ~ ")," till "," ~ ")," before "," ~ ")," after "," ~ ")," around "," ~ ")," approx "," ~ ")," about "," ~ ")," since "," ~ ")," hrs "," ~ ")," hr "," ~ ")," hours "," ~ ")," time "," ~ ")," jan "," ~ ")," feb "," ~ ")," mar "," ~ ")," apr "," ~ ")," may "," ~ ")," jun "," ~ ")," jul "," ~ ")," aug "," ~ ")," sep "," ~ ")," sept "," ~ ")," oct "," ~ ")</f>
        <v>  </v>
      </c>
      <c r="BS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744," "&amp;LOWER(Flights!$F$26)&amp;" "," ~ ")," mh"," ~")," at "," ~ ")," by "," ~ ")," on "," ~ ")," to "," ~ ")," from "," ~ ")," until "," ~ ")," till "," ~ ")," before "," ~ ")," after "," ~ ")," around "," ~ ")," approx "," ~ ")," about "," ~ ")," since "," ~ ")," hrs "," ~ ")," hr "," ~ ")," hours "," ~ ")," time "," ~ ")," jan "," ~ ")," feb "," ~ ")," mar "," ~ ")," apr "," ~ ")," may "," ~ ")," jun "," ~ ")," jul "," ~ ")," aug "," ~ ")," sep "," ~ ")," sept "," ~ ")," oct "," ~ ")</f>
        <v>  </v>
      </c>
      <c r="BT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744,"jan","~"),"feb","~"),"mar","~"),"apr","~"),"may","~"),"jun","~"),"jul","~"),"aug","~"),"sep","~"),"oct","~"),"nov","~"),"dec","~")," nov "," ~ ")," dec "," ~ ")," mon "," ~ ")," tue "," ~ ")," wed "," ~ ")," thu "," ~ ")," fri "," ~ ")," sat "," ~ ")," sun "," ~ ")," gate "," ~ ")," bay "," ~ ")," stand "," ~ ")," position "," ~ ")," galley "," ~ ")," flight "," ~ ")," flt "," ~ ")," day "," ~ ")," date "," ~ ")," dated "," ~ ")," the "," ~ ")," and "," ~ ")," of "," ~ ")," in "," ~ ")," for "," ~ ")," with "," ~ ")</f>
        <v>  </v>
      </c>
      <c r="BU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744,"jan","~"),"feb","~"),"mar","~"),"apr","~"),"may","~"),"jun","~"),"jul","~"),"aug","~"),"sep","~"),"oct","~"),"nov","~"),"dec","~")," nov "," ~ ")," dec "," ~ ")," mon "," ~ ")," tue "," ~ ")," wed "," ~ ")," thu "," ~ ")," fri "," ~ ")," sat "," ~ ")," sun "," ~ ")," gate "," ~ ")," bay "," ~ ")," stand "," ~ ")," position "," ~ ")," galley "," ~ ")," flight "," ~ ")," flt "," ~ ")," day "," ~ ")," date "," ~ ")," dated "," ~ ")," the "," ~ ")," and "," ~ ")," of "," ~ ")," in "," ~ ")," for "," ~ ")," with "," ~ ")</f>
        <v>  </v>
      </c>
      <c r="BV744" s="61" t="n">
        <f aca="false">IFERROR(IF(OR(SUMPRODUCT((LEN(BC744)-LEN(SUBSTITUTE(BC744," "&amp;L_NotLoaded&amp;" "," ")))/(LEN(L_NotLoaded)+1))&gt;SUMPRODUCT((LEN(BC744)-LEN(SUBSTITUTE(BC744," "&amp;L_NotLoadedNeg&amp;" "," ")))/(LEN(L_NotLoadedNeg)+1)),SUMPRODUCT((LEN(BD744)-LEN(SUBSTITUTE(BD744," "&amp;L_NotLoaded&amp;" "," ")))/(LEN(L_NotLoaded)+1))&gt;SUMPRODUCT((LEN(BD744)-LEN(SUBSTITUTE(BD744," "&amp;L_NotLoadedNeg&amp;" "," ")))/(LEN(L_NotLoadedNeg)+1))),1,0),0)</f>
        <v>0</v>
      </c>
      <c r="BW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744," pax "," ~ ")," etd "," ~ ")," eta "," ~ ")," std "," ~ ")," sta "," ~ ")," atd "," ~ ")," ata "," ~ ")," lt "," ~ ")," utc "," ~ ")," local "," ~ ")," ok "," ~ ")," done "," ~ ")," seen "," ~ ")," chk "," ~ ")," chkd "," ~ ")," checked "," ~ ")," rcvd "," ~ ")," recd "," ~ ")," dep "," ~ ")," arr "," ~ ")," qty "," ~ ")," all "," ~ ")," ttl "," ~ ")," total "," ~ ")," via "," ~ ")," per "," ~ ")," call "," ~ ")," inbound "," ~ ")," outbound "," ~ ")," approx "," ~ ")</f>
        <v>  </v>
      </c>
      <c r="BX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744," pax "," ~ ")," etd "," ~ ")," eta "," ~ ")," std "," ~ ")," sta "," ~ ")," atd "," ~ ")," ata "," ~ ")," lt "," ~ ")," utc "," ~ ")," local "," ~ ")," ok "," ~ ")," done "," ~ ")," seen "," ~ ")," chk "," ~ ")," chkd "," ~ ")," checked "," ~ ")," rcvd "," ~ ")," recd "," ~ ")," dep "," ~ ")," arr "," ~ ")," qty "," ~ ")," all "," ~ ")," ttl "," ~ ")," total "," ~ ")," via "," ~ ")," per "," ~ ")," call "," ~ ")," inbound "," ~ ")," outbound "," ~ ")," approx "," ~ ")</f>
        <v>  </v>
      </c>
    </row>
    <row r="745" customFormat="false" ht="39.75" hidden="false" customHeight="true" outlineLevel="0" collapsed="false">
      <c r="A745" s="57" t="s">
        <v>1482</v>
      </c>
      <c r="B745" s="57" t="s">
        <v>312</v>
      </c>
      <c r="C745" s="57" t="str">
        <f aca="false">Flights!$F$26</f>
        <v>MH0002</v>
      </c>
      <c r="D745" s="58" t="n">
        <f aca="false">Flights!$D$26</f>
        <v>46325</v>
      </c>
      <c r="E745" s="57" t="str">
        <f aca="false">Flights!$G$26&amp;"-"&amp;Flights!$H$26</f>
        <v>KUL-LHR</v>
      </c>
      <c r="F745" s="57" t="str">
        <f aca="false">Flights!$K$26</f>
        <v>BC</v>
      </c>
      <c r="G745" s="57" t="s">
        <v>462</v>
      </c>
      <c r="H745" s="57" t="s">
        <v>463</v>
      </c>
      <c r="I745" s="57" t="s">
        <v>450</v>
      </c>
      <c r="J745" s="57" t="s">
        <v>556</v>
      </c>
      <c r="K745" s="67" t="s">
        <v>452</v>
      </c>
      <c r="L745" s="67" t="s">
        <v>753</v>
      </c>
      <c r="M745" s="67" t="s">
        <v>454</v>
      </c>
      <c r="N745" s="67" t="s">
        <v>386</v>
      </c>
      <c r="O745" s="67"/>
      <c r="P745" s="57" t="s">
        <v>187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open",IF(AND(NOT(OR(LEN(AZ745)&lt;15,ISNUMBER(MATCH(AZ745,L_Placeholder,0)))),BK745=0,NOT(OR(LEN(AU745)&lt;2,ISNUMBER(MATCH(AU745,L_Placeholder,0)))),NOT(OR(LEN(AX745)&lt;2,ISNUMBER(MATCH(AX745,L_Placeholder,0)))),TRIM(AE745)&lt;&gt;TRIM(T745)),"N/A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missing",IF(OR(LEN(AU745)&lt;2,ISNUMBER(MATCH(AU745,L_Placeholder,0))),"INVALID – PIC missing",IF(OR(LEN(AV745)&lt;2,ISNUMBER(MATCH(AV745,L_Placeholder,0))),"INVALID – result / assessment missing",IF(OR(OR(LEN(AW745)&lt;3,ISNUMBER(MATCH(AW745,L_Placeholder,0))),SUMPRODUCT(--ISNUMBER(SEARCH(" "&amp;L_EvidencePhrase&amp;" ",BD745)))&gt;0,BI745=1),"INVALID – evidence missing, placeholder or not yet on file",IF(BL745=0,"INVALID – evidence needs a traceable reference (number, file name or link)",IF(OR(LEN(AX745)&lt;2,ISNUMBER(MATCH(AX745,L_Placeholder,0))),"INVALID – verifier missing",IF(AX745=AU745,"INVALID – verifier must be someone other than the PIC",IF(BH745=1,"INVALID – result not yet available (awaiting / TBC)",IF(BV745=1,"INVALID – wording says not on board: an on-board confirmation needs the item loaded",IF(AND(AQ745=1,OR(OR(LEN(AY745)&lt;3,ISNUMBER(MATCH(AY745,L_Placeholder,0))),BJ745=1,BQ745=0)),"INVALID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LATE","COMPLETE")&amp;IF(BG745=1," – CHECK WORDING",""))))))))))))))))))))))))),IF(TRIM(U745)="Fail","FAIL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t="str">
        <f aca="false">" "&amp;TRIM(SUBSTITUTE(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 "))&amp;" "</f>
        <v>  </v>
      </c>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IFERROR(IF(AND(TRIM(U745)="Pass",SUMPRODUCT((LEN(BC745)-LEN(SUBSTITUTE(BC745,"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")))/(LEN(L_PendNeg)+1)),1,0),1)</f>
        <v>0</v>
      </c>
      <c r="BI745" s="61" t="n">
        <f aca="false">IFERROR(IF(SUMPRODUCT((LEN(BD745)-LEN(SUBSTITUTE(BD745," "&amp;L_PendStrict&amp;" "," ")))/(LEN(L_PendStrict)+1))&gt;SUMPRODUCT((LEN(BD745)-LEN(SUBSTITUTE(BD745," "&amp;L_PendNeg&amp;" "," ")))/(LEN(L_PendNeg)+1)),1,0),1)</f>
        <v>0</v>
      </c>
      <c r="BJ745" s="61" t="n">
        <f aca="false">IFERROR(IF(SUMPRODUCT((LEN(BE745)-LEN(SUBSTITUTE(BE745," "&amp;L_Pending&amp;" "," ")))/(LEN(L_Pending)+1))&gt;SUMPRODUCT((LEN(BE745)-LEN(SUBSTITUTE(BE745," "&amp;L_PendNeg&amp;" "," ")))/(LEN(L_PendNeg)+1)),1,0),1)</f>
        <v>0</v>
      </c>
      <c r="BK745" s="61" t="n">
        <f aca="false">IFERROR(IF(SUMPRODUCT((LEN(BF745)-LEN(SUBSTITUTE(BF745," "&amp;L_PendStrict&amp;" "," ")))/(LEN(L_PendStrict)+1))&gt;SUMPRODUCT((LEN(BF745)-LEN(SUBSTITUTE(BF745," "&amp;L_PendNeg&amp;" "," ")))/(LEN(L_PendNeg)+1)),1,0),1)</f>
        <v>0</v>
      </c>
      <c r="BL745" s="61" t="n">
        <f aca="false">IFERROR(IF(OR(SUMPRODUCT(--ISNUMBER(SEARCH({"aa000"," aa 000"," aaa 000"," aaaa 000"," a 0000"," a000 000"," aa 00 000"," aaa 00 000"},BN745)))&gt;0,SUMPRODUCT(--ISNUMBER(SEARCH({"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745)))&gt;0,SUMPRODUCT(--ISNUMBER(SEARCH({"http","www.","\",".pdf",".jpg",".jpeg",".png",".heic",".xls",".doc",".msg",".eml"},Z745)))&gt;0,AND(SUMPRODUCT(--ISNUMBER(SEARCH({"sharepoint","onedrive","teams","dms","q-pulse","qpulse"},Z745)))&gt;0,ISNUMBER(SEARCH("0",BM745)))),1,0),0)</f>
        <v>0</v>
      </c>
      <c r="BM745" s="61" t="str">
        <f aca="false">SUBSTITUTE(SUBSTITUTE(SUBSTITUTE(SUBSTITUTE(SUBSTITUTE(SUBSTITUTE(SUBSTITUTE(SUBSTITUTE(SUBSTITUTE(LOWER(BW745&amp;""),"1","0"),"2","0"),"3","0"),"4","0"),"5","0"),"6","0"),"7","0"),"8","0"),"9","0")</f>
        <v>  </v>
      </c>
      <c r="BN745" s="61" t="str">
        <f aca="false">SUBSTITUTE(SUBSTITUTE(SUBSTITUTE(SUBSTITUTE(SUBSTITUTE(SUBSTITUTE(SUBSTITUTE(SUBSTITUTE(SUBSTITUTE(SUBSTITUTE(SUBSTITUTE(SUBSTITUTE(SUBSTITUTE(SUBSTITUTE(SUBSTITUTE(SUBSTITUTE(SUBSTITUTE(SUBSTITUTE(SUBSTITUTE(SUBSTITUTE(SUBSTITUTE(SUBSTITUTE(SUBSTITUTE(SUBSTITUTE(SUBSTITUTE(BM745,"b","a"),"c","a"),"d","a"),"e","a"),"f","a"),"g","a"),"h","a"),"i","a"),"j","a"),"k","a"),"l","a"),"m","a"),"n","a"),"o","a"),"p","a"),"q","a"),"r","a"),"s","a"),"t","a"),"u","a"),"v","a"),"w","a"),"x","a"),"y","a"),"z","a")</f>
        <v>  </v>
      </c>
      <c r="BO745" s="61" t="str">
        <f aca="false">SUBSTITUTE(SUBSTITUTE(SUBSTITUTE(SUBSTITUTE(SUBSTITUTE(SUBSTITUTE(SUBSTITUTE(SUBSTITUTE(SUBSTITUTE(LOWER(BX745&amp;""),"1","0"),"2","0"),"3","0"),"4","0"),"5","0"),"6","0"),"7","0"),"8","0"),"9","0")</f>
        <v>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v>
      </c>
      <c r="BQ745" s="61" t="n">
        <f aca="false">IFERROR(IF(OR(SUMPRODUCT(--ISNUMBER(SEARCH({"aa000"," aa 000"," aaa 000"," aaaa 000"," a 0000"," a000 000"," aa 00 000"," aaa 00 000"},BP745)))&gt;0,SUMPRODUCT(--ISNUMBER(SEARCH({"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745)))&gt;0,SUMPRODUCT(--ISNUMBER(SEARCH({"http","www.","\",".pdf",".jpg",".jpeg",".png",".heic",".xls",".doc",".msg",".eml"},W745)))&gt;0,ISNUMBER(SEARCH("0000",BO745)),AND(SUMPRODUCT(--ISNUMBER(SEARCH({"sharepoint","onedrive","teams","dms","q-pulse","qpulse"},W745)))&gt;0,ISNUMBER(SEARCH("0",BO745)))),1,0),0)</f>
        <v>0</v>
      </c>
      <c r="BR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745," "&amp;LOWER(Flights!$F$26)&amp;" "," ~ ")," mh"," ~")," at "," ~ ")," by "," ~ ")," on "," ~ ")," to "," ~ ")," from "," ~ ")," until "," ~ ")," till "," ~ ")," before "," ~ ")," after "," ~ ")," around "," ~ ")," approx "," ~ ")," about "," ~ ")," since "," ~ ")," hrs "," ~ ")," hr "," ~ ")," hours "," ~ ")," time "," ~ ")," jan "," ~ ")," feb "," ~ ")," mar "," ~ ")," apr "," ~ ")," may "," ~ ")," jun "," ~ ")," jul "," ~ ")," aug "," ~ ")," sep "," ~ ")," sept "," ~ ")," oct "," ~ ")</f>
        <v>  </v>
      </c>
      <c r="BS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745," "&amp;LOWER(Flights!$F$26)&amp;" "," ~ ")," mh"," ~")," at "," ~ ")," by "," ~ ")," on "," ~ ")," to "," ~ ")," from "," ~ ")," until "," ~ ")," till "," ~ ")," before "," ~ ")," after "," ~ ")," around "," ~ ")," approx "," ~ ")," about "," ~ ")," since "," ~ ")," hrs "," ~ ")," hr "," ~ ")," hours "," ~ ")," time "," ~ ")," jan "," ~ ")," feb "," ~ ")," mar "," ~ ")," apr "," ~ ")," may "," ~ ")," jun "," ~ ")," jul "," ~ ")," aug "," ~ ")," sep "," ~ ")," sept "," ~ ")," oct "," ~ ")</f>
        <v>  </v>
      </c>
      <c r="BT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745,"jan","~"),"feb","~"),"mar","~"),"apr","~"),"may","~"),"jun","~"),"jul","~"),"aug","~"),"sep","~"),"oct","~"),"nov","~"),"dec","~")," nov "," ~ ")," dec "," ~ ")," mon "," ~ ")," tue "," ~ ")," wed "," ~ ")," thu "," ~ ")," fri "," ~ ")," sat "," ~ ")," sun "," ~ ")," gate "," ~ ")," bay "," ~ ")," stand "," ~ ")," position "," ~ ")," galley "," ~ ")," flight "," ~ ")," flt "," ~ ")," day "," ~ ")," date "," ~ ")," dated "," ~ ")," the "," ~ ")," and "," ~ ")," of "," ~ ")," in "," ~ ")," for "," ~ ")," with "," ~ ")</f>
        <v>  </v>
      </c>
      <c r="BU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745,"jan","~"),"feb","~"),"mar","~"),"apr","~"),"may","~"),"jun","~"),"jul","~"),"aug","~"),"sep","~"),"oct","~"),"nov","~"),"dec","~")," nov "," ~ ")," dec "," ~ ")," mon "," ~ ")," tue "," ~ ")," wed "," ~ ")," thu "," ~ ")," fri "," ~ ")," sat "," ~ ")," sun "," ~ ")," gate "," ~ ")," bay "," ~ ")," stand "," ~ ")," position "," ~ ")," galley "," ~ ")," flight "," ~ ")," flt "," ~ ")," day "," ~ ")," date "," ~ ")," dated "," ~ ")," the "," ~ ")," and "," ~ ")," of "," ~ ")," in "," ~ ")," for "," ~ ")," with "," ~ ")</f>
        <v>  </v>
      </c>
      <c r="BV745" s="61" t="n">
        <f aca="false">IFERROR(IF(OR(SUMPRODUCT((LEN(BC745)-LEN(SUBSTITUTE(BC745," "&amp;L_NotLoaded&amp;" "," ")))/(LEN(L_NotLoaded)+1))&gt;SUMPRODUCT((LEN(BC745)-LEN(SUBSTITUTE(BC745," "&amp;L_NotLoadedNeg&amp;" "," ")))/(LEN(L_NotLoadedNeg)+1)),SUMPRODUCT((LEN(BD745)-LEN(SUBSTITUTE(BD745," "&amp;L_NotLoaded&amp;" "," ")))/(LEN(L_NotLoaded)+1))&gt;SUMPRODUCT((LEN(BD745)-LEN(SUBSTITUTE(BD745," "&amp;L_NotLoadedNeg&amp;" "," ")))/(LEN(L_NotLoadedNeg)+1))),1,0),0)</f>
        <v>0</v>
      </c>
      <c r="BW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745," pax "," ~ ")," etd "," ~ ")," eta "," ~ ")," std "," ~ ")," sta "," ~ ")," atd "," ~ ")," ata "," ~ ")," lt "," ~ ")," utc "," ~ ")," local "," ~ ")," ok "," ~ ")," done "," ~ ")," seen "," ~ ")," chk "," ~ ")," chkd "," ~ ")," checked "," ~ ")," rcvd "," ~ ")," recd "," ~ ")," dep "," ~ ")," arr "," ~ ")," qty "," ~ ")," all "," ~ ")," ttl "," ~ ")," total "," ~ ")," via "," ~ ")," per "," ~ ")," call "," ~ ")," inbound "," ~ ")," outbound "," ~ ")," approx "," ~ ")</f>
        <v>  </v>
      </c>
      <c r="BX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745," pax "," ~ ")," etd "," ~ ")," eta "," ~ ")," std "," ~ ")," sta "," ~ ")," atd "," ~ ")," ata "," ~ ")," lt "," ~ ")," utc "," ~ ")," local "," ~ ")," ok "," ~ ")," done "," ~ ")," seen "," ~ ")," chk "," ~ ")," chkd "," ~ ")," checked "," ~ ")," rcvd "," ~ ")," recd "," ~ ")," dep "," ~ ")," arr "," ~ ")," qty "," ~ ")," all "," ~ ")," ttl "," ~ ")," total "," ~ ")," via "," ~ ")," per "," ~ ")," call "," ~ ")," inbound "," ~ ")," outbound "," ~ ")," approx "," ~ ")</f>
        <v>  </v>
      </c>
    </row>
    <row r="746" customFormat="false" ht="39.75" hidden="false" customHeight="true" outlineLevel="0" collapsed="false">
      <c r="A746" s="57" t="s">
        <v>1483</v>
      </c>
      <c r="B746" s="57" t="s">
        <v>312</v>
      </c>
      <c r="C746" s="57" t="str">
        <f aca="false">Flights!$F$26</f>
        <v>MH0002</v>
      </c>
      <c r="D746" s="58" t="n">
        <f aca="false">Flights!$D$26</f>
        <v>46325</v>
      </c>
      <c r="E746" s="57" t="str">
        <f aca="false">Flights!$G$26&amp;"-"&amp;Flights!$H$26</f>
        <v>KUL-LHR</v>
      </c>
      <c r="F746" s="57" t="str">
        <f aca="false">Flights!$K$26</f>
        <v>BC</v>
      </c>
      <c r="G746" s="57" t="s">
        <v>462</v>
      </c>
      <c r="H746" s="57" t="s">
        <v>463</v>
      </c>
      <c r="I746" s="57" t="s">
        <v>450</v>
      </c>
      <c r="J746" s="57" t="s">
        <v>656</v>
      </c>
      <c r="K746" s="67" t="s">
        <v>452</v>
      </c>
      <c r="L746" s="67" t="s">
        <v>755</v>
      </c>
      <c r="M746" s="67" t="s">
        <v>454</v>
      </c>
      <c r="N746" s="67" t="s">
        <v>386</v>
      </c>
      <c r="O746" s="67"/>
      <c r="P746" s="57" t="s">
        <v>187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open",IF(AND(NOT(OR(LEN(AZ746)&lt;15,ISNUMBER(MATCH(AZ746,L_Placeholder,0)))),BK746=0,NOT(OR(LEN(AU746)&lt;2,ISNUMBER(MATCH(AU746,L_Placeholder,0)))),NOT(OR(LEN(AX746)&lt;2,ISNUMBER(MATCH(AX746,L_Placeholder,0)))),TRIM(AE746)&lt;&gt;TRIM(T746)),"N/A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missing",IF(OR(LEN(AU746)&lt;2,ISNUMBER(MATCH(AU746,L_Placeholder,0))),"INVALID – PIC missing",IF(OR(LEN(AV746)&lt;2,ISNUMBER(MATCH(AV746,L_Placeholder,0))),"INVALID – result / assessment missing",IF(OR(OR(LEN(AW746)&lt;3,ISNUMBER(MATCH(AW746,L_Placeholder,0))),SUMPRODUCT(--ISNUMBER(SEARCH(" "&amp;L_EvidencePhrase&amp;" ",BD746)))&gt;0,BI746=1),"INVALID – evidence missing, placeholder or not yet on file",IF(BL746=0,"INVALID – evidence needs a traceable reference (number, file name or link)",IF(OR(LEN(AX746)&lt;2,ISNUMBER(MATCH(AX746,L_Placeholder,0))),"INVALID – verifier missing",IF(AX746=AU746,"INVALID – verifier must be someone other than the PIC",IF(BH746=1,"INVALID – result not yet available (awaiting / TBC)",IF(BV746=1,"INVALID – wording says not on board: an on-board confirmation needs the item loaded",IF(AND(AQ746=1,OR(OR(LEN(AY746)&lt;3,ISNUMBER(MATCH(AY746,L_Placeholder,0))),BJ746=1,BQ746=0)),"INVALID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LATE","COMPLETE")&amp;IF(BG746=1," – CHECK WORDING",""))))))))))))))))))))))))),IF(TRIM(U746)="Fail","FAIL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t="str">
        <f aca="false">" "&amp;TRIM(SUBSTITUTE(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 "))&amp;" "</f>
        <v>  </v>
      </c>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IFERROR(IF(AND(TRIM(U746)="Pass",SUMPRODUCT((LEN(BC746)-LEN(SUBSTITUTE(BC746,"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")))/(LEN(L_PendNeg)+1)),1,0),1)</f>
        <v>0</v>
      </c>
      <c r="BI746" s="61" t="n">
        <f aca="false">IFERROR(IF(SUMPRODUCT((LEN(BD746)-LEN(SUBSTITUTE(BD746," "&amp;L_PendStrict&amp;" "," ")))/(LEN(L_PendStrict)+1))&gt;SUMPRODUCT((LEN(BD746)-LEN(SUBSTITUTE(BD746," "&amp;L_PendNeg&amp;" "," ")))/(LEN(L_PendNeg)+1)),1,0),1)</f>
        <v>0</v>
      </c>
      <c r="BJ746" s="61" t="n">
        <f aca="false">IFERROR(IF(SUMPRODUCT((LEN(BE746)-LEN(SUBSTITUTE(BE746," "&amp;L_Pending&amp;" "," ")))/(LEN(L_Pending)+1))&gt;SUMPRODUCT((LEN(BE746)-LEN(SUBSTITUTE(BE746," "&amp;L_PendNeg&amp;" "," ")))/(LEN(L_PendNeg)+1)),1,0),1)</f>
        <v>0</v>
      </c>
      <c r="BK746" s="61" t="n">
        <f aca="false">IFERROR(IF(SUMPRODUCT((LEN(BF746)-LEN(SUBSTITUTE(BF746," "&amp;L_PendStrict&amp;" "," ")))/(LEN(L_PendStrict)+1))&gt;SUMPRODUCT((LEN(BF746)-LEN(SUBSTITUTE(BF746," "&amp;L_PendNeg&amp;" "," ")))/(LEN(L_PendNeg)+1)),1,0),1)</f>
        <v>0</v>
      </c>
      <c r="BL746" s="61" t="n">
        <f aca="false">IFERROR(IF(OR(SUMPRODUCT(--ISNUMBER(SEARCH({"aa000"," aa 000"," aaa 000"," aaaa 000"," a 0000"," a000 000"," aa 00 000"," aaa 00 000"},BN746)))&gt;0,SUMPRODUCT(--ISNUMBER(SEARCH({"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746)))&gt;0,SUMPRODUCT(--ISNUMBER(SEARCH({"http","www.","\",".pdf",".jpg",".jpeg",".png",".heic",".xls",".doc",".msg",".eml"},Z746)))&gt;0,AND(SUMPRODUCT(--ISNUMBER(SEARCH({"sharepoint","onedrive","teams","dms","q-pulse","qpulse"},Z746)))&gt;0,ISNUMBER(SEARCH("0",BM746)))),1,0),0)</f>
        <v>0</v>
      </c>
      <c r="BM746" s="61" t="str">
        <f aca="false">SUBSTITUTE(SUBSTITUTE(SUBSTITUTE(SUBSTITUTE(SUBSTITUTE(SUBSTITUTE(SUBSTITUTE(SUBSTITUTE(SUBSTITUTE(LOWER(BW746&amp;""),"1","0"),"2","0"),"3","0"),"4","0"),"5","0"),"6","0"),"7","0"),"8","0"),"9","0")</f>
        <v>  </v>
      </c>
      <c r="BN746" s="61" t="str">
        <f aca="false">SUBSTITUTE(SUBSTITUTE(SUBSTITUTE(SUBSTITUTE(SUBSTITUTE(SUBSTITUTE(SUBSTITUTE(SUBSTITUTE(SUBSTITUTE(SUBSTITUTE(SUBSTITUTE(SUBSTITUTE(SUBSTITUTE(SUBSTITUTE(SUBSTITUTE(SUBSTITUTE(SUBSTITUTE(SUBSTITUTE(SUBSTITUTE(SUBSTITUTE(SUBSTITUTE(SUBSTITUTE(SUBSTITUTE(SUBSTITUTE(SUBSTITUTE(BM746,"b","a"),"c","a"),"d","a"),"e","a"),"f","a"),"g","a"),"h","a"),"i","a"),"j","a"),"k","a"),"l","a"),"m","a"),"n","a"),"o","a"),"p","a"),"q","a"),"r","a"),"s","a"),"t","a"),"u","a"),"v","a"),"w","a"),"x","a"),"y","a"),"z","a")</f>
        <v>  </v>
      </c>
      <c r="BO746" s="61" t="str">
        <f aca="false">SUBSTITUTE(SUBSTITUTE(SUBSTITUTE(SUBSTITUTE(SUBSTITUTE(SUBSTITUTE(SUBSTITUTE(SUBSTITUTE(SUBSTITUTE(LOWER(BX746&amp;""),"1","0"),"2","0"),"3","0"),"4","0"),"5","0"),"6","0"),"7","0"),"8","0"),"9","0")</f>
        <v>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v>
      </c>
      <c r="BQ746" s="61" t="n">
        <f aca="false">IFERROR(IF(OR(SUMPRODUCT(--ISNUMBER(SEARCH({"aa000"," aa 000"," aaa 000"," aaaa 000"," a 0000"," a000 000"," aa 00 000"," aaa 00 000"},BP746)))&gt;0,SUMPRODUCT(--ISNUMBER(SEARCH({"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746)))&gt;0,SUMPRODUCT(--ISNUMBER(SEARCH({"http","www.","\",".pdf",".jpg",".jpeg",".png",".heic",".xls",".doc",".msg",".eml"},W746)))&gt;0,ISNUMBER(SEARCH("0000",BO746)),AND(SUMPRODUCT(--ISNUMBER(SEARCH({"sharepoint","onedrive","teams","dms","q-pulse","qpulse"},W746)))&gt;0,ISNUMBER(SEARCH("0",BO746)))),1,0),0)</f>
        <v>0</v>
      </c>
      <c r="BR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746," "&amp;LOWER(Flights!$F$26)&amp;" "," ~ ")," mh"," ~")," at "," ~ ")," by "," ~ ")," on "," ~ ")," to "," ~ ")," from "," ~ ")," until "," ~ ")," till "," ~ ")," before "," ~ ")," after "," ~ ")," around "," ~ ")," approx "," ~ ")," about "," ~ ")," since "," ~ ")," hrs "," ~ ")," hr "," ~ ")," hours "," ~ ")," time "," ~ ")," jan "," ~ ")," feb "," ~ ")," mar "," ~ ")," apr "," ~ ")," may "," ~ ")," jun "," ~ ")," jul "," ~ ")," aug "," ~ ")," sep "," ~ ")," sept "," ~ ")," oct "," ~ ")</f>
        <v>  </v>
      </c>
      <c r="BS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746," "&amp;LOWER(Flights!$F$26)&amp;" "," ~ ")," mh"," ~")," at "," ~ ")," by "," ~ ")," on "," ~ ")," to "," ~ ")," from "," ~ ")," until "," ~ ")," till "," ~ ")," before "," ~ ")," after "," ~ ")," around "," ~ ")," approx "," ~ ")," about "," ~ ")," since "," ~ ")," hrs "," ~ ")," hr "," ~ ")," hours "," ~ ")," time "," ~ ")," jan "," ~ ")," feb "," ~ ")," mar "," ~ ")," apr "," ~ ")," may "," ~ ")," jun "," ~ ")," jul "," ~ ")," aug "," ~ ")," sep "," ~ ")," sept "," ~ ")," oct "," ~ ")</f>
        <v>  </v>
      </c>
      <c r="BT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746,"jan","~"),"feb","~"),"mar","~"),"apr","~"),"may","~"),"jun","~"),"jul","~"),"aug","~"),"sep","~"),"oct","~"),"nov","~"),"dec","~")," nov "," ~ ")," dec "," ~ ")," mon "," ~ ")," tue "," ~ ")," wed "," ~ ")," thu "," ~ ")," fri "," ~ ")," sat "," ~ ")," sun "," ~ ")," gate "," ~ ")," bay "," ~ ")," stand "," ~ ")," position "," ~ ")," galley "," ~ ")," flight "," ~ ")," flt "," ~ ")," day "," ~ ")," date "," ~ ")," dated "," ~ ")," the "," ~ ")," and "," ~ ")," of "," ~ ")," in "," ~ ")," for "," ~ ")," with "," ~ ")</f>
        <v>  </v>
      </c>
      <c r="BU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746,"jan","~"),"feb","~"),"mar","~"),"apr","~"),"may","~"),"jun","~"),"jul","~"),"aug","~"),"sep","~"),"oct","~"),"nov","~"),"dec","~")," nov "," ~ ")," dec "," ~ ")," mon "," ~ ")," tue "," ~ ")," wed "," ~ ")," thu "," ~ ")," fri "," ~ ")," sat "," ~ ")," sun "," ~ ")," gate "," ~ ")," bay "," ~ ")," stand "," ~ ")," position "," ~ ")," galley "," ~ ")," flight "," ~ ")," flt "," ~ ")," day "," ~ ")," date "," ~ ")," dated "," ~ ")," the "," ~ ")," and "," ~ ")," of "," ~ ")," in "," ~ ")," for "," ~ ")," with "," ~ ")</f>
        <v>  </v>
      </c>
      <c r="BV746" s="61" t="n">
        <f aca="false">IFERROR(IF(OR(SUMPRODUCT((LEN(BC746)-LEN(SUBSTITUTE(BC746," "&amp;L_NotLoaded&amp;" "," ")))/(LEN(L_NotLoaded)+1))&gt;SUMPRODUCT((LEN(BC746)-LEN(SUBSTITUTE(BC746," "&amp;L_NotLoadedNeg&amp;" "," ")))/(LEN(L_NotLoadedNeg)+1)),SUMPRODUCT((LEN(BD746)-LEN(SUBSTITUTE(BD746," "&amp;L_NotLoaded&amp;" "," ")))/(LEN(L_NotLoaded)+1))&gt;SUMPRODUCT((LEN(BD746)-LEN(SUBSTITUTE(BD746," "&amp;L_NotLoadedNeg&amp;" "," ")))/(LEN(L_NotLoadedNeg)+1))),1,0),0)</f>
        <v>0</v>
      </c>
      <c r="BW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746," pax "," ~ ")," etd "," ~ ")," eta "," ~ ")," std "," ~ ")," sta "," ~ ")," atd "," ~ ")," ata "," ~ ")," lt "," ~ ")," utc "," ~ ")," local "," ~ ")," ok "," ~ ")," done "," ~ ")," seen "," ~ ")," chk "," ~ ")," chkd "," ~ ")," checked "," ~ ")," rcvd "," ~ ")," recd "," ~ ")," dep "," ~ ")," arr "," ~ ")," qty "," ~ ")," all "," ~ ")," ttl "," ~ ")," total "," ~ ")," via "," ~ ")," per "," ~ ")," call "," ~ ")," inbound "," ~ ")," outbound "," ~ ")," approx "," ~ ")</f>
        <v>  </v>
      </c>
      <c r="BX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746," pax "," ~ ")," etd "," ~ ")," eta "," ~ ")," std "," ~ ")," sta "," ~ ")," atd "," ~ ")," ata "," ~ ")," lt "," ~ ")," utc "," ~ ")," local "," ~ ")," ok "," ~ ")," done "," ~ ")," seen "," ~ ")," chk "," ~ ")," chkd "," ~ ")," checked "," ~ ")," rcvd "," ~ ")," recd "," ~ ")," dep "," ~ ")," arr "," ~ ")," qty "," ~ ")," all "," ~ ")," ttl "," ~ ")," total "," ~ ")," via "," ~ ")," per "," ~ ")," call "," ~ ")," inbound "," ~ ")," outbound "," ~ ")," approx "," ~ ")</f>
        <v>  </v>
      </c>
    </row>
    <row r="747" customFormat="false" ht="39.75" hidden="false" customHeight="true" outlineLevel="0" collapsed="false">
      <c r="A747" s="57" t="s">
        <v>1484</v>
      </c>
      <c r="B747" s="57" t="s">
        <v>312</v>
      </c>
      <c r="C747" s="57" t="str">
        <f aca="false">Flights!$F$26</f>
        <v>MH0002</v>
      </c>
      <c r="D747" s="58" t="n">
        <f aca="false">Flights!$D$26</f>
        <v>46325</v>
      </c>
      <c r="E747" s="57" t="str">
        <f aca="false">Flights!$G$26&amp;"-"&amp;Flights!$H$26</f>
        <v>KUL-LHR</v>
      </c>
      <c r="F747" s="57" t="str">
        <f aca="false">Flights!$K$26</f>
        <v>BC</v>
      </c>
      <c r="G747" s="57" t="s">
        <v>462</v>
      </c>
      <c r="H747" s="57" t="s">
        <v>463</v>
      </c>
      <c r="I747" s="57" t="s">
        <v>450</v>
      </c>
      <c r="J747" s="57" t="s">
        <v>658</v>
      </c>
      <c r="K747" s="67" t="s">
        <v>452</v>
      </c>
      <c r="L747" s="67" t="s">
        <v>757</v>
      </c>
      <c r="M747" s="67" t="s">
        <v>454</v>
      </c>
      <c r="N747" s="67" t="s">
        <v>386</v>
      </c>
      <c r="O747" s="67"/>
      <c r="P747" s="57" t="s">
        <v>187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open",IF(AND(NOT(OR(LEN(AZ747)&lt;15,ISNUMBER(MATCH(AZ747,L_Placeholder,0)))),BK747=0,NOT(OR(LEN(AU747)&lt;2,ISNUMBER(MATCH(AU747,L_Placeholder,0)))),NOT(OR(LEN(AX747)&lt;2,ISNUMBER(MATCH(AX747,L_Placeholder,0)))),TRIM(AE747)&lt;&gt;TRIM(T747)),"N/A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missing",IF(OR(LEN(AU747)&lt;2,ISNUMBER(MATCH(AU747,L_Placeholder,0))),"INVALID – PIC missing",IF(OR(LEN(AV747)&lt;2,ISNUMBER(MATCH(AV747,L_Placeholder,0))),"INVALID – result / assessment missing",IF(OR(OR(LEN(AW747)&lt;3,ISNUMBER(MATCH(AW747,L_Placeholder,0))),SUMPRODUCT(--ISNUMBER(SEARCH(" "&amp;L_EvidencePhrase&amp;" ",BD747)))&gt;0,BI747=1),"INVALID – evidence missing, placeholder or not yet on file",IF(BL747=0,"INVALID – evidence needs a traceable reference (number, file name or link)",IF(OR(LEN(AX747)&lt;2,ISNUMBER(MATCH(AX747,L_Placeholder,0))),"INVALID – verifier missing",IF(AX747=AU747,"INVALID – verifier must be someone other than the PIC",IF(BH747=1,"INVALID – result not yet available (awaiting / TBC)",IF(BV747=1,"INVALID – wording says not on board: an on-board confirmation needs the item loaded",IF(AND(AQ747=1,OR(OR(LEN(AY747)&lt;3,ISNUMBER(MATCH(AY747,L_Placeholder,0))),BJ747=1,BQ747=0)),"INVALID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LATE","COMPLETE")&amp;IF(BG747=1," – CHECK WORDING",""))))))))))))))))))))))))),IF(TRIM(U747)="Fail","FAIL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t="str">
        <f aca="false">" "&amp;TRIM(SUBSTITUTE(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 "))&amp;" "</f>
        <v>  </v>
      </c>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IFERROR(IF(AND(TRIM(U747)="Pass",SUMPRODUCT((LEN(BC747)-LEN(SUBSTITUTE(BC747,"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")))/(LEN(L_PendNeg)+1)),1,0),1)</f>
        <v>0</v>
      </c>
      <c r="BI747" s="61" t="n">
        <f aca="false">IFERROR(IF(SUMPRODUCT((LEN(BD747)-LEN(SUBSTITUTE(BD747," "&amp;L_PendStrict&amp;" "," ")))/(LEN(L_PendStrict)+1))&gt;SUMPRODUCT((LEN(BD747)-LEN(SUBSTITUTE(BD747," "&amp;L_PendNeg&amp;" "," ")))/(LEN(L_PendNeg)+1)),1,0),1)</f>
        <v>0</v>
      </c>
      <c r="BJ747" s="61" t="n">
        <f aca="false">IFERROR(IF(SUMPRODUCT((LEN(BE747)-LEN(SUBSTITUTE(BE747," "&amp;L_Pending&amp;" "," ")))/(LEN(L_Pending)+1))&gt;SUMPRODUCT((LEN(BE747)-LEN(SUBSTITUTE(BE747," "&amp;L_PendNeg&amp;" "," ")))/(LEN(L_PendNeg)+1)),1,0),1)</f>
        <v>0</v>
      </c>
      <c r="BK747" s="61" t="n">
        <f aca="false">IFERROR(IF(SUMPRODUCT((LEN(BF747)-LEN(SUBSTITUTE(BF747," "&amp;L_PendStrict&amp;" "," ")))/(LEN(L_PendStrict)+1))&gt;SUMPRODUCT((LEN(BF747)-LEN(SUBSTITUTE(BF747," "&amp;L_PendNeg&amp;" "," ")))/(LEN(L_PendNeg)+1)),1,0),1)</f>
        <v>0</v>
      </c>
      <c r="BL747" s="61" t="n">
        <f aca="false">IFERROR(IF(OR(SUMPRODUCT(--ISNUMBER(SEARCH({"aa000"," aa 000"," aaa 000"," aaaa 000"," a 0000"," a000 000"," aa 00 000"," aaa 00 000"},BN747)))&gt;0,SUMPRODUCT(--ISNUMBER(SEARCH({"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747)))&gt;0,SUMPRODUCT(--ISNUMBER(SEARCH({"http","www.","\",".pdf",".jpg",".jpeg",".png",".heic",".xls",".doc",".msg",".eml"},Z747)))&gt;0,AND(SUMPRODUCT(--ISNUMBER(SEARCH({"sharepoint","onedrive","teams","dms","q-pulse","qpulse"},Z747)))&gt;0,ISNUMBER(SEARCH("0",BM747)))),1,0),0)</f>
        <v>0</v>
      </c>
      <c r="BM747" s="61" t="str">
        <f aca="false">SUBSTITUTE(SUBSTITUTE(SUBSTITUTE(SUBSTITUTE(SUBSTITUTE(SUBSTITUTE(SUBSTITUTE(SUBSTITUTE(SUBSTITUTE(LOWER(BW747&amp;""),"1","0"),"2","0"),"3","0"),"4","0"),"5","0"),"6","0"),"7","0"),"8","0"),"9","0")</f>
        <v>  </v>
      </c>
      <c r="BN747" s="61" t="str">
        <f aca="false">SUBSTITUTE(SUBSTITUTE(SUBSTITUTE(SUBSTITUTE(SUBSTITUTE(SUBSTITUTE(SUBSTITUTE(SUBSTITUTE(SUBSTITUTE(SUBSTITUTE(SUBSTITUTE(SUBSTITUTE(SUBSTITUTE(SUBSTITUTE(SUBSTITUTE(SUBSTITUTE(SUBSTITUTE(SUBSTITUTE(SUBSTITUTE(SUBSTITUTE(SUBSTITUTE(SUBSTITUTE(SUBSTITUTE(SUBSTITUTE(SUBSTITUTE(BM747,"b","a"),"c","a"),"d","a"),"e","a"),"f","a"),"g","a"),"h","a"),"i","a"),"j","a"),"k","a"),"l","a"),"m","a"),"n","a"),"o","a"),"p","a"),"q","a"),"r","a"),"s","a"),"t","a"),"u","a"),"v","a"),"w","a"),"x","a"),"y","a"),"z","a")</f>
        <v>  </v>
      </c>
      <c r="BO747" s="61" t="str">
        <f aca="false">SUBSTITUTE(SUBSTITUTE(SUBSTITUTE(SUBSTITUTE(SUBSTITUTE(SUBSTITUTE(SUBSTITUTE(SUBSTITUTE(SUBSTITUTE(LOWER(BX747&amp;""),"1","0"),"2","0"),"3","0"),"4","0"),"5","0"),"6","0"),"7","0"),"8","0"),"9","0")</f>
        <v>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v>
      </c>
      <c r="BQ747" s="61" t="n">
        <f aca="false">IFERROR(IF(OR(SUMPRODUCT(--ISNUMBER(SEARCH({"aa000"," aa 000"," aaa 000"," aaaa 000"," a 0000"," a000 000"," aa 00 000"," aaa 00 000"},BP747)))&gt;0,SUMPRODUCT(--ISNUMBER(SEARCH({"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747)))&gt;0,SUMPRODUCT(--ISNUMBER(SEARCH({"http","www.","\",".pdf",".jpg",".jpeg",".png",".heic",".xls",".doc",".msg",".eml"},W747)))&gt;0,ISNUMBER(SEARCH("0000",BO747)),AND(SUMPRODUCT(--ISNUMBER(SEARCH({"sharepoint","onedrive","teams","dms","q-pulse","qpulse"},W747)))&gt;0,ISNUMBER(SEARCH("0",BO747)))),1,0),0)</f>
        <v>0</v>
      </c>
      <c r="BR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747," "&amp;LOWER(Flights!$F$26)&amp;" "," ~ ")," mh"," ~")," at "," ~ ")," by "," ~ ")," on "," ~ ")," to "," ~ ")," from "," ~ ")," until "," ~ ")," till "," ~ ")," before "," ~ ")," after "," ~ ")," around "," ~ ")," approx "," ~ ")," about "," ~ ")," since "," ~ ")," hrs "," ~ ")," hr "," ~ ")," hours "," ~ ")," time "," ~ ")," jan "," ~ ")," feb "," ~ ")," mar "," ~ ")," apr "," ~ ")," may "," ~ ")," jun "," ~ ")," jul "," ~ ")," aug "," ~ ")," sep "," ~ ")," sept "," ~ ")," oct "," ~ ")</f>
        <v>  </v>
      </c>
      <c r="BS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747," "&amp;LOWER(Flights!$F$26)&amp;" "," ~ ")," mh"," ~")," at "," ~ ")," by "," ~ ")," on "," ~ ")," to "," ~ ")," from "," ~ ")," until "," ~ ")," till "," ~ ")," before "," ~ ")," after "," ~ ")," around "," ~ ")," approx "," ~ ")," about "," ~ ")," since "," ~ ")," hrs "," ~ ")," hr "," ~ ")," hours "," ~ ")," time "," ~ ")," jan "," ~ ")," feb "," ~ ")," mar "," ~ ")," apr "," ~ ")," may "," ~ ")," jun "," ~ ")," jul "," ~ ")," aug "," ~ ")," sep "," ~ ")," sept "," ~ ")," oct "," ~ ")</f>
        <v>  </v>
      </c>
      <c r="BT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747,"jan","~"),"feb","~"),"mar","~"),"apr","~"),"may","~"),"jun","~"),"jul","~"),"aug","~"),"sep","~"),"oct","~"),"nov","~"),"dec","~")," nov "," ~ ")," dec "," ~ ")," mon "," ~ ")," tue "," ~ ")," wed "," ~ ")," thu "," ~ ")," fri "," ~ ")," sat "," ~ ")," sun "," ~ ")," gate "," ~ ")," bay "," ~ ")," stand "," ~ ")," position "," ~ ")," galley "," ~ ")," flight "," ~ ")," flt "," ~ ")," day "," ~ ")," date "," ~ ")," dated "," ~ ")," the "," ~ ")," and "," ~ ")," of "," ~ ")," in "," ~ ")," for "," ~ ")," with "," ~ ")</f>
        <v>  </v>
      </c>
      <c r="BU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747,"jan","~"),"feb","~"),"mar","~"),"apr","~"),"may","~"),"jun","~"),"jul","~"),"aug","~"),"sep","~"),"oct","~"),"nov","~"),"dec","~")," nov "," ~ ")," dec "," ~ ")," mon "," ~ ")," tue "," ~ ")," wed "," ~ ")," thu "," ~ ")," fri "," ~ ")," sat "," ~ ")," sun "," ~ ")," gate "," ~ ")," bay "," ~ ")," stand "," ~ ")," position "," ~ ")," galley "," ~ ")," flight "," ~ ")," flt "," ~ ")," day "," ~ ")," date "," ~ ")," dated "," ~ ")," the "," ~ ")," and "," ~ ")," of "," ~ ")," in "," ~ ")," for "," ~ ")," with "," ~ ")</f>
        <v>  </v>
      </c>
      <c r="BV747" s="61" t="n">
        <f aca="false">IFERROR(IF(OR(SUMPRODUCT((LEN(BC747)-LEN(SUBSTITUTE(BC747," "&amp;L_NotLoaded&amp;" "," ")))/(LEN(L_NotLoaded)+1))&gt;SUMPRODUCT((LEN(BC747)-LEN(SUBSTITUTE(BC747," "&amp;L_NotLoadedNeg&amp;" "," ")))/(LEN(L_NotLoadedNeg)+1)),SUMPRODUCT((LEN(BD747)-LEN(SUBSTITUTE(BD747," "&amp;L_NotLoaded&amp;" "," ")))/(LEN(L_NotLoaded)+1))&gt;SUMPRODUCT((LEN(BD747)-LEN(SUBSTITUTE(BD747," "&amp;L_NotLoadedNeg&amp;" "," ")))/(LEN(L_NotLoadedNeg)+1))),1,0),0)</f>
        <v>0</v>
      </c>
      <c r="BW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747," pax "," ~ ")," etd "," ~ ")," eta "," ~ ")," std "," ~ ")," sta "," ~ ")," atd "," ~ ")," ata "," ~ ")," lt "," ~ ")," utc "," ~ ")," local "," ~ ")," ok "," ~ ")," done "," ~ ")," seen "," ~ ")," chk "," ~ ")," chkd "," ~ ")," checked "," ~ ")," rcvd "," ~ ")," recd "," ~ ")," dep "," ~ ")," arr "," ~ ")," qty "," ~ ")," all "," ~ ")," ttl "," ~ ")," total "," ~ ")," via "," ~ ")," per "," ~ ")," call "," ~ ")," inbound "," ~ ")," outbound "," ~ ")," approx "," ~ ")</f>
        <v>  </v>
      </c>
      <c r="BX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747," pax "," ~ ")," etd "," ~ ")," eta "," ~ ")," std "," ~ ")," sta "," ~ ")," atd "," ~ ")," ata "," ~ ")," lt "," ~ ")," utc "," ~ ")," local "," ~ ")," ok "," ~ ")," done "," ~ ")," seen "," ~ ")," chk "," ~ ")," chkd "," ~ ")," checked "," ~ ")," rcvd "," ~ ")," recd "," ~ ")," dep "," ~ ")," arr "," ~ ")," qty "," ~ ")," all "," ~ ")," ttl "," ~ ")," total "," ~ ")," via "," ~ ")," per "," ~ ")," call "," ~ ")," inbound "," ~ ")," outbound "," ~ ")," approx "," ~ ")</f>
        <v>  </v>
      </c>
    </row>
    <row r="748" customFormat="false" ht="39.75" hidden="false" customHeight="true" outlineLevel="0" collapsed="false">
      <c r="A748" s="57" t="s">
        <v>1485</v>
      </c>
      <c r="B748" s="57" t="s">
        <v>312</v>
      </c>
      <c r="C748" s="57" t="str">
        <f aca="false">Flights!$F$26</f>
        <v>MH0002</v>
      </c>
      <c r="D748" s="58" t="n">
        <f aca="false">Flights!$D$26</f>
        <v>46325</v>
      </c>
      <c r="E748" s="57" t="str">
        <f aca="false">Flights!$G$26&amp;"-"&amp;Flights!$H$26</f>
        <v>KUL-LHR</v>
      </c>
      <c r="F748" s="57" t="str">
        <f aca="false">Flights!$K$26</f>
        <v>BC</v>
      </c>
      <c r="G748" s="57" t="s">
        <v>462</v>
      </c>
      <c r="H748" s="57" t="s">
        <v>463</v>
      </c>
      <c r="I748" s="57" t="s">
        <v>632</v>
      </c>
      <c r="J748" s="57" t="s">
        <v>660</v>
      </c>
      <c r="K748" s="67" t="s">
        <v>504</v>
      </c>
      <c r="L748" s="67" t="s">
        <v>759</v>
      </c>
      <c r="M748" s="67" t="s">
        <v>187</v>
      </c>
      <c r="N748" s="67" t="s">
        <v>386</v>
      </c>
      <c r="O748" s="67" t="s">
        <v>635</v>
      </c>
      <c r="P748" s="57" t="s">
        <v>187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open",IF(AND(NOT(OR(LEN(AZ748)&lt;15,ISNUMBER(MATCH(AZ748,L_Placeholder,0)))),BK748=0,NOT(OR(LEN(AU748)&lt;2,ISNUMBER(MATCH(AU748,L_Placeholder,0)))),NOT(OR(LEN(AX748)&lt;2,ISNUMBER(MATCH(AX748,L_Placeholder,0)))),TRIM(AE748)&lt;&gt;TRIM(T748)),"N/A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missing",IF(OR(LEN(AU748)&lt;2,ISNUMBER(MATCH(AU748,L_Placeholder,0))),"INVALID – PIC missing",IF(OR(LEN(AV748)&lt;2,ISNUMBER(MATCH(AV748,L_Placeholder,0))),"INVALID – result / assessment missing",IF(OR(OR(LEN(AW748)&lt;3,ISNUMBER(MATCH(AW748,L_Placeholder,0))),SUMPRODUCT(--ISNUMBER(SEARCH(" "&amp;L_EvidencePhrase&amp;" ",BD748)))&gt;0,BI748=1),"INVALID – evidence missing, placeholder or not yet on file",IF(BL748=0,"INVALID – evidence needs a traceable reference (number, file name or link)",IF(OR(LEN(AX748)&lt;2,ISNUMBER(MATCH(AX748,L_Placeholder,0))),"INVALID – verifier missing",IF(AX748=AU748,"INVALID – verifier must be someone other than the PIC",IF(BH748=1,"INVALID – result not yet available (awaiting / TBC)",IF(BV748=1,"INVALID – wording says not on board: an on-board confirmation needs the item loaded",IF(AND(AQ748=1,OR(OR(LEN(AY748)&lt;3,ISNUMBER(MATCH(AY748,L_Placeholder,0))),BJ748=1,BQ748=0)),"INVALID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LATE","COMPLETE")&amp;IF(BG748=1," – CHECK WORDING",""))))))))))))))))))))))))),IF(TRIM(U748)="Fail","FAIL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t="str">
        <f aca="false">" "&amp;TRIM(SUBSTITUTE(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 "))&amp;" "</f>
        <v>  </v>
      </c>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IFERROR(IF(AND(TRIM(U748)="Pass",SUMPRODUCT((LEN(BC748)-LEN(SUBSTITUTE(BC748,"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")))/(LEN(L_PendNeg)+1)),1,0),1)</f>
        <v>0</v>
      </c>
      <c r="BI748" s="61" t="n">
        <f aca="false">IFERROR(IF(SUMPRODUCT((LEN(BD748)-LEN(SUBSTITUTE(BD748," "&amp;L_PendStrict&amp;" "," ")))/(LEN(L_PendStrict)+1))&gt;SUMPRODUCT((LEN(BD748)-LEN(SUBSTITUTE(BD748," "&amp;L_PendNeg&amp;" "," ")))/(LEN(L_PendNeg)+1)),1,0),1)</f>
        <v>0</v>
      </c>
      <c r="BJ748" s="61" t="n">
        <f aca="false">IFERROR(IF(SUMPRODUCT((LEN(BE748)-LEN(SUBSTITUTE(BE748," "&amp;L_Pending&amp;" "," ")))/(LEN(L_Pending)+1))&gt;SUMPRODUCT((LEN(BE748)-LEN(SUBSTITUTE(BE748," "&amp;L_PendNeg&amp;" "," ")))/(LEN(L_PendNeg)+1)),1,0),1)</f>
        <v>0</v>
      </c>
      <c r="BK748" s="61" t="n">
        <f aca="false">IFERROR(IF(SUMPRODUCT((LEN(BF748)-LEN(SUBSTITUTE(BF748," "&amp;L_PendStrict&amp;" "," ")))/(LEN(L_PendStrict)+1))&gt;SUMPRODUCT((LEN(BF748)-LEN(SUBSTITUTE(BF748," "&amp;L_PendNeg&amp;" "," ")))/(LEN(L_PendNeg)+1)),1,0),1)</f>
        <v>0</v>
      </c>
      <c r="BL748" s="61" t="n">
        <f aca="false">IFERROR(IF(OR(SUMPRODUCT(--ISNUMBER(SEARCH({"aa000"," aa 000"," aaa 000"," aaaa 000"," a 0000"," a000 000"," aa 00 000"," aaa 00 000"},BN748)))&gt;0,SUMPRODUCT(--ISNUMBER(SEARCH({"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M748)))&gt;0,SUMPRODUCT(--ISNUMBER(SEARCH({"http","www.","\",".pdf",".jpg",".jpeg",".png",".heic",".xls",".doc",".msg",".eml"},Z748)))&gt;0,AND(SUMPRODUCT(--ISNUMBER(SEARCH({"sharepoint","onedrive","teams","dms","q-pulse","qpulse"},Z748)))&gt;0,ISNUMBER(SEARCH("0",BM748)))),1,0),0)</f>
        <v>0</v>
      </c>
      <c r="BM748" s="61" t="str">
        <f aca="false">SUBSTITUTE(SUBSTITUTE(SUBSTITUTE(SUBSTITUTE(SUBSTITUTE(SUBSTITUTE(SUBSTITUTE(SUBSTITUTE(SUBSTITUTE(LOWER(BW748&amp;""),"1","0"),"2","0"),"3","0"),"4","0"),"5","0"),"6","0"),"7","0"),"8","0"),"9","0")</f>
        <v>  </v>
      </c>
      <c r="BN748" s="61" t="str">
        <f aca="false">SUBSTITUTE(SUBSTITUTE(SUBSTITUTE(SUBSTITUTE(SUBSTITUTE(SUBSTITUTE(SUBSTITUTE(SUBSTITUTE(SUBSTITUTE(SUBSTITUTE(SUBSTITUTE(SUBSTITUTE(SUBSTITUTE(SUBSTITUTE(SUBSTITUTE(SUBSTITUTE(SUBSTITUTE(SUBSTITUTE(SUBSTITUTE(SUBSTITUTE(SUBSTITUTE(SUBSTITUTE(SUBSTITUTE(SUBSTITUTE(SUBSTITUTE(BM748,"b","a"),"c","a"),"d","a"),"e","a"),"f","a"),"g","a"),"h","a"),"i","a"),"j","a"),"k","a"),"l","a"),"m","a"),"n","a"),"o","a"),"p","a"),"q","a"),"r","a"),"s","a"),"t","a"),"u","a"),"v","a"),"w","a"),"x","a"),"y","a"),"z","a")</f>
        <v>  </v>
      </c>
      <c r="BO748" s="61" t="str">
        <f aca="false">SUBSTITUTE(SUBSTITUTE(SUBSTITUTE(SUBSTITUTE(SUBSTITUTE(SUBSTITUTE(SUBSTITUTE(SUBSTITUTE(SUBSTITUTE(LOWER(BX748&amp;""),"1","0"),"2","0"),"3","0"),"4","0"),"5","0"),"6","0"),"7","0"),"8","0"),"9","0")</f>
        <v>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v>
      </c>
      <c r="BQ748" s="61" t="n">
        <f aca="false">IFERROR(IF(OR(SUMPRODUCT(--ISNUMBER(SEARCH({"aa000"," aa 000"," aaa 000"," aaaa 000"," a 0000"," a000 000"," aa 00 000"," aaa 00 000"},BP748)))&gt;0,SUMPRODUCT(--ISNUMBER(SEARCH({"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BO748)))&gt;0,SUMPRODUCT(--ISNUMBER(SEARCH({"http","www.","\",".pdf",".jpg",".jpeg",".png",".heic",".xls",".doc",".msg",".eml"},W748)))&gt;0,ISNUMBER(SEARCH("0000",BO748)),AND(SUMPRODUCT(--ISNUMBER(SEARCH({"sharepoint","onedrive","teams","dms","q-pulse","qpulse"},W748)))&gt;0,ISNUMBER(SEARCH("0",BO748)))),1,0),0)</f>
        <v>0</v>
      </c>
      <c r="BR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748," "&amp;LOWER(Flights!$F$26)&amp;" "," ~ ")," mh"," ~")," at "," ~ ")," by "," ~ ")," on "," ~ ")," to "," ~ ")," from "," ~ ")," until "," ~ ")," till "," ~ ")," before "," ~ ")," after "," ~ ")," around "," ~ ")," approx "," ~ ")," about "," ~ ")," since "," ~ ")," hrs "," ~ ")," hr "," ~ ")," hours "," ~ ")," time "," ~ ")," jan "," ~ ")," feb "," ~ ")," mar "," ~ ")," apr "," ~ ")," may "," ~ ")," jun "," ~ ")," jul "," ~ ")," aug "," ~ ")," sep "," ~ ")," sept "," ~ ")," oct "," ~ ")</f>
        <v>  </v>
      </c>
      <c r="BS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748," "&amp;LOWER(Flights!$F$26)&amp;" "," ~ ")," mh"," ~")," at "," ~ ")," by "," ~ ")," on "," ~ ")," to "," ~ ")," from "," ~ ")," until "," ~ ")," till "," ~ ")," before "," ~ ")," after "," ~ ")," around "," ~ ")," approx "," ~ ")," about "," ~ ")," since "," ~ ")," hrs "," ~ ")," hr "," ~ ")," hours "," ~ ")," time "," ~ ")," jan "," ~ ")," feb "," ~ ")," mar "," ~ ")," apr "," ~ ")," may "," ~ ")," jun "," ~ ")," jul "," ~ ")," aug "," ~ ")," sep "," ~ ")," sept "," ~ ")," oct "," ~ ")</f>
        <v>  </v>
      </c>
      <c r="BT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748,"jan","~"),"feb","~"),"mar","~"),"apr","~"),"may","~"),"jun","~"),"jul","~"),"aug","~"),"sep","~"),"oct","~"),"nov","~"),"dec","~")," nov "," ~ ")," dec "," ~ ")," mon "," ~ ")," tue "," ~ ")," wed "," ~ ")," thu "," ~ ")," fri "," ~ ")," sat "," ~ ")," sun "," ~ ")," gate "," ~ ")," bay "," ~ ")," stand "," ~ ")," position "," ~ ")," galley "," ~ ")," flight "," ~ ")," flt "," ~ ")," day "," ~ ")," date "," ~ ")," dated "," ~ ")," the "," ~ ")," and "," ~ ")," of "," ~ ")," in "," ~ ")," for "," ~ ")," with "," ~ ")</f>
        <v>  </v>
      </c>
      <c r="BU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748,"jan","~"),"feb","~"),"mar","~"),"apr","~"),"may","~"),"jun","~"),"jul","~"),"aug","~"),"sep","~"),"oct","~"),"nov","~"),"dec","~")," nov "," ~ ")," dec "," ~ ")," mon "," ~ ")," tue "," ~ ")," wed "," ~ ")," thu "," ~ ")," fri "," ~ ")," sat "," ~ ")," sun "," ~ ")," gate "," ~ ")," bay "," ~ ")," stand "," ~ ")," position "," ~ ")," galley "," ~ ")," flight "," ~ ")," flt "," ~ ")," day "," ~ ")," date "," ~ ")," dated "," ~ ")," the "," ~ ")," and "," ~ ")," of "," ~ ")," in "," ~ ")," for "," ~ ")," with "," ~ ")</f>
        <v>  </v>
      </c>
      <c r="BV748" s="61" t="n">
        <f aca="false">IFERROR(IF(OR(SUMPRODUCT((LEN(BC748)-LEN(SUBSTITUTE(BC748," "&amp;L_NotLoaded&amp;" "," ")))/(LEN(L_NotLoaded)+1))&gt;SUMPRODUCT((LEN(BC748)-LEN(SUBSTITUTE(BC748," "&amp;L_NotLoadedNeg&amp;" "," ")))/(LEN(L_NotLoadedNeg)+1)),SUMPRODUCT((LEN(BD748)-LEN(SUBSTITUTE(BD748," "&amp;L_NotLoaded&amp;" "," ")))/(LEN(L_NotLoaded)+1))&gt;SUMPRODUCT((LEN(BD748)-LEN(SUBSTITUTE(BD748," "&amp;L_NotLoadedNeg&amp;" "," ")))/(LEN(L_NotLoadedNeg)+1))),1,0),0)</f>
        <v>0</v>
      </c>
      <c r="BW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T748," pax "," ~ ")," etd "," ~ ")," eta "," ~ ")," std "," ~ ")," sta "," ~ ")," atd "," ~ ")," ata "," ~ ")," lt "," ~ ")," utc "," ~ ")," local "," ~ ")," ok "," ~ ")," done "," ~ ")," seen "," ~ ")," chk "," ~ ")," chkd "," ~ ")," checked "," ~ ")," rcvd "," ~ ")," recd "," ~ ")," dep "," ~ ")," arr "," ~ ")," qty "," ~ ")," all "," ~ ")," ttl "," ~ ")," total "," ~ ")," via "," ~ ")," per "," ~ ")," call "," ~ ")," inbound "," ~ ")," outbound "," ~ ")," approx "," ~ ")</f>
        <v>  </v>
      </c>
      <c r="BX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U748," pax "," ~ ")," etd "," ~ ")," eta "," ~ ")," std "," ~ ")," sta "," ~ ")," atd "," ~ ")," ata "," ~ ")," lt "," ~ ")," utc "," ~ ")," local "," ~ ")," ok "," ~ ")," done "," ~ ")," seen "," ~ ")," chk "," ~ ")," chkd "," ~ ")," checked "," ~ ")," rcvd "," ~ ")," recd "," ~ ")," dep "," ~ ")," arr "," ~ ")," qty "," ~ ")," all "," ~ ")," ttl "," ~ ")," total "," ~ ")," via "," ~ ")," per "," ~ ")," call "," ~ ")," inbound "," ~ ")," outbound "," ~ ")," approx "," ~ ")</f>
        <v>  </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 collapsed="false" customWidth="true" hidden="true" outlineLevel="0" max="29" min="18" style="0" width="13"/>
  </cols>
  <sheetData>
    <row r="1" customFormat="false" ht="24" hidden="false" customHeight="true" outlineLevel="0" collapsed="false">
      <c r="A1" s="54" t="s">
        <v>408</v>
      </c>
    </row>
    <row r="2" customFormat="false" ht="54" hidden="false" customHeight="true" outlineLevel="0" collapsed="false">
      <c r="C2" s="55" t="s">
        <v>1486</v>
      </c>
      <c r="D2" s="55"/>
      <c r="E2" s="55"/>
      <c r="F2" s="55"/>
      <c r="G2" s="55"/>
      <c r="H2" s="55"/>
      <c r="I2" s="55"/>
    </row>
    <row r="4" customFormat="false" ht="42" hidden="false" customHeight="true" outlineLevel="0" collapsed="false">
      <c r="A4" s="56" t="s">
        <v>137</v>
      </c>
      <c r="B4" s="56" t="s">
        <v>140</v>
      </c>
      <c r="C4" s="56" t="s">
        <v>108</v>
      </c>
      <c r="D4" s="56" t="s">
        <v>109</v>
      </c>
      <c r="E4" s="56" t="s">
        <v>111</v>
      </c>
      <c r="F4" s="56" t="s">
        <v>1487</v>
      </c>
      <c r="G4" s="56" t="s">
        <v>1488</v>
      </c>
      <c r="H4" s="56" t="s">
        <v>1489</v>
      </c>
      <c r="I4" s="56" t="s">
        <v>1490</v>
      </c>
      <c r="J4" s="56" t="s">
        <v>1491</v>
      </c>
      <c r="K4" s="56" t="s">
        <v>1492</v>
      </c>
      <c r="L4" s="56" t="s">
        <v>1493</v>
      </c>
      <c r="M4" s="56" t="s">
        <v>1494</v>
      </c>
      <c r="N4" s="56" t="s">
        <v>1495</v>
      </c>
      <c r="O4" s="56" t="s">
        <v>1496</v>
      </c>
      <c r="P4" s="56" t="s">
        <v>1497</v>
      </c>
      <c r="Q4" s="56" t="s">
        <v>1498</v>
      </c>
    </row>
    <row r="5" customFormat="false" ht="30" hidden="false" customHeight="true" outlineLevel="0" collapsed="false">
      <c r="A5" s="69" t="s">
        <v>183</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IFERROR(IF(AND(AND(LEN(SUBSTITUTE(SUBSTITUTE(SUBSTITUTE(SUBSTITUTE(SUBSTITUTE(SUBSTITUTE(SUBSTITUTE(SUBSTITUTE(SUBSTITUTE(SUBSTITUTE(SUBSTITUTE(SUBSTITUTE(SUBSTITUTE(SUBSTITUTE(SUBSTITUTE(SUBSTITUTE(LOWER(F5&amp;""),CHAR(10),""),CHAR(13),""),CHAR(9),""),CHAR(160),"")," ",""),".",""),"-",""),"/",""),"?",""),"_",""),",",""),"[",""),"]",""),"(",""),")",""),"*",""))&gt;=3,NOT(ISNUMBER(MATCH(LEFT(SUBSTITUTE(SUBSTITUTE(SUBSTITUTE(SUBSTITUTE(SUBSTITUTE(SUBSTITUTE(SUBSTITUTE(SUBSTITUTE(SUBSTITUTE(SUBSTITUTE(SUBSTITUTE(SUBSTITUTE(SUBSTITUTE(SUBSTITUTE(SUBSTITUTE(SUBSTITUTE(LOWER(F5&amp;""),CHAR(10),""),CHAR(13),""),CHAR(9),""),CHAR(160),"")," ",""),".",""),"-",""),"/",""),"?",""),"_",""),",",""),"[",""),"]",""),"(",""),")",""),"*",""),255),L_Placeholder,0)))),AND(LEN(SUBSTITUTE(SUBSTITUTE(SUBSTITUTE(SUBSTITUTE(SUBSTITUTE(SUBSTITUTE(SUBSTITUTE(SUBSTITUTE(SUBSTITUTE(SUBSTITUTE(SUBSTITUTE(SUBSTITUTE(SUBSTITUTE(SUBSTITUTE(SUBSTITUTE(SUBSTITUTE(LOWER(G5&amp;""),CHAR(10),""),CHAR(13),""),CHAR(9),""),CHAR(160),"")," ",""),".",""),"-",""),"/",""),"?",""),"_",""),",",""),"[",""),"]",""),"(",""),")",""),"*",""))&gt;=1,NOT(ISNUMBER(MATCH(LEFT(SUBSTITUTE(SUBSTITUTE(SUBSTITUTE(SUBSTITUTE(SUBSTITUTE(SUBSTITUTE(SUBSTITUTE(SUBSTITUTE(SUBSTITUTE(SUBSTITUTE(SUBSTITUTE(SUBSTITUTE(SUBSTITUTE(SUBSTITUTE(SUBSTITUTE(SUBSTITUTE(LOWER(G5&amp;""),CHAR(10),""),CHAR(13),""),CHAR(9),""),CHAR(160),"")," ",""),".",""),"-",""),"/",""),"?",""),"_",""),",",""),"[",""),"]",""),"(",""),")",""),"*",""),255),L_Placeholder,0)))),ISNUMBER(H5),H5&gt;=DATE(2020,1,1),H5&lt;=Flights!$D$5,AND(LEN(SUBSTITUTE(SUBSTITUTE(SUBSTITUTE(SUBSTITUTE(SUBSTITUTE(SUBSTITUTE(SUBSTITUTE(SUBSTITUTE(SUBSTITUTE(SUBSTITUTE(SUBSTITUTE(SUBSTITUTE(SUBSTITUTE(SUBSTITUTE(SUBSTITUTE(SUBSTITUTE(LOWER(I5&amp;""),CHAR(10),""),CHAR(13),""),CHAR(9),""),CHAR(160),"")," ",""),".",""),"-",""),"/",""),"?",""),"_",""),",",""),"[",""),"]",""),"(",""),")",""),"*",""))&gt;=5,NOT(ISNUMBER(MATCH(LEFT(SUBSTITUTE(SUBSTITUTE(SUBSTITUTE(SUBSTITUTE(SUBSTITUTE(SUBSTITUTE(SUBSTITUTE(SUBSTITUTE(SUBSTITUTE(SUBSTITUTE(SUBSTITUTE(SUBSTITUTE(SUBSTITUTE(SUBSTITUTE(SUBSTITUTE(SUBSTITUTE(LOWER(I5&amp;""),CHAR(10),""),CHAR(13),""),CHAR(9),""),CHAR(160),"")," ",""),".",""),"-",""),"/",""),"?",""),"_",""),",",""),"[",""),"]",""),"(",""),")",""),"*",""),255),L_Placeholder,0)))),OR(SUMPRODUCT(--ISNUMBER(SEARCH({"aa000"," aa 000"," aaa 000"," aaaa 000"," a 0000"," a000 000"," aa 00 000"," aaa 00 000"},S5)))&gt;0,SUMPRODUCT(--ISNUMBER(SEARCH({"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5)))&gt;0,SUMPRODUCT(--ISNUMBER(SEARCH({"http","www.","\",".pdf",".jpg",".jpeg",".png",".heic",".xls",".doc",".msg",".eml"},I5)))&gt;0,AND(SUMPRODUCT(--ISNUMBER(SEARCH({"sharepoint","onedrive","teams","dms","q-pulse","qpulse"},I5)))&gt;0,ISNUMBER(SEARCH("0",R5)))),NOT(SUMPRODUCT((LEN(X5)-LEN(SUBSTITUTE(X5," "&amp;L_PendStrict&amp;" "," ")))/(LEN(L_PendStrict)+1))&gt;SUMPRODUCT((LEN(X5)-LEN(SUBSTITUTE(X5," "&amp;L_PendNeg&amp;" "," ")))/(LEN(L_PendNeg)+1)))),"ON FILE","OUTSTANDING"),"OUTSTANDING")</f>
        <v>OUTSTANDING</v>
      </c>
      <c r="K5" s="60"/>
      <c r="L5" s="60"/>
      <c r="M5" s="71"/>
      <c r="N5" s="60"/>
      <c r="O5" s="72" t="str">
        <f aca="false">IFERROR(IF(AND(AND(LEN(SUBSTITUTE(SUBSTITUTE(SUBSTITUTE(SUBSTITUTE(SUBSTITUTE(SUBSTITUTE(SUBSTITUTE(SUBSTITUTE(SUBSTITUTE(SUBSTITUTE(SUBSTITUTE(SUBSTITUTE(SUBSTITUTE(SUBSTITUTE(SUBSTITUTE(SUBSTITUTE(LOWER(K5&amp;""),CHAR(10),""),CHAR(13),""),CHAR(9),""),CHAR(160),"")," ",""),".",""),"-",""),"/",""),"?",""),"_",""),",",""),"[",""),"]",""),"(",""),")",""),"*",""))&gt;=3,NOT(ISNUMBER(MATCH(LEFT(SUBSTITUTE(SUBSTITUTE(SUBSTITUTE(SUBSTITUTE(SUBSTITUTE(SUBSTITUTE(SUBSTITUTE(SUBSTITUTE(SUBSTITUTE(SUBSTITUTE(SUBSTITUTE(SUBSTITUTE(SUBSTITUTE(SUBSTITUTE(SUBSTITUTE(SUBSTITUTE(LOWER(K5&amp;""),CHAR(10),""),CHAR(13),""),CHAR(9),""),CHAR(160),"")," ",""),".",""),"-",""),"/",""),"?",""),"_",""),",",""),"[",""),"]",""),"(",""),")",""),"*",""),255),L_Placeholder,0)))),AND(LEN(SUBSTITUTE(SUBSTITUTE(SUBSTITUTE(SUBSTITUTE(SUBSTITUTE(SUBSTITUTE(SUBSTITUTE(SUBSTITUTE(SUBSTITUTE(SUBSTITUTE(SUBSTITUTE(SUBSTITUTE(SUBSTITUTE(SUBSTITUTE(SUBSTITUTE(SUBSTITUTE(LOWER(L5&amp;""),CHAR(10),""),CHAR(13),""),CHAR(9),""),CHAR(160),"")," ",""),".",""),"-",""),"/",""),"?",""),"_",""),",",""),"[",""),"]",""),"(",""),")",""),"*",""))&gt;=1,NOT(ISNUMBER(MATCH(LEFT(SUBSTITUTE(SUBSTITUTE(SUBSTITUTE(SUBSTITUTE(SUBSTITUTE(SUBSTITUTE(SUBSTITUTE(SUBSTITUTE(SUBSTITUTE(SUBSTITUTE(SUBSTITUTE(SUBSTITUTE(SUBSTITUTE(SUBSTITUTE(SUBSTITUTE(SUBSTITUTE(LOWER(L5&amp;""),CHAR(10),""),CHAR(13),""),CHAR(9),""),CHAR(160),"")," ",""),".",""),"-",""),"/",""),"?",""),"_",""),",",""),"[",""),"]",""),"(",""),")",""),"*",""),255),L_Placeholder,0)))),ISNUMBER(M5),M5&gt;=DATE(2020,1,1),M5&lt;=Flights!$D$5,AND(LEN(SUBSTITUTE(SUBSTITUTE(SUBSTITUTE(SUBSTITUTE(SUBSTITUTE(SUBSTITUTE(SUBSTITUTE(SUBSTITUTE(SUBSTITUTE(SUBSTITUTE(SUBSTITUTE(SUBSTITUTE(SUBSTITUTE(SUBSTITUTE(SUBSTITUTE(SUBSTITUTE(LOWER(N5&amp;""),CHAR(10),""),CHAR(13),""),CHAR(9),""),CHAR(160),"")," ",""),".",""),"-",""),"/",""),"?",""),"_",""),",",""),"[",""),"]",""),"(",""),")",""),"*",""))&gt;=5,NOT(ISNUMBER(MATCH(LEFT(SUBSTITUTE(SUBSTITUTE(SUBSTITUTE(SUBSTITUTE(SUBSTITUTE(SUBSTITUTE(SUBSTITUTE(SUBSTITUTE(SUBSTITUTE(SUBSTITUTE(SUBSTITUTE(SUBSTITUTE(SUBSTITUTE(SUBSTITUTE(SUBSTITUTE(SUBSTITUTE(LOWER(N5&amp;""),CHAR(10),""),CHAR(13),""),CHAR(9),""),CHAR(160),"")," ",""),".",""),"-",""),"/",""),"?",""),"_",""),",",""),"[",""),"]",""),"(",""),")",""),"*",""),255),L_Placeholder,0)))),OR(SUMPRODUCT(--ISNUMBER(SEARCH({"aa000"," aa 000"," aaa 000"," aaaa 000"," a 0000"," a000 000"," aa 00 000"," aaa 00 000"},U5)))&gt;0,SUMPRODUCT(--ISNUMBER(SEARCH({"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5)))&gt;0,SUMPRODUCT(--ISNUMBER(SEARCH({"http","www.","\",".pdf",".jpg",".jpeg",".png",".heic",".xls",".doc",".msg",".eml"},N5)))&gt;0,AND(SUMPRODUCT(--ISNUMBER(SEARCH({"sharepoint","onedrive","teams","dms","q-pulse","qpulse"},N5)))&gt;0,ISNUMBER(SEARCH("0",T5)))),NOT(SUMPRODUCT((LEN(Y5)-LEN(SUBSTITUTE(Y5," "&amp;L_PendStrict&amp;" "," ")))/(LEN(L_PendStrict)+1))&gt;SUMPRODUCT((LEN(Y5)-LEN(SUBSTITUTE(Y5," "&amp;L_PendNeg&amp;" "," ")))/(LEN(L_PendNeg)+1)))),"ON FILE","OUTSTANDING"),"OUTSTANDING")</f>
        <v>OUTSTANDING</v>
      </c>
      <c r="P5" s="73" t="n">
        <f aca="false">(J5="OUTSTANDING")+(O5="OUTSTANDING")</f>
        <v>2</v>
      </c>
      <c r="Q5" s="57" t="s">
        <v>1499</v>
      </c>
      <c r="R5" s="0" t="str">
        <f aca="false">SUBSTITUTE(SUBSTITUTE(SUBSTITUTE(SUBSTITUTE(SUBSTITUTE(SUBSTITUTE(SUBSTITUTE(SUBSTITUTE(SUBSTITUTE(LOWER(AB5&amp;""),"1","0"),"2","0"),"3","0"),"4","0"),"5","0"),"6","0"),"7","0"),"8","0"),"9","0")</f>
        <v>  </v>
      </c>
      <c r="S5" s="0" t="str">
        <f aca="false">SUBSTITUTE(SUBSTITUTE(SUBSTITUTE(SUBSTITUTE(SUBSTITUTE(SUBSTITUTE(SUBSTITUTE(SUBSTITUTE(SUBSTITUTE(SUBSTITUTE(SUBSTITUTE(SUBSTITUTE(SUBSTITUTE(SUBSTITUTE(SUBSTITUTE(SUBSTITUTE(SUBSTITUTE(SUBSTITUTE(SUBSTITUTE(SUBSTITUTE(SUBSTITUTE(SUBSTITUTE(SUBSTITUTE(SUBSTITUTE(SUBSTITUTE(R5,"b","a"),"c","a"),"d","a"),"e","a"),"f","a"),"g","a"),"h","a"),"i","a"),"j","a"),"k","a"),"l","a"),"m","a"),"n","a"),"o","a"),"p","a"),"q","a"),"r","a"),"s","a"),"t","a"),"u","a"),"v","a"),"w","a"),"x","a"),"y","a"),"z","a")</f>
        <v>  </v>
      </c>
      <c r="T5" s="0" t="str">
        <f aca="false">SUBSTITUTE(SUBSTITUTE(SUBSTITUTE(SUBSTITUTE(SUBSTITUTE(SUBSTITUTE(SUBSTITUTE(SUBSTITUTE(SUBSTITUTE(LOWER(AC5&amp;""),"1","0"),"2","0"),"3","0"),"4","0"),"5","0"),"6","0"),"7","0"),"8","0"),"9","0")</f>
        <v>  </v>
      </c>
      <c r="U5" s="0" t="str">
        <f aca="false">SUBSTITUTE(SUBSTITUTE(SUBSTITUTE(SUBSTITUTE(SUBSTITUTE(SUBSTITUTE(SUBSTITUTE(SUBSTITUTE(SUBSTITUTE(SUBSTITUTE(SUBSTITUTE(SUBSTITUTE(SUBSTITUTE(SUBSTITUTE(SUBSTITUTE(SUBSTITUTE(SUBSTITUTE(SUBSTITUTE(SUBSTITUTE(SUBSTITUTE(SUBSTITUTE(SUBSTITUTE(SUBSTITUTE(SUBSTITUTE(SUBSTITUTE(T5,"b","a"),"c","a"),"d","a"),"e","a"),"f","a"),"g","a"),"h","a"),"i","a"),"j","a"),"k","a"),"l","a"),"m","a"),"n","a"),"o","a"),"p","a"),"q","a"),"r","a"),"s","a"),"t","a"),"u","a"),"v","a"),"w","a"),"x","a"),"y","a"),"z","a")</f>
        <v>  </v>
      </c>
      <c r="V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5," "&amp;LOWER(Flights!$F$5)&amp;" "," ~ ")," mh"," ~")," at "," ~ ")," by "," ~ ")," on "," ~ ")," to "," ~ ")," from "," ~ ")," until "," ~ ")," till "," ~ ")," before "," ~ ")," after "," ~ ")," around "," ~ ")," approx "," ~ ")," about "," ~ ")," since "," ~ ")," hrs "," ~ ")," hr "," ~ ")," hours "," ~ ")," time "," ~ ")," jan "," ~ ")," feb "," ~ ")," mar "," ~ ")," apr "," ~ ")," may "," ~ ")," jun "," ~ ")," jul "," ~ ")," aug "," ~ ")," sep "," ~ ")," sept "," ~ ")," oct "," ~ ")</f>
        <v>  </v>
      </c>
      <c r="W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5," "&amp;LOWER(Flights!$F$5)&amp;" "," ~ ")," mh"," ~")," at "," ~ ")," by "," ~ ")," on "," ~ ")," to "," ~ ")," from "," ~ ")," until "," ~ ")," till "," ~ ")," before "," ~ ")," after "," ~ ")," around "," ~ ")," approx "," ~ ")," about "," ~ ")," since "," ~ ")," hrs "," ~ ")," hr "," ~ ")," hours "," ~ ")," time "," ~ ")," jan "," ~ ")," feb "," ~ ")," mar "," ~ ")," apr "," ~ ")," may "," ~ ")," jun "," ~ ")," jul "," ~ ")," aug "," ~ ")," sep "," ~ ")," sept "," ~ ")," oct "," ~ ")</f>
        <v>  </v>
      </c>
      <c r="X5" s="0" t="str">
        <f aca="fals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f>
        <v>  </v>
      </c>
      <c r="Y5" s="0" t="str">
        <f aca="fals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f>
        <v>  </v>
      </c>
      <c r="Z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5,"jan","~"),"feb","~"),"mar","~"),"apr","~"),"may","~"),"jun","~"),"jul","~"),"aug","~"),"sep","~"),"oct","~"),"nov","~"),"dec","~")," nov "," ~ ")," dec "," ~ ")," mon "," ~ ")," tue "," ~ ")," wed "," ~ ")," thu "," ~ ")," fri "," ~ ")," sat "," ~ ")," sun "," ~ ")," gate "," ~ ")," bay "," ~ ")," stand "," ~ ")," position "," ~ ")," galley "," ~ ")," flight "," ~ ")," flt "," ~ ")," day "," ~ ")," date "," ~ ")," dated "," ~ ")," the "," ~ ")," and "," ~ ")," of "," ~ ")," in "," ~ ")," for "," ~ ")," with "," ~ ")</f>
        <v>  </v>
      </c>
      <c r="A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5,"jan","~"),"feb","~"),"mar","~"),"apr","~"),"may","~"),"jun","~"),"jul","~"),"aug","~"),"sep","~"),"oct","~"),"nov","~"),"dec","~")," nov "," ~ ")," dec "," ~ ")," mon "," ~ ")," tue "," ~ ")," wed "," ~ ")," thu "," ~ ")," fri "," ~ ")," sat "," ~ ")," sun "," ~ ")," gate "," ~ ")," bay "," ~ ")," stand "," ~ ")," position "," ~ ")," galley "," ~ ")," flight "," ~ ")," flt "," ~ ")," day "," ~ ")," date "," ~ ")," dated "," ~ ")," the "," ~ ")," and "," ~ ")," of "," ~ ")," in "," ~ ")," for "," ~ ")," with "," ~ ")</f>
        <v>  </v>
      </c>
      <c r="AB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5," pax "," ~ ")," etd "," ~ ")," eta "," ~ ")," std "," ~ ")," sta "," ~ ")," atd "," ~ ")," ata "," ~ ")," lt "," ~ ")," utc "," ~ ")," local "," ~ ")," ok "," ~ ")," done "," ~ ")," seen "," ~ ")," chk "," ~ ")," chkd "," ~ ")," checked "," ~ ")," rcvd "," ~ ")," recd "," ~ ")," dep "," ~ ")," arr "," ~ ")," qty "," ~ ")," all "," ~ ")," ttl "," ~ ")," total "," ~ ")," via "," ~ ")," per "," ~ ")," call "," ~ ")," inbound "," ~ ")," outbound "," ~ ")," approx "," ~ ")</f>
        <v>  </v>
      </c>
      <c r="AC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5," pax "," ~ ")," etd "," ~ ")," eta "," ~ ")," std "," ~ ")," sta "," ~ ")," atd "," ~ ")," ata "," ~ ")," lt "," ~ ")," utc "," ~ ")," local "," ~ ")," ok "," ~ ")," done "," ~ ")," seen "," ~ ")," chk "," ~ ")," chkd "," ~ ")," checked "," ~ ")," rcvd "," ~ ")," recd "," ~ ")," dep "," ~ ")," arr "," ~ ")," qty "," ~ ")," all "," ~ ")," ttl "," ~ ")," total "," ~ ")," via "," ~ ")," per "," ~ ")," call "," ~ ")," inbound "," ~ ")," outbound "," ~ ")," approx "," ~ ")</f>
        <v>  </v>
      </c>
    </row>
    <row r="6" customFormat="false" ht="30" hidden="false" customHeight="true" outlineLevel="0" collapsed="false">
      <c r="A6" s="69" t="s">
        <v>198</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IFERROR(IF(AND(AND(LEN(SUBSTITUTE(SUBSTITUTE(SUBSTITUTE(SUBSTITUTE(SUBSTITUTE(SUBSTITUTE(SUBSTITUTE(SUBSTITUTE(SUBSTITUTE(SUBSTITUTE(SUBSTITUTE(SUBSTITUTE(SUBSTITUTE(SUBSTITUTE(SUBSTITUTE(SUBSTITUTE(LOWER(F6&amp;""),CHAR(10),""),CHAR(13),""),CHAR(9),""),CHAR(160),"")," ",""),".",""),"-",""),"/",""),"?",""),"_",""),",",""),"[",""),"]",""),"(",""),")",""),"*",""))&gt;=3,NOT(ISNUMBER(MATCH(LEFT(SUBSTITUTE(SUBSTITUTE(SUBSTITUTE(SUBSTITUTE(SUBSTITUTE(SUBSTITUTE(SUBSTITUTE(SUBSTITUTE(SUBSTITUTE(SUBSTITUTE(SUBSTITUTE(SUBSTITUTE(SUBSTITUTE(SUBSTITUTE(SUBSTITUTE(SUBSTITUTE(LOWER(F6&amp;""),CHAR(10),""),CHAR(13),""),CHAR(9),""),CHAR(160),"")," ",""),".",""),"-",""),"/",""),"?",""),"_",""),",",""),"[",""),"]",""),"(",""),")",""),"*",""),255),L_Placeholder,0)))),AND(LEN(SUBSTITUTE(SUBSTITUTE(SUBSTITUTE(SUBSTITUTE(SUBSTITUTE(SUBSTITUTE(SUBSTITUTE(SUBSTITUTE(SUBSTITUTE(SUBSTITUTE(SUBSTITUTE(SUBSTITUTE(SUBSTITUTE(SUBSTITUTE(SUBSTITUTE(SUBSTITUTE(LOWER(G6&amp;""),CHAR(10),""),CHAR(13),""),CHAR(9),""),CHAR(160),"")," ",""),".",""),"-",""),"/",""),"?",""),"_",""),",",""),"[",""),"]",""),"(",""),")",""),"*",""))&gt;=1,NOT(ISNUMBER(MATCH(LEFT(SUBSTITUTE(SUBSTITUTE(SUBSTITUTE(SUBSTITUTE(SUBSTITUTE(SUBSTITUTE(SUBSTITUTE(SUBSTITUTE(SUBSTITUTE(SUBSTITUTE(SUBSTITUTE(SUBSTITUTE(SUBSTITUTE(SUBSTITUTE(SUBSTITUTE(SUBSTITUTE(LOWER(G6&amp;""),CHAR(10),""),CHAR(13),""),CHAR(9),""),CHAR(160),"")," ",""),".",""),"-",""),"/",""),"?",""),"_",""),",",""),"[",""),"]",""),"(",""),")",""),"*",""),255),L_Placeholder,0)))),ISNUMBER(H6),H6&gt;=DATE(2020,1,1),H6&lt;=Flights!$D$6,AND(LEN(SUBSTITUTE(SUBSTITUTE(SUBSTITUTE(SUBSTITUTE(SUBSTITUTE(SUBSTITUTE(SUBSTITUTE(SUBSTITUTE(SUBSTITUTE(SUBSTITUTE(SUBSTITUTE(SUBSTITUTE(SUBSTITUTE(SUBSTITUTE(SUBSTITUTE(SUBSTITUTE(LOWER(I6&amp;""),CHAR(10),""),CHAR(13),""),CHAR(9),""),CHAR(160),"")," ",""),".",""),"-",""),"/",""),"?",""),"_",""),",",""),"[",""),"]",""),"(",""),")",""),"*",""))&gt;=5,NOT(ISNUMBER(MATCH(LEFT(SUBSTITUTE(SUBSTITUTE(SUBSTITUTE(SUBSTITUTE(SUBSTITUTE(SUBSTITUTE(SUBSTITUTE(SUBSTITUTE(SUBSTITUTE(SUBSTITUTE(SUBSTITUTE(SUBSTITUTE(SUBSTITUTE(SUBSTITUTE(SUBSTITUTE(SUBSTITUTE(LOWER(I6&amp;""),CHAR(10),""),CHAR(13),""),CHAR(9),""),CHAR(160),"")," ",""),".",""),"-",""),"/",""),"?",""),"_",""),",",""),"[",""),"]",""),"(",""),")",""),"*",""),255),L_Placeholder,0)))),OR(SUMPRODUCT(--ISNUMBER(SEARCH({"aa000"," aa 000"," aaa 000"," aaaa 000"," a 0000"," a000 000"," aa 00 000"," aaa 00 000"},S6)))&gt;0,SUMPRODUCT(--ISNUMBER(SEARCH({"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6)))&gt;0,SUMPRODUCT(--ISNUMBER(SEARCH({"http","www.","\",".pdf",".jpg",".jpeg",".png",".heic",".xls",".doc",".msg",".eml"},I6)))&gt;0,AND(SUMPRODUCT(--ISNUMBER(SEARCH({"sharepoint","onedrive","teams","dms","q-pulse","qpulse"},I6)))&gt;0,ISNUMBER(SEARCH("0",R6)))),NOT(SUMPRODUCT((LEN(X6)-LEN(SUBSTITUTE(X6," "&amp;L_PendStrict&amp;" "," ")))/(LEN(L_PendStrict)+1))&gt;SUMPRODUCT((LEN(X6)-LEN(SUBSTITUTE(X6," "&amp;L_PendNeg&amp;" "," ")))/(LEN(L_PendNeg)+1)))),"ON FILE","OUTSTANDING"),"OUTSTANDING")</f>
        <v>OUTSTANDING</v>
      </c>
      <c r="K6" s="60"/>
      <c r="L6" s="60"/>
      <c r="M6" s="71"/>
      <c r="N6" s="60"/>
      <c r="O6" s="72" t="str">
        <f aca="false">IFERROR(IF(AND(AND(LEN(SUBSTITUTE(SUBSTITUTE(SUBSTITUTE(SUBSTITUTE(SUBSTITUTE(SUBSTITUTE(SUBSTITUTE(SUBSTITUTE(SUBSTITUTE(SUBSTITUTE(SUBSTITUTE(SUBSTITUTE(SUBSTITUTE(SUBSTITUTE(SUBSTITUTE(SUBSTITUTE(LOWER(K6&amp;""),CHAR(10),""),CHAR(13),""),CHAR(9),""),CHAR(160),"")," ",""),".",""),"-",""),"/",""),"?",""),"_",""),",",""),"[",""),"]",""),"(",""),")",""),"*",""))&gt;=3,NOT(ISNUMBER(MATCH(LEFT(SUBSTITUTE(SUBSTITUTE(SUBSTITUTE(SUBSTITUTE(SUBSTITUTE(SUBSTITUTE(SUBSTITUTE(SUBSTITUTE(SUBSTITUTE(SUBSTITUTE(SUBSTITUTE(SUBSTITUTE(SUBSTITUTE(SUBSTITUTE(SUBSTITUTE(SUBSTITUTE(LOWER(K6&amp;""),CHAR(10),""),CHAR(13),""),CHAR(9),""),CHAR(160),"")," ",""),".",""),"-",""),"/",""),"?",""),"_",""),",",""),"[",""),"]",""),"(",""),")",""),"*",""),255),L_Placeholder,0)))),AND(LEN(SUBSTITUTE(SUBSTITUTE(SUBSTITUTE(SUBSTITUTE(SUBSTITUTE(SUBSTITUTE(SUBSTITUTE(SUBSTITUTE(SUBSTITUTE(SUBSTITUTE(SUBSTITUTE(SUBSTITUTE(SUBSTITUTE(SUBSTITUTE(SUBSTITUTE(SUBSTITUTE(LOWER(L6&amp;""),CHAR(10),""),CHAR(13),""),CHAR(9),""),CHAR(160),"")," ",""),".",""),"-",""),"/",""),"?",""),"_",""),",",""),"[",""),"]",""),"(",""),")",""),"*",""))&gt;=1,NOT(ISNUMBER(MATCH(LEFT(SUBSTITUTE(SUBSTITUTE(SUBSTITUTE(SUBSTITUTE(SUBSTITUTE(SUBSTITUTE(SUBSTITUTE(SUBSTITUTE(SUBSTITUTE(SUBSTITUTE(SUBSTITUTE(SUBSTITUTE(SUBSTITUTE(SUBSTITUTE(SUBSTITUTE(SUBSTITUTE(LOWER(L6&amp;""),CHAR(10),""),CHAR(13),""),CHAR(9),""),CHAR(160),"")," ",""),".",""),"-",""),"/",""),"?",""),"_",""),",",""),"[",""),"]",""),"(",""),")",""),"*",""),255),L_Placeholder,0)))),ISNUMBER(M6),M6&gt;=DATE(2020,1,1),M6&lt;=Flights!$D$6,AND(LEN(SUBSTITUTE(SUBSTITUTE(SUBSTITUTE(SUBSTITUTE(SUBSTITUTE(SUBSTITUTE(SUBSTITUTE(SUBSTITUTE(SUBSTITUTE(SUBSTITUTE(SUBSTITUTE(SUBSTITUTE(SUBSTITUTE(SUBSTITUTE(SUBSTITUTE(SUBSTITUTE(LOWER(N6&amp;""),CHAR(10),""),CHAR(13),""),CHAR(9),""),CHAR(160),"")," ",""),".",""),"-",""),"/",""),"?",""),"_",""),",",""),"[",""),"]",""),"(",""),")",""),"*",""))&gt;=5,NOT(ISNUMBER(MATCH(LEFT(SUBSTITUTE(SUBSTITUTE(SUBSTITUTE(SUBSTITUTE(SUBSTITUTE(SUBSTITUTE(SUBSTITUTE(SUBSTITUTE(SUBSTITUTE(SUBSTITUTE(SUBSTITUTE(SUBSTITUTE(SUBSTITUTE(SUBSTITUTE(SUBSTITUTE(SUBSTITUTE(LOWER(N6&amp;""),CHAR(10),""),CHAR(13),""),CHAR(9),""),CHAR(160),"")," ",""),".",""),"-",""),"/",""),"?",""),"_",""),",",""),"[",""),"]",""),"(",""),")",""),"*",""),255),L_Placeholder,0)))),OR(SUMPRODUCT(--ISNUMBER(SEARCH({"aa000"," aa 000"," aaa 000"," aaaa 000"," a 0000"," a000 000"," aa 00 000"," aaa 00 000"},U6)))&gt;0,SUMPRODUCT(--ISNUMBER(SEARCH({"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6)))&gt;0,SUMPRODUCT(--ISNUMBER(SEARCH({"http","www.","\",".pdf",".jpg",".jpeg",".png",".heic",".xls",".doc",".msg",".eml"},N6)))&gt;0,AND(SUMPRODUCT(--ISNUMBER(SEARCH({"sharepoint","onedrive","teams","dms","q-pulse","qpulse"},N6)))&gt;0,ISNUMBER(SEARCH("0",T6)))),NOT(SUMPRODUCT((LEN(Y6)-LEN(SUBSTITUTE(Y6," "&amp;L_PendStrict&amp;" "," ")))/(LEN(L_PendStrict)+1))&gt;SUMPRODUCT((LEN(Y6)-LEN(SUBSTITUTE(Y6," "&amp;L_PendNeg&amp;" "," ")))/(LEN(L_PendNeg)+1)))),"ON FILE","OUTSTANDING"),"OUTSTANDING")</f>
        <v>OUTSTANDING</v>
      </c>
      <c r="P6" s="73" t="n">
        <f aca="false">(J6="OUTSTANDING")+(O6="OUTSTANDING")</f>
        <v>2</v>
      </c>
      <c r="Q6" s="57" t="s">
        <v>1499</v>
      </c>
      <c r="R6" s="0" t="str">
        <f aca="false">SUBSTITUTE(SUBSTITUTE(SUBSTITUTE(SUBSTITUTE(SUBSTITUTE(SUBSTITUTE(SUBSTITUTE(SUBSTITUTE(SUBSTITUTE(LOWER(AB6&amp;""),"1","0"),"2","0"),"3","0"),"4","0"),"5","0"),"6","0"),"7","0"),"8","0"),"9","0")</f>
        <v>  </v>
      </c>
      <c r="S6" s="0" t="str">
        <f aca="false">SUBSTITUTE(SUBSTITUTE(SUBSTITUTE(SUBSTITUTE(SUBSTITUTE(SUBSTITUTE(SUBSTITUTE(SUBSTITUTE(SUBSTITUTE(SUBSTITUTE(SUBSTITUTE(SUBSTITUTE(SUBSTITUTE(SUBSTITUTE(SUBSTITUTE(SUBSTITUTE(SUBSTITUTE(SUBSTITUTE(SUBSTITUTE(SUBSTITUTE(SUBSTITUTE(SUBSTITUTE(SUBSTITUTE(SUBSTITUTE(SUBSTITUTE(R6,"b","a"),"c","a"),"d","a"),"e","a"),"f","a"),"g","a"),"h","a"),"i","a"),"j","a"),"k","a"),"l","a"),"m","a"),"n","a"),"o","a"),"p","a"),"q","a"),"r","a"),"s","a"),"t","a"),"u","a"),"v","a"),"w","a"),"x","a"),"y","a"),"z","a")</f>
        <v>  </v>
      </c>
      <c r="T6" s="0" t="str">
        <f aca="false">SUBSTITUTE(SUBSTITUTE(SUBSTITUTE(SUBSTITUTE(SUBSTITUTE(SUBSTITUTE(SUBSTITUTE(SUBSTITUTE(SUBSTITUTE(LOWER(AC6&amp;""),"1","0"),"2","0"),"3","0"),"4","0"),"5","0"),"6","0"),"7","0"),"8","0"),"9","0")</f>
        <v>  </v>
      </c>
      <c r="U6" s="0" t="str">
        <f aca="false">SUBSTITUTE(SUBSTITUTE(SUBSTITUTE(SUBSTITUTE(SUBSTITUTE(SUBSTITUTE(SUBSTITUTE(SUBSTITUTE(SUBSTITUTE(SUBSTITUTE(SUBSTITUTE(SUBSTITUTE(SUBSTITUTE(SUBSTITUTE(SUBSTITUTE(SUBSTITUTE(SUBSTITUTE(SUBSTITUTE(SUBSTITUTE(SUBSTITUTE(SUBSTITUTE(SUBSTITUTE(SUBSTITUTE(SUBSTITUTE(SUBSTITUTE(T6,"b","a"),"c","a"),"d","a"),"e","a"),"f","a"),"g","a"),"h","a"),"i","a"),"j","a"),"k","a"),"l","a"),"m","a"),"n","a"),"o","a"),"p","a"),"q","a"),"r","a"),"s","a"),"t","a"),"u","a"),"v","a"),"w","a"),"x","a"),"y","a"),"z","a")</f>
        <v>  </v>
      </c>
      <c r="V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6," "&amp;LOWER(Flights!$F$6)&amp;" "," ~ ")," mh"," ~")," at "," ~ ")," by "," ~ ")," on "," ~ ")," to "," ~ ")," from "," ~ ")," until "," ~ ")," till "," ~ ")," before "," ~ ")," after "," ~ ")," around "," ~ ")," approx "," ~ ")," about "," ~ ")," since "," ~ ")," hrs "," ~ ")," hr "," ~ ")," hours "," ~ ")," time "," ~ ")," jan "," ~ ")," feb "," ~ ")," mar "," ~ ")," apr "," ~ ")," may "," ~ ")," jun "," ~ ")," jul "," ~ ")," aug "," ~ ")," sep "," ~ ")," sept "," ~ ")," oct "," ~ ")</f>
        <v>  </v>
      </c>
      <c r="W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6," "&amp;LOWER(Flights!$F$6)&amp;" "," ~ ")," mh"," ~")," at "," ~ ")," by "," ~ ")," on "," ~ ")," to "," ~ ")," from "," ~ ")," until "," ~ ")," till "," ~ ")," before "," ~ ")," after "," ~ ")," around "," ~ ")," approx "," ~ ")," about "," ~ ")," since "," ~ ")," hrs "," ~ ")," hr "," ~ ")," hours "," ~ ")," time "," ~ ")," jan "," ~ ")," feb "," ~ ")," mar "," ~ ")," apr "," ~ ")," may "," ~ ")," jun "," ~ ")," jul "," ~ ")," aug "," ~ ")," sep "," ~ ")," sept "," ~ ")," oct "," ~ ")</f>
        <v>  </v>
      </c>
      <c r="X6" s="0" t="str">
        <f aca="fals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f>
        <v>  </v>
      </c>
      <c r="Y6" s="0" t="str">
        <f aca="fals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f>
        <v>  </v>
      </c>
      <c r="Z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6,"jan","~"),"feb","~"),"mar","~"),"apr","~"),"may","~"),"jun","~"),"jul","~"),"aug","~"),"sep","~"),"oct","~"),"nov","~"),"dec","~")," nov "," ~ ")," dec "," ~ ")," mon "," ~ ")," tue "," ~ ")," wed "," ~ ")," thu "," ~ ")," fri "," ~ ")," sat "," ~ ")," sun "," ~ ")," gate "," ~ ")," bay "," ~ ")," stand "," ~ ")," position "," ~ ")," galley "," ~ ")," flight "," ~ ")," flt "," ~ ")," day "," ~ ")," date "," ~ ")," dated "," ~ ")," the "," ~ ")," and "," ~ ")," of "," ~ ")," in "," ~ ")," for "," ~ ")," with "," ~ ")</f>
        <v>  </v>
      </c>
      <c r="A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6,"jan","~"),"feb","~"),"mar","~"),"apr","~"),"may","~"),"jun","~"),"jul","~"),"aug","~"),"sep","~"),"oct","~"),"nov","~"),"dec","~")," nov "," ~ ")," dec "," ~ ")," mon "," ~ ")," tue "," ~ ")," wed "," ~ ")," thu "," ~ ")," fri "," ~ ")," sat "," ~ ")," sun "," ~ ")," gate "," ~ ")," bay "," ~ ")," stand "," ~ ")," position "," ~ ")," galley "," ~ ")," flight "," ~ ")," flt "," ~ ")," day "," ~ ")," date "," ~ ")," dated "," ~ ")," the "," ~ ")," and "," ~ ")," of "," ~ ")," in "," ~ ")," for "," ~ ")," with "," ~ ")</f>
        <v>  </v>
      </c>
      <c r="AB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6," pax "," ~ ")," etd "," ~ ")," eta "," ~ ")," std "," ~ ")," sta "," ~ ")," atd "," ~ ")," ata "," ~ ")," lt "," ~ ")," utc "," ~ ")," local "," ~ ")," ok "," ~ ")," done "," ~ ")," seen "," ~ ")," chk "," ~ ")," chkd "," ~ ")," checked "," ~ ")," rcvd "," ~ ")," recd "," ~ ")," dep "," ~ ")," arr "," ~ ")," qty "," ~ ")," all "," ~ ")," ttl "," ~ ")," total "," ~ ")," via "," ~ ")," per "," ~ ")," call "," ~ ")," inbound "," ~ ")," outbound "," ~ ")," approx "," ~ ")</f>
        <v>  </v>
      </c>
      <c r="AC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6," pax "," ~ ")," etd "," ~ ")," eta "," ~ ")," std "," ~ ")," sta "," ~ ")," atd "," ~ ")," ata "," ~ ")," lt "," ~ ")," utc "," ~ ")," local "," ~ ")," ok "," ~ ")," done "," ~ ")," seen "," ~ ")," chk "," ~ ")," chkd "," ~ ")," checked "," ~ ")," rcvd "," ~ ")," recd "," ~ ")," dep "," ~ ")," arr "," ~ ")," qty "," ~ ")," all "," ~ ")," ttl "," ~ ")," total "," ~ ")," via "," ~ ")," per "," ~ ")," call "," ~ ")," inbound "," ~ ")," outbound "," ~ ")," approx "," ~ ")</f>
        <v>  </v>
      </c>
    </row>
    <row r="7" customFormat="false" ht="30" hidden="false" customHeight="true" outlineLevel="0" collapsed="false">
      <c r="A7" s="69" t="s">
        <v>212</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IFERROR(IF(AND(AND(LEN(SUBSTITUTE(SUBSTITUTE(SUBSTITUTE(SUBSTITUTE(SUBSTITUTE(SUBSTITUTE(SUBSTITUTE(SUBSTITUTE(SUBSTITUTE(SUBSTITUTE(SUBSTITUTE(SUBSTITUTE(SUBSTITUTE(SUBSTITUTE(SUBSTITUTE(SUBSTITUTE(LOWER(F7&amp;""),CHAR(10),""),CHAR(13),""),CHAR(9),""),CHAR(160),"")," ",""),".",""),"-",""),"/",""),"?",""),"_",""),",",""),"[",""),"]",""),"(",""),")",""),"*",""))&gt;=3,NOT(ISNUMBER(MATCH(LEFT(SUBSTITUTE(SUBSTITUTE(SUBSTITUTE(SUBSTITUTE(SUBSTITUTE(SUBSTITUTE(SUBSTITUTE(SUBSTITUTE(SUBSTITUTE(SUBSTITUTE(SUBSTITUTE(SUBSTITUTE(SUBSTITUTE(SUBSTITUTE(SUBSTITUTE(SUBSTITUTE(LOWER(F7&amp;""),CHAR(10),""),CHAR(13),""),CHAR(9),""),CHAR(160),"")," ",""),".",""),"-",""),"/",""),"?",""),"_",""),",",""),"[",""),"]",""),"(",""),")",""),"*",""),255),L_Placeholder,0)))),AND(LEN(SUBSTITUTE(SUBSTITUTE(SUBSTITUTE(SUBSTITUTE(SUBSTITUTE(SUBSTITUTE(SUBSTITUTE(SUBSTITUTE(SUBSTITUTE(SUBSTITUTE(SUBSTITUTE(SUBSTITUTE(SUBSTITUTE(SUBSTITUTE(SUBSTITUTE(SUBSTITUTE(LOWER(G7&amp;""),CHAR(10),""),CHAR(13),""),CHAR(9),""),CHAR(160),"")," ",""),".",""),"-",""),"/",""),"?",""),"_",""),",",""),"[",""),"]",""),"(",""),")",""),"*",""))&gt;=1,NOT(ISNUMBER(MATCH(LEFT(SUBSTITUTE(SUBSTITUTE(SUBSTITUTE(SUBSTITUTE(SUBSTITUTE(SUBSTITUTE(SUBSTITUTE(SUBSTITUTE(SUBSTITUTE(SUBSTITUTE(SUBSTITUTE(SUBSTITUTE(SUBSTITUTE(SUBSTITUTE(SUBSTITUTE(SUBSTITUTE(LOWER(G7&amp;""),CHAR(10),""),CHAR(13),""),CHAR(9),""),CHAR(160),"")," ",""),".",""),"-",""),"/",""),"?",""),"_",""),",",""),"[",""),"]",""),"(",""),")",""),"*",""),255),L_Placeholder,0)))),ISNUMBER(H7),H7&gt;=DATE(2020,1,1),H7&lt;=Flights!$D$7,AND(LEN(SUBSTITUTE(SUBSTITUTE(SUBSTITUTE(SUBSTITUTE(SUBSTITUTE(SUBSTITUTE(SUBSTITUTE(SUBSTITUTE(SUBSTITUTE(SUBSTITUTE(SUBSTITUTE(SUBSTITUTE(SUBSTITUTE(SUBSTITUTE(SUBSTITUTE(SUBSTITUTE(LOWER(I7&amp;""),CHAR(10),""),CHAR(13),""),CHAR(9),""),CHAR(160),"")," ",""),".",""),"-",""),"/",""),"?",""),"_",""),",",""),"[",""),"]",""),"(",""),")",""),"*",""))&gt;=5,NOT(ISNUMBER(MATCH(LEFT(SUBSTITUTE(SUBSTITUTE(SUBSTITUTE(SUBSTITUTE(SUBSTITUTE(SUBSTITUTE(SUBSTITUTE(SUBSTITUTE(SUBSTITUTE(SUBSTITUTE(SUBSTITUTE(SUBSTITUTE(SUBSTITUTE(SUBSTITUTE(SUBSTITUTE(SUBSTITUTE(LOWER(I7&amp;""),CHAR(10),""),CHAR(13),""),CHAR(9),""),CHAR(160),"")," ",""),".",""),"-",""),"/",""),"?",""),"_",""),",",""),"[",""),"]",""),"(",""),")",""),"*",""),255),L_Placeholder,0)))),OR(SUMPRODUCT(--ISNUMBER(SEARCH({"aa000"," aa 000"," aaa 000"," aaaa 000"," a 0000"," a000 000"," aa 00 000"," aaa 00 000"},S7)))&gt;0,SUMPRODUCT(--ISNUMBER(SEARCH({"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7)))&gt;0,SUMPRODUCT(--ISNUMBER(SEARCH({"http","www.","\",".pdf",".jpg",".jpeg",".png",".heic",".xls",".doc",".msg",".eml"},I7)))&gt;0,AND(SUMPRODUCT(--ISNUMBER(SEARCH({"sharepoint","onedrive","teams","dms","q-pulse","qpulse"},I7)))&gt;0,ISNUMBER(SEARCH("0",R7)))),NOT(SUMPRODUCT((LEN(X7)-LEN(SUBSTITUTE(X7," "&amp;L_PendStrict&amp;" "," ")))/(LEN(L_PendStrict)+1))&gt;SUMPRODUCT((LEN(X7)-LEN(SUBSTITUTE(X7," "&amp;L_PendNeg&amp;" "," ")))/(LEN(L_PendNeg)+1)))),"ON FILE","OUTSTANDING"),"OUTSTANDING")</f>
        <v>OUTSTANDING</v>
      </c>
      <c r="K7" s="60"/>
      <c r="L7" s="60"/>
      <c r="M7" s="71"/>
      <c r="N7" s="60"/>
      <c r="O7" s="72" t="str">
        <f aca="false">IFERROR(IF(AND(AND(LEN(SUBSTITUTE(SUBSTITUTE(SUBSTITUTE(SUBSTITUTE(SUBSTITUTE(SUBSTITUTE(SUBSTITUTE(SUBSTITUTE(SUBSTITUTE(SUBSTITUTE(SUBSTITUTE(SUBSTITUTE(SUBSTITUTE(SUBSTITUTE(SUBSTITUTE(SUBSTITUTE(LOWER(K7&amp;""),CHAR(10),""),CHAR(13),""),CHAR(9),""),CHAR(160),"")," ",""),".",""),"-",""),"/",""),"?",""),"_",""),",",""),"[",""),"]",""),"(",""),")",""),"*",""))&gt;=3,NOT(ISNUMBER(MATCH(LEFT(SUBSTITUTE(SUBSTITUTE(SUBSTITUTE(SUBSTITUTE(SUBSTITUTE(SUBSTITUTE(SUBSTITUTE(SUBSTITUTE(SUBSTITUTE(SUBSTITUTE(SUBSTITUTE(SUBSTITUTE(SUBSTITUTE(SUBSTITUTE(SUBSTITUTE(SUBSTITUTE(LOWER(K7&amp;""),CHAR(10),""),CHAR(13),""),CHAR(9),""),CHAR(160),"")," ",""),".",""),"-",""),"/",""),"?",""),"_",""),",",""),"[",""),"]",""),"(",""),")",""),"*",""),255),L_Placeholder,0)))),AND(LEN(SUBSTITUTE(SUBSTITUTE(SUBSTITUTE(SUBSTITUTE(SUBSTITUTE(SUBSTITUTE(SUBSTITUTE(SUBSTITUTE(SUBSTITUTE(SUBSTITUTE(SUBSTITUTE(SUBSTITUTE(SUBSTITUTE(SUBSTITUTE(SUBSTITUTE(SUBSTITUTE(LOWER(L7&amp;""),CHAR(10),""),CHAR(13),""),CHAR(9),""),CHAR(160),"")," ",""),".",""),"-",""),"/",""),"?",""),"_",""),",",""),"[",""),"]",""),"(",""),")",""),"*",""))&gt;=1,NOT(ISNUMBER(MATCH(LEFT(SUBSTITUTE(SUBSTITUTE(SUBSTITUTE(SUBSTITUTE(SUBSTITUTE(SUBSTITUTE(SUBSTITUTE(SUBSTITUTE(SUBSTITUTE(SUBSTITUTE(SUBSTITUTE(SUBSTITUTE(SUBSTITUTE(SUBSTITUTE(SUBSTITUTE(SUBSTITUTE(LOWER(L7&amp;""),CHAR(10),""),CHAR(13),""),CHAR(9),""),CHAR(160),"")," ",""),".",""),"-",""),"/",""),"?",""),"_",""),",",""),"[",""),"]",""),"(",""),")",""),"*",""),255),L_Placeholder,0)))),ISNUMBER(M7),M7&gt;=DATE(2020,1,1),M7&lt;=Flights!$D$7,AND(LEN(SUBSTITUTE(SUBSTITUTE(SUBSTITUTE(SUBSTITUTE(SUBSTITUTE(SUBSTITUTE(SUBSTITUTE(SUBSTITUTE(SUBSTITUTE(SUBSTITUTE(SUBSTITUTE(SUBSTITUTE(SUBSTITUTE(SUBSTITUTE(SUBSTITUTE(SUBSTITUTE(LOWER(N7&amp;""),CHAR(10),""),CHAR(13),""),CHAR(9),""),CHAR(160),"")," ",""),".",""),"-",""),"/",""),"?",""),"_",""),",",""),"[",""),"]",""),"(",""),")",""),"*",""))&gt;=5,NOT(ISNUMBER(MATCH(LEFT(SUBSTITUTE(SUBSTITUTE(SUBSTITUTE(SUBSTITUTE(SUBSTITUTE(SUBSTITUTE(SUBSTITUTE(SUBSTITUTE(SUBSTITUTE(SUBSTITUTE(SUBSTITUTE(SUBSTITUTE(SUBSTITUTE(SUBSTITUTE(SUBSTITUTE(SUBSTITUTE(LOWER(N7&amp;""),CHAR(10),""),CHAR(13),""),CHAR(9),""),CHAR(160),"")," ",""),".",""),"-",""),"/",""),"?",""),"_",""),",",""),"[",""),"]",""),"(",""),")",""),"*",""),255),L_Placeholder,0)))),OR(SUMPRODUCT(--ISNUMBER(SEARCH({"aa000"," aa 000"," aaa 000"," aaaa 000"," a 0000"," a000 000"," aa 00 000"," aaa 00 000"},U7)))&gt;0,SUMPRODUCT(--ISNUMBER(SEARCH({"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7)))&gt;0,SUMPRODUCT(--ISNUMBER(SEARCH({"http","www.","\",".pdf",".jpg",".jpeg",".png",".heic",".xls",".doc",".msg",".eml"},N7)))&gt;0,AND(SUMPRODUCT(--ISNUMBER(SEARCH({"sharepoint","onedrive","teams","dms","q-pulse","qpulse"},N7)))&gt;0,ISNUMBER(SEARCH("0",T7)))),NOT(SUMPRODUCT((LEN(Y7)-LEN(SUBSTITUTE(Y7," "&amp;L_PendStrict&amp;" "," ")))/(LEN(L_PendStrict)+1))&gt;SUMPRODUCT((LEN(Y7)-LEN(SUBSTITUTE(Y7," "&amp;L_PendNeg&amp;" "," ")))/(LEN(L_PendNeg)+1)))),"ON FILE","OUTSTANDING"),"OUTSTANDING")</f>
        <v>OUTSTANDING</v>
      </c>
      <c r="P7" s="73" t="n">
        <f aca="false">(J7="OUTSTANDING")+(O7="OUTSTANDING")</f>
        <v>2</v>
      </c>
      <c r="Q7" s="57" t="s">
        <v>1499</v>
      </c>
      <c r="R7" s="0" t="str">
        <f aca="false">SUBSTITUTE(SUBSTITUTE(SUBSTITUTE(SUBSTITUTE(SUBSTITUTE(SUBSTITUTE(SUBSTITUTE(SUBSTITUTE(SUBSTITUTE(LOWER(AB7&amp;""),"1","0"),"2","0"),"3","0"),"4","0"),"5","0"),"6","0"),"7","0"),"8","0"),"9","0")</f>
        <v>  </v>
      </c>
      <c r="S7" s="0" t="str">
        <f aca="false">SUBSTITUTE(SUBSTITUTE(SUBSTITUTE(SUBSTITUTE(SUBSTITUTE(SUBSTITUTE(SUBSTITUTE(SUBSTITUTE(SUBSTITUTE(SUBSTITUTE(SUBSTITUTE(SUBSTITUTE(SUBSTITUTE(SUBSTITUTE(SUBSTITUTE(SUBSTITUTE(SUBSTITUTE(SUBSTITUTE(SUBSTITUTE(SUBSTITUTE(SUBSTITUTE(SUBSTITUTE(SUBSTITUTE(SUBSTITUTE(SUBSTITUTE(R7,"b","a"),"c","a"),"d","a"),"e","a"),"f","a"),"g","a"),"h","a"),"i","a"),"j","a"),"k","a"),"l","a"),"m","a"),"n","a"),"o","a"),"p","a"),"q","a"),"r","a"),"s","a"),"t","a"),"u","a"),"v","a"),"w","a"),"x","a"),"y","a"),"z","a")</f>
        <v>  </v>
      </c>
      <c r="T7" s="0" t="str">
        <f aca="false">SUBSTITUTE(SUBSTITUTE(SUBSTITUTE(SUBSTITUTE(SUBSTITUTE(SUBSTITUTE(SUBSTITUTE(SUBSTITUTE(SUBSTITUTE(LOWER(AC7&amp;""),"1","0"),"2","0"),"3","0"),"4","0"),"5","0"),"6","0"),"7","0"),"8","0"),"9","0")</f>
        <v>  </v>
      </c>
      <c r="U7" s="0" t="str">
        <f aca="false">SUBSTITUTE(SUBSTITUTE(SUBSTITUTE(SUBSTITUTE(SUBSTITUTE(SUBSTITUTE(SUBSTITUTE(SUBSTITUTE(SUBSTITUTE(SUBSTITUTE(SUBSTITUTE(SUBSTITUTE(SUBSTITUTE(SUBSTITUTE(SUBSTITUTE(SUBSTITUTE(SUBSTITUTE(SUBSTITUTE(SUBSTITUTE(SUBSTITUTE(SUBSTITUTE(SUBSTITUTE(SUBSTITUTE(SUBSTITUTE(SUBSTITUTE(T7,"b","a"),"c","a"),"d","a"),"e","a"),"f","a"),"g","a"),"h","a"),"i","a"),"j","a"),"k","a"),"l","a"),"m","a"),"n","a"),"o","a"),"p","a"),"q","a"),"r","a"),"s","a"),"t","a"),"u","a"),"v","a"),"w","a"),"x","a"),"y","a"),"z","a")</f>
        <v>  </v>
      </c>
      <c r="V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7," "&amp;LOWER(Flights!$F$7)&amp;" "," ~ ")," mh"," ~")," at "," ~ ")," by "," ~ ")," on "," ~ ")," to "," ~ ")," from "," ~ ")," until "," ~ ")," till "," ~ ")," before "," ~ ")," after "," ~ ")," around "," ~ ")," approx "," ~ ")," about "," ~ ")," since "," ~ ")," hrs "," ~ ")," hr "," ~ ")," hours "," ~ ")," time "," ~ ")," jan "," ~ ")," feb "," ~ ")," mar "," ~ ")," apr "," ~ ")," may "," ~ ")," jun "," ~ ")," jul "," ~ ")," aug "," ~ ")," sep "," ~ ")," sept "," ~ ")," oct "," ~ ")</f>
        <v>  </v>
      </c>
      <c r="W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7," "&amp;LOWER(Flights!$F$7)&amp;" "," ~ ")," mh"," ~")," at "," ~ ")," by "," ~ ")," on "," ~ ")," to "," ~ ")," from "," ~ ")," until "," ~ ")," till "," ~ ")," before "," ~ ")," after "," ~ ")," around "," ~ ")," approx "," ~ ")," about "," ~ ")," since "," ~ ")," hrs "," ~ ")," hr "," ~ ")," hours "," ~ ")," time "," ~ ")," jan "," ~ ")," feb "," ~ ")," mar "," ~ ")," apr "," ~ ")," may "," ~ ")," jun "," ~ ")," jul "," ~ ")," aug "," ~ ")," sep "," ~ ")," sept "," ~ ")," oct "," ~ ")</f>
        <v>  </v>
      </c>
      <c r="X7" s="0" t="str">
        <f aca="fals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f>
        <v>  </v>
      </c>
      <c r="Y7" s="0" t="str">
        <f aca="fals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f>
        <v>  </v>
      </c>
      <c r="Z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7,"jan","~"),"feb","~"),"mar","~"),"apr","~"),"may","~"),"jun","~"),"jul","~"),"aug","~"),"sep","~"),"oct","~"),"nov","~"),"dec","~")," nov "," ~ ")," dec "," ~ ")," mon "," ~ ")," tue "," ~ ")," wed "," ~ ")," thu "," ~ ")," fri "," ~ ")," sat "," ~ ")," sun "," ~ ")," gate "," ~ ")," bay "," ~ ")," stand "," ~ ")," position "," ~ ")," galley "," ~ ")," flight "," ~ ")," flt "," ~ ")," day "," ~ ")," date "," ~ ")," dated "," ~ ")," the "," ~ ")," and "," ~ ")," of "," ~ ")," in "," ~ ")," for "," ~ ")," with "," ~ ")</f>
        <v>  </v>
      </c>
      <c r="A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7,"jan","~"),"feb","~"),"mar","~"),"apr","~"),"may","~"),"jun","~"),"jul","~"),"aug","~"),"sep","~"),"oct","~"),"nov","~"),"dec","~")," nov "," ~ ")," dec "," ~ ")," mon "," ~ ")," tue "," ~ ")," wed "," ~ ")," thu "," ~ ")," fri "," ~ ")," sat "," ~ ")," sun "," ~ ")," gate "," ~ ")," bay "," ~ ")," stand "," ~ ")," position "," ~ ")," galley "," ~ ")," flight "," ~ ")," flt "," ~ ")," day "," ~ ")," date "," ~ ")," dated "," ~ ")," the "," ~ ")," and "," ~ ")," of "," ~ ")," in "," ~ ")," for "," ~ ")," with "," ~ ")</f>
        <v>  </v>
      </c>
      <c r="AB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7," pax "," ~ ")," etd "," ~ ")," eta "," ~ ")," std "," ~ ")," sta "," ~ ")," atd "," ~ ")," ata "," ~ ")," lt "," ~ ")," utc "," ~ ")," local "," ~ ")," ok "," ~ ")," done "," ~ ")," seen "," ~ ")," chk "," ~ ")," chkd "," ~ ")," checked "," ~ ")," rcvd "," ~ ")," recd "," ~ ")," dep "," ~ ")," arr "," ~ ")," qty "," ~ ")," all "," ~ ")," ttl "," ~ ")," total "," ~ ")," via "," ~ ")," per "," ~ ")," call "," ~ ")," inbound "," ~ ")," outbound "," ~ ")," approx "," ~ ")</f>
        <v>  </v>
      </c>
      <c r="AC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7," pax "," ~ ")," etd "," ~ ")," eta "," ~ ")," std "," ~ ")," sta "," ~ ")," atd "," ~ ")," ata "," ~ ")," lt "," ~ ")," utc "," ~ ")," local "," ~ ")," ok "," ~ ")," done "," ~ ")," seen "," ~ ")," chk "," ~ ")," chkd "," ~ ")," checked "," ~ ")," rcvd "," ~ ")," recd "," ~ ")," dep "," ~ ")," arr "," ~ ")," qty "," ~ ")," all "," ~ ")," ttl "," ~ ")," total "," ~ ")," via "," ~ ")," per "," ~ ")," call "," ~ ")," inbound "," ~ ")," outbound "," ~ ")," approx "," ~ ")</f>
        <v>  </v>
      </c>
    </row>
    <row r="8" customFormat="false" ht="30" hidden="false" customHeight="true" outlineLevel="0" collapsed="false">
      <c r="A8" s="69" t="s">
        <v>218</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IFERROR(IF(AND(AND(LEN(SUBSTITUTE(SUBSTITUTE(SUBSTITUTE(SUBSTITUTE(SUBSTITUTE(SUBSTITUTE(SUBSTITUTE(SUBSTITUTE(SUBSTITUTE(SUBSTITUTE(SUBSTITUTE(SUBSTITUTE(SUBSTITUTE(SUBSTITUTE(SUBSTITUTE(SUBSTITUTE(LOWER(F8&amp;""),CHAR(10),""),CHAR(13),""),CHAR(9),""),CHAR(160),"")," ",""),".",""),"-",""),"/",""),"?",""),"_",""),",",""),"[",""),"]",""),"(",""),")",""),"*",""))&gt;=3,NOT(ISNUMBER(MATCH(LEFT(SUBSTITUTE(SUBSTITUTE(SUBSTITUTE(SUBSTITUTE(SUBSTITUTE(SUBSTITUTE(SUBSTITUTE(SUBSTITUTE(SUBSTITUTE(SUBSTITUTE(SUBSTITUTE(SUBSTITUTE(SUBSTITUTE(SUBSTITUTE(SUBSTITUTE(SUBSTITUTE(LOWER(F8&amp;""),CHAR(10),""),CHAR(13),""),CHAR(9),""),CHAR(160),"")," ",""),".",""),"-",""),"/",""),"?",""),"_",""),",",""),"[",""),"]",""),"(",""),")",""),"*",""),255),L_Placeholder,0)))),AND(LEN(SUBSTITUTE(SUBSTITUTE(SUBSTITUTE(SUBSTITUTE(SUBSTITUTE(SUBSTITUTE(SUBSTITUTE(SUBSTITUTE(SUBSTITUTE(SUBSTITUTE(SUBSTITUTE(SUBSTITUTE(SUBSTITUTE(SUBSTITUTE(SUBSTITUTE(SUBSTITUTE(LOWER(G8&amp;""),CHAR(10),""),CHAR(13),""),CHAR(9),""),CHAR(160),"")," ",""),".",""),"-",""),"/",""),"?",""),"_",""),",",""),"[",""),"]",""),"(",""),")",""),"*",""))&gt;=1,NOT(ISNUMBER(MATCH(LEFT(SUBSTITUTE(SUBSTITUTE(SUBSTITUTE(SUBSTITUTE(SUBSTITUTE(SUBSTITUTE(SUBSTITUTE(SUBSTITUTE(SUBSTITUTE(SUBSTITUTE(SUBSTITUTE(SUBSTITUTE(SUBSTITUTE(SUBSTITUTE(SUBSTITUTE(SUBSTITUTE(LOWER(G8&amp;""),CHAR(10),""),CHAR(13),""),CHAR(9),""),CHAR(160),"")," ",""),".",""),"-",""),"/",""),"?",""),"_",""),",",""),"[",""),"]",""),"(",""),")",""),"*",""),255),L_Placeholder,0)))),ISNUMBER(H8),H8&gt;=DATE(2020,1,1),H8&lt;=Flights!$D$8,AND(LEN(SUBSTITUTE(SUBSTITUTE(SUBSTITUTE(SUBSTITUTE(SUBSTITUTE(SUBSTITUTE(SUBSTITUTE(SUBSTITUTE(SUBSTITUTE(SUBSTITUTE(SUBSTITUTE(SUBSTITUTE(SUBSTITUTE(SUBSTITUTE(SUBSTITUTE(SUBSTITUTE(LOWER(I8&amp;""),CHAR(10),""),CHAR(13),""),CHAR(9),""),CHAR(160),"")," ",""),".",""),"-",""),"/",""),"?",""),"_",""),",",""),"[",""),"]",""),"(",""),")",""),"*",""))&gt;=5,NOT(ISNUMBER(MATCH(LEFT(SUBSTITUTE(SUBSTITUTE(SUBSTITUTE(SUBSTITUTE(SUBSTITUTE(SUBSTITUTE(SUBSTITUTE(SUBSTITUTE(SUBSTITUTE(SUBSTITUTE(SUBSTITUTE(SUBSTITUTE(SUBSTITUTE(SUBSTITUTE(SUBSTITUTE(SUBSTITUTE(LOWER(I8&amp;""),CHAR(10),""),CHAR(13),""),CHAR(9),""),CHAR(160),"")," ",""),".",""),"-",""),"/",""),"?",""),"_",""),",",""),"[",""),"]",""),"(",""),")",""),"*",""),255),L_Placeholder,0)))),OR(SUMPRODUCT(--ISNUMBER(SEARCH({"aa000"," aa 000"," aaa 000"," aaaa 000"," a 0000"," a000 000"," aa 00 000"," aaa 00 000"},S8)))&gt;0,SUMPRODUCT(--ISNUMBER(SEARCH({"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8)))&gt;0,SUMPRODUCT(--ISNUMBER(SEARCH({"http","www.","\",".pdf",".jpg",".jpeg",".png",".heic",".xls",".doc",".msg",".eml"},I8)))&gt;0,AND(SUMPRODUCT(--ISNUMBER(SEARCH({"sharepoint","onedrive","teams","dms","q-pulse","qpulse"},I8)))&gt;0,ISNUMBER(SEARCH("0",R8)))),NOT(SUMPRODUCT((LEN(X8)-LEN(SUBSTITUTE(X8," "&amp;L_PendStrict&amp;" "," ")))/(LEN(L_PendStrict)+1))&gt;SUMPRODUCT((LEN(X8)-LEN(SUBSTITUTE(X8," "&amp;L_PendNeg&amp;" "," ")))/(LEN(L_PendNeg)+1)))),"ON FILE","OUTSTANDING"),"OUTSTANDING")</f>
        <v>OUTSTANDING</v>
      </c>
      <c r="K8" s="60"/>
      <c r="L8" s="60"/>
      <c r="M8" s="71"/>
      <c r="N8" s="60"/>
      <c r="O8" s="72" t="str">
        <f aca="false">IFERROR(IF(AND(AND(LEN(SUBSTITUTE(SUBSTITUTE(SUBSTITUTE(SUBSTITUTE(SUBSTITUTE(SUBSTITUTE(SUBSTITUTE(SUBSTITUTE(SUBSTITUTE(SUBSTITUTE(SUBSTITUTE(SUBSTITUTE(SUBSTITUTE(SUBSTITUTE(SUBSTITUTE(SUBSTITUTE(LOWER(K8&amp;""),CHAR(10),""),CHAR(13),""),CHAR(9),""),CHAR(160),"")," ",""),".",""),"-",""),"/",""),"?",""),"_",""),",",""),"[",""),"]",""),"(",""),")",""),"*",""))&gt;=3,NOT(ISNUMBER(MATCH(LEFT(SUBSTITUTE(SUBSTITUTE(SUBSTITUTE(SUBSTITUTE(SUBSTITUTE(SUBSTITUTE(SUBSTITUTE(SUBSTITUTE(SUBSTITUTE(SUBSTITUTE(SUBSTITUTE(SUBSTITUTE(SUBSTITUTE(SUBSTITUTE(SUBSTITUTE(SUBSTITUTE(LOWER(K8&amp;""),CHAR(10),""),CHAR(13),""),CHAR(9),""),CHAR(160),"")," ",""),".",""),"-",""),"/",""),"?",""),"_",""),",",""),"[",""),"]",""),"(",""),")",""),"*",""),255),L_Placeholder,0)))),AND(LEN(SUBSTITUTE(SUBSTITUTE(SUBSTITUTE(SUBSTITUTE(SUBSTITUTE(SUBSTITUTE(SUBSTITUTE(SUBSTITUTE(SUBSTITUTE(SUBSTITUTE(SUBSTITUTE(SUBSTITUTE(SUBSTITUTE(SUBSTITUTE(SUBSTITUTE(SUBSTITUTE(LOWER(L8&amp;""),CHAR(10),""),CHAR(13),""),CHAR(9),""),CHAR(160),"")," ",""),".",""),"-",""),"/",""),"?",""),"_",""),",",""),"[",""),"]",""),"(",""),")",""),"*",""))&gt;=1,NOT(ISNUMBER(MATCH(LEFT(SUBSTITUTE(SUBSTITUTE(SUBSTITUTE(SUBSTITUTE(SUBSTITUTE(SUBSTITUTE(SUBSTITUTE(SUBSTITUTE(SUBSTITUTE(SUBSTITUTE(SUBSTITUTE(SUBSTITUTE(SUBSTITUTE(SUBSTITUTE(SUBSTITUTE(SUBSTITUTE(LOWER(L8&amp;""),CHAR(10),""),CHAR(13),""),CHAR(9),""),CHAR(160),"")," ",""),".",""),"-",""),"/",""),"?",""),"_",""),",",""),"[",""),"]",""),"(",""),")",""),"*",""),255),L_Placeholder,0)))),ISNUMBER(M8),M8&gt;=DATE(2020,1,1),M8&lt;=Flights!$D$8,AND(LEN(SUBSTITUTE(SUBSTITUTE(SUBSTITUTE(SUBSTITUTE(SUBSTITUTE(SUBSTITUTE(SUBSTITUTE(SUBSTITUTE(SUBSTITUTE(SUBSTITUTE(SUBSTITUTE(SUBSTITUTE(SUBSTITUTE(SUBSTITUTE(SUBSTITUTE(SUBSTITUTE(LOWER(N8&amp;""),CHAR(10),""),CHAR(13),""),CHAR(9),""),CHAR(160),"")," ",""),".",""),"-",""),"/",""),"?",""),"_",""),",",""),"[",""),"]",""),"(",""),")",""),"*",""))&gt;=5,NOT(ISNUMBER(MATCH(LEFT(SUBSTITUTE(SUBSTITUTE(SUBSTITUTE(SUBSTITUTE(SUBSTITUTE(SUBSTITUTE(SUBSTITUTE(SUBSTITUTE(SUBSTITUTE(SUBSTITUTE(SUBSTITUTE(SUBSTITUTE(SUBSTITUTE(SUBSTITUTE(SUBSTITUTE(SUBSTITUTE(LOWER(N8&amp;""),CHAR(10),""),CHAR(13),""),CHAR(9),""),CHAR(160),"")," ",""),".",""),"-",""),"/",""),"?",""),"_",""),",",""),"[",""),"]",""),"(",""),")",""),"*",""),255),L_Placeholder,0)))),OR(SUMPRODUCT(--ISNUMBER(SEARCH({"aa000"," aa 000"," aaa 000"," aaaa 000"," a 0000"," a000 000"," aa 00 000"," aaa 00 000"},U8)))&gt;0,SUMPRODUCT(--ISNUMBER(SEARCH({"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8)))&gt;0,SUMPRODUCT(--ISNUMBER(SEARCH({"http","www.","\",".pdf",".jpg",".jpeg",".png",".heic",".xls",".doc",".msg",".eml"},N8)))&gt;0,AND(SUMPRODUCT(--ISNUMBER(SEARCH({"sharepoint","onedrive","teams","dms","q-pulse","qpulse"},N8)))&gt;0,ISNUMBER(SEARCH("0",T8)))),NOT(SUMPRODUCT((LEN(Y8)-LEN(SUBSTITUTE(Y8," "&amp;L_PendStrict&amp;" "," ")))/(LEN(L_PendStrict)+1))&gt;SUMPRODUCT((LEN(Y8)-LEN(SUBSTITUTE(Y8," "&amp;L_PendNeg&amp;" "," ")))/(LEN(L_PendNeg)+1)))),"ON FILE","OUTSTANDING"),"OUTSTANDING")</f>
        <v>OUTSTANDING</v>
      </c>
      <c r="P8" s="73" t="n">
        <f aca="false">(J8="OUTSTANDING")+(O8="OUTSTANDING")</f>
        <v>2</v>
      </c>
      <c r="Q8" s="57" t="s">
        <v>1499</v>
      </c>
      <c r="R8" s="0" t="str">
        <f aca="false">SUBSTITUTE(SUBSTITUTE(SUBSTITUTE(SUBSTITUTE(SUBSTITUTE(SUBSTITUTE(SUBSTITUTE(SUBSTITUTE(SUBSTITUTE(LOWER(AB8&amp;""),"1","0"),"2","0"),"3","0"),"4","0"),"5","0"),"6","0"),"7","0"),"8","0"),"9","0")</f>
        <v>  </v>
      </c>
      <c r="S8" s="0" t="str">
        <f aca="false">SUBSTITUTE(SUBSTITUTE(SUBSTITUTE(SUBSTITUTE(SUBSTITUTE(SUBSTITUTE(SUBSTITUTE(SUBSTITUTE(SUBSTITUTE(SUBSTITUTE(SUBSTITUTE(SUBSTITUTE(SUBSTITUTE(SUBSTITUTE(SUBSTITUTE(SUBSTITUTE(SUBSTITUTE(SUBSTITUTE(SUBSTITUTE(SUBSTITUTE(SUBSTITUTE(SUBSTITUTE(SUBSTITUTE(SUBSTITUTE(SUBSTITUTE(R8,"b","a"),"c","a"),"d","a"),"e","a"),"f","a"),"g","a"),"h","a"),"i","a"),"j","a"),"k","a"),"l","a"),"m","a"),"n","a"),"o","a"),"p","a"),"q","a"),"r","a"),"s","a"),"t","a"),"u","a"),"v","a"),"w","a"),"x","a"),"y","a"),"z","a")</f>
        <v>  </v>
      </c>
      <c r="T8" s="0" t="str">
        <f aca="false">SUBSTITUTE(SUBSTITUTE(SUBSTITUTE(SUBSTITUTE(SUBSTITUTE(SUBSTITUTE(SUBSTITUTE(SUBSTITUTE(SUBSTITUTE(LOWER(AC8&amp;""),"1","0"),"2","0"),"3","0"),"4","0"),"5","0"),"6","0"),"7","0"),"8","0"),"9","0")</f>
        <v>  </v>
      </c>
      <c r="U8" s="0" t="str">
        <f aca="false">SUBSTITUTE(SUBSTITUTE(SUBSTITUTE(SUBSTITUTE(SUBSTITUTE(SUBSTITUTE(SUBSTITUTE(SUBSTITUTE(SUBSTITUTE(SUBSTITUTE(SUBSTITUTE(SUBSTITUTE(SUBSTITUTE(SUBSTITUTE(SUBSTITUTE(SUBSTITUTE(SUBSTITUTE(SUBSTITUTE(SUBSTITUTE(SUBSTITUTE(SUBSTITUTE(SUBSTITUTE(SUBSTITUTE(SUBSTITUTE(SUBSTITUTE(T8,"b","a"),"c","a"),"d","a"),"e","a"),"f","a"),"g","a"),"h","a"),"i","a"),"j","a"),"k","a"),"l","a"),"m","a"),"n","a"),"o","a"),"p","a"),"q","a"),"r","a"),"s","a"),"t","a"),"u","a"),"v","a"),"w","a"),"x","a"),"y","a"),"z","a")</f>
        <v>  </v>
      </c>
      <c r="V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8," "&amp;LOWER(Flights!$F$8)&amp;" "," ~ ")," mh"," ~")," at "," ~ ")," by "," ~ ")," on "," ~ ")," to "," ~ ")," from "," ~ ")," until "," ~ ")," till "," ~ ")," before "," ~ ")," after "," ~ ")," around "," ~ ")," approx "," ~ ")," about "," ~ ")," since "," ~ ")," hrs "," ~ ")," hr "," ~ ")," hours "," ~ ")," time "," ~ ")," jan "," ~ ")," feb "," ~ ")," mar "," ~ ")," apr "," ~ ")," may "," ~ ")," jun "," ~ ")," jul "," ~ ")," aug "," ~ ")," sep "," ~ ")," sept "," ~ ")," oct "," ~ ")</f>
        <v>  </v>
      </c>
      <c r="W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8," "&amp;LOWER(Flights!$F$8)&amp;" "," ~ ")," mh"," ~")," at "," ~ ")," by "," ~ ")," on "," ~ ")," to "," ~ ")," from "," ~ ")," until "," ~ ")," till "," ~ ")," before "," ~ ")," after "," ~ ")," around "," ~ ")," approx "," ~ ")," about "," ~ ")," since "," ~ ")," hrs "," ~ ")," hr "," ~ ")," hours "," ~ ")," time "," ~ ")," jan "," ~ ")," feb "," ~ ")," mar "," ~ ")," apr "," ~ ")," may "," ~ ")," jun "," ~ ")," jul "," ~ ")," aug "," ~ ")," sep "," ~ ")," sept "," ~ ")," oct "," ~ ")</f>
        <v>  </v>
      </c>
      <c r="X8" s="0" t="str">
        <f aca="fals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f>
        <v>  </v>
      </c>
      <c r="Y8" s="0" t="str">
        <f aca="fals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f>
        <v>  </v>
      </c>
      <c r="Z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8,"jan","~"),"feb","~"),"mar","~"),"apr","~"),"may","~"),"jun","~"),"jul","~"),"aug","~"),"sep","~"),"oct","~"),"nov","~"),"dec","~")," nov "," ~ ")," dec "," ~ ")," mon "," ~ ")," tue "," ~ ")," wed "," ~ ")," thu "," ~ ")," fri "," ~ ")," sat "," ~ ")," sun "," ~ ")," gate "," ~ ")," bay "," ~ ")," stand "," ~ ")," position "," ~ ")," galley "," ~ ")," flight "," ~ ")," flt "," ~ ")," day "," ~ ")," date "," ~ ")," dated "," ~ ")," the "," ~ ")," and "," ~ ")," of "," ~ ")," in "," ~ ")," for "," ~ ")," with "," ~ ")</f>
        <v>  </v>
      </c>
      <c r="A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8,"jan","~"),"feb","~"),"mar","~"),"apr","~"),"may","~"),"jun","~"),"jul","~"),"aug","~"),"sep","~"),"oct","~"),"nov","~"),"dec","~")," nov "," ~ ")," dec "," ~ ")," mon "," ~ ")," tue "," ~ ")," wed "," ~ ")," thu "," ~ ")," fri "," ~ ")," sat "," ~ ")," sun "," ~ ")," gate "," ~ ")," bay "," ~ ")," stand "," ~ ")," position "," ~ ")," galley "," ~ ")," flight "," ~ ")," flt "," ~ ")," day "," ~ ")," date "," ~ ")," dated "," ~ ")," the "," ~ ")," and "," ~ ")," of "," ~ ")," in "," ~ ")," for "," ~ ")," with "," ~ ")</f>
        <v>  </v>
      </c>
      <c r="AB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8," pax "," ~ ")," etd "," ~ ")," eta "," ~ ")," std "," ~ ")," sta "," ~ ")," atd "," ~ ")," ata "," ~ ")," lt "," ~ ")," utc "," ~ ")," local "," ~ ")," ok "," ~ ")," done "," ~ ")," seen "," ~ ")," chk "," ~ ")," chkd "," ~ ")," checked "," ~ ")," rcvd "," ~ ")," recd "," ~ ")," dep "," ~ ")," arr "," ~ ")," qty "," ~ ")," all "," ~ ")," ttl "," ~ ")," total "," ~ ")," via "," ~ ")," per "," ~ ")," call "," ~ ")," inbound "," ~ ")," outbound "," ~ ")," approx "," ~ ")</f>
        <v>  </v>
      </c>
      <c r="AC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8," pax "," ~ ")," etd "," ~ ")," eta "," ~ ")," std "," ~ ")," sta "," ~ ")," atd "," ~ ")," ata "," ~ ")," lt "," ~ ")," utc "," ~ ")," local "," ~ ")," ok "," ~ ")," done "," ~ ")," seen "," ~ ")," chk "," ~ ")," chkd "," ~ ")," checked "," ~ ")," rcvd "," ~ ")," recd "," ~ ")," dep "," ~ ")," arr "," ~ ")," qty "," ~ ")," all "," ~ ")," ttl "," ~ ")," total "," ~ ")," via "," ~ ")," per "," ~ ")," call "," ~ ")," inbound "," ~ ")," outbound "," ~ ")," approx "," ~ ")</f>
        <v>  </v>
      </c>
    </row>
    <row r="9" customFormat="false" ht="30" hidden="false" customHeight="true" outlineLevel="0" collapsed="false">
      <c r="A9" s="69" t="s">
        <v>228</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IFERROR(IF(AND(AND(LEN(SUBSTITUTE(SUBSTITUTE(SUBSTITUTE(SUBSTITUTE(SUBSTITUTE(SUBSTITUTE(SUBSTITUTE(SUBSTITUTE(SUBSTITUTE(SUBSTITUTE(SUBSTITUTE(SUBSTITUTE(SUBSTITUTE(SUBSTITUTE(SUBSTITUTE(SUBSTITUTE(LOWER(F9&amp;""),CHAR(10),""),CHAR(13),""),CHAR(9),""),CHAR(160),"")," ",""),".",""),"-",""),"/",""),"?",""),"_",""),",",""),"[",""),"]",""),"(",""),")",""),"*",""))&gt;=3,NOT(ISNUMBER(MATCH(LEFT(SUBSTITUTE(SUBSTITUTE(SUBSTITUTE(SUBSTITUTE(SUBSTITUTE(SUBSTITUTE(SUBSTITUTE(SUBSTITUTE(SUBSTITUTE(SUBSTITUTE(SUBSTITUTE(SUBSTITUTE(SUBSTITUTE(SUBSTITUTE(SUBSTITUTE(SUBSTITUTE(LOWER(F9&amp;""),CHAR(10),""),CHAR(13),""),CHAR(9),""),CHAR(160),"")," ",""),".",""),"-",""),"/",""),"?",""),"_",""),",",""),"[",""),"]",""),"(",""),")",""),"*",""),255),L_Placeholder,0)))),AND(LEN(SUBSTITUTE(SUBSTITUTE(SUBSTITUTE(SUBSTITUTE(SUBSTITUTE(SUBSTITUTE(SUBSTITUTE(SUBSTITUTE(SUBSTITUTE(SUBSTITUTE(SUBSTITUTE(SUBSTITUTE(SUBSTITUTE(SUBSTITUTE(SUBSTITUTE(SUBSTITUTE(LOWER(G9&amp;""),CHAR(10),""),CHAR(13),""),CHAR(9),""),CHAR(160),"")," ",""),".",""),"-",""),"/",""),"?",""),"_",""),",",""),"[",""),"]",""),"(",""),")",""),"*",""))&gt;=1,NOT(ISNUMBER(MATCH(LEFT(SUBSTITUTE(SUBSTITUTE(SUBSTITUTE(SUBSTITUTE(SUBSTITUTE(SUBSTITUTE(SUBSTITUTE(SUBSTITUTE(SUBSTITUTE(SUBSTITUTE(SUBSTITUTE(SUBSTITUTE(SUBSTITUTE(SUBSTITUTE(SUBSTITUTE(SUBSTITUTE(LOWER(G9&amp;""),CHAR(10),""),CHAR(13),""),CHAR(9),""),CHAR(160),"")," ",""),".",""),"-",""),"/",""),"?",""),"_",""),",",""),"[",""),"]",""),"(",""),")",""),"*",""),255),L_Placeholder,0)))),ISNUMBER(H9),H9&gt;=DATE(2020,1,1),H9&lt;=Flights!$D$9,AND(LEN(SUBSTITUTE(SUBSTITUTE(SUBSTITUTE(SUBSTITUTE(SUBSTITUTE(SUBSTITUTE(SUBSTITUTE(SUBSTITUTE(SUBSTITUTE(SUBSTITUTE(SUBSTITUTE(SUBSTITUTE(SUBSTITUTE(SUBSTITUTE(SUBSTITUTE(SUBSTITUTE(LOWER(I9&amp;""),CHAR(10),""),CHAR(13),""),CHAR(9),""),CHAR(160),"")," ",""),".",""),"-",""),"/",""),"?",""),"_",""),",",""),"[",""),"]",""),"(",""),")",""),"*",""))&gt;=5,NOT(ISNUMBER(MATCH(LEFT(SUBSTITUTE(SUBSTITUTE(SUBSTITUTE(SUBSTITUTE(SUBSTITUTE(SUBSTITUTE(SUBSTITUTE(SUBSTITUTE(SUBSTITUTE(SUBSTITUTE(SUBSTITUTE(SUBSTITUTE(SUBSTITUTE(SUBSTITUTE(SUBSTITUTE(SUBSTITUTE(LOWER(I9&amp;""),CHAR(10),""),CHAR(13),""),CHAR(9),""),CHAR(160),"")," ",""),".",""),"-",""),"/",""),"?",""),"_",""),",",""),"[",""),"]",""),"(",""),")",""),"*",""),255),L_Placeholder,0)))),OR(SUMPRODUCT(--ISNUMBER(SEARCH({"aa000"," aa 000"," aaa 000"," aaaa 000"," a 0000"," a000 000"," aa 00 000"," aaa 00 000"},S9)))&gt;0,SUMPRODUCT(--ISNUMBER(SEARCH({"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9)))&gt;0,SUMPRODUCT(--ISNUMBER(SEARCH({"http","www.","\",".pdf",".jpg",".jpeg",".png",".heic",".xls",".doc",".msg",".eml"},I9)))&gt;0,AND(SUMPRODUCT(--ISNUMBER(SEARCH({"sharepoint","onedrive","teams","dms","q-pulse","qpulse"},I9)))&gt;0,ISNUMBER(SEARCH("0",R9)))),NOT(SUMPRODUCT((LEN(X9)-LEN(SUBSTITUTE(X9," "&amp;L_PendStrict&amp;" "," ")))/(LEN(L_PendStrict)+1))&gt;SUMPRODUCT((LEN(X9)-LEN(SUBSTITUTE(X9," "&amp;L_PendNeg&amp;" "," ")))/(LEN(L_PendNeg)+1)))),"ON FILE","OUTSTANDING"),"OUTSTANDING")</f>
        <v>OUTSTANDING</v>
      </c>
      <c r="K9" s="60"/>
      <c r="L9" s="60"/>
      <c r="M9" s="71"/>
      <c r="N9" s="60"/>
      <c r="O9" s="72" t="str">
        <f aca="false">IFERROR(IF(AND(AND(LEN(SUBSTITUTE(SUBSTITUTE(SUBSTITUTE(SUBSTITUTE(SUBSTITUTE(SUBSTITUTE(SUBSTITUTE(SUBSTITUTE(SUBSTITUTE(SUBSTITUTE(SUBSTITUTE(SUBSTITUTE(SUBSTITUTE(SUBSTITUTE(SUBSTITUTE(SUBSTITUTE(LOWER(K9&amp;""),CHAR(10),""),CHAR(13),""),CHAR(9),""),CHAR(160),"")," ",""),".",""),"-",""),"/",""),"?",""),"_",""),",",""),"[",""),"]",""),"(",""),")",""),"*",""))&gt;=3,NOT(ISNUMBER(MATCH(LEFT(SUBSTITUTE(SUBSTITUTE(SUBSTITUTE(SUBSTITUTE(SUBSTITUTE(SUBSTITUTE(SUBSTITUTE(SUBSTITUTE(SUBSTITUTE(SUBSTITUTE(SUBSTITUTE(SUBSTITUTE(SUBSTITUTE(SUBSTITUTE(SUBSTITUTE(SUBSTITUTE(LOWER(K9&amp;""),CHAR(10),""),CHAR(13),""),CHAR(9),""),CHAR(160),"")," ",""),".",""),"-",""),"/",""),"?",""),"_",""),",",""),"[",""),"]",""),"(",""),")",""),"*",""),255),L_Placeholder,0)))),AND(LEN(SUBSTITUTE(SUBSTITUTE(SUBSTITUTE(SUBSTITUTE(SUBSTITUTE(SUBSTITUTE(SUBSTITUTE(SUBSTITUTE(SUBSTITUTE(SUBSTITUTE(SUBSTITUTE(SUBSTITUTE(SUBSTITUTE(SUBSTITUTE(SUBSTITUTE(SUBSTITUTE(LOWER(L9&amp;""),CHAR(10),""),CHAR(13),""),CHAR(9),""),CHAR(160),"")," ",""),".",""),"-",""),"/",""),"?",""),"_",""),",",""),"[",""),"]",""),"(",""),")",""),"*",""))&gt;=1,NOT(ISNUMBER(MATCH(LEFT(SUBSTITUTE(SUBSTITUTE(SUBSTITUTE(SUBSTITUTE(SUBSTITUTE(SUBSTITUTE(SUBSTITUTE(SUBSTITUTE(SUBSTITUTE(SUBSTITUTE(SUBSTITUTE(SUBSTITUTE(SUBSTITUTE(SUBSTITUTE(SUBSTITUTE(SUBSTITUTE(LOWER(L9&amp;""),CHAR(10),""),CHAR(13),""),CHAR(9),""),CHAR(160),"")," ",""),".",""),"-",""),"/",""),"?",""),"_",""),",",""),"[",""),"]",""),"(",""),")",""),"*",""),255),L_Placeholder,0)))),ISNUMBER(M9),M9&gt;=DATE(2020,1,1),M9&lt;=Flights!$D$9,AND(LEN(SUBSTITUTE(SUBSTITUTE(SUBSTITUTE(SUBSTITUTE(SUBSTITUTE(SUBSTITUTE(SUBSTITUTE(SUBSTITUTE(SUBSTITUTE(SUBSTITUTE(SUBSTITUTE(SUBSTITUTE(SUBSTITUTE(SUBSTITUTE(SUBSTITUTE(SUBSTITUTE(LOWER(N9&amp;""),CHAR(10),""),CHAR(13),""),CHAR(9),""),CHAR(160),"")," ",""),".",""),"-",""),"/",""),"?",""),"_",""),",",""),"[",""),"]",""),"(",""),")",""),"*",""))&gt;=5,NOT(ISNUMBER(MATCH(LEFT(SUBSTITUTE(SUBSTITUTE(SUBSTITUTE(SUBSTITUTE(SUBSTITUTE(SUBSTITUTE(SUBSTITUTE(SUBSTITUTE(SUBSTITUTE(SUBSTITUTE(SUBSTITUTE(SUBSTITUTE(SUBSTITUTE(SUBSTITUTE(SUBSTITUTE(SUBSTITUTE(LOWER(N9&amp;""),CHAR(10),""),CHAR(13),""),CHAR(9),""),CHAR(160),"")," ",""),".",""),"-",""),"/",""),"?",""),"_",""),",",""),"[",""),"]",""),"(",""),")",""),"*",""),255),L_Placeholder,0)))),OR(SUMPRODUCT(--ISNUMBER(SEARCH({"aa000"," aa 000"," aaa 000"," aaaa 000"," a 0000"," a000 000"," aa 00 000"," aaa 00 000"},U9)))&gt;0,SUMPRODUCT(--ISNUMBER(SEARCH({"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9)))&gt;0,SUMPRODUCT(--ISNUMBER(SEARCH({"http","www.","\",".pdf",".jpg",".jpeg",".png",".heic",".xls",".doc",".msg",".eml"},N9)))&gt;0,AND(SUMPRODUCT(--ISNUMBER(SEARCH({"sharepoint","onedrive","teams","dms","q-pulse","qpulse"},N9)))&gt;0,ISNUMBER(SEARCH("0",T9)))),NOT(SUMPRODUCT((LEN(Y9)-LEN(SUBSTITUTE(Y9," "&amp;L_PendStrict&amp;" "," ")))/(LEN(L_PendStrict)+1))&gt;SUMPRODUCT((LEN(Y9)-LEN(SUBSTITUTE(Y9," "&amp;L_PendNeg&amp;" "," ")))/(LEN(L_PendNeg)+1)))),"ON FILE","OUTSTANDING"),"OUTSTANDING")</f>
        <v>OUTSTANDING</v>
      </c>
      <c r="P9" s="73" t="n">
        <f aca="false">(J9="OUTSTANDING")+(O9="OUTSTANDING")</f>
        <v>2</v>
      </c>
      <c r="Q9" s="57" t="s">
        <v>1499</v>
      </c>
      <c r="R9" s="0" t="str">
        <f aca="false">SUBSTITUTE(SUBSTITUTE(SUBSTITUTE(SUBSTITUTE(SUBSTITUTE(SUBSTITUTE(SUBSTITUTE(SUBSTITUTE(SUBSTITUTE(LOWER(AB9&amp;""),"1","0"),"2","0"),"3","0"),"4","0"),"5","0"),"6","0"),"7","0"),"8","0"),"9","0")</f>
        <v>  </v>
      </c>
      <c r="S9" s="0" t="str">
        <f aca="false">SUBSTITUTE(SUBSTITUTE(SUBSTITUTE(SUBSTITUTE(SUBSTITUTE(SUBSTITUTE(SUBSTITUTE(SUBSTITUTE(SUBSTITUTE(SUBSTITUTE(SUBSTITUTE(SUBSTITUTE(SUBSTITUTE(SUBSTITUTE(SUBSTITUTE(SUBSTITUTE(SUBSTITUTE(SUBSTITUTE(SUBSTITUTE(SUBSTITUTE(SUBSTITUTE(SUBSTITUTE(SUBSTITUTE(SUBSTITUTE(SUBSTITUTE(R9,"b","a"),"c","a"),"d","a"),"e","a"),"f","a"),"g","a"),"h","a"),"i","a"),"j","a"),"k","a"),"l","a"),"m","a"),"n","a"),"o","a"),"p","a"),"q","a"),"r","a"),"s","a"),"t","a"),"u","a"),"v","a"),"w","a"),"x","a"),"y","a"),"z","a")</f>
        <v>  </v>
      </c>
      <c r="T9" s="0" t="str">
        <f aca="false">SUBSTITUTE(SUBSTITUTE(SUBSTITUTE(SUBSTITUTE(SUBSTITUTE(SUBSTITUTE(SUBSTITUTE(SUBSTITUTE(SUBSTITUTE(LOWER(AC9&amp;""),"1","0"),"2","0"),"3","0"),"4","0"),"5","0"),"6","0"),"7","0"),"8","0"),"9","0")</f>
        <v>  </v>
      </c>
      <c r="U9" s="0" t="str">
        <f aca="false">SUBSTITUTE(SUBSTITUTE(SUBSTITUTE(SUBSTITUTE(SUBSTITUTE(SUBSTITUTE(SUBSTITUTE(SUBSTITUTE(SUBSTITUTE(SUBSTITUTE(SUBSTITUTE(SUBSTITUTE(SUBSTITUTE(SUBSTITUTE(SUBSTITUTE(SUBSTITUTE(SUBSTITUTE(SUBSTITUTE(SUBSTITUTE(SUBSTITUTE(SUBSTITUTE(SUBSTITUTE(SUBSTITUTE(SUBSTITUTE(SUBSTITUTE(T9,"b","a"),"c","a"),"d","a"),"e","a"),"f","a"),"g","a"),"h","a"),"i","a"),"j","a"),"k","a"),"l","a"),"m","a"),"n","a"),"o","a"),"p","a"),"q","a"),"r","a"),"s","a"),"t","a"),"u","a"),"v","a"),"w","a"),"x","a"),"y","a"),"z","a")</f>
        <v>  </v>
      </c>
      <c r="V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9," "&amp;LOWER(Flights!$F$9)&amp;" "," ~ ")," mh"," ~")," at "," ~ ")," by "," ~ ")," on "," ~ ")," to "," ~ ")," from "," ~ ")," until "," ~ ")," till "," ~ ")," before "," ~ ")," after "," ~ ")," around "," ~ ")," approx "," ~ ")," about "," ~ ")," since "," ~ ")," hrs "," ~ ")," hr "," ~ ")," hours "," ~ ")," time "," ~ ")," jan "," ~ ")," feb "," ~ ")," mar "," ~ ")," apr "," ~ ")," may "," ~ ")," jun "," ~ ")," jul "," ~ ")," aug "," ~ ")," sep "," ~ ")," sept "," ~ ")," oct "," ~ ")</f>
        <v>  </v>
      </c>
      <c r="W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9," "&amp;LOWER(Flights!$F$9)&amp;" "," ~ ")," mh"," ~")," at "," ~ ")," by "," ~ ")," on "," ~ ")," to "," ~ ")," from "," ~ ")," until "," ~ ")," till "," ~ ")," before "," ~ ")," after "," ~ ")," around "," ~ ")," approx "," ~ ")," about "," ~ ")," since "," ~ ")," hrs "," ~ ")," hr "," ~ ")," hours "," ~ ")," time "," ~ ")," jan "," ~ ")," feb "," ~ ")," mar "," ~ ")," apr "," ~ ")," may "," ~ ")," jun "," ~ ")," jul "," ~ ")," aug "," ~ ")," sep "," ~ ")," sept "," ~ ")," oct "," ~ ")</f>
        <v>  </v>
      </c>
      <c r="X9" s="0" t="str">
        <f aca="fals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f>
        <v>  </v>
      </c>
      <c r="Y9" s="0" t="str">
        <f aca="fals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f>
        <v>  </v>
      </c>
      <c r="Z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9,"jan","~"),"feb","~"),"mar","~"),"apr","~"),"may","~"),"jun","~"),"jul","~"),"aug","~"),"sep","~"),"oct","~"),"nov","~"),"dec","~")," nov "," ~ ")," dec "," ~ ")," mon "," ~ ")," tue "," ~ ")," wed "," ~ ")," thu "," ~ ")," fri "," ~ ")," sat "," ~ ")," sun "," ~ ")," gate "," ~ ")," bay "," ~ ")," stand "," ~ ")," position "," ~ ")," galley "," ~ ")," flight "," ~ ")," flt "," ~ ")," day "," ~ ")," date "," ~ ")," dated "," ~ ")," the "," ~ ")," and "," ~ ")," of "," ~ ")," in "," ~ ")," for "," ~ ")," with "," ~ ")</f>
        <v>  </v>
      </c>
      <c r="A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9,"jan","~"),"feb","~"),"mar","~"),"apr","~"),"may","~"),"jun","~"),"jul","~"),"aug","~"),"sep","~"),"oct","~"),"nov","~"),"dec","~")," nov "," ~ ")," dec "," ~ ")," mon "," ~ ")," tue "," ~ ")," wed "," ~ ")," thu "," ~ ")," fri "," ~ ")," sat "," ~ ")," sun "," ~ ")," gate "," ~ ")," bay "," ~ ")," stand "," ~ ")," position "," ~ ")," galley "," ~ ")," flight "," ~ ")," flt "," ~ ")," day "," ~ ")," date "," ~ ")," dated "," ~ ")," the "," ~ ")," and "," ~ ")," of "," ~ ")," in "," ~ ")," for "," ~ ")," with "," ~ ")</f>
        <v>  </v>
      </c>
      <c r="AB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9," pax "," ~ ")," etd "," ~ ")," eta "," ~ ")," std "," ~ ")," sta "," ~ ")," atd "," ~ ")," ata "," ~ ")," lt "," ~ ")," utc "," ~ ")," local "," ~ ")," ok "," ~ ")," done "," ~ ")," seen "," ~ ")," chk "," ~ ")," chkd "," ~ ")," checked "," ~ ")," rcvd "," ~ ")," recd "," ~ ")," dep "," ~ ")," arr "," ~ ")," qty "," ~ ")," all "," ~ ")," ttl "," ~ ")," total "," ~ ")," via "," ~ ")," per "," ~ ")," call "," ~ ")," inbound "," ~ ")," outbound "," ~ ")," approx "," ~ ")</f>
        <v>  </v>
      </c>
      <c r="AC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9," pax "," ~ ")," etd "," ~ ")," eta "," ~ ")," std "," ~ ")," sta "," ~ ")," atd "," ~ ")," ata "," ~ ")," lt "," ~ ")," utc "," ~ ")," local "," ~ ")," ok "," ~ ")," done "," ~ ")," seen "," ~ ")," chk "," ~ ")," chkd "," ~ ")," checked "," ~ ")," rcvd "," ~ ")," recd "," ~ ")," dep "," ~ ")," arr "," ~ ")," qty "," ~ ")," all "," ~ ")," ttl "," ~ ")," total "," ~ ")," via "," ~ ")," per "," ~ ")," call "," ~ ")," inbound "," ~ ")," outbound "," ~ ")," approx "," ~ ")</f>
        <v>  </v>
      </c>
    </row>
    <row r="10" customFormat="false" ht="30" hidden="false" customHeight="true" outlineLevel="0" collapsed="false">
      <c r="A10" s="69" t="s">
        <v>231</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IFERROR(IF(AND(AND(LEN(SUBSTITUTE(SUBSTITUTE(SUBSTITUTE(SUBSTITUTE(SUBSTITUTE(SUBSTITUTE(SUBSTITUTE(SUBSTITUTE(SUBSTITUTE(SUBSTITUTE(SUBSTITUTE(SUBSTITUTE(SUBSTITUTE(SUBSTITUTE(SUBSTITUTE(SUBSTITUTE(LOWER(F10&amp;""),CHAR(10),""),CHAR(13),""),CHAR(9),""),CHAR(160),"")," ",""),".",""),"-",""),"/",""),"?",""),"_",""),",",""),"[",""),"]",""),"(",""),")",""),"*",""))&gt;=3,NOT(ISNUMBER(MATCH(LEFT(SUBSTITUTE(SUBSTITUTE(SUBSTITUTE(SUBSTITUTE(SUBSTITUTE(SUBSTITUTE(SUBSTITUTE(SUBSTITUTE(SUBSTITUTE(SUBSTITUTE(SUBSTITUTE(SUBSTITUTE(SUBSTITUTE(SUBSTITUTE(SUBSTITUTE(SUBSTITUTE(LOWER(F10&amp;""),CHAR(10),""),CHAR(13),""),CHAR(9),""),CHAR(160),"")," ",""),".",""),"-",""),"/",""),"?",""),"_",""),",",""),"[",""),"]",""),"(",""),")",""),"*",""),255),L_Placeholder,0)))),AND(LEN(SUBSTITUTE(SUBSTITUTE(SUBSTITUTE(SUBSTITUTE(SUBSTITUTE(SUBSTITUTE(SUBSTITUTE(SUBSTITUTE(SUBSTITUTE(SUBSTITUTE(SUBSTITUTE(SUBSTITUTE(SUBSTITUTE(SUBSTITUTE(SUBSTITUTE(SUBSTITUTE(LOWER(G10&amp;""),CHAR(10),""),CHAR(13),""),CHAR(9),""),CHAR(160),"")," ",""),".",""),"-",""),"/",""),"?",""),"_",""),",",""),"[",""),"]",""),"(",""),")",""),"*",""))&gt;=1,NOT(ISNUMBER(MATCH(LEFT(SUBSTITUTE(SUBSTITUTE(SUBSTITUTE(SUBSTITUTE(SUBSTITUTE(SUBSTITUTE(SUBSTITUTE(SUBSTITUTE(SUBSTITUTE(SUBSTITUTE(SUBSTITUTE(SUBSTITUTE(SUBSTITUTE(SUBSTITUTE(SUBSTITUTE(SUBSTITUTE(LOWER(G10&amp;""),CHAR(10),""),CHAR(13),""),CHAR(9),""),CHAR(160),"")," ",""),".",""),"-",""),"/",""),"?",""),"_",""),",",""),"[",""),"]",""),"(",""),")",""),"*",""),255),L_Placeholder,0)))),ISNUMBER(H10),H10&gt;=DATE(2020,1,1),H10&lt;=Flights!$D$10,AND(LEN(SUBSTITUTE(SUBSTITUTE(SUBSTITUTE(SUBSTITUTE(SUBSTITUTE(SUBSTITUTE(SUBSTITUTE(SUBSTITUTE(SUBSTITUTE(SUBSTITUTE(SUBSTITUTE(SUBSTITUTE(SUBSTITUTE(SUBSTITUTE(SUBSTITUTE(SUBSTITUTE(LOWER(I10&amp;""),CHAR(10),""),CHAR(13),""),CHAR(9),""),CHAR(160),"")," ",""),".",""),"-",""),"/",""),"?",""),"_",""),",",""),"[",""),"]",""),"(",""),")",""),"*",""))&gt;=5,NOT(ISNUMBER(MATCH(LEFT(SUBSTITUTE(SUBSTITUTE(SUBSTITUTE(SUBSTITUTE(SUBSTITUTE(SUBSTITUTE(SUBSTITUTE(SUBSTITUTE(SUBSTITUTE(SUBSTITUTE(SUBSTITUTE(SUBSTITUTE(SUBSTITUTE(SUBSTITUTE(SUBSTITUTE(SUBSTITUTE(LOWER(I10&amp;""),CHAR(10),""),CHAR(13),""),CHAR(9),""),CHAR(160),"")," ",""),".",""),"-",""),"/",""),"?",""),"_",""),",",""),"[",""),"]",""),"(",""),")",""),"*",""),255),L_Placeholder,0)))),OR(SUMPRODUCT(--ISNUMBER(SEARCH({"aa000"," aa 000"," aaa 000"," aaaa 000"," a 0000"," a000 000"," aa 00 000"," aaa 00 000"},S10)))&gt;0,SUMPRODUCT(--ISNUMBER(SEARCH({"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10)))&gt;0,SUMPRODUCT(--ISNUMBER(SEARCH({"http","www.","\",".pdf",".jpg",".jpeg",".png",".heic",".xls",".doc",".msg",".eml"},I10)))&gt;0,AND(SUMPRODUCT(--ISNUMBER(SEARCH({"sharepoint","onedrive","teams","dms","q-pulse","qpulse"},I10)))&gt;0,ISNUMBER(SEARCH("0",R10)))),NOT(SUMPRODUCT((LEN(X10)-LEN(SUBSTITUTE(X10," "&amp;L_PendStrict&amp;" "," ")))/(LEN(L_PendStrict)+1))&gt;SUMPRODUCT((LEN(X10)-LEN(SUBSTITUTE(X10," "&amp;L_PendNeg&amp;" "," ")))/(LEN(L_PendNeg)+1)))),"ON FILE","OUTSTANDING"),"OUTSTANDING")</f>
        <v>OUTSTANDING</v>
      </c>
      <c r="K10" s="60"/>
      <c r="L10" s="60"/>
      <c r="M10" s="71"/>
      <c r="N10" s="60"/>
      <c r="O10" s="72" t="str">
        <f aca="false">IFERROR(IF(AND(AND(LEN(SUBSTITUTE(SUBSTITUTE(SUBSTITUTE(SUBSTITUTE(SUBSTITUTE(SUBSTITUTE(SUBSTITUTE(SUBSTITUTE(SUBSTITUTE(SUBSTITUTE(SUBSTITUTE(SUBSTITUTE(SUBSTITUTE(SUBSTITUTE(SUBSTITUTE(SUBSTITUTE(LOWER(K10&amp;""),CHAR(10),""),CHAR(13),""),CHAR(9),""),CHAR(160),"")," ",""),".",""),"-",""),"/",""),"?",""),"_",""),",",""),"[",""),"]",""),"(",""),")",""),"*",""))&gt;=3,NOT(ISNUMBER(MATCH(LEFT(SUBSTITUTE(SUBSTITUTE(SUBSTITUTE(SUBSTITUTE(SUBSTITUTE(SUBSTITUTE(SUBSTITUTE(SUBSTITUTE(SUBSTITUTE(SUBSTITUTE(SUBSTITUTE(SUBSTITUTE(SUBSTITUTE(SUBSTITUTE(SUBSTITUTE(SUBSTITUTE(LOWER(K10&amp;""),CHAR(10),""),CHAR(13),""),CHAR(9),""),CHAR(160),"")," ",""),".",""),"-",""),"/",""),"?",""),"_",""),",",""),"[",""),"]",""),"(",""),")",""),"*",""),255),L_Placeholder,0)))),AND(LEN(SUBSTITUTE(SUBSTITUTE(SUBSTITUTE(SUBSTITUTE(SUBSTITUTE(SUBSTITUTE(SUBSTITUTE(SUBSTITUTE(SUBSTITUTE(SUBSTITUTE(SUBSTITUTE(SUBSTITUTE(SUBSTITUTE(SUBSTITUTE(SUBSTITUTE(SUBSTITUTE(LOWER(L10&amp;""),CHAR(10),""),CHAR(13),""),CHAR(9),""),CHAR(160),"")," ",""),".",""),"-",""),"/",""),"?",""),"_",""),",",""),"[",""),"]",""),"(",""),")",""),"*",""))&gt;=1,NOT(ISNUMBER(MATCH(LEFT(SUBSTITUTE(SUBSTITUTE(SUBSTITUTE(SUBSTITUTE(SUBSTITUTE(SUBSTITUTE(SUBSTITUTE(SUBSTITUTE(SUBSTITUTE(SUBSTITUTE(SUBSTITUTE(SUBSTITUTE(SUBSTITUTE(SUBSTITUTE(SUBSTITUTE(SUBSTITUTE(LOWER(L10&amp;""),CHAR(10),""),CHAR(13),""),CHAR(9),""),CHAR(160),"")," ",""),".",""),"-",""),"/",""),"?",""),"_",""),",",""),"[",""),"]",""),"(",""),")",""),"*",""),255),L_Placeholder,0)))),ISNUMBER(M10),M10&gt;=DATE(2020,1,1),M10&lt;=Flights!$D$10,AND(LEN(SUBSTITUTE(SUBSTITUTE(SUBSTITUTE(SUBSTITUTE(SUBSTITUTE(SUBSTITUTE(SUBSTITUTE(SUBSTITUTE(SUBSTITUTE(SUBSTITUTE(SUBSTITUTE(SUBSTITUTE(SUBSTITUTE(SUBSTITUTE(SUBSTITUTE(SUBSTITUTE(LOWER(N10&amp;""),CHAR(10),""),CHAR(13),""),CHAR(9),""),CHAR(160),"")," ",""),".",""),"-",""),"/",""),"?",""),"_",""),",",""),"[",""),"]",""),"(",""),")",""),"*",""))&gt;=5,NOT(ISNUMBER(MATCH(LEFT(SUBSTITUTE(SUBSTITUTE(SUBSTITUTE(SUBSTITUTE(SUBSTITUTE(SUBSTITUTE(SUBSTITUTE(SUBSTITUTE(SUBSTITUTE(SUBSTITUTE(SUBSTITUTE(SUBSTITUTE(SUBSTITUTE(SUBSTITUTE(SUBSTITUTE(SUBSTITUTE(LOWER(N10&amp;""),CHAR(10),""),CHAR(13),""),CHAR(9),""),CHAR(160),"")," ",""),".",""),"-",""),"/",""),"?",""),"_",""),",",""),"[",""),"]",""),"(",""),")",""),"*",""),255),L_Placeholder,0)))),OR(SUMPRODUCT(--ISNUMBER(SEARCH({"aa000"," aa 000"," aaa 000"," aaaa 000"," a 0000"," a000 000"," aa 00 000"," aaa 00 000"},U10)))&gt;0,SUMPRODUCT(--ISNUMBER(SEARCH({"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10)))&gt;0,SUMPRODUCT(--ISNUMBER(SEARCH({"http","www.","\",".pdf",".jpg",".jpeg",".png",".heic",".xls",".doc",".msg",".eml"},N10)))&gt;0,AND(SUMPRODUCT(--ISNUMBER(SEARCH({"sharepoint","onedrive","teams","dms","q-pulse","qpulse"},N10)))&gt;0,ISNUMBER(SEARCH("0",T10)))),NOT(SUMPRODUCT((LEN(Y10)-LEN(SUBSTITUTE(Y10," "&amp;L_PendStrict&amp;" "," ")))/(LEN(L_PendStrict)+1))&gt;SUMPRODUCT((LEN(Y10)-LEN(SUBSTITUTE(Y10," "&amp;L_PendNeg&amp;" "," ")))/(LEN(L_PendNeg)+1)))),"ON FILE","OUTSTANDING"),"OUTSTANDING")</f>
        <v>OUTSTANDING</v>
      </c>
      <c r="P10" s="73" t="n">
        <f aca="false">(J10="OUTSTANDING")+(O10="OUTSTANDING")</f>
        <v>2</v>
      </c>
      <c r="Q10" s="57" t="s">
        <v>1499</v>
      </c>
      <c r="R10" s="0" t="str">
        <f aca="false">SUBSTITUTE(SUBSTITUTE(SUBSTITUTE(SUBSTITUTE(SUBSTITUTE(SUBSTITUTE(SUBSTITUTE(SUBSTITUTE(SUBSTITUTE(LOWER(AB10&amp;""),"1","0"),"2","0"),"3","0"),"4","0"),"5","0"),"6","0"),"7","0"),"8","0"),"9","0")</f>
        <v>  </v>
      </c>
      <c r="S10" s="0" t="str">
        <f aca="false">SUBSTITUTE(SUBSTITUTE(SUBSTITUTE(SUBSTITUTE(SUBSTITUTE(SUBSTITUTE(SUBSTITUTE(SUBSTITUTE(SUBSTITUTE(SUBSTITUTE(SUBSTITUTE(SUBSTITUTE(SUBSTITUTE(SUBSTITUTE(SUBSTITUTE(SUBSTITUTE(SUBSTITUTE(SUBSTITUTE(SUBSTITUTE(SUBSTITUTE(SUBSTITUTE(SUBSTITUTE(SUBSTITUTE(SUBSTITUTE(SUBSTITUTE(R10,"b","a"),"c","a"),"d","a"),"e","a"),"f","a"),"g","a"),"h","a"),"i","a"),"j","a"),"k","a"),"l","a"),"m","a"),"n","a"),"o","a"),"p","a"),"q","a"),"r","a"),"s","a"),"t","a"),"u","a"),"v","a"),"w","a"),"x","a"),"y","a"),"z","a")</f>
        <v>  </v>
      </c>
      <c r="T10" s="0" t="str">
        <f aca="false">SUBSTITUTE(SUBSTITUTE(SUBSTITUTE(SUBSTITUTE(SUBSTITUTE(SUBSTITUTE(SUBSTITUTE(SUBSTITUTE(SUBSTITUTE(LOWER(AC10&amp;""),"1","0"),"2","0"),"3","0"),"4","0"),"5","0"),"6","0"),"7","0"),"8","0"),"9","0")</f>
        <v>  </v>
      </c>
      <c r="U10" s="0" t="str">
        <f aca="false">SUBSTITUTE(SUBSTITUTE(SUBSTITUTE(SUBSTITUTE(SUBSTITUTE(SUBSTITUTE(SUBSTITUTE(SUBSTITUTE(SUBSTITUTE(SUBSTITUTE(SUBSTITUTE(SUBSTITUTE(SUBSTITUTE(SUBSTITUTE(SUBSTITUTE(SUBSTITUTE(SUBSTITUTE(SUBSTITUTE(SUBSTITUTE(SUBSTITUTE(SUBSTITUTE(SUBSTITUTE(SUBSTITUTE(SUBSTITUTE(SUBSTITUTE(T10,"b","a"),"c","a"),"d","a"),"e","a"),"f","a"),"g","a"),"h","a"),"i","a"),"j","a"),"k","a"),"l","a"),"m","a"),"n","a"),"o","a"),"p","a"),"q","a"),"r","a"),"s","a"),"t","a"),"u","a"),"v","a"),"w","a"),"x","a"),"y","a"),"z","a")</f>
        <v>  </v>
      </c>
      <c r="V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10," "&amp;LOWER(Flights!$F$10)&amp;" "," ~ ")," mh"," ~")," at "," ~ ")," by "," ~ ")," on "," ~ ")," to "," ~ ")," from "," ~ ")," until "," ~ ")," till "," ~ ")," before "," ~ ")," after "," ~ ")," around "," ~ ")," approx "," ~ ")," about "," ~ ")," since "," ~ ")," hrs "," ~ ")," hr "," ~ ")," hours "," ~ ")," time "," ~ ")," jan "," ~ ")," feb "," ~ ")," mar "," ~ ")," apr "," ~ ")," may "," ~ ")," jun "," ~ ")," jul "," ~ ")," aug "," ~ ")," sep "," ~ ")," sept "," ~ ")," oct "," ~ ")</f>
        <v>  </v>
      </c>
      <c r="W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10," "&amp;LOWER(Flights!$F$10)&amp;" "," ~ ")," mh"," ~")," at "," ~ ")," by "," ~ ")," on "," ~ ")," to "," ~ ")," from "," ~ ")," until "," ~ ")," till "," ~ ")," before "," ~ ")," after "," ~ ")," around "," ~ ")," approx "," ~ ")," about "," ~ ")," since "," ~ ")," hrs "," ~ ")," hr "," ~ ")," hours "," ~ ")," time "," ~ ")," jan "," ~ ")," feb "," ~ ")," mar "," ~ ")," apr "," ~ ")," may "," ~ ")," jun "," ~ ")," jul "," ~ ")," aug "," ~ ")," sep "," ~ ")," sept "," ~ ")," oct "," ~ ")</f>
        <v>  </v>
      </c>
      <c r="X10" s="0" t="str">
        <f aca="fals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f>
        <v>  </v>
      </c>
      <c r="Y10" s="0" t="str">
        <f aca="fals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f>
        <v>  </v>
      </c>
      <c r="Z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10,"jan","~"),"feb","~"),"mar","~"),"apr","~"),"may","~"),"jun","~"),"jul","~"),"aug","~"),"sep","~"),"oct","~"),"nov","~"),"dec","~")," nov "," ~ ")," dec "," ~ ")," mon "," ~ ")," tue "," ~ ")," wed "," ~ ")," thu "," ~ ")," fri "," ~ ")," sat "," ~ ")," sun "," ~ ")," gate "," ~ ")," bay "," ~ ")," stand "," ~ ")," position "," ~ ")," galley "," ~ ")," flight "," ~ ")," flt "," ~ ")," day "," ~ ")," date "," ~ ")," dated "," ~ ")," the "," ~ ")," and "," ~ ")," of "," ~ ")," in "," ~ ")," for "," ~ ")," with "," ~ ")</f>
        <v>  </v>
      </c>
      <c r="A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10,"jan","~"),"feb","~"),"mar","~"),"apr","~"),"may","~"),"jun","~"),"jul","~"),"aug","~"),"sep","~"),"oct","~"),"nov","~"),"dec","~")," nov "," ~ ")," dec "," ~ ")," mon "," ~ ")," tue "," ~ ")," wed "," ~ ")," thu "," ~ ")," fri "," ~ ")," sat "," ~ ")," sun "," ~ ")," gate "," ~ ")," bay "," ~ ")," stand "," ~ ")," position "," ~ ")," galley "," ~ ")," flight "," ~ ")," flt "," ~ ")," day "," ~ ")," date "," ~ ")," dated "," ~ ")," the "," ~ ")," and "," ~ ")," of "," ~ ")," in "," ~ ")," for "," ~ ")," with "," ~ ")</f>
        <v>  </v>
      </c>
      <c r="AB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10," pax "," ~ ")," etd "," ~ ")," eta "," ~ ")," std "," ~ ")," sta "," ~ ")," atd "," ~ ")," ata "," ~ ")," lt "," ~ ")," utc "," ~ ")," local "," ~ ")," ok "," ~ ")," done "," ~ ")," seen "," ~ ")," chk "," ~ ")," chkd "," ~ ")," checked "," ~ ")," rcvd "," ~ ")," recd "," ~ ")," dep "," ~ ")," arr "," ~ ")," qty "," ~ ")," all "," ~ ")," ttl "," ~ ")," total "," ~ ")," via "," ~ ")," per "," ~ ")," call "," ~ ")," inbound "," ~ ")," outbound "," ~ ")," approx "," ~ ")</f>
        <v>  </v>
      </c>
      <c r="AC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10," pax "," ~ ")," etd "," ~ ")," eta "," ~ ")," std "," ~ ")," sta "," ~ ")," atd "," ~ ")," ata "," ~ ")," lt "," ~ ")," utc "," ~ ")," local "," ~ ")," ok "," ~ ")," done "," ~ ")," seen "," ~ ")," chk "," ~ ")," chkd "," ~ ")," checked "," ~ ")," rcvd "," ~ ")," recd "," ~ ")," dep "," ~ ")," arr "," ~ ")," qty "," ~ ")," all "," ~ ")," ttl "," ~ ")," total "," ~ ")," via "," ~ ")," per "," ~ ")," call "," ~ ")," inbound "," ~ ")," outbound "," ~ ")," approx "," ~ ")</f>
        <v>  </v>
      </c>
    </row>
    <row r="11" customFormat="false" ht="30" hidden="false" customHeight="true" outlineLevel="0" collapsed="false">
      <c r="A11" s="69" t="s">
        <v>235</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IFERROR(IF(AND(AND(LEN(SUBSTITUTE(SUBSTITUTE(SUBSTITUTE(SUBSTITUTE(SUBSTITUTE(SUBSTITUTE(SUBSTITUTE(SUBSTITUTE(SUBSTITUTE(SUBSTITUTE(SUBSTITUTE(SUBSTITUTE(SUBSTITUTE(SUBSTITUTE(SUBSTITUTE(SUBSTITUTE(LOWER(F11&amp;""),CHAR(10),""),CHAR(13),""),CHAR(9),""),CHAR(160),"")," ",""),".",""),"-",""),"/",""),"?",""),"_",""),",",""),"[",""),"]",""),"(",""),")",""),"*",""))&gt;=3,NOT(ISNUMBER(MATCH(LEFT(SUBSTITUTE(SUBSTITUTE(SUBSTITUTE(SUBSTITUTE(SUBSTITUTE(SUBSTITUTE(SUBSTITUTE(SUBSTITUTE(SUBSTITUTE(SUBSTITUTE(SUBSTITUTE(SUBSTITUTE(SUBSTITUTE(SUBSTITUTE(SUBSTITUTE(SUBSTITUTE(LOWER(F11&amp;""),CHAR(10),""),CHAR(13),""),CHAR(9),""),CHAR(160),"")," ",""),".",""),"-",""),"/",""),"?",""),"_",""),",",""),"[",""),"]",""),"(",""),")",""),"*",""),255),L_Placeholder,0)))),AND(LEN(SUBSTITUTE(SUBSTITUTE(SUBSTITUTE(SUBSTITUTE(SUBSTITUTE(SUBSTITUTE(SUBSTITUTE(SUBSTITUTE(SUBSTITUTE(SUBSTITUTE(SUBSTITUTE(SUBSTITUTE(SUBSTITUTE(SUBSTITUTE(SUBSTITUTE(SUBSTITUTE(LOWER(G11&amp;""),CHAR(10),""),CHAR(13),""),CHAR(9),""),CHAR(160),"")," ",""),".",""),"-",""),"/",""),"?",""),"_",""),",",""),"[",""),"]",""),"(",""),")",""),"*",""))&gt;=1,NOT(ISNUMBER(MATCH(LEFT(SUBSTITUTE(SUBSTITUTE(SUBSTITUTE(SUBSTITUTE(SUBSTITUTE(SUBSTITUTE(SUBSTITUTE(SUBSTITUTE(SUBSTITUTE(SUBSTITUTE(SUBSTITUTE(SUBSTITUTE(SUBSTITUTE(SUBSTITUTE(SUBSTITUTE(SUBSTITUTE(LOWER(G11&amp;""),CHAR(10),""),CHAR(13),""),CHAR(9),""),CHAR(160),"")," ",""),".",""),"-",""),"/",""),"?",""),"_",""),",",""),"[",""),"]",""),"(",""),")",""),"*",""),255),L_Placeholder,0)))),ISNUMBER(H11),H11&gt;=DATE(2020,1,1),H11&lt;=Flights!$D$11,AND(LEN(SUBSTITUTE(SUBSTITUTE(SUBSTITUTE(SUBSTITUTE(SUBSTITUTE(SUBSTITUTE(SUBSTITUTE(SUBSTITUTE(SUBSTITUTE(SUBSTITUTE(SUBSTITUTE(SUBSTITUTE(SUBSTITUTE(SUBSTITUTE(SUBSTITUTE(SUBSTITUTE(LOWER(I11&amp;""),CHAR(10),""),CHAR(13),""),CHAR(9),""),CHAR(160),"")," ",""),".",""),"-",""),"/",""),"?",""),"_",""),",",""),"[",""),"]",""),"(",""),")",""),"*",""))&gt;=5,NOT(ISNUMBER(MATCH(LEFT(SUBSTITUTE(SUBSTITUTE(SUBSTITUTE(SUBSTITUTE(SUBSTITUTE(SUBSTITUTE(SUBSTITUTE(SUBSTITUTE(SUBSTITUTE(SUBSTITUTE(SUBSTITUTE(SUBSTITUTE(SUBSTITUTE(SUBSTITUTE(SUBSTITUTE(SUBSTITUTE(LOWER(I11&amp;""),CHAR(10),""),CHAR(13),""),CHAR(9),""),CHAR(160),"")," ",""),".",""),"-",""),"/",""),"?",""),"_",""),",",""),"[",""),"]",""),"(",""),")",""),"*",""),255),L_Placeholder,0)))),OR(SUMPRODUCT(--ISNUMBER(SEARCH({"aa000"," aa 000"," aaa 000"," aaaa 000"," a 0000"," a000 000"," aa 00 000"," aaa 00 000"},S11)))&gt;0,SUMPRODUCT(--ISNUMBER(SEARCH({"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11)))&gt;0,SUMPRODUCT(--ISNUMBER(SEARCH({"http","www.","\",".pdf",".jpg",".jpeg",".png",".heic",".xls",".doc",".msg",".eml"},I11)))&gt;0,AND(SUMPRODUCT(--ISNUMBER(SEARCH({"sharepoint","onedrive","teams","dms","q-pulse","qpulse"},I11)))&gt;0,ISNUMBER(SEARCH("0",R11)))),NOT(SUMPRODUCT((LEN(X11)-LEN(SUBSTITUTE(X11," "&amp;L_PendStrict&amp;" "," ")))/(LEN(L_PendStrict)+1))&gt;SUMPRODUCT((LEN(X11)-LEN(SUBSTITUTE(X11," "&amp;L_PendNeg&amp;" "," ")))/(LEN(L_PendNeg)+1)))),"ON FILE","OUTSTANDING"),"OUTSTANDING")</f>
        <v>OUTSTANDING</v>
      </c>
      <c r="K11" s="60"/>
      <c r="L11" s="60"/>
      <c r="M11" s="71"/>
      <c r="N11" s="60"/>
      <c r="O11" s="72" t="str">
        <f aca="false">IFERROR(IF(AND(AND(LEN(SUBSTITUTE(SUBSTITUTE(SUBSTITUTE(SUBSTITUTE(SUBSTITUTE(SUBSTITUTE(SUBSTITUTE(SUBSTITUTE(SUBSTITUTE(SUBSTITUTE(SUBSTITUTE(SUBSTITUTE(SUBSTITUTE(SUBSTITUTE(SUBSTITUTE(SUBSTITUTE(LOWER(K11&amp;""),CHAR(10),""),CHAR(13),""),CHAR(9),""),CHAR(160),"")," ",""),".",""),"-",""),"/",""),"?",""),"_",""),",",""),"[",""),"]",""),"(",""),")",""),"*",""))&gt;=3,NOT(ISNUMBER(MATCH(LEFT(SUBSTITUTE(SUBSTITUTE(SUBSTITUTE(SUBSTITUTE(SUBSTITUTE(SUBSTITUTE(SUBSTITUTE(SUBSTITUTE(SUBSTITUTE(SUBSTITUTE(SUBSTITUTE(SUBSTITUTE(SUBSTITUTE(SUBSTITUTE(SUBSTITUTE(SUBSTITUTE(LOWER(K11&amp;""),CHAR(10),""),CHAR(13),""),CHAR(9),""),CHAR(160),"")," ",""),".",""),"-",""),"/",""),"?",""),"_",""),",",""),"[",""),"]",""),"(",""),")",""),"*",""),255),L_Placeholder,0)))),AND(LEN(SUBSTITUTE(SUBSTITUTE(SUBSTITUTE(SUBSTITUTE(SUBSTITUTE(SUBSTITUTE(SUBSTITUTE(SUBSTITUTE(SUBSTITUTE(SUBSTITUTE(SUBSTITUTE(SUBSTITUTE(SUBSTITUTE(SUBSTITUTE(SUBSTITUTE(SUBSTITUTE(LOWER(L11&amp;""),CHAR(10),""),CHAR(13),""),CHAR(9),""),CHAR(160),"")," ",""),".",""),"-",""),"/",""),"?",""),"_",""),",",""),"[",""),"]",""),"(",""),")",""),"*",""))&gt;=1,NOT(ISNUMBER(MATCH(LEFT(SUBSTITUTE(SUBSTITUTE(SUBSTITUTE(SUBSTITUTE(SUBSTITUTE(SUBSTITUTE(SUBSTITUTE(SUBSTITUTE(SUBSTITUTE(SUBSTITUTE(SUBSTITUTE(SUBSTITUTE(SUBSTITUTE(SUBSTITUTE(SUBSTITUTE(SUBSTITUTE(LOWER(L11&amp;""),CHAR(10),""),CHAR(13),""),CHAR(9),""),CHAR(160),"")," ",""),".",""),"-",""),"/",""),"?",""),"_",""),",",""),"[",""),"]",""),"(",""),")",""),"*",""),255),L_Placeholder,0)))),ISNUMBER(M11),M11&gt;=DATE(2020,1,1),M11&lt;=Flights!$D$11,AND(LEN(SUBSTITUTE(SUBSTITUTE(SUBSTITUTE(SUBSTITUTE(SUBSTITUTE(SUBSTITUTE(SUBSTITUTE(SUBSTITUTE(SUBSTITUTE(SUBSTITUTE(SUBSTITUTE(SUBSTITUTE(SUBSTITUTE(SUBSTITUTE(SUBSTITUTE(SUBSTITUTE(LOWER(N11&amp;""),CHAR(10),""),CHAR(13),""),CHAR(9),""),CHAR(160),"")," ",""),".",""),"-",""),"/",""),"?",""),"_",""),",",""),"[",""),"]",""),"(",""),")",""),"*",""))&gt;=5,NOT(ISNUMBER(MATCH(LEFT(SUBSTITUTE(SUBSTITUTE(SUBSTITUTE(SUBSTITUTE(SUBSTITUTE(SUBSTITUTE(SUBSTITUTE(SUBSTITUTE(SUBSTITUTE(SUBSTITUTE(SUBSTITUTE(SUBSTITUTE(SUBSTITUTE(SUBSTITUTE(SUBSTITUTE(SUBSTITUTE(LOWER(N11&amp;""),CHAR(10),""),CHAR(13),""),CHAR(9),""),CHAR(160),"")," ",""),".",""),"-",""),"/",""),"?",""),"_",""),",",""),"[",""),"]",""),"(",""),")",""),"*",""),255),L_Placeholder,0)))),OR(SUMPRODUCT(--ISNUMBER(SEARCH({"aa000"," aa 000"," aaa 000"," aaaa 000"," a 0000"," a000 000"," aa 00 000"," aaa 00 000"},U11)))&gt;0,SUMPRODUCT(--ISNUMBER(SEARCH({"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11)))&gt;0,SUMPRODUCT(--ISNUMBER(SEARCH({"http","www.","\",".pdf",".jpg",".jpeg",".png",".heic",".xls",".doc",".msg",".eml"},N11)))&gt;0,AND(SUMPRODUCT(--ISNUMBER(SEARCH({"sharepoint","onedrive","teams","dms","q-pulse","qpulse"},N11)))&gt;0,ISNUMBER(SEARCH("0",T11)))),NOT(SUMPRODUCT((LEN(Y11)-LEN(SUBSTITUTE(Y11," "&amp;L_PendStrict&amp;" "," ")))/(LEN(L_PendStrict)+1))&gt;SUMPRODUCT((LEN(Y11)-LEN(SUBSTITUTE(Y11," "&amp;L_PendNeg&amp;" "," ")))/(LEN(L_PendNeg)+1)))),"ON FILE","OUTSTANDING"),"OUTSTANDING")</f>
        <v>OUTSTANDING</v>
      </c>
      <c r="P11" s="73" t="n">
        <f aca="false">(J11="OUTSTANDING")+(O11="OUTSTANDING")</f>
        <v>2</v>
      </c>
      <c r="Q11" s="57" t="s">
        <v>1499</v>
      </c>
      <c r="R11" s="0" t="str">
        <f aca="false">SUBSTITUTE(SUBSTITUTE(SUBSTITUTE(SUBSTITUTE(SUBSTITUTE(SUBSTITUTE(SUBSTITUTE(SUBSTITUTE(SUBSTITUTE(LOWER(AB11&amp;""),"1","0"),"2","0"),"3","0"),"4","0"),"5","0"),"6","0"),"7","0"),"8","0"),"9","0")</f>
        <v>  </v>
      </c>
      <c r="S11" s="0" t="str">
        <f aca="false">SUBSTITUTE(SUBSTITUTE(SUBSTITUTE(SUBSTITUTE(SUBSTITUTE(SUBSTITUTE(SUBSTITUTE(SUBSTITUTE(SUBSTITUTE(SUBSTITUTE(SUBSTITUTE(SUBSTITUTE(SUBSTITUTE(SUBSTITUTE(SUBSTITUTE(SUBSTITUTE(SUBSTITUTE(SUBSTITUTE(SUBSTITUTE(SUBSTITUTE(SUBSTITUTE(SUBSTITUTE(SUBSTITUTE(SUBSTITUTE(SUBSTITUTE(R11,"b","a"),"c","a"),"d","a"),"e","a"),"f","a"),"g","a"),"h","a"),"i","a"),"j","a"),"k","a"),"l","a"),"m","a"),"n","a"),"o","a"),"p","a"),"q","a"),"r","a"),"s","a"),"t","a"),"u","a"),"v","a"),"w","a"),"x","a"),"y","a"),"z","a")</f>
        <v>  </v>
      </c>
      <c r="T11" s="0" t="str">
        <f aca="false">SUBSTITUTE(SUBSTITUTE(SUBSTITUTE(SUBSTITUTE(SUBSTITUTE(SUBSTITUTE(SUBSTITUTE(SUBSTITUTE(SUBSTITUTE(LOWER(AC11&amp;""),"1","0"),"2","0"),"3","0"),"4","0"),"5","0"),"6","0"),"7","0"),"8","0"),"9","0")</f>
        <v>  </v>
      </c>
      <c r="U11" s="0" t="str">
        <f aca="false">SUBSTITUTE(SUBSTITUTE(SUBSTITUTE(SUBSTITUTE(SUBSTITUTE(SUBSTITUTE(SUBSTITUTE(SUBSTITUTE(SUBSTITUTE(SUBSTITUTE(SUBSTITUTE(SUBSTITUTE(SUBSTITUTE(SUBSTITUTE(SUBSTITUTE(SUBSTITUTE(SUBSTITUTE(SUBSTITUTE(SUBSTITUTE(SUBSTITUTE(SUBSTITUTE(SUBSTITUTE(SUBSTITUTE(SUBSTITUTE(SUBSTITUTE(T11,"b","a"),"c","a"),"d","a"),"e","a"),"f","a"),"g","a"),"h","a"),"i","a"),"j","a"),"k","a"),"l","a"),"m","a"),"n","a"),"o","a"),"p","a"),"q","a"),"r","a"),"s","a"),"t","a"),"u","a"),"v","a"),"w","a"),"x","a"),"y","a"),"z","a")</f>
        <v>  </v>
      </c>
      <c r="V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11," "&amp;LOWER(Flights!$F$11)&amp;" "," ~ ")," mh"," ~")," at "," ~ ")," by "," ~ ")," on "," ~ ")," to "," ~ ")," from "," ~ ")," until "," ~ ")," till "," ~ ")," before "," ~ ")," after "," ~ ")," around "," ~ ")," approx "," ~ ")," about "," ~ ")," since "," ~ ")," hrs "," ~ ")," hr "," ~ ")," hours "," ~ ")," time "," ~ ")," jan "," ~ ")," feb "," ~ ")," mar "," ~ ")," apr "," ~ ")," may "," ~ ")," jun "," ~ ")," jul "," ~ ")," aug "," ~ ")," sep "," ~ ")," sept "," ~ ")," oct "," ~ ")</f>
        <v>  </v>
      </c>
      <c r="W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11," "&amp;LOWER(Flights!$F$11)&amp;" "," ~ ")," mh"," ~")," at "," ~ ")," by "," ~ ")," on "," ~ ")," to "," ~ ")," from "," ~ ")," until "," ~ ")," till "," ~ ")," before "," ~ ")," after "," ~ ")," around "," ~ ")," approx "," ~ ")," about "," ~ ")," since "," ~ ")," hrs "," ~ ")," hr "," ~ ")," hours "," ~ ")," time "," ~ ")," jan "," ~ ")," feb "," ~ ")," mar "," ~ ")," apr "," ~ ")," may "," ~ ")," jun "," ~ ")," jul "," ~ ")," aug "," ~ ")," sep "," ~ ")," sept "," ~ ")," oct "," ~ ")</f>
        <v>  </v>
      </c>
      <c r="X11" s="0" t="str">
        <f aca="fals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f>
        <v>  </v>
      </c>
      <c r="Y11" s="0" t="str">
        <f aca="fals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f>
        <v>  </v>
      </c>
      <c r="Z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11,"jan","~"),"feb","~"),"mar","~"),"apr","~"),"may","~"),"jun","~"),"jul","~"),"aug","~"),"sep","~"),"oct","~"),"nov","~"),"dec","~")," nov "," ~ ")," dec "," ~ ")," mon "," ~ ")," tue "," ~ ")," wed "," ~ ")," thu "," ~ ")," fri "," ~ ")," sat "," ~ ")," sun "," ~ ")," gate "," ~ ")," bay "," ~ ")," stand "," ~ ")," position "," ~ ")," galley "," ~ ")," flight "," ~ ")," flt "," ~ ")," day "," ~ ")," date "," ~ ")," dated "," ~ ")," the "," ~ ")," and "," ~ ")," of "," ~ ")," in "," ~ ")," for "," ~ ")," with "," ~ ")</f>
        <v>  </v>
      </c>
      <c r="A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11,"jan","~"),"feb","~"),"mar","~"),"apr","~"),"may","~"),"jun","~"),"jul","~"),"aug","~"),"sep","~"),"oct","~"),"nov","~"),"dec","~")," nov "," ~ ")," dec "," ~ ")," mon "," ~ ")," tue "," ~ ")," wed "," ~ ")," thu "," ~ ")," fri "," ~ ")," sat "," ~ ")," sun "," ~ ")," gate "," ~ ")," bay "," ~ ")," stand "," ~ ")," position "," ~ ")," galley "," ~ ")," flight "," ~ ")," flt "," ~ ")," day "," ~ ")," date "," ~ ")," dated "," ~ ")," the "," ~ ")," and "," ~ ")," of "," ~ ")," in "," ~ ")," for "," ~ ")," with "," ~ ")</f>
        <v>  </v>
      </c>
      <c r="AB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11," pax "," ~ ")," etd "," ~ ")," eta "," ~ ")," std "," ~ ")," sta "," ~ ")," atd "," ~ ")," ata "," ~ ")," lt "," ~ ")," utc "," ~ ")," local "," ~ ")," ok "," ~ ")," done "," ~ ")," seen "," ~ ")," chk "," ~ ")," chkd "," ~ ")," checked "," ~ ")," rcvd "," ~ ")," recd "," ~ ")," dep "," ~ ")," arr "," ~ ")," qty "," ~ ")," all "," ~ ")," ttl "," ~ ")," total "," ~ ")," via "," ~ ")," per "," ~ ")," call "," ~ ")," inbound "," ~ ")," outbound "," ~ ")," approx "," ~ ")</f>
        <v>  </v>
      </c>
      <c r="AC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11," pax "," ~ ")," etd "," ~ ")," eta "," ~ ")," std "," ~ ")," sta "," ~ ")," atd "," ~ ")," ata "," ~ ")," lt "," ~ ")," utc "," ~ ")," local "," ~ ")," ok "," ~ ")," done "," ~ ")," seen "," ~ ")," chk "," ~ ")," chkd "," ~ ")," checked "," ~ ")," rcvd "," ~ ")," recd "," ~ ")," dep "," ~ ")," arr "," ~ ")," qty "," ~ ")," all "," ~ ")," ttl "," ~ ")," total "," ~ ")," via "," ~ ")," per "," ~ ")," call "," ~ ")," inbound "," ~ ")," outbound "," ~ ")," approx "," ~ ")</f>
        <v>  </v>
      </c>
    </row>
    <row r="12" customFormat="false" ht="30" hidden="false" customHeight="true" outlineLevel="0" collapsed="false">
      <c r="A12" s="69" t="s">
        <v>238</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IFERROR(IF(AND(AND(LEN(SUBSTITUTE(SUBSTITUTE(SUBSTITUTE(SUBSTITUTE(SUBSTITUTE(SUBSTITUTE(SUBSTITUTE(SUBSTITUTE(SUBSTITUTE(SUBSTITUTE(SUBSTITUTE(SUBSTITUTE(SUBSTITUTE(SUBSTITUTE(SUBSTITUTE(SUBSTITUTE(LOWER(F12&amp;""),CHAR(10),""),CHAR(13),""),CHAR(9),""),CHAR(160),"")," ",""),".",""),"-",""),"/",""),"?",""),"_",""),",",""),"[",""),"]",""),"(",""),")",""),"*",""))&gt;=3,NOT(ISNUMBER(MATCH(LEFT(SUBSTITUTE(SUBSTITUTE(SUBSTITUTE(SUBSTITUTE(SUBSTITUTE(SUBSTITUTE(SUBSTITUTE(SUBSTITUTE(SUBSTITUTE(SUBSTITUTE(SUBSTITUTE(SUBSTITUTE(SUBSTITUTE(SUBSTITUTE(SUBSTITUTE(SUBSTITUTE(LOWER(F12&amp;""),CHAR(10),""),CHAR(13),""),CHAR(9),""),CHAR(160),"")," ",""),".",""),"-",""),"/",""),"?",""),"_",""),",",""),"[",""),"]",""),"(",""),")",""),"*",""),255),L_Placeholder,0)))),AND(LEN(SUBSTITUTE(SUBSTITUTE(SUBSTITUTE(SUBSTITUTE(SUBSTITUTE(SUBSTITUTE(SUBSTITUTE(SUBSTITUTE(SUBSTITUTE(SUBSTITUTE(SUBSTITUTE(SUBSTITUTE(SUBSTITUTE(SUBSTITUTE(SUBSTITUTE(SUBSTITUTE(LOWER(G12&amp;""),CHAR(10),""),CHAR(13),""),CHAR(9),""),CHAR(160),"")," ",""),".",""),"-",""),"/",""),"?",""),"_",""),",",""),"[",""),"]",""),"(",""),")",""),"*",""))&gt;=1,NOT(ISNUMBER(MATCH(LEFT(SUBSTITUTE(SUBSTITUTE(SUBSTITUTE(SUBSTITUTE(SUBSTITUTE(SUBSTITUTE(SUBSTITUTE(SUBSTITUTE(SUBSTITUTE(SUBSTITUTE(SUBSTITUTE(SUBSTITUTE(SUBSTITUTE(SUBSTITUTE(SUBSTITUTE(SUBSTITUTE(LOWER(G12&amp;""),CHAR(10),""),CHAR(13),""),CHAR(9),""),CHAR(160),"")," ",""),".",""),"-",""),"/",""),"?",""),"_",""),",",""),"[",""),"]",""),"(",""),")",""),"*",""),255),L_Placeholder,0)))),ISNUMBER(H12),H12&gt;=DATE(2020,1,1),H12&lt;=Flights!$D$12,AND(LEN(SUBSTITUTE(SUBSTITUTE(SUBSTITUTE(SUBSTITUTE(SUBSTITUTE(SUBSTITUTE(SUBSTITUTE(SUBSTITUTE(SUBSTITUTE(SUBSTITUTE(SUBSTITUTE(SUBSTITUTE(SUBSTITUTE(SUBSTITUTE(SUBSTITUTE(SUBSTITUTE(LOWER(I12&amp;""),CHAR(10),""),CHAR(13),""),CHAR(9),""),CHAR(160),"")," ",""),".",""),"-",""),"/",""),"?",""),"_",""),",",""),"[",""),"]",""),"(",""),")",""),"*",""))&gt;=5,NOT(ISNUMBER(MATCH(LEFT(SUBSTITUTE(SUBSTITUTE(SUBSTITUTE(SUBSTITUTE(SUBSTITUTE(SUBSTITUTE(SUBSTITUTE(SUBSTITUTE(SUBSTITUTE(SUBSTITUTE(SUBSTITUTE(SUBSTITUTE(SUBSTITUTE(SUBSTITUTE(SUBSTITUTE(SUBSTITUTE(LOWER(I12&amp;""),CHAR(10),""),CHAR(13),""),CHAR(9),""),CHAR(160),"")," ",""),".",""),"-",""),"/",""),"?",""),"_",""),",",""),"[",""),"]",""),"(",""),")",""),"*",""),255),L_Placeholder,0)))),OR(SUMPRODUCT(--ISNUMBER(SEARCH({"aa000"," aa 000"," aaa 000"," aaaa 000"," a 0000"," a000 000"," aa 00 000"," aaa 00 000"},S12)))&gt;0,SUMPRODUCT(--ISNUMBER(SEARCH({"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12)))&gt;0,SUMPRODUCT(--ISNUMBER(SEARCH({"http","www.","\",".pdf",".jpg",".jpeg",".png",".heic",".xls",".doc",".msg",".eml"},I12)))&gt;0,AND(SUMPRODUCT(--ISNUMBER(SEARCH({"sharepoint","onedrive","teams","dms","q-pulse","qpulse"},I12)))&gt;0,ISNUMBER(SEARCH("0",R12)))),NOT(SUMPRODUCT((LEN(X12)-LEN(SUBSTITUTE(X12," "&amp;L_PendStrict&amp;" "," ")))/(LEN(L_PendStrict)+1))&gt;SUMPRODUCT((LEN(X12)-LEN(SUBSTITUTE(X12," "&amp;L_PendNeg&amp;" "," ")))/(LEN(L_PendNeg)+1)))),"ON FILE","OUTSTANDING"),"OUTSTANDING")</f>
        <v>OUTSTANDING</v>
      </c>
      <c r="K12" s="60"/>
      <c r="L12" s="60"/>
      <c r="M12" s="71"/>
      <c r="N12" s="60"/>
      <c r="O12" s="72" t="str">
        <f aca="false">IFERROR(IF(AND(AND(LEN(SUBSTITUTE(SUBSTITUTE(SUBSTITUTE(SUBSTITUTE(SUBSTITUTE(SUBSTITUTE(SUBSTITUTE(SUBSTITUTE(SUBSTITUTE(SUBSTITUTE(SUBSTITUTE(SUBSTITUTE(SUBSTITUTE(SUBSTITUTE(SUBSTITUTE(SUBSTITUTE(LOWER(K12&amp;""),CHAR(10),""),CHAR(13),""),CHAR(9),""),CHAR(160),"")," ",""),".",""),"-",""),"/",""),"?",""),"_",""),",",""),"[",""),"]",""),"(",""),")",""),"*",""))&gt;=3,NOT(ISNUMBER(MATCH(LEFT(SUBSTITUTE(SUBSTITUTE(SUBSTITUTE(SUBSTITUTE(SUBSTITUTE(SUBSTITUTE(SUBSTITUTE(SUBSTITUTE(SUBSTITUTE(SUBSTITUTE(SUBSTITUTE(SUBSTITUTE(SUBSTITUTE(SUBSTITUTE(SUBSTITUTE(SUBSTITUTE(LOWER(K12&amp;""),CHAR(10),""),CHAR(13),""),CHAR(9),""),CHAR(160),"")," ",""),".",""),"-",""),"/",""),"?",""),"_",""),",",""),"[",""),"]",""),"(",""),")",""),"*",""),255),L_Placeholder,0)))),AND(LEN(SUBSTITUTE(SUBSTITUTE(SUBSTITUTE(SUBSTITUTE(SUBSTITUTE(SUBSTITUTE(SUBSTITUTE(SUBSTITUTE(SUBSTITUTE(SUBSTITUTE(SUBSTITUTE(SUBSTITUTE(SUBSTITUTE(SUBSTITUTE(SUBSTITUTE(SUBSTITUTE(LOWER(L12&amp;""),CHAR(10),""),CHAR(13),""),CHAR(9),""),CHAR(160),"")," ",""),".",""),"-",""),"/",""),"?",""),"_",""),",",""),"[",""),"]",""),"(",""),")",""),"*",""))&gt;=1,NOT(ISNUMBER(MATCH(LEFT(SUBSTITUTE(SUBSTITUTE(SUBSTITUTE(SUBSTITUTE(SUBSTITUTE(SUBSTITUTE(SUBSTITUTE(SUBSTITUTE(SUBSTITUTE(SUBSTITUTE(SUBSTITUTE(SUBSTITUTE(SUBSTITUTE(SUBSTITUTE(SUBSTITUTE(SUBSTITUTE(LOWER(L12&amp;""),CHAR(10),""),CHAR(13),""),CHAR(9),""),CHAR(160),"")," ",""),".",""),"-",""),"/",""),"?",""),"_",""),",",""),"[",""),"]",""),"(",""),")",""),"*",""),255),L_Placeholder,0)))),ISNUMBER(M12),M12&gt;=DATE(2020,1,1),M12&lt;=Flights!$D$12,AND(LEN(SUBSTITUTE(SUBSTITUTE(SUBSTITUTE(SUBSTITUTE(SUBSTITUTE(SUBSTITUTE(SUBSTITUTE(SUBSTITUTE(SUBSTITUTE(SUBSTITUTE(SUBSTITUTE(SUBSTITUTE(SUBSTITUTE(SUBSTITUTE(SUBSTITUTE(SUBSTITUTE(LOWER(N12&amp;""),CHAR(10),""),CHAR(13),""),CHAR(9),""),CHAR(160),"")," ",""),".",""),"-",""),"/",""),"?",""),"_",""),",",""),"[",""),"]",""),"(",""),")",""),"*",""))&gt;=5,NOT(ISNUMBER(MATCH(LEFT(SUBSTITUTE(SUBSTITUTE(SUBSTITUTE(SUBSTITUTE(SUBSTITUTE(SUBSTITUTE(SUBSTITUTE(SUBSTITUTE(SUBSTITUTE(SUBSTITUTE(SUBSTITUTE(SUBSTITUTE(SUBSTITUTE(SUBSTITUTE(SUBSTITUTE(SUBSTITUTE(LOWER(N12&amp;""),CHAR(10),""),CHAR(13),""),CHAR(9),""),CHAR(160),"")," ",""),".",""),"-",""),"/",""),"?",""),"_",""),",",""),"[",""),"]",""),"(",""),")",""),"*",""),255),L_Placeholder,0)))),OR(SUMPRODUCT(--ISNUMBER(SEARCH({"aa000"," aa 000"," aaa 000"," aaaa 000"," a 0000"," a000 000"," aa 00 000"," aaa 00 000"},U12)))&gt;0,SUMPRODUCT(--ISNUMBER(SEARCH({"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12)))&gt;0,SUMPRODUCT(--ISNUMBER(SEARCH({"http","www.","\",".pdf",".jpg",".jpeg",".png",".heic",".xls",".doc",".msg",".eml"},N12)))&gt;0,AND(SUMPRODUCT(--ISNUMBER(SEARCH({"sharepoint","onedrive","teams","dms","q-pulse","qpulse"},N12)))&gt;0,ISNUMBER(SEARCH("0",T12)))),NOT(SUMPRODUCT((LEN(Y12)-LEN(SUBSTITUTE(Y12," "&amp;L_PendStrict&amp;" "," ")))/(LEN(L_PendStrict)+1))&gt;SUMPRODUCT((LEN(Y12)-LEN(SUBSTITUTE(Y12," "&amp;L_PendNeg&amp;" "," ")))/(LEN(L_PendNeg)+1)))),"ON FILE","OUTSTANDING"),"OUTSTANDING")</f>
        <v>OUTSTANDING</v>
      </c>
      <c r="P12" s="73" t="n">
        <f aca="false">(J12="OUTSTANDING")+(O12="OUTSTANDING")</f>
        <v>2</v>
      </c>
      <c r="Q12" s="57" t="s">
        <v>1499</v>
      </c>
      <c r="R12" s="0" t="str">
        <f aca="false">SUBSTITUTE(SUBSTITUTE(SUBSTITUTE(SUBSTITUTE(SUBSTITUTE(SUBSTITUTE(SUBSTITUTE(SUBSTITUTE(SUBSTITUTE(LOWER(AB12&amp;""),"1","0"),"2","0"),"3","0"),"4","0"),"5","0"),"6","0"),"7","0"),"8","0"),"9","0")</f>
        <v>  </v>
      </c>
      <c r="S12" s="0" t="str">
        <f aca="false">SUBSTITUTE(SUBSTITUTE(SUBSTITUTE(SUBSTITUTE(SUBSTITUTE(SUBSTITUTE(SUBSTITUTE(SUBSTITUTE(SUBSTITUTE(SUBSTITUTE(SUBSTITUTE(SUBSTITUTE(SUBSTITUTE(SUBSTITUTE(SUBSTITUTE(SUBSTITUTE(SUBSTITUTE(SUBSTITUTE(SUBSTITUTE(SUBSTITUTE(SUBSTITUTE(SUBSTITUTE(SUBSTITUTE(SUBSTITUTE(SUBSTITUTE(R12,"b","a"),"c","a"),"d","a"),"e","a"),"f","a"),"g","a"),"h","a"),"i","a"),"j","a"),"k","a"),"l","a"),"m","a"),"n","a"),"o","a"),"p","a"),"q","a"),"r","a"),"s","a"),"t","a"),"u","a"),"v","a"),"w","a"),"x","a"),"y","a"),"z","a")</f>
        <v>  </v>
      </c>
      <c r="T12" s="0" t="str">
        <f aca="false">SUBSTITUTE(SUBSTITUTE(SUBSTITUTE(SUBSTITUTE(SUBSTITUTE(SUBSTITUTE(SUBSTITUTE(SUBSTITUTE(SUBSTITUTE(LOWER(AC12&amp;""),"1","0"),"2","0"),"3","0"),"4","0"),"5","0"),"6","0"),"7","0"),"8","0"),"9","0")</f>
        <v>  </v>
      </c>
      <c r="U12" s="0" t="str">
        <f aca="false">SUBSTITUTE(SUBSTITUTE(SUBSTITUTE(SUBSTITUTE(SUBSTITUTE(SUBSTITUTE(SUBSTITUTE(SUBSTITUTE(SUBSTITUTE(SUBSTITUTE(SUBSTITUTE(SUBSTITUTE(SUBSTITUTE(SUBSTITUTE(SUBSTITUTE(SUBSTITUTE(SUBSTITUTE(SUBSTITUTE(SUBSTITUTE(SUBSTITUTE(SUBSTITUTE(SUBSTITUTE(SUBSTITUTE(SUBSTITUTE(SUBSTITUTE(T12,"b","a"),"c","a"),"d","a"),"e","a"),"f","a"),"g","a"),"h","a"),"i","a"),"j","a"),"k","a"),"l","a"),"m","a"),"n","a"),"o","a"),"p","a"),"q","a"),"r","a"),"s","a"),"t","a"),"u","a"),"v","a"),"w","a"),"x","a"),"y","a"),"z","a")</f>
        <v>  </v>
      </c>
      <c r="V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12," "&amp;LOWER(Flights!$F$12)&amp;" "," ~ ")," mh"," ~")," at "," ~ ")," by "," ~ ")," on "," ~ ")," to "," ~ ")," from "," ~ ")," until "," ~ ")," till "," ~ ")," before "," ~ ")," after "," ~ ")," around "," ~ ")," approx "," ~ ")," about "," ~ ")," since "," ~ ")," hrs "," ~ ")," hr "," ~ ")," hours "," ~ ")," time "," ~ ")," jan "," ~ ")," feb "," ~ ")," mar "," ~ ")," apr "," ~ ")," may "," ~ ")," jun "," ~ ")," jul "," ~ ")," aug "," ~ ")," sep "," ~ ")," sept "," ~ ")," oct "," ~ ")</f>
        <v>  </v>
      </c>
      <c r="W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12," "&amp;LOWER(Flights!$F$12)&amp;" "," ~ ")," mh"," ~")," at "," ~ ")," by "," ~ ")," on "," ~ ")," to "," ~ ")," from "," ~ ")," until "," ~ ")," till "," ~ ")," before "," ~ ")," after "," ~ ")," around "," ~ ")," approx "," ~ ")," about "," ~ ")," since "," ~ ")," hrs "," ~ ")," hr "," ~ ")," hours "," ~ ")," time "," ~ ")," jan "," ~ ")," feb "," ~ ")," mar "," ~ ")," apr "," ~ ")," may "," ~ ")," jun "," ~ ")," jul "," ~ ")," aug "," ~ ")," sep "," ~ ")," sept "," ~ ")," oct "," ~ ")</f>
        <v>  </v>
      </c>
      <c r="X12" s="0" t="str">
        <f aca="fals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f>
        <v>  </v>
      </c>
      <c r="Y12" s="0" t="str">
        <f aca="fals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f>
        <v>  </v>
      </c>
      <c r="Z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12,"jan","~"),"feb","~"),"mar","~"),"apr","~"),"may","~"),"jun","~"),"jul","~"),"aug","~"),"sep","~"),"oct","~"),"nov","~"),"dec","~")," nov "," ~ ")," dec "," ~ ")," mon "," ~ ")," tue "," ~ ")," wed "," ~ ")," thu "," ~ ")," fri "," ~ ")," sat "," ~ ")," sun "," ~ ")," gate "," ~ ")," bay "," ~ ")," stand "," ~ ")," position "," ~ ")," galley "," ~ ")," flight "," ~ ")," flt "," ~ ")," day "," ~ ")," date "," ~ ")," dated "," ~ ")," the "," ~ ")," and "," ~ ")," of "," ~ ")," in "," ~ ")," for "," ~ ")," with "," ~ ")</f>
        <v>  </v>
      </c>
      <c r="A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12,"jan","~"),"feb","~"),"mar","~"),"apr","~"),"may","~"),"jun","~"),"jul","~"),"aug","~"),"sep","~"),"oct","~"),"nov","~"),"dec","~")," nov "," ~ ")," dec "," ~ ")," mon "," ~ ")," tue "," ~ ")," wed "," ~ ")," thu "," ~ ")," fri "," ~ ")," sat "," ~ ")," sun "," ~ ")," gate "," ~ ")," bay "," ~ ")," stand "," ~ ")," position "," ~ ")," galley "," ~ ")," flight "," ~ ")," flt "," ~ ")," day "," ~ ")," date "," ~ ")," dated "," ~ ")," the "," ~ ")," and "," ~ ")," of "," ~ ")," in "," ~ ")," for "," ~ ")," with "," ~ ")</f>
        <v>  </v>
      </c>
      <c r="AB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12," pax "," ~ ")," etd "," ~ ")," eta "," ~ ")," std "," ~ ")," sta "," ~ ")," atd "," ~ ")," ata "," ~ ")," lt "," ~ ")," utc "," ~ ")," local "," ~ ")," ok "," ~ ")," done "," ~ ")," seen "," ~ ")," chk "," ~ ")," chkd "," ~ ")," checked "," ~ ")," rcvd "," ~ ")," recd "," ~ ")," dep "," ~ ")," arr "," ~ ")," qty "," ~ ")," all "," ~ ")," ttl "," ~ ")," total "," ~ ")," via "," ~ ")," per "," ~ ")," call "," ~ ")," inbound "," ~ ")," outbound "," ~ ")," approx "," ~ ")</f>
        <v>  </v>
      </c>
      <c r="AC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12," pax "," ~ ")," etd "," ~ ")," eta "," ~ ")," std "," ~ ")," sta "," ~ ")," atd "," ~ ")," ata "," ~ ")," lt "," ~ ")," utc "," ~ ")," local "," ~ ")," ok "," ~ ")," done "," ~ ")," seen "," ~ ")," chk "," ~ ")," chkd "," ~ ")," checked "," ~ ")," rcvd "," ~ ")," recd "," ~ ")," dep "," ~ ")," arr "," ~ ")," qty "," ~ ")," all "," ~ ")," ttl "," ~ ")," total "," ~ ")," via "," ~ ")," per "," ~ ")," call "," ~ ")," inbound "," ~ ")," outbound "," ~ ")," approx "," ~ ")</f>
        <v>  </v>
      </c>
    </row>
    <row r="13" customFormat="false" ht="30" hidden="false" customHeight="true" outlineLevel="0" collapsed="false">
      <c r="A13" s="69" t="s">
        <v>246</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IFERROR(IF(AND(AND(LEN(SUBSTITUTE(SUBSTITUTE(SUBSTITUTE(SUBSTITUTE(SUBSTITUTE(SUBSTITUTE(SUBSTITUTE(SUBSTITUTE(SUBSTITUTE(SUBSTITUTE(SUBSTITUTE(SUBSTITUTE(SUBSTITUTE(SUBSTITUTE(SUBSTITUTE(SUBSTITUTE(LOWER(F13&amp;""),CHAR(10),""),CHAR(13),""),CHAR(9),""),CHAR(160),"")," ",""),".",""),"-",""),"/",""),"?",""),"_",""),",",""),"[",""),"]",""),"(",""),")",""),"*",""))&gt;=3,NOT(ISNUMBER(MATCH(LEFT(SUBSTITUTE(SUBSTITUTE(SUBSTITUTE(SUBSTITUTE(SUBSTITUTE(SUBSTITUTE(SUBSTITUTE(SUBSTITUTE(SUBSTITUTE(SUBSTITUTE(SUBSTITUTE(SUBSTITUTE(SUBSTITUTE(SUBSTITUTE(SUBSTITUTE(SUBSTITUTE(LOWER(F13&amp;""),CHAR(10),""),CHAR(13),""),CHAR(9),""),CHAR(160),"")," ",""),".",""),"-",""),"/",""),"?",""),"_",""),",",""),"[",""),"]",""),"(",""),")",""),"*",""),255),L_Placeholder,0)))),AND(LEN(SUBSTITUTE(SUBSTITUTE(SUBSTITUTE(SUBSTITUTE(SUBSTITUTE(SUBSTITUTE(SUBSTITUTE(SUBSTITUTE(SUBSTITUTE(SUBSTITUTE(SUBSTITUTE(SUBSTITUTE(SUBSTITUTE(SUBSTITUTE(SUBSTITUTE(SUBSTITUTE(LOWER(G13&amp;""),CHAR(10),""),CHAR(13),""),CHAR(9),""),CHAR(160),"")," ",""),".",""),"-",""),"/",""),"?",""),"_",""),",",""),"[",""),"]",""),"(",""),")",""),"*",""))&gt;=1,NOT(ISNUMBER(MATCH(LEFT(SUBSTITUTE(SUBSTITUTE(SUBSTITUTE(SUBSTITUTE(SUBSTITUTE(SUBSTITUTE(SUBSTITUTE(SUBSTITUTE(SUBSTITUTE(SUBSTITUTE(SUBSTITUTE(SUBSTITUTE(SUBSTITUTE(SUBSTITUTE(SUBSTITUTE(SUBSTITUTE(LOWER(G13&amp;""),CHAR(10),""),CHAR(13),""),CHAR(9),""),CHAR(160),"")," ",""),".",""),"-",""),"/",""),"?",""),"_",""),",",""),"[",""),"]",""),"(",""),")",""),"*",""),255),L_Placeholder,0)))),ISNUMBER(H13),H13&gt;=DATE(2020,1,1),H13&lt;=Flights!$D$13,AND(LEN(SUBSTITUTE(SUBSTITUTE(SUBSTITUTE(SUBSTITUTE(SUBSTITUTE(SUBSTITUTE(SUBSTITUTE(SUBSTITUTE(SUBSTITUTE(SUBSTITUTE(SUBSTITUTE(SUBSTITUTE(SUBSTITUTE(SUBSTITUTE(SUBSTITUTE(SUBSTITUTE(LOWER(I13&amp;""),CHAR(10),""),CHAR(13),""),CHAR(9),""),CHAR(160),"")," ",""),".",""),"-",""),"/",""),"?",""),"_",""),",",""),"[",""),"]",""),"(",""),")",""),"*",""))&gt;=5,NOT(ISNUMBER(MATCH(LEFT(SUBSTITUTE(SUBSTITUTE(SUBSTITUTE(SUBSTITUTE(SUBSTITUTE(SUBSTITUTE(SUBSTITUTE(SUBSTITUTE(SUBSTITUTE(SUBSTITUTE(SUBSTITUTE(SUBSTITUTE(SUBSTITUTE(SUBSTITUTE(SUBSTITUTE(SUBSTITUTE(LOWER(I13&amp;""),CHAR(10),""),CHAR(13),""),CHAR(9),""),CHAR(160),"")," ",""),".",""),"-",""),"/",""),"?",""),"_",""),",",""),"[",""),"]",""),"(",""),")",""),"*",""),255),L_Placeholder,0)))),OR(SUMPRODUCT(--ISNUMBER(SEARCH({"aa000"," aa 000"," aaa 000"," aaaa 000"," a 0000"," a000 000"," aa 00 000"," aaa 00 000"},S13)))&gt;0,SUMPRODUCT(--ISNUMBER(SEARCH({"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13)))&gt;0,SUMPRODUCT(--ISNUMBER(SEARCH({"http","www.","\",".pdf",".jpg",".jpeg",".png",".heic",".xls",".doc",".msg",".eml"},I13)))&gt;0,AND(SUMPRODUCT(--ISNUMBER(SEARCH({"sharepoint","onedrive","teams","dms","q-pulse","qpulse"},I13)))&gt;0,ISNUMBER(SEARCH("0",R13)))),NOT(SUMPRODUCT((LEN(X13)-LEN(SUBSTITUTE(X13," "&amp;L_PendStrict&amp;" "," ")))/(LEN(L_PendStrict)+1))&gt;SUMPRODUCT((LEN(X13)-LEN(SUBSTITUTE(X13," "&amp;L_PendNeg&amp;" "," ")))/(LEN(L_PendNeg)+1)))),"ON FILE","OUTSTANDING"),"OUTSTANDING")</f>
        <v>OUTSTANDING</v>
      </c>
      <c r="K13" s="60"/>
      <c r="L13" s="60"/>
      <c r="M13" s="71"/>
      <c r="N13" s="60"/>
      <c r="O13" s="72" t="str">
        <f aca="false">IFERROR(IF(AND(AND(LEN(SUBSTITUTE(SUBSTITUTE(SUBSTITUTE(SUBSTITUTE(SUBSTITUTE(SUBSTITUTE(SUBSTITUTE(SUBSTITUTE(SUBSTITUTE(SUBSTITUTE(SUBSTITUTE(SUBSTITUTE(SUBSTITUTE(SUBSTITUTE(SUBSTITUTE(SUBSTITUTE(LOWER(K13&amp;""),CHAR(10),""),CHAR(13),""),CHAR(9),""),CHAR(160),"")," ",""),".",""),"-",""),"/",""),"?",""),"_",""),",",""),"[",""),"]",""),"(",""),")",""),"*",""))&gt;=3,NOT(ISNUMBER(MATCH(LEFT(SUBSTITUTE(SUBSTITUTE(SUBSTITUTE(SUBSTITUTE(SUBSTITUTE(SUBSTITUTE(SUBSTITUTE(SUBSTITUTE(SUBSTITUTE(SUBSTITUTE(SUBSTITUTE(SUBSTITUTE(SUBSTITUTE(SUBSTITUTE(SUBSTITUTE(SUBSTITUTE(LOWER(K13&amp;""),CHAR(10),""),CHAR(13),""),CHAR(9),""),CHAR(160),"")," ",""),".",""),"-",""),"/",""),"?",""),"_",""),",",""),"[",""),"]",""),"(",""),")",""),"*",""),255),L_Placeholder,0)))),AND(LEN(SUBSTITUTE(SUBSTITUTE(SUBSTITUTE(SUBSTITUTE(SUBSTITUTE(SUBSTITUTE(SUBSTITUTE(SUBSTITUTE(SUBSTITUTE(SUBSTITUTE(SUBSTITUTE(SUBSTITUTE(SUBSTITUTE(SUBSTITUTE(SUBSTITUTE(SUBSTITUTE(LOWER(L13&amp;""),CHAR(10),""),CHAR(13),""),CHAR(9),""),CHAR(160),"")," ",""),".",""),"-",""),"/",""),"?",""),"_",""),",",""),"[",""),"]",""),"(",""),")",""),"*",""))&gt;=1,NOT(ISNUMBER(MATCH(LEFT(SUBSTITUTE(SUBSTITUTE(SUBSTITUTE(SUBSTITUTE(SUBSTITUTE(SUBSTITUTE(SUBSTITUTE(SUBSTITUTE(SUBSTITUTE(SUBSTITUTE(SUBSTITUTE(SUBSTITUTE(SUBSTITUTE(SUBSTITUTE(SUBSTITUTE(SUBSTITUTE(LOWER(L13&amp;""),CHAR(10),""),CHAR(13),""),CHAR(9),""),CHAR(160),"")," ",""),".",""),"-",""),"/",""),"?",""),"_",""),",",""),"[",""),"]",""),"(",""),")",""),"*",""),255),L_Placeholder,0)))),ISNUMBER(M13),M13&gt;=DATE(2020,1,1),M13&lt;=Flights!$D$13,AND(LEN(SUBSTITUTE(SUBSTITUTE(SUBSTITUTE(SUBSTITUTE(SUBSTITUTE(SUBSTITUTE(SUBSTITUTE(SUBSTITUTE(SUBSTITUTE(SUBSTITUTE(SUBSTITUTE(SUBSTITUTE(SUBSTITUTE(SUBSTITUTE(SUBSTITUTE(SUBSTITUTE(LOWER(N13&amp;""),CHAR(10),""),CHAR(13),""),CHAR(9),""),CHAR(160),"")," ",""),".",""),"-",""),"/",""),"?",""),"_",""),",",""),"[",""),"]",""),"(",""),")",""),"*",""))&gt;=5,NOT(ISNUMBER(MATCH(LEFT(SUBSTITUTE(SUBSTITUTE(SUBSTITUTE(SUBSTITUTE(SUBSTITUTE(SUBSTITUTE(SUBSTITUTE(SUBSTITUTE(SUBSTITUTE(SUBSTITUTE(SUBSTITUTE(SUBSTITUTE(SUBSTITUTE(SUBSTITUTE(SUBSTITUTE(SUBSTITUTE(LOWER(N13&amp;""),CHAR(10),""),CHAR(13),""),CHAR(9),""),CHAR(160),"")," ",""),".",""),"-",""),"/",""),"?",""),"_",""),",",""),"[",""),"]",""),"(",""),")",""),"*",""),255),L_Placeholder,0)))),OR(SUMPRODUCT(--ISNUMBER(SEARCH({"aa000"," aa 000"," aaa 000"," aaaa 000"," a 0000"," a000 000"," aa 00 000"," aaa 00 000"},U13)))&gt;0,SUMPRODUCT(--ISNUMBER(SEARCH({"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13)))&gt;0,SUMPRODUCT(--ISNUMBER(SEARCH({"http","www.","\",".pdf",".jpg",".jpeg",".png",".heic",".xls",".doc",".msg",".eml"},N13)))&gt;0,AND(SUMPRODUCT(--ISNUMBER(SEARCH({"sharepoint","onedrive","teams","dms","q-pulse","qpulse"},N13)))&gt;0,ISNUMBER(SEARCH("0",T13)))),NOT(SUMPRODUCT((LEN(Y13)-LEN(SUBSTITUTE(Y13," "&amp;L_PendStrict&amp;" "," ")))/(LEN(L_PendStrict)+1))&gt;SUMPRODUCT((LEN(Y13)-LEN(SUBSTITUTE(Y13," "&amp;L_PendNeg&amp;" "," ")))/(LEN(L_PendNeg)+1)))),"ON FILE","OUTSTANDING"),"OUTSTANDING")</f>
        <v>OUTSTANDING</v>
      </c>
      <c r="P13" s="73" t="n">
        <f aca="false">(J13="OUTSTANDING")+(O13="OUTSTANDING")</f>
        <v>2</v>
      </c>
      <c r="Q13" s="57" t="s">
        <v>1499</v>
      </c>
      <c r="R13" s="0" t="str">
        <f aca="false">SUBSTITUTE(SUBSTITUTE(SUBSTITUTE(SUBSTITUTE(SUBSTITUTE(SUBSTITUTE(SUBSTITUTE(SUBSTITUTE(SUBSTITUTE(LOWER(AB13&amp;""),"1","0"),"2","0"),"3","0"),"4","0"),"5","0"),"6","0"),"7","0"),"8","0"),"9","0")</f>
        <v>  </v>
      </c>
      <c r="S13" s="0" t="str">
        <f aca="false">SUBSTITUTE(SUBSTITUTE(SUBSTITUTE(SUBSTITUTE(SUBSTITUTE(SUBSTITUTE(SUBSTITUTE(SUBSTITUTE(SUBSTITUTE(SUBSTITUTE(SUBSTITUTE(SUBSTITUTE(SUBSTITUTE(SUBSTITUTE(SUBSTITUTE(SUBSTITUTE(SUBSTITUTE(SUBSTITUTE(SUBSTITUTE(SUBSTITUTE(SUBSTITUTE(SUBSTITUTE(SUBSTITUTE(SUBSTITUTE(SUBSTITUTE(R13,"b","a"),"c","a"),"d","a"),"e","a"),"f","a"),"g","a"),"h","a"),"i","a"),"j","a"),"k","a"),"l","a"),"m","a"),"n","a"),"o","a"),"p","a"),"q","a"),"r","a"),"s","a"),"t","a"),"u","a"),"v","a"),"w","a"),"x","a"),"y","a"),"z","a")</f>
        <v>  </v>
      </c>
      <c r="T13" s="0" t="str">
        <f aca="false">SUBSTITUTE(SUBSTITUTE(SUBSTITUTE(SUBSTITUTE(SUBSTITUTE(SUBSTITUTE(SUBSTITUTE(SUBSTITUTE(SUBSTITUTE(LOWER(AC13&amp;""),"1","0"),"2","0"),"3","0"),"4","0"),"5","0"),"6","0"),"7","0"),"8","0"),"9","0")</f>
        <v>  </v>
      </c>
      <c r="U13" s="0" t="str">
        <f aca="false">SUBSTITUTE(SUBSTITUTE(SUBSTITUTE(SUBSTITUTE(SUBSTITUTE(SUBSTITUTE(SUBSTITUTE(SUBSTITUTE(SUBSTITUTE(SUBSTITUTE(SUBSTITUTE(SUBSTITUTE(SUBSTITUTE(SUBSTITUTE(SUBSTITUTE(SUBSTITUTE(SUBSTITUTE(SUBSTITUTE(SUBSTITUTE(SUBSTITUTE(SUBSTITUTE(SUBSTITUTE(SUBSTITUTE(SUBSTITUTE(SUBSTITUTE(T13,"b","a"),"c","a"),"d","a"),"e","a"),"f","a"),"g","a"),"h","a"),"i","a"),"j","a"),"k","a"),"l","a"),"m","a"),"n","a"),"o","a"),"p","a"),"q","a"),"r","a"),"s","a"),"t","a"),"u","a"),"v","a"),"w","a"),"x","a"),"y","a"),"z","a")</f>
        <v>  </v>
      </c>
      <c r="V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13," "&amp;LOWER(Flights!$F$13)&amp;" "," ~ ")," mh"," ~")," at "," ~ ")," by "," ~ ")," on "," ~ ")," to "," ~ ")," from "," ~ ")," until "," ~ ")," till "," ~ ")," before "," ~ ")," after "," ~ ")," around "," ~ ")," approx "," ~ ")," about "," ~ ")," since "," ~ ")," hrs "," ~ ")," hr "," ~ ")," hours "," ~ ")," time "," ~ ")," jan "," ~ ")," feb "," ~ ")," mar "," ~ ")," apr "," ~ ")," may "," ~ ")," jun "," ~ ")," jul "," ~ ")," aug "," ~ ")," sep "," ~ ")," sept "," ~ ")," oct "," ~ ")</f>
        <v>  </v>
      </c>
      <c r="W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13," "&amp;LOWER(Flights!$F$13)&amp;" "," ~ ")," mh"," ~")," at "," ~ ")," by "," ~ ")," on "," ~ ")," to "," ~ ")," from "," ~ ")," until "," ~ ")," till "," ~ ")," before "," ~ ")," after "," ~ ")," around "," ~ ")," approx "," ~ ")," about "," ~ ")," since "," ~ ")," hrs "," ~ ")," hr "," ~ ")," hours "," ~ ")," time "," ~ ")," jan "," ~ ")," feb "," ~ ")," mar "," ~ ")," apr "," ~ ")," may "," ~ ")," jun "," ~ ")," jul "," ~ ")," aug "," ~ ")," sep "," ~ ")," sept "," ~ ")," oct "," ~ ")</f>
        <v>  </v>
      </c>
      <c r="X13" s="0" t="str">
        <f aca="fals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f>
        <v>  </v>
      </c>
      <c r="Y13" s="0" t="str">
        <f aca="fals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f>
        <v>  </v>
      </c>
      <c r="Z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13,"jan","~"),"feb","~"),"mar","~"),"apr","~"),"may","~"),"jun","~"),"jul","~"),"aug","~"),"sep","~"),"oct","~"),"nov","~"),"dec","~")," nov "," ~ ")," dec "," ~ ")," mon "," ~ ")," tue "," ~ ")," wed "," ~ ")," thu "," ~ ")," fri "," ~ ")," sat "," ~ ")," sun "," ~ ")," gate "," ~ ")," bay "," ~ ")," stand "," ~ ")," position "," ~ ")," galley "," ~ ")," flight "," ~ ")," flt "," ~ ")," day "," ~ ")," date "," ~ ")," dated "," ~ ")," the "," ~ ")," and "," ~ ")," of "," ~ ")," in "," ~ ")," for "," ~ ")," with "," ~ ")</f>
        <v>  </v>
      </c>
      <c r="A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13,"jan","~"),"feb","~"),"mar","~"),"apr","~"),"may","~"),"jun","~"),"jul","~"),"aug","~"),"sep","~"),"oct","~"),"nov","~"),"dec","~")," nov "," ~ ")," dec "," ~ ")," mon "," ~ ")," tue "," ~ ")," wed "," ~ ")," thu "," ~ ")," fri "," ~ ")," sat "," ~ ")," sun "," ~ ")," gate "," ~ ")," bay "," ~ ")," stand "," ~ ")," position "," ~ ")," galley "," ~ ")," flight "," ~ ")," flt "," ~ ")," day "," ~ ")," date "," ~ ")," dated "," ~ ")," the "," ~ ")," and "," ~ ")," of "," ~ ")," in "," ~ ")," for "," ~ ")," with "," ~ ")</f>
        <v>  </v>
      </c>
      <c r="AB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13," pax "," ~ ")," etd "," ~ ")," eta "," ~ ")," std "," ~ ")," sta "," ~ ")," atd "," ~ ")," ata "," ~ ")," lt "," ~ ")," utc "," ~ ")," local "," ~ ")," ok "," ~ ")," done "," ~ ")," seen "," ~ ")," chk "," ~ ")," chkd "," ~ ")," checked "," ~ ")," rcvd "," ~ ")," recd "," ~ ")," dep "," ~ ")," arr "," ~ ")," qty "," ~ ")," all "," ~ ")," ttl "," ~ ")," total "," ~ ")," via "," ~ ")," per "," ~ ")," call "," ~ ")," inbound "," ~ ")," outbound "," ~ ")," approx "," ~ ")</f>
        <v>  </v>
      </c>
      <c r="AC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13," pax "," ~ ")," etd "," ~ ")," eta "," ~ ")," std "," ~ ")," sta "," ~ ")," atd "," ~ ")," ata "," ~ ")," lt "," ~ ")," utc "," ~ ")," local "," ~ ")," ok "," ~ ")," done "," ~ ")," seen "," ~ ")," chk "," ~ ")," chkd "," ~ ")," checked "," ~ ")," rcvd "," ~ ")," recd "," ~ ")," dep "," ~ ")," arr "," ~ ")," qty "," ~ ")," all "," ~ ")," ttl "," ~ ")," total "," ~ ")," via "," ~ ")," per "," ~ ")," call "," ~ ")," inbound "," ~ ")," outbound "," ~ ")," approx "," ~ ")</f>
        <v>  </v>
      </c>
    </row>
    <row r="14" customFormat="false" ht="30" hidden="false" customHeight="true" outlineLevel="0" collapsed="false">
      <c r="A14" s="69" t="s">
        <v>251</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IFERROR(IF(AND(AND(LEN(SUBSTITUTE(SUBSTITUTE(SUBSTITUTE(SUBSTITUTE(SUBSTITUTE(SUBSTITUTE(SUBSTITUTE(SUBSTITUTE(SUBSTITUTE(SUBSTITUTE(SUBSTITUTE(SUBSTITUTE(SUBSTITUTE(SUBSTITUTE(SUBSTITUTE(SUBSTITUTE(LOWER(F14&amp;""),CHAR(10),""),CHAR(13),""),CHAR(9),""),CHAR(160),"")," ",""),".",""),"-",""),"/",""),"?",""),"_",""),",",""),"[",""),"]",""),"(",""),")",""),"*",""))&gt;=3,NOT(ISNUMBER(MATCH(LEFT(SUBSTITUTE(SUBSTITUTE(SUBSTITUTE(SUBSTITUTE(SUBSTITUTE(SUBSTITUTE(SUBSTITUTE(SUBSTITUTE(SUBSTITUTE(SUBSTITUTE(SUBSTITUTE(SUBSTITUTE(SUBSTITUTE(SUBSTITUTE(SUBSTITUTE(SUBSTITUTE(LOWER(F14&amp;""),CHAR(10),""),CHAR(13),""),CHAR(9),""),CHAR(160),"")," ",""),".",""),"-",""),"/",""),"?",""),"_",""),",",""),"[",""),"]",""),"(",""),")",""),"*",""),255),L_Placeholder,0)))),AND(LEN(SUBSTITUTE(SUBSTITUTE(SUBSTITUTE(SUBSTITUTE(SUBSTITUTE(SUBSTITUTE(SUBSTITUTE(SUBSTITUTE(SUBSTITUTE(SUBSTITUTE(SUBSTITUTE(SUBSTITUTE(SUBSTITUTE(SUBSTITUTE(SUBSTITUTE(SUBSTITUTE(LOWER(G14&amp;""),CHAR(10),""),CHAR(13),""),CHAR(9),""),CHAR(160),"")," ",""),".",""),"-",""),"/",""),"?",""),"_",""),",",""),"[",""),"]",""),"(",""),")",""),"*",""))&gt;=1,NOT(ISNUMBER(MATCH(LEFT(SUBSTITUTE(SUBSTITUTE(SUBSTITUTE(SUBSTITUTE(SUBSTITUTE(SUBSTITUTE(SUBSTITUTE(SUBSTITUTE(SUBSTITUTE(SUBSTITUTE(SUBSTITUTE(SUBSTITUTE(SUBSTITUTE(SUBSTITUTE(SUBSTITUTE(SUBSTITUTE(LOWER(G14&amp;""),CHAR(10),""),CHAR(13),""),CHAR(9),""),CHAR(160),"")," ",""),".",""),"-",""),"/",""),"?",""),"_",""),",",""),"[",""),"]",""),"(",""),")",""),"*",""),255),L_Placeholder,0)))),ISNUMBER(H14),H14&gt;=DATE(2020,1,1),H14&lt;=Flights!$D$14,AND(LEN(SUBSTITUTE(SUBSTITUTE(SUBSTITUTE(SUBSTITUTE(SUBSTITUTE(SUBSTITUTE(SUBSTITUTE(SUBSTITUTE(SUBSTITUTE(SUBSTITUTE(SUBSTITUTE(SUBSTITUTE(SUBSTITUTE(SUBSTITUTE(SUBSTITUTE(SUBSTITUTE(LOWER(I14&amp;""),CHAR(10),""),CHAR(13),""),CHAR(9),""),CHAR(160),"")," ",""),".",""),"-",""),"/",""),"?",""),"_",""),",",""),"[",""),"]",""),"(",""),")",""),"*",""))&gt;=5,NOT(ISNUMBER(MATCH(LEFT(SUBSTITUTE(SUBSTITUTE(SUBSTITUTE(SUBSTITUTE(SUBSTITUTE(SUBSTITUTE(SUBSTITUTE(SUBSTITUTE(SUBSTITUTE(SUBSTITUTE(SUBSTITUTE(SUBSTITUTE(SUBSTITUTE(SUBSTITUTE(SUBSTITUTE(SUBSTITUTE(LOWER(I14&amp;""),CHAR(10),""),CHAR(13),""),CHAR(9),""),CHAR(160),"")," ",""),".",""),"-",""),"/",""),"?",""),"_",""),",",""),"[",""),"]",""),"(",""),")",""),"*",""),255),L_Placeholder,0)))),OR(SUMPRODUCT(--ISNUMBER(SEARCH({"aa000"," aa 000"," aaa 000"," aaaa 000"," a 0000"," a000 000"," aa 00 000"," aaa 00 000"},S14)))&gt;0,SUMPRODUCT(--ISNUMBER(SEARCH({"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14)))&gt;0,SUMPRODUCT(--ISNUMBER(SEARCH({"http","www.","\",".pdf",".jpg",".jpeg",".png",".heic",".xls",".doc",".msg",".eml"},I14)))&gt;0,AND(SUMPRODUCT(--ISNUMBER(SEARCH({"sharepoint","onedrive","teams","dms","q-pulse","qpulse"},I14)))&gt;0,ISNUMBER(SEARCH("0",R14)))),NOT(SUMPRODUCT((LEN(X14)-LEN(SUBSTITUTE(X14," "&amp;L_PendStrict&amp;" "," ")))/(LEN(L_PendStrict)+1))&gt;SUMPRODUCT((LEN(X14)-LEN(SUBSTITUTE(X14," "&amp;L_PendNeg&amp;" "," ")))/(LEN(L_PendNeg)+1)))),"ON FILE","OUTSTANDING"),"OUTSTANDING")</f>
        <v>OUTSTANDING</v>
      </c>
      <c r="K14" s="60"/>
      <c r="L14" s="60"/>
      <c r="M14" s="71"/>
      <c r="N14" s="60"/>
      <c r="O14" s="72" t="str">
        <f aca="false">IFERROR(IF(AND(AND(LEN(SUBSTITUTE(SUBSTITUTE(SUBSTITUTE(SUBSTITUTE(SUBSTITUTE(SUBSTITUTE(SUBSTITUTE(SUBSTITUTE(SUBSTITUTE(SUBSTITUTE(SUBSTITUTE(SUBSTITUTE(SUBSTITUTE(SUBSTITUTE(SUBSTITUTE(SUBSTITUTE(LOWER(K14&amp;""),CHAR(10),""),CHAR(13),""),CHAR(9),""),CHAR(160),"")," ",""),".",""),"-",""),"/",""),"?",""),"_",""),",",""),"[",""),"]",""),"(",""),")",""),"*",""))&gt;=3,NOT(ISNUMBER(MATCH(LEFT(SUBSTITUTE(SUBSTITUTE(SUBSTITUTE(SUBSTITUTE(SUBSTITUTE(SUBSTITUTE(SUBSTITUTE(SUBSTITUTE(SUBSTITUTE(SUBSTITUTE(SUBSTITUTE(SUBSTITUTE(SUBSTITUTE(SUBSTITUTE(SUBSTITUTE(SUBSTITUTE(LOWER(K14&amp;""),CHAR(10),""),CHAR(13),""),CHAR(9),""),CHAR(160),"")," ",""),".",""),"-",""),"/",""),"?",""),"_",""),",",""),"[",""),"]",""),"(",""),")",""),"*",""),255),L_Placeholder,0)))),AND(LEN(SUBSTITUTE(SUBSTITUTE(SUBSTITUTE(SUBSTITUTE(SUBSTITUTE(SUBSTITUTE(SUBSTITUTE(SUBSTITUTE(SUBSTITUTE(SUBSTITUTE(SUBSTITUTE(SUBSTITUTE(SUBSTITUTE(SUBSTITUTE(SUBSTITUTE(SUBSTITUTE(LOWER(L14&amp;""),CHAR(10),""),CHAR(13),""),CHAR(9),""),CHAR(160),"")," ",""),".",""),"-",""),"/",""),"?",""),"_",""),",",""),"[",""),"]",""),"(",""),")",""),"*",""))&gt;=1,NOT(ISNUMBER(MATCH(LEFT(SUBSTITUTE(SUBSTITUTE(SUBSTITUTE(SUBSTITUTE(SUBSTITUTE(SUBSTITUTE(SUBSTITUTE(SUBSTITUTE(SUBSTITUTE(SUBSTITUTE(SUBSTITUTE(SUBSTITUTE(SUBSTITUTE(SUBSTITUTE(SUBSTITUTE(SUBSTITUTE(LOWER(L14&amp;""),CHAR(10),""),CHAR(13),""),CHAR(9),""),CHAR(160),"")," ",""),".",""),"-",""),"/",""),"?",""),"_",""),",",""),"[",""),"]",""),"(",""),")",""),"*",""),255),L_Placeholder,0)))),ISNUMBER(M14),M14&gt;=DATE(2020,1,1),M14&lt;=Flights!$D$14,AND(LEN(SUBSTITUTE(SUBSTITUTE(SUBSTITUTE(SUBSTITUTE(SUBSTITUTE(SUBSTITUTE(SUBSTITUTE(SUBSTITUTE(SUBSTITUTE(SUBSTITUTE(SUBSTITUTE(SUBSTITUTE(SUBSTITUTE(SUBSTITUTE(SUBSTITUTE(SUBSTITUTE(LOWER(N14&amp;""),CHAR(10),""),CHAR(13),""),CHAR(9),""),CHAR(160),"")," ",""),".",""),"-",""),"/",""),"?",""),"_",""),",",""),"[",""),"]",""),"(",""),")",""),"*",""))&gt;=5,NOT(ISNUMBER(MATCH(LEFT(SUBSTITUTE(SUBSTITUTE(SUBSTITUTE(SUBSTITUTE(SUBSTITUTE(SUBSTITUTE(SUBSTITUTE(SUBSTITUTE(SUBSTITUTE(SUBSTITUTE(SUBSTITUTE(SUBSTITUTE(SUBSTITUTE(SUBSTITUTE(SUBSTITUTE(SUBSTITUTE(LOWER(N14&amp;""),CHAR(10),""),CHAR(13),""),CHAR(9),""),CHAR(160),"")," ",""),".",""),"-",""),"/",""),"?",""),"_",""),",",""),"[",""),"]",""),"(",""),")",""),"*",""),255),L_Placeholder,0)))),OR(SUMPRODUCT(--ISNUMBER(SEARCH({"aa000"," aa 000"," aaa 000"," aaaa 000"," a 0000"," a000 000"," aa 00 000"," aaa 00 000"},U14)))&gt;0,SUMPRODUCT(--ISNUMBER(SEARCH({"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14)))&gt;0,SUMPRODUCT(--ISNUMBER(SEARCH({"http","www.","\",".pdf",".jpg",".jpeg",".png",".heic",".xls",".doc",".msg",".eml"},N14)))&gt;0,AND(SUMPRODUCT(--ISNUMBER(SEARCH({"sharepoint","onedrive","teams","dms","q-pulse","qpulse"},N14)))&gt;0,ISNUMBER(SEARCH("0",T14)))),NOT(SUMPRODUCT((LEN(Y14)-LEN(SUBSTITUTE(Y14," "&amp;L_PendStrict&amp;" "," ")))/(LEN(L_PendStrict)+1))&gt;SUMPRODUCT((LEN(Y14)-LEN(SUBSTITUTE(Y14," "&amp;L_PendNeg&amp;" "," ")))/(LEN(L_PendNeg)+1)))),"ON FILE","OUTSTANDING"),"OUTSTANDING")</f>
        <v>OUTSTANDING</v>
      </c>
      <c r="P14" s="73" t="n">
        <f aca="false">(J14="OUTSTANDING")+(O14="OUTSTANDING")</f>
        <v>2</v>
      </c>
      <c r="Q14" s="57" t="s">
        <v>1499</v>
      </c>
      <c r="R14" s="0" t="str">
        <f aca="false">SUBSTITUTE(SUBSTITUTE(SUBSTITUTE(SUBSTITUTE(SUBSTITUTE(SUBSTITUTE(SUBSTITUTE(SUBSTITUTE(SUBSTITUTE(LOWER(AB14&amp;""),"1","0"),"2","0"),"3","0"),"4","0"),"5","0"),"6","0"),"7","0"),"8","0"),"9","0")</f>
        <v>  </v>
      </c>
      <c r="S14" s="0" t="str">
        <f aca="false">SUBSTITUTE(SUBSTITUTE(SUBSTITUTE(SUBSTITUTE(SUBSTITUTE(SUBSTITUTE(SUBSTITUTE(SUBSTITUTE(SUBSTITUTE(SUBSTITUTE(SUBSTITUTE(SUBSTITUTE(SUBSTITUTE(SUBSTITUTE(SUBSTITUTE(SUBSTITUTE(SUBSTITUTE(SUBSTITUTE(SUBSTITUTE(SUBSTITUTE(SUBSTITUTE(SUBSTITUTE(SUBSTITUTE(SUBSTITUTE(SUBSTITUTE(R14,"b","a"),"c","a"),"d","a"),"e","a"),"f","a"),"g","a"),"h","a"),"i","a"),"j","a"),"k","a"),"l","a"),"m","a"),"n","a"),"o","a"),"p","a"),"q","a"),"r","a"),"s","a"),"t","a"),"u","a"),"v","a"),"w","a"),"x","a"),"y","a"),"z","a")</f>
        <v>  </v>
      </c>
      <c r="T14" s="0" t="str">
        <f aca="false">SUBSTITUTE(SUBSTITUTE(SUBSTITUTE(SUBSTITUTE(SUBSTITUTE(SUBSTITUTE(SUBSTITUTE(SUBSTITUTE(SUBSTITUTE(LOWER(AC14&amp;""),"1","0"),"2","0"),"3","0"),"4","0"),"5","0"),"6","0"),"7","0"),"8","0"),"9","0")</f>
        <v>  </v>
      </c>
      <c r="U14" s="0" t="str">
        <f aca="false">SUBSTITUTE(SUBSTITUTE(SUBSTITUTE(SUBSTITUTE(SUBSTITUTE(SUBSTITUTE(SUBSTITUTE(SUBSTITUTE(SUBSTITUTE(SUBSTITUTE(SUBSTITUTE(SUBSTITUTE(SUBSTITUTE(SUBSTITUTE(SUBSTITUTE(SUBSTITUTE(SUBSTITUTE(SUBSTITUTE(SUBSTITUTE(SUBSTITUTE(SUBSTITUTE(SUBSTITUTE(SUBSTITUTE(SUBSTITUTE(SUBSTITUTE(T14,"b","a"),"c","a"),"d","a"),"e","a"),"f","a"),"g","a"),"h","a"),"i","a"),"j","a"),"k","a"),"l","a"),"m","a"),"n","a"),"o","a"),"p","a"),"q","a"),"r","a"),"s","a"),"t","a"),"u","a"),"v","a"),"w","a"),"x","a"),"y","a"),"z","a")</f>
        <v>  </v>
      </c>
      <c r="V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14," "&amp;LOWER(Flights!$F$14)&amp;" "," ~ ")," mh"," ~")," at "," ~ ")," by "," ~ ")," on "," ~ ")," to "," ~ ")," from "," ~ ")," until "," ~ ")," till "," ~ ")," before "," ~ ")," after "," ~ ")," around "," ~ ")," approx "," ~ ")," about "," ~ ")," since "," ~ ")," hrs "," ~ ")," hr "," ~ ")," hours "," ~ ")," time "," ~ ")," jan "," ~ ")," feb "," ~ ")," mar "," ~ ")," apr "," ~ ")," may "," ~ ")," jun "," ~ ")," jul "," ~ ")," aug "," ~ ")," sep "," ~ ")," sept "," ~ ")," oct "," ~ ")</f>
        <v>  </v>
      </c>
      <c r="W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14," "&amp;LOWER(Flights!$F$14)&amp;" "," ~ ")," mh"," ~")," at "," ~ ")," by "," ~ ")," on "," ~ ")," to "," ~ ")," from "," ~ ")," until "," ~ ")," till "," ~ ")," before "," ~ ")," after "," ~ ")," around "," ~ ")," approx "," ~ ")," about "," ~ ")," since "," ~ ")," hrs "," ~ ")," hr "," ~ ")," hours "," ~ ")," time "," ~ ")," jan "," ~ ")," feb "," ~ ")," mar "," ~ ")," apr "," ~ ")," may "," ~ ")," jun "," ~ ")," jul "," ~ ")," aug "," ~ ")," sep "," ~ ")," sept "," ~ ")," oct "," ~ ")</f>
        <v>  </v>
      </c>
      <c r="X14" s="0" t="str">
        <f aca="fals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f>
        <v>  </v>
      </c>
      <c r="Y14" s="0" t="str">
        <f aca="fals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f>
        <v>  </v>
      </c>
      <c r="Z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14,"jan","~"),"feb","~"),"mar","~"),"apr","~"),"may","~"),"jun","~"),"jul","~"),"aug","~"),"sep","~"),"oct","~"),"nov","~"),"dec","~")," nov "," ~ ")," dec "," ~ ")," mon "," ~ ")," tue "," ~ ")," wed "," ~ ")," thu "," ~ ")," fri "," ~ ")," sat "," ~ ")," sun "," ~ ")," gate "," ~ ")," bay "," ~ ")," stand "," ~ ")," position "," ~ ")," galley "," ~ ")," flight "," ~ ")," flt "," ~ ")," day "," ~ ")," date "," ~ ")," dated "," ~ ")," the "," ~ ")," and "," ~ ")," of "," ~ ")," in "," ~ ")," for "," ~ ")," with "," ~ ")</f>
        <v>  </v>
      </c>
      <c r="A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14,"jan","~"),"feb","~"),"mar","~"),"apr","~"),"may","~"),"jun","~"),"jul","~"),"aug","~"),"sep","~"),"oct","~"),"nov","~"),"dec","~")," nov "," ~ ")," dec "," ~ ")," mon "," ~ ")," tue "," ~ ")," wed "," ~ ")," thu "," ~ ")," fri "," ~ ")," sat "," ~ ")," sun "," ~ ")," gate "," ~ ")," bay "," ~ ")," stand "," ~ ")," position "," ~ ")," galley "," ~ ")," flight "," ~ ")," flt "," ~ ")," day "," ~ ")," date "," ~ ")," dated "," ~ ")," the "," ~ ")," and "," ~ ")," of "," ~ ")," in "," ~ ")," for "," ~ ")," with "," ~ ")</f>
        <v>  </v>
      </c>
      <c r="AB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14," pax "," ~ ")," etd "," ~ ")," eta "," ~ ")," std "," ~ ")," sta "," ~ ")," atd "," ~ ")," ata "," ~ ")," lt "," ~ ")," utc "," ~ ")," local "," ~ ")," ok "," ~ ")," done "," ~ ")," seen "," ~ ")," chk "," ~ ")," chkd "," ~ ")," checked "," ~ ")," rcvd "," ~ ")," recd "," ~ ")," dep "," ~ ")," arr "," ~ ")," qty "," ~ ")," all "," ~ ")," ttl "," ~ ")," total "," ~ ")," via "," ~ ")," per "," ~ ")," call "," ~ ")," inbound "," ~ ")," outbound "," ~ ")," approx "," ~ ")</f>
        <v>  </v>
      </c>
      <c r="AC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14," pax "," ~ ")," etd "," ~ ")," eta "," ~ ")," std "," ~ ")," sta "," ~ ")," atd "," ~ ")," ata "," ~ ")," lt "," ~ ")," utc "," ~ ")," local "," ~ ")," ok "," ~ ")," done "," ~ ")," seen "," ~ ")," chk "," ~ ")," chkd "," ~ ")," checked "," ~ ")," rcvd "," ~ ")," recd "," ~ ")," dep "," ~ ")," arr "," ~ ")," qty "," ~ ")," all "," ~ ")," ttl "," ~ ")," total "," ~ ")," via "," ~ ")," per "," ~ ")," call "," ~ ")," inbound "," ~ ")," outbound "," ~ ")," approx "," ~ ")</f>
        <v>  </v>
      </c>
    </row>
    <row r="15" customFormat="false" ht="30" hidden="false" customHeight="true" outlineLevel="0" collapsed="false">
      <c r="A15" s="69" t="s">
        <v>258</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IFERROR(IF(AND(AND(LEN(SUBSTITUTE(SUBSTITUTE(SUBSTITUTE(SUBSTITUTE(SUBSTITUTE(SUBSTITUTE(SUBSTITUTE(SUBSTITUTE(SUBSTITUTE(SUBSTITUTE(SUBSTITUTE(SUBSTITUTE(SUBSTITUTE(SUBSTITUTE(SUBSTITUTE(SUBSTITUTE(LOWER(F15&amp;""),CHAR(10),""),CHAR(13),""),CHAR(9),""),CHAR(160),"")," ",""),".",""),"-",""),"/",""),"?",""),"_",""),",",""),"[",""),"]",""),"(",""),")",""),"*",""))&gt;=3,NOT(ISNUMBER(MATCH(LEFT(SUBSTITUTE(SUBSTITUTE(SUBSTITUTE(SUBSTITUTE(SUBSTITUTE(SUBSTITUTE(SUBSTITUTE(SUBSTITUTE(SUBSTITUTE(SUBSTITUTE(SUBSTITUTE(SUBSTITUTE(SUBSTITUTE(SUBSTITUTE(SUBSTITUTE(SUBSTITUTE(LOWER(F15&amp;""),CHAR(10),""),CHAR(13),""),CHAR(9),""),CHAR(160),"")," ",""),".",""),"-",""),"/",""),"?",""),"_",""),",",""),"[",""),"]",""),"(",""),")",""),"*",""),255),L_Placeholder,0)))),AND(LEN(SUBSTITUTE(SUBSTITUTE(SUBSTITUTE(SUBSTITUTE(SUBSTITUTE(SUBSTITUTE(SUBSTITUTE(SUBSTITUTE(SUBSTITUTE(SUBSTITUTE(SUBSTITUTE(SUBSTITUTE(SUBSTITUTE(SUBSTITUTE(SUBSTITUTE(SUBSTITUTE(LOWER(G15&amp;""),CHAR(10),""),CHAR(13),""),CHAR(9),""),CHAR(160),"")," ",""),".",""),"-",""),"/",""),"?",""),"_",""),",",""),"[",""),"]",""),"(",""),")",""),"*",""))&gt;=1,NOT(ISNUMBER(MATCH(LEFT(SUBSTITUTE(SUBSTITUTE(SUBSTITUTE(SUBSTITUTE(SUBSTITUTE(SUBSTITUTE(SUBSTITUTE(SUBSTITUTE(SUBSTITUTE(SUBSTITUTE(SUBSTITUTE(SUBSTITUTE(SUBSTITUTE(SUBSTITUTE(SUBSTITUTE(SUBSTITUTE(LOWER(G15&amp;""),CHAR(10),""),CHAR(13),""),CHAR(9),""),CHAR(160),"")," ",""),".",""),"-",""),"/",""),"?",""),"_",""),",",""),"[",""),"]",""),"(",""),")",""),"*",""),255),L_Placeholder,0)))),ISNUMBER(H15),H15&gt;=DATE(2020,1,1),H15&lt;=Flights!$D$15,AND(LEN(SUBSTITUTE(SUBSTITUTE(SUBSTITUTE(SUBSTITUTE(SUBSTITUTE(SUBSTITUTE(SUBSTITUTE(SUBSTITUTE(SUBSTITUTE(SUBSTITUTE(SUBSTITUTE(SUBSTITUTE(SUBSTITUTE(SUBSTITUTE(SUBSTITUTE(SUBSTITUTE(LOWER(I15&amp;""),CHAR(10),""),CHAR(13),""),CHAR(9),""),CHAR(160),"")," ",""),".",""),"-",""),"/",""),"?",""),"_",""),",",""),"[",""),"]",""),"(",""),")",""),"*",""))&gt;=5,NOT(ISNUMBER(MATCH(LEFT(SUBSTITUTE(SUBSTITUTE(SUBSTITUTE(SUBSTITUTE(SUBSTITUTE(SUBSTITUTE(SUBSTITUTE(SUBSTITUTE(SUBSTITUTE(SUBSTITUTE(SUBSTITUTE(SUBSTITUTE(SUBSTITUTE(SUBSTITUTE(SUBSTITUTE(SUBSTITUTE(LOWER(I15&amp;""),CHAR(10),""),CHAR(13),""),CHAR(9),""),CHAR(160),"")," ",""),".",""),"-",""),"/",""),"?",""),"_",""),",",""),"[",""),"]",""),"(",""),")",""),"*",""),255),L_Placeholder,0)))),OR(SUMPRODUCT(--ISNUMBER(SEARCH({"aa000"," aa 000"," aaa 000"," aaaa 000"," a 0000"," a000 000"," aa 00 000"," aaa 00 000"},S15)))&gt;0,SUMPRODUCT(--ISNUMBER(SEARCH({"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15)))&gt;0,SUMPRODUCT(--ISNUMBER(SEARCH({"http","www.","\",".pdf",".jpg",".jpeg",".png",".heic",".xls",".doc",".msg",".eml"},I15)))&gt;0,AND(SUMPRODUCT(--ISNUMBER(SEARCH({"sharepoint","onedrive","teams","dms","q-pulse","qpulse"},I15)))&gt;0,ISNUMBER(SEARCH("0",R15)))),NOT(SUMPRODUCT((LEN(X15)-LEN(SUBSTITUTE(X15," "&amp;L_PendStrict&amp;" "," ")))/(LEN(L_PendStrict)+1))&gt;SUMPRODUCT((LEN(X15)-LEN(SUBSTITUTE(X15," "&amp;L_PendNeg&amp;" "," ")))/(LEN(L_PendNeg)+1)))),"ON FILE","OUTSTANDING"),"OUTSTANDING")</f>
        <v>OUTSTANDING</v>
      </c>
      <c r="K15" s="60"/>
      <c r="L15" s="60"/>
      <c r="M15" s="71"/>
      <c r="N15" s="60"/>
      <c r="O15" s="72" t="str">
        <f aca="false">IFERROR(IF(AND(AND(LEN(SUBSTITUTE(SUBSTITUTE(SUBSTITUTE(SUBSTITUTE(SUBSTITUTE(SUBSTITUTE(SUBSTITUTE(SUBSTITUTE(SUBSTITUTE(SUBSTITUTE(SUBSTITUTE(SUBSTITUTE(SUBSTITUTE(SUBSTITUTE(SUBSTITUTE(SUBSTITUTE(LOWER(K15&amp;""),CHAR(10),""),CHAR(13),""),CHAR(9),""),CHAR(160),"")," ",""),".",""),"-",""),"/",""),"?",""),"_",""),",",""),"[",""),"]",""),"(",""),")",""),"*",""))&gt;=3,NOT(ISNUMBER(MATCH(LEFT(SUBSTITUTE(SUBSTITUTE(SUBSTITUTE(SUBSTITUTE(SUBSTITUTE(SUBSTITUTE(SUBSTITUTE(SUBSTITUTE(SUBSTITUTE(SUBSTITUTE(SUBSTITUTE(SUBSTITUTE(SUBSTITUTE(SUBSTITUTE(SUBSTITUTE(SUBSTITUTE(LOWER(K15&amp;""),CHAR(10),""),CHAR(13),""),CHAR(9),""),CHAR(160),"")," ",""),".",""),"-",""),"/",""),"?",""),"_",""),",",""),"[",""),"]",""),"(",""),")",""),"*",""),255),L_Placeholder,0)))),AND(LEN(SUBSTITUTE(SUBSTITUTE(SUBSTITUTE(SUBSTITUTE(SUBSTITUTE(SUBSTITUTE(SUBSTITUTE(SUBSTITUTE(SUBSTITUTE(SUBSTITUTE(SUBSTITUTE(SUBSTITUTE(SUBSTITUTE(SUBSTITUTE(SUBSTITUTE(SUBSTITUTE(LOWER(L15&amp;""),CHAR(10),""),CHAR(13),""),CHAR(9),""),CHAR(160),"")," ",""),".",""),"-",""),"/",""),"?",""),"_",""),",",""),"[",""),"]",""),"(",""),")",""),"*",""))&gt;=1,NOT(ISNUMBER(MATCH(LEFT(SUBSTITUTE(SUBSTITUTE(SUBSTITUTE(SUBSTITUTE(SUBSTITUTE(SUBSTITUTE(SUBSTITUTE(SUBSTITUTE(SUBSTITUTE(SUBSTITUTE(SUBSTITUTE(SUBSTITUTE(SUBSTITUTE(SUBSTITUTE(SUBSTITUTE(SUBSTITUTE(LOWER(L15&amp;""),CHAR(10),""),CHAR(13),""),CHAR(9),""),CHAR(160),"")," ",""),".",""),"-",""),"/",""),"?",""),"_",""),",",""),"[",""),"]",""),"(",""),")",""),"*",""),255),L_Placeholder,0)))),ISNUMBER(M15),M15&gt;=DATE(2020,1,1),M15&lt;=Flights!$D$15,AND(LEN(SUBSTITUTE(SUBSTITUTE(SUBSTITUTE(SUBSTITUTE(SUBSTITUTE(SUBSTITUTE(SUBSTITUTE(SUBSTITUTE(SUBSTITUTE(SUBSTITUTE(SUBSTITUTE(SUBSTITUTE(SUBSTITUTE(SUBSTITUTE(SUBSTITUTE(SUBSTITUTE(LOWER(N15&amp;""),CHAR(10),""),CHAR(13),""),CHAR(9),""),CHAR(160),"")," ",""),".",""),"-",""),"/",""),"?",""),"_",""),",",""),"[",""),"]",""),"(",""),")",""),"*",""))&gt;=5,NOT(ISNUMBER(MATCH(LEFT(SUBSTITUTE(SUBSTITUTE(SUBSTITUTE(SUBSTITUTE(SUBSTITUTE(SUBSTITUTE(SUBSTITUTE(SUBSTITUTE(SUBSTITUTE(SUBSTITUTE(SUBSTITUTE(SUBSTITUTE(SUBSTITUTE(SUBSTITUTE(SUBSTITUTE(SUBSTITUTE(LOWER(N15&amp;""),CHAR(10),""),CHAR(13),""),CHAR(9),""),CHAR(160),"")," ",""),".",""),"-",""),"/",""),"?",""),"_",""),",",""),"[",""),"]",""),"(",""),")",""),"*",""),255),L_Placeholder,0)))),OR(SUMPRODUCT(--ISNUMBER(SEARCH({"aa000"," aa 000"," aaa 000"," aaaa 000"," a 0000"," a000 000"," aa 00 000"," aaa 00 000"},U15)))&gt;0,SUMPRODUCT(--ISNUMBER(SEARCH({"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15)))&gt;0,SUMPRODUCT(--ISNUMBER(SEARCH({"http","www.","\",".pdf",".jpg",".jpeg",".png",".heic",".xls",".doc",".msg",".eml"},N15)))&gt;0,AND(SUMPRODUCT(--ISNUMBER(SEARCH({"sharepoint","onedrive","teams","dms","q-pulse","qpulse"},N15)))&gt;0,ISNUMBER(SEARCH("0",T15)))),NOT(SUMPRODUCT((LEN(Y15)-LEN(SUBSTITUTE(Y15," "&amp;L_PendStrict&amp;" "," ")))/(LEN(L_PendStrict)+1))&gt;SUMPRODUCT((LEN(Y15)-LEN(SUBSTITUTE(Y15," "&amp;L_PendNeg&amp;" "," ")))/(LEN(L_PendNeg)+1)))),"ON FILE","OUTSTANDING"),"OUTSTANDING")</f>
        <v>OUTSTANDING</v>
      </c>
      <c r="P15" s="73" t="n">
        <f aca="false">(J15="OUTSTANDING")+(O15="OUTSTANDING")</f>
        <v>2</v>
      </c>
      <c r="Q15" s="57" t="s">
        <v>1500</v>
      </c>
      <c r="R15" s="0" t="str">
        <f aca="false">SUBSTITUTE(SUBSTITUTE(SUBSTITUTE(SUBSTITUTE(SUBSTITUTE(SUBSTITUTE(SUBSTITUTE(SUBSTITUTE(SUBSTITUTE(LOWER(AB15&amp;""),"1","0"),"2","0"),"3","0"),"4","0"),"5","0"),"6","0"),"7","0"),"8","0"),"9","0")</f>
        <v>  </v>
      </c>
      <c r="S15" s="0" t="str">
        <f aca="false">SUBSTITUTE(SUBSTITUTE(SUBSTITUTE(SUBSTITUTE(SUBSTITUTE(SUBSTITUTE(SUBSTITUTE(SUBSTITUTE(SUBSTITUTE(SUBSTITUTE(SUBSTITUTE(SUBSTITUTE(SUBSTITUTE(SUBSTITUTE(SUBSTITUTE(SUBSTITUTE(SUBSTITUTE(SUBSTITUTE(SUBSTITUTE(SUBSTITUTE(SUBSTITUTE(SUBSTITUTE(SUBSTITUTE(SUBSTITUTE(SUBSTITUTE(R15,"b","a"),"c","a"),"d","a"),"e","a"),"f","a"),"g","a"),"h","a"),"i","a"),"j","a"),"k","a"),"l","a"),"m","a"),"n","a"),"o","a"),"p","a"),"q","a"),"r","a"),"s","a"),"t","a"),"u","a"),"v","a"),"w","a"),"x","a"),"y","a"),"z","a")</f>
        <v>  </v>
      </c>
      <c r="T15" s="0" t="str">
        <f aca="false">SUBSTITUTE(SUBSTITUTE(SUBSTITUTE(SUBSTITUTE(SUBSTITUTE(SUBSTITUTE(SUBSTITUTE(SUBSTITUTE(SUBSTITUTE(LOWER(AC15&amp;""),"1","0"),"2","0"),"3","0"),"4","0"),"5","0"),"6","0"),"7","0"),"8","0"),"9","0")</f>
        <v>  </v>
      </c>
      <c r="U15" s="0" t="str">
        <f aca="false">SUBSTITUTE(SUBSTITUTE(SUBSTITUTE(SUBSTITUTE(SUBSTITUTE(SUBSTITUTE(SUBSTITUTE(SUBSTITUTE(SUBSTITUTE(SUBSTITUTE(SUBSTITUTE(SUBSTITUTE(SUBSTITUTE(SUBSTITUTE(SUBSTITUTE(SUBSTITUTE(SUBSTITUTE(SUBSTITUTE(SUBSTITUTE(SUBSTITUTE(SUBSTITUTE(SUBSTITUTE(SUBSTITUTE(SUBSTITUTE(SUBSTITUTE(T15,"b","a"),"c","a"),"d","a"),"e","a"),"f","a"),"g","a"),"h","a"),"i","a"),"j","a"),"k","a"),"l","a"),"m","a"),"n","a"),"o","a"),"p","a"),"q","a"),"r","a"),"s","a"),"t","a"),"u","a"),"v","a"),"w","a"),"x","a"),"y","a"),"z","a")</f>
        <v>  </v>
      </c>
      <c r="V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15," "&amp;LOWER(Flights!$F$15)&amp;" "," ~ ")," mh"," ~")," at "," ~ ")," by "," ~ ")," on "," ~ ")," to "," ~ ")," from "," ~ ")," until "," ~ ")," till "," ~ ")," before "," ~ ")," after "," ~ ")," around "," ~ ")," approx "," ~ ")," about "," ~ ")," since "," ~ ")," hrs "," ~ ")," hr "," ~ ")," hours "," ~ ")," time "," ~ ")," jan "," ~ ")," feb "," ~ ")," mar "," ~ ")," apr "," ~ ")," may "," ~ ")," jun "," ~ ")," jul "," ~ ")," aug "," ~ ")," sep "," ~ ")," sept "," ~ ")," oct "," ~ ")</f>
        <v>  </v>
      </c>
      <c r="W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15," "&amp;LOWER(Flights!$F$15)&amp;" "," ~ ")," mh"," ~")," at "," ~ ")," by "," ~ ")," on "," ~ ")," to "," ~ ")," from "," ~ ")," until "," ~ ")," till "," ~ ")," before "," ~ ")," after "," ~ ")," around "," ~ ")," approx "," ~ ")," about "," ~ ")," since "," ~ ")," hrs "," ~ ")," hr "," ~ ")," hours "," ~ ")," time "," ~ ")," jan "," ~ ")," feb "," ~ ")," mar "," ~ ")," apr "," ~ ")," may "," ~ ")," jun "," ~ ")," jul "," ~ ")," aug "," ~ ")," sep "," ~ ")," sept "," ~ ")," oct "," ~ ")</f>
        <v>  </v>
      </c>
      <c r="X15" s="0" t="str">
        <f aca="fals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f>
        <v>  </v>
      </c>
      <c r="Y15" s="0" t="str">
        <f aca="fals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f>
        <v>  </v>
      </c>
      <c r="Z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15,"jan","~"),"feb","~"),"mar","~"),"apr","~"),"may","~"),"jun","~"),"jul","~"),"aug","~"),"sep","~"),"oct","~"),"nov","~"),"dec","~")," nov "," ~ ")," dec "," ~ ")," mon "," ~ ")," tue "," ~ ")," wed "," ~ ")," thu "," ~ ")," fri "," ~ ")," sat "," ~ ")," sun "," ~ ")," gate "," ~ ")," bay "," ~ ")," stand "," ~ ")," position "," ~ ")," galley "," ~ ")," flight "," ~ ")," flt "," ~ ")," day "," ~ ")," date "," ~ ")," dated "," ~ ")," the "," ~ ")," and "," ~ ")," of "," ~ ")," in "," ~ ")," for "," ~ ")," with "," ~ ")</f>
        <v>  </v>
      </c>
      <c r="A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15,"jan","~"),"feb","~"),"mar","~"),"apr","~"),"may","~"),"jun","~"),"jul","~"),"aug","~"),"sep","~"),"oct","~"),"nov","~"),"dec","~")," nov "," ~ ")," dec "," ~ ")," mon "," ~ ")," tue "," ~ ")," wed "," ~ ")," thu "," ~ ")," fri "," ~ ")," sat "," ~ ")," sun "," ~ ")," gate "," ~ ")," bay "," ~ ")," stand "," ~ ")," position "," ~ ")," galley "," ~ ")," flight "," ~ ")," flt "," ~ ")," day "," ~ ")," date "," ~ ")," dated "," ~ ")," the "," ~ ")," and "," ~ ")," of "," ~ ")," in "," ~ ")," for "," ~ ")," with "," ~ ")</f>
        <v>  </v>
      </c>
      <c r="AB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15," pax "," ~ ")," etd "," ~ ")," eta "," ~ ")," std "," ~ ")," sta "," ~ ")," atd "," ~ ")," ata "," ~ ")," lt "," ~ ")," utc "," ~ ")," local "," ~ ")," ok "," ~ ")," done "," ~ ")," seen "," ~ ")," chk "," ~ ")," chkd "," ~ ")," checked "," ~ ")," rcvd "," ~ ")," recd "," ~ ")," dep "," ~ ")," arr "," ~ ")," qty "," ~ ")," all "," ~ ")," ttl "," ~ ")," total "," ~ ")," via "," ~ ")," per "," ~ ")," call "," ~ ")," inbound "," ~ ")," outbound "," ~ ")," approx "," ~ ")</f>
        <v>  </v>
      </c>
      <c r="AC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15," pax "," ~ ")," etd "," ~ ")," eta "," ~ ")," std "," ~ ")," sta "," ~ ")," atd "," ~ ")," ata "," ~ ")," lt "," ~ ")," utc "," ~ ")," local "," ~ ")," ok "," ~ ")," done "," ~ ")," seen "," ~ ")," chk "," ~ ")," chkd "," ~ ")," checked "," ~ ")," rcvd "," ~ ")," recd "," ~ ")," dep "," ~ ")," arr "," ~ ")," qty "," ~ ")," all "," ~ ")," ttl "," ~ ")," total "," ~ ")," via "," ~ ")," per "," ~ ")," call "," ~ ")," inbound "," ~ ")," outbound "," ~ ")," approx "," ~ ")</f>
        <v>  </v>
      </c>
    </row>
    <row r="16" customFormat="false" ht="30" hidden="false" customHeight="true" outlineLevel="0" collapsed="false">
      <c r="A16" s="69" t="s">
        <v>261</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IFERROR(IF(AND(AND(LEN(SUBSTITUTE(SUBSTITUTE(SUBSTITUTE(SUBSTITUTE(SUBSTITUTE(SUBSTITUTE(SUBSTITUTE(SUBSTITUTE(SUBSTITUTE(SUBSTITUTE(SUBSTITUTE(SUBSTITUTE(SUBSTITUTE(SUBSTITUTE(SUBSTITUTE(SUBSTITUTE(LOWER(F16&amp;""),CHAR(10),""),CHAR(13),""),CHAR(9),""),CHAR(160),"")," ",""),".",""),"-",""),"/",""),"?",""),"_",""),",",""),"[",""),"]",""),"(",""),")",""),"*",""))&gt;=3,NOT(ISNUMBER(MATCH(LEFT(SUBSTITUTE(SUBSTITUTE(SUBSTITUTE(SUBSTITUTE(SUBSTITUTE(SUBSTITUTE(SUBSTITUTE(SUBSTITUTE(SUBSTITUTE(SUBSTITUTE(SUBSTITUTE(SUBSTITUTE(SUBSTITUTE(SUBSTITUTE(SUBSTITUTE(SUBSTITUTE(LOWER(F16&amp;""),CHAR(10),""),CHAR(13),""),CHAR(9),""),CHAR(160),"")," ",""),".",""),"-",""),"/",""),"?",""),"_",""),",",""),"[",""),"]",""),"(",""),")",""),"*",""),255),L_Placeholder,0)))),AND(LEN(SUBSTITUTE(SUBSTITUTE(SUBSTITUTE(SUBSTITUTE(SUBSTITUTE(SUBSTITUTE(SUBSTITUTE(SUBSTITUTE(SUBSTITUTE(SUBSTITUTE(SUBSTITUTE(SUBSTITUTE(SUBSTITUTE(SUBSTITUTE(SUBSTITUTE(SUBSTITUTE(LOWER(G16&amp;""),CHAR(10),""),CHAR(13),""),CHAR(9),""),CHAR(160),"")," ",""),".",""),"-",""),"/",""),"?",""),"_",""),",",""),"[",""),"]",""),"(",""),")",""),"*",""))&gt;=1,NOT(ISNUMBER(MATCH(LEFT(SUBSTITUTE(SUBSTITUTE(SUBSTITUTE(SUBSTITUTE(SUBSTITUTE(SUBSTITUTE(SUBSTITUTE(SUBSTITUTE(SUBSTITUTE(SUBSTITUTE(SUBSTITUTE(SUBSTITUTE(SUBSTITUTE(SUBSTITUTE(SUBSTITUTE(SUBSTITUTE(LOWER(G16&amp;""),CHAR(10),""),CHAR(13),""),CHAR(9),""),CHAR(160),"")," ",""),".",""),"-",""),"/",""),"?",""),"_",""),",",""),"[",""),"]",""),"(",""),")",""),"*",""),255),L_Placeholder,0)))),ISNUMBER(H16),H16&gt;=DATE(2020,1,1),H16&lt;=Flights!$D$16,AND(LEN(SUBSTITUTE(SUBSTITUTE(SUBSTITUTE(SUBSTITUTE(SUBSTITUTE(SUBSTITUTE(SUBSTITUTE(SUBSTITUTE(SUBSTITUTE(SUBSTITUTE(SUBSTITUTE(SUBSTITUTE(SUBSTITUTE(SUBSTITUTE(SUBSTITUTE(SUBSTITUTE(LOWER(I16&amp;""),CHAR(10),""),CHAR(13),""),CHAR(9),""),CHAR(160),"")," ",""),".",""),"-",""),"/",""),"?",""),"_",""),",",""),"[",""),"]",""),"(",""),")",""),"*",""))&gt;=5,NOT(ISNUMBER(MATCH(LEFT(SUBSTITUTE(SUBSTITUTE(SUBSTITUTE(SUBSTITUTE(SUBSTITUTE(SUBSTITUTE(SUBSTITUTE(SUBSTITUTE(SUBSTITUTE(SUBSTITUTE(SUBSTITUTE(SUBSTITUTE(SUBSTITUTE(SUBSTITUTE(SUBSTITUTE(SUBSTITUTE(LOWER(I16&amp;""),CHAR(10),""),CHAR(13),""),CHAR(9),""),CHAR(160),"")," ",""),".",""),"-",""),"/",""),"?",""),"_",""),",",""),"[",""),"]",""),"(",""),")",""),"*",""),255),L_Placeholder,0)))),OR(SUMPRODUCT(--ISNUMBER(SEARCH({"aa000"," aa 000"," aaa 000"," aaaa 000"," a 0000"," a000 000"," aa 00 000"," aaa 00 000"},S16)))&gt;0,SUMPRODUCT(--ISNUMBER(SEARCH({"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16)))&gt;0,SUMPRODUCT(--ISNUMBER(SEARCH({"http","www.","\",".pdf",".jpg",".jpeg",".png",".heic",".xls",".doc",".msg",".eml"},I16)))&gt;0,AND(SUMPRODUCT(--ISNUMBER(SEARCH({"sharepoint","onedrive","teams","dms","q-pulse","qpulse"},I16)))&gt;0,ISNUMBER(SEARCH("0",R16)))),NOT(SUMPRODUCT((LEN(X16)-LEN(SUBSTITUTE(X16," "&amp;L_PendStrict&amp;" "," ")))/(LEN(L_PendStrict)+1))&gt;SUMPRODUCT((LEN(X16)-LEN(SUBSTITUTE(X16," "&amp;L_PendNeg&amp;" "," ")))/(LEN(L_PendNeg)+1)))),"ON FILE","OUTSTANDING"),"OUTSTANDING")</f>
        <v>OUTSTANDING</v>
      </c>
      <c r="K16" s="60"/>
      <c r="L16" s="60"/>
      <c r="M16" s="71"/>
      <c r="N16" s="60"/>
      <c r="O16" s="72" t="str">
        <f aca="false">IFERROR(IF(AND(AND(LEN(SUBSTITUTE(SUBSTITUTE(SUBSTITUTE(SUBSTITUTE(SUBSTITUTE(SUBSTITUTE(SUBSTITUTE(SUBSTITUTE(SUBSTITUTE(SUBSTITUTE(SUBSTITUTE(SUBSTITUTE(SUBSTITUTE(SUBSTITUTE(SUBSTITUTE(SUBSTITUTE(LOWER(K16&amp;""),CHAR(10),""),CHAR(13),""),CHAR(9),""),CHAR(160),"")," ",""),".",""),"-",""),"/",""),"?",""),"_",""),",",""),"[",""),"]",""),"(",""),")",""),"*",""))&gt;=3,NOT(ISNUMBER(MATCH(LEFT(SUBSTITUTE(SUBSTITUTE(SUBSTITUTE(SUBSTITUTE(SUBSTITUTE(SUBSTITUTE(SUBSTITUTE(SUBSTITUTE(SUBSTITUTE(SUBSTITUTE(SUBSTITUTE(SUBSTITUTE(SUBSTITUTE(SUBSTITUTE(SUBSTITUTE(SUBSTITUTE(LOWER(K16&amp;""),CHAR(10),""),CHAR(13),""),CHAR(9),""),CHAR(160),"")," ",""),".",""),"-",""),"/",""),"?",""),"_",""),",",""),"[",""),"]",""),"(",""),")",""),"*",""),255),L_Placeholder,0)))),AND(LEN(SUBSTITUTE(SUBSTITUTE(SUBSTITUTE(SUBSTITUTE(SUBSTITUTE(SUBSTITUTE(SUBSTITUTE(SUBSTITUTE(SUBSTITUTE(SUBSTITUTE(SUBSTITUTE(SUBSTITUTE(SUBSTITUTE(SUBSTITUTE(SUBSTITUTE(SUBSTITUTE(LOWER(L16&amp;""),CHAR(10),""),CHAR(13),""),CHAR(9),""),CHAR(160),"")," ",""),".",""),"-",""),"/",""),"?",""),"_",""),",",""),"[",""),"]",""),"(",""),")",""),"*",""))&gt;=1,NOT(ISNUMBER(MATCH(LEFT(SUBSTITUTE(SUBSTITUTE(SUBSTITUTE(SUBSTITUTE(SUBSTITUTE(SUBSTITUTE(SUBSTITUTE(SUBSTITUTE(SUBSTITUTE(SUBSTITUTE(SUBSTITUTE(SUBSTITUTE(SUBSTITUTE(SUBSTITUTE(SUBSTITUTE(SUBSTITUTE(LOWER(L16&amp;""),CHAR(10),""),CHAR(13),""),CHAR(9),""),CHAR(160),"")," ",""),".",""),"-",""),"/",""),"?",""),"_",""),",",""),"[",""),"]",""),"(",""),")",""),"*",""),255),L_Placeholder,0)))),ISNUMBER(M16),M16&gt;=DATE(2020,1,1),M16&lt;=Flights!$D$16,AND(LEN(SUBSTITUTE(SUBSTITUTE(SUBSTITUTE(SUBSTITUTE(SUBSTITUTE(SUBSTITUTE(SUBSTITUTE(SUBSTITUTE(SUBSTITUTE(SUBSTITUTE(SUBSTITUTE(SUBSTITUTE(SUBSTITUTE(SUBSTITUTE(SUBSTITUTE(SUBSTITUTE(LOWER(N16&amp;""),CHAR(10),""),CHAR(13),""),CHAR(9),""),CHAR(160),"")," ",""),".",""),"-",""),"/",""),"?",""),"_",""),",",""),"[",""),"]",""),"(",""),")",""),"*",""))&gt;=5,NOT(ISNUMBER(MATCH(LEFT(SUBSTITUTE(SUBSTITUTE(SUBSTITUTE(SUBSTITUTE(SUBSTITUTE(SUBSTITUTE(SUBSTITUTE(SUBSTITUTE(SUBSTITUTE(SUBSTITUTE(SUBSTITUTE(SUBSTITUTE(SUBSTITUTE(SUBSTITUTE(SUBSTITUTE(SUBSTITUTE(LOWER(N16&amp;""),CHAR(10),""),CHAR(13),""),CHAR(9),""),CHAR(160),"")," ",""),".",""),"-",""),"/",""),"?",""),"_",""),",",""),"[",""),"]",""),"(",""),")",""),"*",""),255),L_Placeholder,0)))),OR(SUMPRODUCT(--ISNUMBER(SEARCH({"aa000"," aa 000"," aaa 000"," aaaa 000"," a 0000"," a000 000"," aa 00 000"," aaa 00 000"},U16)))&gt;0,SUMPRODUCT(--ISNUMBER(SEARCH({"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16)))&gt;0,SUMPRODUCT(--ISNUMBER(SEARCH({"http","www.","\",".pdf",".jpg",".jpeg",".png",".heic",".xls",".doc",".msg",".eml"},N16)))&gt;0,AND(SUMPRODUCT(--ISNUMBER(SEARCH({"sharepoint","onedrive","teams","dms","q-pulse","qpulse"},N16)))&gt;0,ISNUMBER(SEARCH("0",T16)))),NOT(SUMPRODUCT((LEN(Y16)-LEN(SUBSTITUTE(Y16," "&amp;L_PendStrict&amp;" "," ")))/(LEN(L_PendStrict)+1))&gt;SUMPRODUCT((LEN(Y16)-LEN(SUBSTITUTE(Y16," "&amp;L_PendNeg&amp;" "," ")))/(LEN(L_PendNeg)+1)))),"ON FILE","OUTSTANDING"),"OUTSTANDING")</f>
        <v>OUTSTANDING</v>
      </c>
      <c r="P16" s="73" t="n">
        <f aca="false">(J16="OUTSTANDING")+(O16="OUTSTANDING")</f>
        <v>2</v>
      </c>
      <c r="Q16" s="57" t="s">
        <v>1499</v>
      </c>
      <c r="R16" s="0" t="str">
        <f aca="false">SUBSTITUTE(SUBSTITUTE(SUBSTITUTE(SUBSTITUTE(SUBSTITUTE(SUBSTITUTE(SUBSTITUTE(SUBSTITUTE(SUBSTITUTE(LOWER(AB16&amp;""),"1","0"),"2","0"),"3","0"),"4","0"),"5","0"),"6","0"),"7","0"),"8","0"),"9","0")</f>
        <v>  </v>
      </c>
      <c r="S16" s="0" t="str">
        <f aca="false">SUBSTITUTE(SUBSTITUTE(SUBSTITUTE(SUBSTITUTE(SUBSTITUTE(SUBSTITUTE(SUBSTITUTE(SUBSTITUTE(SUBSTITUTE(SUBSTITUTE(SUBSTITUTE(SUBSTITUTE(SUBSTITUTE(SUBSTITUTE(SUBSTITUTE(SUBSTITUTE(SUBSTITUTE(SUBSTITUTE(SUBSTITUTE(SUBSTITUTE(SUBSTITUTE(SUBSTITUTE(SUBSTITUTE(SUBSTITUTE(SUBSTITUTE(R16,"b","a"),"c","a"),"d","a"),"e","a"),"f","a"),"g","a"),"h","a"),"i","a"),"j","a"),"k","a"),"l","a"),"m","a"),"n","a"),"o","a"),"p","a"),"q","a"),"r","a"),"s","a"),"t","a"),"u","a"),"v","a"),"w","a"),"x","a"),"y","a"),"z","a")</f>
        <v>  </v>
      </c>
      <c r="T16" s="0" t="str">
        <f aca="false">SUBSTITUTE(SUBSTITUTE(SUBSTITUTE(SUBSTITUTE(SUBSTITUTE(SUBSTITUTE(SUBSTITUTE(SUBSTITUTE(SUBSTITUTE(LOWER(AC16&amp;""),"1","0"),"2","0"),"3","0"),"4","0"),"5","0"),"6","0"),"7","0"),"8","0"),"9","0")</f>
        <v>  </v>
      </c>
      <c r="U16" s="0" t="str">
        <f aca="false">SUBSTITUTE(SUBSTITUTE(SUBSTITUTE(SUBSTITUTE(SUBSTITUTE(SUBSTITUTE(SUBSTITUTE(SUBSTITUTE(SUBSTITUTE(SUBSTITUTE(SUBSTITUTE(SUBSTITUTE(SUBSTITUTE(SUBSTITUTE(SUBSTITUTE(SUBSTITUTE(SUBSTITUTE(SUBSTITUTE(SUBSTITUTE(SUBSTITUTE(SUBSTITUTE(SUBSTITUTE(SUBSTITUTE(SUBSTITUTE(SUBSTITUTE(T16,"b","a"),"c","a"),"d","a"),"e","a"),"f","a"),"g","a"),"h","a"),"i","a"),"j","a"),"k","a"),"l","a"),"m","a"),"n","a"),"o","a"),"p","a"),"q","a"),"r","a"),"s","a"),"t","a"),"u","a"),"v","a"),"w","a"),"x","a"),"y","a"),"z","a")</f>
        <v>  </v>
      </c>
      <c r="V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16," "&amp;LOWER(Flights!$F$16)&amp;" "," ~ ")," mh"," ~")," at "," ~ ")," by "," ~ ")," on "," ~ ")," to "," ~ ")," from "," ~ ")," until "," ~ ")," till "," ~ ")," before "," ~ ")," after "," ~ ")," around "," ~ ")," approx "," ~ ")," about "," ~ ")," since "," ~ ")," hrs "," ~ ")," hr "," ~ ")," hours "," ~ ")," time "," ~ ")," jan "," ~ ")," feb "," ~ ")," mar "," ~ ")," apr "," ~ ")," may "," ~ ")," jun "," ~ ")," jul "," ~ ")," aug "," ~ ")," sep "," ~ ")," sept "," ~ ")," oct "," ~ ")</f>
        <v>  </v>
      </c>
      <c r="W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16," "&amp;LOWER(Flights!$F$16)&amp;" "," ~ ")," mh"," ~")," at "," ~ ")," by "," ~ ")," on "," ~ ")," to "," ~ ")," from "," ~ ")," until "," ~ ")," till "," ~ ")," before "," ~ ")," after "," ~ ")," around "," ~ ")," approx "," ~ ")," about "," ~ ")," since "," ~ ")," hrs "," ~ ")," hr "," ~ ")," hours "," ~ ")," time "," ~ ")," jan "," ~ ")," feb "," ~ ")," mar "," ~ ")," apr "," ~ ")," may "," ~ ")," jun "," ~ ")," jul "," ~ ")," aug "," ~ ")," sep "," ~ ")," sept "," ~ ")," oct "," ~ ")</f>
        <v>  </v>
      </c>
      <c r="X16" s="0" t="str">
        <f aca="fals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f>
        <v>  </v>
      </c>
      <c r="Y16" s="0" t="str">
        <f aca="fals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f>
        <v>  </v>
      </c>
      <c r="Z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16,"jan","~"),"feb","~"),"mar","~"),"apr","~"),"may","~"),"jun","~"),"jul","~"),"aug","~"),"sep","~"),"oct","~"),"nov","~"),"dec","~")," nov "," ~ ")," dec "," ~ ")," mon "," ~ ")," tue "," ~ ")," wed "," ~ ")," thu "," ~ ")," fri "," ~ ")," sat "," ~ ")," sun "," ~ ")," gate "," ~ ")," bay "," ~ ")," stand "," ~ ")," position "," ~ ")," galley "," ~ ")," flight "," ~ ")," flt "," ~ ")," day "," ~ ")," date "," ~ ")," dated "," ~ ")," the "," ~ ")," and "," ~ ")," of "," ~ ")," in "," ~ ")," for "," ~ ")," with "," ~ ")</f>
        <v>  </v>
      </c>
      <c r="A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16,"jan","~"),"feb","~"),"mar","~"),"apr","~"),"may","~"),"jun","~"),"jul","~"),"aug","~"),"sep","~"),"oct","~"),"nov","~"),"dec","~")," nov "," ~ ")," dec "," ~ ")," mon "," ~ ")," tue "," ~ ")," wed "," ~ ")," thu "," ~ ")," fri "," ~ ")," sat "," ~ ")," sun "," ~ ")," gate "," ~ ")," bay "," ~ ")," stand "," ~ ")," position "," ~ ")," galley "," ~ ")," flight "," ~ ")," flt "," ~ ")," day "," ~ ")," date "," ~ ")," dated "," ~ ")," the "," ~ ")," and "," ~ ")," of "," ~ ")," in "," ~ ")," for "," ~ ")," with "," ~ ")</f>
        <v>  </v>
      </c>
      <c r="AB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16," pax "," ~ ")," etd "," ~ ")," eta "," ~ ")," std "," ~ ")," sta "," ~ ")," atd "," ~ ")," ata "," ~ ")," lt "," ~ ")," utc "," ~ ")," local "," ~ ")," ok "," ~ ")," done "," ~ ")," seen "," ~ ")," chk "," ~ ")," chkd "," ~ ")," checked "," ~ ")," rcvd "," ~ ")," recd "," ~ ")," dep "," ~ ")," arr "," ~ ")," qty "," ~ ")," all "," ~ ")," ttl "," ~ ")," total "," ~ ")," via "," ~ ")," per "," ~ ")," call "," ~ ")," inbound "," ~ ")," outbound "," ~ ")," approx "," ~ ")</f>
        <v>  </v>
      </c>
      <c r="AC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16," pax "," ~ ")," etd "," ~ ")," eta "," ~ ")," std "," ~ ")," sta "," ~ ")," atd "," ~ ")," ata "," ~ ")," lt "," ~ ")," utc "," ~ ")," local "," ~ ")," ok "," ~ ")," done "," ~ ")," seen "," ~ ")," chk "," ~ ")," chkd "," ~ ")," checked "," ~ ")," rcvd "," ~ ")," recd "," ~ ")," dep "," ~ ")," arr "," ~ ")," qty "," ~ ")," all "," ~ ")," ttl "," ~ ")," total "," ~ ")," via "," ~ ")," per "," ~ ")," call "," ~ ")," inbound "," ~ ")," outbound "," ~ ")," approx "," ~ ")</f>
        <v>  </v>
      </c>
    </row>
    <row r="17" customFormat="false" ht="30" hidden="false" customHeight="true" outlineLevel="0" collapsed="false">
      <c r="A17" s="69" t="s">
        <v>272</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IFERROR(IF(AND(AND(LEN(SUBSTITUTE(SUBSTITUTE(SUBSTITUTE(SUBSTITUTE(SUBSTITUTE(SUBSTITUTE(SUBSTITUTE(SUBSTITUTE(SUBSTITUTE(SUBSTITUTE(SUBSTITUTE(SUBSTITUTE(SUBSTITUTE(SUBSTITUTE(SUBSTITUTE(SUBSTITUTE(LOWER(F17&amp;""),CHAR(10),""),CHAR(13),""),CHAR(9),""),CHAR(160),"")," ",""),".",""),"-",""),"/",""),"?",""),"_",""),",",""),"[",""),"]",""),"(",""),")",""),"*",""))&gt;=3,NOT(ISNUMBER(MATCH(LEFT(SUBSTITUTE(SUBSTITUTE(SUBSTITUTE(SUBSTITUTE(SUBSTITUTE(SUBSTITUTE(SUBSTITUTE(SUBSTITUTE(SUBSTITUTE(SUBSTITUTE(SUBSTITUTE(SUBSTITUTE(SUBSTITUTE(SUBSTITUTE(SUBSTITUTE(SUBSTITUTE(LOWER(F17&amp;""),CHAR(10),""),CHAR(13),""),CHAR(9),""),CHAR(160),"")," ",""),".",""),"-",""),"/",""),"?",""),"_",""),",",""),"[",""),"]",""),"(",""),")",""),"*",""),255),L_Placeholder,0)))),AND(LEN(SUBSTITUTE(SUBSTITUTE(SUBSTITUTE(SUBSTITUTE(SUBSTITUTE(SUBSTITUTE(SUBSTITUTE(SUBSTITUTE(SUBSTITUTE(SUBSTITUTE(SUBSTITUTE(SUBSTITUTE(SUBSTITUTE(SUBSTITUTE(SUBSTITUTE(SUBSTITUTE(LOWER(G17&amp;""),CHAR(10),""),CHAR(13),""),CHAR(9),""),CHAR(160),"")," ",""),".",""),"-",""),"/",""),"?",""),"_",""),",",""),"[",""),"]",""),"(",""),")",""),"*",""))&gt;=1,NOT(ISNUMBER(MATCH(LEFT(SUBSTITUTE(SUBSTITUTE(SUBSTITUTE(SUBSTITUTE(SUBSTITUTE(SUBSTITUTE(SUBSTITUTE(SUBSTITUTE(SUBSTITUTE(SUBSTITUTE(SUBSTITUTE(SUBSTITUTE(SUBSTITUTE(SUBSTITUTE(SUBSTITUTE(SUBSTITUTE(LOWER(G17&amp;""),CHAR(10),""),CHAR(13),""),CHAR(9),""),CHAR(160),"")," ",""),".",""),"-",""),"/",""),"?",""),"_",""),",",""),"[",""),"]",""),"(",""),")",""),"*",""),255),L_Placeholder,0)))),ISNUMBER(H17),H17&gt;=DATE(2020,1,1),H17&lt;=Flights!$D$17,AND(LEN(SUBSTITUTE(SUBSTITUTE(SUBSTITUTE(SUBSTITUTE(SUBSTITUTE(SUBSTITUTE(SUBSTITUTE(SUBSTITUTE(SUBSTITUTE(SUBSTITUTE(SUBSTITUTE(SUBSTITUTE(SUBSTITUTE(SUBSTITUTE(SUBSTITUTE(SUBSTITUTE(LOWER(I17&amp;""),CHAR(10),""),CHAR(13),""),CHAR(9),""),CHAR(160),"")," ",""),".",""),"-",""),"/",""),"?",""),"_",""),",",""),"[",""),"]",""),"(",""),")",""),"*",""))&gt;=5,NOT(ISNUMBER(MATCH(LEFT(SUBSTITUTE(SUBSTITUTE(SUBSTITUTE(SUBSTITUTE(SUBSTITUTE(SUBSTITUTE(SUBSTITUTE(SUBSTITUTE(SUBSTITUTE(SUBSTITUTE(SUBSTITUTE(SUBSTITUTE(SUBSTITUTE(SUBSTITUTE(SUBSTITUTE(SUBSTITUTE(LOWER(I17&amp;""),CHAR(10),""),CHAR(13),""),CHAR(9),""),CHAR(160),"")," ",""),".",""),"-",""),"/",""),"?",""),"_",""),",",""),"[",""),"]",""),"(",""),")",""),"*",""),255),L_Placeholder,0)))),OR(SUMPRODUCT(--ISNUMBER(SEARCH({"aa000"," aa 000"," aaa 000"," aaaa 000"," a 0000"," a000 000"," aa 00 000"," aaa 00 000"},S17)))&gt;0,SUMPRODUCT(--ISNUMBER(SEARCH({"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17)))&gt;0,SUMPRODUCT(--ISNUMBER(SEARCH({"http","www.","\",".pdf",".jpg",".jpeg",".png",".heic",".xls",".doc",".msg",".eml"},I17)))&gt;0,AND(SUMPRODUCT(--ISNUMBER(SEARCH({"sharepoint","onedrive","teams","dms","q-pulse","qpulse"},I17)))&gt;0,ISNUMBER(SEARCH("0",R17)))),NOT(SUMPRODUCT((LEN(X17)-LEN(SUBSTITUTE(X17," "&amp;L_PendStrict&amp;" "," ")))/(LEN(L_PendStrict)+1))&gt;SUMPRODUCT((LEN(X17)-LEN(SUBSTITUTE(X17," "&amp;L_PendNeg&amp;" "," ")))/(LEN(L_PendNeg)+1)))),"ON FILE","OUTSTANDING"),"OUTSTANDING")</f>
        <v>OUTSTANDING</v>
      </c>
      <c r="K17" s="60"/>
      <c r="L17" s="60"/>
      <c r="M17" s="71"/>
      <c r="N17" s="60"/>
      <c r="O17" s="72" t="str">
        <f aca="false">IFERROR(IF(AND(AND(LEN(SUBSTITUTE(SUBSTITUTE(SUBSTITUTE(SUBSTITUTE(SUBSTITUTE(SUBSTITUTE(SUBSTITUTE(SUBSTITUTE(SUBSTITUTE(SUBSTITUTE(SUBSTITUTE(SUBSTITUTE(SUBSTITUTE(SUBSTITUTE(SUBSTITUTE(SUBSTITUTE(LOWER(K17&amp;""),CHAR(10),""),CHAR(13),""),CHAR(9),""),CHAR(160),"")," ",""),".",""),"-",""),"/",""),"?",""),"_",""),",",""),"[",""),"]",""),"(",""),")",""),"*",""))&gt;=3,NOT(ISNUMBER(MATCH(LEFT(SUBSTITUTE(SUBSTITUTE(SUBSTITUTE(SUBSTITUTE(SUBSTITUTE(SUBSTITUTE(SUBSTITUTE(SUBSTITUTE(SUBSTITUTE(SUBSTITUTE(SUBSTITUTE(SUBSTITUTE(SUBSTITUTE(SUBSTITUTE(SUBSTITUTE(SUBSTITUTE(LOWER(K17&amp;""),CHAR(10),""),CHAR(13),""),CHAR(9),""),CHAR(160),"")," ",""),".",""),"-",""),"/",""),"?",""),"_",""),",",""),"[",""),"]",""),"(",""),")",""),"*",""),255),L_Placeholder,0)))),AND(LEN(SUBSTITUTE(SUBSTITUTE(SUBSTITUTE(SUBSTITUTE(SUBSTITUTE(SUBSTITUTE(SUBSTITUTE(SUBSTITUTE(SUBSTITUTE(SUBSTITUTE(SUBSTITUTE(SUBSTITUTE(SUBSTITUTE(SUBSTITUTE(SUBSTITUTE(SUBSTITUTE(LOWER(L17&amp;""),CHAR(10),""),CHAR(13),""),CHAR(9),""),CHAR(160),"")," ",""),".",""),"-",""),"/",""),"?",""),"_",""),",",""),"[",""),"]",""),"(",""),")",""),"*",""))&gt;=1,NOT(ISNUMBER(MATCH(LEFT(SUBSTITUTE(SUBSTITUTE(SUBSTITUTE(SUBSTITUTE(SUBSTITUTE(SUBSTITUTE(SUBSTITUTE(SUBSTITUTE(SUBSTITUTE(SUBSTITUTE(SUBSTITUTE(SUBSTITUTE(SUBSTITUTE(SUBSTITUTE(SUBSTITUTE(SUBSTITUTE(LOWER(L17&amp;""),CHAR(10),""),CHAR(13),""),CHAR(9),""),CHAR(160),"")," ",""),".",""),"-",""),"/",""),"?",""),"_",""),",",""),"[",""),"]",""),"(",""),")",""),"*",""),255),L_Placeholder,0)))),ISNUMBER(M17),M17&gt;=DATE(2020,1,1),M17&lt;=Flights!$D$17,AND(LEN(SUBSTITUTE(SUBSTITUTE(SUBSTITUTE(SUBSTITUTE(SUBSTITUTE(SUBSTITUTE(SUBSTITUTE(SUBSTITUTE(SUBSTITUTE(SUBSTITUTE(SUBSTITUTE(SUBSTITUTE(SUBSTITUTE(SUBSTITUTE(SUBSTITUTE(SUBSTITUTE(LOWER(N17&amp;""),CHAR(10),""),CHAR(13),""),CHAR(9),""),CHAR(160),"")," ",""),".",""),"-",""),"/",""),"?",""),"_",""),",",""),"[",""),"]",""),"(",""),")",""),"*",""))&gt;=5,NOT(ISNUMBER(MATCH(LEFT(SUBSTITUTE(SUBSTITUTE(SUBSTITUTE(SUBSTITUTE(SUBSTITUTE(SUBSTITUTE(SUBSTITUTE(SUBSTITUTE(SUBSTITUTE(SUBSTITUTE(SUBSTITUTE(SUBSTITUTE(SUBSTITUTE(SUBSTITUTE(SUBSTITUTE(SUBSTITUTE(LOWER(N17&amp;""),CHAR(10),""),CHAR(13),""),CHAR(9),""),CHAR(160),"")," ",""),".",""),"-",""),"/",""),"?",""),"_",""),",",""),"[",""),"]",""),"(",""),")",""),"*",""),255),L_Placeholder,0)))),OR(SUMPRODUCT(--ISNUMBER(SEARCH({"aa000"," aa 000"," aaa 000"," aaaa 000"," a 0000"," a000 000"," aa 00 000"," aaa 00 000"},U17)))&gt;0,SUMPRODUCT(--ISNUMBER(SEARCH({"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17)))&gt;0,SUMPRODUCT(--ISNUMBER(SEARCH({"http","www.","\",".pdf",".jpg",".jpeg",".png",".heic",".xls",".doc",".msg",".eml"},N17)))&gt;0,AND(SUMPRODUCT(--ISNUMBER(SEARCH({"sharepoint","onedrive","teams","dms","q-pulse","qpulse"},N17)))&gt;0,ISNUMBER(SEARCH("0",T17)))),NOT(SUMPRODUCT((LEN(Y17)-LEN(SUBSTITUTE(Y17," "&amp;L_PendStrict&amp;" "," ")))/(LEN(L_PendStrict)+1))&gt;SUMPRODUCT((LEN(Y17)-LEN(SUBSTITUTE(Y17," "&amp;L_PendNeg&amp;" "," ")))/(LEN(L_PendNeg)+1)))),"ON FILE","OUTSTANDING"),"OUTSTANDING")</f>
        <v>OUTSTANDING</v>
      </c>
      <c r="P17" s="73" t="n">
        <f aca="false">(J17="OUTSTANDING")+(O17="OUTSTANDING")</f>
        <v>2</v>
      </c>
      <c r="Q17" s="57" t="s">
        <v>1499</v>
      </c>
      <c r="R17" s="0" t="str">
        <f aca="false">SUBSTITUTE(SUBSTITUTE(SUBSTITUTE(SUBSTITUTE(SUBSTITUTE(SUBSTITUTE(SUBSTITUTE(SUBSTITUTE(SUBSTITUTE(LOWER(AB17&amp;""),"1","0"),"2","0"),"3","0"),"4","0"),"5","0"),"6","0"),"7","0"),"8","0"),"9","0")</f>
        <v>  </v>
      </c>
      <c r="S17" s="0" t="str">
        <f aca="false">SUBSTITUTE(SUBSTITUTE(SUBSTITUTE(SUBSTITUTE(SUBSTITUTE(SUBSTITUTE(SUBSTITUTE(SUBSTITUTE(SUBSTITUTE(SUBSTITUTE(SUBSTITUTE(SUBSTITUTE(SUBSTITUTE(SUBSTITUTE(SUBSTITUTE(SUBSTITUTE(SUBSTITUTE(SUBSTITUTE(SUBSTITUTE(SUBSTITUTE(SUBSTITUTE(SUBSTITUTE(SUBSTITUTE(SUBSTITUTE(SUBSTITUTE(R17,"b","a"),"c","a"),"d","a"),"e","a"),"f","a"),"g","a"),"h","a"),"i","a"),"j","a"),"k","a"),"l","a"),"m","a"),"n","a"),"o","a"),"p","a"),"q","a"),"r","a"),"s","a"),"t","a"),"u","a"),"v","a"),"w","a"),"x","a"),"y","a"),"z","a")</f>
        <v>  </v>
      </c>
      <c r="T17" s="0" t="str">
        <f aca="false">SUBSTITUTE(SUBSTITUTE(SUBSTITUTE(SUBSTITUTE(SUBSTITUTE(SUBSTITUTE(SUBSTITUTE(SUBSTITUTE(SUBSTITUTE(LOWER(AC17&amp;""),"1","0"),"2","0"),"3","0"),"4","0"),"5","0"),"6","0"),"7","0"),"8","0"),"9","0")</f>
        <v>  </v>
      </c>
      <c r="U17" s="0" t="str">
        <f aca="false">SUBSTITUTE(SUBSTITUTE(SUBSTITUTE(SUBSTITUTE(SUBSTITUTE(SUBSTITUTE(SUBSTITUTE(SUBSTITUTE(SUBSTITUTE(SUBSTITUTE(SUBSTITUTE(SUBSTITUTE(SUBSTITUTE(SUBSTITUTE(SUBSTITUTE(SUBSTITUTE(SUBSTITUTE(SUBSTITUTE(SUBSTITUTE(SUBSTITUTE(SUBSTITUTE(SUBSTITUTE(SUBSTITUTE(SUBSTITUTE(SUBSTITUTE(T17,"b","a"),"c","a"),"d","a"),"e","a"),"f","a"),"g","a"),"h","a"),"i","a"),"j","a"),"k","a"),"l","a"),"m","a"),"n","a"),"o","a"),"p","a"),"q","a"),"r","a"),"s","a"),"t","a"),"u","a"),"v","a"),"w","a"),"x","a"),"y","a"),"z","a")</f>
        <v>  </v>
      </c>
      <c r="V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17," "&amp;LOWER(Flights!$F$17)&amp;" "," ~ ")," mh"," ~")," at "," ~ ")," by "," ~ ")," on "," ~ ")," to "," ~ ")," from "," ~ ")," until "," ~ ")," till "," ~ ")," before "," ~ ")," after "," ~ ")," around "," ~ ")," approx "," ~ ")," about "," ~ ")," since "," ~ ")," hrs "," ~ ")," hr "," ~ ")," hours "," ~ ")," time "," ~ ")," jan "," ~ ")," feb "," ~ ")," mar "," ~ ")," apr "," ~ ")," may "," ~ ")," jun "," ~ ")," jul "," ~ ")," aug "," ~ ")," sep "," ~ ")," sept "," ~ ")," oct "," ~ ")</f>
        <v>  </v>
      </c>
      <c r="W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17," "&amp;LOWER(Flights!$F$17)&amp;" "," ~ ")," mh"," ~")," at "," ~ ")," by "," ~ ")," on "," ~ ")," to "," ~ ")," from "," ~ ")," until "," ~ ")," till "," ~ ")," before "," ~ ")," after "," ~ ")," around "," ~ ")," approx "," ~ ")," about "," ~ ")," since "," ~ ")," hrs "," ~ ")," hr "," ~ ")," hours "," ~ ")," time "," ~ ")," jan "," ~ ")," feb "," ~ ")," mar "," ~ ")," apr "," ~ ")," may "," ~ ")," jun "," ~ ")," jul "," ~ ")," aug "," ~ ")," sep "," ~ ")," sept "," ~ ")," oct "," ~ ")</f>
        <v>  </v>
      </c>
      <c r="X17" s="0" t="str">
        <f aca="fals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f>
        <v>  </v>
      </c>
      <c r="Y17" s="0" t="str">
        <f aca="fals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f>
        <v>  </v>
      </c>
      <c r="Z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17,"jan","~"),"feb","~"),"mar","~"),"apr","~"),"may","~"),"jun","~"),"jul","~"),"aug","~"),"sep","~"),"oct","~"),"nov","~"),"dec","~")," nov "," ~ ")," dec "," ~ ")," mon "," ~ ")," tue "," ~ ")," wed "," ~ ")," thu "," ~ ")," fri "," ~ ")," sat "," ~ ")," sun "," ~ ")," gate "," ~ ")," bay "," ~ ")," stand "," ~ ")," position "," ~ ")," galley "," ~ ")," flight "," ~ ")," flt "," ~ ")," day "," ~ ")," date "," ~ ")," dated "," ~ ")," the "," ~ ")," and "," ~ ")," of "," ~ ")," in "," ~ ")," for "," ~ ")," with "," ~ ")</f>
        <v>  </v>
      </c>
      <c r="A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17,"jan","~"),"feb","~"),"mar","~"),"apr","~"),"may","~"),"jun","~"),"jul","~"),"aug","~"),"sep","~"),"oct","~"),"nov","~"),"dec","~")," nov "," ~ ")," dec "," ~ ")," mon "," ~ ")," tue "," ~ ")," wed "," ~ ")," thu "," ~ ")," fri "," ~ ")," sat "," ~ ")," sun "," ~ ")," gate "," ~ ")," bay "," ~ ")," stand "," ~ ")," position "," ~ ")," galley "," ~ ")," flight "," ~ ")," flt "," ~ ")," day "," ~ ")," date "," ~ ")," dated "," ~ ")," the "," ~ ")," and "," ~ ")," of "," ~ ")," in "," ~ ")," for "," ~ ")," with "," ~ ")</f>
        <v>  </v>
      </c>
      <c r="AB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17," pax "," ~ ")," etd "," ~ ")," eta "," ~ ")," std "," ~ ")," sta "," ~ ")," atd "," ~ ")," ata "," ~ ")," lt "," ~ ")," utc "," ~ ")," local "," ~ ")," ok "," ~ ")," done "," ~ ")," seen "," ~ ")," chk "," ~ ")," chkd "," ~ ")," checked "," ~ ")," rcvd "," ~ ")," recd "," ~ ")," dep "," ~ ")," arr "," ~ ")," qty "," ~ ")," all "," ~ ")," ttl "," ~ ")," total "," ~ ")," via "," ~ ")," per "," ~ ")," call "," ~ ")," inbound "," ~ ")," outbound "," ~ ")," approx "," ~ ")</f>
        <v>  </v>
      </c>
      <c r="AC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17," pax "," ~ ")," etd "," ~ ")," eta "," ~ ")," std "," ~ ")," sta "," ~ ")," atd "," ~ ")," ata "," ~ ")," lt "," ~ ")," utc "," ~ ")," local "," ~ ")," ok "," ~ ")," done "," ~ ")," seen "," ~ ")," chk "," ~ ")," chkd "," ~ ")," checked "," ~ ")," rcvd "," ~ ")," recd "," ~ ")," dep "," ~ ")," arr "," ~ ")," qty "," ~ ")," all "," ~ ")," ttl "," ~ ")," total "," ~ ")," via "," ~ ")," per "," ~ ")," call "," ~ ")," inbound "," ~ ")," outbound "," ~ ")," approx "," ~ ")</f>
        <v>  </v>
      </c>
    </row>
    <row r="18" customFormat="false" ht="30" hidden="false" customHeight="true" outlineLevel="0" collapsed="false">
      <c r="A18" s="69" t="s">
        <v>276</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IFERROR(IF(AND(AND(LEN(SUBSTITUTE(SUBSTITUTE(SUBSTITUTE(SUBSTITUTE(SUBSTITUTE(SUBSTITUTE(SUBSTITUTE(SUBSTITUTE(SUBSTITUTE(SUBSTITUTE(SUBSTITUTE(SUBSTITUTE(SUBSTITUTE(SUBSTITUTE(SUBSTITUTE(SUBSTITUTE(LOWER(F18&amp;""),CHAR(10),""),CHAR(13),""),CHAR(9),""),CHAR(160),"")," ",""),".",""),"-",""),"/",""),"?",""),"_",""),",",""),"[",""),"]",""),"(",""),")",""),"*",""))&gt;=3,NOT(ISNUMBER(MATCH(LEFT(SUBSTITUTE(SUBSTITUTE(SUBSTITUTE(SUBSTITUTE(SUBSTITUTE(SUBSTITUTE(SUBSTITUTE(SUBSTITUTE(SUBSTITUTE(SUBSTITUTE(SUBSTITUTE(SUBSTITUTE(SUBSTITUTE(SUBSTITUTE(SUBSTITUTE(SUBSTITUTE(LOWER(F18&amp;""),CHAR(10),""),CHAR(13),""),CHAR(9),""),CHAR(160),"")," ",""),".",""),"-",""),"/",""),"?",""),"_",""),",",""),"[",""),"]",""),"(",""),")",""),"*",""),255),L_Placeholder,0)))),AND(LEN(SUBSTITUTE(SUBSTITUTE(SUBSTITUTE(SUBSTITUTE(SUBSTITUTE(SUBSTITUTE(SUBSTITUTE(SUBSTITUTE(SUBSTITUTE(SUBSTITUTE(SUBSTITUTE(SUBSTITUTE(SUBSTITUTE(SUBSTITUTE(SUBSTITUTE(SUBSTITUTE(LOWER(G18&amp;""),CHAR(10),""),CHAR(13),""),CHAR(9),""),CHAR(160),"")," ",""),".",""),"-",""),"/",""),"?",""),"_",""),",",""),"[",""),"]",""),"(",""),")",""),"*",""))&gt;=1,NOT(ISNUMBER(MATCH(LEFT(SUBSTITUTE(SUBSTITUTE(SUBSTITUTE(SUBSTITUTE(SUBSTITUTE(SUBSTITUTE(SUBSTITUTE(SUBSTITUTE(SUBSTITUTE(SUBSTITUTE(SUBSTITUTE(SUBSTITUTE(SUBSTITUTE(SUBSTITUTE(SUBSTITUTE(SUBSTITUTE(LOWER(G18&amp;""),CHAR(10),""),CHAR(13),""),CHAR(9),""),CHAR(160),"")," ",""),".",""),"-",""),"/",""),"?",""),"_",""),",",""),"[",""),"]",""),"(",""),")",""),"*",""),255),L_Placeholder,0)))),ISNUMBER(H18),H18&gt;=DATE(2020,1,1),H18&lt;=Flights!$D$18,AND(LEN(SUBSTITUTE(SUBSTITUTE(SUBSTITUTE(SUBSTITUTE(SUBSTITUTE(SUBSTITUTE(SUBSTITUTE(SUBSTITUTE(SUBSTITUTE(SUBSTITUTE(SUBSTITUTE(SUBSTITUTE(SUBSTITUTE(SUBSTITUTE(SUBSTITUTE(SUBSTITUTE(LOWER(I18&amp;""),CHAR(10),""),CHAR(13),""),CHAR(9),""),CHAR(160),"")," ",""),".",""),"-",""),"/",""),"?",""),"_",""),",",""),"[",""),"]",""),"(",""),")",""),"*",""))&gt;=5,NOT(ISNUMBER(MATCH(LEFT(SUBSTITUTE(SUBSTITUTE(SUBSTITUTE(SUBSTITUTE(SUBSTITUTE(SUBSTITUTE(SUBSTITUTE(SUBSTITUTE(SUBSTITUTE(SUBSTITUTE(SUBSTITUTE(SUBSTITUTE(SUBSTITUTE(SUBSTITUTE(SUBSTITUTE(SUBSTITUTE(LOWER(I18&amp;""),CHAR(10),""),CHAR(13),""),CHAR(9),""),CHAR(160),"")," ",""),".",""),"-",""),"/",""),"?",""),"_",""),",",""),"[",""),"]",""),"(",""),")",""),"*",""),255),L_Placeholder,0)))),OR(SUMPRODUCT(--ISNUMBER(SEARCH({"aa000"," aa 000"," aaa 000"," aaaa 000"," a 0000"," a000 000"," aa 00 000"," aaa 00 000"},S18)))&gt;0,SUMPRODUCT(--ISNUMBER(SEARCH({"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18)))&gt;0,SUMPRODUCT(--ISNUMBER(SEARCH({"http","www.","\",".pdf",".jpg",".jpeg",".png",".heic",".xls",".doc",".msg",".eml"},I18)))&gt;0,AND(SUMPRODUCT(--ISNUMBER(SEARCH({"sharepoint","onedrive","teams","dms","q-pulse","qpulse"},I18)))&gt;0,ISNUMBER(SEARCH("0",R18)))),NOT(SUMPRODUCT((LEN(X18)-LEN(SUBSTITUTE(X18," "&amp;L_PendStrict&amp;" "," ")))/(LEN(L_PendStrict)+1))&gt;SUMPRODUCT((LEN(X18)-LEN(SUBSTITUTE(X18," "&amp;L_PendNeg&amp;" "," ")))/(LEN(L_PendNeg)+1)))),"ON FILE","OUTSTANDING"),"OUTSTANDING")</f>
        <v>OUTSTANDING</v>
      </c>
      <c r="K18" s="60"/>
      <c r="L18" s="60"/>
      <c r="M18" s="71"/>
      <c r="N18" s="60"/>
      <c r="O18" s="72" t="str">
        <f aca="false">IFERROR(IF(AND(AND(LEN(SUBSTITUTE(SUBSTITUTE(SUBSTITUTE(SUBSTITUTE(SUBSTITUTE(SUBSTITUTE(SUBSTITUTE(SUBSTITUTE(SUBSTITUTE(SUBSTITUTE(SUBSTITUTE(SUBSTITUTE(SUBSTITUTE(SUBSTITUTE(SUBSTITUTE(SUBSTITUTE(LOWER(K18&amp;""),CHAR(10),""),CHAR(13),""),CHAR(9),""),CHAR(160),"")," ",""),".",""),"-",""),"/",""),"?",""),"_",""),",",""),"[",""),"]",""),"(",""),")",""),"*",""))&gt;=3,NOT(ISNUMBER(MATCH(LEFT(SUBSTITUTE(SUBSTITUTE(SUBSTITUTE(SUBSTITUTE(SUBSTITUTE(SUBSTITUTE(SUBSTITUTE(SUBSTITUTE(SUBSTITUTE(SUBSTITUTE(SUBSTITUTE(SUBSTITUTE(SUBSTITUTE(SUBSTITUTE(SUBSTITUTE(SUBSTITUTE(LOWER(K18&amp;""),CHAR(10),""),CHAR(13),""),CHAR(9),""),CHAR(160),"")," ",""),".",""),"-",""),"/",""),"?",""),"_",""),",",""),"[",""),"]",""),"(",""),")",""),"*",""),255),L_Placeholder,0)))),AND(LEN(SUBSTITUTE(SUBSTITUTE(SUBSTITUTE(SUBSTITUTE(SUBSTITUTE(SUBSTITUTE(SUBSTITUTE(SUBSTITUTE(SUBSTITUTE(SUBSTITUTE(SUBSTITUTE(SUBSTITUTE(SUBSTITUTE(SUBSTITUTE(SUBSTITUTE(SUBSTITUTE(LOWER(L18&amp;""),CHAR(10),""),CHAR(13),""),CHAR(9),""),CHAR(160),"")," ",""),".",""),"-",""),"/",""),"?",""),"_",""),",",""),"[",""),"]",""),"(",""),")",""),"*",""))&gt;=1,NOT(ISNUMBER(MATCH(LEFT(SUBSTITUTE(SUBSTITUTE(SUBSTITUTE(SUBSTITUTE(SUBSTITUTE(SUBSTITUTE(SUBSTITUTE(SUBSTITUTE(SUBSTITUTE(SUBSTITUTE(SUBSTITUTE(SUBSTITUTE(SUBSTITUTE(SUBSTITUTE(SUBSTITUTE(SUBSTITUTE(LOWER(L18&amp;""),CHAR(10),""),CHAR(13),""),CHAR(9),""),CHAR(160),"")," ",""),".",""),"-",""),"/",""),"?",""),"_",""),",",""),"[",""),"]",""),"(",""),")",""),"*",""),255),L_Placeholder,0)))),ISNUMBER(M18),M18&gt;=DATE(2020,1,1),M18&lt;=Flights!$D$18,AND(LEN(SUBSTITUTE(SUBSTITUTE(SUBSTITUTE(SUBSTITUTE(SUBSTITUTE(SUBSTITUTE(SUBSTITUTE(SUBSTITUTE(SUBSTITUTE(SUBSTITUTE(SUBSTITUTE(SUBSTITUTE(SUBSTITUTE(SUBSTITUTE(SUBSTITUTE(SUBSTITUTE(LOWER(N18&amp;""),CHAR(10),""),CHAR(13),""),CHAR(9),""),CHAR(160),"")," ",""),".",""),"-",""),"/",""),"?",""),"_",""),",",""),"[",""),"]",""),"(",""),")",""),"*",""))&gt;=5,NOT(ISNUMBER(MATCH(LEFT(SUBSTITUTE(SUBSTITUTE(SUBSTITUTE(SUBSTITUTE(SUBSTITUTE(SUBSTITUTE(SUBSTITUTE(SUBSTITUTE(SUBSTITUTE(SUBSTITUTE(SUBSTITUTE(SUBSTITUTE(SUBSTITUTE(SUBSTITUTE(SUBSTITUTE(SUBSTITUTE(LOWER(N18&amp;""),CHAR(10),""),CHAR(13),""),CHAR(9),""),CHAR(160),"")," ",""),".",""),"-",""),"/",""),"?",""),"_",""),",",""),"[",""),"]",""),"(",""),")",""),"*",""),255),L_Placeholder,0)))),OR(SUMPRODUCT(--ISNUMBER(SEARCH({"aa000"," aa 000"," aaa 000"," aaaa 000"," a 0000"," a000 000"," aa 00 000"," aaa 00 000"},U18)))&gt;0,SUMPRODUCT(--ISNUMBER(SEARCH({"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18)))&gt;0,SUMPRODUCT(--ISNUMBER(SEARCH({"http","www.","\",".pdf",".jpg",".jpeg",".png",".heic",".xls",".doc",".msg",".eml"},N18)))&gt;0,AND(SUMPRODUCT(--ISNUMBER(SEARCH({"sharepoint","onedrive","teams","dms","q-pulse","qpulse"},N18)))&gt;0,ISNUMBER(SEARCH("0",T18)))),NOT(SUMPRODUCT((LEN(Y18)-LEN(SUBSTITUTE(Y18," "&amp;L_PendStrict&amp;" "," ")))/(LEN(L_PendStrict)+1))&gt;SUMPRODUCT((LEN(Y18)-LEN(SUBSTITUTE(Y18," "&amp;L_PendNeg&amp;" "," ")))/(LEN(L_PendNeg)+1)))),"ON FILE","OUTSTANDING"),"OUTSTANDING")</f>
        <v>OUTSTANDING</v>
      </c>
      <c r="P18" s="73" t="n">
        <f aca="false">(J18="OUTSTANDING")+(O18="OUTSTANDING")</f>
        <v>2</v>
      </c>
      <c r="Q18" s="57" t="s">
        <v>1499</v>
      </c>
      <c r="R18" s="0" t="str">
        <f aca="false">SUBSTITUTE(SUBSTITUTE(SUBSTITUTE(SUBSTITUTE(SUBSTITUTE(SUBSTITUTE(SUBSTITUTE(SUBSTITUTE(SUBSTITUTE(LOWER(AB18&amp;""),"1","0"),"2","0"),"3","0"),"4","0"),"5","0"),"6","0"),"7","0"),"8","0"),"9","0")</f>
        <v>  </v>
      </c>
      <c r="S18" s="0" t="str">
        <f aca="false">SUBSTITUTE(SUBSTITUTE(SUBSTITUTE(SUBSTITUTE(SUBSTITUTE(SUBSTITUTE(SUBSTITUTE(SUBSTITUTE(SUBSTITUTE(SUBSTITUTE(SUBSTITUTE(SUBSTITUTE(SUBSTITUTE(SUBSTITUTE(SUBSTITUTE(SUBSTITUTE(SUBSTITUTE(SUBSTITUTE(SUBSTITUTE(SUBSTITUTE(SUBSTITUTE(SUBSTITUTE(SUBSTITUTE(SUBSTITUTE(SUBSTITUTE(R18,"b","a"),"c","a"),"d","a"),"e","a"),"f","a"),"g","a"),"h","a"),"i","a"),"j","a"),"k","a"),"l","a"),"m","a"),"n","a"),"o","a"),"p","a"),"q","a"),"r","a"),"s","a"),"t","a"),"u","a"),"v","a"),"w","a"),"x","a"),"y","a"),"z","a")</f>
        <v>  </v>
      </c>
      <c r="T18" s="0" t="str">
        <f aca="false">SUBSTITUTE(SUBSTITUTE(SUBSTITUTE(SUBSTITUTE(SUBSTITUTE(SUBSTITUTE(SUBSTITUTE(SUBSTITUTE(SUBSTITUTE(LOWER(AC18&amp;""),"1","0"),"2","0"),"3","0"),"4","0"),"5","0"),"6","0"),"7","0"),"8","0"),"9","0")</f>
        <v>  </v>
      </c>
      <c r="U18" s="0" t="str">
        <f aca="false">SUBSTITUTE(SUBSTITUTE(SUBSTITUTE(SUBSTITUTE(SUBSTITUTE(SUBSTITUTE(SUBSTITUTE(SUBSTITUTE(SUBSTITUTE(SUBSTITUTE(SUBSTITUTE(SUBSTITUTE(SUBSTITUTE(SUBSTITUTE(SUBSTITUTE(SUBSTITUTE(SUBSTITUTE(SUBSTITUTE(SUBSTITUTE(SUBSTITUTE(SUBSTITUTE(SUBSTITUTE(SUBSTITUTE(SUBSTITUTE(SUBSTITUTE(T18,"b","a"),"c","a"),"d","a"),"e","a"),"f","a"),"g","a"),"h","a"),"i","a"),"j","a"),"k","a"),"l","a"),"m","a"),"n","a"),"o","a"),"p","a"),"q","a"),"r","a"),"s","a"),"t","a"),"u","a"),"v","a"),"w","a"),"x","a"),"y","a"),"z","a")</f>
        <v>  </v>
      </c>
      <c r="V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18," "&amp;LOWER(Flights!$F$18)&amp;" "," ~ ")," mh"," ~")," at "," ~ ")," by "," ~ ")," on "," ~ ")," to "," ~ ")," from "," ~ ")," until "," ~ ")," till "," ~ ")," before "," ~ ")," after "," ~ ")," around "," ~ ")," approx "," ~ ")," about "," ~ ")," since "," ~ ")," hrs "," ~ ")," hr "," ~ ")," hours "," ~ ")," time "," ~ ")," jan "," ~ ")," feb "," ~ ")," mar "," ~ ")," apr "," ~ ")," may "," ~ ")," jun "," ~ ")," jul "," ~ ")," aug "," ~ ")," sep "," ~ ")," sept "," ~ ")," oct "," ~ ")</f>
        <v>  </v>
      </c>
      <c r="W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18," "&amp;LOWER(Flights!$F$18)&amp;" "," ~ ")," mh"," ~")," at "," ~ ")," by "," ~ ")," on "," ~ ")," to "," ~ ")," from "," ~ ")," until "," ~ ")," till "," ~ ")," before "," ~ ")," after "," ~ ")," around "," ~ ")," approx "," ~ ")," about "," ~ ")," since "," ~ ")," hrs "," ~ ")," hr "," ~ ")," hours "," ~ ")," time "," ~ ")," jan "," ~ ")," feb "," ~ ")," mar "," ~ ")," apr "," ~ ")," may "," ~ ")," jun "," ~ ")," jul "," ~ ")," aug "," ~ ")," sep "," ~ ")," sept "," ~ ")," oct "," ~ ")</f>
        <v>  </v>
      </c>
      <c r="X18" s="0" t="str">
        <f aca="fals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f>
        <v>  </v>
      </c>
      <c r="Y18" s="0" t="str">
        <f aca="fals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f>
        <v>  </v>
      </c>
      <c r="Z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18,"jan","~"),"feb","~"),"mar","~"),"apr","~"),"may","~"),"jun","~"),"jul","~"),"aug","~"),"sep","~"),"oct","~"),"nov","~"),"dec","~")," nov "," ~ ")," dec "," ~ ")," mon "," ~ ")," tue "," ~ ")," wed "," ~ ")," thu "," ~ ")," fri "," ~ ")," sat "," ~ ")," sun "," ~ ")," gate "," ~ ")," bay "," ~ ")," stand "," ~ ")," position "," ~ ")," galley "," ~ ")," flight "," ~ ")," flt "," ~ ")," day "," ~ ")," date "," ~ ")," dated "," ~ ")," the "," ~ ")," and "," ~ ")," of "," ~ ")," in "," ~ ")," for "," ~ ")," with "," ~ ")</f>
        <v>  </v>
      </c>
      <c r="A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18,"jan","~"),"feb","~"),"mar","~"),"apr","~"),"may","~"),"jun","~"),"jul","~"),"aug","~"),"sep","~"),"oct","~"),"nov","~"),"dec","~")," nov "," ~ ")," dec "," ~ ")," mon "," ~ ")," tue "," ~ ")," wed "," ~ ")," thu "," ~ ")," fri "," ~ ")," sat "," ~ ")," sun "," ~ ")," gate "," ~ ")," bay "," ~ ")," stand "," ~ ")," position "," ~ ")," galley "," ~ ")," flight "," ~ ")," flt "," ~ ")," day "," ~ ")," date "," ~ ")," dated "," ~ ")," the "," ~ ")," and "," ~ ")," of "," ~ ")," in "," ~ ")," for "," ~ ")," with "," ~ ")</f>
        <v>  </v>
      </c>
      <c r="AB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18," pax "," ~ ")," etd "," ~ ")," eta "," ~ ")," std "," ~ ")," sta "," ~ ")," atd "," ~ ")," ata "," ~ ")," lt "," ~ ")," utc "," ~ ")," local "," ~ ")," ok "," ~ ")," done "," ~ ")," seen "," ~ ")," chk "," ~ ")," chkd "," ~ ")," checked "," ~ ")," rcvd "," ~ ")," recd "," ~ ")," dep "," ~ ")," arr "," ~ ")," qty "," ~ ")," all "," ~ ")," ttl "," ~ ")," total "," ~ ")," via "," ~ ")," per "," ~ ")," call "," ~ ")," inbound "," ~ ")," outbound "," ~ ")," approx "," ~ ")</f>
        <v>  </v>
      </c>
      <c r="AC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18," pax "," ~ ")," etd "," ~ ")," eta "," ~ ")," std "," ~ ")," sta "," ~ ")," atd "," ~ ")," ata "," ~ ")," lt "," ~ ")," utc "," ~ ")," local "," ~ ")," ok "," ~ ")," done "," ~ ")," seen "," ~ ")," chk "," ~ ")," chkd "," ~ ")," checked "," ~ ")," rcvd "," ~ ")," recd "," ~ ")," dep "," ~ ")," arr "," ~ ")," qty "," ~ ")," all "," ~ ")," ttl "," ~ ")," total "," ~ ")," via "," ~ ")," per "," ~ ")," call "," ~ ")," inbound "," ~ ")," outbound "," ~ ")," approx "," ~ ")</f>
        <v>  </v>
      </c>
    </row>
    <row r="19" customFormat="false" ht="30" hidden="false" customHeight="true" outlineLevel="0" collapsed="false">
      <c r="A19" s="69" t="s">
        <v>278</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IFERROR(IF(AND(AND(LEN(SUBSTITUTE(SUBSTITUTE(SUBSTITUTE(SUBSTITUTE(SUBSTITUTE(SUBSTITUTE(SUBSTITUTE(SUBSTITUTE(SUBSTITUTE(SUBSTITUTE(SUBSTITUTE(SUBSTITUTE(SUBSTITUTE(SUBSTITUTE(SUBSTITUTE(SUBSTITUTE(LOWER(F19&amp;""),CHAR(10),""),CHAR(13),""),CHAR(9),""),CHAR(160),"")," ",""),".",""),"-",""),"/",""),"?",""),"_",""),",",""),"[",""),"]",""),"(",""),")",""),"*",""))&gt;=3,NOT(ISNUMBER(MATCH(LEFT(SUBSTITUTE(SUBSTITUTE(SUBSTITUTE(SUBSTITUTE(SUBSTITUTE(SUBSTITUTE(SUBSTITUTE(SUBSTITUTE(SUBSTITUTE(SUBSTITUTE(SUBSTITUTE(SUBSTITUTE(SUBSTITUTE(SUBSTITUTE(SUBSTITUTE(SUBSTITUTE(LOWER(F19&amp;""),CHAR(10),""),CHAR(13),""),CHAR(9),""),CHAR(160),"")," ",""),".",""),"-",""),"/",""),"?",""),"_",""),",",""),"[",""),"]",""),"(",""),")",""),"*",""),255),L_Placeholder,0)))),AND(LEN(SUBSTITUTE(SUBSTITUTE(SUBSTITUTE(SUBSTITUTE(SUBSTITUTE(SUBSTITUTE(SUBSTITUTE(SUBSTITUTE(SUBSTITUTE(SUBSTITUTE(SUBSTITUTE(SUBSTITUTE(SUBSTITUTE(SUBSTITUTE(SUBSTITUTE(SUBSTITUTE(LOWER(G19&amp;""),CHAR(10),""),CHAR(13),""),CHAR(9),""),CHAR(160),"")," ",""),".",""),"-",""),"/",""),"?",""),"_",""),",",""),"[",""),"]",""),"(",""),")",""),"*",""))&gt;=1,NOT(ISNUMBER(MATCH(LEFT(SUBSTITUTE(SUBSTITUTE(SUBSTITUTE(SUBSTITUTE(SUBSTITUTE(SUBSTITUTE(SUBSTITUTE(SUBSTITUTE(SUBSTITUTE(SUBSTITUTE(SUBSTITUTE(SUBSTITUTE(SUBSTITUTE(SUBSTITUTE(SUBSTITUTE(SUBSTITUTE(LOWER(G19&amp;""),CHAR(10),""),CHAR(13),""),CHAR(9),""),CHAR(160),"")," ",""),".",""),"-",""),"/",""),"?",""),"_",""),",",""),"[",""),"]",""),"(",""),")",""),"*",""),255),L_Placeholder,0)))),ISNUMBER(H19),H19&gt;=DATE(2020,1,1),H19&lt;=Flights!$D$19,AND(LEN(SUBSTITUTE(SUBSTITUTE(SUBSTITUTE(SUBSTITUTE(SUBSTITUTE(SUBSTITUTE(SUBSTITUTE(SUBSTITUTE(SUBSTITUTE(SUBSTITUTE(SUBSTITUTE(SUBSTITUTE(SUBSTITUTE(SUBSTITUTE(SUBSTITUTE(SUBSTITUTE(LOWER(I19&amp;""),CHAR(10),""),CHAR(13),""),CHAR(9),""),CHAR(160),"")," ",""),".",""),"-",""),"/",""),"?",""),"_",""),",",""),"[",""),"]",""),"(",""),")",""),"*",""))&gt;=5,NOT(ISNUMBER(MATCH(LEFT(SUBSTITUTE(SUBSTITUTE(SUBSTITUTE(SUBSTITUTE(SUBSTITUTE(SUBSTITUTE(SUBSTITUTE(SUBSTITUTE(SUBSTITUTE(SUBSTITUTE(SUBSTITUTE(SUBSTITUTE(SUBSTITUTE(SUBSTITUTE(SUBSTITUTE(SUBSTITUTE(LOWER(I19&amp;""),CHAR(10),""),CHAR(13),""),CHAR(9),""),CHAR(160),"")," ",""),".",""),"-",""),"/",""),"?",""),"_",""),",",""),"[",""),"]",""),"(",""),")",""),"*",""),255),L_Placeholder,0)))),OR(SUMPRODUCT(--ISNUMBER(SEARCH({"aa000"," aa 000"," aaa 000"," aaaa 000"," a 0000"," a000 000"," aa 00 000"," aaa 00 000"},S19)))&gt;0,SUMPRODUCT(--ISNUMBER(SEARCH({"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19)))&gt;0,SUMPRODUCT(--ISNUMBER(SEARCH({"http","www.","\",".pdf",".jpg",".jpeg",".png",".heic",".xls",".doc",".msg",".eml"},I19)))&gt;0,AND(SUMPRODUCT(--ISNUMBER(SEARCH({"sharepoint","onedrive","teams","dms","q-pulse","qpulse"},I19)))&gt;0,ISNUMBER(SEARCH("0",R19)))),NOT(SUMPRODUCT((LEN(X19)-LEN(SUBSTITUTE(X19," "&amp;L_PendStrict&amp;" "," ")))/(LEN(L_PendStrict)+1))&gt;SUMPRODUCT((LEN(X19)-LEN(SUBSTITUTE(X19," "&amp;L_PendNeg&amp;" "," ")))/(LEN(L_PendNeg)+1)))),"ON FILE","OUTSTANDING"),"OUTSTANDING")</f>
        <v>OUTSTANDING</v>
      </c>
      <c r="K19" s="60"/>
      <c r="L19" s="60"/>
      <c r="M19" s="71"/>
      <c r="N19" s="60"/>
      <c r="O19" s="72" t="str">
        <f aca="false">IFERROR(IF(AND(AND(LEN(SUBSTITUTE(SUBSTITUTE(SUBSTITUTE(SUBSTITUTE(SUBSTITUTE(SUBSTITUTE(SUBSTITUTE(SUBSTITUTE(SUBSTITUTE(SUBSTITUTE(SUBSTITUTE(SUBSTITUTE(SUBSTITUTE(SUBSTITUTE(SUBSTITUTE(SUBSTITUTE(LOWER(K19&amp;""),CHAR(10),""),CHAR(13),""),CHAR(9),""),CHAR(160),"")," ",""),".",""),"-",""),"/",""),"?",""),"_",""),",",""),"[",""),"]",""),"(",""),")",""),"*",""))&gt;=3,NOT(ISNUMBER(MATCH(LEFT(SUBSTITUTE(SUBSTITUTE(SUBSTITUTE(SUBSTITUTE(SUBSTITUTE(SUBSTITUTE(SUBSTITUTE(SUBSTITUTE(SUBSTITUTE(SUBSTITUTE(SUBSTITUTE(SUBSTITUTE(SUBSTITUTE(SUBSTITUTE(SUBSTITUTE(SUBSTITUTE(LOWER(K19&amp;""),CHAR(10),""),CHAR(13),""),CHAR(9),""),CHAR(160),"")," ",""),".",""),"-",""),"/",""),"?",""),"_",""),",",""),"[",""),"]",""),"(",""),")",""),"*",""),255),L_Placeholder,0)))),AND(LEN(SUBSTITUTE(SUBSTITUTE(SUBSTITUTE(SUBSTITUTE(SUBSTITUTE(SUBSTITUTE(SUBSTITUTE(SUBSTITUTE(SUBSTITUTE(SUBSTITUTE(SUBSTITUTE(SUBSTITUTE(SUBSTITUTE(SUBSTITUTE(SUBSTITUTE(SUBSTITUTE(LOWER(L19&amp;""),CHAR(10),""),CHAR(13),""),CHAR(9),""),CHAR(160),"")," ",""),".",""),"-",""),"/",""),"?",""),"_",""),",",""),"[",""),"]",""),"(",""),")",""),"*",""))&gt;=1,NOT(ISNUMBER(MATCH(LEFT(SUBSTITUTE(SUBSTITUTE(SUBSTITUTE(SUBSTITUTE(SUBSTITUTE(SUBSTITUTE(SUBSTITUTE(SUBSTITUTE(SUBSTITUTE(SUBSTITUTE(SUBSTITUTE(SUBSTITUTE(SUBSTITUTE(SUBSTITUTE(SUBSTITUTE(SUBSTITUTE(LOWER(L19&amp;""),CHAR(10),""),CHAR(13),""),CHAR(9),""),CHAR(160),"")," ",""),".",""),"-",""),"/",""),"?",""),"_",""),",",""),"[",""),"]",""),"(",""),")",""),"*",""),255),L_Placeholder,0)))),ISNUMBER(M19),M19&gt;=DATE(2020,1,1),M19&lt;=Flights!$D$19,AND(LEN(SUBSTITUTE(SUBSTITUTE(SUBSTITUTE(SUBSTITUTE(SUBSTITUTE(SUBSTITUTE(SUBSTITUTE(SUBSTITUTE(SUBSTITUTE(SUBSTITUTE(SUBSTITUTE(SUBSTITUTE(SUBSTITUTE(SUBSTITUTE(SUBSTITUTE(SUBSTITUTE(LOWER(N19&amp;""),CHAR(10),""),CHAR(13),""),CHAR(9),""),CHAR(160),"")," ",""),".",""),"-",""),"/",""),"?",""),"_",""),",",""),"[",""),"]",""),"(",""),")",""),"*",""))&gt;=5,NOT(ISNUMBER(MATCH(LEFT(SUBSTITUTE(SUBSTITUTE(SUBSTITUTE(SUBSTITUTE(SUBSTITUTE(SUBSTITUTE(SUBSTITUTE(SUBSTITUTE(SUBSTITUTE(SUBSTITUTE(SUBSTITUTE(SUBSTITUTE(SUBSTITUTE(SUBSTITUTE(SUBSTITUTE(SUBSTITUTE(LOWER(N19&amp;""),CHAR(10),""),CHAR(13),""),CHAR(9),""),CHAR(160),"")," ",""),".",""),"-",""),"/",""),"?",""),"_",""),",",""),"[",""),"]",""),"(",""),")",""),"*",""),255),L_Placeholder,0)))),OR(SUMPRODUCT(--ISNUMBER(SEARCH({"aa000"," aa 000"," aaa 000"," aaaa 000"," a 0000"," a000 000"," aa 00 000"," aaa 00 000"},U19)))&gt;0,SUMPRODUCT(--ISNUMBER(SEARCH({"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19)))&gt;0,SUMPRODUCT(--ISNUMBER(SEARCH({"http","www.","\",".pdf",".jpg",".jpeg",".png",".heic",".xls",".doc",".msg",".eml"},N19)))&gt;0,AND(SUMPRODUCT(--ISNUMBER(SEARCH({"sharepoint","onedrive","teams","dms","q-pulse","qpulse"},N19)))&gt;0,ISNUMBER(SEARCH("0",T19)))),NOT(SUMPRODUCT((LEN(Y19)-LEN(SUBSTITUTE(Y19," "&amp;L_PendStrict&amp;" "," ")))/(LEN(L_PendStrict)+1))&gt;SUMPRODUCT((LEN(Y19)-LEN(SUBSTITUTE(Y19," "&amp;L_PendNeg&amp;" "," ")))/(LEN(L_PendNeg)+1)))),"ON FILE","OUTSTANDING"),"OUTSTANDING")</f>
        <v>OUTSTANDING</v>
      </c>
      <c r="P19" s="73" t="n">
        <f aca="false">(J19="OUTSTANDING")+(O19="OUTSTANDING")</f>
        <v>2</v>
      </c>
      <c r="Q19" s="57" t="s">
        <v>1499</v>
      </c>
      <c r="R19" s="0" t="str">
        <f aca="false">SUBSTITUTE(SUBSTITUTE(SUBSTITUTE(SUBSTITUTE(SUBSTITUTE(SUBSTITUTE(SUBSTITUTE(SUBSTITUTE(SUBSTITUTE(LOWER(AB19&amp;""),"1","0"),"2","0"),"3","0"),"4","0"),"5","0"),"6","0"),"7","0"),"8","0"),"9","0")</f>
        <v>  </v>
      </c>
      <c r="S19" s="0" t="str">
        <f aca="false">SUBSTITUTE(SUBSTITUTE(SUBSTITUTE(SUBSTITUTE(SUBSTITUTE(SUBSTITUTE(SUBSTITUTE(SUBSTITUTE(SUBSTITUTE(SUBSTITUTE(SUBSTITUTE(SUBSTITUTE(SUBSTITUTE(SUBSTITUTE(SUBSTITUTE(SUBSTITUTE(SUBSTITUTE(SUBSTITUTE(SUBSTITUTE(SUBSTITUTE(SUBSTITUTE(SUBSTITUTE(SUBSTITUTE(SUBSTITUTE(SUBSTITUTE(R19,"b","a"),"c","a"),"d","a"),"e","a"),"f","a"),"g","a"),"h","a"),"i","a"),"j","a"),"k","a"),"l","a"),"m","a"),"n","a"),"o","a"),"p","a"),"q","a"),"r","a"),"s","a"),"t","a"),"u","a"),"v","a"),"w","a"),"x","a"),"y","a"),"z","a")</f>
        <v>  </v>
      </c>
      <c r="T19" s="0" t="str">
        <f aca="false">SUBSTITUTE(SUBSTITUTE(SUBSTITUTE(SUBSTITUTE(SUBSTITUTE(SUBSTITUTE(SUBSTITUTE(SUBSTITUTE(SUBSTITUTE(LOWER(AC19&amp;""),"1","0"),"2","0"),"3","0"),"4","0"),"5","0"),"6","0"),"7","0"),"8","0"),"9","0")</f>
        <v>  </v>
      </c>
      <c r="U19" s="0" t="str">
        <f aca="false">SUBSTITUTE(SUBSTITUTE(SUBSTITUTE(SUBSTITUTE(SUBSTITUTE(SUBSTITUTE(SUBSTITUTE(SUBSTITUTE(SUBSTITUTE(SUBSTITUTE(SUBSTITUTE(SUBSTITUTE(SUBSTITUTE(SUBSTITUTE(SUBSTITUTE(SUBSTITUTE(SUBSTITUTE(SUBSTITUTE(SUBSTITUTE(SUBSTITUTE(SUBSTITUTE(SUBSTITUTE(SUBSTITUTE(SUBSTITUTE(SUBSTITUTE(T19,"b","a"),"c","a"),"d","a"),"e","a"),"f","a"),"g","a"),"h","a"),"i","a"),"j","a"),"k","a"),"l","a"),"m","a"),"n","a"),"o","a"),"p","a"),"q","a"),"r","a"),"s","a"),"t","a"),"u","a"),"v","a"),"w","a"),"x","a"),"y","a"),"z","a")</f>
        <v>  </v>
      </c>
      <c r="V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19," "&amp;LOWER(Flights!$F$19)&amp;" "," ~ ")," mh"," ~")," at "," ~ ")," by "," ~ ")," on "," ~ ")," to "," ~ ")," from "," ~ ")," until "," ~ ")," till "," ~ ")," before "," ~ ")," after "," ~ ")," around "," ~ ")," approx "," ~ ")," about "," ~ ")," since "," ~ ")," hrs "," ~ ")," hr "," ~ ")," hours "," ~ ")," time "," ~ ")," jan "," ~ ")," feb "," ~ ")," mar "," ~ ")," apr "," ~ ")," may "," ~ ")," jun "," ~ ")," jul "," ~ ")," aug "," ~ ")," sep "," ~ ")," sept "," ~ ")," oct "," ~ ")</f>
        <v>  </v>
      </c>
      <c r="W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19," "&amp;LOWER(Flights!$F$19)&amp;" "," ~ ")," mh"," ~")," at "," ~ ")," by "," ~ ")," on "," ~ ")," to "," ~ ")," from "," ~ ")," until "," ~ ")," till "," ~ ")," before "," ~ ")," after "," ~ ")," around "," ~ ")," approx "," ~ ")," about "," ~ ")," since "," ~ ")," hrs "," ~ ")," hr "," ~ ")," hours "," ~ ")," time "," ~ ")," jan "," ~ ")," feb "," ~ ")," mar "," ~ ")," apr "," ~ ")," may "," ~ ")," jun "," ~ ")," jul "," ~ ")," aug "," ~ ")," sep "," ~ ")," sept "," ~ ")," oct "," ~ ")</f>
        <v>  </v>
      </c>
      <c r="X19" s="0" t="str">
        <f aca="fals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f>
        <v>  </v>
      </c>
      <c r="Y19" s="0" t="str">
        <f aca="fals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f>
        <v>  </v>
      </c>
      <c r="Z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19,"jan","~"),"feb","~"),"mar","~"),"apr","~"),"may","~"),"jun","~"),"jul","~"),"aug","~"),"sep","~"),"oct","~"),"nov","~"),"dec","~")," nov "," ~ ")," dec "," ~ ")," mon "," ~ ")," tue "," ~ ")," wed "," ~ ")," thu "," ~ ")," fri "," ~ ")," sat "," ~ ")," sun "," ~ ")," gate "," ~ ")," bay "," ~ ")," stand "," ~ ")," position "," ~ ")," galley "," ~ ")," flight "," ~ ")," flt "," ~ ")," day "," ~ ")," date "," ~ ")," dated "," ~ ")," the "," ~ ")," and "," ~ ")," of "," ~ ")," in "," ~ ")," for "," ~ ")," with "," ~ ")</f>
        <v>  </v>
      </c>
      <c r="A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19,"jan","~"),"feb","~"),"mar","~"),"apr","~"),"may","~"),"jun","~"),"jul","~"),"aug","~"),"sep","~"),"oct","~"),"nov","~"),"dec","~")," nov "," ~ ")," dec "," ~ ")," mon "," ~ ")," tue "," ~ ")," wed "," ~ ")," thu "," ~ ")," fri "," ~ ")," sat "," ~ ")," sun "," ~ ")," gate "," ~ ")," bay "," ~ ")," stand "," ~ ")," position "," ~ ")," galley "," ~ ")," flight "," ~ ")," flt "," ~ ")," day "," ~ ")," date "," ~ ")," dated "," ~ ")," the "," ~ ")," and "," ~ ")," of "," ~ ")," in "," ~ ")," for "," ~ ")," with "," ~ ")</f>
        <v>  </v>
      </c>
      <c r="AB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19," pax "," ~ ")," etd "," ~ ")," eta "," ~ ")," std "," ~ ")," sta "," ~ ")," atd "," ~ ")," ata "," ~ ")," lt "," ~ ")," utc "," ~ ")," local "," ~ ")," ok "," ~ ")," done "," ~ ")," seen "," ~ ")," chk "," ~ ")," chkd "," ~ ")," checked "," ~ ")," rcvd "," ~ ")," recd "," ~ ")," dep "," ~ ")," arr "," ~ ")," qty "," ~ ")," all "," ~ ")," ttl "," ~ ")," total "," ~ ")," via "," ~ ")," per "," ~ ")," call "," ~ ")," inbound "," ~ ")," outbound "," ~ ")," approx "," ~ ")</f>
        <v>  </v>
      </c>
      <c r="AC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19," pax "," ~ ")," etd "," ~ ")," eta "," ~ ")," std "," ~ ")," sta "," ~ ")," atd "," ~ ")," ata "," ~ ")," lt "," ~ ")," utc "," ~ ")," local "," ~ ")," ok "," ~ ")," done "," ~ ")," seen "," ~ ")," chk "," ~ ")," chkd "," ~ ")," checked "," ~ ")," rcvd "," ~ ")," recd "," ~ ")," dep "," ~ ")," arr "," ~ ")," qty "," ~ ")," all "," ~ ")," ttl "," ~ ")," total "," ~ ")," via "," ~ ")," per "," ~ ")," call "," ~ ")," inbound "," ~ ")," outbound "," ~ ")," approx "," ~ ")</f>
        <v>  </v>
      </c>
    </row>
    <row r="20" customFormat="false" ht="30" hidden="false" customHeight="true" outlineLevel="0" collapsed="false">
      <c r="A20" s="69" t="s">
        <v>280</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IFERROR(IF(AND(AND(LEN(SUBSTITUTE(SUBSTITUTE(SUBSTITUTE(SUBSTITUTE(SUBSTITUTE(SUBSTITUTE(SUBSTITUTE(SUBSTITUTE(SUBSTITUTE(SUBSTITUTE(SUBSTITUTE(SUBSTITUTE(SUBSTITUTE(SUBSTITUTE(SUBSTITUTE(SUBSTITUTE(LOWER(F20&amp;""),CHAR(10),""),CHAR(13),""),CHAR(9),""),CHAR(160),"")," ",""),".",""),"-",""),"/",""),"?",""),"_",""),",",""),"[",""),"]",""),"(",""),")",""),"*",""))&gt;=3,NOT(ISNUMBER(MATCH(LEFT(SUBSTITUTE(SUBSTITUTE(SUBSTITUTE(SUBSTITUTE(SUBSTITUTE(SUBSTITUTE(SUBSTITUTE(SUBSTITUTE(SUBSTITUTE(SUBSTITUTE(SUBSTITUTE(SUBSTITUTE(SUBSTITUTE(SUBSTITUTE(SUBSTITUTE(SUBSTITUTE(LOWER(F20&amp;""),CHAR(10),""),CHAR(13),""),CHAR(9),""),CHAR(160),"")," ",""),".",""),"-",""),"/",""),"?",""),"_",""),",",""),"[",""),"]",""),"(",""),")",""),"*",""),255),L_Placeholder,0)))),AND(LEN(SUBSTITUTE(SUBSTITUTE(SUBSTITUTE(SUBSTITUTE(SUBSTITUTE(SUBSTITUTE(SUBSTITUTE(SUBSTITUTE(SUBSTITUTE(SUBSTITUTE(SUBSTITUTE(SUBSTITUTE(SUBSTITUTE(SUBSTITUTE(SUBSTITUTE(SUBSTITUTE(LOWER(G20&amp;""),CHAR(10),""),CHAR(13),""),CHAR(9),""),CHAR(160),"")," ",""),".",""),"-",""),"/",""),"?",""),"_",""),",",""),"[",""),"]",""),"(",""),")",""),"*",""))&gt;=1,NOT(ISNUMBER(MATCH(LEFT(SUBSTITUTE(SUBSTITUTE(SUBSTITUTE(SUBSTITUTE(SUBSTITUTE(SUBSTITUTE(SUBSTITUTE(SUBSTITUTE(SUBSTITUTE(SUBSTITUTE(SUBSTITUTE(SUBSTITUTE(SUBSTITUTE(SUBSTITUTE(SUBSTITUTE(SUBSTITUTE(LOWER(G20&amp;""),CHAR(10),""),CHAR(13),""),CHAR(9),""),CHAR(160),"")," ",""),".",""),"-",""),"/",""),"?",""),"_",""),",",""),"[",""),"]",""),"(",""),")",""),"*",""),255),L_Placeholder,0)))),ISNUMBER(H20),H20&gt;=DATE(2020,1,1),H20&lt;=Flights!$D$20,AND(LEN(SUBSTITUTE(SUBSTITUTE(SUBSTITUTE(SUBSTITUTE(SUBSTITUTE(SUBSTITUTE(SUBSTITUTE(SUBSTITUTE(SUBSTITUTE(SUBSTITUTE(SUBSTITUTE(SUBSTITUTE(SUBSTITUTE(SUBSTITUTE(SUBSTITUTE(SUBSTITUTE(LOWER(I20&amp;""),CHAR(10),""),CHAR(13),""),CHAR(9),""),CHAR(160),"")," ",""),".",""),"-",""),"/",""),"?",""),"_",""),",",""),"[",""),"]",""),"(",""),")",""),"*",""))&gt;=5,NOT(ISNUMBER(MATCH(LEFT(SUBSTITUTE(SUBSTITUTE(SUBSTITUTE(SUBSTITUTE(SUBSTITUTE(SUBSTITUTE(SUBSTITUTE(SUBSTITUTE(SUBSTITUTE(SUBSTITUTE(SUBSTITUTE(SUBSTITUTE(SUBSTITUTE(SUBSTITUTE(SUBSTITUTE(SUBSTITUTE(LOWER(I20&amp;""),CHAR(10),""),CHAR(13),""),CHAR(9),""),CHAR(160),"")," ",""),".",""),"-",""),"/",""),"?",""),"_",""),",",""),"[",""),"]",""),"(",""),")",""),"*",""),255),L_Placeholder,0)))),OR(SUMPRODUCT(--ISNUMBER(SEARCH({"aa000"," aa 000"," aaa 000"," aaaa 000"," a 0000"," a000 000"," aa 00 000"," aaa 00 000"},S20)))&gt;0,SUMPRODUCT(--ISNUMBER(SEARCH({"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20)))&gt;0,SUMPRODUCT(--ISNUMBER(SEARCH({"http","www.","\",".pdf",".jpg",".jpeg",".png",".heic",".xls",".doc",".msg",".eml"},I20)))&gt;0,AND(SUMPRODUCT(--ISNUMBER(SEARCH({"sharepoint","onedrive","teams","dms","q-pulse","qpulse"},I20)))&gt;0,ISNUMBER(SEARCH("0",R20)))),NOT(SUMPRODUCT((LEN(X20)-LEN(SUBSTITUTE(X20," "&amp;L_PendStrict&amp;" "," ")))/(LEN(L_PendStrict)+1))&gt;SUMPRODUCT((LEN(X20)-LEN(SUBSTITUTE(X20," "&amp;L_PendNeg&amp;" "," ")))/(LEN(L_PendNeg)+1)))),"ON FILE","OUTSTANDING"),"OUTSTANDING")</f>
        <v>OUTSTANDING</v>
      </c>
      <c r="K20" s="60"/>
      <c r="L20" s="60"/>
      <c r="M20" s="71"/>
      <c r="N20" s="60"/>
      <c r="O20" s="72" t="str">
        <f aca="false">IFERROR(IF(AND(AND(LEN(SUBSTITUTE(SUBSTITUTE(SUBSTITUTE(SUBSTITUTE(SUBSTITUTE(SUBSTITUTE(SUBSTITUTE(SUBSTITUTE(SUBSTITUTE(SUBSTITUTE(SUBSTITUTE(SUBSTITUTE(SUBSTITUTE(SUBSTITUTE(SUBSTITUTE(SUBSTITUTE(LOWER(K20&amp;""),CHAR(10),""),CHAR(13),""),CHAR(9),""),CHAR(160),"")," ",""),".",""),"-",""),"/",""),"?",""),"_",""),",",""),"[",""),"]",""),"(",""),")",""),"*",""))&gt;=3,NOT(ISNUMBER(MATCH(LEFT(SUBSTITUTE(SUBSTITUTE(SUBSTITUTE(SUBSTITUTE(SUBSTITUTE(SUBSTITUTE(SUBSTITUTE(SUBSTITUTE(SUBSTITUTE(SUBSTITUTE(SUBSTITUTE(SUBSTITUTE(SUBSTITUTE(SUBSTITUTE(SUBSTITUTE(SUBSTITUTE(LOWER(K20&amp;""),CHAR(10),""),CHAR(13),""),CHAR(9),""),CHAR(160),"")," ",""),".",""),"-",""),"/",""),"?",""),"_",""),",",""),"[",""),"]",""),"(",""),")",""),"*",""),255),L_Placeholder,0)))),AND(LEN(SUBSTITUTE(SUBSTITUTE(SUBSTITUTE(SUBSTITUTE(SUBSTITUTE(SUBSTITUTE(SUBSTITUTE(SUBSTITUTE(SUBSTITUTE(SUBSTITUTE(SUBSTITUTE(SUBSTITUTE(SUBSTITUTE(SUBSTITUTE(SUBSTITUTE(SUBSTITUTE(LOWER(L20&amp;""),CHAR(10),""),CHAR(13),""),CHAR(9),""),CHAR(160),"")," ",""),".",""),"-",""),"/",""),"?",""),"_",""),",",""),"[",""),"]",""),"(",""),")",""),"*",""))&gt;=1,NOT(ISNUMBER(MATCH(LEFT(SUBSTITUTE(SUBSTITUTE(SUBSTITUTE(SUBSTITUTE(SUBSTITUTE(SUBSTITUTE(SUBSTITUTE(SUBSTITUTE(SUBSTITUTE(SUBSTITUTE(SUBSTITUTE(SUBSTITUTE(SUBSTITUTE(SUBSTITUTE(SUBSTITUTE(SUBSTITUTE(LOWER(L20&amp;""),CHAR(10),""),CHAR(13),""),CHAR(9),""),CHAR(160),"")," ",""),".",""),"-",""),"/",""),"?",""),"_",""),",",""),"[",""),"]",""),"(",""),")",""),"*",""),255),L_Placeholder,0)))),ISNUMBER(M20),M20&gt;=DATE(2020,1,1),M20&lt;=Flights!$D$20,AND(LEN(SUBSTITUTE(SUBSTITUTE(SUBSTITUTE(SUBSTITUTE(SUBSTITUTE(SUBSTITUTE(SUBSTITUTE(SUBSTITUTE(SUBSTITUTE(SUBSTITUTE(SUBSTITUTE(SUBSTITUTE(SUBSTITUTE(SUBSTITUTE(SUBSTITUTE(SUBSTITUTE(LOWER(N20&amp;""),CHAR(10),""),CHAR(13),""),CHAR(9),""),CHAR(160),"")," ",""),".",""),"-",""),"/",""),"?",""),"_",""),",",""),"[",""),"]",""),"(",""),")",""),"*",""))&gt;=5,NOT(ISNUMBER(MATCH(LEFT(SUBSTITUTE(SUBSTITUTE(SUBSTITUTE(SUBSTITUTE(SUBSTITUTE(SUBSTITUTE(SUBSTITUTE(SUBSTITUTE(SUBSTITUTE(SUBSTITUTE(SUBSTITUTE(SUBSTITUTE(SUBSTITUTE(SUBSTITUTE(SUBSTITUTE(SUBSTITUTE(LOWER(N20&amp;""),CHAR(10),""),CHAR(13),""),CHAR(9),""),CHAR(160),"")," ",""),".",""),"-",""),"/",""),"?",""),"_",""),",",""),"[",""),"]",""),"(",""),")",""),"*",""),255),L_Placeholder,0)))),OR(SUMPRODUCT(--ISNUMBER(SEARCH({"aa000"," aa 000"," aaa 000"," aaaa 000"," a 0000"," a000 000"," aa 00 000"," aaa 00 000"},U20)))&gt;0,SUMPRODUCT(--ISNUMBER(SEARCH({"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20)))&gt;0,SUMPRODUCT(--ISNUMBER(SEARCH({"http","www.","\",".pdf",".jpg",".jpeg",".png",".heic",".xls",".doc",".msg",".eml"},N20)))&gt;0,AND(SUMPRODUCT(--ISNUMBER(SEARCH({"sharepoint","onedrive","teams","dms","q-pulse","qpulse"},N20)))&gt;0,ISNUMBER(SEARCH("0",T20)))),NOT(SUMPRODUCT((LEN(Y20)-LEN(SUBSTITUTE(Y20," "&amp;L_PendStrict&amp;" "," ")))/(LEN(L_PendStrict)+1))&gt;SUMPRODUCT((LEN(Y20)-LEN(SUBSTITUTE(Y20," "&amp;L_PendNeg&amp;" "," ")))/(LEN(L_PendNeg)+1)))),"ON FILE","OUTSTANDING"),"OUTSTANDING")</f>
        <v>OUTSTANDING</v>
      </c>
      <c r="P20" s="73" t="n">
        <f aca="false">(J20="OUTSTANDING")+(O20="OUTSTANDING")</f>
        <v>2</v>
      </c>
      <c r="Q20" s="57" t="s">
        <v>1499</v>
      </c>
      <c r="R20" s="0" t="str">
        <f aca="false">SUBSTITUTE(SUBSTITUTE(SUBSTITUTE(SUBSTITUTE(SUBSTITUTE(SUBSTITUTE(SUBSTITUTE(SUBSTITUTE(SUBSTITUTE(LOWER(AB20&amp;""),"1","0"),"2","0"),"3","0"),"4","0"),"5","0"),"6","0"),"7","0"),"8","0"),"9","0")</f>
        <v>  </v>
      </c>
      <c r="S20" s="0" t="str">
        <f aca="false">SUBSTITUTE(SUBSTITUTE(SUBSTITUTE(SUBSTITUTE(SUBSTITUTE(SUBSTITUTE(SUBSTITUTE(SUBSTITUTE(SUBSTITUTE(SUBSTITUTE(SUBSTITUTE(SUBSTITUTE(SUBSTITUTE(SUBSTITUTE(SUBSTITUTE(SUBSTITUTE(SUBSTITUTE(SUBSTITUTE(SUBSTITUTE(SUBSTITUTE(SUBSTITUTE(SUBSTITUTE(SUBSTITUTE(SUBSTITUTE(SUBSTITUTE(R20,"b","a"),"c","a"),"d","a"),"e","a"),"f","a"),"g","a"),"h","a"),"i","a"),"j","a"),"k","a"),"l","a"),"m","a"),"n","a"),"o","a"),"p","a"),"q","a"),"r","a"),"s","a"),"t","a"),"u","a"),"v","a"),"w","a"),"x","a"),"y","a"),"z","a")</f>
        <v>  </v>
      </c>
      <c r="T20" s="0" t="str">
        <f aca="false">SUBSTITUTE(SUBSTITUTE(SUBSTITUTE(SUBSTITUTE(SUBSTITUTE(SUBSTITUTE(SUBSTITUTE(SUBSTITUTE(SUBSTITUTE(LOWER(AC20&amp;""),"1","0"),"2","0"),"3","0"),"4","0"),"5","0"),"6","0"),"7","0"),"8","0"),"9","0")</f>
        <v>  </v>
      </c>
      <c r="U20" s="0" t="str">
        <f aca="false">SUBSTITUTE(SUBSTITUTE(SUBSTITUTE(SUBSTITUTE(SUBSTITUTE(SUBSTITUTE(SUBSTITUTE(SUBSTITUTE(SUBSTITUTE(SUBSTITUTE(SUBSTITUTE(SUBSTITUTE(SUBSTITUTE(SUBSTITUTE(SUBSTITUTE(SUBSTITUTE(SUBSTITUTE(SUBSTITUTE(SUBSTITUTE(SUBSTITUTE(SUBSTITUTE(SUBSTITUTE(SUBSTITUTE(SUBSTITUTE(SUBSTITUTE(T20,"b","a"),"c","a"),"d","a"),"e","a"),"f","a"),"g","a"),"h","a"),"i","a"),"j","a"),"k","a"),"l","a"),"m","a"),"n","a"),"o","a"),"p","a"),"q","a"),"r","a"),"s","a"),"t","a"),"u","a"),"v","a"),"w","a"),"x","a"),"y","a"),"z","a")</f>
        <v>  </v>
      </c>
      <c r="V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20," "&amp;LOWER(Flights!$F$20)&amp;" "," ~ ")," mh"," ~")," at "," ~ ")," by "," ~ ")," on "," ~ ")," to "," ~ ")," from "," ~ ")," until "," ~ ")," till "," ~ ")," before "," ~ ")," after "," ~ ")," around "," ~ ")," approx "," ~ ")," about "," ~ ")," since "," ~ ")," hrs "," ~ ")," hr "," ~ ")," hours "," ~ ")," time "," ~ ")," jan "," ~ ")," feb "," ~ ")," mar "," ~ ")," apr "," ~ ")," may "," ~ ")," jun "," ~ ")," jul "," ~ ")," aug "," ~ ")," sep "," ~ ")," sept "," ~ ")," oct "," ~ ")</f>
        <v>  </v>
      </c>
      <c r="W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20," "&amp;LOWER(Flights!$F$20)&amp;" "," ~ ")," mh"," ~")," at "," ~ ")," by "," ~ ")," on "," ~ ")," to "," ~ ")," from "," ~ ")," until "," ~ ")," till "," ~ ")," before "," ~ ")," after "," ~ ")," around "," ~ ")," approx "," ~ ")," about "," ~ ")," since "," ~ ")," hrs "," ~ ")," hr "," ~ ")," hours "," ~ ")," time "," ~ ")," jan "," ~ ")," feb "," ~ ")," mar "," ~ ")," apr "," ~ ")," may "," ~ ")," jun "," ~ ")," jul "," ~ ")," aug "," ~ ")," sep "," ~ ")," sept "," ~ ")," oct "," ~ ")</f>
        <v>  </v>
      </c>
      <c r="X20" s="0" t="str">
        <f aca="fals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f>
        <v>  </v>
      </c>
      <c r="Y20" s="0" t="str">
        <f aca="fals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f>
        <v>  </v>
      </c>
      <c r="Z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20,"jan","~"),"feb","~"),"mar","~"),"apr","~"),"may","~"),"jun","~"),"jul","~"),"aug","~"),"sep","~"),"oct","~"),"nov","~"),"dec","~")," nov "," ~ ")," dec "," ~ ")," mon "," ~ ")," tue "," ~ ")," wed "," ~ ")," thu "," ~ ")," fri "," ~ ")," sat "," ~ ")," sun "," ~ ")," gate "," ~ ")," bay "," ~ ")," stand "," ~ ")," position "," ~ ")," galley "," ~ ")," flight "," ~ ")," flt "," ~ ")," day "," ~ ")," date "," ~ ")," dated "," ~ ")," the "," ~ ")," and "," ~ ")," of "," ~ ")," in "," ~ ")," for "," ~ ")," with "," ~ ")</f>
        <v>  </v>
      </c>
      <c r="A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20,"jan","~"),"feb","~"),"mar","~"),"apr","~"),"may","~"),"jun","~"),"jul","~"),"aug","~"),"sep","~"),"oct","~"),"nov","~"),"dec","~")," nov "," ~ ")," dec "," ~ ")," mon "," ~ ")," tue "," ~ ")," wed "," ~ ")," thu "," ~ ")," fri "," ~ ")," sat "," ~ ")," sun "," ~ ")," gate "," ~ ")," bay "," ~ ")," stand "," ~ ")," position "," ~ ")," galley "," ~ ")," flight "," ~ ")," flt "," ~ ")," day "," ~ ")," date "," ~ ")," dated "," ~ ")," the "," ~ ")," and "," ~ ")," of "," ~ ")," in "," ~ ")," for "," ~ ")," with "," ~ ")</f>
        <v>  </v>
      </c>
      <c r="AB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20," pax "," ~ ")," etd "," ~ ")," eta "," ~ ")," std "," ~ ")," sta "," ~ ")," atd "," ~ ")," ata "," ~ ")," lt "," ~ ")," utc "," ~ ")," local "," ~ ")," ok "," ~ ")," done "," ~ ")," seen "," ~ ")," chk "," ~ ")," chkd "," ~ ")," checked "," ~ ")," rcvd "," ~ ")," recd "," ~ ")," dep "," ~ ")," arr "," ~ ")," qty "," ~ ")," all "," ~ ")," ttl "," ~ ")," total "," ~ ")," via "," ~ ")," per "," ~ ")," call "," ~ ")," inbound "," ~ ")," outbound "," ~ ")," approx "," ~ ")</f>
        <v>  </v>
      </c>
      <c r="AC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20," pax "," ~ ")," etd "," ~ ")," eta "," ~ ")," std "," ~ ")," sta "," ~ ")," atd "," ~ ")," ata "," ~ ")," lt "," ~ ")," utc "," ~ ")," local "," ~ ")," ok "," ~ ")," done "," ~ ")," seen "," ~ ")," chk "," ~ ")," chkd "," ~ ")," checked "," ~ ")," rcvd "," ~ ")," recd "," ~ ")," dep "," ~ ")," arr "," ~ ")," qty "," ~ ")," all "," ~ ")," ttl "," ~ ")," total "," ~ ")," via "," ~ ")," per "," ~ ")," call "," ~ ")," inbound "," ~ ")," outbound "," ~ ")," approx "," ~ ")</f>
        <v>  </v>
      </c>
    </row>
    <row r="21" customFormat="false" ht="30" hidden="false" customHeight="true" outlineLevel="0" collapsed="false">
      <c r="A21" s="69" t="s">
        <v>290</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IFERROR(IF(AND(AND(LEN(SUBSTITUTE(SUBSTITUTE(SUBSTITUTE(SUBSTITUTE(SUBSTITUTE(SUBSTITUTE(SUBSTITUTE(SUBSTITUTE(SUBSTITUTE(SUBSTITUTE(SUBSTITUTE(SUBSTITUTE(SUBSTITUTE(SUBSTITUTE(SUBSTITUTE(SUBSTITUTE(LOWER(F21&amp;""),CHAR(10),""),CHAR(13),""),CHAR(9),""),CHAR(160),"")," ",""),".",""),"-",""),"/",""),"?",""),"_",""),",",""),"[",""),"]",""),"(",""),")",""),"*",""))&gt;=3,NOT(ISNUMBER(MATCH(LEFT(SUBSTITUTE(SUBSTITUTE(SUBSTITUTE(SUBSTITUTE(SUBSTITUTE(SUBSTITUTE(SUBSTITUTE(SUBSTITUTE(SUBSTITUTE(SUBSTITUTE(SUBSTITUTE(SUBSTITUTE(SUBSTITUTE(SUBSTITUTE(SUBSTITUTE(SUBSTITUTE(LOWER(F21&amp;""),CHAR(10),""),CHAR(13),""),CHAR(9),""),CHAR(160),"")," ",""),".",""),"-",""),"/",""),"?",""),"_",""),",",""),"[",""),"]",""),"(",""),")",""),"*",""),255),L_Placeholder,0)))),AND(LEN(SUBSTITUTE(SUBSTITUTE(SUBSTITUTE(SUBSTITUTE(SUBSTITUTE(SUBSTITUTE(SUBSTITUTE(SUBSTITUTE(SUBSTITUTE(SUBSTITUTE(SUBSTITUTE(SUBSTITUTE(SUBSTITUTE(SUBSTITUTE(SUBSTITUTE(SUBSTITUTE(LOWER(G21&amp;""),CHAR(10),""),CHAR(13),""),CHAR(9),""),CHAR(160),"")," ",""),".",""),"-",""),"/",""),"?",""),"_",""),",",""),"[",""),"]",""),"(",""),")",""),"*",""))&gt;=1,NOT(ISNUMBER(MATCH(LEFT(SUBSTITUTE(SUBSTITUTE(SUBSTITUTE(SUBSTITUTE(SUBSTITUTE(SUBSTITUTE(SUBSTITUTE(SUBSTITUTE(SUBSTITUTE(SUBSTITUTE(SUBSTITUTE(SUBSTITUTE(SUBSTITUTE(SUBSTITUTE(SUBSTITUTE(SUBSTITUTE(LOWER(G21&amp;""),CHAR(10),""),CHAR(13),""),CHAR(9),""),CHAR(160),"")," ",""),".",""),"-",""),"/",""),"?",""),"_",""),",",""),"[",""),"]",""),"(",""),")",""),"*",""),255),L_Placeholder,0)))),ISNUMBER(H21),H21&gt;=DATE(2020,1,1),H21&lt;=Flights!$D$21,AND(LEN(SUBSTITUTE(SUBSTITUTE(SUBSTITUTE(SUBSTITUTE(SUBSTITUTE(SUBSTITUTE(SUBSTITUTE(SUBSTITUTE(SUBSTITUTE(SUBSTITUTE(SUBSTITUTE(SUBSTITUTE(SUBSTITUTE(SUBSTITUTE(SUBSTITUTE(SUBSTITUTE(LOWER(I21&amp;""),CHAR(10),""),CHAR(13),""),CHAR(9),""),CHAR(160),"")," ",""),".",""),"-",""),"/",""),"?",""),"_",""),",",""),"[",""),"]",""),"(",""),")",""),"*",""))&gt;=5,NOT(ISNUMBER(MATCH(LEFT(SUBSTITUTE(SUBSTITUTE(SUBSTITUTE(SUBSTITUTE(SUBSTITUTE(SUBSTITUTE(SUBSTITUTE(SUBSTITUTE(SUBSTITUTE(SUBSTITUTE(SUBSTITUTE(SUBSTITUTE(SUBSTITUTE(SUBSTITUTE(SUBSTITUTE(SUBSTITUTE(LOWER(I21&amp;""),CHAR(10),""),CHAR(13),""),CHAR(9),""),CHAR(160),"")," ",""),".",""),"-",""),"/",""),"?",""),"_",""),",",""),"[",""),"]",""),"(",""),")",""),"*",""),255),L_Placeholder,0)))),OR(SUMPRODUCT(--ISNUMBER(SEARCH({"aa000"," aa 000"," aaa 000"," aaaa 000"," a 0000"," a000 000"," aa 00 000"," aaa 00 000"},S21)))&gt;0,SUMPRODUCT(--ISNUMBER(SEARCH({"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21)))&gt;0,SUMPRODUCT(--ISNUMBER(SEARCH({"http","www.","\",".pdf",".jpg",".jpeg",".png",".heic",".xls",".doc",".msg",".eml"},I21)))&gt;0,AND(SUMPRODUCT(--ISNUMBER(SEARCH({"sharepoint","onedrive","teams","dms","q-pulse","qpulse"},I21)))&gt;0,ISNUMBER(SEARCH("0",R21)))),NOT(SUMPRODUCT((LEN(X21)-LEN(SUBSTITUTE(X21," "&amp;L_PendStrict&amp;" "," ")))/(LEN(L_PendStrict)+1))&gt;SUMPRODUCT((LEN(X21)-LEN(SUBSTITUTE(X21," "&amp;L_PendNeg&amp;" "," ")))/(LEN(L_PendNeg)+1)))),"ON FILE","OUTSTANDING"),"OUTSTANDING")</f>
        <v>OUTSTANDING</v>
      </c>
      <c r="K21" s="60"/>
      <c r="L21" s="60"/>
      <c r="M21" s="71"/>
      <c r="N21" s="60"/>
      <c r="O21" s="72" t="str">
        <f aca="false">IFERROR(IF(AND(AND(LEN(SUBSTITUTE(SUBSTITUTE(SUBSTITUTE(SUBSTITUTE(SUBSTITUTE(SUBSTITUTE(SUBSTITUTE(SUBSTITUTE(SUBSTITUTE(SUBSTITUTE(SUBSTITUTE(SUBSTITUTE(SUBSTITUTE(SUBSTITUTE(SUBSTITUTE(SUBSTITUTE(LOWER(K21&amp;""),CHAR(10),""),CHAR(13),""),CHAR(9),""),CHAR(160),"")," ",""),".",""),"-",""),"/",""),"?",""),"_",""),",",""),"[",""),"]",""),"(",""),")",""),"*",""))&gt;=3,NOT(ISNUMBER(MATCH(LEFT(SUBSTITUTE(SUBSTITUTE(SUBSTITUTE(SUBSTITUTE(SUBSTITUTE(SUBSTITUTE(SUBSTITUTE(SUBSTITUTE(SUBSTITUTE(SUBSTITUTE(SUBSTITUTE(SUBSTITUTE(SUBSTITUTE(SUBSTITUTE(SUBSTITUTE(SUBSTITUTE(LOWER(K21&amp;""),CHAR(10),""),CHAR(13),""),CHAR(9),""),CHAR(160),"")," ",""),".",""),"-",""),"/",""),"?",""),"_",""),",",""),"[",""),"]",""),"(",""),")",""),"*",""),255),L_Placeholder,0)))),AND(LEN(SUBSTITUTE(SUBSTITUTE(SUBSTITUTE(SUBSTITUTE(SUBSTITUTE(SUBSTITUTE(SUBSTITUTE(SUBSTITUTE(SUBSTITUTE(SUBSTITUTE(SUBSTITUTE(SUBSTITUTE(SUBSTITUTE(SUBSTITUTE(SUBSTITUTE(SUBSTITUTE(LOWER(L21&amp;""),CHAR(10),""),CHAR(13),""),CHAR(9),""),CHAR(160),"")," ",""),".",""),"-",""),"/",""),"?",""),"_",""),",",""),"[",""),"]",""),"(",""),")",""),"*",""))&gt;=1,NOT(ISNUMBER(MATCH(LEFT(SUBSTITUTE(SUBSTITUTE(SUBSTITUTE(SUBSTITUTE(SUBSTITUTE(SUBSTITUTE(SUBSTITUTE(SUBSTITUTE(SUBSTITUTE(SUBSTITUTE(SUBSTITUTE(SUBSTITUTE(SUBSTITUTE(SUBSTITUTE(SUBSTITUTE(SUBSTITUTE(LOWER(L21&amp;""),CHAR(10),""),CHAR(13),""),CHAR(9),""),CHAR(160),"")," ",""),".",""),"-",""),"/",""),"?",""),"_",""),",",""),"[",""),"]",""),"(",""),")",""),"*",""),255),L_Placeholder,0)))),ISNUMBER(M21),M21&gt;=DATE(2020,1,1),M21&lt;=Flights!$D$21,AND(LEN(SUBSTITUTE(SUBSTITUTE(SUBSTITUTE(SUBSTITUTE(SUBSTITUTE(SUBSTITUTE(SUBSTITUTE(SUBSTITUTE(SUBSTITUTE(SUBSTITUTE(SUBSTITUTE(SUBSTITUTE(SUBSTITUTE(SUBSTITUTE(SUBSTITUTE(SUBSTITUTE(LOWER(N21&amp;""),CHAR(10),""),CHAR(13),""),CHAR(9),""),CHAR(160),"")," ",""),".",""),"-",""),"/",""),"?",""),"_",""),",",""),"[",""),"]",""),"(",""),")",""),"*",""))&gt;=5,NOT(ISNUMBER(MATCH(LEFT(SUBSTITUTE(SUBSTITUTE(SUBSTITUTE(SUBSTITUTE(SUBSTITUTE(SUBSTITUTE(SUBSTITUTE(SUBSTITUTE(SUBSTITUTE(SUBSTITUTE(SUBSTITUTE(SUBSTITUTE(SUBSTITUTE(SUBSTITUTE(SUBSTITUTE(SUBSTITUTE(LOWER(N21&amp;""),CHAR(10),""),CHAR(13),""),CHAR(9),""),CHAR(160),"")," ",""),".",""),"-",""),"/",""),"?",""),"_",""),",",""),"[",""),"]",""),"(",""),")",""),"*",""),255),L_Placeholder,0)))),OR(SUMPRODUCT(--ISNUMBER(SEARCH({"aa000"," aa 000"," aaa 000"," aaaa 000"," a 0000"," a000 000"," aa 00 000"," aaa 00 000"},U21)))&gt;0,SUMPRODUCT(--ISNUMBER(SEARCH({"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21)))&gt;0,SUMPRODUCT(--ISNUMBER(SEARCH({"http","www.","\",".pdf",".jpg",".jpeg",".png",".heic",".xls",".doc",".msg",".eml"},N21)))&gt;0,AND(SUMPRODUCT(--ISNUMBER(SEARCH({"sharepoint","onedrive","teams","dms","q-pulse","qpulse"},N21)))&gt;0,ISNUMBER(SEARCH("0",T21)))),NOT(SUMPRODUCT((LEN(Y21)-LEN(SUBSTITUTE(Y21," "&amp;L_PendStrict&amp;" "," ")))/(LEN(L_PendStrict)+1))&gt;SUMPRODUCT((LEN(Y21)-LEN(SUBSTITUTE(Y21," "&amp;L_PendNeg&amp;" "," ")))/(LEN(L_PendNeg)+1)))),"ON FILE","OUTSTANDING"),"OUTSTANDING")</f>
        <v>OUTSTANDING</v>
      </c>
      <c r="P21" s="73" t="n">
        <f aca="false">(J21="OUTSTANDING")+(O21="OUTSTANDING")</f>
        <v>2</v>
      </c>
      <c r="Q21" s="57" t="s">
        <v>1499</v>
      </c>
      <c r="R21" s="0" t="str">
        <f aca="false">SUBSTITUTE(SUBSTITUTE(SUBSTITUTE(SUBSTITUTE(SUBSTITUTE(SUBSTITUTE(SUBSTITUTE(SUBSTITUTE(SUBSTITUTE(LOWER(AB21&amp;""),"1","0"),"2","0"),"3","0"),"4","0"),"5","0"),"6","0"),"7","0"),"8","0"),"9","0")</f>
        <v>  </v>
      </c>
      <c r="S21" s="0" t="str">
        <f aca="false">SUBSTITUTE(SUBSTITUTE(SUBSTITUTE(SUBSTITUTE(SUBSTITUTE(SUBSTITUTE(SUBSTITUTE(SUBSTITUTE(SUBSTITUTE(SUBSTITUTE(SUBSTITUTE(SUBSTITUTE(SUBSTITUTE(SUBSTITUTE(SUBSTITUTE(SUBSTITUTE(SUBSTITUTE(SUBSTITUTE(SUBSTITUTE(SUBSTITUTE(SUBSTITUTE(SUBSTITUTE(SUBSTITUTE(SUBSTITUTE(SUBSTITUTE(R21,"b","a"),"c","a"),"d","a"),"e","a"),"f","a"),"g","a"),"h","a"),"i","a"),"j","a"),"k","a"),"l","a"),"m","a"),"n","a"),"o","a"),"p","a"),"q","a"),"r","a"),"s","a"),"t","a"),"u","a"),"v","a"),"w","a"),"x","a"),"y","a"),"z","a")</f>
        <v>  </v>
      </c>
      <c r="T21" s="0" t="str">
        <f aca="false">SUBSTITUTE(SUBSTITUTE(SUBSTITUTE(SUBSTITUTE(SUBSTITUTE(SUBSTITUTE(SUBSTITUTE(SUBSTITUTE(SUBSTITUTE(LOWER(AC21&amp;""),"1","0"),"2","0"),"3","0"),"4","0"),"5","0"),"6","0"),"7","0"),"8","0"),"9","0")</f>
        <v>  </v>
      </c>
      <c r="U21" s="0" t="str">
        <f aca="false">SUBSTITUTE(SUBSTITUTE(SUBSTITUTE(SUBSTITUTE(SUBSTITUTE(SUBSTITUTE(SUBSTITUTE(SUBSTITUTE(SUBSTITUTE(SUBSTITUTE(SUBSTITUTE(SUBSTITUTE(SUBSTITUTE(SUBSTITUTE(SUBSTITUTE(SUBSTITUTE(SUBSTITUTE(SUBSTITUTE(SUBSTITUTE(SUBSTITUTE(SUBSTITUTE(SUBSTITUTE(SUBSTITUTE(SUBSTITUTE(SUBSTITUTE(T21,"b","a"),"c","a"),"d","a"),"e","a"),"f","a"),"g","a"),"h","a"),"i","a"),"j","a"),"k","a"),"l","a"),"m","a"),"n","a"),"o","a"),"p","a"),"q","a"),"r","a"),"s","a"),"t","a"),"u","a"),"v","a"),"w","a"),"x","a"),"y","a"),"z","a")</f>
        <v>  </v>
      </c>
      <c r="V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21," "&amp;LOWER(Flights!$F$21)&amp;" "," ~ ")," mh"," ~")," at "," ~ ")," by "," ~ ")," on "," ~ ")," to "," ~ ")," from "," ~ ")," until "," ~ ")," till "," ~ ")," before "," ~ ")," after "," ~ ")," around "," ~ ")," approx "," ~ ")," about "," ~ ")," since "," ~ ")," hrs "," ~ ")," hr "," ~ ")," hours "," ~ ")," time "," ~ ")," jan "," ~ ")," feb "," ~ ")," mar "," ~ ")," apr "," ~ ")," may "," ~ ")," jun "," ~ ")," jul "," ~ ")," aug "," ~ ")," sep "," ~ ")," sept "," ~ ")," oct "," ~ ")</f>
        <v>  </v>
      </c>
      <c r="W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21," "&amp;LOWER(Flights!$F$21)&amp;" "," ~ ")," mh"," ~")," at "," ~ ")," by "," ~ ")," on "," ~ ")," to "," ~ ")," from "," ~ ")," until "," ~ ")," till "," ~ ")," before "," ~ ")," after "," ~ ")," around "," ~ ")," approx "," ~ ")," about "," ~ ")," since "," ~ ")," hrs "," ~ ")," hr "," ~ ")," hours "," ~ ")," time "," ~ ")," jan "," ~ ")," feb "," ~ ")," mar "," ~ ")," apr "," ~ ")," may "," ~ ")," jun "," ~ ")," jul "," ~ ")," aug "," ~ ")," sep "," ~ ")," sept "," ~ ")," oct "," ~ ")</f>
        <v>  </v>
      </c>
      <c r="X21" s="0" t="str">
        <f aca="fals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f>
        <v>  </v>
      </c>
      <c r="Y21" s="0" t="str">
        <f aca="fals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f>
        <v>  </v>
      </c>
      <c r="Z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21,"jan","~"),"feb","~"),"mar","~"),"apr","~"),"may","~"),"jun","~"),"jul","~"),"aug","~"),"sep","~"),"oct","~"),"nov","~"),"dec","~")," nov "," ~ ")," dec "," ~ ")," mon "," ~ ")," tue "," ~ ")," wed "," ~ ")," thu "," ~ ")," fri "," ~ ")," sat "," ~ ")," sun "," ~ ")," gate "," ~ ")," bay "," ~ ")," stand "," ~ ")," position "," ~ ")," galley "," ~ ")," flight "," ~ ")," flt "," ~ ")," day "," ~ ")," date "," ~ ")," dated "," ~ ")," the "," ~ ")," and "," ~ ")," of "," ~ ")," in "," ~ ")," for "," ~ ")," with "," ~ ")</f>
        <v>  </v>
      </c>
      <c r="A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21,"jan","~"),"feb","~"),"mar","~"),"apr","~"),"may","~"),"jun","~"),"jul","~"),"aug","~"),"sep","~"),"oct","~"),"nov","~"),"dec","~")," nov "," ~ ")," dec "," ~ ")," mon "," ~ ")," tue "," ~ ")," wed "," ~ ")," thu "," ~ ")," fri "," ~ ")," sat "," ~ ")," sun "," ~ ")," gate "," ~ ")," bay "," ~ ")," stand "," ~ ")," position "," ~ ")," galley "," ~ ")," flight "," ~ ")," flt "," ~ ")," day "," ~ ")," date "," ~ ")," dated "," ~ ")," the "," ~ ")," and "," ~ ")," of "," ~ ")," in "," ~ ")," for "," ~ ")," with "," ~ ")</f>
        <v>  </v>
      </c>
      <c r="AB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21," pax "," ~ ")," etd "," ~ ")," eta "," ~ ")," std "," ~ ")," sta "," ~ ")," atd "," ~ ")," ata "," ~ ")," lt "," ~ ")," utc "," ~ ")," local "," ~ ")," ok "," ~ ")," done "," ~ ")," seen "," ~ ")," chk "," ~ ")," chkd "," ~ ")," checked "," ~ ")," rcvd "," ~ ")," recd "," ~ ")," dep "," ~ ")," arr "," ~ ")," qty "," ~ ")," all "," ~ ")," ttl "," ~ ")," total "," ~ ")," via "," ~ ")," per "," ~ ")," call "," ~ ")," inbound "," ~ ")," outbound "," ~ ")," approx "," ~ ")</f>
        <v>  </v>
      </c>
      <c r="AC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21," pax "," ~ ")," etd "," ~ ")," eta "," ~ ")," std "," ~ ")," sta "," ~ ")," atd "," ~ ")," ata "," ~ ")," lt "," ~ ")," utc "," ~ ")," local "," ~ ")," ok "," ~ ")," done "," ~ ")," seen "," ~ ")," chk "," ~ ")," chkd "," ~ ")," checked "," ~ ")," rcvd "," ~ ")," recd "," ~ ")," dep "," ~ ")," arr "," ~ ")," qty "," ~ ")," all "," ~ ")," ttl "," ~ ")," total "," ~ ")," via "," ~ ")," per "," ~ ")," call "," ~ ")," inbound "," ~ ")," outbound "," ~ ")," approx "," ~ ")</f>
        <v>  </v>
      </c>
    </row>
    <row r="22" customFormat="false" ht="30" hidden="false" customHeight="true" outlineLevel="0" collapsed="false">
      <c r="A22" s="69" t="s">
        <v>293</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IFERROR(IF(AND(AND(LEN(SUBSTITUTE(SUBSTITUTE(SUBSTITUTE(SUBSTITUTE(SUBSTITUTE(SUBSTITUTE(SUBSTITUTE(SUBSTITUTE(SUBSTITUTE(SUBSTITUTE(SUBSTITUTE(SUBSTITUTE(SUBSTITUTE(SUBSTITUTE(SUBSTITUTE(SUBSTITUTE(LOWER(F22&amp;""),CHAR(10),""),CHAR(13),""),CHAR(9),""),CHAR(160),"")," ",""),".",""),"-",""),"/",""),"?",""),"_",""),",",""),"[",""),"]",""),"(",""),")",""),"*",""))&gt;=3,NOT(ISNUMBER(MATCH(LEFT(SUBSTITUTE(SUBSTITUTE(SUBSTITUTE(SUBSTITUTE(SUBSTITUTE(SUBSTITUTE(SUBSTITUTE(SUBSTITUTE(SUBSTITUTE(SUBSTITUTE(SUBSTITUTE(SUBSTITUTE(SUBSTITUTE(SUBSTITUTE(SUBSTITUTE(SUBSTITUTE(LOWER(F22&amp;""),CHAR(10),""),CHAR(13),""),CHAR(9),""),CHAR(160),"")," ",""),".",""),"-",""),"/",""),"?",""),"_",""),",",""),"[",""),"]",""),"(",""),")",""),"*",""),255),L_Placeholder,0)))),AND(LEN(SUBSTITUTE(SUBSTITUTE(SUBSTITUTE(SUBSTITUTE(SUBSTITUTE(SUBSTITUTE(SUBSTITUTE(SUBSTITUTE(SUBSTITUTE(SUBSTITUTE(SUBSTITUTE(SUBSTITUTE(SUBSTITUTE(SUBSTITUTE(SUBSTITUTE(SUBSTITUTE(LOWER(G22&amp;""),CHAR(10),""),CHAR(13),""),CHAR(9),""),CHAR(160),"")," ",""),".",""),"-",""),"/",""),"?",""),"_",""),",",""),"[",""),"]",""),"(",""),")",""),"*",""))&gt;=1,NOT(ISNUMBER(MATCH(LEFT(SUBSTITUTE(SUBSTITUTE(SUBSTITUTE(SUBSTITUTE(SUBSTITUTE(SUBSTITUTE(SUBSTITUTE(SUBSTITUTE(SUBSTITUTE(SUBSTITUTE(SUBSTITUTE(SUBSTITUTE(SUBSTITUTE(SUBSTITUTE(SUBSTITUTE(SUBSTITUTE(LOWER(G22&amp;""),CHAR(10),""),CHAR(13),""),CHAR(9),""),CHAR(160),"")," ",""),".",""),"-",""),"/",""),"?",""),"_",""),",",""),"[",""),"]",""),"(",""),")",""),"*",""),255),L_Placeholder,0)))),ISNUMBER(H22),H22&gt;=DATE(2020,1,1),H22&lt;=Flights!$D$22,AND(LEN(SUBSTITUTE(SUBSTITUTE(SUBSTITUTE(SUBSTITUTE(SUBSTITUTE(SUBSTITUTE(SUBSTITUTE(SUBSTITUTE(SUBSTITUTE(SUBSTITUTE(SUBSTITUTE(SUBSTITUTE(SUBSTITUTE(SUBSTITUTE(SUBSTITUTE(SUBSTITUTE(LOWER(I22&amp;""),CHAR(10),""),CHAR(13),""),CHAR(9),""),CHAR(160),"")," ",""),".",""),"-",""),"/",""),"?",""),"_",""),",",""),"[",""),"]",""),"(",""),")",""),"*",""))&gt;=5,NOT(ISNUMBER(MATCH(LEFT(SUBSTITUTE(SUBSTITUTE(SUBSTITUTE(SUBSTITUTE(SUBSTITUTE(SUBSTITUTE(SUBSTITUTE(SUBSTITUTE(SUBSTITUTE(SUBSTITUTE(SUBSTITUTE(SUBSTITUTE(SUBSTITUTE(SUBSTITUTE(SUBSTITUTE(SUBSTITUTE(LOWER(I22&amp;""),CHAR(10),""),CHAR(13),""),CHAR(9),""),CHAR(160),"")," ",""),".",""),"-",""),"/",""),"?",""),"_",""),",",""),"[",""),"]",""),"(",""),")",""),"*",""),255),L_Placeholder,0)))),OR(SUMPRODUCT(--ISNUMBER(SEARCH({"aa000"," aa 000"," aaa 000"," aaaa 000"," a 0000"," a000 000"," aa 00 000"," aaa 00 000"},S22)))&gt;0,SUMPRODUCT(--ISNUMBER(SEARCH({"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22)))&gt;0,SUMPRODUCT(--ISNUMBER(SEARCH({"http","www.","\",".pdf",".jpg",".jpeg",".png",".heic",".xls",".doc",".msg",".eml"},I22)))&gt;0,AND(SUMPRODUCT(--ISNUMBER(SEARCH({"sharepoint","onedrive","teams","dms","q-pulse","qpulse"},I22)))&gt;0,ISNUMBER(SEARCH("0",R22)))),NOT(SUMPRODUCT((LEN(X22)-LEN(SUBSTITUTE(X22," "&amp;L_PendStrict&amp;" "," ")))/(LEN(L_PendStrict)+1))&gt;SUMPRODUCT((LEN(X22)-LEN(SUBSTITUTE(X22," "&amp;L_PendNeg&amp;" "," ")))/(LEN(L_PendNeg)+1)))),"ON FILE","OUTSTANDING"),"OUTSTANDING")</f>
        <v>OUTSTANDING</v>
      </c>
      <c r="K22" s="60"/>
      <c r="L22" s="60"/>
      <c r="M22" s="71"/>
      <c r="N22" s="60"/>
      <c r="O22" s="72" t="str">
        <f aca="false">IFERROR(IF(AND(AND(LEN(SUBSTITUTE(SUBSTITUTE(SUBSTITUTE(SUBSTITUTE(SUBSTITUTE(SUBSTITUTE(SUBSTITUTE(SUBSTITUTE(SUBSTITUTE(SUBSTITUTE(SUBSTITUTE(SUBSTITUTE(SUBSTITUTE(SUBSTITUTE(SUBSTITUTE(SUBSTITUTE(LOWER(K22&amp;""),CHAR(10),""),CHAR(13),""),CHAR(9),""),CHAR(160),"")," ",""),".",""),"-",""),"/",""),"?",""),"_",""),",",""),"[",""),"]",""),"(",""),")",""),"*",""))&gt;=3,NOT(ISNUMBER(MATCH(LEFT(SUBSTITUTE(SUBSTITUTE(SUBSTITUTE(SUBSTITUTE(SUBSTITUTE(SUBSTITUTE(SUBSTITUTE(SUBSTITUTE(SUBSTITUTE(SUBSTITUTE(SUBSTITUTE(SUBSTITUTE(SUBSTITUTE(SUBSTITUTE(SUBSTITUTE(SUBSTITUTE(LOWER(K22&amp;""),CHAR(10),""),CHAR(13),""),CHAR(9),""),CHAR(160),"")," ",""),".",""),"-",""),"/",""),"?",""),"_",""),",",""),"[",""),"]",""),"(",""),")",""),"*",""),255),L_Placeholder,0)))),AND(LEN(SUBSTITUTE(SUBSTITUTE(SUBSTITUTE(SUBSTITUTE(SUBSTITUTE(SUBSTITUTE(SUBSTITUTE(SUBSTITUTE(SUBSTITUTE(SUBSTITUTE(SUBSTITUTE(SUBSTITUTE(SUBSTITUTE(SUBSTITUTE(SUBSTITUTE(SUBSTITUTE(LOWER(L22&amp;""),CHAR(10),""),CHAR(13),""),CHAR(9),""),CHAR(160),"")," ",""),".",""),"-",""),"/",""),"?",""),"_",""),",",""),"[",""),"]",""),"(",""),")",""),"*",""))&gt;=1,NOT(ISNUMBER(MATCH(LEFT(SUBSTITUTE(SUBSTITUTE(SUBSTITUTE(SUBSTITUTE(SUBSTITUTE(SUBSTITUTE(SUBSTITUTE(SUBSTITUTE(SUBSTITUTE(SUBSTITUTE(SUBSTITUTE(SUBSTITUTE(SUBSTITUTE(SUBSTITUTE(SUBSTITUTE(SUBSTITUTE(LOWER(L22&amp;""),CHAR(10),""),CHAR(13),""),CHAR(9),""),CHAR(160),"")," ",""),".",""),"-",""),"/",""),"?",""),"_",""),",",""),"[",""),"]",""),"(",""),")",""),"*",""),255),L_Placeholder,0)))),ISNUMBER(M22),M22&gt;=DATE(2020,1,1),M22&lt;=Flights!$D$22,AND(LEN(SUBSTITUTE(SUBSTITUTE(SUBSTITUTE(SUBSTITUTE(SUBSTITUTE(SUBSTITUTE(SUBSTITUTE(SUBSTITUTE(SUBSTITUTE(SUBSTITUTE(SUBSTITUTE(SUBSTITUTE(SUBSTITUTE(SUBSTITUTE(SUBSTITUTE(SUBSTITUTE(LOWER(N22&amp;""),CHAR(10),""),CHAR(13),""),CHAR(9),""),CHAR(160),"")," ",""),".",""),"-",""),"/",""),"?",""),"_",""),",",""),"[",""),"]",""),"(",""),")",""),"*",""))&gt;=5,NOT(ISNUMBER(MATCH(LEFT(SUBSTITUTE(SUBSTITUTE(SUBSTITUTE(SUBSTITUTE(SUBSTITUTE(SUBSTITUTE(SUBSTITUTE(SUBSTITUTE(SUBSTITUTE(SUBSTITUTE(SUBSTITUTE(SUBSTITUTE(SUBSTITUTE(SUBSTITUTE(SUBSTITUTE(SUBSTITUTE(LOWER(N22&amp;""),CHAR(10),""),CHAR(13),""),CHAR(9),""),CHAR(160),"")," ",""),".",""),"-",""),"/",""),"?",""),"_",""),",",""),"[",""),"]",""),"(",""),")",""),"*",""),255),L_Placeholder,0)))),OR(SUMPRODUCT(--ISNUMBER(SEARCH({"aa000"," aa 000"," aaa 000"," aaaa 000"," a 0000"," a000 000"," aa 00 000"," aaa 00 000"},U22)))&gt;0,SUMPRODUCT(--ISNUMBER(SEARCH({"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22)))&gt;0,SUMPRODUCT(--ISNUMBER(SEARCH({"http","www.","\",".pdf",".jpg",".jpeg",".png",".heic",".xls",".doc",".msg",".eml"},N22)))&gt;0,AND(SUMPRODUCT(--ISNUMBER(SEARCH({"sharepoint","onedrive","teams","dms","q-pulse","qpulse"},N22)))&gt;0,ISNUMBER(SEARCH("0",T22)))),NOT(SUMPRODUCT((LEN(Y22)-LEN(SUBSTITUTE(Y22," "&amp;L_PendStrict&amp;" "," ")))/(LEN(L_PendStrict)+1))&gt;SUMPRODUCT((LEN(Y22)-LEN(SUBSTITUTE(Y22," "&amp;L_PendNeg&amp;" "," ")))/(LEN(L_PendNeg)+1)))),"ON FILE","OUTSTANDING"),"OUTSTANDING")</f>
        <v>OUTSTANDING</v>
      </c>
      <c r="P22" s="73" t="n">
        <f aca="false">(J22="OUTSTANDING")+(O22="OUTSTANDING")</f>
        <v>2</v>
      </c>
      <c r="Q22" s="57" t="s">
        <v>1499</v>
      </c>
      <c r="R22" s="0" t="str">
        <f aca="false">SUBSTITUTE(SUBSTITUTE(SUBSTITUTE(SUBSTITUTE(SUBSTITUTE(SUBSTITUTE(SUBSTITUTE(SUBSTITUTE(SUBSTITUTE(LOWER(AB22&amp;""),"1","0"),"2","0"),"3","0"),"4","0"),"5","0"),"6","0"),"7","0"),"8","0"),"9","0")</f>
        <v>  </v>
      </c>
      <c r="S22" s="0" t="str">
        <f aca="false">SUBSTITUTE(SUBSTITUTE(SUBSTITUTE(SUBSTITUTE(SUBSTITUTE(SUBSTITUTE(SUBSTITUTE(SUBSTITUTE(SUBSTITUTE(SUBSTITUTE(SUBSTITUTE(SUBSTITUTE(SUBSTITUTE(SUBSTITUTE(SUBSTITUTE(SUBSTITUTE(SUBSTITUTE(SUBSTITUTE(SUBSTITUTE(SUBSTITUTE(SUBSTITUTE(SUBSTITUTE(SUBSTITUTE(SUBSTITUTE(SUBSTITUTE(R22,"b","a"),"c","a"),"d","a"),"e","a"),"f","a"),"g","a"),"h","a"),"i","a"),"j","a"),"k","a"),"l","a"),"m","a"),"n","a"),"o","a"),"p","a"),"q","a"),"r","a"),"s","a"),"t","a"),"u","a"),"v","a"),"w","a"),"x","a"),"y","a"),"z","a")</f>
        <v>  </v>
      </c>
      <c r="T22" s="0" t="str">
        <f aca="false">SUBSTITUTE(SUBSTITUTE(SUBSTITUTE(SUBSTITUTE(SUBSTITUTE(SUBSTITUTE(SUBSTITUTE(SUBSTITUTE(SUBSTITUTE(LOWER(AC22&amp;""),"1","0"),"2","0"),"3","0"),"4","0"),"5","0"),"6","0"),"7","0"),"8","0"),"9","0")</f>
        <v>  </v>
      </c>
      <c r="U22" s="0" t="str">
        <f aca="false">SUBSTITUTE(SUBSTITUTE(SUBSTITUTE(SUBSTITUTE(SUBSTITUTE(SUBSTITUTE(SUBSTITUTE(SUBSTITUTE(SUBSTITUTE(SUBSTITUTE(SUBSTITUTE(SUBSTITUTE(SUBSTITUTE(SUBSTITUTE(SUBSTITUTE(SUBSTITUTE(SUBSTITUTE(SUBSTITUTE(SUBSTITUTE(SUBSTITUTE(SUBSTITUTE(SUBSTITUTE(SUBSTITUTE(SUBSTITUTE(SUBSTITUTE(T22,"b","a"),"c","a"),"d","a"),"e","a"),"f","a"),"g","a"),"h","a"),"i","a"),"j","a"),"k","a"),"l","a"),"m","a"),"n","a"),"o","a"),"p","a"),"q","a"),"r","a"),"s","a"),"t","a"),"u","a"),"v","a"),"w","a"),"x","a"),"y","a"),"z","a")</f>
        <v>  </v>
      </c>
      <c r="V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22," "&amp;LOWER(Flights!$F$22)&amp;" "," ~ ")," mh"," ~")," at "," ~ ")," by "," ~ ")," on "," ~ ")," to "," ~ ")," from "," ~ ")," until "," ~ ")," till "," ~ ")," before "," ~ ")," after "," ~ ")," around "," ~ ")," approx "," ~ ")," about "," ~ ")," since "," ~ ")," hrs "," ~ ")," hr "," ~ ")," hours "," ~ ")," time "," ~ ")," jan "," ~ ")," feb "," ~ ")," mar "," ~ ")," apr "," ~ ")," may "," ~ ")," jun "," ~ ")," jul "," ~ ")," aug "," ~ ")," sep "," ~ ")," sept "," ~ ")," oct "," ~ ")</f>
        <v>  </v>
      </c>
      <c r="W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22," "&amp;LOWER(Flights!$F$22)&amp;" "," ~ ")," mh"," ~")," at "," ~ ")," by "," ~ ")," on "," ~ ")," to "," ~ ")," from "," ~ ")," until "," ~ ")," till "," ~ ")," before "," ~ ")," after "," ~ ")," around "," ~ ")," approx "," ~ ")," about "," ~ ")," since "," ~ ")," hrs "," ~ ")," hr "," ~ ")," hours "," ~ ")," time "," ~ ")," jan "," ~ ")," feb "," ~ ")," mar "," ~ ")," apr "," ~ ")," may "," ~ ")," jun "," ~ ")," jul "," ~ ")," aug "," ~ ")," sep "," ~ ")," sept "," ~ ")," oct "," ~ ")</f>
        <v>  </v>
      </c>
      <c r="X22" s="0" t="str">
        <f aca="fals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f>
        <v>  </v>
      </c>
      <c r="Y22" s="0" t="str">
        <f aca="fals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f>
        <v>  </v>
      </c>
      <c r="Z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22,"jan","~"),"feb","~"),"mar","~"),"apr","~"),"may","~"),"jun","~"),"jul","~"),"aug","~"),"sep","~"),"oct","~"),"nov","~"),"dec","~")," nov "," ~ ")," dec "," ~ ")," mon "," ~ ")," tue "," ~ ")," wed "," ~ ")," thu "," ~ ")," fri "," ~ ")," sat "," ~ ")," sun "," ~ ")," gate "," ~ ")," bay "," ~ ")," stand "," ~ ")," position "," ~ ")," galley "," ~ ")," flight "," ~ ")," flt "," ~ ")," day "," ~ ")," date "," ~ ")," dated "," ~ ")," the "," ~ ")," and "," ~ ")," of "," ~ ")," in "," ~ ")," for "," ~ ")," with "," ~ ")</f>
        <v>  </v>
      </c>
      <c r="A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22,"jan","~"),"feb","~"),"mar","~"),"apr","~"),"may","~"),"jun","~"),"jul","~"),"aug","~"),"sep","~"),"oct","~"),"nov","~"),"dec","~")," nov "," ~ ")," dec "," ~ ")," mon "," ~ ")," tue "," ~ ")," wed "," ~ ")," thu "," ~ ")," fri "," ~ ")," sat "," ~ ")," sun "," ~ ")," gate "," ~ ")," bay "," ~ ")," stand "," ~ ")," position "," ~ ")," galley "," ~ ")," flight "," ~ ")," flt "," ~ ")," day "," ~ ")," date "," ~ ")," dated "," ~ ")," the "," ~ ")," and "," ~ ")," of "," ~ ")," in "," ~ ")," for "," ~ ")," with "," ~ ")</f>
        <v>  </v>
      </c>
      <c r="AB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22," pax "," ~ ")," etd "," ~ ")," eta "," ~ ")," std "," ~ ")," sta "," ~ ")," atd "," ~ ")," ata "," ~ ")," lt "," ~ ")," utc "," ~ ")," local "," ~ ")," ok "," ~ ")," done "," ~ ")," seen "," ~ ")," chk "," ~ ")," chkd "," ~ ")," checked "," ~ ")," rcvd "," ~ ")," recd "," ~ ")," dep "," ~ ")," arr "," ~ ")," qty "," ~ ")," all "," ~ ")," ttl "," ~ ")," total "," ~ ")," via "," ~ ")," per "," ~ ")," call "," ~ ")," inbound "," ~ ")," outbound "," ~ ")," approx "," ~ ")</f>
        <v>  </v>
      </c>
      <c r="AC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22," pax "," ~ ")," etd "," ~ ")," eta "," ~ ")," std "," ~ ")," sta "," ~ ")," atd "," ~ ")," ata "," ~ ")," lt "," ~ ")," utc "," ~ ")," local "," ~ ")," ok "," ~ ")," done "," ~ ")," seen "," ~ ")," chk "," ~ ")," chkd "," ~ ")," checked "," ~ ")," rcvd "," ~ ")," recd "," ~ ")," dep "," ~ ")," arr "," ~ ")," qty "," ~ ")," all "," ~ ")," ttl "," ~ ")," total "," ~ ")," via "," ~ ")," per "," ~ ")," call "," ~ ")," inbound "," ~ ")," outbound "," ~ ")," approx "," ~ ")</f>
        <v>  </v>
      </c>
    </row>
    <row r="23" customFormat="false" ht="30" hidden="false" customHeight="true" outlineLevel="0" collapsed="false">
      <c r="A23" s="69" t="s">
        <v>301</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IFERROR(IF(AND(AND(LEN(SUBSTITUTE(SUBSTITUTE(SUBSTITUTE(SUBSTITUTE(SUBSTITUTE(SUBSTITUTE(SUBSTITUTE(SUBSTITUTE(SUBSTITUTE(SUBSTITUTE(SUBSTITUTE(SUBSTITUTE(SUBSTITUTE(SUBSTITUTE(SUBSTITUTE(SUBSTITUTE(LOWER(F23&amp;""),CHAR(10),""),CHAR(13),""),CHAR(9),""),CHAR(160),"")," ",""),".",""),"-",""),"/",""),"?",""),"_",""),",",""),"[",""),"]",""),"(",""),")",""),"*",""))&gt;=3,NOT(ISNUMBER(MATCH(LEFT(SUBSTITUTE(SUBSTITUTE(SUBSTITUTE(SUBSTITUTE(SUBSTITUTE(SUBSTITUTE(SUBSTITUTE(SUBSTITUTE(SUBSTITUTE(SUBSTITUTE(SUBSTITUTE(SUBSTITUTE(SUBSTITUTE(SUBSTITUTE(SUBSTITUTE(SUBSTITUTE(LOWER(F23&amp;""),CHAR(10),""),CHAR(13),""),CHAR(9),""),CHAR(160),"")," ",""),".",""),"-",""),"/",""),"?",""),"_",""),",",""),"[",""),"]",""),"(",""),")",""),"*",""),255),L_Placeholder,0)))),AND(LEN(SUBSTITUTE(SUBSTITUTE(SUBSTITUTE(SUBSTITUTE(SUBSTITUTE(SUBSTITUTE(SUBSTITUTE(SUBSTITUTE(SUBSTITUTE(SUBSTITUTE(SUBSTITUTE(SUBSTITUTE(SUBSTITUTE(SUBSTITUTE(SUBSTITUTE(SUBSTITUTE(LOWER(G23&amp;""),CHAR(10),""),CHAR(13),""),CHAR(9),""),CHAR(160),"")," ",""),".",""),"-",""),"/",""),"?",""),"_",""),",",""),"[",""),"]",""),"(",""),")",""),"*",""))&gt;=1,NOT(ISNUMBER(MATCH(LEFT(SUBSTITUTE(SUBSTITUTE(SUBSTITUTE(SUBSTITUTE(SUBSTITUTE(SUBSTITUTE(SUBSTITUTE(SUBSTITUTE(SUBSTITUTE(SUBSTITUTE(SUBSTITUTE(SUBSTITUTE(SUBSTITUTE(SUBSTITUTE(SUBSTITUTE(SUBSTITUTE(LOWER(G23&amp;""),CHAR(10),""),CHAR(13),""),CHAR(9),""),CHAR(160),"")," ",""),".",""),"-",""),"/",""),"?",""),"_",""),",",""),"[",""),"]",""),"(",""),")",""),"*",""),255),L_Placeholder,0)))),ISNUMBER(H23),H23&gt;=DATE(2020,1,1),H23&lt;=Flights!$D$23,AND(LEN(SUBSTITUTE(SUBSTITUTE(SUBSTITUTE(SUBSTITUTE(SUBSTITUTE(SUBSTITUTE(SUBSTITUTE(SUBSTITUTE(SUBSTITUTE(SUBSTITUTE(SUBSTITUTE(SUBSTITUTE(SUBSTITUTE(SUBSTITUTE(SUBSTITUTE(SUBSTITUTE(LOWER(I23&amp;""),CHAR(10),""),CHAR(13),""),CHAR(9),""),CHAR(160),"")," ",""),".",""),"-",""),"/",""),"?",""),"_",""),",",""),"[",""),"]",""),"(",""),")",""),"*",""))&gt;=5,NOT(ISNUMBER(MATCH(LEFT(SUBSTITUTE(SUBSTITUTE(SUBSTITUTE(SUBSTITUTE(SUBSTITUTE(SUBSTITUTE(SUBSTITUTE(SUBSTITUTE(SUBSTITUTE(SUBSTITUTE(SUBSTITUTE(SUBSTITUTE(SUBSTITUTE(SUBSTITUTE(SUBSTITUTE(SUBSTITUTE(LOWER(I23&amp;""),CHAR(10),""),CHAR(13),""),CHAR(9),""),CHAR(160),"")," ",""),".",""),"-",""),"/",""),"?",""),"_",""),",",""),"[",""),"]",""),"(",""),")",""),"*",""),255),L_Placeholder,0)))),OR(SUMPRODUCT(--ISNUMBER(SEARCH({"aa000"," aa 000"," aaa 000"," aaaa 000"," a 0000"," a000 000"," aa 00 000"," aaa 00 000"},S23)))&gt;0,SUMPRODUCT(--ISNUMBER(SEARCH({"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23)))&gt;0,SUMPRODUCT(--ISNUMBER(SEARCH({"http","www.","\",".pdf",".jpg",".jpeg",".png",".heic",".xls",".doc",".msg",".eml"},I23)))&gt;0,AND(SUMPRODUCT(--ISNUMBER(SEARCH({"sharepoint","onedrive","teams","dms","q-pulse","qpulse"},I23)))&gt;0,ISNUMBER(SEARCH("0",R23)))),NOT(SUMPRODUCT((LEN(X23)-LEN(SUBSTITUTE(X23," "&amp;L_PendStrict&amp;" "," ")))/(LEN(L_PendStrict)+1))&gt;SUMPRODUCT((LEN(X23)-LEN(SUBSTITUTE(X23," "&amp;L_PendNeg&amp;" "," ")))/(LEN(L_PendNeg)+1)))),"ON FILE","OUTSTANDING"),"OUTSTANDING")</f>
        <v>OUTSTANDING</v>
      </c>
      <c r="K23" s="60"/>
      <c r="L23" s="60"/>
      <c r="M23" s="71"/>
      <c r="N23" s="60"/>
      <c r="O23" s="72" t="str">
        <f aca="false">IFERROR(IF(AND(AND(LEN(SUBSTITUTE(SUBSTITUTE(SUBSTITUTE(SUBSTITUTE(SUBSTITUTE(SUBSTITUTE(SUBSTITUTE(SUBSTITUTE(SUBSTITUTE(SUBSTITUTE(SUBSTITUTE(SUBSTITUTE(SUBSTITUTE(SUBSTITUTE(SUBSTITUTE(SUBSTITUTE(LOWER(K23&amp;""),CHAR(10),""),CHAR(13),""),CHAR(9),""),CHAR(160),"")," ",""),".",""),"-",""),"/",""),"?",""),"_",""),",",""),"[",""),"]",""),"(",""),")",""),"*",""))&gt;=3,NOT(ISNUMBER(MATCH(LEFT(SUBSTITUTE(SUBSTITUTE(SUBSTITUTE(SUBSTITUTE(SUBSTITUTE(SUBSTITUTE(SUBSTITUTE(SUBSTITUTE(SUBSTITUTE(SUBSTITUTE(SUBSTITUTE(SUBSTITUTE(SUBSTITUTE(SUBSTITUTE(SUBSTITUTE(SUBSTITUTE(LOWER(K23&amp;""),CHAR(10),""),CHAR(13),""),CHAR(9),""),CHAR(160),"")," ",""),".",""),"-",""),"/",""),"?",""),"_",""),",",""),"[",""),"]",""),"(",""),")",""),"*",""),255),L_Placeholder,0)))),AND(LEN(SUBSTITUTE(SUBSTITUTE(SUBSTITUTE(SUBSTITUTE(SUBSTITUTE(SUBSTITUTE(SUBSTITUTE(SUBSTITUTE(SUBSTITUTE(SUBSTITUTE(SUBSTITUTE(SUBSTITUTE(SUBSTITUTE(SUBSTITUTE(SUBSTITUTE(SUBSTITUTE(LOWER(L23&amp;""),CHAR(10),""),CHAR(13),""),CHAR(9),""),CHAR(160),"")," ",""),".",""),"-",""),"/",""),"?",""),"_",""),",",""),"[",""),"]",""),"(",""),")",""),"*",""))&gt;=1,NOT(ISNUMBER(MATCH(LEFT(SUBSTITUTE(SUBSTITUTE(SUBSTITUTE(SUBSTITUTE(SUBSTITUTE(SUBSTITUTE(SUBSTITUTE(SUBSTITUTE(SUBSTITUTE(SUBSTITUTE(SUBSTITUTE(SUBSTITUTE(SUBSTITUTE(SUBSTITUTE(SUBSTITUTE(SUBSTITUTE(LOWER(L23&amp;""),CHAR(10),""),CHAR(13),""),CHAR(9),""),CHAR(160),"")," ",""),".",""),"-",""),"/",""),"?",""),"_",""),",",""),"[",""),"]",""),"(",""),")",""),"*",""),255),L_Placeholder,0)))),ISNUMBER(M23),M23&gt;=DATE(2020,1,1),M23&lt;=Flights!$D$23,AND(LEN(SUBSTITUTE(SUBSTITUTE(SUBSTITUTE(SUBSTITUTE(SUBSTITUTE(SUBSTITUTE(SUBSTITUTE(SUBSTITUTE(SUBSTITUTE(SUBSTITUTE(SUBSTITUTE(SUBSTITUTE(SUBSTITUTE(SUBSTITUTE(SUBSTITUTE(SUBSTITUTE(LOWER(N23&amp;""),CHAR(10),""),CHAR(13),""),CHAR(9),""),CHAR(160),"")," ",""),".",""),"-",""),"/",""),"?",""),"_",""),",",""),"[",""),"]",""),"(",""),")",""),"*",""))&gt;=5,NOT(ISNUMBER(MATCH(LEFT(SUBSTITUTE(SUBSTITUTE(SUBSTITUTE(SUBSTITUTE(SUBSTITUTE(SUBSTITUTE(SUBSTITUTE(SUBSTITUTE(SUBSTITUTE(SUBSTITUTE(SUBSTITUTE(SUBSTITUTE(SUBSTITUTE(SUBSTITUTE(SUBSTITUTE(SUBSTITUTE(LOWER(N23&amp;""),CHAR(10),""),CHAR(13),""),CHAR(9),""),CHAR(160),"")," ",""),".",""),"-",""),"/",""),"?",""),"_",""),",",""),"[",""),"]",""),"(",""),")",""),"*",""),255),L_Placeholder,0)))),OR(SUMPRODUCT(--ISNUMBER(SEARCH({"aa000"," aa 000"," aaa 000"," aaaa 000"," a 0000"," a000 000"," aa 00 000"," aaa 00 000"},U23)))&gt;0,SUMPRODUCT(--ISNUMBER(SEARCH({"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23)))&gt;0,SUMPRODUCT(--ISNUMBER(SEARCH({"http","www.","\",".pdf",".jpg",".jpeg",".png",".heic",".xls",".doc",".msg",".eml"},N23)))&gt;0,AND(SUMPRODUCT(--ISNUMBER(SEARCH({"sharepoint","onedrive","teams","dms","q-pulse","qpulse"},N23)))&gt;0,ISNUMBER(SEARCH("0",T23)))),NOT(SUMPRODUCT((LEN(Y23)-LEN(SUBSTITUTE(Y23," "&amp;L_PendStrict&amp;" "," ")))/(LEN(L_PendStrict)+1))&gt;SUMPRODUCT((LEN(Y23)-LEN(SUBSTITUTE(Y23," "&amp;L_PendNeg&amp;" "," ")))/(LEN(L_PendNeg)+1)))),"ON FILE","OUTSTANDING"),"OUTSTANDING")</f>
        <v>OUTSTANDING</v>
      </c>
      <c r="P23" s="73" t="n">
        <f aca="false">(J23="OUTSTANDING")+(O23="OUTSTANDING")</f>
        <v>2</v>
      </c>
      <c r="Q23" s="57" t="s">
        <v>1499</v>
      </c>
      <c r="R23" s="0" t="str">
        <f aca="false">SUBSTITUTE(SUBSTITUTE(SUBSTITUTE(SUBSTITUTE(SUBSTITUTE(SUBSTITUTE(SUBSTITUTE(SUBSTITUTE(SUBSTITUTE(LOWER(AB23&amp;""),"1","0"),"2","0"),"3","0"),"4","0"),"5","0"),"6","0"),"7","0"),"8","0"),"9","0")</f>
        <v>  </v>
      </c>
      <c r="S23" s="0" t="str">
        <f aca="false">SUBSTITUTE(SUBSTITUTE(SUBSTITUTE(SUBSTITUTE(SUBSTITUTE(SUBSTITUTE(SUBSTITUTE(SUBSTITUTE(SUBSTITUTE(SUBSTITUTE(SUBSTITUTE(SUBSTITUTE(SUBSTITUTE(SUBSTITUTE(SUBSTITUTE(SUBSTITUTE(SUBSTITUTE(SUBSTITUTE(SUBSTITUTE(SUBSTITUTE(SUBSTITUTE(SUBSTITUTE(SUBSTITUTE(SUBSTITUTE(SUBSTITUTE(R23,"b","a"),"c","a"),"d","a"),"e","a"),"f","a"),"g","a"),"h","a"),"i","a"),"j","a"),"k","a"),"l","a"),"m","a"),"n","a"),"o","a"),"p","a"),"q","a"),"r","a"),"s","a"),"t","a"),"u","a"),"v","a"),"w","a"),"x","a"),"y","a"),"z","a")</f>
        <v>  </v>
      </c>
      <c r="T23" s="0" t="str">
        <f aca="false">SUBSTITUTE(SUBSTITUTE(SUBSTITUTE(SUBSTITUTE(SUBSTITUTE(SUBSTITUTE(SUBSTITUTE(SUBSTITUTE(SUBSTITUTE(LOWER(AC23&amp;""),"1","0"),"2","0"),"3","0"),"4","0"),"5","0"),"6","0"),"7","0"),"8","0"),"9","0")</f>
        <v>  </v>
      </c>
      <c r="U23" s="0" t="str">
        <f aca="false">SUBSTITUTE(SUBSTITUTE(SUBSTITUTE(SUBSTITUTE(SUBSTITUTE(SUBSTITUTE(SUBSTITUTE(SUBSTITUTE(SUBSTITUTE(SUBSTITUTE(SUBSTITUTE(SUBSTITUTE(SUBSTITUTE(SUBSTITUTE(SUBSTITUTE(SUBSTITUTE(SUBSTITUTE(SUBSTITUTE(SUBSTITUTE(SUBSTITUTE(SUBSTITUTE(SUBSTITUTE(SUBSTITUTE(SUBSTITUTE(SUBSTITUTE(T23,"b","a"),"c","a"),"d","a"),"e","a"),"f","a"),"g","a"),"h","a"),"i","a"),"j","a"),"k","a"),"l","a"),"m","a"),"n","a"),"o","a"),"p","a"),"q","a"),"r","a"),"s","a"),"t","a"),"u","a"),"v","a"),"w","a"),"x","a"),"y","a"),"z","a")</f>
        <v>  </v>
      </c>
      <c r="V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23," "&amp;LOWER(Flights!$F$23)&amp;" "," ~ ")," mh"," ~")," at "," ~ ")," by "," ~ ")," on "," ~ ")," to "," ~ ")," from "," ~ ")," until "," ~ ")," till "," ~ ")," before "," ~ ")," after "," ~ ")," around "," ~ ")," approx "," ~ ")," about "," ~ ")," since "," ~ ")," hrs "," ~ ")," hr "," ~ ")," hours "," ~ ")," time "," ~ ")," jan "," ~ ")," feb "," ~ ")," mar "," ~ ")," apr "," ~ ")," may "," ~ ")," jun "," ~ ")," jul "," ~ ")," aug "," ~ ")," sep "," ~ ")," sept "," ~ ")," oct "," ~ ")</f>
        <v>  </v>
      </c>
      <c r="W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23," "&amp;LOWER(Flights!$F$23)&amp;" "," ~ ")," mh"," ~")," at "," ~ ")," by "," ~ ")," on "," ~ ")," to "," ~ ")," from "," ~ ")," until "," ~ ")," till "," ~ ")," before "," ~ ")," after "," ~ ")," around "," ~ ")," approx "," ~ ")," about "," ~ ")," since "," ~ ")," hrs "," ~ ")," hr "," ~ ")," hours "," ~ ")," time "," ~ ")," jan "," ~ ")," feb "," ~ ")," mar "," ~ ")," apr "," ~ ")," may "," ~ ")," jun "," ~ ")," jul "," ~ ")," aug "," ~ ")," sep "," ~ ")," sept "," ~ ")," oct "," ~ ")</f>
        <v>  </v>
      </c>
      <c r="X23" s="0" t="str">
        <f aca="fals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f>
        <v>  </v>
      </c>
      <c r="Y23" s="0" t="str">
        <f aca="fals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f>
        <v>  </v>
      </c>
      <c r="Z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23,"jan","~"),"feb","~"),"mar","~"),"apr","~"),"may","~"),"jun","~"),"jul","~"),"aug","~"),"sep","~"),"oct","~"),"nov","~"),"dec","~")," nov "," ~ ")," dec "," ~ ")," mon "," ~ ")," tue "," ~ ")," wed "," ~ ")," thu "," ~ ")," fri "," ~ ")," sat "," ~ ")," sun "," ~ ")," gate "," ~ ")," bay "," ~ ")," stand "," ~ ")," position "," ~ ")," galley "," ~ ")," flight "," ~ ")," flt "," ~ ")," day "," ~ ")," date "," ~ ")," dated "," ~ ")," the "," ~ ")," and "," ~ ")," of "," ~ ")," in "," ~ ")," for "," ~ ")," with "," ~ ")</f>
        <v>  </v>
      </c>
      <c r="A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23,"jan","~"),"feb","~"),"mar","~"),"apr","~"),"may","~"),"jun","~"),"jul","~"),"aug","~"),"sep","~"),"oct","~"),"nov","~"),"dec","~")," nov "," ~ ")," dec "," ~ ")," mon "," ~ ")," tue "," ~ ")," wed "," ~ ")," thu "," ~ ")," fri "," ~ ")," sat "," ~ ")," sun "," ~ ")," gate "," ~ ")," bay "," ~ ")," stand "," ~ ")," position "," ~ ")," galley "," ~ ")," flight "," ~ ")," flt "," ~ ")," day "," ~ ")," date "," ~ ")," dated "," ~ ")," the "," ~ ")," and "," ~ ")," of "," ~ ")," in "," ~ ")," for "," ~ ")," with "," ~ ")</f>
        <v>  </v>
      </c>
      <c r="AB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23," pax "," ~ ")," etd "," ~ ")," eta "," ~ ")," std "," ~ ")," sta "," ~ ")," atd "," ~ ")," ata "," ~ ")," lt "," ~ ")," utc "," ~ ")," local "," ~ ")," ok "," ~ ")," done "," ~ ")," seen "," ~ ")," chk "," ~ ")," chkd "," ~ ")," checked "," ~ ")," rcvd "," ~ ")," recd "," ~ ")," dep "," ~ ")," arr "," ~ ")," qty "," ~ ")," all "," ~ ")," ttl "," ~ ")," total "," ~ ")," via "," ~ ")," per "," ~ ")," call "," ~ ")," inbound "," ~ ")," outbound "," ~ ")," approx "," ~ ")</f>
        <v>  </v>
      </c>
      <c r="AC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23," pax "," ~ ")," etd "," ~ ")," eta "," ~ ")," std "," ~ ")," sta "," ~ ")," atd "," ~ ")," ata "," ~ ")," lt "," ~ ")," utc "," ~ ")," local "," ~ ")," ok "," ~ ")," done "," ~ ")," seen "," ~ ")," chk "," ~ ")," chkd "," ~ ")," checked "," ~ ")," rcvd "," ~ ")," recd "," ~ ")," dep "," ~ ")," arr "," ~ ")," qty "," ~ ")," all "," ~ ")," ttl "," ~ ")," total "," ~ ")," via "," ~ ")," per "," ~ ")," call "," ~ ")," inbound "," ~ ")," outbound "," ~ ")," approx "," ~ ")</f>
        <v>  </v>
      </c>
    </row>
    <row r="24" customFormat="false" ht="30" hidden="false" customHeight="true" outlineLevel="0" collapsed="false">
      <c r="A24" s="69" t="s">
        <v>304</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IFERROR(IF(AND(AND(LEN(SUBSTITUTE(SUBSTITUTE(SUBSTITUTE(SUBSTITUTE(SUBSTITUTE(SUBSTITUTE(SUBSTITUTE(SUBSTITUTE(SUBSTITUTE(SUBSTITUTE(SUBSTITUTE(SUBSTITUTE(SUBSTITUTE(SUBSTITUTE(SUBSTITUTE(SUBSTITUTE(LOWER(F24&amp;""),CHAR(10),""),CHAR(13),""),CHAR(9),""),CHAR(160),"")," ",""),".",""),"-",""),"/",""),"?",""),"_",""),",",""),"[",""),"]",""),"(",""),")",""),"*",""))&gt;=3,NOT(ISNUMBER(MATCH(LEFT(SUBSTITUTE(SUBSTITUTE(SUBSTITUTE(SUBSTITUTE(SUBSTITUTE(SUBSTITUTE(SUBSTITUTE(SUBSTITUTE(SUBSTITUTE(SUBSTITUTE(SUBSTITUTE(SUBSTITUTE(SUBSTITUTE(SUBSTITUTE(SUBSTITUTE(SUBSTITUTE(LOWER(F24&amp;""),CHAR(10),""),CHAR(13),""),CHAR(9),""),CHAR(160),"")," ",""),".",""),"-",""),"/",""),"?",""),"_",""),",",""),"[",""),"]",""),"(",""),")",""),"*",""),255),L_Placeholder,0)))),AND(LEN(SUBSTITUTE(SUBSTITUTE(SUBSTITUTE(SUBSTITUTE(SUBSTITUTE(SUBSTITUTE(SUBSTITUTE(SUBSTITUTE(SUBSTITUTE(SUBSTITUTE(SUBSTITUTE(SUBSTITUTE(SUBSTITUTE(SUBSTITUTE(SUBSTITUTE(SUBSTITUTE(LOWER(G24&amp;""),CHAR(10),""),CHAR(13),""),CHAR(9),""),CHAR(160),"")," ",""),".",""),"-",""),"/",""),"?",""),"_",""),",",""),"[",""),"]",""),"(",""),")",""),"*",""))&gt;=1,NOT(ISNUMBER(MATCH(LEFT(SUBSTITUTE(SUBSTITUTE(SUBSTITUTE(SUBSTITUTE(SUBSTITUTE(SUBSTITUTE(SUBSTITUTE(SUBSTITUTE(SUBSTITUTE(SUBSTITUTE(SUBSTITUTE(SUBSTITUTE(SUBSTITUTE(SUBSTITUTE(SUBSTITUTE(SUBSTITUTE(LOWER(G24&amp;""),CHAR(10),""),CHAR(13),""),CHAR(9),""),CHAR(160),"")," ",""),".",""),"-",""),"/",""),"?",""),"_",""),",",""),"[",""),"]",""),"(",""),")",""),"*",""),255),L_Placeholder,0)))),ISNUMBER(H24),H24&gt;=DATE(2020,1,1),H24&lt;=Flights!$D$24,AND(LEN(SUBSTITUTE(SUBSTITUTE(SUBSTITUTE(SUBSTITUTE(SUBSTITUTE(SUBSTITUTE(SUBSTITUTE(SUBSTITUTE(SUBSTITUTE(SUBSTITUTE(SUBSTITUTE(SUBSTITUTE(SUBSTITUTE(SUBSTITUTE(SUBSTITUTE(SUBSTITUTE(LOWER(I24&amp;""),CHAR(10),""),CHAR(13),""),CHAR(9),""),CHAR(160),"")," ",""),".",""),"-",""),"/",""),"?",""),"_",""),",",""),"[",""),"]",""),"(",""),")",""),"*",""))&gt;=5,NOT(ISNUMBER(MATCH(LEFT(SUBSTITUTE(SUBSTITUTE(SUBSTITUTE(SUBSTITUTE(SUBSTITUTE(SUBSTITUTE(SUBSTITUTE(SUBSTITUTE(SUBSTITUTE(SUBSTITUTE(SUBSTITUTE(SUBSTITUTE(SUBSTITUTE(SUBSTITUTE(SUBSTITUTE(SUBSTITUTE(LOWER(I24&amp;""),CHAR(10),""),CHAR(13),""),CHAR(9),""),CHAR(160),"")," ",""),".",""),"-",""),"/",""),"?",""),"_",""),",",""),"[",""),"]",""),"(",""),")",""),"*",""),255),L_Placeholder,0)))),OR(SUMPRODUCT(--ISNUMBER(SEARCH({"aa000"," aa 000"," aaa 000"," aaaa 000"," a 0000"," a000 000"," aa 00 000"," aaa 00 000"},S24)))&gt;0,SUMPRODUCT(--ISNUMBER(SEARCH({"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24)))&gt;0,SUMPRODUCT(--ISNUMBER(SEARCH({"http","www.","\",".pdf",".jpg",".jpeg",".png",".heic",".xls",".doc",".msg",".eml"},I24)))&gt;0,AND(SUMPRODUCT(--ISNUMBER(SEARCH({"sharepoint","onedrive","teams","dms","q-pulse","qpulse"},I24)))&gt;0,ISNUMBER(SEARCH("0",R24)))),NOT(SUMPRODUCT((LEN(X24)-LEN(SUBSTITUTE(X24," "&amp;L_PendStrict&amp;" "," ")))/(LEN(L_PendStrict)+1))&gt;SUMPRODUCT((LEN(X24)-LEN(SUBSTITUTE(X24," "&amp;L_PendNeg&amp;" "," ")))/(LEN(L_PendNeg)+1)))),"ON FILE","OUTSTANDING"),"OUTSTANDING")</f>
        <v>OUTSTANDING</v>
      </c>
      <c r="K24" s="60"/>
      <c r="L24" s="60"/>
      <c r="M24" s="71"/>
      <c r="N24" s="60"/>
      <c r="O24" s="72" t="str">
        <f aca="false">IFERROR(IF(AND(AND(LEN(SUBSTITUTE(SUBSTITUTE(SUBSTITUTE(SUBSTITUTE(SUBSTITUTE(SUBSTITUTE(SUBSTITUTE(SUBSTITUTE(SUBSTITUTE(SUBSTITUTE(SUBSTITUTE(SUBSTITUTE(SUBSTITUTE(SUBSTITUTE(SUBSTITUTE(SUBSTITUTE(LOWER(K24&amp;""),CHAR(10),""),CHAR(13),""),CHAR(9),""),CHAR(160),"")," ",""),".",""),"-",""),"/",""),"?",""),"_",""),",",""),"[",""),"]",""),"(",""),")",""),"*",""))&gt;=3,NOT(ISNUMBER(MATCH(LEFT(SUBSTITUTE(SUBSTITUTE(SUBSTITUTE(SUBSTITUTE(SUBSTITUTE(SUBSTITUTE(SUBSTITUTE(SUBSTITUTE(SUBSTITUTE(SUBSTITUTE(SUBSTITUTE(SUBSTITUTE(SUBSTITUTE(SUBSTITUTE(SUBSTITUTE(SUBSTITUTE(LOWER(K24&amp;""),CHAR(10),""),CHAR(13),""),CHAR(9),""),CHAR(160),"")," ",""),".",""),"-",""),"/",""),"?",""),"_",""),",",""),"[",""),"]",""),"(",""),")",""),"*",""),255),L_Placeholder,0)))),AND(LEN(SUBSTITUTE(SUBSTITUTE(SUBSTITUTE(SUBSTITUTE(SUBSTITUTE(SUBSTITUTE(SUBSTITUTE(SUBSTITUTE(SUBSTITUTE(SUBSTITUTE(SUBSTITUTE(SUBSTITUTE(SUBSTITUTE(SUBSTITUTE(SUBSTITUTE(SUBSTITUTE(LOWER(L24&amp;""),CHAR(10),""),CHAR(13),""),CHAR(9),""),CHAR(160),"")," ",""),".",""),"-",""),"/",""),"?",""),"_",""),",",""),"[",""),"]",""),"(",""),")",""),"*",""))&gt;=1,NOT(ISNUMBER(MATCH(LEFT(SUBSTITUTE(SUBSTITUTE(SUBSTITUTE(SUBSTITUTE(SUBSTITUTE(SUBSTITUTE(SUBSTITUTE(SUBSTITUTE(SUBSTITUTE(SUBSTITUTE(SUBSTITUTE(SUBSTITUTE(SUBSTITUTE(SUBSTITUTE(SUBSTITUTE(SUBSTITUTE(LOWER(L24&amp;""),CHAR(10),""),CHAR(13),""),CHAR(9),""),CHAR(160),"")," ",""),".",""),"-",""),"/",""),"?",""),"_",""),",",""),"[",""),"]",""),"(",""),")",""),"*",""),255),L_Placeholder,0)))),ISNUMBER(M24),M24&gt;=DATE(2020,1,1),M24&lt;=Flights!$D$24,AND(LEN(SUBSTITUTE(SUBSTITUTE(SUBSTITUTE(SUBSTITUTE(SUBSTITUTE(SUBSTITUTE(SUBSTITUTE(SUBSTITUTE(SUBSTITUTE(SUBSTITUTE(SUBSTITUTE(SUBSTITUTE(SUBSTITUTE(SUBSTITUTE(SUBSTITUTE(SUBSTITUTE(LOWER(N24&amp;""),CHAR(10),""),CHAR(13),""),CHAR(9),""),CHAR(160),"")," ",""),".",""),"-",""),"/",""),"?",""),"_",""),",",""),"[",""),"]",""),"(",""),")",""),"*",""))&gt;=5,NOT(ISNUMBER(MATCH(LEFT(SUBSTITUTE(SUBSTITUTE(SUBSTITUTE(SUBSTITUTE(SUBSTITUTE(SUBSTITUTE(SUBSTITUTE(SUBSTITUTE(SUBSTITUTE(SUBSTITUTE(SUBSTITUTE(SUBSTITUTE(SUBSTITUTE(SUBSTITUTE(SUBSTITUTE(SUBSTITUTE(LOWER(N24&amp;""),CHAR(10),""),CHAR(13),""),CHAR(9),""),CHAR(160),"")," ",""),".",""),"-",""),"/",""),"?",""),"_",""),",",""),"[",""),"]",""),"(",""),")",""),"*",""),255),L_Placeholder,0)))),OR(SUMPRODUCT(--ISNUMBER(SEARCH({"aa000"," aa 000"," aaa 000"," aaaa 000"," a 0000"," a000 000"," aa 00 000"," aaa 00 000"},U24)))&gt;0,SUMPRODUCT(--ISNUMBER(SEARCH({"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24)))&gt;0,SUMPRODUCT(--ISNUMBER(SEARCH({"http","www.","\",".pdf",".jpg",".jpeg",".png",".heic",".xls",".doc",".msg",".eml"},N24)))&gt;0,AND(SUMPRODUCT(--ISNUMBER(SEARCH({"sharepoint","onedrive","teams","dms","q-pulse","qpulse"},N24)))&gt;0,ISNUMBER(SEARCH("0",T24)))),NOT(SUMPRODUCT((LEN(Y24)-LEN(SUBSTITUTE(Y24," "&amp;L_PendStrict&amp;" "," ")))/(LEN(L_PendStrict)+1))&gt;SUMPRODUCT((LEN(Y24)-LEN(SUBSTITUTE(Y24," "&amp;L_PendNeg&amp;" "," ")))/(LEN(L_PendNeg)+1)))),"ON FILE","OUTSTANDING"),"OUTSTANDING")</f>
        <v>OUTSTANDING</v>
      </c>
      <c r="P24" s="73" t="n">
        <f aca="false">(J24="OUTSTANDING")+(O24="OUTSTANDING")</f>
        <v>2</v>
      </c>
      <c r="Q24" s="57" t="s">
        <v>1499</v>
      </c>
      <c r="R24" s="0" t="str">
        <f aca="false">SUBSTITUTE(SUBSTITUTE(SUBSTITUTE(SUBSTITUTE(SUBSTITUTE(SUBSTITUTE(SUBSTITUTE(SUBSTITUTE(SUBSTITUTE(LOWER(AB24&amp;""),"1","0"),"2","0"),"3","0"),"4","0"),"5","0"),"6","0"),"7","0"),"8","0"),"9","0")</f>
        <v>  </v>
      </c>
      <c r="S24" s="0" t="str">
        <f aca="false">SUBSTITUTE(SUBSTITUTE(SUBSTITUTE(SUBSTITUTE(SUBSTITUTE(SUBSTITUTE(SUBSTITUTE(SUBSTITUTE(SUBSTITUTE(SUBSTITUTE(SUBSTITUTE(SUBSTITUTE(SUBSTITUTE(SUBSTITUTE(SUBSTITUTE(SUBSTITUTE(SUBSTITUTE(SUBSTITUTE(SUBSTITUTE(SUBSTITUTE(SUBSTITUTE(SUBSTITUTE(SUBSTITUTE(SUBSTITUTE(SUBSTITUTE(R24,"b","a"),"c","a"),"d","a"),"e","a"),"f","a"),"g","a"),"h","a"),"i","a"),"j","a"),"k","a"),"l","a"),"m","a"),"n","a"),"o","a"),"p","a"),"q","a"),"r","a"),"s","a"),"t","a"),"u","a"),"v","a"),"w","a"),"x","a"),"y","a"),"z","a")</f>
        <v>  </v>
      </c>
      <c r="T24" s="0" t="str">
        <f aca="false">SUBSTITUTE(SUBSTITUTE(SUBSTITUTE(SUBSTITUTE(SUBSTITUTE(SUBSTITUTE(SUBSTITUTE(SUBSTITUTE(SUBSTITUTE(LOWER(AC24&amp;""),"1","0"),"2","0"),"3","0"),"4","0"),"5","0"),"6","0"),"7","0"),"8","0"),"9","0")</f>
        <v>  </v>
      </c>
      <c r="U24" s="0" t="str">
        <f aca="false">SUBSTITUTE(SUBSTITUTE(SUBSTITUTE(SUBSTITUTE(SUBSTITUTE(SUBSTITUTE(SUBSTITUTE(SUBSTITUTE(SUBSTITUTE(SUBSTITUTE(SUBSTITUTE(SUBSTITUTE(SUBSTITUTE(SUBSTITUTE(SUBSTITUTE(SUBSTITUTE(SUBSTITUTE(SUBSTITUTE(SUBSTITUTE(SUBSTITUTE(SUBSTITUTE(SUBSTITUTE(SUBSTITUTE(SUBSTITUTE(SUBSTITUTE(T24,"b","a"),"c","a"),"d","a"),"e","a"),"f","a"),"g","a"),"h","a"),"i","a"),"j","a"),"k","a"),"l","a"),"m","a"),"n","a"),"o","a"),"p","a"),"q","a"),"r","a"),"s","a"),"t","a"),"u","a"),"v","a"),"w","a"),"x","a"),"y","a"),"z","a")</f>
        <v>  </v>
      </c>
      <c r="V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24," "&amp;LOWER(Flights!$F$24)&amp;" "," ~ ")," mh"," ~")," at "," ~ ")," by "," ~ ")," on "," ~ ")," to "," ~ ")," from "," ~ ")," until "," ~ ")," till "," ~ ")," before "," ~ ")," after "," ~ ")," around "," ~ ")," approx "," ~ ")," about "," ~ ")," since "," ~ ")," hrs "," ~ ")," hr "," ~ ")," hours "," ~ ")," time "," ~ ")," jan "," ~ ")," feb "," ~ ")," mar "," ~ ")," apr "," ~ ")," may "," ~ ")," jun "," ~ ")," jul "," ~ ")," aug "," ~ ")," sep "," ~ ")," sept "," ~ ")," oct "," ~ ")</f>
        <v>  </v>
      </c>
      <c r="W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24," "&amp;LOWER(Flights!$F$24)&amp;" "," ~ ")," mh"," ~")," at "," ~ ")," by "," ~ ")," on "," ~ ")," to "," ~ ")," from "," ~ ")," until "," ~ ")," till "," ~ ")," before "," ~ ")," after "," ~ ")," around "," ~ ")," approx "," ~ ")," about "," ~ ")," since "," ~ ")," hrs "," ~ ")," hr "," ~ ")," hours "," ~ ")," time "," ~ ")," jan "," ~ ")," feb "," ~ ")," mar "," ~ ")," apr "," ~ ")," may "," ~ ")," jun "," ~ ")," jul "," ~ ")," aug "," ~ ")," sep "," ~ ")," sept "," ~ ")," oct "," ~ ")</f>
        <v>  </v>
      </c>
      <c r="X24" s="0" t="str">
        <f aca="fals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f>
        <v>  </v>
      </c>
      <c r="Y24" s="0" t="str">
        <f aca="fals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f>
        <v>  </v>
      </c>
      <c r="Z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24,"jan","~"),"feb","~"),"mar","~"),"apr","~"),"may","~"),"jun","~"),"jul","~"),"aug","~"),"sep","~"),"oct","~"),"nov","~"),"dec","~")," nov "," ~ ")," dec "," ~ ")," mon "," ~ ")," tue "," ~ ")," wed "," ~ ")," thu "," ~ ")," fri "," ~ ")," sat "," ~ ")," sun "," ~ ")," gate "," ~ ")," bay "," ~ ")," stand "," ~ ")," position "," ~ ")," galley "," ~ ")," flight "," ~ ")," flt "," ~ ")," day "," ~ ")," date "," ~ ")," dated "," ~ ")," the "," ~ ")," and "," ~ ")," of "," ~ ")," in "," ~ ")," for "," ~ ")," with "," ~ ")</f>
        <v>  </v>
      </c>
      <c r="A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24,"jan","~"),"feb","~"),"mar","~"),"apr","~"),"may","~"),"jun","~"),"jul","~"),"aug","~"),"sep","~"),"oct","~"),"nov","~"),"dec","~")," nov "," ~ ")," dec "," ~ ")," mon "," ~ ")," tue "," ~ ")," wed "," ~ ")," thu "," ~ ")," fri "," ~ ")," sat "," ~ ")," sun "," ~ ")," gate "," ~ ")," bay "," ~ ")," stand "," ~ ")," position "," ~ ")," galley "," ~ ")," flight "," ~ ")," flt "," ~ ")," day "," ~ ")," date "," ~ ")," dated "," ~ ")," the "," ~ ")," and "," ~ ")," of "," ~ ")," in "," ~ ")," for "," ~ ")," with "," ~ ")</f>
        <v>  </v>
      </c>
      <c r="AB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24," pax "," ~ ")," etd "," ~ ")," eta "," ~ ")," std "," ~ ")," sta "," ~ ")," atd "," ~ ")," ata "," ~ ")," lt "," ~ ")," utc "," ~ ")," local "," ~ ")," ok "," ~ ")," done "," ~ ")," seen "," ~ ")," chk "," ~ ")," chkd "," ~ ")," checked "," ~ ")," rcvd "," ~ ")," recd "," ~ ")," dep "," ~ ")," arr "," ~ ")," qty "," ~ ")," all "," ~ ")," ttl "," ~ ")," total "," ~ ")," via "," ~ ")," per "," ~ ")," call "," ~ ")," inbound "," ~ ")," outbound "," ~ ")," approx "," ~ ")</f>
        <v>  </v>
      </c>
      <c r="AC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24," pax "," ~ ")," etd "," ~ ")," eta "," ~ ")," std "," ~ ")," sta "," ~ ")," atd "," ~ ")," ata "," ~ ")," lt "," ~ ")," utc "," ~ ")," local "," ~ ")," ok "," ~ ")," done "," ~ ")," seen "," ~ ")," chk "," ~ ")," chkd "," ~ ")," checked "," ~ ")," rcvd "," ~ ")," recd "," ~ ")," dep "," ~ ")," arr "," ~ ")," qty "," ~ ")," all "," ~ ")," ttl "," ~ ")," total "," ~ ")," via "," ~ ")," per "," ~ ")," call "," ~ ")," inbound "," ~ ")," outbound "," ~ ")," approx "," ~ ")</f>
        <v>  </v>
      </c>
    </row>
    <row r="25" customFormat="false" ht="30" hidden="false" customHeight="true" outlineLevel="0" collapsed="false">
      <c r="A25" s="69" t="s">
        <v>310</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IFERROR(IF(AND(AND(LEN(SUBSTITUTE(SUBSTITUTE(SUBSTITUTE(SUBSTITUTE(SUBSTITUTE(SUBSTITUTE(SUBSTITUTE(SUBSTITUTE(SUBSTITUTE(SUBSTITUTE(SUBSTITUTE(SUBSTITUTE(SUBSTITUTE(SUBSTITUTE(SUBSTITUTE(SUBSTITUTE(LOWER(F25&amp;""),CHAR(10),""),CHAR(13),""),CHAR(9),""),CHAR(160),"")," ",""),".",""),"-",""),"/",""),"?",""),"_",""),",",""),"[",""),"]",""),"(",""),")",""),"*",""))&gt;=3,NOT(ISNUMBER(MATCH(LEFT(SUBSTITUTE(SUBSTITUTE(SUBSTITUTE(SUBSTITUTE(SUBSTITUTE(SUBSTITUTE(SUBSTITUTE(SUBSTITUTE(SUBSTITUTE(SUBSTITUTE(SUBSTITUTE(SUBSTITUTE(SUBSTITUTE(SUBSTITUTE(SUBSTITUTE(SUBSTITUTE(LOWER(F25&amp;""),CHAR(10),""),CHAR(13),""),CHAR(9),""),CHAR(160),"")," ",""),".",""),"-",""),"/",""),"?",""),"_",""),",",""),"[",""),"]",""),"(",""),")",""),"*",""),255),L_Placeholder,0)))),AND(LEN(SUBSTITUTE(SUBSTITUTE(SUBSTITUTE(SUBSTITUTE(SUBSTITUTE(SUBSTITUTE(SUBSTITUTE(SUBSTITUTE(SUBSTITUTE(SUBSTITUTE(SUBSTITUTE(SUBSTITUTE(SUBSTITUTE(SUBSTITUTE(SUBSTITUTE(SUBSTITUTE(LOWER(G25&amp;""),CHAR(10),""),CHAR(13),""),CHAR(9),""),CHAR(160),"")," ",""),".",""),"-",""),"/",""),"?",""),"_",""),",",""),"[",""),"]",""),"(",""),")",""),"*",""))&gt;=1,NOT(ISNUMBER(MATCH(LEFT(SUBSTITUTE(SUBSTITUTE(SUBSTITUTE(SUBSTITUTE(SUBSTITUTE(SUBSTITUTE(SUBSTITUTE(SUBSTITUTE(SUBSTITUTE(SUBSTITUTE(SUBSTITUTE(SUBSTITUTE(SUBSTITUTE(SUBSTITUTE(SUBSTITUTE(SUBSTITUTE(LOWER(G25&amp;""),CHAR(10),""),CHAR(13),""),CHAR(9),""),CHAR(160),"")," ",""),".",""),"-",""),"/",""),"?",""),"_",""),",",""),"[",""),"]",""),"(",""),")",""),"*",""),255),L_Placeholder,0)))),ISNUMBER(H25),H25&gt;=DATE(2020,1,1),H25&lt;=Flights!$D$25,AND(LEN(SUBSTITUTE(SUBSTITUTE(SUBSTITUTE(SUBSTITUTE(SUBSTITUTE(SUBSTITUTE(SUBSTITUTE(SUBSTITUTE(SUBSTITUTE(SUBSTITUTE(SUBSTITUTE(SUBSTITUTE(SUBSTITUTE(SUBSTITUTE(SUBSTITUTE(SUBSTITUTE(LOWER(I25&amp;""),CHAR(10),""),CHAR(13),""),CHAR(9),""),CHAR(160),"")," ",""),".",""),"-",""),"/",""),"?",""),"_",""),",",""),"[",""),"]",""),"(",""),")",""),"*",""))&gt;=5,NOT(ISNUMBER(MATCH(LEFT(SUBSTITUTE(SUBSTITUTE(SUBSTITUTE(SUBSTITUTE(SUBSTITUTE(SUBSTITUTE(SUBSTITUTE(SUBSTITUTE(SUBSTITUTE(SUBSTITUTE(SUBSTITUTE(SUBSTITUTE(SUBSTITUTE(SUBSTITUTE(SUBSTITUTE(SUBSTITUTE(LOWER(I25&amp;""),CHAR(10),""),CHAR(13),""),CHAR(9),""),CHAR(160),"")," ",""),".",""),"-",""),"/",""),"?",""),"_",""),",",""),"[",""),"]",""),"(",""),")",""),"*",""),255),L_Placeholder,0)))),OR(SUMPRODUCT(--ISNUMBER(SEARCH({"aa000"," aa 000"," aaa 000"," aaaa 000"," a 0000"," a000 000"," aa 00 000"," aaa 00 000"},S25)))&gt;0,SUMPRODUCT(--ISNUMBER(SEARCH({"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25)))&gt;0,SUMPRODUCT(--ISNUMBER(SEARCH({"http","www.","\",".pdf",".jpg",".jpeg",".png",".heic",".xls",".doc",".msg",".eml"},I25)))&gt;0,AND(SUMPRODUCT(--ISNUMBER(SEARCH({"sharepoint","onedrive","teams","dms","q-pulse","qpulse"},I25)))&gt;0,ISNUMBER(SEARCH("0",R25)))),NOT(SUMPRODUCT((LEN(X25)-LEN(SUBSTITUTE(X25," "&amp;L_PendStrict&amp;" "," ")))/(LEN(L_PendStrict)+1))&gt;SUMPRODUCT((LEN(X25)-LEN(SUBSTITUTE(X25," "&amp;L_PendNeg&amp;" "," ")))/(LEN(L_PendNeg)+1)))),"ON FILE","OUTSTANDING"),"OUTSTANDING")</f>
        <v>OUTSTANDING</v>
      </c>
      <c r="K25" s="60"/>
      <c r="L25" s="60"/>
      <c r="M25" s="71"/>
      <c r="N25" s="60"/>
      <c r="O25" s="72" t="str">
        <f aca="false">IFERROR(IF(AND(AND(LEN(SUBSTITUTE(SUBSTITUTE(SUBSTITUTE(SUBSTITUTE(SUBSTITUTE(SUBSTITUTE(SUBSTITUTE(SUBSTITUTE(SUBSTITUTE(SUBSTITUTE(SUBSTITUTE(SUBSTITUTE(SUBSTITUTE(SUBSTITUTE(SUBSTITUTE(SUBSTITUTE(LOWER(K25&amp;""),CHAR(10),""),CHAR(13),""),CHAR(9),""),CHAR(160),"")," ",""),".",""),"-",""),"/",""),"?",""),"_",""),",",""),"[",""),"]",""),"(",""),")",""),"*",""))&gt;=3,NOT(ISNUMBER(MATCH(LEFT(SUBSTITUTE(SUBSTITUTE(SUBSTITUTE(SUBSTITUTE(SUBSTITUTE(SUBSTITUTE(SUBSTITUTE(SUBSTITUTE(SUBSTITUTE(SUBSTITUTE(SUBSTITUTE(SUBSTITUTE(SUBSTITUTE(SUBSTITUTE(SUBSTITUTE(SUBSTITUTE(LOWER(K25&amp;""),CHAR(10),""),CHAR(13),""),CHAR(9),""),CHAR(160),"")," ",""),".",""),"-",""),"/",""),"?",""),"_",""),",",""),"[",""),"]",""),"(",""),")",""),"*",""),255),L_Placeholder,0)))),AND(LEN(SUBSTITUTE(SUBSTITUTE(SUBSTITUTE(SUBSTITUTE(SUBSTITUTE(SUBSTITUTE(SUBSTITUTE(SUBSTITUTE(SUBSTITUTE(SUBSTITUTE(SUBSTITUTE(SUBSTITUTE(SUBSTITUTE(SUBSTITUTE(SUBSTITUTE(SUBSTITUTE(LOWER(L25&amp;""),CHAR(10),""),CHAR(13),""),CHAR(9),""),CHAR(160),"")," ",""),".",""),"-",""),"/",""),"?",""),"_",""),",",""),"[",""),"]",""),"(",""),")",""),"*",""))&gt;=1,NOT(ISNUMBER(MATCH(LEFT(SUBSTITUTE(SUBSTITUTE(SUBSTITUTE(SUBSTITUTE(SUBSTITUTE(SUBSTITUTE(SUBSTITUTE(SUBSTITUTE(SUBSTITUTE(SUBSTITUTE(SUBSTITUTE(SUBSTITUTE(SUBSTITUTE(SUBSTITUTE(SUBSTITUTE(SUBSTITUTE(LOWER(L25&amp;""),CHAR(10),""),CHAR(13),""),CHAR(9),""),CHAR(160),"")," ",""),".",""),"-",""),"/",""),"?",""),"_",""),",",""),"[",""),"]",""),"(",""),")",""),"*",""),255),L_Placeholder,0)))),ISNUMBER(M25),M25&gt;=DATE(2020,1,1),M25&lt;=Flights!$D$25,AND(LEN(SUBSTITUTE(SUBSTITUTE(SUBSTITUTE(SUBSTITUTE(SUBSTITUTE(SUBSTITUTE(SUBSTITUTE(SUBSTITUTE(SUBSTITUTE(SUBSTITUTE(SUBSTITUTE(SUBSTITUTE(SUBSTITUTE(SUBSTITUTE(SUBSTITUTE(SUBSTITUTE(LOWER(N25&amp;""),CHAR(10),""),CHAR(13),""),CHAR(9),""),CHAR(160),"")," ",""),".",""),"-",""),"/",""),"?",""),"_",""),",",""),"[",""),"]",""),"(",""),")",""),"*",""))&gt;=5,NOT(ISNUMBER(MATCH(LEFT(SUBSTITUTE(SUBSTITUTE(SUBSTITUTE(SUBSTITUTE(SUBSTITUTE(SUBSTITUTE(SUBSTITUTE(SUBSTITUTE(SUBSTITUTE(SUBSTITUTE(SUBSTITUTE(SUBSTITUTE(SUBSTITUTE(SUBSTITUTE(SUBSTITUTE(SUBSTITUTE(LOWER(N25&amp;""),CHAR(10),""),CHAR(13),""),CHAR(9),""),CHAR(160),"")," ",""),".",""),"-",""),"/",""),"?",""),"_",""),",",""),"[",""),"]",""),"(",""),")",""),"*",""),255),L_Placeholder,0)))),OR(SUMPRODUCT(--ISNUMBER(SEARCH({"aa000"," aa 000"," aaa 000"," aaaa 000"," a 0000"," a000 000"," aa 00 000"," aaa 00 000"},U25)))&gt;0,SUMPRODUCT(--ISNUMBER(SEARCH({"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25)))&gt;0,SUMPRODUCT(--ISNUMBER(SEARCH({"http","www.","\",".pdf",".jpg",".jpeg",".png",".heic",".xls",".doc",".msg",".eml"},N25)))&gt;0,AND(SUMPRODUCT(--ISNUMBER(SEARCH({"sharepoint","onedrive","teams","dms","q-pulse","qpulse"},N25)))&gt;0,ISNUMBER(SEARCH("0",T25)))),NOT(SUMPRODUCT((LEN(Y25)-LEN(SUBSTITUTE(Y25," "&amp;L_PendStrict&amp;" "," ")))/(LEN(L_PendStrict)+1))&gt;SUMPRODUCT((LEN(Y25)-LEN(SUBSTITUTE(Y25," "&amp;L_PendNeg&amp;" "," ")))/(LEN(L_PendNeg)+1)))),"ON FILE","OUTSTANDING"),"OUTSTANDING")</f>
        <v>OUTSTANDING</v>
      </c>
      <c r="P25" s="73" t="n">
        <f aca="false">(J25="OUTSTANDING")+(O25="OUTSTANDING")</f>
        <v>2</v>
      </c>
      <c r="Q25" s="57" t="s">
        <v>1500</v>
      </c>
      <c r="R25" s="0" t="str">
        <f aca="false">SUBSTITUTE(SUBSTITUTE(SUBSTITUTE(SUBSTITUTE(SUBSTITUTE(SUBSTITUTE(SUBSTITUTE(SUBSTITUTE(SUBSTITUTE(LOWER(AB25&amp;""),"1","0"),"2","0"),"3","0"),"4","0"),"5","0"),"6","0"),"7","0"),"8","0"),"9","0")</f>
        <v>  </v>
      </c>
      <c r="S25" s="0" t="str">
        <f aca="false">SUBSTITUTE(SUBSTITUTE(SUBSTITUTE(SUBSTITUTE(SUBSTITUTE(SUBSTITUTE(SUBSTITUTE(SUBSTITUTE(SUBSTITUTE(SUBSTITUTE(SUBSTITUTE(SUBSTITUTE(SUBSTITUTE(SUBSTITUTE(SUBSTITUTE(SUBSTITUTE(SUBSTITUTE(SUBSTITUTE(SUBSTITUTE(SUBSTITUTE(SUBSTITUTE(SUBSTITUTE(SUBSTITUTE(SUBSTITUTE(SUBSTITUTE(R25,"b","a"),"c","a"),"d","a"),"e","a"),"f","a"),"g","a"),"h","a"),"i","a"),"j","a"),"k","a"),"l","a"),"m","a"),"n","a"),"o","a"),"p","a"),"q","a"),"r","a"),"s","a"),"t","a"),"u","a"),"v","a"),"w","a"),"x","a"),"y","a"),"z","a")</f>
        <v>  </v>
      </c>
      <c r="T25" s="0" t="str">
        <f aca="false">SUBSTITUTE(SUBSTITUTE(SUBSTITUTE(SUBSTITUTE(SUBSTITUTE(SUBSTITUTE(SUBSTITUTE(SUBSTITUTE(SUBSTITUTE(LOWER(AC25&amp;""),"1","0"),"2","0"),"3","0"),"4","0"),"5","0"),"6","0"),"7","0"),"8","0"),"9","0")</f>
        <v>  </v>
      </c>
      <c r="U25" s="0" t="str">
        <f aca="false">SUBSTITUTE(SUBSTITUTE(SUBSTITUTE(SUBSTITUTE(SUBSTITUTE(SUBSTITUTE(SUBSTITUTE(SUBSTITUTE(SUBSTITUTE(SUBSTITUTE(SUBSTITUTE(SUBSTITUTE(SUBSTITUTE(SUBSTITUTE(SUBSTITUTE(SUBSTITUTE(SUBSTITUTE(SUBSTITUTE(SUBSTITUTE(SUBSTITUTE(SUBSTITUTE(SUBSTITUTE(SUBSTITUTE(SUBSTITUTE(SUBSTITUTE(T25,"b","a"),"c","a"),"d","a"),"e","a"),"f","a"),"g","a"),"h","a"),"i","a"),"j","a"),"k","a"),"l","a"),"m","a"),"n","a"),"o","a"),"p","a"),"q","a"),"r","a"),"s","a"),"t","a"),"u","a"),"v","a"),"w","a"),"x","a"),"y","a"),"z","a")</f>
        <v>  </v>
      </c>
      <c r="V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25," "&amp;LOWER(Flights!$F$25)&amp;" "," ~ ")," mh"," ~")," at "," ~ ")," by "," ~ ")," on "," ~ ")," to "," ~ ")," from "," ~ ")," until "," ~ ")," till "," ~ ")," before "," ~ ")," after "," ~ ")," around "," ~ ")," approx "," ~ ")," about "," ~ ")," since "," ~ ")," hrs "," ~ ")," hr "," ~ ")," hours "," ~ ")," time "," ~ ")," jan "," ~ ")," feb "," ~ ")," mar "," ~ ")," apr "," ~ ")," may "," ~ ")," jun "," ~ ")," jul "," ~ ")," aug "," ~ ")," sep "," ~ ")," sept "," ~ ")," oct "," ~ ")</f>
        <v>  </v>
      </c>
      <c r="W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25," "&amp;LOWER(Flights!$F$25)&amp;" "," ~ ")," mh"," ~")," at "," ~ ")," by "," ~ ")," on "," ~ ")," to "," ~ ")," from "," ~ ")," until "," ~ ")," till "," ~ ")," before "," ~ ")," after "," ~ ")," around "," ~ ")," approx "," ~ ")," about "," ~ ")," since "," ~ ")," hrs "," ~ ")," hr "," ~ ")," hours "," ~ ")," time "," ~ ")," jan "," ~ ")," feb "," ~ ")," mar "," ~ ")," apr "," ~ ")," may "," ~ ")," jun "," ~ ")," jul "," ~ ")," aug "," ~ ")," sep "," ~ ")," sept "," ~ ")," oct "," ~ ")</f>
        <v>  </v>
      </c>
      <c r="X25" s="0" t="str">
        <f aca="fals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f>
        <v>  </v>
      </c>
      <c r="Y25" s="0" t="str">
        <f aca="fals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f>
        <v>  </v>
      </c>
      <c r="Z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25,"jan","~"),"feb","~"),"mar","~"),"apr","~"),"may","~"),"jun","~"),"jul","~"),"aug","~"),"sep","~"),"oct","~"),"nov","~"),"dec","~")," nov "," ~ ")," dec "," ~ ")," mon "," ~ ")," tue "," ~ ")," wed "," ~ ")," thu "," ~ ")," fri "," ~ ")," sat "," ~ ")," sun "," ~ ")," gate "," ~ ")," bay "," ~ ")," stand "," ~ ")," position "," ~ ")," galley "," ~ ")," flight "," ~ ")," flt "," ~ ")," day "," ~ ")," date "," ~ ")," dated "," ~ ")," the "," ~ ")," and "," ~ ")," of "," ~ ")," in "," ~ ")," for "," ~ ")," with "," ~ ")</f>
        <v>  </v>
      </c>
      <c r="A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25,"jan","~"),"feb","~"),"mar","~"),"apr","~"),"may","~"),"jun","~"),"jul","~"),"aug","~"),"sep","~"),"oct","~"),"nov","~"),"dec","~")," nov "," ~ ")," dec "," ~ ")," mon "," ~ ")," tue "," ~ ")," wed "," ~ ")," thu "," ~ ")," fri "," ~ ")," sat "," ~ ")," sun "," ~ ")," gate "," ~ ")," bay "," ~ ")," stand "," ~ ")," position "," ~ ")," galley "," ~ ")," flight "," ~ ")," flt "," ~ ")," day "," ~ ")," date "," ~ ")," dated "," ~ ")," the "," ~ ")," and "," ~ ")," of "," ~ ")," in "," ~ ")," for "," ~ ")," with "," ~ ")</f>
        <v>  </v>
      </c>
      <c r="AB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25," pax "," ~ ")," etd "," ~ ")," eta "," ~ ")," std "," ~ ")," sta "," ~ ")," atd "," ~ ")," ata "," ~ ")," lt "," ~ ")," utc "," ~ ")," local "," ~ ")," ok "," ~ ")," done "," ~ ")," seen "," ~ ")," chk "," ~ ")," chkd "," ~ ")," checked "," ~ ")," rcvd "," ~ ")," recd "," ~ ")," dep "," ~ ")," arr "," ~ ")," qty "," ~ ")," all "," ~ ")," ttl "," ~ ")," total "," ~ ")," via "," ~ ")," per "," ~ ")," call "," ~ ")," inbound "," ~ ")," outbound "," ~ ")," approx "," ~ ")</f>
        <v>  </v>
      </c>
      <c r="AC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25," pax "," ~ ")," etd "," ~ ")," eta "," ~ ")," std "," ~ ")," sta "," ~ ")," atd "," ~ ")," ata "," ~ ")," lt "," ~ ")," utc "," ~ ")," local "," ~ ")," ok "," ~ ")," done "," ~ ")," seen "," ~ ")," chk "," ~ ")," chkd "," ~ ")," checked "," ~ ")," rcvd "," ~ ")," recd "," ~ ")," dep "," ~ ")," arr "," ~ ")," qty "," ~ ")," all "," ~ ")," ttl "," ~ ")," total "," ~ ")," via "," ~ ")," per "," ~ ")," call "," ~ ")," inbound "," ~ ")," outbound "," ~ ")," approx "," ~ ")</f>
        <v>  </v>
      </c>
    </row>
    <row r="26" customFormat="false" ht="30" hidden="false" customHeight="true" outlineLevel="0" collapsed="false">
      <c r="A26" s="69" t="s">
        <v>312</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IFERROR(IF(AND(AND(LEN(SUBSTITUTE(SUBSTITUTE(SUBSTITUTE(SUBSTITUTE(SUBSTITUTE(SUBSTITUTE(SUBSTITUTE(SUBSTITUTE(SUBSTITUTE(SUBSTITUTE(SUBSTITUTE(SUBSTITUTE(SUBSTITUTE(SUBSTITUTE(SUBSTITUTE(SUBSTITUTE(LOWER(F26&amp;""),CHAR(10),""),CHAR(13),""),CHAR(9),""),CHAR(160),"")," ",""),".",""),"-",""),"/",""),"?",""),"_",""),",",""),"[",""),"]",""),"(",""),")",""),"*",""))&gt;=3,NOT(ISNUMBER(MATCH(LEFT(SUBSTITUTE(SUBSTITUTE(SUBSTITUTE(SUBSTITUTE(SUBSTITUTE(SUBSTITUTE(SUBSTITUTE(SUBSTITUTE(SUBSTITUTE(SUBSTITUTE(SUBSTITUTE(SUBSTITUTE(SUBSTITUTE(SUBSTITUTE(SUBSTITUTE(SUBSTITUTE(LOWER(F26&amp;""),CHAR(10),""),CHAR(13),""),CHAR(9),""),CHAR(160),"")," ",""),".",""),"-",""),"/",""),"?",""),"_",""),",",""),"[",""),"]",""),"(",""),")",""),"*",""),255),L_Placeholder,0)))),AND(LEN(SUBSTITUTE(SUBSTITUTE(SUBSTITUTE(SUBSTITUTE(SUBSTITUTE(SUBSTITUTE(SUBSTITUTE(SUBSTITUTE(SUBSTITUTE(SUBSTITUTE(SUBSTITUTE(SUBSTITUTE(SUBSTITUTE(SUBSTITUTE(SUBSTITUTE(SUBSTITUTE(LOWER(G26&amp;""),CHAR(10),""),CHAR(13),""),CHAR(9),""),CHAR(160),"")," ",""),".",""),"-",""),"/",""),"?",""),"_",""),",",""),"[",""),"]",""),"(",""),")",""),"*",""))&gt;=1,NOT(ISNUMBER(MATCH(LEFT(SUBSTITUTE(SUBSTITUTE(SUBSTITUTE(SUBSTITUTE(SUBSTITUTE(SUBSTITUTE(SUBSTITUTE(SUBSTITUTE(SUBSTITUTE(SUBSTITUTE(SUBSTITUTE(SUBSTITUTE(SUBSTITUTE(SUBSTITUTE(SUBSTITUTE(SUBSTITUTE(LOWER(G26&amp;""),CHAR(10),""),CHAR(13),""),CHAR(9),""),CHAR(160),"")," ",""),".",""),"-",""),"/",""),"?",""),"_",""),",",""),"[",""),"]",""),"(",""),")",""),"*",""),255),L_Placeholder,0)))),ISNUMBER(H26),H26&gt;=DATE(2020,1,1),H26&lt;=Flights!$D$26,AND(LEN(SUBSTITUTE(SUBSTITUTE(SUBSTITUTE(SUBSTITUTE(SUBSTITUTE(SUBSTITUTE(SUBSTITUTE(SUBSTITUTE(SUBSTITUTE(SUBSTITUTE(SUBSTITUTE(SUBSTITUTE(SUBSTITUTE(SUBSTITUTE(SUBSTITUTE(SUBSTITUTE(LOWER(I26&amp;""),CHAR(10),""),CHAR(13),""),CHAR(9),""),CHAR(160),"")," ",""),".",""),"-",""),"/",""),"?",""),"_",""),",",""),"[",""),"]",""),"(",""),")",""),"*",""))&gt;=5,NOT(ISNUMBER(MATCH(LEFT(SUBSTITUTE(SUBSTITUTE(SUBSTITUTE(SUBSTITUTE(SUBSTITUTE(SUBSTITUTE(SUBSTITUTE(SUBSTITUTE(SUBSTITUTE(SUBSTITUTE(SUBSTITUTE(SUBSTITUTE(SUBSTITUTE(SUBSTITUTE(SUBSTITUTE(SUBSTITUTE(LOWER(I26&amp;""),CHAR(10),""),CHAR(13),""),CHAR(9),""),CHAR(160),"")," ",""),".",""),"-",""),"/",""),"?",""),"_",""),",",""),"[",""),"]",""),"(",""),")",""),"*",""),255),L_Placeholder,0)))),OR(SUMPRODUCT(--ISNUMBER(SEARCH({"aa000"," aa 000"," aaa 000"," aaaa 000"," a 0000"," a000 000"," aa 00 000"," aaa 00 000"},S26)))&gt;0,SUMPRODUCT(--ISNUMBER(SEARCH({"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26)))&gt;0,SUMPRODUCT(--ISNUMBER(SEARCH({"http","www.","\",".pdf",".jpg",".jpeg",".png",".heic",".xls",".doc",".msg",".eml"},I26)))&gt;0,AND(SUMPRODUCT(--ISNUMBER(SEARCH({"sharepoint","onedrive","teams","dms","q-pulse","qpulse"},I26)))&gt;0,ISNUMBER(SEARCH("0",R26)))),NOT(SUMPRODUCT((LEN(X26)-LEN(SUBSTITUTE(X26," "&amp;L_PendStrict&amp;" "," ")))/(LEN(L_PendStrict)+1))&gt;SUMPRODUCT((LEN(X26)-LEN(SUBSTITUTE(X26," "&amp;L_PendNeg&amp;" "," ")))/(LEN(L_PendNeg)+1)))),"ON FILE","OUTSTANDING"),"OUTSTANDING")</f>
        <v>OUTSTANDING</v>
      </c>
      <c r="K26" s="60"/>
      <c r="L26" s="60"/>
      <c r="M26" s="71"/>
      <c r="N26" s="60"/>
      <c r="O26" s="72" t="str">
        <f aca="false">IFERROR(IF(AND(AND(LEN(SUBSTITUTE(SUBSTITUTE(SUBSTITUTE(SUBSTITUTE(SUBSTITUTE(SUBSTITUTE(SUBSTITUTE(SUBSTITUTE(SUBSTITUTE(SUBSTITUTE(SUBSTITUTE(SUBSTITUTE(SUBSTITUTE(SUBSTITUTE(SUBSTITUTE(SUBSTITUTE(LOWER(K26&amp;""),CHAR(10),""),CHAR(13),""),CHAR(9),""),CHAR(160),"")," ",""),".",""),"-",""),"/",""),"?",""),"_",""),",",""),"[",""),"]",""),"(",""),")",""),"*",""))&gt;=3,NOT(ISNUMBER(MATCH(LEFT(SUBSTITUTE(SUBSTITUTE(SUBSTITUTE(SUBSTITUTE(SUBSTITUTE(SUBSTITUTE(SUBSTITUTE(SUBSTITUTE(SUBSTITUTE(SUBSTITUTE(SUBSTITUTE(SUBSTITUTE(SUBSTITUTE(SUBSTITUTE(SUBSTITUTE(SUBSTITUTE(LOWER(K26&amp;""),CHAR(10),""),CHAR(13),""),CHAR(9),""),CHAR(160),"")," ",""),".",""),"-",""),"/",""),"?",""),"_",""),",",""),"[",""),"]",""),"(",""),")",""),"*",""),255),L_Placeholder,0)))),AND(LEN(SUBSTITUTE(SUBSTITUTE(SUBSTITUTE(SUBSTITUTE(SUBSTITUTE(SUBSTITUTE(SUBSTITUTE(SUBSTITUTE(SUBSTITUTE(SUBSTITUTE(SUBSTITUTE(SUBSTITUTE(SUBSTITUTE(SUBSTITUTE(SUBSTITUTE(SUBSTITUTE(LOWER(L26&amp;""),CHAR(10),""),CHAR(13),""),CHAR(9),""),CHAR(160),"")," ",""),".",""),"-",""),"/",""),"?",""),"_",""),",",""),"[",""),"]",""),"(",""),")",""),"*",""))&gt;=1,NOT(ISNUMBER(MATCH(LEFT(SUBSTITUTE(SUBSTITUTE(SUBSTITUTE(SUBSTITUTE(SUBSTITUTE(SUBSTITUTE(SUBSTITUTE(SUBSTITUTE(SUBSTITUTE(SUBSTITUTE(SUBSTITUTE(SUBSTITUTE(SUBSTITUTE(SUBSTITUTE(SUBSTITUTE(SUBSTITUTE(LOWER(L26&amp;""),CHAR(10),""),CHAR(13),""),CHAR(9),""),CHAR(160),"")," ",""),".",""),"-",""),"/",""),"?",""),"_",""),",",""),"[",""),"]",""),"(",""),")",""),"*",""),255),L_Placeholder,0)))),ISNUMBER(M26),M26&gt;=DATE(2020,1,1),M26&lt;=Flights!$D$26,AND(LEN(SUBSTITUTE(SUBSTITUTE(SUBSTITUTE(SUBSTITUTE(SUBSTITUTE(SUBSTITUTE(SUBSTITUTE(SUBSTITUTE(SUBSTITUTE(SUBSTITUTE(SUBSTITUTE(SUBSTITUTE(SUBSTITUTE(SUBSTITUTE(SUBSTITUTE(SUBSTITUTE(LOWER(N26&amp;""),CHAR(10),""),CHAR(13),""),CHAR(9),""),CHAR(160),"")," ",""),".",""),"-",""),"/",""),"?",""),"_",""),",",""),"[",""),"]",""),"(",""),")",""),"*",""))&gt;=5,NOT(ISNUMBER(MATCH(LEFT(SUBSTITUTE(SUBSTITUTE(SUBSTITUTE(SUBSTITUTE(SUBSTITUTE(SUBSTITUTE(SUBSTITUTE(SUBSTITUTE(SUBSTITUTE(SUBSTITUTE(SUBSTITUTE(SUBSTITUTE(SUBSTITUTE(SUBSTITUTE(SUBSTITUTE(SUBSTITUTE(LOWER(N26&amp;""),CHAR(10),""),CHAR(13),""),CHAR(9),""),CHAR(160),"")," ",""),".",""),"-",""),"/",""),"?",""),"_",""),",",""),"[",""),"]",""),"(",""),")",""),"*",""),255),L_Placeholder,0)))),OR(SUMPRODUCT(--ISNUMBER(SEARCH({"aa000"," aa 000"," aaa 000"," aaaa 000"," a 0000"," a000 000"," aa 00 000"," aaa 00 000"},U26)))&gt;0,SUMPRODUCT(--ISNUMBER(SEARCH({"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26)))&gt;0,SUMPRODUCT(--ISNUMBER(SEARCH({"http","www.","\",".pdf",".jpg",".jpeg",".png",".heic",".xls",".doc",".msg",".eml"},N26)))&gt;0,AND(SUMPRODUCT(--ISNUMBER(SEARCH({"sharepoint","onedrive","teams","dms","q-pulse","qpulse"},N26)))&gt;0,ISNUMBER(SEARCH("0",T26)))),NOT(SUMPRODUCT((LEN(Y26)-LEN(SUBSTITUTE(Y26," "&amp;L_PendStrict&amp;" "," ")))/(LEN(L_PendStrict)+1))&gt;SUMPRODUCT((LEN(Y26)-LEN(SUBSTITUTE(Y26," "&amp;L_PendNeg&amp;" "," ")))/(LEN(L_PendNeg)+1)))),"ON FILE","OUTSTANDING"),"OUTSTANDING")</f>
        <v>OUTSTANDING</v>
      </c>
      <c r="P26" s="73" t="n">
        <f aca="false">(J26="OUTSTANDING")+(O26="OUTSTANDING")</f>
        <v>2</v>
      </c>
      <c r="Q26" s="57" t="s">
        <v>1499</v>
      </c>
      <c r="R26" s="0" t="str">
        <f aca="false">SUBSTITUTE(SUBSTITUTE(SUBSTITUTE(SUBSTITUTE(SUBSTITUTE(SUBSTITUTE(SUBSTITUTE(SUBSTITUTE(SUBSTITUTE(LOWER(AB26&amp;""),"1","0"),"2","0"),"3","0"),"4","0"),"5","0"),"6","0"),"7","0"),"8","0"),"9","0")</f>
        <v>  </v>
      </c>
      <c r="S26" s="0" t="str">
        <f aca="false">SUBSTITUTE(SUBSTITUTE(SUBSTITUTE(SUBSTITUTE(SUBSTITUTE(SUBSTITUTE(SUBSTITUTE(SUBSTITUTE(SUBSTITUTE(SUBSTITUTE(SUBSTITUTE(SUBSTITUTE(SUBSTITUTE(SUBSTITUTE(SUBSTITUTE(SUBSTITUTE(SUBSTITUTE(SUBSTITUTE(SUBSTITUTE(SUBSTITUTE(SUBSTITUTE(SUBSTITUTE(SUBSTITUTE(SUBSTITUTE(SUBSTITUTE(R26,"b","a"),"c","a"),"d","a"),"e","a"),"f","a"),"g","a"),"h","a"),"i","a"),"j","a"),"k","a"),"l","a"),"m","a"),"n","a"),"o","a"),"p","a"),"q","a"),"r","a"),"s","a"),"t","a"),"u","a"),"v","a"),"w","a"),"x","a"),"y","a"),"z","a")</f>
        <v>  </v>
      </c>
      <c r="T26" s="0" t="str">
        <f aca="false">SUBSTITUTE(SUBSTITUTE(SUBSTITUTE(SUBSTITUTE(SUBSTITUTE(SUBSTITUTE(SUBSTITUTE(SUBSTITUTE(SUBSTITUTE(LOWER(AC26&amp;""),"1","0"),"2","0"),"3","0"),"4","0"),"5","0"),"6","0"),"7","0"),"8","0"),"9","0")</f>
        <v>  </v>
      </c>
      <c r="U26" s="0" t="str">
        <f aca="false">SUBSTITUTE(SUBSTITUTE(SUBSTITUTE(SUBSTITUTE(SUBSTITUTE(SUBSTITUTE(SUBSTITUTE(SUBSTITUTE(SUBSTITUTE(SUBSTITUTE(SUBSTITUTE(SUBSTITUTE(SUBSTITUTE(SUBSTITUTE(SUBSTITUTE(SUBSTITUTE(SUBSTITUTE(SUBSTITUTE(SUBSTITUTE(SUBSTITUTE(SUBSTITUTE(SUBSTITUTE(SUBSTITUTE(SUBSTITUTE(SUBSTITUTE(T26,"b","a"),"c","a"),"d","a"),"e","a"),"f","a"),"g","a"),"h","a"),"i","a"),"j","a"),"k","a"),"l","a"),"m","a"),"n","a"),"o","a"),"p","a"),"q","a"),"r","a"),"s","a"),"t","a"),"u","a"),"v","a"),"w","a"),"x","a"),"y","a"),"z","a")</f>
        <v>  </v>
      </c>
      <c r="V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26," "&amp;LOWER(Flights!$F$26)&amp;" "," ~ ")," mh"," ~")," at "," ~ ")," by "," ~ ")," on "," ~ ")," to "," ~ ")," from "," ~ ")," until "," ~ ")," till "," ~ ")," before "," ~ ")," after "," ~ ")," around "," ~ ")," approx "," ~ ")," about "," ~ ")," since "," ~ ")," hrs "," ~ ")," hr "," ~ ")," hours "," ~ ")," time "," ~ ")," jan "," ~ ")," feb "," ~ ")," mar "," ~ ")," apr "," ~ ")," may "," ~ ")," jun "," ~ ")," jul "," ~ ")," aug "," ~ ")," sep "," ~ ")," sept "," ~ ")," oct "," ~ ")</f>
        <v>  </v>
      </c>
      <c r="W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26," "&amp;LOWER(Flights!$F$26)&amp;" "," ~ ")," mh"," ~")," at "," ~ ")," by "," ~ ")," on "," ~ ")," to "," ~ ")," from "," ~ ")," until "," ~ ")," till "," ~ ")," before "," ~ ")," after "," ~ ")," around "," ~ ")," approx "," ~ ")," about "," ~ ")," since "," ~ ")," hrs "," ~ ")," hr "," ~ ")," hours "," ~ ")," time "," ~ ")," jan "," ~ ")," feb "," ~ ")," mar "," ~ ")," apr "," ~ ")," may "," ~ ")," jun "," ~ ")," jul "," ~ ")," aug "," ~ ")," sep "," ~ ")," sept "," ~ ")," oct "," ~ ")</f>
        <v>  </v>
      </c>
      <c r="X26" s="0" t="str">
        <f aca="fals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f>
        <v>  </v>
      </c>
      <c r="Y26" s="0" t="str">
        <f aca="fals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f>
        <v>  </v>
      </c>
      <c r="Z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26,"jan","~"),"feb","~"),"mar","~"),"apr","~"),"may","~"),"jun","~"),"jul","~"),"aug","~"),"sep","~"),"oct","~"),"nov","~"),"dec","~")," nov "," ~ ")," dec "," ~ ")," mon "," ~ ")," tue "," ~ ")," wed "," ~ ")," thu "," ~ ")," fri "," ~ ")," sat "," ~ ")," sun "," ~ ")," gate "," ~ ")," bay "," ~ ")," stand "," ~ ")," position "," ~ ")," galley "," ~ ")," flight "," ~ ")," flt "," ~ ")," day "," ~ ")," date "," ~ ")," dated "," ~ ")," the "," ~ ")," and "," ~ ")," of "," ~ ")," in "," ~ ")," for "," ~ ")," with "," ~ ")</f>
        <v>  </v>
      </c>
      <c r="A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26,"jan","~"),"feb","~"),"mar","~"),"apr","~"),"may","~"),"jun","~"),"jul","~"),"aug","~"),"sep","~"),"oct","~"),"nov","~"),"dec","~")," nov "," ~ ")," dec "," ~ ")," mon "," ~ ")," tue "," ~ ")," wed "," ~ ")," thu "," ~ ")," fri "," ~ ")," sat "," ~ ")," sun "," ~ ")," gate "," ~ ")," bay "," ~ ")," stand "," ~ ")," position "," ~ ")," galley "," ~ ")," flight "," ~ ")," flt "," ~ ")," day "," ~ ")," date "," ~ ")," dated "," ~ ")," the "," ~ ")," and "," ~ ")," of "," ~ ")," in "," ~ ")," for "," ~ ")," with "," ~ ")</f>
        <v>  </v>
      </c>
      <c r="AB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26," pax "," ~ ")," etd "," ~ ")," eta "," ~ ")," std "," ~ ")," sta "," ~ ")," atd "," ~ ")," ata "," ~ ")," lt "," ~ ")," utc "," ~ ")," local "," ~ ")," ok "," ~ ")," done "," ~ ")," seen "," ~ ")," chk "," ~ ")," chkd "," ~ ")," checked "," ~ ")," rcvd "," ~ ")," recd "," ~ ")," dep "," ~ ")," arr "," ~ ")," qty "," ~ ")," all "," ~ ")," ttl "," ~ ")," total "," ~ ")," via "," ~ ")," per "," ~ ")," call "," ~ ")," inbound "," ~ ")," outbound "," ~ ")," approx "," ~ ")</f>
        <v>  </v>
      </c>
      <c r="AC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26," pax "," ~ ")," etd "," ~ ")," eta "," ~ ")," std "," ~ ")," sta "," ~ ")," atd "," ~ ")," ata "," ~ ")," lt "," ~ ")," utc "," ~ ")," local "," ~ ")," ok "," ~ ")," done "," ~ ")," seen "," ~ ")," chk "," ~ ")," chkd "," ~ ")," checked "," ~ ")," rcvd "," ~ ")," recd "," ~ ")," dep "," ~ ")," arr "," ~ ")," qty "," ~ ")," all "," ~ ")," ttl "," ~ ")," total "," ~ ")," via "," ~ ")," per "," ~ ")," call "," ~ ")," inbound "," ~ ")," outbound "," ~ ")," approx "," ~ ")</f>
        <v>  </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1501</v>
      </c>
    </row>
    <row r="2" customFormat="false" ht="28.5" hidden="false" customHeight="true" outlineLevel="0" collapsed="false">
      <c r="A2" s="55" t="s">
        <v>1502</v>
      </c>
      <c r="B2" s="55"/>
      <c r="C2" s="55"/>
      <c r="D2" s="55"/>
      <c r="E2" s="55"/>
      <c r="F2" s="55"/>
      <c r="G2" s="55"/>
      <c r="H2" s="55"/>
      <c r="I2" s="55"/>
    </row>
    <row r="4" customFormat="false" ht="31.5" hidden="false" customHeight="true" outlineLevel="0" collapsed="false">
      <c r="A4" s="56" t="s">
        <v>121</v>
      </c>
      <c r="B4" s="56" t="s">
        <v>1503</v>
      </c>
      <c r="C4" s="56" t="s">
        <v>1504</v>
      </c>
      <c r="D4" s="56" t="s">
        <v>1505</v>
      </c>
      <c r="E4" s="56" t="s">
        <v>1506</v>
      </c>
      <c r="F4" s="56" t="s">
        <v>1507</v>
      </c>
      <c r="G4" s="56" t="s">
        <v>1508</v>
      </c>
      <c r="H4" s="56" t="s">
        <v>1509</v>
      </c>
      <c r="I4" s="56" t="s">
        <v>1510</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1511</v>
      </c>
    </row>
    <row r="2" customFormat="false" ht="41.25" hidden="false" customHeight="true" outlineLevel="0" collapsed="false">
      <c r="C2" s="55" t="s">
        <v>1512</v>
      </c>
      <c r="D2" s="55"/>
      <c r="E2" s="55"/>
      <c r="F2" s="55"/>
      <c r="G2" s="55"/>
      <c r="H2" s="55"/>
      <c r="I2" s="55"/>
    </row>
    <row r="4" customFormat="false" ht="42" hidden="false" customHeight="true" outlineLevel="0" collapsed="false">
      <c r="A4" s="56" t="s">
        <v>137</v>
      </c>
      <c r="B4" s="56" t="s">
        <v>140</v>
      </c>
      <c r="C4" s="56" t="s">
        <v>108</v>
      </c>
      <c r="D4" s="56" t="s">
        <v>109</v>
      </c>
      <c r="E4" s="56" t="s">
        <v>318</v>
      </c>
      <c r="F4" s="56" t="s">
        <v>111</v>
      </c>
      <c r="G4" s="56" t="s">
        <v>320</v>
      </c>
      <c r="H4" s="56" t="s">
        <v>1513</v>
      </c>
      <c r="I4" s="56" t="s">
        <v>1514</v>
      </c>
      <c r="J4" s="56" t="s">
        <v>1515</v>
      </c>
      <c r="K4" s="56" t="s">
        <v>1516</v>
      </c>
      <c r="L4" s="56" t="s">
        <v>324</v>
      </c>
      <c r="M4" s="56" t="s">
        <v>1517</v>
      </c>
      <c r="N4" s="56" t="s">
        <v>1518</v>
      </c>
    </row>
    <row r="5" customFormat="false" ht="40.5" hidden="false" customHeight="true" outlineLevel="0" collapsed="false">
      <c r="A5" s="57" t="s">
        <v>183</v>
      </c>
      <c r="B5" s="57" t="s">
        <v>185</v>
      </c>
      <c r="C5" s="58" t="n">
        <v>46303</v>
      </c>
      <c r="D5" s="57" t="s">
        <v>1519</v>
      </c>
      <c r="E5" s="57" t="s">
        <v>188</v>
      </c>
      <c r="F5" s="57" t="s">
        <v>189</v>
      </c>
      <c r="G5" s="57" t="s">
        <v>443</v>
      </c>
      <c r="H5" s="57" t="s">
        <v>1520</v>
      </c>
      <c r="I5" s="57" t="s">
        <v>445</v>
      </c>
      <c r="J5" s="57"/>
      <c r="K5" s="57" t="s">
        <v>186</v>
      </c>
      <c r="L5" s="74" t="s">
        <v>447</v>
      </c>
      <c r="M5" s="57" t="s">
        <v>448</v>
      </c>
      <c r="N5" s="57" t="s">
        <v>446</v>
      </c>
    </row>
    <row r="6" customFormat="false" ht="27.75" hidden="false" customHeight="true" outlineLevel="0" collapsed="false">
      <c r="A6" s="57" t="s">
        <v>183</v>
      </c>
      <c r="B6" s="57" t="s">
        <v>185</v>
      </c>
      <c r="C6" s="58" t="n">
        <v>46303</v>
      </c>
      <c r="D6" s="57" t="s">
        <v>1519</v>
      </c>
      <c r="E6" s="57" t="s">
        <v>188</v>
      </c>
      <c r="F6" s="57" t="s">
        <v>189</v>
      </c>
      <c r="G6" s="57" t="s">
        <v>450</v>
      </c>
      <c r="H6" s="57" t="s">
        <v>1521</v>
      </c>
      <c r="I6" s="57" t="s">
        <v>452</v>
      </c>
      <c r="J6" s="57"/>
      <c r="K6" s="57" t="s">
        <v>454</v>
      </c>
      <c r="L6" s="57" t="s">
        <v>386</v>
      </c>
      <c r="M6" s="57"/>
      <c r="N6" s="57" t="s">
        <v>453</v>
      </c>
    </row>
    <row r="7" customFormat="false" ht="52.5" hidden="false" customHeight="true" outlineLevel="0" collapsed="false">
      <c r="A7" s="57" t="s">
        <v>183</v>
      </c>
      <c r="B7" s="57" t="s">
        <v>185</v>
      </c>
      <c r="C7" s="58" t="n">
        <v>46303</v>
      </c>
      <c r="D7" s="57" t="s">
        <v>1519</v>
      </c>
      <c r="E7" s="57" t="s">
        <v>188</v>
      </c>
      <c r="F7" s="57" t="s">
        <v>189</v>
      </c>
      <c r="G7" s="57" t="s">
        <v>450</v>
      </c>
      <c r="H7" s="57" t="s">
        <v>1522</v>
      </c>
      <c r="I7" s="57" t="s">
        <v>452</v>
      </c>
      <c r="J7" s="57" t="s">
        <v>1523</v>
      </c>
      <c r="K7" s="57" t="s">
        <v>454</v>
      </c>
      <c r="L7" s="57" t="s">
        <v>386</v>
      </c>
      <c r="M7" s="57" t="s">
        <v>475</v>
      </c>
      <c r="N7" s="57" t="s">
        <v>459</v>
      </c>
    </row>
    <row r="8" customFormat="false" ht="27.75" hidden="false" customHeight="true" outlineLevel="0" collapsed="false">
      <c r="A8" s="57" t="s">
        <v>198</v>
      </c>
      <c r="B8" s="57" t="s">
        <v>200</v>
      </c>
      <c r="C8" s="58" t="n">
        <v>46304</v>
      </c>
      <c r="D8" s="57" t="s">
        <v>1524</v>
      </c>
      <c r="E8" s="57" t="s">
        <v>202</v>
      </c>
      <c r="F8" s="57" t="s">
        <v>203</v>
      </c>
      <c r="G8" s="57" t="s">
        <v>443</v>
      </c>
      <c r="H8" s="57" t="s">
        <v>1525</v>
      </c>
      <c r="I8" s="57" t="s">
        <v>498</v>
      </c>
      <c r="J8" s="57"/>
      <c r="K8" s="57" t="s">
        <v>454</v>
      </c>
      <c r="L8" s="57" t="s">
        <v>386</v>
      </c>
      <c r="M8" s="57" t="s">
        <v>538</v>
      </c>
      <c r="N8" s="57" t="s">
        <v>499</v>
      </c>
    </row>
    <row r="9" customFormat="false" ht="27.75" hidden="false" customHeight="true" outlineLevel="0" collapsed="false">
      <c r="A9" s="57" t="s">
        <v>198</v>
      </c>
      <c r="B9" s="57" t="s">
        <v>200</v>
      </c>
      <c r="C9" s="58" t="n">
        <v>46304</v>
      </c>
      <c r="D9" s="57" t="s">
        <v>1524</v>
      </c>
      <c r="E9" s="57" t="s">
        <v>202</v>
      </c>
      <c r="F9" s="57" t="s">
        <v>203</v>
      </c>
      <c r="G9" s="57" t="s">
        <v>502</v>
      </c>
      <c r="H9" s="57" t="s">
        <v>1526</v>
      </c>
      <c r="I9" s="57" t="s">
        <v>504</v>
      </c>
      <c r="J9" s="57"/>
      <c r="K9" s="57" t="s">
        <v>454</v>
      </c>
      <c r="L9" s="57" t="s">
        <v>386</v>
      </c>
      <c r="M9" s="57"/>
      <c r="N9" s="57" t="s">
        <v>505</v>
      </c>
    </row>
    <row r="10" customFormat="false" ht="27.75" hidden="false" customHeight="true" outlineLevel="0" collapsed="false">
      <c r="A10" s="57" t="s">
        <v>198</v>
      </c>
      <c r="B10" s="57" t="s">
        <v>200</v>
      </c>
      <c r="C10" s="58" t="n">
        <v>46304</v>
      </c>
      <c r="D10" s="57" t="s">
        <v>1524</v>
      </c>
      <c r="E10" s="57" t="s">
        <v>202</v>
      </c>
      <c r="F10" s="57" t="s">
        <v>203</v>
      </c>
      <c r="G10" s="57" t="s">
        <v>502</v>
      </c>
      <c r="H10" s="57" t="s">
        <v>1527</v>
      </c>
      <c r="I10" s="57" t="s">
        <v>504</v>
      </c>
      <c r="J10" s="57"/>
      <c r="K10" s="57" t="s">
        <v>454</v>
      </c>
      <c r="L10" s="57" t="s">
        <v>386</v>
      </c>
      <c r="M10" s="57"/>
      <c r="N10" s="57" t="s">
        <v>509</v>
      </c>
    </row>
    <row r="11" customFormat="false" ht="27.75" hidden="false" customHeight="true" outlineLevel="0" collapsed="false">
      <c r="A11" s="57" t="s">
        <v>198</v>
      </c>
      <c r="B11" s="57" t="s">
        <v>200</v>
      </c>
      <c r="C11" s="58" t="n">
        <v>46304</v>
      </c>
      <c r="D11" s="57" t="s">
        <v>1524</v>
      </c>
      <c r="E11" s="57" t="s">
        <v>202</v>
      </c>
      <c r="F11" s="57" t="s">
        <v>203</v>
      </c>
      <c r="G11" s="57" t="s">
        <v>502</v>
      </c>
      <c r="H11" s="57" t="s">
        <v>1528</v>
      </c>
      <c r="I11" s="57" t="s">
        <v>504</v>
      </c>
      <c r="J11" s="57"/>
      <c r="K11" s="57" t="s">
        <v>454</v>
      </c>
      <c r="L11" s="57" t="s">
        <v>386</v>
      </c>
      <c r="M11" s="57"/>
      <c r="N11" s="57" t="s">
        <v>512</v>
      </c>
    </row>
    <row r="12" customFormat="false" ht="65.25" hidden="false" customHeight="true" outlineLevel="0" collapsed="false">
      <c r="A12" s="57" t="s">
        <v>198</v>
      </c>
      <c r="B12" s="57" t="s">
        <v>200</v>
      </c>
      <c r="C12" s="58" t="n">
        <v>46304</v>
      </c>
      <c r="D12" s="57" t="s">
        <v>1524</v>
      </c>
      <c r="E12" s="57" t="s">
        <v>202</v>
      </c>
      <c r="F12" s="57" t="s">
        <v>203</v>
      </c>
      <c r="G12" s="57" t="s">
        <v>502</v>
      </c>
      <c r="H12" s="57" t="s">
        <v>1529</v>
      </c>
      <c r="I12" s="57" t="s">
        <v>504</v>
      </c>
      <c r="J12" s="57"/>
      <c r="K12" s="57" t="s">
        <v>454</v>
      </c>
      <c r="L12" s="74" t="s">
        <v>447</v>
      </c>
      <c r="M12" s="57" t="s">
        <v>547</v>
      </c>
      <c r="N12" s="57" t="s">
        <v>515</v>
      </c>
    </row>
    <row r="13" customFormat="false" ht="65.25" hidden="false" customHeight="true" outlineLevel="0" collapsed="false">
      <c r="A13" s="57" t="s">
        <v>198</v>
      </c>
      <c r="B13" s="57" t="s">
        <v>200</v>
      </c>
      <c r="C13" s="58" t="n">
        <v>46304</v>
      </c>
      <c r="D13" s="57" t="s">
        <v>1524</v>
      </c>
      <c r="E13" s="57" t="s">
        <v>202</v>
      </c>
      <c r="F13" s="57" t="s">
        <v>203</v>
      </c>
      <c r="G13" s="57" t="s">
        <v>502</v>
      </c>
      <c r="H13" s="57" t="s">
        <v>1530</v>
      </c>
      <c r="I13" s="57" t="s">
        <v>504</v>
      </c>
      <c r="J13" s="57"/>
      <c r="K13" s="57" t="s">
        <v>454</v>
      </c>
      <c r="L13" s="74" t="s">
        <v>447</v>
      </c>
      <c r="M13" s="57" t="s">
        <v>547</v>
      </c>
      <c r="N13" s="57" t="s">
        <v>519</v>
      </c>
    </row>
    <row r="14" customFormat="false" ht="27.75" hidden="false" customHeight="true" outlineLevel="0" collapsed="false">
      <c r="A14" s="57" t="s">
        <v>198</v>
      </c>
      <c r="B14" s="57" t="s">
        <v>200</v>
      </c>
      <c r="C14" s="58" t="n">
        <v>46304</v>
      </c>
      <c r="D14" s="57" t="s">
        <v>1524</v>
      </c>
      <c r="E14" s="57" t="s">
        <v>202</v>
      </c>
      <c r="F14" s="57" t="s">
        <v>203</v>
      </c>
      <c r="G14" s="57" t="s">
        <v>502</v>
      </c>
      <c r="H14" s="57" t="s">
        <v>1531</v>
      </c>
      <c r="I14" s="57" t="s">
        <v>522</v>
      </c>
      <c r="J14" s="57"/>
      <c r="K14" s="57" t="s">
        <v>454</v>
      </c>
      <c r="L14" s="57" t="s">
        <v>386</v>
      </c>
      <c r="M14" s="57" t="s">
        <v>552</v>
      </c>
      <c r="N14" s="57" t="s">
        <v>523</v>
      </c>
    </row>
    <row r="15" customFormat="false" ht="27.75" hidden="false" customHeight="true" outlineLevel="0" collapsed="false">
      <c r="A15" s="57" t="s">
        <v>198</v>
      </c>
      <c r="B15" s="57" t="s">
        <v>200</v>
      </c>
      <c r="C15" s="58" t="n">
        <v>46304</v>
      </c>
      <c r="D15" s="57" t="s">
        <v>1524</v>
      </c>
      <c r="E15" s="57" t="s">
        <v>202</v>
      </c>
      <c r="F15" s="57" t="s">
        <v>203</v>
      </c>
      <c r="G15" s="57" t="s">
        <v>502</v>
      </c>
      <c r="H15" s="57" t="s">
        <v>1532</v>
      </c>
      <c r="I15" s="57" t="s">
        <v>504</v>
      </c>
      <c r="J15" s="57"/>
      <c r="K15" s="57" t="s">
        <v>454</v>
      </c>
      <c r="L15" s="57" t="s">
        <v>386</v>
      </c>
      <c r="M15" s="57"/>
      <c r="N15" s="57" t="s">
        <v>527</v>
      </c>
    </row>
    <row r="16" customFormat="false" ht="27.75" hidden="false" customHeight="true" outlineLevel="0" collapsed="false">
      <c r="A16" s="57" t="s">
        <v>198</v>
      </c>
      <c r="B16" s="57" t="s">
        <v>200</v>
      </c>
      <c r="C16" s="58" t="n">
        <v>46304</v>
      </c>
      <c r="D16" s="57" t="s">
        <v>1524</v>
      </c>
      <c r="E16" s="57" t="s">
        <v>202</v>
      </c>
      <c r="F16" s="57" t="s">
        <v>203</v>
      </c>
      <c r="G16" s="57" t="s">
        <v>450</v>
      </c>
      <c r="H16" s="57" t="s">
        <v>1533</v>
      </c>
      <c r="I16" s="57" t="s">
        <v>452</v>
      </c>
      <c r="J16" s="57"/>
      <c r="K16" s="57" t="s">
        <v>454</v>
      </c>
      <c r="L16" s="57" t="s">
        <v>386</v>
      </c>
      <c r="M16" s="57"/>
      <c r="N16" s="57" t="s">
        <v>530</v>
      </c>
    </row>
    <row r="17" customFormat="false" ht="27.75" hidden="false" customHeight="true" outlineLevel="0" collapsed="false">
      <c r="A17" s="57" t="s">
        <v>198</v>
      </c>
      <c r="B17" s="57" t="s">
        <v>200</v>
      </c>
      <c r="C17" s="58" t="n">
        <v>46304</v>
      </c>
      <c r="D17" s="57" t="s">
        <v>1524</v>
      </c>
      <c r="E17" s="57" t="s">
        <v>202</v>
      </c>
      <c r="F17" s="57" t="s">
        <v>203</v>
      </c>
      <c r="G17" s="57" t="s">
        <v>450</v>
      </c>
      <c r="H17" s="57" t="s">
        <v>1534</v>
      </c>
      <c r="I17" s="57" t="s">
        <v>452</v>
      </c>
      <c r="J17" s="57"/>
      <c r="K17" s="57" t="s">
        <v>454</v>
      </c>
      <c r="L17" s="57" t="s">
        <v>386</v>
      </c>
      <c r="M17" s="57"/>
      <c r="N17" s="57" t="s">
        <v>533</v>
      </c>
    </row>
    <row r="18" customFormat="false" ht="27.75" hidden="false" customHeight="true" outlineLevel="0" collapsed="false">
      <c r="A18" s="57" t="s">
        <v>212</v>
      </c>
      <c r="B18" s="57" t="s">
        <v>214</v>
      </c>
      <c r="C18" s="58" t="n">
        <v>46305</v>
      </c>
      <c r="D18" s="57" t="s">
        <v>1535</v>
      </c>
      <c r="E18" s="57" t="s">
        <v>188</v>
      </c>
      <c r="F18" s="57" t="s">
        <v>215</v>
      </c>
      <c r="G18" s="57" t="s">
        <v>450</v>
      </c>
      <c r="H18" s="57" t="s">
        <v>1521</v>
      </c>
      <c r="I18" s="57" t="s">
        <v>452</v>
      </c>
      <c r="J18" s="57"/>
      <c r="K18" s="57" t="s">
        <v>454</v>
      </c>
      <c r="L18" s="57" t="s">
        <v>386</v>
      </c>
      <c r="M18" s="57"/>
      <c r="N18" s="57" t="s">
        <v>579</v>
      </c>
    </row>
    <row r="19" customFormat="false" ht="27.75" hidden="false" customHeight="true" outlineLevel="0" collapsed="false">
      <c r="A19" s="57" t="s">
        <v>218</v>
      </c>
      <c r="B19" s="57" t="s">
        <v>219</v>
      </c>
      <c r="C19" s="58" t="n">
        <v>46305</v>
      </c>
      <c r="D19" s="57" t="s">
        <v>1536</v>
      </c>
      <c r="E19" s="57" t="s">
        <v>202</v>
      </c>
      <c r="F19" s="57" t="s">
        <v>189</v>
      </c>
      <c r="G19" s="57" t="s">
        <v>443</v>
      </c>
      <c r="H19" s="57" t="s">
        <v>1520</v>
      </c>
      <c r="I19" s="57" t="s">
        <v>504</v>
      </c>
      <c r="J19" s="57"/>
      <c r="K19" s="57" t="s">
        <v>187</v>
      </c>
      <c r="L19" s="57" t="s">
        <v>386</v>
      </c>
      <c r="M19" s="57"/>
      <c r="N19" s="57" t="s">
        <v>604</v>
      </c>
    </row>
    <row r="20" customFormat="false" ht="27.75" hidden="false" customHeight="true" outlineLevel="0" collapsed="false">
      <c r="A20" s="57" t="s">
        <v>218</v>
      </c>
      <c r="B20" s="57" t="s">
        <v>219</v>
      </c>
      <c r="C20" s="58" t="n">
        <v>46305</v>
      </c>
      <c r="D20" s="57" t="s">
        <v>1536</v>
      </c>
      <c r="E20" s="57" t="s">
        <v>202</v>
      </c>
      <c r="F20" s="57" t="s">
        <v>189</v>
      </c>
      <c r="G20" s="57" t="s">
        <v>443</v>
      </c>
      <c r="H20" s="57" t="s">
        <v>1537</v>
      </c>
      <c r="I20" s="57" t="s">
        <v>504</v>
      </c>
      <c r="J20" s="57"/>
      <c r="K20" s="57" t="s">
        <v>187</v>
      </c>
      <c r="L20" s="57" t="s">
        <v>386</v>
      </c>
      <c r="M20" s="57"/>
      <c r="N20" s="57" t="s">
        <v>607</v>
      </c>
    </row>
    <row r="21" customFormat="false" ht="27.75" hidden="false" customHeight="true" outlineLevel="0" collapsed="false">
      <c r="A21" s="57" t="s">
        <v>218</v>
      </c>
      <c r="B21" s="57" t="s">
        <v>219</v>
      </c>
      <c r="C21" s="58" t="n">
        <v>46305</v>
      </c>
      <c r="D21" s="57" t="s">
        <v>1536</v>
      </c>
      <c r="E21" s="57" t="s">
        <v>202</v>
      </c>
      <c r="F21" s="57" t="s">
        <v>189</v>
      </c>
      <c r="G21" s="57" t="s">
        <v>502</v>
      </c>
      <c r="H21" s="57" t="s">
        <v>1526</v>
      </c>
      <c r="I21" s="57" t="s">
        <v>504</v>
      </c>
      <c r="J21" s="57"/>
      <c r="K21" s="57" t="s">
        <v>454</v>
      </c>
      <c r="L21" s="57" t="s">
        <v>386</v>
      </c>
      <c r="M21" s="57"/>
      <c r="N21" s="57" t="s">
        <v>609</v>
      </c>
    </row>
    <row r="22" customFormat="false" ht="27.75" hidden="false" customHeight="true" outlineLevel="0" collapsed="false">
      <c r="A22" s="57" t="s">
        <v>218</v>
      </c>
      <c r="B22" s="57" t="s">
        <v>219</v>
      </c>
      <c r="C22" s="58" t="n">
        <v>46305</v>
      </c>
      <c r="D22" s="57" t="s">
        <v>1536</v>
      </c>
      <c r="E22" s="57" t="s">
        <v>202</v>
      </c>
      <c r="F22" s="57" t="s">
        <v>189</v>
      </c>
      <c r="G22" s="57" t="s">
        <v>502</v>
      </c>
      <c r="H22" s="57" t="s">
        <v>1527</v>
      </c>
      <c r="I22" s="57" t="s">
        <v>504</v>
      </c>
      <c r="J22" s="57"/>
      <c r="K22" s="57" t="s">
        <v>454</v>
      </c>
      <c r="L22" s="57" t="s">
        <v>386</v>
      </c>
      <c r="M22" s="57"/>
      <c r="N22" s="57" t="s">
        <v>611</v>
      </c>
    </row>
    <row r="23" customFormat="false" ht="27.75" hidden="false" customHeight="true" outlineLevel="0" collapsed="false">
      <c r="A23" s="57" t="s">
        <v>218</v>
      </c>
      <c r="B23" s="57" t="s">
        <v>219</v>
      </c>
      <c r="C23" s="58" t="n">
        <v>46305</v>
      </c>
      <c r="D23" s="57" t="s">
        <v>1536</v>
      </c>
      <c r="E23" s="57" t="s">
        <v>202</v>
      </c>
      <c r="F23" s="57" t="s">
        <v>189</v>
      </c>
      <c r="G23" s="57" t="s">
        <v>502</v>
      </c>
      <c r="H23" s="57" t="s">
        <v>1528</v>
      </c>
      <c r="I23" s="57" t="s">
        <v>504</v>
      </c>
      <c r="J23" s="57"/>
      <c r="K23" s="57" t="s">
        <v>454</v>
      </c>
      <c r="L23" s="57" t="s">
        <v>386</v>
      </c>
      <c r="M23" s="57"/>
      <c r="N23" s="57" t="s">
        <v>613</v>
      </c>
    </row>
    <row r="24" customFormat="false" ht="27.75" hidden="false" customHeight="true" outlineLevel="0" collapsed="false">
      <c r="A24" s="57" t="s">
        <v>218</v>
      </c>
      <c r="B24" s="57" t="s">
        <v>219</v>
      </c>
      <c r="C24" s="58" t="n">
        <v>46305</v>
      </c>
      <c r="D24" s="57" t="s">
        <v>1536</v>
      </c>
      <c r="E24" s="57" t="s">
        <v>202</v>
      </c>
      <c r="F24" s="57" t="s">
        <v>189</v>
      </c>
      <c r="G24" s="57" t="s">
        <v>502</v>
      </c>
      <c r="H24" s="57" t="s">
        <v>1529</v>
      </c>
      <c r="I24" s="57" t="s">
        <v>504</v>
      </c>
      <c r="J24" s="57"/>
      <c r="K24" s="57" t="s">
        <v>454</v>
      </c>
      <c r="L24" s="57" t="s">
        <v>386</v>
      </c>
      <c r="M24" s="57"/>
      <c r="N24" s="57" t="s">
        <v>615</v>
      </c>
    </row>
    <row r="25" customFormat="false" ht="27.75" hidden="false" customHeight="true" outlineLevel="0" collapsed="false">
      <c r="A25" s="57" t="s">
        <v>218</v>
      </c>
      <c r="B25" s="57" t="s">
        <v>219</v>
      </c>
      <c r="C25" s="58" t="n">
        <v>46305</v>
      </c>
      <c r="D25" s="57" t="s">
        <v>1536</v>
      </c>
      <c r="E25" s="57" t="s">
        <v>202</v>
      </c>
      <c r="F25" s="57" t="s">
        <v>189</v>
      </c>
      <c r="G25" s="57" t="s">
        <v>502</v>
      </c>
      <c r="H25" s="57" t="s">
        <v>1530</v>
      </c>
      <c r="I25" s="57" t="s">
        <v>504</v>
      </c>
      <c r="J25" s="57"/>
      <c r="K25" s="57" t="s">
        <v>454</v>
      </c>
      <c r="L25" s="57" t="s">
        <v>386</v>
      </c>
      <c r="M25" s="57"/>
      <c r="N25" s="57" t="s">
        <v>617</v>
      </c>
    </row>
    <row r="26" customFormat="false" ht="27.75" hidden="false" customHeight="true" outlineLevel="0" collapsed="false">
      <c r="A26" s="57" t="s">
        <v>218</v>
      </c>
      <c r="B26" s="57" t="s">
        <v>219</v>
      </c>
      <c r="C26" s="58" t="n">
        <v>46305</v>
      </c>
      <c r="D26" s="57" t="s">
        <v>1536</v>
      </c>
      <c r="E26" s="57" t="s">
        <v>202</v>
      </c>
      <c r="F26" s="57" t="s">
        <v>189</v>
      </c>
      <c r="G26" s="57" t="s">
        <v>502</v>
      </c>
      <c r="H26" s="57" t="s">
        <v>1531</v>
      </c>
      <c r="I26" s="57" t="s">
        <v>619</v>
      </c>
      <c r="J26" s="57"/>
      <c r="K26" s="57" t="s">
        <v>454</v>
      </c>
      <c r="L26" s="57" t="s">
        <v>386</v>
      </c>
      <c r="M26" s="57" t="s">
        <v>552</v>
      </c>
      <c r="N26" s="57" t="s">
        <v>620</v>
      </c>
    </row>
    <row r="27" customFormat="false" ht="27.75" hidden="false" customHeight="true" outlineLevel="0" collapsed="false">
      <c r="A27" s="57" t="s">
        <v>218</v>
      </c>
      <c r="B27" s="57" t="s">
        <v>219</v>
      </c>
      <c r="C27" s="58" t="n">
        <v>46305</v>
      </c>
      <c r="D27" s="57" t="s">
        <v>1536</v>
      </c>
      <c r="E27" s="57" t="s">
        <v>202</v>
      </c>
      <c r="F27" s="57" t="s">
        <v>189</v>
      </c>
      <c r="G27" s="57" t="s">
        <v>502</v>
      </c>
      <c r="H27" s="57" t="s">
        <v>1532</v>
      </c>
      <c r="I27" s="57" t="s">
        <v>504</v>
      </c>
      <c r="J27" s="57"/>
      <c r="K27" s="57" t="s">
        <v>454</v>
      </c>
      <c r="L27" s="57" t="s">
        <v>386</v>
      </c>
      <c r="M27" s="57"/>
      <c r="N27" s="57" t="s">
        <v>622</v>
      </c>
    </row>
    <row r="28" customFormat="false" ht="27.75" hidden="false" customHeight="true" outlineLevel="0" collapsed="false">
      <c r="A28" s="57" t="s">
        <v>218</v>
      </c>
      <c r="B28" s="57" t="s">
        <v>219</v>
      </c>
      <c r="C28" s="58" t="n">
        <v>46305</v>
      </c>
      <c r="D28" s="57" t="s">
        <v>1536</v>
      </c>
      <c r="E28" s="57" t="s">
        <v>202</v>
      </c>
      <c r="F28" s="57" t="s">
        <v>189</v>
      </c>
      <c r="G28" s="57" t="s">
        <v>450</v>
      </c>
      <c r="H28" s="57" t="s">
        <v>1533</v>
      </c>
      <c r="I28" s="57" t="s">
        <v>452</v>
      </c>
      <c r="J28" s="57"/>
      <c r="K28" s="57" t="s">
        <v>454</v>
      </c>
      <c r="L28" s="57" t="s">
        <v>386</v>
      </c>
      <c r="M28" s="57"/>
      <c r="N28" s="57" t="s">
        <v>624</v>
      </c>
    </row>
    <row r="29" customFormat="false" ht="27.75" hidden="false" customHeight="true" outlineLevel="0" collapsed="false">
      <c r="A29" s="57" t="s">
        <v>218</v>
      </c>
      <c r="B29" s="57" t="s">
        <v>219</v>
      </c>
      <c r="C29" s="58" t="n">
        <v>46305</v>
      </c>
      <c r="D29" s="57" t="s">
        <v>1536</v>
      </c>
      <c r="E29" s="57" t="s">
        <v>202</v>
      </c>
      <c r="F29" s="57" t="s">
        <v>189</v>
      </c>
      <c r="G29" s="57" t="s">
        <v>450</v>
      </c>
      <c r="H29" s="57" t="s">
        <v>1538</v>
      </c>
      <c r="I29" s="57" t="s">
        <v>452</v>
      </c>
      <c r="J29" s="57"/>
      <c r="K29" s="57" t="s">
        <v>454</v>
      </c>
      <c r="L29" s="57" t="s">
        <v>386</v>
      </c>
      <c r="M29" s="57"/>
      <c r="N29" s="57" t="s">
        <v>627</v>
      </c>
    </row>
    <row r="30" customFormat="false" ht="27.75" hidden="false" customHeight="true" outlineLevel="0" collapsed="false">
      <c r="A30" s="57" t="s">
        <v>218</v>
      </c>
      <c r="B30" s="57" t="s">
        <v>219</v>
      </c>
      <c r="C30" s="58" t="n">
        <v>46305</v>
      </c>
      <c r="D30" s="57" t="s">
        <v>1536</v>
      </c>
      <c r="E30" s="57" t="s">
        <v>202</v>
      </c>
      <c r="F30" s="57" t="s">
        <v>189</v>
      </c>
      <c r="G30" s="57" t="s">
        <v>450</v>
      </c>
      <c r="H30" s="57" t="s">
        <v>1539</v>
      </c>
      <c r="I30" s="57" t="s">
        <v>452</v>
      </c>
      <c r="J30" s="57"/>
      <c r="K30" s="57" t="s">
        <v>454</v>
      </c>
      <c r="L30" s="57" t="s">
        <v>386</v>
      </c>
      <c r="M30" s="57"/>
      <c r="N30" s="57" t="s">
        <v>630</v>
      </c>
    </row>
    <row r="31" customFormat="false" ht="27.75" hidden="false" customHeight="true" outlineLevel="0" collapsed="false">
      <c r="A31" s="57" t="s">
        <v>218</v>
      </c>
      <c r="B31" s="57" t="s">
        <v>219</v>
      </c>
      <c r="C31" s="58" t="n">
        <v>46305</v>
      </c>
      <c r="D31" s="57" t="s">
        <v>1536</v>
      </c>
      <c r="E31" s="57" t="s">
        <v>202</v>
      </c>
      <c r="F31" s="57" t="s">
        <v>189</v>
      </c>
      <c r="G31" s="57" t="s">
        <v>632</v>
      </c>
      <c r="H31" s="57" t="s">
        <v>1540</v>
      </c>
      <c r="I31" s="57" t="s">
        <v>504</v>
      </c>
      <c r="J31" s="57"/>
      <c r="K31" s="57" t="s">
        <v>187</v>
      </c>
      <c r="L31" s="57" t="s">
        <v>386</v>
      </c>
      <c r="M31" s="57" t="s">
        <v>635</v>
      </c>
      <c r="N31" s="57" t="s">
        <v>634</v>
      </c>
    </row>
    <row r="32" customFormat="false" ht="40.5" hidden="false" customHeight="true" outlineLevel="0" collapsed="false">
      <c r="A32" s="57" t="s">
        <v>218</v>
      </c>
      <c r="B32" s="57" t="s">
        <v>219</v>
      </c>
      <c r="C32" s="58" t="n">
        <v>46305</v>
      </c>
      <c r="D32" s="57" t="s">
        <v>1536</v>
      </c>
      <c r="E32" s="57" t="s">
        <v>202</v>
      </c>
      <c r="F32" s="57" t="s">
        <v>189</v>
      </c>
      <c r="G32" s="57" t="s">
        <v>637</v>
      </c>
      <c r="H32" s="57" t="s">
        <v>1541</v>
      </c>
      <c r="I32" s="57" t="s">
        <v>639</v>
      </c>
      <c r="J32" s="57"/>
      <c r="K32" s="57" t="s">
        <v>454</v>
      </c>
      <c r="L32" s="57" t="s">
        <v>386</v>
      </c>
      <c r="M32" s="57" t="s">
        <v>663</v>
      </c>
      <c r="N32" s="57" t="s">
        <v>640</v>
      </c>
    </row>
    <row r="33" customFormat="false" ht="40.5" hidden="false" customHeight="true" outlineLevel="0" collapsed="false">
      <c r="A33" s="57" t="s">
        <v>228</v>
      </c>
      <c r="B33" s="57" t="s">
        <v>229</v>
      </c>
      <c r="C33" s="58" t="n">
        <v>46310</v>
      </c>
      <c r="D33" s="57" t="s">
        <v>1542</v>
      </c>
      <c r="E33" s="57" t="s">
        <v>188</v>
      </c>
      <c r="F33" s="57" t="s">
        <v>189</v>
      </c>
      <c r="G33" s="57" t="s">
        <v>443</v>
      </c>
      <c r="H33" s="57" t="s">
        <v>1520</v>
      </c>
      <c r="I33" s="57" t="s">
        <v>445</v>
      </c>
      <c r="J33" s="57"/>
      <c r="K33" s="57" t="s">
        <v>187</v>
      </c>
      <c r="L33" s="74" t="s">
        <v>447</v>
      </c>
      <c r="M33" s="57" t="s">
        <v>448</v>
      </c>
      <c r="N33" s="57" t="s">
        <v>604</v>
      </c>
    </row>
    <row r="34" customFormat="false" ht="27.75" hidden="false" customHeight="true" outlineLevel="0" collapsed="false">
      <c r="A34" s="57" t="s">
        <v>228</v>
      </c>
      <c r="B34" s="57" t="s">
        <v>229</v>
      </c>
      <c r="C34" s="58" t="n">
        <v>46310</v>
      </c>
      <c r="D34" s="57" t="s">
        <v>1542</v>
      </c>
      <c r="E34" s="57" t="s">
        <v>188</v>
      </c>
      <c r="F34" s="57" t="s">
        <v>189</v>
      </c>
      <c r="G34" s="57" t="s">
        <v>450</v>
      </c>
      <c r="H34" s="57" t="s">
        <v>1521</v>
      </c>
      <c r="I34" s="57" t="s">
        <v>452</v>
      </c>
      <c r="J34" s="57"/>
      <c r="K34" s="57" t="s">
        <v>454</v>
      </c>
      <c r="L34" s="57" t="s">
        <v>386</v>
      </c>
      <c r="M34" s="57"/>
      <c r="N34" s="57" t="s">
        <v>690</v>
      </c>
    </row>
    <row r="35" customFormat="false" ht="52.5" hidden="false" customHeight="true" outlineLevel="0" collapsed="false">
      <c r="A35" s="57" t="s">
        <v>228</v>
      </c>
      <c r="B35" s="57" t="s">
        <v>229</v>
      </c>
      <c r="C35" s="58" t="n">
        <v>46310</v>
      </c>
      <c r="D35" s="57" t="s">
        <v>1542</v>
      </c>
      <c r="E35" s="57" t="s">
        <v>188</v>
      </c>
      <c r="F35" s="57" t="s">
        <v>189</v>
      </c>
      <c r="G35" s="57" t="s">
        <v>450</v>
      </c>
      <c r="H35" s="57" t="s">
        <v>1522</v>
      </c>
      <c r="I35" s="57" t="s">
        <v>452</v>
      </c>
      <c r="J35" s="57" t="s">
        <v>1523</v>
      </c>
      <c r="K35" s="57" t="s">
        <v>454</v>
      </c>
      <c r="L35" s="57" t="s">
        <v>386</v>
      </c>
      <c r="M35" s="57" t="s">
        <v>707</v>
      </c>
      <c r="N35" s="57" t="s">
        <v>693</v>
      </c>
    </row>
    <row r="36" customFormat="false" ht="52.5" hidden="false" customHeight="true" outlineLevel="0" collapsed="false">
      <c r="A36" s="57" t="s">
        <v>228</v>
      </c>
      <c r="B36" s="57" t="s">
        <v>229</v>
      </c>
      <c r="C36" s="58" t="n">
        <v>46310</v>
      </c>
      <c r="D36" s="57" t="s">
        <v>1542</v>
      </c>
      <c r="E36" s="57" t="s">
        <v>188</v>
      </c>
      <c r="F36" s="57" t="s">
        <v>189</v>
      </c>
      <c r="G36" s="57" t="s">
        <v>637</v>
      </c>
      <c r="H36" s="57" t="s">
        <v>1541</v>
      </c>
      <c r="I36" s="57" t="s">
        <v>639</v>
      </c>
      <c r="J36" s="57"/>
      <c r="K36" s="57" t="s">
        <v>454</v>
      </c>
      <c r="L36" s="74" t="s">
        <v>447</v>
      </c>
      <c r="M36" s="57" t="s">
        <v>709</v>
      </c>
      <c r="N36" s="57" t="s">
        <v>640</v>
      </c>
    </row>
    <row r="37" customFormat="false" ht="78" hidden="false" customHeight="true" outlineLevel="0" collapsed="false">
      <c r="A37" s="57" t="s">
        <v>231</v>
      </c>
      <c r="B37" s="57" t="s">
        <v>232</v>
      </c>
      <c r="C37" s="58" t="n">
        <v>46310</v>
      </c>
      <c r="D37" s="57" t="s">
        <v>1543</v>
      </c>
      <c r="E37" s="57" t="s">
        <v>202</v>
      </c>
      <c r="F37" s="57" t="s">
        <v>189</v>
      </c>
      <c r="G37" s="57" t="s">
        <v>443</v>
      </c>
      <c r="H37" s="57" t="s">
        <v>1520</v>
      </c>
      <c r="I37" s="57" t="s">
        <v>504</v>
      </c>
      <c r="J37" s="57"/>
      <c r="K37" s="57" t="s">
        <v>729</v>
      </c>
      <c r="L37" s="74" t="s">
        <v>447</v>
      </c>
      <c r="M37" s="57" t="s">
        <v>730</v>
      </c>
      <c r="N37" s="57" t="s">
        <v>446</v>
      </c>
    </row>
    <row r="38" customFormat="false" ht="27.75" hidden="false" customHeight="true" outlineLevel="0" collapsed="false">
      <c r="A38" s="57" t="s">
        <v>231</v>
      </c>
      <c r="B38" s="57" t="s">
        <v>232</v>
      </c>
      <c r="C38" s="58" t="n">
        <v>46310</v>
      </c>
      <c r="D38" s="57" t="s">
        <v>1543</v>
      </c>
      <c r="E38" s="57" t="s">
        <v>202</v>
      </c>
      <c r="F38" s="57" t="s">
        <v>189</v>
      </c>
      <c r="G38" s="57" t="s">
        <v>443</v>
      </c>
      <c r="H38" s="57" t="s">
        <v>1544</v>
      </c>
      <c r="I38" s="57" t="s">
        <v>733</v>
      </c>
      <c r="J38" s="57"/>
      <c r="K38" s="57" t="s">
        <v>187</v>
      </c>
      <c r="L38" s="57" t="s">
        <v>386</v>
      </c>
      <c r="M38" s="57" t="s">
        <v>735</v>
      </c>
      <c r="N38" s="57" t="s">
        <v>734</v>
      </c>
    </row>
    <row r="39" customFormat="false" ht="27.75" hidden="false" customHeight="true" outlineLevel="0" collapsed="false">
      <c r="A39" s="57" t="s">
        <v>231</v>
      </c>
      <c r="B39" s="57" t="s">
        <v>232</v>
      </c>
      <c r="C39" s="58" t="n">
        <v>46310</v>
      </c>
      <c r="D39" s="57" t="s">
        <v>1543</v>
      </c>
      <c r="E39" s="57" t="s">
        <v>202</v>
      </c>
      <c r="F39" s="57" t="s">
        <v>189</v>
      </c>
      <c r="G39" s="57" t="s">
        <v>443</v>
      </c>
      <c r="H39" s="57" t="s">
        <v>1537</v>
      </c>
      <c r="I39" s="57" t="s">
        <v>504</v>
      </c>
      <c r="J39" s="57"/>
      <c r="K39" s="57" t="s">
        <v>187</v>
      </c>
      <c r="L39" s="57" t="s">
        <v>386</v>
      </c>
      <c r="M39" s="57"/>
      <c r="N39" s="57" t="s">
        <v>737</v>
      </c>
    </row>
    <row r="40" customFormat="false" ht="27.75" hidden="false" customHeight="true" outlineLevel="0" collapsed="false">
      <c r="A40" s="57" t="s">
        <v>231</v>
      </c>
      <c r="B40" s="57" t="s">
        <v>232</v>
      </c>
      <c r="C40" s="58" t="n">
        <v>46310</v>
      </c>
      <c r="D40" s="57" t="s">
        <v>1543</v>
      </c>
      <c r="E40" s="57" t="s">
        <v>202</v>
      </c>
      <c r="F40" s="57" t="s">
        <v>189</v>
      </c>
      <c r="G40" s="57" t="s">
        <v>502</v>
      </c>
      <c r="H40" s="57" t="s">
        <v>1526</v>
      </c>
      <c r="I40" s="57" t="s">
        <v>504</v>
      </c>
      <c r="J40" s="57"/>
      <c r="K40" s="57" t="s">
        <v>454</v>
      </c>
      <c r="L40" s="57" t="s">
        <v>386</v>
      </c>
      <c r="M40" s="57"/>
      <c r="N40" s="57" t="s">
        <v>739</v>
      </c>
    </row>
    <row r="41" customFormat="false" ht="27.75" hidden="false" customHeight="true" outlineLevel="0" collapsed="false">
      <c r="A41" s="57" t="s">
        <v>231</v>
      </c>
      <c r="B41" s="57" t="s">
        <v>232</v>
      </c>
      <c r="C41" s="58" t="n">
        <v>46310</v>
      </c>
      <c r="D41" s="57" t="s">
        <v>1543</v>
      </c>
      <c r="E41" s="57" t="s">
        <v>202</v>
      </c>
      <c r="F41" s="57" t="s">
        <v>189</v>
      </c>
      <c r="G41" s="57" t="s">
        <v>502</v>
      </c>
      <c r="H41" s="57" t="s">
        <v>1527</v>
      </c>
      <c r="I41" s="57" t="s">
        <v>504</v>
      </c>
      <c r="J41" s="57"/>
      <c r="K41" s="57" t="s">
        <v>454</v>
      </c>
      <c r="L41" s="57" t="s">
        <v>386</v>
      </c>
      <c r="M41" s="57"/>
      <c r="N41" s="57" t="s">
        <v>741</v>
      </c>
    </row>
    <row r="42" customFormat="false" ht="27.75" hidden="false" customHeight="true" outlineLevel="0" collapsed="false">
      <c r="A42" s="57" t="s">
        <v>231</v>
      </c>
      <c r="B42" s="57" t="s">
        <v>232</v>
      </c>
      <c r="C42" s="58" t="n">
        <v>46310</v>
      </c>
      <c r="D42" s="57" t="s">
        <v>1543</v>
      </c>
      <c r="E42" s="57" t="s">
        <v>202</v>
      </c>
      <c r="F42" s="57" t="s">
        <v>189</v>
      </c>
      <c r="G42" s="57" t="s">
        <v>502</v>
      </c>
      <c r="H42" s="57" t="s">
        <v>1528</v>
      </c>
      <c r="I42" s="57" t="s">
        <v>504</v>
      </c>
      <c r="J42" s="57"/>
      <c r="K42" s="57" t="s">
        <v>454</v>
      </c>
      <c r="L42" s="57" t="s">
        <v>386</v>
      </c>
      <c r="M42" s="57"/>
      <c r="N42" s="57" t="s">
        <v>743</v>
      </c>
    </row>
    <row r="43" customFormat="false" ht="27.75" hidden="false" customHeight="true" outlineLevel="0" collapsed="false">
      <c r="A43" s="57" t="s">
        <v>231</v>
      </c>
      <c r="B43" s="57" t="s">
        <v>232</v>
      </c>
      <c r="C43" s="58" t="n">
        <v>46310</v>
      </c>
      <c r="D43" s="57" t="s">
        <v>1543</v>
      </c>
      <c r="E43" s="57" t="s">
        <v>202</v>
      </c>
      <c r="F43" s="57" t="s">
        <v>189</v>
      </c>
      <c r="G43" s="57" t="s">
        <v>502</v>
      </c>
      <c r="H43" s="57" t="s">
        <v>1529</v>
      </c>
      <c r="I43" s="57" t="s">
        <v>504</v>
      </c>
      <c r="J43" s="57"/>
      <c r="K43" s="57" t="s">
        <v>454</v>
      </c>
      <c r="L43" s="57" t="s">
        <v>386</v>
      </c>
      <c r="M43" s="57"/>
      <c r="N43" s="57" t="s">
        <v>745</v>
      </c>
    </row>
    <row r="44" customFormat="false" ht="27.75" hidden="false" customHeight="true" outlineLevel="0" collapsed="false">
      <c r="A44" s="57" t="s">
        <v>231</v>
      </c>
      <c r="B44" s="57" t="s">
        <v>232</v>
      </c>
      <c r="C44" s="58" t="n">
        <v>46310</v>
      </c>
      <c r="D44" s="57" t="s">
        <v>1543</v>
      </c>
      <c r="E44" s="57" t="s">
        <v>202</v>
      </c>
      <c r="F44" s="57" t="s">
        <v>189</v>
      </c>
      <c r="G44" s="57" t="s">
        <v>502</v>
      </c>
      <c r="H44" s="57" t="s">
        <v>1530</v>
      </c>
      <c r="I44" s="57" t="s">
        <v>504</v>
      </c>
      <c r="J44" s="57"/>
      <c r="K44" s="57" t="s">
        <v>454</v>
      </c>
      <c r="L44" s="57" t="s">
        <v>386</v>
      </c>
      <c r="M44" s="57"/>
      <c r="N44" s="57" t="s">
        <v>747</v>
      </c>
    </row>
    <row r="45" customFormat="false" ht="27.75" hidden="false" customHeight="true" outlineLevel="0" collapsed="false">
      <c r="A45" s="57" t="s">
        <v>231</v>
      </c>
      <c r="B45" s="57" t="s">
        <v>232</v>
      </c>
      <c r="C45" s="58" t="n">
        <v>46310</v>
      </c>
      <c r="D45" s="57" t="s">
        <v>1543</v>
      </c>
      <c r="E45" s="57" t="s">
        <v>202</v>
      </c>
      <c r="F45" s="57" t="s">
        <v>189</v>
      </c>
      <c r="G45" s="57" t="s">
        <v>502</v>
      </c>
      <c r="H45" s="57" t="s">
        <v>1531</v>
      </c>
      <c r="I45" s="57" t="s">
        <v>619</v>
      </c>
      <c r="J45" s="57"/>
      <c r="K45" s="57" t="s">
        <v>454</v>
      </c>
      <c r="L45" s="57" t="s">
        <v>386</v>
      </c>
      <c r="M45" s="57" t="s">
        <v>552</v>
      </c>
      <c r="N45" s="57" t="s">
        <v>749</v>
      </c>
    </row>
    <row r="46" customFormat="false" ht="27.75" hidden="false" customHeight="true" outlineLevel="0" collapsed="false">
      <c r="A46" s="57" t="s">
        <v>231</v>
      </c>
      <c r="B46" s="57" t="s">
        <v>232</v>
      </c>
      <c r="C46" s="58" t="n">
        <v>46310</v>
      </c>
      <c r="D46" s="57" t="s">
        <v>1543</v>
      </c>
      <c r="E46" s="57" t="s">
        <v>202</v>
      </c>
      <c r="F46" s="57" t="s">
        <v>189</v>
      </c>
      <c r="G46" s="57" t="s">
        <v>502</v>
      </c>
      <c r="H46" s="57" t="s">
        <v>1532</v>
      </c>
      <c r="I46" s="57" t="s">
        <v>504</v>
      </c>
      <c r="J46" s="57"/>
      <c r="K46" s="57" t="s">
        <v>454</v>
      </c>
      <c r="L46" s="57" t="s">
        <v>386</v>
      </c>
      <c r="M46" s="57"/>
      <c r="N46" s="57" t="s">
        <v>751</v>
      </c>
    </row>
    <row r="47" customFormat="false" ht="27.75" hidden="false" customHeight="true" outlineLevel="0" collapsed="false">
      <c r="A47" s="57" t="s">
        <v>231</v>
      </c>
      <c r="B47" s="57" t="s">
        <v>232</v>
      </c>
      <c r="C47" s="58" t="n">
        <v>46310</v>
      </c>
      <c r="D47" s="57" t="s">
        <v>1543</v>
      </c>
      <c r="E47" s="57" t="s">
        <v>202</v>
      </c>
      <c r="F47" s="57" t="s">
        <v>189</v>
      </c>
      <c r="G47" s="57" t="s">
        <v>450</v>
      </c>
      <c r="H47" s="57" t="s">
        <v>1533</v>
      </c>
      <c r="I47" s="57" t="s">
        <v>452</v>
      </c>
      <c r="J47" s="57"/>
      <c r="K47" s="57" t="s">
        <v>454</v>
      </c>
      <c r="L47" s="57" t="s">
        <v>386</v>
      </c>
      <c r="M47" s="57"/>
      <c r="N47" s="57" t="s">
        <v>753</v>
      </c>
    </row>
    <row r="48" customFormat="false" ht="27.75" hidden="false" customHeight="true" outlineLevel="0" collapsed="false">
      <c r="A48" s="57" t="s">
        <v>231</v>
      </c>
      <c r="B48" s="57" t="s">
        <v>232</v>
      </c>
      <c r="C48" s="58" t="n">
        <v>46310</v>
      </c>
      <c r="D48" s="57" t="s">
        <v>1543</v>
      </c>
      <c r="E48" s="57" t="s">
        <v>202</v>
      </c>
      <c r="F48" s="57" t="s">
        <v>189</v>
      </c>
      <c r="G48" s="57" t="s">
        <v>450</v>
      </c>
      <c r="H48" s="57" t="s">
        <v>1538</v>
      </c>
      <c r="I48" s="57" t="s">
        <v>452</v>
      </c>
      <c r="J48" s="57"/>
      <c r="K48" s="57" t="s">
        <v>454</v>
      </c>
      <c r="L48" s="57" t="s">
        <v>386</v>
      </c>
      <c r="M48" s="57"/>
      <c r="N48" s="57" t="s">
        <v>755</v>
      </c>
    </row>
    <row r="49" customFormat="false" ht="27.75" hidden="false" customHeight="true" outlineLevel="0" collapsed="false">
      <c r="A49" s="57" t="s">
        <v>231</v>
      </c>
      <c r="B49" s="57" t="s">
        <v>232</v>
      </c>
      <c r="C49" s="58" t="n">
        <v>46310</v>
      </c>
      <c r="D49" s="57" t="s">
        <v>1543</v>
      </c>
      <c r="E49" s="57" t="s">
        <v>202</v>
      </c>
      <c r="F49" s="57" t="s">
        <v>189</v>
      </c>
      <c r="G49" s="57" t="s">
        <v>450</v>
      </c>
      <c r="H49" s="57" t="s">
        <v>1539</v>
      </c>
      <c r="I49" s="57" t="s">
        <v>452</v>
      </c>
      <c r="J49" s="57"/>
      <c r="K49" s="57" t="s">
        <v>454</v>
      </c>
      <c r="L49" s="57" t="s">
        <v>386</v>
      </c>
      <c r="M49" s="57"/>
      <c r="N49" s="57" t="s">
        <v>757</v>
      </c>
    </row>
    <row r="50" customFormat="false" ht="27.75" hidden="false" customHeight="true" outlineLevel="0" collapsed="false">
      <c r="A50" s="57" t="s">
        <v>231</v>
      </c>
      <c r="B50" s="57" t="s">
        <v>232</v>
      </c>
      <c r="C50" s="58" t="n">
        <v>46310</v>
      </c>
      <c r="D50" s="57" t="s">
        <v>1543</v>
      </c>
      <c r="E50" s="57" t="s">
        <v>202</v>
      </c>
      <c r="F50" s="57" t="s">
        <v>189</v>
      </c>
      <c r="G50" s="57" t="s">
        <v>632</v>
      </c>
      <c r="H50" s="57" t="s">
        <v>1540</v>
      </c>
      <c r="I50" s="57" t="s">
        <v>504</v>
      </c>
      <c r="J50" s="57"/>
      <c r="K50" s="57" t="s">
        <v>187</v>
      </c>
      <c r="L50" s="57" t="s">
        <v>386</v>
      </c>
      <c r="M50" s="57" t="s">
        <v>635</v>
      </c>
      <c r="N50" s="57" t="s">
        <v>759</v>
      </c>
    </row>
    <row r="51" customFormat="false" ht="27.75" hidden="false" customHeight="true" outlineLevel="0" collapsed="false">
      <c r="A51" s="57" t="s">
        <v>235</v>
      </c>
      <c r="B51" s="57" t="s">
        <v>236</v>
      </c>
      <c r="C51" s="58" t="n">
        <v>46304</v>
      </c>
      <c r="D51" s="57" t="s">
        <v>1519</v>
      </c>
      <c r="E51" s="57" t="s">
        <v>202</v>
      </c>
      <c r="F51" s="57" t="s">
        <v>189</v>
      </c>
      <c r="G51" s="57" t="s">
        <v>443</v>
      </c>
      <c r="H51" s="57" t="s">
        <v>1520</v>
      </c>
      <c r="I51" s="57" t="s">
        <v>504</v>
      </c>
      <c r="J51" s="57"/>
      <c r="K51" s="57" t="s">
        <v>186</v>
      </c>
      <c r="L51" s="57" t="s">
        <v>386</v>
      </c>
      <c r="M51" s="57"/>
      <c r="N51" s="57" t="s">
        <v>446</v>
      </c>
    </row>
    <row r="52" customFormat="false" ht="40.5" hidden="false" customHeight="true" outlineLevel="0" collapsed="false">
      <c r="A52" s="57" t="s">
        <v>235</v>
      </c>
      <c r="B52" s="57" t="s">
        <v>236</v>
      </c>
      <c r="C52" s="58" t="n">
        <v>46304</v>
      </c>
      <c r="D52" s="57" t="s">
        <v>1519</v>
      </c>
      <c r="E52" s="57" t="s">
        <v>202</v>
      </c>
      <c r="F52" s="57" t="s">
        <v>189</v>
      </c>
      <c r="G52" s="57" t="s">
        <v>443</v>
      </c>
      <c r="H52" s="57" t="s">
        <v>1544</v>
      </c>
      <c r="I52" s="57" t="s">
        <v>733</v>
      </c>
      <c r="J52" s="57"/>
      <c r="K52" s="57" t="s">
        <v>187</v>
      </c>
      <c r="L52" s="74" t="s">
        <v>447</v>
      </c>
      <c r="M52" s="57" t="s">
        <v>823</v>
      </c>
      <c r="N52" s="57" t="s">
        <v>734</v>
      </c>
    </row>
    <row r="53" customFormat="false" ht="27.75" hidden="false" customHeight="true" outlineLevel="0" collapsed="false">
      <c r="A53" s="57" t="s">
        <v>235</v>
      </c>
      <c r="B53" s="57" t="s">
        <v>236</v>
      </c>
      <c r="C53" s="58" t="n">
        <v>46304</v>
      </c>
      <c r="D53" s="57" t="s">
        <v>1519</v>
      </c>
      <c r="E53" s="57" t="s">
        <v>202</v>
      </c>
      <c r="F53" s="57" t="s">
        <v>189</v>
      </c>
      <c r="G53" s="57" t="s">
        <v>443</v>
      </c>
      <c r="H53" s="57" t="s">
        <v>1537</v>
      </c>
      <c r="I53" s="57" t="s">
        <v>504</v>
      </c>
      <c r="J53" s="57"/>
      <c r="K53" s="57" t="s">
        <v>187</v>
      </c>
      <c r="L53" s="57" t="s">
        <v>386</v>
      </c>
      <c r="M53" s="57"/>
      <c r="N53" s="57" t="s">
        <v>737</v>
      </c>
    </row>
    <row r="54" customFormat="false" ht="27.75" hidden="false" customHeight="true" outlineLevel="0" collapsed="false">
      <c r="A54" s="57" t="s">
        <v>235</v>
      </c>
      <c r="B54" s="57" t="s">
        <v>236</v>
      </c>
      <c r="C54" s="58" t="n">
        <v>46304</v>
      </c>
      <c r="D54" s="57" t="s">
        <v>1519</v>
      </c>
      <c r="E54" s="57" t="s">
        <v>202</v>
      </c>
      <c r="F54" s="57" t="s">
        <v>189</v>
      </c>
      <c r="G54" s="57" t="s">
        <v>502</v>
      </c>
      <c r="H54" s="57" t="s">
        <v>1526</v>
      </c>
      <c r="I54" s="57" t="s">
        <v>504</v>
      </c>
      <c r="J54" s="57"/>
      <c r="K54" s="57" t="s">
        <v>454</v>
      </c>
      <c r="L54" s="57" t="s">
        <v>386</v>
      </c>
      <c r="M54" s="57"/>
      <c r="N54" s="57" t="s">
        <v>739</v>
      </c>
    </row>
    <row r="55" customFormat="false" ht="27.75" hidden="false" customHeight="true" outlineLevel="0" collapsed="false">
      <c r="A55" s="57" t="s">
        <v>235</v>
      </c>
      <c r="B55" s="57" t="s">
        <v>236</v>
      </c>
      <c r="C55" s="58" t="n">
        <v>46304</v>
      </c>
      <c r="D55" s="57" t="s">
        <v>1519</v>
      </c>
      <c r="E55" s="57" t="s">
        <v>202</v>
      </c>
      <c r="F55" s="57" t="s">
        <v>189</v>
      </c>
      <c r="G55" s="57" t="s">
        <v>502</v>
      </c>
      <c r="H55" s="57" t="s">
        <v>1527</v>
      </c>
      <c r="I55" s="57" t="s">
        <v>504</v>
      </c>
      <c r="J55" s="57"/>
      <c r="K55" s="57" t="s">
        <v>454</v>
      </c>
      <c r="L55" s="57" t="s">
        <v>386</v>
      </c>
      <c r="M55" s="57"/>
      <c r="N55" s="57" t="s">
        <v>741</v>
      </c>
    </row>
    <row r="56" customFormat="false" ht="27.75" hidden="false" customHeight="true" outlineLevel="0" collapsed="false">
      <c r="A56" s="57" t="s">
        <v>235</v>
      </c>
      <c r="B56" s="57" t="s">
        <v>236</v>
      </c>
      <c r="C56" s="58" t="n">
        <v>46304</v>
      </c>
      <c r="D56" s="57" t="s">
        <v>1519</v>
      </c>
      <c r="E56" s="57" t="s">
        <v>202</v>
      </c>
      <c r="F56" s="57" t="s">
        <v>189</v>
      </c>
      <c r="G56" s="57" t="s">
        <v>502</v>
      </c>
      <c r="H56" s="57" t="s">
        <v>1528</v>
      </c>
      <c r="I56" s="57" t="s">
        <v>504</v>
      </c>
      <c r="J56" s="57"/>
      <c r="K56" s="57" t="s">
        <v>454</v>
      </c>
      <c r="L56" s="57" t="s">
        <v>386</v>
      </c>
      <c r="M56" s="57"/>
      <c r="N56" s="57" t="s">
        <v>743</v>
      </c>
    </row>
    <row r="57" customFormat="false" ht="27.75" hidden="false" customHeight="true" outlineLevel="0" collapsed="false">
      <c r="A57" s="57" t="s">
        <v>235</v>
      </c>
      <c r="B57" s="57" t="s">
        <v>236</v>
      </c>
      <c r="C57" s="58" t="n">
        <v>46304</v>
      </c>
      <c r="D57" s="57" t="s">
        <v>1519</v>
      </c>
      <c r="E57" s="57" t="s">
        <v>202</v>
      </c>
      <c r="F57" s="57" t="s">
        <v>189</v>
      </c>
      <c r="G57" s="57" t="s">
        <v>502</v>
      </c>
      <c r="H57" s="57" t="s">
        <v>1529</v>
      </c>
      <c r="I57" s="57" t="s">
        <v>504</v>
      </c>
      <c r="J57" s="57"/>
      <c r="K57" s="57" t="s">
        <v>454</v>
      </c>
      <c r="L57" s="57" t="s">
        <v>386</v>
      </c>
      <c r="M57" s="57"/>
      <c r="N57" s="57" t="s">
        <v>745</v>
      </c>
    </row>
    <row r="58" customFormat="false" ht="27.75" hidden="false" customHeight="true" outlineLevel="0" collapsed="false">
      <c r="A58" s="57" t="s">
        <v>235</v>
      </c>
      <c r="B58" s="57" t="s">
        <v>236</v>
      </c>
      <c r="C58" s="58" t="n">
        <v>46304</v>
      </c>
      <c r="D58" s="57" t="s">
        <v>1519</v>
      </c>
      <c r="E58" s="57" t="s">
        <v>202</v>
      </c>
      <c r="F58" s="57" t="s">
        <v>189</v>
      </c>
      <c r="G58" s="57" t="s">
        <v>502</v>
      </c>
      <c r="H58" s="57" t="s">
        <v>1530</v>
      </c>
      <c r="I58" s="57" t="s">
        <v>504</v>
      </c>
      <c r="J58" s="57"/>
      <c r="K58" s="57" t="s">
        <v>454</v>
      </c>
      <c r="L58" s="57" t="s">
        <v>386</v>
      </c>
      <c r="M58" s="57"/>
      <c r="N58" s="57" t="s">
        <v>747</v>
      </c>
    </row>
    <row r="59" customFormat="false" ht="27.75" hidden="false" customHeight="true" outlineLevel="0" collapsed="false">
      <c r="A59" s="57" t="s">
        <v>235</v>
      </c>
      <c r="B59" s="57" t="s">
        <v>236</v>
      </c>
      <c r="C59" s="58" t="n">
        <v>46304</v>
      </c>
      <c r="D59" s="57" t="s">
        <v>1519</v>
      </c>
      <c r="E59" s="57" t="s">
        <v>202</v>
      </c>
      <c r="F59" s="57" t="s">
        <v>189</v>
      </c>
      <c r="G59" s="57" t="s">
        <v>502</v>
      </c>
      <c r="H59" s="57" t="s">
        <v>1531</v>
      </c>
      <c r="I59" s="57" t="s">
        <v>619</v>
      </c>
      <c r="J59" s="57"/>
      <c r="K59" s="57" t="s">
        <v>454</v>
      </c>
      <c r="L59" s="57" t="s">
        <v>386</v>
      </c>
      <c r="M59" s="57" t="s">
        <v>552</v>
      </c>
      <c r="N59" s="57" t="s">
        <v>749</v>
      </c>
    </row>
    <row r="60" customFormat="false" ht="27.75" hidden="false" customHeight="true" outlineLevel="0" collapsed="false">
      <c r="A60" s="57" t="s">
        <v>235</v>
      </c>
      <c r="B60" s="57" t="s">
        <v>236</v>
      </c>
      <c r="C60" s="58" t="n">
        <v>46304</v>
      </c>
      <c r="D60" s="57" t="s">
        <v>1519</v>
      </c>
      <c r="E60" s="57" t="s">
        <v>202</v>
      </c>
      <c r="F60" s="57" t="s">
        <v>189</v>
      </c>
      <c r="G60" s="57" t="s">
        <v>502</v>
      </c>
      <c r="H60" s="57" t="s">
        <v>1532</v>
      </c>
      <c r="I60" s="57" t="s">
        <v>504</v>
      </c>
      <c r="J60" s="57"/>
      <c r="K60" s="57" t="s">
        <v>454</v>
      </c>
      <c r="L60" s="57" t="s">
        <v>386</v>
      </c>
      <c r="M60" s="57"/>
      <c r="N60" s="57" t="s">
        <v>751</v>
      </c>
    </row>
    <row r="61" customFormat="false" ht="27.75" hidden="false" customHeight="true" outlineLevel="0" collapsed="false">
      <c r="A61" s="57" t="s">
        <v>235</v>
      </c>
      <c r="B61" s="57" t="s">
        <v>236</v>
      </c>
      <c r="C61" s="58" t="n">
        <v>46304</v>
      </c>
      <c r="D61" s="57" t="s">
        <v>1519</v>
      </c>
      <c r="E61" s="57" t="s">
        <v>202</v>
      </c>
      <c r="F61" s="57" t="s">
        <v>189</v>
      </c>
      <c r="G61" s="57" t="s">
        <v>450</v>
      </c>
      <c r="H61" s="57" t="s">
        <v>1533</v>
      </c>
      <c r="I61" s="57" t="s">
        <v>452</v>
      </c>
      <c r="J61" s="57"/>
      <c r="K61" s="57" t="s">
        <v>454</v>
      </c>
      <c r="L61" s="57" t="s">
        <v>386</v>
      </c>
      <c r="M61" s="57"/>
      <c r="N61" s="57" t="s">
        <v>753</v>
      </c>
    </row>
    <row r="62" customFormat="false" ht="27.75" hidden="false" customHeight="true" outlineLevel="0" collapsed="false">
      <c r="A62" s="57" t="s">
        <v>235</v>
      </c>
      <c r="B62" s="57" t="s">
        <v>236</v>
      </c>
      <c r="C62" s="58" t="n">
        <v>46304</v>
      </c>
      <c r="D62" s="57" t="s">
        <v>1519</v>
      </c>
      <c r="E62" s="57" t="s">
        <v>202</v>
      </c>
      <c r="F62" s="57" t="s">
        <v>189</v>
      </c>
      <c r="G62" s="57" t="s">
        <v>450</v>
      </c>
      <c r="H62" s="57" t="s">
        <v>1538</v>
      </c>
      <c r="I62" s="57" t="s">
        <v>452</v>
      </c>
      <c r="J62" s="57"/>
      <c r="K62" s="57" t="s">
        <v>454</v>
      </c>
      <c r="L62" s="57" t="s">
        <v>386</v>
      </c>
      <c r="M62" s="57"/>
      <c r="N62" s="57" t="s">
        <v>755</v>
      </c>
    </row>
    <row r="63" customFormat="false" ht="27.75" hidden="false" customHeight="true" outlineLevel="0" collapsed="false">
      <c r="A63" s="57" t="s">
        <v>235</v>
      </c>
      <c r="B63" s="57" t="s">
        <v>236</v>
      </c>
      <c r="C63" s="58" t="n">
        <v>46304</v>
      </c>
      <c r="D63" s="57" t="s">
        <v>1519</v>
      </c>
      <c r="E63" s="57" t="s">
        <v>202</v>
      </c>
      <c r="F63" s="57" t="s">
        <v>189</v>
      </c>
      <c r="G63" s="57" t="s">
        <v>450</v>
      </c>
      <c r="H63" s="57" t="s">
        <v>1539</v>
      </c>
      <c r="I63" s="57" t="s">
        <v>452</v>
      </c>
      <c r="J63" s="57"/>
      <c r="K63" s="57" t="s">
        <v>454</v>
      </c>
      <c r="L63" s="57" t="s">
        <v>386</v>
      </c>
      <c r="M63" s="57"/>
      <c r="N63" s="57" t="s">
        <v>757</v>
      </c>
    </row>
    <row r="64" customFormat="false" ht="27.75" hidden="false" customHeight="true" outlineLevel="0" collapsed="false">
      <c r="A64" s="57" t="s">
        <v>235</v>
      </c>
      <c r="B64" s="57" t="s">
        <v>236</v>
      </c>
      <c r="C64" s="58" t="n">
        <v>46304</v>
      </c>
      <c r="D64" s="57" t="s">
        <v>1519</v>
      </c>
      <c r="E64" s="57" t="s">
        <v>202</v>
      </c>
      <c r="F64" s="57" t="s">
        <v>189</v>
      </c>
      <c r="G64" s="57" t="s">
        <v>632</v>
      </c>
      <c r="H64" s="57" t="s">
        <v>1540</v>
      </c>
      <c r="I64" s="57" t="s">
        <v>504</v>
      </c>
      <c r="J64" s="57"/>
      <c r="K64" s="57" t="s">
        <v>187</v>
      </c>
      <c r="L64" s="57" t="s">
        <v>386</v>
      </c>
      <c r="M64" s="57" t="s">
        <v>635</v>
      </c>
      <c r="N64" s="57" t="s">
        <v>759</v>
      </c>
    </row>
    <row r="65" customFormat="false" ht="27.75" hidden="false" customHeight="true" outlineLevel="0" collapsed="false">
      <c r="A65" s="57" t="s">
        <v>238</v>
      </c>
      <c r="B65" s="57" t="s">
        <v>239</v>
      </c>
      <c r="C65" s="58" t="n">
        <v>46305</v>
      </c>
      <c r="D65" s="57" t="s">
        <v>1545</v>
      </c>
      <c r="E65" s="57" t="s">
        <v>188</v>
      </c>
      <c r="F65" s="57" t="s">
        <v>203</v>
      </c>
      <c r="G65" s="57" t="s">
        <v>450</v>
      </c>
      <c r="H65" s="57" t="s">
        <v>1521</v>
      </c>
      <c r="I65" s="57" t="s">
        <v>452</v>
      </c>
      <c r="J65" s="57"/>
      <c r="K65" s="57" t="s">
        <v>454</v>
      </c>
      <c r="L65" s="57" t="s">
        <v>386</v>
      </c>
      <c r="M65" s="57"/>
      <c r="N65" s="57" t="s">
        <v>856</v>
      </c>
    </row>
    <row r="66" customFormat="false" ht="27.75" hidden="false" customHeight="true" outlineLevel="0" collapsed="false">
      <c r="A66" s="57" t="s">
        <v>246</v>
      </c>
      <c r="B66" s="57" t="s">
        <v>248</v>
      </c>
      <c r="C66" s="58" t="n">
        <v>46306</v>
      </c>
      <c r="D66" s="57" t="s">
        <v>1546</v>
      </c>
      <c r="E66" s="57" t="s">
        <v>202</v>
      </c>
      <c r="F66" s="57" t="s">
        <v>203</v>
      </c>
      <c r="G66" s="57" t="s">
        <v>443</v>
      </c>
      <c r="H66" s="57" t="s">
        <v>1525</v>
      </c>
      <c r="I66" s="57" t="s">
        <v>498</v>
      </c>
      <c r="J66" s="57"/>
      <c r="K66" s="57" t="s">
        <v>454</v>
      </c>
      <c r="L66" s="57" t="s">
        <v>386</v>
      </c>
      <c r="M66" s="57" t="s">
        <v>538</v>
      </c>
      <c r="N66" s="57" t="s">
        <v>879</v>
      </c>
    </row>
    <row r="67" customFormat="false" ht="27.75" hidden="false" customHeight="true" outlineLevel="0" collapsed="false">
      <c r="A67" s="57" t="s">
        <v>246</v>
      </c>
      <c r="B67" s="57" t="s">
        <v>248</v>
      </c>
      <c r="C67" s="58" t="n">
        <v>46306</v>
      </c>
      <c r="D67" s="57" t="s">
        <v>1546</v>
      </c>
      <c r="E67" s="57" t="s">
        <v>202</v>
      </c>
      <c r="F67" s="57" t="s">
        <v>203</v>
      </c>
      <c r="G67" s="57" t="s">
        <v>502</v>
      </c>
      <c r="H67" s="57" t="s">
        <v>1526</v>
      </c>
      <c r="I67" s="57" t="s">
        <v>504</v>
      </c>
      <c r="J67" s="57"/>
      <c r="K67" s="57" t="s">
        <v>454</v>
      </c>
      <c r="L67" s="57" t="s">
        <v>386</v>
      </c>
      <c r="M67" s="57"/>
      <c r="N67" s="57" t="s">
        <v>882</v>
      </c>
    </row>
    <row r="68" customFormat="false" ht="27.75" hidden="false" customHeight="true" outlineLevel="0" collapsed="false">
      <c r="A68" s="57" t="s">
        <v>246</v>
      </c>
      <c r="B68" s="57" t="s">
        <v>248</v>
      </c>
      <c r="C68" s="58" t="n">
        <v>46306</v>
      </c>
      <c r="D68" s="57" t="s">
        <v>1546</v>
      </c>
      <c r="E68" s="57" t="s">
        <v>202</v>
      </c>
      <c r="F68" s="57" t="s">
        <v>203</v>
      </c>
      <c r="G68" s="57" t="s">
        <v>502</v>
      </c>
      <c r="H68" s="57" t="s">
        <v>1527</v>
      </c>
      <c r="I68" s="57" t="s">
        <v>504</v>
      </c>
      <c r="J68" s="57"/>
      <c r="K68" s="57" t="s">
        <v>454</v>
      </c>
      <c r="L68" s="57" t="s">
        <v>386</v>
      </c>
      <c r="M68" s="57"/>
      <c r="N68" s="57" t="s">
        <v>885</v>
      </c>
    </row>
    <row r="69" customFormat="false" ht="27.75" hidden="false" customHeight="true" outlineLevel="0" collapsed="false">
      <c r="A69" s="57" t="s">
        <v>246</v>
      </c>
      <c r="B69" s="57" t="s">
        <v>248</v>
      </c>
      <c r="C69" s="58" t="n">
        <v>46306</v>
      </c>
      <c r="D69" s="57" t="s">
        <v>1546</v>
      </c>
      <c r="E69" s="57" t="s">
        <v>202</v>
      </c>
      <c r="F69" s="57" t="s">
        <v>203</v>
      </c>
      <c r="G69" s="57" t="s">
        <v>502</v>
      </c>
      <c r="H69" s="57" t="s">
        <v>1528</v>
      </c>
      <c r="I69" s="57" t="s">
        <v>504</v>
      </c>
      <c r="J69" s="57"/>
      <c r="K69" s="57" t="s">
        <v>454</v>
      </c>
      <c r="L69" s="57" t="s">
        <v>386</v>
      </c>
      <c r="M69" s="57"/>
      <c r="N69" s="57" t="s">
        <v>887</v>
      </c>
    </row>
    <row r="70" customFormat="false" ht="65.25" hidden="false" customHeight="true" outlineLevel="0" collapsed="false">
      <c r="A70" s="57" t="s">
        <v>246</v>
      </c>
      <c r="B70" s="57" t="s">
        <v>248</v>
      </c>
      <c r="C70" s="58" t="n">
        <v>46306</v>
      </c>
      <c r="D70" s="57" t="s">
        <v>1546</v>
      </c>
      <c r="E70" s="57" t="s">
        <v>202</v>
      </c>
      <c r="F70" s="57" t="s">
        <v>203</v>
      </c>
      <c r="G70" s="57" t="s">
        <v>502</v>
      </c>
      <c r="H70" s="57" t="s">
        <v>1529</v>
      </c>
      <c r="I70" s="57" t="s">
        <v>504</v>
      </c>
      <c r="J70" s="57"/>
      <c r="K70" s="57" t="s">
        <v>454</v>
      </c>
      <c r="L70" s="74" t="s">
        <v>447</v>
      </c>
      <c r="M70" s="57" t="s">
        <v>547</v>
      </c>
      <c r="N70" s="57" t="s">
        <v>889</v>
      </c>
    </row>
    <row r="71" customFormat="false" ht="65.25" hidden="false" customHeight="true" outlineLevel="0" collapsed="false">
      <c r="A71" s="57" t="s">
        <v>246</v>
      </c>
      <c r="B71" s="57" t="s">
        <v>248</v>
      </c>
      <c r="C71" s="58" t="n">
        <v>46306</v>
      </c>
      <c r="D71" s="57" t="s">
        <v>1546</v>
      </c>
      <c r="E71" s="57" t="s">
        <v>202</v>
      </c>
      <c r="F71" s="57" t="s">
        <v>203</v>
      </c>
      <c r="G71" s="57" t="s">
        <v>502</v>
      </c>
      <c r="H71" s="57" t="s">
        <v>1530</v>
      </c>
      <c r="I71" s="57" t="s">
        <v>504</v>
      </c>
      <c r="J71" s="57"/>
      <c r="K71" s="57" t="s">
        <v>454</v>
      </c>
      <c r="L71" s="74" t="s">
        <v>447</v>
      </c>
      <c r="M71" s="57" t="s">
        <v>547</v>
      </c>
      <c r="N71" s="57" t="s">
        <v>892</v>
      </c>
    </row>
    <row r="72" customFormat="false" ht="27.75" hidden="false" customHeight="true" outlineLevel="0" collapsed="false">
      <c r="A72" s="57" t="s">
        <v>246</v>
      </c>
      <c r="B72" s="57" t="s">
        <v>248</v>
      </c>
      <c r="C72" s="58" t="n">
        <v>46306</v>
      </c>
      <c r="D72" s="57" t="s">
        <v>1546</v>
      </c>
      <c r="E72" s="57" t="s">
        <v>202</v>
      </c>
      <c r="F72" s="57" t="s">
        <v>203</v>
      </c>
      <c r="G72" s="57" t="s">
        <v>502</v>
      </c>
      <c r="H72" s="57" t="s">
        <v>1531</v>
      </c>
      <c r="I72" s="57" t="s">
        <v>522</v>
      </c>
      <c r="J72" s="57"/>
      <c r="K72" s="57" t="s">
        <v>454</v>
      </c>
      <c r="L72" s="57" t="s">
        <v>386</v>
      </c>
      <c r="M72" s="57" t="s">
        <v>552</v>
      </c>
      <c r="N72" s="57" t="s">
        <v>894</v>
      </c>
    </row>
    <row r="73" customFormat="false" ht="27.75" hidden="false" customHeight="true" outlineLevel="0" collapsed="false">
      <c r="A73" s="57" t="s">
        <v>246</v>
      </c>
      <c r="B73" s="57" t="s">
        <v>248</v>
      </c>
      <c r="C73" s="58" t="n">
        <v>46306</v>
      </c>
      <c r="D73" s="57" t="s">
        <v>1546</v>
      </c>
      <c r="E73" s="57" t="s">
        <v>202</v>
      </c>
      <c r="F73" s="57" t="s">
        <v>203</v>
      </c>
      <c r="G73" s="57" t="s">
        <v>502</v>
      </c>
      <c r="H73" s="57" t="s">
        <v>1532</v>
      </c>
      <c r="I73" s="57" t="s">
        <v>504</v>
      </c>
      <c r="J73" s="57"/>
      <c r="K73" s="57" t="s">
        <v>454</v>
      </c>
      <c r="L73" s="57" t="s">
        <v>386</v>
      </c>
      <c r="M73" s="57"/>
      <c r="N73" s="57" t="s">
        <v>897</v>
      </c>
    </row>
    <row r="74" customFormat="false" ht="27.75" hidden="false" customHeight="true" outlineLevel="0" collapsed="false">
      <c r="A74" s="57" t="s">
        <v>246</v>
      </c>
      <c r="B74" s="57" t="s">
        <v>248</v>
      </c>
      <c r="C74" s="58" t="n">
        <v>46306</v>
      </c>
      <c r="D74" s="57" t="s">
        <v>1546</v>
      </c>
      <c r="E74" s="57" t="s">
        <v>202</v>
      </c>
      <c r="F74" s="57" t="s">
        <v>203</v>
      </c>
      <c r="G74" s="57" t="s">
        <v>450</v>
      </c>
      <c r="H74" s="57" t="s">
        <v>1533</v>
      </c>
      <c r="I74" s="57" t="s">
        <v>452</v>
      </c>
      <c r="J74" s="57"/>
      <c r="K74" s="57" t="s">
        <v>454</v>
      </c>
      <c r="L74" s="57" t="s">
        <v>386</v>
      </c>
      <c r="M74" s="57"/>
      <c r="N74" s="57" t="s">
        <v>899</v>
      </c>
    </row>
    <row r="75" customFormat="false" ht="27.75" hidden="false" customHeight="true" outlineLevel="0" collapsed="false">
      <c r="A75" s="57" t="s">
        <v>246</v>
      </c>
      <c r="B75" s="57" t="s">
        <v>248</v>
      </c>
      <c r="C75" s="58" t="n">
        <v>46306</v>
      </c>
      <c r="D75" s="57" t="s">
        <v>1546</v>
      </c>
      <c r="E75" s="57" t="s">
        <v>202</v>
      </c>
      <c r="F75" s="57" t="s">
        <v>203</v>
      </c>
      <c r="G75" s="57" t="s">
        <v>450</v>
      </c>
      <c r="H75" s="57" t="s">
        <v>1534</v>
      </c>
      <c r="I75" s="57" t="s">
        <v>452</v>
      </c>
      <c r="J75" s="57"/>
      <c r="K75" s="57" t="s">
        <v>454</v>
      </c>
      <c r="L75" s="57" t="s">
        <v>386</v>
      </c>
      <c r="M75" s="57"/>
      <c r="N75" s="57" t="s">
        <v>901</v>
      </c>
    </row>
    <row r="76" customFormat="false" ht="27.75" hidden="false" customHeight="true" outlineLevel="0" collapsed="false">
      <c r="A76" s="57" t="s">
        <v>251</v>
      </c>
      <c r="B76" s="57" t="s">
        <v>253</v>
      </c>
      <c r="C76" s="58" t="n">
        <v>46307</v>
      </c>
      <c r="D76" s="57" t="s">
        <v>1547</v>
      </c>
      <c r="E76" s="57" t="s">
        <v>202</v>
      </c>
      <c r="F76" s="57" t="s">
        <v>203</v>
      </c>
      <c r="G76" s="57" t="s">
        <v>443</v>
      </c>
      <c r="H76" s="57" t="s">
        <v>1525</v>
      </c>
      <c r="I76" s="57" t="s">
        <v>498</v>
      </c>
      <c r="J76" s="57"/>
      <c r="K76" s="57" t="s">
        <v>454</v>
      </c>
      <c r="L76" s="57" t="s">
        <v>386</v>
      </c>
      <c r="M76" s="57" t="s">
        <v>538</v>
      </c>
      <c r="N76" s="57" t="s">
        <v>936</v>
      </c>
    </row>
    <row r="77" customFormat="false" ht="27.75" hidden="false" customHeight="true" outlineLevel="0" collapsed="false">
      <c r="A77" s="57" t="s">
        <v>251</v>
      </c>
      <c r="B77" s="57" t="s">
        <v>253</v>
      </c>
      <c r="C77" s="58" t="n">
        <v>46307</v>
      </c>
      <c r="D77" s="57" t="s">
        <v>1547</v>
      </c>
      <c r="E77" s="57" t="s">
        <v>202</v>
      </c>
      <c r="F77" s="57" t="s">
        <v>203</v>
      </c>
      <c r="G77" s="57" t="s">
        <v>502</v>
      </c>
      <c r="H77" s="57" t="s">
        <v>1526</v>
      </c>
      <c r="I77" s="57" t="s">
        <v>504</v>
      </c>
      <c r="J77" s="57"/>
      <c r="K77" s="57" t="s">
        <v>454</v>
      </c>
      <c r="L77" s="57" t="s">
        <v>386</v>
      </c>
      <c r="M77" s="57"/>
      <c r="N77" s="57" t="s">
        <v>938</v>
      </c>
    </row>
    <row r="78" customFormat="false" ht="27.75" hidden="false" customHeight="true" outlineLevel="0" collapsed="false">
      <c r="A78" s="57" t="s">
        <v>251</v>
      </c>
      <c r="B78" s="57" t="s">
        <v>253</v>
      </c>
      <c r="C78" s="58" t="n">
        <v>46307</v>
      </c>
      <c r="D78" s="57" t="s">
        <v>1547</v>
      </c>
      <c r="E78" s="57" t="s">
        <v>202</v>
      </c>
      <c r="F78" s="57" t="s">
        <v>203</v>
      </c>
      <c r="G78" s="57" t="s">
        <v>502</v>
      </c>
      <c r="H78" s="57" t="s">
        <v>1527</v>
      </c>
      <c r="I78" s="57" t="s">
        <v>504</v>
      </c>
      <c r="J78" s="57"/>
      <c r="K78" s="57" t="s">
        <v>454</v>
      </c>
      <c r="L78" s="57" t="s">
        <v>386</v>
      </c>
      <c r="M78" s="57"/>
      <c r="N78" s="57" t="s">
        <v>940</v>
      </c>
    </row>
    <row r="79" customFormat="false" ht="27.75" hidden="false" customHeight="true" outlineLevel="0" collapsed="false">
      <c r="A79" s="57" t="s">
        <v>251</v>
      </c>
      <c r="B79" s="57" t="s">
        <v>253</v>
      </c>
      <c r="C79" s="58" t="n">
        <v>46307</v>
      </c>
      <c r="D79" s="57" t="s">
        <v>1547</v>
      </c>
      <c r="E79" s="57" t="s">
        <v>202</v>
      </c>
      <c r="F79" s="57" t="s">
        <v>203</v>
      </c>
      <c r="G79" s="57" t="s">
        <v>502</v>
      </c>
      <c r="H79" s="57" t="s">
        <v>1528</v>
      </c>
      <c r="I79" s="57" t="s">
        <v>504</v>
      </c>
      <c r="J79" s="57"/>
      <c r="K79" s="57" t="s">
        <v>454</v>
      </c>
      <c r="L79" s="57" t="s">
        <v>386</v>
      </c>
      <c r="M79" s="57"/>
      <c r="N79" s="57" t="s">
        <v>942</v>
      </c>
    </row>
    <row r="80" customFormat="false" ht="27.75" hidden="false" customHeight="true" outlineLevel="0" collapsed="false">
      <c r="A80" s="57" t="s">
        <v>251</v>
      </c>
      <c r="B80" s="57" t="s">
        <v>253</v>
      </c>
      <c r="C80" s="58" t="n">
        <v>46307</v>
      </c>
      <c r="D80" s="57" t="s">
        <v>1547</v>
      </c>
      <c r="E80" s="57" t="s">
        <v>202</v>
      </c>
      <c r="F80" s="57" t="s">
        <v>203</v>
      </c>
      <c r="G80" s="57" t="s">
        <v>502</v>
      </c>
      <c r="H80" s="57" t="s">
        <v>1531</v>
      </c>
      <c r="I80" s="57" t="s">
        <v>522</v>
      </c>
      <c r="J80" s="57"/>
      <c r="K80" s="57" t="s">
        <v>454</v>
      </c>
      <c r="L80" s="57" t="s">
        <v>386</v>
      </c>
      <c r="M80" s="57" t="s">
        <v>552</v>
      </c>
      <c r="N80" s="57" t="s">
        <v>944</v>
      </c>
    </row>
    <row r="81" customFormat="false" ht="27.75" hidden="false" customHeight="true" outlineLevel="0" collapsed="false">
      <c r="A81" s="57" t="s">
        <v>251</v>
      </c>
      <c r="B81" s="57" t="s">
        <v>253</v>
      </c>
      <c r="C81" s="58" t="n">
        <v>46307</v>
      </c>
      <c r="D81" s="57" t="s">
        <v>1547</v>
      </c>
      <c r="E81" s="57" t="s">
        <v>202</v>
      </c>
      <c r="F81" s="57" t="s">
        <v>203</v>
      </c>
      <c r="G81" s="57" t="s">
        <v>502</v>
      </c>
      <c r="H81" s="57" t="s">
        <v>1532</v>
      </c>
      <c r="I81" s="57" t="s">
        <v>504</v>
      </c>
      <c r="J81" s="57"/>
      <c r="K81" s="57" t="s">
        <v>454</v>
      </c>
      <c r="L81" s="57" t="s">
        <v>386</v>
      </c>
      <c r="M81" s="57"/>
      <c r="N81" s="57" t="s">
        <v>946</v>
      </c>
    </row>
    <row r="82" customFormat="false" ht="27.75" hidden="false" customHeight="true" outlineLevel="0" collapsed="false">
      <c r="A82" s="57" t="s">
        <v>251</v>
      </c>
      <c r="B82" s="57" t="s">
        <v>253</v>
      </c>
      <c r="C82" s="58" t="n">
        <v>46307</v>
      </c>
      <c r="D82" s="57" t="s">
        <v>1547</v>
      </c>
      <c r="E82" s="57" t="s">
        <v>202</v>
      </c>
      <c r="F82" s="57" t="s">
        <v>203</v>
      </c>
      <c r="G82" s="57" t="s">
        <v>450</v>
      </c>
      <c r="H82" s="57" t="s">
        <v>1533</v>
      </c>
      <c r="I82" s="57" t="s">
        <v>452</v>
      </c>
      <c r="J82" s="57"/>
      <c r="K82" s="57" t="s">
        <v>454</v>
      </c>
      <c r="L82" s="57" t="s">
        <v>386</v>
      </c>
      <c r="M82" s="57"/>
      <c r="N82" s="57" t="s">
        <v>948</v>
      </c>
    </row>
    <row r="83" customFormat="false" ht="27.75" hidden="false" customHeight="true" outlineLevel="0" collapsed="false">
      <c r="A83" s="57" t="s">
        <v>251</v>
      </c>
      <c r="B83" s="57" t="s">
        <v>253</v>
      </c>
      <c r="C83" s="58" t="n">
        <v>46307</v>
      </c>
      <c r="D83" s="57" t="s">
        <v>1547</v>
      </c>
      <c r="E83" s="57" t="s">
        <v>202</v>
      </c>
      <c r="F83" s="57" t="s">
        <v>203</v>
      </c>
      <c r="G83" s="57" t="s">
        <v>450</v>
      </c>
      <c r="H83" s="57" t="s">
        <v>1534</v>
      </c>
      <c r="I83" s="57" t="s">
        <v>452</v>
      </c>
      <c r="J83" s="57"/>
      <c r="K83" s="57" t="s">
        <v>454</v>
      </c>
      <c r="L83" s="57" t="s">
        <v>386</v>
      </c>
      <c r="M83" s="57"/>
      <c r="N83" s="57" t="s">
        <v>950</v>
      </c>
    </row>
    <row r="84" customFormat="false" ht="27.75" hidden="false" customHeight="true" outlineLevel="0" collapsed="false">
      <c r="A84" s="57" t="s">
        <v>258</v>
      </c>
      <c r="B84" s="57" t="s">
        <v>259</v>
      </c>
      <c r="C84" s="58" t="n">
        <v>46307</v>
      </c>
      <c r="D84" s="57" t="s">
        <v>1548</v>
      </c>
      <c r="E84" s="57" t="s">
        <v>188</v>
      </c>
      <c r="F84" s="57" t="s">
        <v>203</v>
      </c>
      <c r="G84" s="57" t="s">
        <v>450</v>
      </c>
      <c r="H84" s="57" t="s">
        <v>1521</v>
      </c>
      <c r="I84" s="57" t="s">
        <v>452</v>
      </c>
      <c r="J84" s="57"/>
      <c r="K84" s="57" t="s">
        <v>454</v>
      </c>
      <c r="L84" s="57" t="s">
        <v>386</v>
      </c>
      <c r="M84" s="57"/>
      <c r="N84" s="57" t="s">
        <v>986</v>
      </c>
    </row>
    <row r="85" customFormat="false" ht="27.75" hidden="false" customHeight="true" outlineLevel="0" collapsed="false">
      <c r="A85" s="57" t="s">
        <v>261</v>
      </c>
      <c r="B85" s="57" t="s">
        <v>262</v>
      </c>
      <c r="C85" s="58" t="n">
        <v>46307</v>
      </c>
      <c r="D85" s="57" t="s">
        <v>1549</v>
      </c>
      <c r="E85" s="57" t="s">
        <v>202</v>
      </c>
      <c r="F85" s="57" t="s">
        <v>264</v>
      </c>
      <c r="G85" s="57" t="s">
        <v>443</v>
      </c>
      <c r="H85" s="57" t="s">
        <v>1520</v>
      </c>
      <c r="I85" s="57" t="s">
        <v>504</v>
      </c>
      <c r="J85" s="57"/>
      <c r="K85" s="57" t="s">
        <v>187</v>
      </c>
      <c r="L85" s="57" t="s">
        <v>386</v>
      </c>
      <c r="M85" s="57"/>
      <c r="N85" s="57" t="s">
        <v>1017</v>
      </c>
    </row>
    <row r="86" customFormat="false" ht="27.75" hidden="false" customHeight="true" outlineLevel="0" collapsed="false">
      <c r="A86" s="57" t="s">
        <v>261</v>
      </c>
      <c r="B86" s="57" t="s">
        <v>262</v>
      </c>
      <c r="C86" s="58" t="n">
        <v>46307</v>
      </c>
      <c r="D86" s="57" t="s">
        <v>1549</v>
      </c>
      <c r="E86" s="57" t="s">
        <v>202</v>
      </c>
      <c r="F86" s="57" t="s">
        <v>264</v>
      </c>
      <c r="G86" s="57" t="s">
        <v>443</v>
      </c>
      <c r="H86" s="57" t="s">
        <v>1537</v>
      </c>
      <c r="I86" s="57" t="s">
        <v>504</v>
      </c>
      <c r="J86" s="57"/>
      <c r="K86" s="57" t="s">
        <v>187</v>
      </c>
      <c r="L86" s="57" t="s">
        <v>386</v>
      </c>
      <c r="M86" s="57"/>
      <c r="N86" s="57" t="s">
        <v>1019</v>
      </c>
    </row>
    <row r="87" customFormat="false" ht="27.75" hidden="false" customHeight="true" outlineLevel="0" collapsed="false">
      <c r="A87" s="57" t="s">
        <v>261</v>
      </c>
      <c r="B87" s="57" t="s">
        <v>262</v>
      </c>
      <c r="C87" s="58" t="n">
        <v>46307</v>
      </c>
      <c r="D87" s="57" t="s">
        <v>1549</v>
      </c>
      <c r="E87" s="57" t="s">
        <v>202</v>
      </c>
      <c r="F87" s="57" t="s">
        <v>264</v>
      </c>
      <c r="G87" s="57" t="s">
        <v>502</v>
      </c>
      <c r="H87" s="57" t="s">
        <v>1526</v>
      </c>
      <c r="I87" s="57" t="s">
        <v>504</v>
      </c>
      <c r="J87" s="57"/>
      <c r="K87" s="57" t="s">
        <v>454</v>
      </c>
      <c r="L87" s="57" t="s">
        <v>386</v>
      </c>
      <c r="M87" s="57"/>
      <c r="N87" s="57" t="s">
        <v>1021</v>
      </c>
    </row>
    <row r="88" customFormat="false" ht="27.75" hidden="false" customHeight="true" outlineLevel="0" collapsed="false">
      <c r="A88" s="57" t="s">
        <v>261</v>
      </c>
      <c r="B88" s="57" t="s">
        <v>262</v>
      </c>
      <c r="C88" s="58" t="n">
        <v>46307</v>
      </c>
      <c r="D88" s="57" t="s">
        <v>1549</v>
      </c>
      <c r="E88" s="57" t="s">
        <v>202</v>
      </c>
      <c r="F88" s="57" t="s">
        <v>264</v>
      </c>
      <c r="G88" s="57" t="s">
        <v>502</v>
      </c>
      <c r="H88" s="57" t="s">
        <v>1527</v>
      </c>
      <c r="I88" s="57" t="s">
        <v>504</v>
      </c>
      <c r="J88" s="57"/>
      <c r="K88" s="57" t="s">
        <v>454</v>
      </c>
      <c r="L88" s="57" t="s">
        <v>386</v>
      </c>
      <c r="M88" s="57"/>
      <c r="N88" s="57" t="s">
        <v>1023</v>
      </c>
    </row>
    <row r="89" customFormat="false" ht="27.75" hidden="false" customHeight="true" outlineLevel="0" collapsed="false">
      <c r="A89" s="57" t="s">
        <v>261</v>
      </c>
      <c r="B89" s="57" t="s">
        <v>262</v>
      </c>
      <c r="C89" s="58" t="n">
        <v>46307</v>
      </c>
      <c r="D89" s="57" t="s">
        <v>1549</v>
      </c>
      <c r="E89" s="57" t="s">
        <v>202</v>
      </c>
      <c r="F89" s="57" t="s">
        <v>264</v>
      </c>
      <c r="G89" s="57" t="s">
        <v>502</v>
      </c>
      <c r="H89" s="57" t="s">
        <v>1528</v>
      </c>
      <c r="I89" s="57" t="s">
        <v>504</v>
      </c>
      <c r="J89" s="57"/>
      <c r="K89" s="57" t="s">
        <v>454</v>
      </c>
      <c r="L89" s="57" t="s">
        <v>386</v>
      </c>
      <c r="M89" s="57"/>
      <c r="N89" s="57" t="s">
        <v>1025</v>
      </c>
    </row>
    <row r="90" customFormat="false" ht="27.75" hidden="false" customHeight="true" outlineLevel="0" collapsed="false">
      <c r="A90" s="57" t="s">
        <v>261</v>
      </c>
      <c r="B90" s="57" t="s">
        <v>262</v>
      </c>
      <c r="C90" s="58" t="n">
        <v>46307</v>
      </c>
      <c r="D90" s="57" t="s">
        <v>1549</v>
      </c>
      <c r="E90" s="57" t="s">
        <v>202</v>
      </c>
      <c r="F90" s="57" t="s">
        <v>264</v>
      </c>
      <c r="G90" s="57" t="s">
        <v>502</v>
      </c>
      <c r="H90" s="57" t="s">
        <v>1529</v>
      </c>
      <c r="I90" s="57" t="s">
        <v>504</v>
      </c>
      <c r="J90" s="57"/>
      <c r="K90" s="57" t="s">
        <v>454</v>
      </c>
      <c r="L90" s="57" t="s">
        <v>386</v>
      </c>
      <c r="M90" s="57"/>
      <c r="N90" s="57" t="s">
        <v>1027</v>
      </c>
    </row>
    <row r="91" customFormat="false" ht="27.75" hidden="false" customHeight="true" outlineLevel="0" collapsed="false">
      <c r="A91" s="57" t="s">
        <v>261</v>
      </c>
      <c r="B91" s="57" t="s">
        <v>262</v>
      </c>
      <c r="C91" s="58" t="n">
        <v>46307</v>
      </c>
      <c r="D91" s="57" t="s">
        <v>1549</v>
      </c>
      <c r="E91" s="57" t="s">
        <v>202</v>
      </c>
      <c r="F91" s="57" t="s">
        <v>264</v>
      </c>
      <c r="G91" s="57" t="s">
        <v>502</v>
      </c>
      <c r="H91" s="57" t="s">
        <v>1530</v>
      </c>
      <c r="I91" s="57" t="s">
        <v>504</v>
      </c>
      <c r="J91" s="57"/>
      <c r="K91" s="57" t="s">
        <v>454</v>
      </c>
      <c r="L91" s="57" t="s">
        <v>386</v>
      </c>
      <c r="M91" s="57"/>
      <c r="N91" s="57" t="s">
        <v>1029</v>
      </c>
    </row>
    <row r="92" customFormat="false" ht="27.75" hidden="false" customHeight="true" outlineLevel="0" collapsed="false">
      <c r="A92" s="57" t="s">
        <v>261</v>
      </c>
      <c r="B92" s="57" t="s">
        <v>262</v>
      </c>
      <c r="C92" s="58" t="n">
        <v>46307</v>
      </c>
      <c r="D92" s="57" t="s">
        <v>1549</v>
      </c>
      <c r="E92" s="57" t="s">
        <v>202</v>
      </c>
      <c r="F92" s="57" t="s">
        <v>264</v>
      </c>
      <c r="G92" s="57" t="s">
        <v>502</v>
      </c>
      <c r="H92" s="57" t="s">
        <v>1531</v>
      </c>
      <c r="I92" s="57" t="s">
        <v>619</v>
      </c>
      <c r="J92" s="57"/>
      <c r="K92" s="57" t="s">
        <v>454</v>
      </c>
      <c r="L92" s="57" t="s">
        <v>386</v>
      </c>
      <c r="M92" s="57" t="s">
        <v>552</v>
      </c>
      <c r="N92" s="57" t="s">
        <v>1031</v>
      </c>
    </row>
    <row r="93" customFormat="false" ht="27.75" hidden="false" customHeight="true" outlineLevel="0" collapsed="false">
      <c r="A93" s="57" t="s">
        <v>261</v>
      </c>
      <c r="B93" s="57" t="s">
        <v>262</v>
      </c>
      <c r="C93" s="58" t="n">
        <v>46307</v>
      </c>
      <c r="D93" s="57" t="s">
        <v>1549</v>
      </c>
      <c r="E93" s="57" t="s">
        <v>202</v>
      </c>
      <c r="F93" s="57" t="s">
        <v>264</v>
      </c>
      <c r="G93" s="57" t="s">
        <v>502</v>
      </c>
      <c r="H93" s="57" t="s">
        <v>1532</v>
      </c>
      <c r="I93" s="57" t="s">
        <v>504</v>
      </c>
      <c r="J93" s="57"/>
      <c r="K93" s="57" t="s">
        <v>454</v>
      </c>
      <c r="L93" s="57" t="s">
        <v>386</v>
      </c>
      <c r="M93" s="57"/>
      <c r="N93" s="57" t="s">
        <v>1033</v>
      </c>
    </row>
    <row r="94" customFormat="false" ht="27.75" hidden="false" customHeight="true" outlineLevel="0" collapsed="false">
      <c r="A94" s="57" t="s">
        <v>261</v>
      </c>
      <c r="B94" s="57" t="s">
        <v>262</v>
      </c>
      <c r="C94" s="58" t="n">
        <v>46307</v>
      </c>
      <c r="D94" s="57" t="s">
        <v>1549</v>
      </c>
      <c r="E94" s="57" t="s">
        <v>202</v>
      </c>
      <c r="F94" s="57" t="s">
        <v>264</v>
      </c>
      <c r="G94" s="57" t="s">
        <v>450</v>
      </c>
      <c r="H94" s="57" t="s">
        <v>1533</v>
      </c>
      <c r="I94" s="57" t="s">
        <v>452</v>
      </c>
      <c r="J94" s="57"/>
      <c r="K94" s="57" t="s">
        <v>454</v>
      </c>
      <c r="L94" s="57" t="s">
        <v>386</v>
      </c>
      <c r="M94" s="57"/>
      <c r="N94" s="57" t="s">
        <v>1035</v>
      </c>
    </row>
    <row r="95" customFormat="false" ht="27.75" hidden="false" customHeight="true" outlineLevel="0" collapsed="false">
      <c r="A95" s="57" t="s">
        <v>261</v>
      </c>
      <c r="B95" s="57" t="s">
        <v>262</v>
      </c>
      <c r="C95" s="58" t="n">
        <v>46307</v>
      </c>
      <c r="D95" s="57" t="s">
        <v>1549</v>
      </c>
      <c r="E95" s="57" t="s">
        <v>202</v>
      </c>
      <c r="F95" s="57" t="s">
        <v>264</v>
      </c>
      <c r="G95" s="57" t="s">
        <v>450</v>
      </c>
      <c r="H95" s="57" t="s">
        <v>1538</v>
      </c>
      <c r="I95" s="57" t="s">
        <v>452</v>
      </c>
      <c r="J95" s="57"/>
      <c r="K95" s="57" t="s">
        <v>454</v>
      </c>
      <c r="L95" s="57" t="s">
        <v>386</v>
      </c>
      <c r="M95" s="57"/>
      <c r="N95" s="57" t="s">
        <v>1037</v>
      </c>
    </row>
    <row r="96" customFormat="false" ht="27.75" hidden="false" customHeight="true" outlineLevel="0" collapsed="false">
      <c r="A96" s="57" t="s">
        <v>261</v>
      </c>
      <c r="B96" s="57" t="s">
        <v>262</v>
      </c>
      <c r="C96" s="58" t="n">
        <v>46307</v>
      </c>
      <c r="D96" s="57" t="s">
        <v>1549</v>
      </c>
      <c r="E96" s="57" t="s">
        <v>202</v>
      </c>
      <c r="F96" s="57" t="s">
        <v>264</v>
      </c>
      <c r="G96" s="57" t="s">
        <v>450</v>
      </c>
      <c r="H96" s="57" t="s">
        <v>1539</v>
      </c>
      <c r="I96" s="57" t="s">
        <v>452</v>
      </c>
      <c r="J96" s="57"/>
      <c r="K96" s="57" t="s">
        <v>454</v>
      </c>
      <c r="L96" s="57" t="s">
        <v>386</v>
      </c>
      <c r="M96" s="57"/>
      <c r="N96" s="57" t="s">
        <v>1039</v>
      </c>
    </row>
    <row r="97" customFormat="false" ht="27.75" hidden="false" customHeight="true" outlineLevel="0" collapsed="false">
      <c r="A97" s="57" t="s">
        <v>261</v>
      </c>
      <c r="B97" s="57" t="s">
        <v>262</v>
      </c>
      <c r="C97" s="58" t="n">
        <v>46307</v>
      </c>
      <c r="D97" s="57" t="s">
        <v>1549</v>
      </c>
      <c r="E97" s="57" t="s">
        <v>202</v>
      </c>
      <c r="F97" s="57" t="s">
        <v>264</v>
      </c>
      <c r="G97" s="57" t="s">
        <v>632</v>
      </c>
      <c r="H97" s="57" t="s">
        <v>1540</v>
      </c>
      <c r="I97" s="57" t="s">
        <v>504</v>
      </c>
      <c r="J97" s="57"/>
      <c r="K97" s="57" t="s">
        <v>187</v>
      </c>
      <c r="L97" s="57" t="s">
        <v>386</v>
      </c>
      <c r="M97" s="57" t="s">
        <v>635</v>
      </c>
      <c r="N97" s="57" t="s">
        <v>1041</v>
      </c>
    </row>
    <row r="98" customFormat="false" ht="27.75" hidden="false" customHeight="true" outlineLevel="0" collapsed="false">
      <c r="A98" s="57" t="s">
        <v>261</v>
      </c>
      <c r="B98" s="57" t="s">
        <v>262</v>
      </c>
      <c r="C98" s="58" t="n">
        <v>46307</v>
      </c>
      <c r="D98" s="57" t="s">
        <v>1549</v>
      </c>
      <c r="E98" s="57" t="s">
        <v>202</v>
      </c>
      <c r="F98" s="57" t="s">
        <v>264</v>
      </c>
      <c r="G98" s="57" t="s">
        <v>637</v>
      </c>
      <c r="H98" s="57" t="s">
        <v>1541</v>
      </c>
      <c r="I98" s="57" t="s">
        <v>1043</v>
      </c>
      <c r="J98" s="57"/>
      <c r="K98" s="57" t="s">
        <v>454</v>
      </c>
      <c r="L98" s="57" t="s">
        <v>386</v>
      </c>
      <c r="M98" s="57" t="s">
        <v>1062</v>
      </c>
      <c r="N98" s="57" t="s">
        <v>1044</v>
      </c>
    </row>
    <row r="99" customFormat="false" ht="40.5" hidden="false" customHeight="true" outlineLevel="0" collapsed="false">
      <c r="A99" s="57" t="s">
        <v>272</v>
      </c>
      <c r="B99" s="57" t="s">
        <v>274</v>
      </c>
      <c r="C99" s="58" t="n">
        <v>46309</v>
      </c>
      <c r="D99" s="57" t="s">
        <v>1550</v>
      </c>
      <c r="E99" s="57" t="s">
        <v>188</v>
      </c>
      <c r="F99" s="57" t="s">
        <v>264</v>
      </c>
      <c r="G99" s="57" t="s">
        <v>443</v>
      </c>
      <c r="H99" s="57" t="s">
        <v>1520</v>
      </c>
      <c r="I99" s="57" t="s">
        <v>445</v>
      </c>
      <c r="J99" s="57"/>
      <c r="K99" s="57" t="s">
        <v>187</v>
      </c>
      <c r="L99" s="74" t="s">
        <v>447</v>
      </c>
      <c r="M99" s="57" t="s">
        <v>448</v>
      </c>
      <c r="N99" s="57" t="s">
        <v>1017</v>
      </c>
    </row>
    <row r="100" customFormat="false" ht="27.75" hidden="false" customHeight="true" outlineLevel="0" collapsed="false">
      <c r="A100" s="57" t="s">
        <v>272</v>
      </c>
      <c r="B100" s="57" t="s">
        <v>274</v>
      </c>
      <c r="C100" s="58" t="n">
        <v>46309</v>
      </c>
      <c r="D100" s="57" t="s">
        <v>1550</v>
      </c>
      <c r="E100" s="57" t="s">
        <v>188</v>
      </c>
      <c r="F100" s="57" t="s">
        <v>264</v>
      </c>
      <c r="G100" s="57" t="s">
        <v>450</v>
      </c>
      <c r="H100" s="57" t="s">
        <v>1521</v>
      </c>
      <c r="I100" s="57" t="s">
        <v>452</v>
      </c>
      <c r="J100" s="57"/>
      <c r="K100" s="57" t="s">
        <v>454</v>
      </c>
      <c r="L100" s="57" t="s">
        <v>386</v>
      </c>
      <c r="M100" s="57"/>
      <c r="N100" s="57" t="s">
        <v>1088</v>
      </c>
    </row>
    <row r="101" customFormat="false" ht="40.5" hidden="false" customHeight="true" outlineLevel="0" collapsed="false">
      <c r="A101" s="57" t="s">
        <v>272</v>
      </c>
      <c r="B101" s="57" t="s">
        <v>274</v>
      </c>
      <c r="C101" s="58" t="n">
        <v>46309</v>
      </c>
      <c r="D101" s="57" t="s">
        <v>1550</v>
      </c>
      <c r="E101" s="57" t="s">
        <v>188</v>
      </c>
      <c r="F101" s="57" t="s">
        <v>264</v>
      </c>
      <c r="G101" s="57" t="s">
        <v>450</v>
      </c>
      <c r="H101" s="57" t="s">
        <v>1522</v>
      </c>
      <c r="I101" s="57" t="s">
        <v>452</v>
      </c>
      <c r="J101" s="57" t="s">
        <v>1551</v>
      </c>
      <c r="K101" s="57" t="s">
        <v>454</v>
      </c>
      <c r="L101" s="57" t="s">
        <v>386</v>
      </c>
      <c r="M101" s="57" t="s">
        <v>1103</v>
      </c>
      <c r="N101" s="57" t="s">
        <v>1092</v>
      </c>
    </row>
    <row r="102" customFormat="false" ht="52.5" hidden="false" customHeight="true" outlineLevel="0" collapsed="false">
      <c r="A102" s="57" t="s">
        <v>272</v>
      </c>
      <c r="B102" s="57" t="s">
        <v>274</v>
      </c>
      <c r="C102" s="58" t="n">
        <v>46309</v>
      </c>
      <c r="D102" s="57" t="s">
        <v>1550</v>
      </c>
      <c r="E102" s="57" t="s">
        <v>188</v>
      </c>
      <c r="F102" s="57" t="s">
        <v>264</v>
      </c>
      <c r="G102" s="57" t="s">
        <v>637</v>
      </c>
      <c r="H102" s="57" t="s">
        <v>1541</v>
      </c>
      <c r="I102" s="57" t="s">
        <v>1043</v>
      </c>
      <c r="J102" s="57"/>
      <c r="K102" s="57" t="s">
        <v>454</v>
      </c>
      <c r="L102" s="74" t="s">
        <v>447</v>
      </c>
      <c r="M102" s="57" t="s">
        <v>1105</v>
      </c>
      <c r="N102" s="57" t="s">
        <v>1044</v>
      </c>
    </row>
    <row r="103" customFormat="false" ht="102.75" hidden="false" customHeight="true" outlineLevel="0" collapsed="false">
      <c r="A103" s="57" t="s">
        <v>276</v>
      </c>
      <c r="B103" s="57" t="s">
        <v>277</v>
      </c>
      <c r="C103" s="58" t="n">
        <v>46310</v>
      </c>
      <c r="D103" s="57" t="s">
        <v>1543</v>
      </c>
      <c r="E103" s="57" t="s">
        <v>188</v>
      </c>
      <c r="F103" s="57" t="s">
        <v>189</v>
      </c>
      <c r="G103" s="57" t="s">
        <v>443</v>
      </c>
      <c r="H103" s="57" t="s">
        <v>1520</v>
      </c>
      <c r="I103" s="57" t="s">
        <v>504</v>
      </c>
      <c r="J103" s="57"/>
      <c r="K103" s="57" t="s">
        <v>729</v>
      </c>
      <c r="L103" s="74" t="s">
        <v>447</v>
      </c>
      <c r="M103" s="57" t="s">
        <v>1124</v>
      </c>
      <c r="N103" s="57" t="s">
        <v>446</v>
      </c>
    </row>
    <row r="104" customFormat="false" ht="27.75" hidden="false" customHeight="true" outlineLevel="0" collapsed="false">
      <c r="A104" s="57" t="s">
        <v>276</v>
      </c>
      <c r="B104" s="57" t="s">
        <v>277</v>
      </c>
      <c r="C104" s="58" t="n">
        <v>46310</v>
      </c>
      <c r="D104" s="57" t="s">
        <v>1543</v>
      </c>
      <c r="E104" s="57" t="s">
        <v>188</v>
      </c>
      <c r="F104" s="57" t="s">
        <v>189</v>
      </c>
      <c r="G104" s="57" t="s">
        <v>450</v>
      </c>
      <c r="H104" s="57" t="s">
        <v>1521</v>
      </c>
      <c r="I104" s="57" t="s">
        <v>452</v>
      </c>
      <c r="J104" s="57"/>
      <c r="K104" s="57" t="s">
        <v>454</v>
      </c>
      <c r="L104" s="57" t="s">
        <v>386</v>
      </c>
      <c r="M104" s="57"/>
      <c r="N104" s="57" t="s">
        <v>453</v>
      </c>
    </row>
    <row r="105" customFormat="false" ht="52.5" hidden="false" customHeight="true" outlineLevel="0" collapsed="false">
      <c r="A105" s="57" t="s">
        <v>276</v>
      </c>
      <c r="B105" s="57" t="s">
        <v>277</v>
      </c>
      <c r="C105" s="58" t="n">
        <v>46310</v>
      </c>
      <c r="D105" s="57" t="s">
        <v>1543</v>
      </c>
      <c r="E105" s="57" t="s">
        <v>188</v>
      </c>
      <c r="F105" s="57" t="s">
        <v>189</v>
      </c>
      <c r="G105" s="57" t="s">
        <v>450</v>
      </c>
      <c r="H105" s="57" t="s">
        <v>1522</v>
      </c>
      <c r="I105" s="57" t="s">
        <v>452</v>
      </c>
      <c r="J105" s="57" t="s">
        <v>1523</v>
      </c>
      <c r="K105" s="57" t="s">
        <v>454</v>
      </c>
      <c r="L105" s="57" t="s">
        <v>386</v>
      </c>
      <c r="M105" s="57" t="s">
        <v>1133</v>
      </c>
      <c r="N105" s="57" t="s">
        <v>459</v>
      </c>
    </row>
    <row r="106" customFormat="false" ht="40.5" hidden="false" customHeight="true" outlineLevel="0" collapsed="false">
      <c r="A106" s="57" t="s">
        <v>278</v>
      </c>
      <c r="B106" s="57" t="s">
        <v>236</v>
      </c>
      <c r="C106" s="58" t="n">
        <v>46320</v>
      </c>
      <c r="D106" s="57" t="s">
        <v>1519</v>
      </c>
      <c r="E106" s="57" t="s">
        <v>188</v>
      </c>
      <c r="F106" s="57" t="s">
        <v>189</v>
      </c>
      <c r="G106" s="57" t="s">
        <v>443</v>
      </c>
      <c r="H106" s="57" t="s">
        <v>1520</v>
      </c>
      <c r="I106" s="57" t="s">
        <v>445</v>
      </c>
      <c r="J106" s="57"/>
      <c r="K106" s="57" t="s">
        <v>186</v>
      </c>
      <c r="L106" s="74" t="s">
        <v>447</v>
      </c>
      <c r="M106" s="57" t="s">
        <v>448</v>
      </c>
      <c r="N106" s="57" t="s">
        <v>446</v>
      </c>
    </row>
    <row r="107" customFormat="false" ht="27.75" hidden="false" customHeight="true" outlineLevel="0" collapsed="false">
      <c r="A107" s="57" t="s">
        <v>278</v>
      </c>
      <c r="B107" s="57" t="s">
        <v>236</v>
      </c>
      <c r="C107" s="58" t="n">
        <v>46320</v>
      </c>
      <c r="D107" s="57" t="s">
        <v>1519</v>
      </c>
      <c r="E107" s="57" t="s">
        <v>188</v>
      </c>
      <c r="F107" s="57" t="s">
        <v>189</v>
      </c>
      <c r="G107" s="57" t="s">
        <v>450</v>
      </c>
      <c r="H107" s="57" t="s">
        <v>1521</v>
      </c>
      <c r="I107" s="57" t="s">
        <v>452</v>
      </c>
      <c r="J107" s="57"/>
      <c r="K107" s="57" t="s">
        <v>454</v>
      </c>
      <c r="L107" s="57" t="s">
        <v>386</v>
      </c>
      <c r="M107" s="57"/>
      <c r="N107" s="57" t="s">
        <v>453</v>
      </c>
    </row>
    <row r="108" customFormat="false" ht="52.5" hidden="false" customHeight="true" outlineLevel="0" collapsed="false">
      <c r="A108" s="57" t="s">
        <v>278</v>
      </c>
      <c r="B108" s="57" t="s">
        <v>236</v>
      </c>
      <c r="C108" s="58" t="n">
        <v>46320</v>
      </c>
      <c r="D108" s="57" t="s">
        <v>1519</v>
      </c>
      <c r="E108" s="57" t="s">
        <v>188</v>
      </c>
      <c r="F108" s="57" t="s">
        <v>189</v>
      </c>
      <c r="G108" s="57" t="s">
        <v>450</v>
      </c>
      <c r="H108" s="57" t="s">
        <v>1522</v>
      </c>
      <c r="I108" s="57" t="s">
        <v>452</v>
      </c>
      <c r="J108" s="57" t="s">
        <v>1523</v>
      </c>
      <c r="K108" s="57" t="s">
        <v>454</v>
      </c>
      <c r="L108" s="57" t="s">
        <v>386</v>
      </c>
      <c r="M108" s="57" t="s">
        <v>1163</v>
      </c>
      <c r="N108" s="57" t="s">
        <v>459</v>
      </c>
    </row>
    <row r="109" customFormat="false" ht="27.75" hidden="false" customHeight="true" outlineLevel="0" collapsed="false">
      <c r="A109" s="57" t="s">
        <v>280</v>
      </c>
      <c r="B109" s="57" t="s">
        <v>281</v>
      </c>
      <c r="C109" s="58" t="n">
        <v>46321</v>
      </c>
      <c r="D109" s="57" t="s">
        <v>1552</v>
      </c>
      <c r="E109" s="57" t="s">
        <v>188</v>
      </c>
      <c r="F109" s="57" t="s">
        <v>203</v>
      </c>
      <c r="G109" s="57" t="s">
        <v>450</v>
      </c>
      <c r="H109" s="57" t="s">
        <v>1521</v>
      </c>
      <c r="I109" s="57" t="s">
        <v>452</v>
      </c>
      <c r="J109" s="57"/>
      <c r="K109" s="57" t="s">
        <v>454</v>
      </c>
      <c r="L109" s="57" t="s">
        <v>386</v>
      </c>
      <c r="M109" s="57"/>
      <c r="N109" s="57" t="s">
        <v>1184</v>
      </c>
    </row>
    <row r="110" customFormat="false" ht="78" hidden="false" customHeight="true" outlineLevel="0" collapsed="false">
      <c r="A110" s="57" t="s">
        <v>280</v>
      </c>
      <c r="B110" s="57" t="s">
        <v>281</v>
      </c>
      <c r="C110" s="58" t="n">
        <v>46321</v>
      </c>
      <c r="D110" s="57" t="s">
        <v>1552</v>
      </c>
      <c r="E110" s="57" t="s">
        <v>188</v>
      </c>
      <c r="F110" s="57" t="s">
        <v>203</v>
      </c>
      <c r="G110" s="57" t="s">
        <v>450</v>
      </c>
      <c r="H110" s="57" t="s">
        <v>1522</v>
      </c>
      <c r="I110" s="57" t="s">
        <v>452</v>
      </c>
      <c r="J110" s="57"/>
      <c r="K110" s="57" t="s">
        <v>454</v>
      </c>
      <c r="L110" s="74" t="s">
        <v>447</v>
      </c>
      <c r="M110" s="57" t="s">
        <v>1197</v>
      </c>
      <c r="N110" s="57" t="s">
        <v>1186</v>
      </c>
    </row>
    <row r="111" customFormat="false" ht="27.75" hidden="false" customHeight="true" outlineLevel="0" collapsed="false">
      <c r="A111" s="57" t="s">
        <v>280</v>
      </c>
      <c r="B111" s="57" t="s">
        <v>281</v>
      </c>
      <c r="C111" s="58" t="n">
        <v>46321</v>
      </c>
      <c r="D111" s="57" t="s">
        <v>1552</v>
      </c>
      <c r="E111" s="57" t="s">
        <v>188</v>
      </c>
      <c r="F111" s="57" t="s">
        <v>203</v>
      </c>
      <c r="G111" s="57" t="s">
        <v>637</v>
      </c>
      <c r="H111" s="57" t="s">
        <v>1553</v>
      </c>
      <c r="I111" s="57" t="s">
        <v>1190</v>
      </c>
      <c r="J111" s="57"/>
      <c r="K111" s="57" t="s">
        <v>454</v>
      </c>
      <c r="L111" s="57" t="s">
        <v>386</v>
      </c>
      <c r="M111" s="57" t="s">
        <v>1200</v>
      </c>
      <c r="N111" s="57" t="s">
        <v>1191</v>
      </c>
    </row>
    <row r="112" customFormat="false" ht="27.75" hidden="false" customHeight="true" outlineLevel="0" collapsed="false">
      <c r="A112" s="57" t="s">
        <v>290</v>
      </c>
      <c r="B112" s="57" t="s">
        <v>292</v>
      </c>
      <c r="C112" s="58" t="n">
        <v>46322</v>
      </c>
      <c r="D112" s="57" t="s">
        <v>1554</v>
      </c>
      <c r="E112" s="57" t="s">
        <v>202</v>
      </c>
      <c r="F112" s="57" t="s">
        <v>203</v>
      </c>
      <c r="G112" s="57" t="s">
        <v>443</v>
      </c>
      <c r="H112" s="57" t="s">
        <v>1555</v>
      </c>
      <c r="I112" s="57" t="s">
        <v>504</v>
      </c>
      <c r="J112" s="57"/>
      <c r="K112" s="57" t="s">
        <v>187</v>
      </c>
      <c r="L112" s="57" t="s">
        <v>386</v>
      </c>
      <c r="M112" s="57"/>
      <c r="N112" s="57" t="s">
        <v>1225</v>
      </c>
    </row>
    <row r="113" customFormat="false" ht="27.75" hidden="false" customHeight="true" outlineLevel="0" collapsed="false">
      <c r="A113" s="57" t="s">
        <v>290</v>
      </c>
      <c r="B113" s="57" t="s">
        <v>292</v>
      </c>
      <c r="C113" s="58" t="n">
        <v>46322</v>
      </c>
      <c r="D113" s="57" t="s">
        <v>1554</v>
      </c>
      <c r="E113" s="57" t="s">
        <v>202</v>
      </c>
      <c r="F113" s="57" t="s">
        <v>203</v>
      </c>
      <c r="G113" s="57" t="s">
        <v>502</v>
      </c>
      <c r="H113" s="57" t="s">
        <v>1526</v>
      </c>
      <c r="I113" s="57" t="s">
        <v>504</v>
      </c>
      <c r="J113" s="57"/>
      <c r="K113" s="57" t="s">
        <v>454</v>
      </c>
      <c r="L113" s="57" t="s">
        <v>386</v>
      </c>
      <c r="M113" s="57"/>
      <c r="N113" s="57" t="s">
        <v>1228</v>
      </c>
    </row>
    <row r="114" customFormat="false" ht="27.75" hidden="false" customHeight="true" outlineLevel="0" collapsed="false">
      <c r="A114" s="57" t="s">
        <v>290</v>
      </c>
      <c r="B114" s="57" t="s">
        <v>292</v>
      </c>
      <c r="C114" s="58" t="n">
        <v>46322</v>
      </c>
      <c r="D114" s="57" t="s">
        <v>1554</v>
      </c>
      <c r="E114" s="57" t="s">
        <v>202</v>
      </c>
      <c r="F114" s="57" t="s">
        <v>203</v>
      </c>
      <c r="G114" s="57" t="s">
        <v>502</v>
      </c>
      <c r="H114" s="57" t="s">
        <v>1527</v>
      </c>
      <c r="I114" s="57" t="s">
        <v>504</v>
      </c>
      <c r="J114" s="57"/>
      <c r="K114" s="57" t="s">
        <v>454</v>
      </c>
      <c r="L114" s="57" t="s">
        <v>386</v>
      </c>
      <c r="M114" s="57"/>
      <c r="N114" s="57" t="s">
        <v>1231</v>
      </c>
    </row>
    <row r="115" customFormat="false" ht="27.75" hidden="false" customHeight="true" outlineLevel="0" collapsed="false">
      <c r="A115" s="57" t="s">
        <v>290</v>
      </c>
      <c r="B115" s="57" t="s">
        <v>292</v>
      </c>
      <c r="C115" s="58" t="n">
        <v>46322</v>
      </c>
      <c r="D115" s="57" t="s">
        <v>1554</v>
      </c>
      <c r="E115" s="57" t="s">
        <v>202</v>
      </c>
      <c r="F115" s="57" t="s">
        <v>203</v>
      </c>
      <c r="G115" s="57" t="s">
        <v>502</v>
      </c>
      <c r="H115" s="57" t="s">
        <v>1528</v>
      </c>
      <c r="I115" s="57" t="s">
        <v>504</v>
      </c>
      <c r="J115" s="57"/>
      <c r="K115" s="57" t="s">
        <v>454</v>
      </c>
      <c r="L115" s="57" t="s">
        <v>386</v>
      </c>
      <c r="M115" s="57"/>
      <c r="N115" s="57" t="s">
        <v>1233</v>
      </c>
    </row>
    <row r="116" customFormat="false" ht="65.25" hidden="false" customHeight="true" outlineLevel="0" collapsed="false">
      <c r="A116" s="57" t="s">
        <v>290</v>
      </c>
      <c r="B116" s="57" t="s">
        <v>292</v>
      </c>
      <c r="C116" s="58" t="n">
        <v>46322</v>
      </c>
      <c r="D116" s="57" t="s">
        <v>1554</v>
      </c>
      <c r="E116" s="57" t="s">
        <v>202</v>
      </c>
      <c r="F116" s="57" t="s">
        <v>203</v>
      </c>
      <c r="G116" s="57" t="s">
        <v>502</v>
      </c>
      <c r="H116" s="57" t="s">
        <v>1529</v>
      </c>
      <c r="I116" s="57" t="s">
        <v>504</v>
      </c>
      <c r="J116" s="57"/>
      <c r="K116" s="57" t="s">
        <v>454</v>
      </c>
      <c r="L116" s="74" t="s">
        <v>447</v>
      </c>
      <c r="M116" s="57" t="s">
        <v>1261</v>
      </c>
      <c r="N116" s="57" t="s">
        <v>1235</v>
      </c>
    </row>
    <row r="117" customFormat="false" ht="65.25" hidden="false" customHeight="true" outlineLevel="0" collapsed="false">
      <c r="A117" s="57" t="s">
        <v>290</v>
      </c>
      <c r="B117" s="57" t="s">
        <v>292</v>
      </c>
      <c r="C117" s="58" t="n">
        <v>46322</v>
      </c>
      <c r="D117" s="57" t="s">
        <v>1554</v>
      </c>
      <c r="E117" s="57" t="s">
        <v>202</v>
      </c>
      <c r="F117" s="57" t="s">
        <v>203</v>
      </c>
      <c r="G117" s="57" t="s">
        <v>502</v>
      </c>
      <c r="H117" s="57" t="s">
        <v>1530</v>
      </c>
      <c r="I117" s="57" t="s">
        <v>504</v>
      </c>
      <c r="J117" s="57"/>
      <c r="K117" s="57" t="s">
        <v>454</v>
      </c>
      <c r="L117" s="74" t="s">
        <v>447</v>
      </c>
      <c r="M117" s="57" t="s">
        <v>1261</v>
      </c>
      <c r="N117" s="57" t="s">
        <v>1238</v>
      </c>
    </row>
    <row r="118" customFormat="false" ht="27.75" hidden="false" customHeight="true" outlineLevel="0" collapsed="false">
      <c r="A118" s="57" t="s">
        <v>290</v>
      </c>
      <c r="B118" s="57" t="s">
        <v>292</v>
      </c>
      <c r="C118" s="58" t="n">
        <v>46322</v>
      </c>
      <c r="D118" s="57" t="s">
        <v>1554</v>
      </c>
      <c r="E118" s="57" t="s">
        <v>202</v>
      </c>
      <c r="F118" s="57" t="s">
        <v>203</v>
      </c>
      <c r="G118" s="57" t="s">
        <v>502</v>
      </c>
      <c r="H118" s="57" t="s">
        <v>1531</v>
      </c>
      <c r="I118" s="57" t="s">
        <v>522</v>
      </c>
      <c r="J118" s="57"/>
      <c r="K118" s="57" t="s">
        <v>454</v>
      </c>
      <c r="L118" s="57" t="s">
        <v>386</v>
      </c>
      <c r="M118" s="57" t="s">
        <v>552</v>
      </c>
      <c r="N118" s="57" t="s">
        <v>1240</v>
      </c>
    </row>
    <row r="119" customFormat="false" ht="27.75" hidden="false" customHeight="true" outlineLevel="0" collapsed="false">
      <c r="A119" s="57" t="s">
        <v>290</v>
      </c>
      <c r="B119" s="57" t="s">
        <v>292</v>
      </c>
      <c r="C119" s="58" t="n">
        <v>46322</v>
      </c>
      <c r="D119" s="57" t="s">
        <v>1554</v>
      </c>
      <c r="E119" s="57" t="s">
        <v>202</v>
      </c>
      <c r="F119" s="57" t="s">
        <v>203</v>
      </c>
      <c r="G119" s="57" t="s">
        <v>502</v>
      </c>
      <c r="H119" s="57" t="s">
        <v>1532</v>
      </c>
      <c r="I119" s="57" t="s">
        <v>504</v>
      </c>
      <c r="J119" s="57"/>
      <c r="K119" s="57" t="s">
        <v>454</v>
      </c>
      <c r="L119" s="57" t="s">
        <v>386</v>
      </c>
      <c r="M119" s="57"/>
      <c r="N119" s="57" t="s">
        <v>1243</v>
      </c>
    </row>
    <row r="120" customFormat="false" ht="27.75" hidden="false" customHeight="true" outlineLevel="0" collapsed="false">
      <c r="A120" s="57" t="s">
        <v>290</v>
      </c>
      <c r="B120" s="57" t="s">
        <v>292</v>
      </c>
      <c r="C120" s="58" t="n">
        <v>46322</v>
      </c>
      <c r="D120" s="57" t="s">
        <v>1554</v>
      </c>
      <c r="E120" s="57" t="s">
        <v>202</v>
      </c>
      <c r="F120" s="57" t="s">
        <v>203</v>
      </c>
      <c r="G120" s="57" t="s">
        <v>450</v>
      </c>
      <c r="H120" s="57" t="s">
        <v>1533</v>
      </c>
      <c r="I120" s="57" t="s">
        <v>452</v>
      </c>
      <c r="J120" s="57"/>
      <c r="K120" s="57" t="s">
        <v>454</v>
      </c>
      <c r="L120" s="57" t="s">
        <v>386</v>
      </c>
      <c r="M120" s="57"/>
      <c r="N120" s="57" t="s">
        <v>1245</v>
      </c>
    </row>
    <row r="121" customFormat="false" ht="27.75" hidden="false" customHeight="true" outlineLevel="0" collapsed="false">
      <c r="A121" s="57" t="s">
        <v>290</v>
      </c>
      <c r="B121" s="57" t="s">
        <v>292</v>
      </c>
      <c r="C121" s="58" t="n">
        <v>46322</v>
      </c>
      <c r="D121" s="57" t="s">
        <v>1554</v>
      </c>
      <c r="E121" s="57" t="s">
        <v>202</v>
      </c>
      <c r="F121" s="57" t="s">
        <v>203</v>
      </c>
      <c r="G121" s="57" t="s">
        <v>450</v>
      </c>
      <c r="H121" s="57" t="s">
        <v>1534</v>
      </c>
      <c r="I121" s="57" t="s">
        <v>452</v>
      </c>
      <c r="J121" s="57"/>
      <c r="K121" s="57" t="s">
        <v>454</v>
      </c>
      <c r="L121" s="57" t="s">
        <v>386</v>
      </c>
      <c r="M121" s="57"/>
      <c r="N121" s="57" t="s">
        <v>1247</v>
      </c>
    </row>
    <row r="122" customFormat="false" ht="52.5" hidden="false" customHeight="true" outlineLevel="0" collapsed="false">
      <c r="A122" s="57" t="s">
        <v>290</v>
      </c>
      <c r="B122" s="57" t="s">
        <v>292</v>
      </c>
      <c r="C122" s="58" t="n">
        <v>46322</v>
      </c>
      <c r="D122" s="57" t="s">
        <v>1554</v>
      </c>
      <c r="E122" s="57" t="s">
        <v>202</v>
      </c>
      <c r="F122" s="57" t="s">
        <v>203</v>
      </c>
      <c r="G122" s="57" t="s">
        <v>637</v>
      </c>
      <c r="H122" s="57" t="s">
        <v>1553</v>
      </c>
      <c r="I122" s="57" t="s">
        <v>1190</v>
      </c>
      <c r="J122" s="57"/>
      <c r="K122" s="57" t="s">
        <v>454</v>
      </c>
      <c r="L122" s="74" t="s">
        <v>447</v>
      </c>
      <c r="M122" s="57" t="s">
        <v>1268</v>
      </c>
      <c r="N122" s="57" t="s">
        <v>1191</v>
      </c>
    </row>
    <row r="123" customFormat="false" ht="27.75" hidden="false" customHeight="true" outlineLevel="0" collapsed="false">
      <c r="A123" s="57" t="s">
        <v>293</v>
      </c>
      <c r="B123" s="57" t="s">
        <v>294</v>
      </c>
      <c r="C123" s="58" t="n">
        <v>46322</v>
      </c>
      <c r="D123" s="57" t="s">
        <v>1556</v>
      </c>
      <c r="E123" s="57" t="s">
        <v>202</v>
      </c>
      <c r="F123" s="57" t="s">
        <v>215</v>
      </c>
      <c r="G123" s="57" t="s">
        <v>443</v>
      </c>
      <c r="H123" s="57" t="s">
        <v>1537</v>
      </c>
      <c r="I123" s="57" t="s">
        <v>504</v>
      </c>
      <c r="J123" s="57"/>
      <c r="K123" s="57" t="s">
        <v>187</v>
      </c>
      <c r="L123" s="57" t="s">
        <v>386</v>
      </c>
      <c r="M123" s="57"/>
      <c r="N123" s="57" t="s">
        <v>1289</v>
      </c>
    </row>
    <row r="124" customFormat="false" ht="27.75" hidden="false" customHeight="true" outlineLevel="0" collapsed="false">
      <c r="A124" s="57" t="s">
        <v>293</v>
      </c>
      <c r="B124" s="57" t="s">
        <v>294</v>
      </c>
      <c r="C124" s="58" t="n">
        <v>46322</v>
      </c>
      <c r="D124" s="57" t="s">
        <v>1556</v>
      </c>
      <c r="E124" s="57" t="s">
        <v>202</v>
      </c>
      <c r="F124" s="57" t="s">
        <v>215</v>
      </c>
      <c r="G124" s="57" t="s">
        <v>502</v>
      </c>
      <c r="H124" s="57" t="s">
        <v>1526</v>
      </c>
      <c r="I124" s="57" t="s">
        <v>504</v>
      </c>
      <c r="J124" s="57"/>
      <c r="K124" s="57" t="s">
        <v>454</v>
      </c>
      <c r="L124" s="57" t="s">
        <v>386</v>
      </c>
      <c r="M124" s="57"/>
      <c r="N124" s="57" t="s">
        <v>1291</v>
      </c>
    </row>
    <row r="125" customFormat="false" ht="27.75" hidden="false" customHeight="true" outlineLevel="0" collapsed="false">
      <c r="A125" s="57" t="s">
        <v>293</v>
      </c>
      <c r="B125" s="57" t="s">
        <v>294</v>
      </c>
      <c r="C125" s="58" t="n">
        <v>46322</v>
      </c>
      <c r="D125" s="57" t="s">
        <v>1556</v>
      </c>
      <c r="E125" s="57" t="s">
        <v>202</v>
      </c>
      <c r="F125" s="57" t="s">
        <v>215</v>
      </c>
      <c r="G125" s="57" t="s">
        <v>502</v>
      </c>
      <c r="H125" s="57" t="s">
        <v>1527</v>
      </c>
      <c r="I125" s="57" t="s">
        <v>504</v>
      </c>
      <c r="J125" s="57"/>
      <c r="K125" s="57" t="s">
        <v>454</v>
      </c>
      <c r="L125" s="57" t="s">
        <v>386</v>
      </c>
      <c r="M125" s="57"/>
      <c r="N125" s="57" t="s">
        <v>1293</v>
      </c>
    </row>
    <row r="126" customFormat="false" ht="27.75" hidden="false" customHeight="true" outlineLevel="0" collapsed="false">
      <c r="A126" s="57" t="s">
        <v>293</v>
      </c>
      <c r="B126" s="57" t="s">
        <v>294</v>
      </c>
      <c r="C126" s="58" t="n">
        <v>46322</v>
      </c>
      <c r="D126" s="57" t="s">
        <v>1556</v>
      </c>
      <c r="E126" s="57" t="s">
        <v>202</v>
      </c>
      <c r="F126" s="57" t="s">
        <v>215</v>
      </c>
      <c r="G126" s="57" t="s">
        <v>502</v>
      </c>
      <c r="H126" s="57" t="s">
        <v>1528</v>
      </c>
      <c r="I126" s="57" t="s">
        <v>504</v>
      </c>
      <c r="J126" s="57"/>
      <c r="K126" s="57" t="s">
        <v>454</v>
      </c>
      <c r="L126" s="57" t="s">
        <v>386</v>
      </c>
      <c r="M126" s="57"/>
      <c r="N126" s="57" t="s">
        <v>1295</v>
      </c>
    </row>
    <row r="127" customFormat="false" ht="27.75" hidden="false" customHeight="true" outlineLevel="0" collapsed="false">
      <c r="A127" s="57" t="s">
        <v>293</v>
      </c>
      <c r="B127" s="57" t="s">
        <v>294</v>
      </c>
      <c r="C127" s="58" t="n">
        <v>46322</v>
      </c>
      <c r="D127" s="57" t="s">
        <v>1556</v>
      </c>
      <c r="E127" s="57" t="s">
        <v>202</v>
      </c>
      <c r="F127" s="57" t="s">
        <v>215</v>
      </c>
      <c r="G127" s="57" t="s">
        <v>502</v>
      </c>
      <c r="H127" s="57" t="s">
        <v>1529</v>
      </c>
      <c r="I127" s="57" t="s">
        <v>504</v>
      </c>
      <c r="J127" s="57"/>
      <c r="K127" s="57" t="s">
        <v>454</v>
      </c>
      <c r="L127" s="57" t="s">
        <v>386</v>
      </c>
      <c r="M127" s="57"/>
      <c r="N127" s="57" t="s">
        <v>1297</v>
      </c>
    </row>
    <row r="128" customFormat="false" ht="27.75" hidden="false" customHeight="true" outlineLevel="0" collapsed="false">
      <c r="A128" s="57" t="s">
        <v>293</v>
      </c>
      <c r="B128" s="57" t="s">
        <v>294</v>
      </c>
      <c r="C128" s="58" t="n">
        <v>46322</v>
      </c>
      <c r="D128" s="57" t="s">
        <v>1556</v>
      </c>
      <c r="E128" s="57" t="s">
        <v>202</v>
      </c>
      <c r="F128" s="57" t="s">
        <v>215</v>
      </c>
      <c r="G128" s="57" t="s">
        <v>502</v>
      </c>
      <c r="H128" s="57" t="s">
        <v>1530</v>
      </c>
      <c r="I128" s="57" t="s">
        <v>504</v>
      </c>
      <c r="J128" s="57"/>
      <c r="K128" s="57" t="s">
        <v>454</v>
      </c>
      <c r="L128" s="57" t="s">
        <v>386</v>
      </c>
      <c r="M128" s="57"/>
      <c r="N128" s="57" t="s">
        <v>1299</v>
      </c>
    </row>
    <row r="129" customFormat="false" ht="27.75" hidden="false" customHeight="true" outlineLevel="0" collapsed="false">
      <c r="A129" s="57" t="s">
        <v>293</v>
      </c>
      <c r="B129" s="57" t="s">
        <v>294</v>
      </c>
      <c r="C129" s="58" t="n">
        <v>46322</v>
      </c>
      <c r="D129" s="57" t="s">
        <v>1556</v>
      </c>
      <c r="E129" s="57" t="s">
        <v>202</v>
      </c>
      <c r="F129" s="57" t="s">
        <v>215</v>
      </c>
      <c r="G129" s="57" t="s">
        <v>502</v>
      </c>
      <c r="H129" s="57" t="s">
        <v>1531</v>
      </c>
      <c r="I129" s="57" t="s">
        <v>619</v>
      </c>
      <c r="J129" s="57"/>
      <c r="K129" s="57" t="s">
        <v>454</v>
      </c>
      <c r="L129" s="57" t="s">
        <v>386</v>
      </c>
      <c r="M129" s="57" t="s">
        <v>552</v>
      </c>
      <c r="N129" s="57" t="s">
        <v>1301</v>
      </c>
    </row>
    <row r="130" customFormat="false" ht="27.75" hidden="false" customHeight="true" outlineLevel="0" collapsed="false">
      <c r="A130" s="57" t="s">
        <v>293</v>
      </c>
      <c r="B130" s="57" t="s">
        <v>294</v>
      </c>
      <c r="C130" s="58" t="n">
        <v>46322</v>
      </c>
      <c r="D130" s="57" t="s">
        <v>1556</v>
      </c>
      <c r="E130" s="57" t="s">
        <v>202</v>
      </c>
      <c r="F130" s="57" t="s">
        <v>215</v>
      </c>
      <c r="G130" s="57" t="s">
        <v>502</v>
      </c>
      <c r="H130" s="57" t="s">
        <v>1532</v>
      </c>
      <c r="I130" s="57" t="s">
        <v>504</v>
      </c>
      <c r="J130" s="57"/>
      <c r="K130" s="57" t="s">
        <v>454</v>
      </c>
      <c r="L130" s="57" t="s">
        <v>386</v>
      </c>
      <c r="M130" s="57"/>
      <c r="N130" s="57" t="s">
        <v>1303</v>
      </c>
    </row>
    <row r="131" customFormat="false" ht="27.75" hidden="false" customHeight="true" outlineLevel="0" collapsed="false">
      <c r="A131" s="57" t="s">
        <v>293</v>
      </c>
      <c r="B131" s="57" t="s">
        <v>294</v>
      </c>
      <c r="C131" s="58" t="n">
        <v>46322</v>
      </c>
      <c r="D131" s="57" t="s">
        <v>1556</v>
      </c>
      <c r="E131" s="57" t="s">
        <v>202</v>
      </c>
      <c r="F131" s="57" t="s">
        <v>215</v>
      </c>
      <c r="G131" s="57" t="s">
        <v>450</v>
      </c>
      <c r="H131" s="57" t="s">
        <v>1533</v>
      </c>
      <c r="I131" s="57" t="s">
        <v>452</v>
      </c>
      <c r="J131" s="57"/>
      <c r="K131" s="57" t="s">
        <v>454</v>
      </c>
      <c r="L131" s="57" t="s">
        <v>386</v>
      </c>
      <c r="M131" s="57"/>
      <c r="N131" s="57" t="s">
        <v>1305</v>
      </c>
    </row>
    <row r="132" customFormat="false" ht="27.75" hidden="false" customHeight="true" outlineLevel="0" collapsed="false">
      <c r="A132" s="57" t="s">
        <v>293</v>
      </c>
      <c r="B132" s="57" t="s">
        <v>294</v>
      </c>
      <c r="C132" s="58" t="n">
        <v>46322</v>
      </c>
      <c r="D132" s="57" t="s">
        <v>1556</v>
      </c>
      <c r="E132" s="57" t="s">
        <v>202</v>
      </c>
      <c r="F132" s="57" t="s">
        <v>215</v>
      </c>
      <c r="G132" s="57" t="s">
        <v>450</v>
      </c>
      <c r="H132" s="57" t="s">
        <v>1538</v>
      </c>
      <c r="I132" s="57" t="s">
        <v>452</v>
      </c>
      <c r="J132" s="57"/>
      <c r="K132" s="57" t="s">
        <v>454</v>
      </c>
      <c r="L132" s="57" t="s">
        <v>386</v>
      </c>
      <c r="M132" s="57"/>
      <c r="N132" s="57" t="s">
        <v>1307</v>
      </c>
    </row>
    <row r="133" customFormat="false" ht="27.75" hidden="false" customHeight="true" outlineLevel="0" collapsed="false">
      <c r="A133" s="57" t="s">
        <v>293</v>
      </c>
      <c r="B133" s="57" t="s">
        <v>294</v>
      </c>
      <c r="C133" s="58" t="n">
        <v>46322</v>
      </c>
      <c r="D133" s="57" t="s">
        <v>1556</v>
      </c>
      <c r="E133" s="57" t="s">
        <v>202</v>
      </c>
      <c r="F133" s="57" t="s">
        <v>215</v>
      </c>
      <c r="G133" s="57" t="s">
        <v>450</v>
      </c>
      <c r="H133" s="57" t="s">
        <v>1539</v>
      </c>
      <c r="I133" s="57" t="s">
        <v>452</v>
      </c>
      <c r="J133" s="57"/>
      <c r="K133" s="57" t="s">
        <v>454</v>
      </c>
      <c r="L133" s="57" t="s">
        <v>386</v>
      </c>
      <c r="M133" s="57"/>
      <c r="N133" s="57" t="s">
        <v>1309</v>
      </c>
    </row>
    <row r="134" customFormat="false" ht="27.75" hidden="false" customHeight="true" outlineLevel="0" collapsed="false">
      <c r="A134" s="57" t="s">
        <v>293</v>
      </c>
      <c r="B134" s="57" t="s">
        <v>294</v>
      </c>
      <c r="C134" s="58" t="n">
        <v>46322</v>
      </c>
      <c r="D134" s="57" t="s">
        <v>1556</v>
      </c>
      <c r="E134" s="57" t="s">
        <v>202</v>
      </c>
      <c r="F134" s="57" t="s">
        <v>215</v>
      </c>
      <c r="G134" s="57" t="s">
        <v>632</v>
      </c>
      <c r="H134" s="57" t="s">
        <v>1540</v>
      </c>
      <c r="I134" s="57" t="s">
        <v>504</v>
      </c>
      <c r="J134" s="57"/>
      <c r="K134" s="57" t="s">
        <v>187</v>
      </c>
      <c r="L134" s="57" t="s">
        <v>386</v>
      </c>
      <c r="M134" s="57" t="s">
        <v>635</v>
      </c>
      <c r="N134" s="57" t="s">
        <v>1311</v>
      </c>
    </row>
    <row r="135" customFormat="false" ht="27.75" hidden="false" customHeight="true" outlineLevel="0" collapsed="false">
      <c r="A135" s="57" t="s">
        <v>293</v>
      </c>
      <c r="B135" s="57" t="s">
        <v>294</v>
      </c>
      <c r="C135" s="58" t="n">
        <v>46322</v>
      </c>
      <c r="D135" s="57" t="s">
        <v>1556</v>
      </c>
      <c r="E135" s="57" t="s">
        <v>202</v>
      </c>
      <c r="F135" s="57" t="s">
        <v>215</v>
      </c>
      <c r="G135" s="57" t="s">
        <v>637</v>
      </c>
      <c r="H135" s="57" t="s">
        <v>1541</v>
      </c>
      <c r="I135" s="57" t="s">
        <v>1313</v>
      </c>
      <c r="J135" s="57"/>
      <c r="K135" s="57" t="s">
        <v>454</v>
      </c>
      <c r="L135" s="57" t="s">
        <v>386</v>
      </c>
      <c r="M135" s="57" t="s">
        <v>1331</v>
      </c>
      <c r="N135" s="57" t="s">
        <v>1314</v>
      </c>
    </row>
    <row r="136" customFormat="false" ht="27.75" hidden="false" customHeight="true" outlineLevel="0" collapsed="false">
      <c r="A136" s="57" t="s">
        <v>301</v>
      </c>
      <c r="B136" s="57" t="s">
        <v>302</v>
      </c>
      <c r="C136" s="58" t="n">
        <v>46324</v>
      </c>
      <c r="D136" s="57" t="s">
        <v>1557</v>
      </c>
      <c r="E136" s="57" t="s">
        <v>188</v>
      </c>
      <c r="F136" s="57" t="s">
        <v>215</v>
      </c>
      <c r="G136" s="57" t="s">
        <v>450</v>
      </c>
      <c r="H136" s="57" t="s">
        <v>1521</v>
      </c>
      <c r="I136" s="57" t="s">
        <v>452</v>
      </c>
      <c r="J136" s="57"/>
      <c r="K136" s="57" t="s">
        <v>454</v>
      </c>
      <c r="L136" s="57" t="s">
        <v>386</v>
      </c>
      <c r="M136" s="57"/>
      <c r="N136" s="57" t="s">
        <v>1351</v>
      </c>
    </row>
    <row r="137" customFormat="false" ht="40.5" hidden="false" customHeight="true" outlineLevel="0" collapsed="false">
      <c r="A137" s="57" t="s">
        <v>301</v>
      </c>
      <c r="B137" s="57" t="s">
        <v>302</v>
      </c>
      <c r="C137" s="58" t="n">
        <v>46324</v>
      </c>
      <c r="D137" s="57" t="s">
        <v>1557</v>
      </c>
      <c r="E137" s="57" t="s">
        <v>188</v>
      </c>
      <c r="F137" s="57" t="s">
        <v>215</v>
      </c>
      <c r="G137" s="57" t="s">
        <v>450</v>
      </c>
      <c r="H137" s="57" t="s">
        <v>1522</v>
      </c>
      <c r="I137" s="57" t="s">
        <v>452</v>
      </c>
      <c r="J137" s="57" t="s">
        <v>1551</v>
      </c>
      <c r="K137" s="57" t="s">
        <v>454</v>
      </c>
      <c r="L137" s="57" t="s">
        <v>386</v>
      </c>
      <c r="M137" s="57" t="s">
        <v>1362</v>
      </c>
      <c r="N137" s="57" t="s">
        <v>1354</v>
      </c>
    </row>
    <row r="138" customFormat="false" ht="52.5" hidden="false" customHeight="true" outlineLevel="0" collapsed="false">
      <c r="A138" s="57" t="s">
        <v>301</v>
      </c>
      <c r="B138" s="57" t="s">
        <v>302</v>
      </c>
      <c r="C138" s="58" t="n">
        <v>46324</v>
      </c>
      <c r="D138" s="57" t="s">
        <v>1557</v>
      </c>
      <c r="E138" s="57" t="s">
        <v>188</v>
      </c>
      <c r="F138" s="57" t="s">
        <v>215</v>
      </c>
      <c r="G138" s="57" t="s">
        <v>637</v>
      </c>
      <c r="H138" s="57" t="s">
        <v>1541</v>
      </c>
      <c r="I138" s="57" t="s">
        <v>1313</v>
      </c>
      <c r="J138" s="57"/>
      <c r="K138" s="57" t="s">
        <v>454</v>
      </c>
      <c r="L138" s="74" t="s">
        <v>447</v>
      </c>
      <c r="M138" s="57" t="s">
        <v>1364</v>
      </c>
      <c r="N138" s="57" t="s">
        <v>1314</v>
      </c>
    </row>
    <row r="139" customFormat="false" ht="27.75" hidden="false" customHeight="true" outlineLevel="0" collapsed="false">
      <c r="A139" s="57" t="s">
        <v>304</v>
      </c>
      <c r="B139" s="57" t="s">
        <v>305</v>
      </c>
      <c r="C139" s="58" t="n">
        <v>46324</v>
      </c>
      <c r="D139" s="57" t="s">
        <v>1558</v>
      </c>
      <c r="E139" s="57" t="s">
        <v>188</v>
      </c>
      <c r="F139" s="57" t="s">
        <v>203</v>
      </c>
      <c r="G139" s="57" t="s">
        <v>450</v>
      </c>
      <c r="H139" s="57" t="s">
        <v>1521</v>
      </c>
      <c r="I139" s="57" t="s">
        <v>452</v>
      </c>
      <c r="J139" s="57"/>
      <c r="K139" s="57" t="s">
        <v>454</v>
      </c>
      <c r="L139" s="57" t="s">
        <v>386</v>
      </c>
      <c r="M139" s="57"/>
      <c r="N139" s="57" t="s">
        <v>1384</v>
      </c>
    </row>
    <row r="140" customFormat="false" ht="27.75" hidden="false" customHeight="true" outlineLevel="0" collapsed="false">
      <c r="A140" s="57" t="s">
        <v>310</v>
      </c>
      <c r="B140" s="57" t="s">
        <v>311</v>
      </c>
      <c r="C140" s="58" t="n">
        <v>46325</v>
      </c>
      <c r="D140" s="57" t="s">
        <v>1559</v>
      </c>
      <c r="E140" s="57" t="s">
        <v>202</v>
      </c>
      <c r="F140" s="57" t="s">
        <v>203</v>
      </c>
      <c r="G140" s="57" t="s">
        <v>443</v>
      </c>
      <c r="H140" s="57" t="s">
        <v>1525</v>
      </c>
      <c r="I140" s="57" t="s">
        <v>498</v>
      </c>
      <c r="J140" s="57"/>
      <c r="K140" s="57" t="s">
        <v>454</v>
      </c>
      <c r="L140" s="57" t="s">
        <v>386</v>
      </c>
      <c r="M140" s="57" t="s">
        <v>538</v>
      </c>
      <c r="N140" s="57" t="s">
        <v>1409</v>
      </c>
    </row>
    <row r="141" customFormat="false" ht="27.75" hidden="false" customHeight="true" outlineLevel="0" collapsed="false">
      <c r="A141" s="57" t="s">
        <v>310</v>
      </c>
      <c r="B141" s="57" t="s">
        <v>311</v>
      </c>
      <c r="C141" s="58" t="n">
        <v>46325</v>
      </c>
      <c r="D141" s="57" t="s">
        <v>1559</v>
      </c>
      <c r="E141" s="57" t="s">
        <v>202</v>
      </c>
      <c r="F141" s="57" t="s">
        <v>203</v>
      </c>
      <c r="G141" s="57" t="s">
        <v>502</v>
      </c>
      <c r="H141" s="57" t="s">
        <v>1526</v>
      </c>
      <c r="I141" s="57" t="s">
        <v>504</v>
      </c>
      <c r="J141" s="57"/>
      <c r="K141" s="57" t="s">
        <v>454</v>
      </c>
      <c r="L141" s="57" t="s">
        <v>386</v>
      </c>
      <c r="M141" s="57"/>
      <c r="N141" s="57" t="s">
        <v>1412</v>
      </c>
    </row>
    <row r="142" customFormat="false" ht="27.75" hidden="false" customHeight="true" outlineLevel="0" collapsed="false">
      <c r="A142" s="57" t="s">
        <v>310</v>
      </c>
      <c r="B142" s="57" t="s">
        <v>311</v>
      </c>
      <c r="C142" s="58" t="n">
        <v>46325</v>
      </c>
      <c r="D142" s="57" t="s">
        <v>1559</v>
      </c>
      <c r="E142" s="57" t="s">
        <v>202</v>
      </c>
      <c r="F142" s="57" t="s">
        <v>203</v>
      </c>
      <c r="G142" s="57" t="s">
        <v>502</v>
      </c>
      <c r="H142" s="57" t="s">
        <v>1527</v>
      </c>
      <c r="I142" s="57" t="s">
        <v>504</v>
      </c>
      <c r="J142" s="57"/>
      <c r="K142" s="57" t="s">
        <v>454</v>
      </c>
      <c r="L142" s="57" t="s">
        <v>386</v>
      </c>
      <c r="M142" s="57"/>
      <c r="N142" s="57" t="s">
        <v>1414</v>
      </c>
    </row>
    <row r="143" customFormat="false" ht="27.75" hidden="false" customHeight="true" outlineLevel="0" collapsed="false">
      <c r="A143" s="57" t="s">
        <v>310</v>
      </c>
      <c r="B143" s="57" t="s">
        <v>311</v>
      </c>
      <c r="C143" s="58" t="n">
        <v>46325</v>
      </c>
      <c r="D143" s="57" t="s">
        <v>1559</v>
      </c>
      <c r="E143" s="57" t="s">
        <v>202</v>
      </c>
      <c r="F143" s="57" t="s">
        <v>203</v>
      </c>
      <c r="G143" s="57" t="s">
        <v>502</v>
      </c>
      <c r="H143" s="57" t="s">
        <v>1528</v>
      </c>
      <c r="I143" s="57" t="s">
        <v>504</v>
      </c>
      <c r="J143" s="57"/>
      <c r="K143" s="57" t="s">
        <v>454</v>
      </c>
      <c r="L143" s="57" t="s">
        <v>386</v>
      </c>
      <c r="M143" s="57"/>
      <c r="N143" s="57" t="s">
        <v>1416</v>
      </c>
    </row>
    <row r="144" customFormat="false" ht="27.75" hidden="false" customHeight="true" outlineLevel="0" collapsed="false">
      <c r="A144" s="57" t="s">
        <v>310</v>
      </c>
      <c r="B144" s="57" t="s">
        <v>311</v>
      </c>
      <c r="C144" s="58" t="n">
        <v>46325</v>
      </c>
      <c r="D144" s="57" t="s">
        <v>1559</v>
      </c>
      <c r="E144" s="57" t="s">
        <v>202</v>
      </c>
      <c r="F144" s="57" t="s">
        <v>203</v>
      </c>
      <c r="G144" s="57" t="s">
        <v>502</v>
      </c>
      <c r="H144" s="57" t="s">
        <v>1531</v>
      </c>
      <c r="I144" s="57" t="s">
        <v>522</v>
      </c>
      <c r="J144" s="57"/>
      <c r="K144" s="57" t="s">
        <v>454</v>
      </c>
      <c r="L144" s="57" t="s">
        <v>386</v>
      </c>
      <c r="M144" s="57" t="s">
        <v>552</v>
      </c>
      <c r="N144" s="57" t="s">
        <v>1418</v>
      </c>
    </row>
    <row r="145" customFormat="false" ht="27.75" hidden="false" customHeight="true" outlineLevel="0" collapsed="false">
      <c r="A145" s="57" t="s">
        <v>310</v>
      </c>
      <c r="B145" s="57" t="s">
        <v>311</v>
      </c>
      <c r="C145" s="58" t="n">
        <v>46325</v>
      </c>
      <c r="D145" s="57" t="s">
        <v>1559</v>
      </c>
      <c r="E145" s="57" t="s">
        <v>202</v>
      </c>
      <c r="F145" s="57" t="s">
        <v>203</v>
      </c>
      <c r="G145" s="57" t="s">
        <v>502</v>
      </c>
      <c r="H145" s="57" t="s">
        <v>1532</v>
      </c>
      <c r="I145" s="57" t="s">
        <v>504</v>
      </c>
      <c r="J145" s="57"/>
      <c r="K145" s="57" t="s">
        <v>454</v>
      </c>
      <c r="L145" s="57" t="s">
        <v>386</v>
      </c>
      <c r="M145" s="57"/>
      <c r="N145" s="57" t="s">
        <v>1421</v>
      </c>
    </row>
    <row r="146" customFormat="false" ht="27.75" hidden="false" customHeight="true" outlineLevel="0" collapsed="false">
      <c r="A146" s="57" t="s">
        <v>310</v>
      </c>
      <c r="B146" s="57" t="s">
        <v>311</v>
      </c>
      <c r="C146" s="58" t="n">
        <v>46325</v>
      </c>
      <c r="D146" s="57" t="s">
        <v>1559</v>
      </c>
      <c r="E146" s="57" t="s">
        <v>202</v>
      </c>
      <c r="F146" s="57" t="s">
        <v>203</v>
      </c>
      <c r="G146" s="57" t="s">
        <v>450</v>
      </c>
      <c r="H146" s="57" t="s">
        <v>1533</v>
      </c>
      <c r="I146" s="57" t="s">
        <v>452</v>
      </c>
      <c r="J146" s="57"/>
      <c r="K146" s="57" t="s">
        <v>454</v>
      </c>
      <c r="L146" s="57" t="s">
        <v>386</v>
      </c>
      <c r="M146" s="57"/>
      <c r="N146" s="57" t="s">
        <v>1423</v>
      </c>
    </row>
    <row r="147" customFormat="false" ht="27.75" hidden="false" customHeight="true" outlineLevel="0" collapsed="false">
      <c r="A147" s="57" t="s">
        <v>310</v>
      </c>
      <c r="B147" s="57" t="s">
        <v>311</v>
      </c>
      <c r="C147" s="58" t="n">
        <v>46325</v>
      </c>
      <c r="D147" s="57" t="s">
        <v>1559</v>
      </c>
      <c r="E147" s="57" t="s">
        <v>202</v>
      </c>
      <c r="F147" s="57" t="s">
        <v>203</v>
      </c>
      <c r="G147" s="57" t="s">
        <v>450</v>
      </c>
      <c r="H147" s="57" t="s">
        <v>1534</v>
      </c>
      <c r="I147" s="57" t="s">
        <v>452</v>
      </c>
      <c r="J147" s="57"/>
      <c r="K147" s="57" t="s">
        <v>454</v>
      </c>
      <c r="L147" s="57" t="s">
        <v>386</v>
      </c>
      <c r="M147" s="57"/>
      <c r="N147" s="57" t="s">
        <v>1425</v>
      </c>
    </row>
    <row r="148" customFormat="false" ht="78" hidden="false" customHeight="true" outlineLevel="0" collapsed="false">
      <c r="A148" s="57" t="s">
        <v>312</v>
      </c>
      <c r="B148" s="57" t="s">
        <v>232</v>
      </c>
      <c r="C148" s="58" t="n">
        <v>46325</v>
      </c>
      <c r="D148" s="57" t="s">
        <v>1543</v>
      </c>
      <c r="E148" s="57" t="s">
        <v>202</v>
      </c>
      <c r="F148" s="57" t="s">
        <v>189</v>
      </c>
      <c r="G148" s="57" t="s">
        <v>443</v>
      </c>
      <c r="H148" s="57" t="s">
        <v>1520</v>
      </c>
      <c r="I148" s="57" t="s">
        <v>504</v>
      </c>
      <c r="J148" s="57"/>
      <c r="K148" s="57" t="s">
        <v>729</v>
      </c>
      <c r="L148" s="74" t="s">
        <v>447</v>
      </c>
      <c r="M148" s="57" t="s">
        <v>730</v>
      </c>
      <c r="N148" s="57" t="s">
        <v>446</v>
      </c>
    </row>
    <row r="149" customFormat="false" ht="27.75" hidden="false" customHeight="true" outlineLevel="0" collapsed="false">
      <c r="A149" s="57" t="s">
        <v>312</v>
      </c>
      <c r="B149" s="57" t="s">
        <v>232</v>
      </c>
      <c r="C149" s="58" t="n">
        <v>46325</v>
      </c>
      <c r="D149" s="57" t="s">
        <v>1543</v>
      </c>
      <c r="E149" s="57" t="s">
        <v>202</v>
      </c>
      <c r="F149" s="57" t="s">
        <v>189</v>
      </c>
      <c r="G149" s="57" t="s">
        <v>443</v>
      </c>
      <c r="H149" s="57" t="s">
        <v>1544</v>
      </c>
      <c r="I149" s="57" t="s">
        <v>733</v>
      </c>
      <c r="J149" s="57"/>
      <c r="K149" s="57" t="s">
        <v>187</v>
      </c>
      <c r="L149" s="57" t="s">
        <v>386</v>
      </c>
      <c r="M149" s="57" t="s">
        <v>735</v>
      </c>
      <c r="N149" s="57" t="s">
        <v>734</v>
      </c>
    </row>
    <row r="150" customFormat="false" ht="27.75" hidden="false" customHeight="true" outlineLevel="0" collapsed="false">
      <c r="A150" s="57" t="s">
        <v>312</v>
      </c>
      <c r="B150" s="57" t="s">
        <v>232</v>
      </c>
      <c r="C150" s="58" t="n">
        <v>46325</v>
      </c>
      <c r="D150" s="57" t="s">
        <v>1543</v>
      </c>
      <c r="E150" s="57" t="s">
        <v>202</v>
      </c>
      <c r="F150" s="57" t="s">
        <v>189</v>
      </c>
      <c r="G150" s="57" t="s">
        <v>443</v>
      </c>
      <c r="H150" s="57" t="s">
        <v>1537</v>
      </c>
      <c r="I150" s="57" t="s">
        <v>504</v>
      </c>
      <c r="J150" s="57"/>
      <c r="K150" s="57" t="s">
        <v>187</v>
      </c>
      <c r="L150" s="57" t="s">
        <v>386</v>
      </c>
      <c r="M150" s="57"/>
      <c r="N150" s="57" t="s">
        <v>737</v>
      </c>
    </row>
    <row r="151" customFormat="false" ht="27.75" hidden="false" customHeight="true" outlineLevel="0" collapsed="false">
      <c r="A151" s="57" t="s">
        <v>312</v>
      </c>
      <c r="B151" s="57" t="s">
        <v>232</v>
      </c>
      <c r="C151" s="58" t="n">
        <v>46325</v>
      </c>
      <c r="D151" s="57" t="s">
        <v>1543</v>
      </c>
      <c r="E151" s="57" t="s">
        <v>202</v>
      </c>
      <c r="F151" s="57" t="s">
        <v>189</v>
      </c>
      <c r="G151" s="57" t="s">
        <v>502</v>
      </c>
      <c r="H151" s="57" t="s">
        <v>1526</v>
      </c>
      <c r="I151" s="57" t="s">
        <v>504</v>
      </c>
      <c r="J151" s="57"/>
      <c r="K151" s="57" t="s">
        <v>454</v>
      </c>
      <c r="L151" s="57" t="s">
        <v>386</v>
      </c>
      <c r="M151" s="57"/>
      <c r="N151" s="57" t="s">
        <v>739</v>
      </c>
    </row>
    <row r="152" customFormat="false" ht="27.75" hidden="false" customHeight="true" outlineLevel="0" collapsed="false">
      <c r="A152" s="57" t="s">
        <v>312</v>
      </c>
      <c r="B152" s="57" t="s">
        <v>232</v>
      </c>
      <c r="C152" s="58" t="n">
        <v>46325</v>
      </c>
      <c r="D152" s="57" t="s">
        <v>1543</v>
      </c>
      <c r="E152" s="57" t="s">
        <v>202</v>
      </c>
      <c r="F152" s="57" t="s">
        <v>189</v>
      </c>
      <c r="G152" s="57" t="s">
        <v>502</v>
      </c>
      <c r="H152" s="57" t="s">
        <v>1527</v>
      </c>
      <c r="I152" s="57" t="s">
        <v>504</v>
      </c>
      <c r="J152" s="57"/>
      <c r="K152" s="57" t="s">
        <v>454</v>
      </c>
      <c r="L152" s="57" t="s">
        <v>386</v>
      </c>
      <c r="M152" s="57"/>
      <c r="N152" s="57" t="s">
        <v>741</v>
      </c>
    </row>
    <row r="153" customFormat="false" ht="27.75" hidden="false" customHeight="true" outlineLevel="0" collapsed="false">
      <c r="A153" s="57" t="s">
        <v>312</v>
      </c>
      <c r="B153" s="57" t="s">
        <v>232</v>
      </c>
      <c r="C153" s="58" t="n">
        <v>46325</v>
      </c>
      <c r="D153" s="57" t="s">
        <v>1543</v>
      </c>
      <c r="E153" s="57" t="s">
        <v>202</v>
      </c>
      <c r="F153" s="57" t="s">
        <v>189</v>
      </c>
      <c r="G153" s="57" t="s">
        <v>502</v>
      </c>
      <c r="H153" s="57" t="s">
        <v>1528</v>
      </c>
      <c r="I153" s="57" t="s">
        <v>504</v>
      </c>
      <c r="J153" s="57"/>
      <c r="K153" s="57" t="s">
        <v>454</v>
      </c>
      <c r="L153" s="57" t="s">
        <v>386</v>
      </c>
      <c r="M153" s="57"/>
      <c r="N153" s="57" t="s">
        <v>743</v>
      </c>
    </row>
    <row r="154" customFormat="false" ht="27.75" hidden="false" customHeight="true" outlineLevel="0" collapsed="false">
      <c r="A154" s="57" t="s">
        <v>312</v>
      </c>
      <c r="B154" s="57" t="s">
        <v>232</v>
      </c>
      <c r="C154" s="58" t="n">
        <v>46325</v>
      </c>
      <c r="D154" s="57" t="s">
        <v>1543</v>
      </c>
      <c r="E154" s="57" t="s">
        <v>202</v>
      </c>
      <c r="F154" s="57" t="s">
        <v>189</v>
      </c>
      <c r="G154" s="57" t="s">
        <v>502</v>
      </c>
      <c r="H154" s="57" t="s">
        <v>1529</v>
      </c>
      <c r="I154" s="57" t="s">
        <v>504</v>
      </c>
      <c r="J154" s="57"/>
      <c r="K154" s="57" t="s">
        <v>454</v>
      </c>
      <c r="L154" s="57" t="s">
        <v>386</v>
      </c>
      <c r="M154" s="57"/>
      <c r="N154" s="57" t="s">
        <v>745</v>
      </c>
    </row>
    <row r="155" customFormat="false" ht="27.75" hidden="false" customHeight="true" outlineLevel="0" collapsed="false">
      <c r="A155" s="57" t="s">
        <v>312</v>
      </c>
      <c r="B155" s="57" t="s">
        <v>232</v>
      </c>
      <c r="C155" s="58" t="n">
        <v>46325</v>
      </c>
      <c r="D155" s="57" t="s">
        <v>1543</v>
      </c>
      <c r="E155" s="57" t="s">
        <v>202</v>
      </c>
      <c r="F155" s="57" t="s">
        <v>189</v>
      </c>
      <c r="G155" s="57" t="s">
        <v>502</v>
      </c>
      <c r="H155" s="57" t="s">
        <v>1530</v>
      </c>
      <c r="I155" s="57" t="s">
        <v>504</v>
      </c>
      <c r="J155" s="57"/>
      <c r="K155" s="57" t="s">
        <v>454</v>
      </c>
      <c r="L155" s="57" t="s">
        <v>386</v>
      </c>
      <c r="M155" s="57"/>
      <c r="N155" s="57" t="s">
        <v>747</v>
      </c>
    </row>
    <row r="156" customFormat="false" ht="27.75" hidden="false" customHeight="true" outlineLevel="0" collapsed="false">
      <c r="A156" s="57" t="s">
        <v>312</v>
      </c>
      <c r="B156" s="57" t="s">
        <v>232</v>
      </c>
      <c r="C156" s="58" t="n">
        <v>46325</v>
      </c>
      <c r="D156" s="57" t="s">
        <v>1543</v>
      </c>
      <c r="E156" s="57" t="s">
        <v>202</v>
      </c>
      <c r="F156" s="57" t="s">
        <v>189</v>
      </c>
      <c r="G156" s="57" t="s">
        <v>502</v>
      </c>
      <c r="H156" s="57" t="s">
        <v>1531</v>
      </c>
      <c r="I156" s="57" t="s">
        <v>619</v>
      </c>
      <c r="J156" s="57"/>
      <c r="K156" s="57" t="s">
        <v>454</v>
      </c>
      <c r="L156" s="57" t="s">
        <v>386</v>
      </c>
      <c r="M156" s="57" t="s">
        <v>552</v>
      </c>
      <c r="N156" s="57" t="s">
        <v>749</v>
      </c>
    </row>
    <row r="157" customFormat="false" ht="27.75" hidden="false" customHeight="true" outlineLevel="0" collapsed="false">
      <c r="A157" s="57" t="s">
        <v>312</v>
      </c>
      <c r="B157" s="57" t="s">
        <v>232</v>
      </c>
      <c r="C157" s="58" t="n">
        <v>46325</v>
      </c>
      <c r="D157" s="57" t="s">
        <v>1543</v>
      </c>
      <c r="E157" s="57" t="s">
        <v>202</v>
      </c>
      <c r="F157" s="57" t="s">
        <v>189</v>
      </c>
      <c r="G157" s="57" t="s">
        <v>502</v>
      </c>
      <c r="H157" s="57" t="s">
        <v>1532</v>
      </c>
      <c r="I157" s="57" t="s">
        <v>504</v>
      </c>
      <c r="J157" s="57"/>
      <c r="K157" s="57" t="s">
        <v>454</v>
      </c>
      <c r="L157" s="57" t="s">
        <v>386</v>
      </c>
      <c r="M157" s="57"/>
      <c r="N157" s="57" t="s">
        <v>751</v>
      </c>
    </row>
    <row r="158" customFormat="false" ht="27.75" hidden="false" customHeight="true" outlineLevel="0" collapsed="false">
      <c r="A158" s="57" t="s">
        <v>312</v>
      </c>
      <c r="B158" s="57" t="s">
        <v>232</v>
      </c>
      <c r="C158" s="58" t="n">
        <v>46325</v>
      </c>
      <c r="D158" s="57" t="s">
        <v>1543</v>
      </c>
      <c r="E158" s="57" t="s">
        <v>202</v>
      </c>
      <c r="F158" s="57" t="s">
        <v>189</v>
      </c>
      <c r="G158" s="57" t="s">
        <v>450</v>
      </c>
      <c r="H158" s="57" t="s">
        <v>1533</v>
      </c>
      <c r="I158" s="57" t="s">
        <v>452</v>
      </c>
      <c r="J158" s="57"/>
      <c r="K158" s="57" t="s">
        <v>454</v>
      </c>
      <c r="L158" s="57" t="s">
        <v>386</v>
      </c>
      <c r="M158" s="57"/>
      <c r="N158" s="57" t="s">
        <v>753</v>
      </c>
    </row>
    <row r="159" customFormat="false" ht="27.75" hidden="false" customHeight="true" outlineLevel="0" collapsed="false">
      <c r="A159" s="57" t="s">
        <v>312</v>
      </c>
      <c r="B159" s="57" t="s">
        <v>232</v>
      </c>
      <c r="C159" s="58" t="n">
        <v>46325</v>
      </c>
      <c r="D159" s="57" t="s">
        <v>1543</v>
      </c>
      <c r="E159" s="57" t="s">
        <v>202</v>
      </c>
      <c r="F159" s="57" t="s">
        <v>189</v>
      </c>
      <c r="G159" s="57" t="s">
        <v>450</v>
      </c>
      <c r="H159" s="57" t="s">
        <v>1538</v>
      </c>
      <c r="I159" s="57" t="s">
        <v>452</v>
      </c>
      <c r="J159" s="57"/>
      <c r="K159" s="57" t="s">
        <v>454</v>
      </c>
      <c r="L159" s="57" t="s">
        <v>386</v>
      </c>
      <c r="M159" s="57"/>
      <c r="N159" s="57" t="s">
        <v>755</v>
      </c>
    </row>
    <row r="160" customFormat="false" ht="27.75" hidden="false" customHeight="true" outlineLevel="0" collapsed="false">
      <c r="A160" s="57" t="s">
        <v>312</v>
      </c>
      <c r="B160" s="57" t="s">
        <v>232</v>
      </c>
      <c r="C160" s="58" t="n">
        <v>46325</v>
      </c>
      <c r="D160" s="57" t="s">
        <v>1543</v>
      </c>
      <c r="E160" s="57" t="s">
        <v>202</v>
      </c>
      <c r="F160" s="57" t="s">
        <v>189</v>
      </c>
      <c r="G160" s="57" t="s">
        <v>450</v>
      </c>
      <c r="H160" s="57" t="s">
        <v>1539</v>
      </c>
      <c r="I160" s="57" t="s">
        <v>452</v>
      </c>
      <c r="J160" s="57"/>
      <c r="K160" s="57" t="s">
        <v>454</v>
      </c>
      <c r="L160" s="57" t="s">
        <v>386</v>
      </c>
      <c r="M160" s="57"/>
      <c r="N160" s="57" t="s">
        <v>757</v>
      </c>
    </row>
    <row r="161" customFormat="false" ht="27.75" hidden="false" customHeight="true" outlineLevel="0" collapsed="false">
      <c r="A161" s="57" t="s">
        <v>312</v>
      </c>
      <c r="B161" s="57" t="s">
        <v>232</v>
      </c>
      <c r="C161" s="58" t="n">
        <v>46325</v>
      </c>
      <c r="D161" s="57" t="s">
        <v>1543</v>
      </c>
      <c r="E161" s="57" t="s">
        <v>202</v>
      </c>
      <c r="F161" s="57" t="s">
        <v>189</v>
      </c>
      <c r="G161" s="57" t="s">
        <v>632</v>
      </c>
      <c r="H161" s="57" t="s">
        <v>1540</v>
      </c>
      <c r="I161" s="57" t="s">
        <v>504</v>
      </c>
      <c r="J161" s="57"/>
      <c r="K161" s="57" t="s">
        <v>187</v>
      </c>
      <c r="L161" s="57" t="s">
        <v>386</v>
      </c>
      <c r="M161" s="57" t="s">
        <v>635</v>
      </c>
      <c r="N161" s="57" t="s">
        <v>759</v>
      </c>
    </row>
    <row r="163" customFormat="false" ht="15" hidden="false" customHeight="false" outlineLevel="0" collapsed="false">
      <c r="A163" s="75" t="s">
        <v>1560</v>
      </c>
    </row>
    <row r="164" customFormat="false" ht="30" hidden="false" customHeight="true" outlineLevel="0" collapsed="false">
      <c r="A164" s="56" t="s">
        <v>137</v>
      </c>
      <c r="B164" s="56" t="s">
        <v>140</v>
      </c>
      <c r="C164" s="56" t="s">
        <v>108</v>
      </c>
      <c r="D164" s="56" t="s">
        <v>109</v>
      </c>
      <c r="E164" s="56" t="s">
        <v>318</v>
      </c>
      <c r="F164" s="56" t="s">
        <v>111</v>
      </c>
      <c r="G164" s="56" t="s">
        <v>320</v>
      </c>
      <c r="H164" s="56" t="s">
        <v>1513</v>
      </c>
      <c r="I164" s="56" t="s">
        <v>1518</v>
      </c>
    </row>
    <row r="165" customFormat="false" ht="27.75" hidden="false" customHeight="true" outlineLevel="0" collapsed="false">
      <c r="A165" s="76" t="s">
        <v>183</v>
      </c>
      <c r="B165" s="76" t="s">
        <v>185</v>
      </c>
      <c r="C165" s="77" t="n">
        <v>46303</v>
      </c>
      <c r="D165" s="76" t="s">
        <v>1519</v>
      </c>
      <c r="E165" s="76" t="s">
        <v>188</v>
      </c>
      <c r="F165" s="76" t="s">
        <v>189</v>
      </c>
      <c r="G165" s="76" t="s">
        <v>637</v>
      </c>
      <c r="H165" s="76" t="s">
        <v>1561</v>
      </c>
      <c r="I165" s="76" t="s">
        <v>1562</v>
      </c>
    </row>
    <row r="166" customFormat="false" ht="27.75" hidden="false" customHeight="true" outlineLevel="0" collapsed="false">
      <c r="A166" s="76" t="s">
        <v>198</v>
      </c>
      <c r="B166" s="76" t="s">
        <v>200</v>
      </c>
      <c r="C166" s="77" t="n">
        <v>46304</v>
      </c>
      <c r="D166" s="76" t="s">
        <v>1524</v>
      </c>
      <c r="E166" s="76" t="s">
        <v>202</v>
      </c>
      <c r="F166" s="76" t="s">
        <v>203</v>
      </c>
      <c r="G166" s="76" t="s">
        <v>443</v>
      </c>
      <c r="H166" s="76" t="s">
        <v>1520</v>
      </c>
      <c r="I166" s="76" t="s">
        <v>1563</v>
      </c>
    </row>
    <row r="167" customFormat="false" ht="27.75" hidden="false" customHeight="true" outlineLevel="0" collapsed="false">
      <c r="A167" s="76" t="s">
        <v>198</v>
      </c>
      <c r="B167" s="76" t="s">
        <v>200</v>
      </c>
      <c r="C167" s="77" t="n">
        <v>46304</v>
      </c>
      <c r="D167" s="76" t="s">
        <v>1524</v>
      </c>
      <c r="E167" s="76" t="s">
        <v>202</v>
      </c>
      <c r="F167" s="76" t="s">
        <v>203</v>
      </c>
      <c r="G167" s="76" t="s">
        <v>443</v>
      </c>
      <c r="H167" s="76" t="s">
        <v>1564</v>
      </c>
      <c r="I167" s="76" t="s">
        <v>1565</v>
      </c>
    </row>
    <row r="168" customFormat="false" ht="27.75" hidden="false" customHeight="true" outlineLevel="0" collapsed="false">
      <c r="A168" s="76" t="s">
        <v>198</v>
      </c>
      <c r="B168" s="76" t="s">
        <v>200</v>
      </c>
      <c r="C168" s="77" t="n">
        <v>46304</v>
      </c>
      <c r="D168" s="76" t="s">
        <v>1524</v>
      </c>
      <c r="E168" s="76" t="s">
        <v>202</v>
      </c>
      <c r="F168" s="76" t="s">
        <v>203</v>
      </c>
      <c r="G168" s="76" t="s">
        <v>443</v>
      </c>
      <c r="H168" s="76" t="s">
        <v>1537</v>
      </c>
      <c r="I168" s="76" t="s">
        <v>1566</v>
      </c>
    </row>
    <row r="169" customFormat="false" ht="27.75" hidden="false" customHeight="true" outlineLevel="0" collapsed="false">
      <c r="A169" s="76" t="s">
        <v>198</v>
      </c>
      <c r="B169" s="76" t="s">
        <v>200</v>
      </c>
      <c r="C169" s="77" t="n">
        <v>46304</v>
      </c>
      <c r="D169" s="76" t="s">
        <v>1524</v>
      </c>
      <c r="E169" s="76" t="s">
        <v>202</v>
      </c>
      <c r="F169" s="76" t="s">
        <v>203</v>
      </c>
      <c r="G169" s="76" t="s">
        <v>632</v>
      </c>
      <c r="H169" s="76" t="s">
        <v>1567</v>
      </c>
      <c r="I169" s="76" t="s">
        <v>1568</v>
      </c>
    </row>
    <row r="170" customFormat="false" ht="27.75" hidden="false" customHeight="true" outlineLevel="0" collapsed="false">
      <c r="A170" s="76" t="s">
        <v>198</v>
      </c>
      <c r="B170" s="76" t="s">
        <v>200</v>
      </c>
      <c r="C170" s="77" t="n">
        <v>46304</v>
      </c>
      <c r="D170" s="76" t="s">
        <v>1524</v>
      </c>
      <c r="E170" s="76" t="s">
        <v>202</v>
      </c>
      <c r="F170" s="76" t="s">
        <v>203</v>
      </c>
      <c r="G170" s="76" t="s">
        <v>450</v>
      </c>
      <c r="H170" s="76" t="s">
        <v>1569</v>
      </c>
      <c r="I170" s="76" t="s">
        <v>1570</v>
      </c>
    </row>
    <row r="171" customFormat="false" ht="27.75" hidden="false" customHeight="true" outlineLevel="0" collapsed="false">
      <c r="A171" s="76" t="s">
        <v>198</v>
      </c>
      <c r="B171" s="76" t="s">
        <v>200</v>
      </c>
      <c r="C171" s="77" t="n">
        <v>46304</v>
      </c>
      <c r="D171" s="76" t="s">
        <v>1524</v>
      </c>
      <c r="E171" s="76" t="s">
        <v>202</v>
      </c>
      <c r="F171" s="76" t="s">
        <v>203</v>
      </c>
      <c r="G171" s="76" t="s">
        <v>450</v>
      </c>
      <c r="H171" s="76" t="s">
        <v>1571</v>
      </c>
      <c r="I171" s="76" t="s">
        <v>1572</v>
      </c>
    </row>
    <row r="172" customFormat="false" ht="27.75" hidden="false" customHeight="true" outlineLevel="0" collapsed="false">
      <c r="A172" s="76" t="s">
        <v>198</v>
      </c>
      <c r="B172" s="76" t="s">
        <v>200</v>
      </c>
      <c r="C172" s="77" t="n">
        <v>46304</v>
      </c>
      <c r="D172" s="76" t="s">
        <v>1524</v>
      </c>
      <c r="E172" s="76" t="s">
        <v>202</v>
      </c>
      <c r="F172" s="76" t="s">
        <v>203</v>
      </c>
      <c r="G172" s="76" t="s">
        <v>637</v>
      </c>
      <c r="H172" s="76" t="s">
        <v>1573</v>
      </c>
      <c r="I172" s="76" t="s">
        <v>1574</v>
      </c>
    </row>
    <row r="173" customFormat="false" ht="27.75" hidden="false" customHeight="true" outlineLevel="0" collapsed="false">
      <c r="A173" s="76" t="s">
        <v>212</v>
      </c>
      <c r="B173" s="76" t="s">
        <v>214</v>
      </c>
      <c r="C173" s="77" t="n">
        <v>46305</v>
      </c>
      <c r="D173" s="76" t="s">
        <v>1535</v>
      </c>
      <c r="E173" s="76" t="s">
        <v>188</v>
      </c>
      <c r="F173" s="76" t="s">
        <v>215</v>
      </c>
      <c r="G173" s="76" t="s">
        <v>443</v>
      </c>
      <c r="H173" s="76" t="s">
        <v>1520</v>
      </c>
      <c r="I173" s="76" t="s">
        <v>1563</v>
      </c>
    </row>
    <row r="174" customFormat="false" ht="27.75" hidden="false" customHeight="true" outlineLevel="0" collapsed="false">
      <c r="A174" s="76" t="s">
        <v>212</v>
      </c>
      <c r="B174" s="76" t="s">
        <v>214</v>
      </c>
      <c r="C174" s="77" t="n">
        <v>46305</v>
      </c>
      <c r="D174" s="76" t="s">
        <v>1535</v>
      </c>
      <c r="E174" s="76" t="s">
        <v>188</v>
      </c>
      <c r="F174" s="76" t="s">
        <v>215</v>
      </c>
      <c r="G174" s="76" t="s">
        <v>450</v>
      </c>
      <c r="H174" s="76" t="s">
        <v>1522</v>
      </c>
      <c r="I174" s="76" t="s">
        <v>1575</v>
      </c>
    </row>
    <row r="175" customFormat="false" ht="27.75" hidden="false" customHeight="true" outlineLevel="0" collapsed="false">
      <c r="A175" s="76" t="s">
        <v>212</v>
      </c>
      <c r="B175" s="76" t="s">
        <v>214</v>
      </c>
      <c r="C175" s="77" t="n">
        <v>46305</v>
      </c>
      <c r="D175" s="76" t="s">
        <v>1535</v>
      </c>
      <c r="E175" s="76" t="s">
        <v>188</v>
      </c>
      <c r="F175" s="76" t="s">
        <v>215</v>
      </c>
      <c r="G175" s="76" t="s">
        <v>637</v>
      </c>
      <c r="H175" s="76" t="s">
        <v>1573</v>
      </c>
      <c r="I175" s="76" t="s">
        <v>1574</v>
      </c>
    </row>
    <row r="176" customFormat="false" ht="27.75" hidden="false" customHeight="true" outlineLevel="0" collapsed="false">
      <c r="A176" s="76" t="s">
        <v>218</v>
      </c>
      <c r="B176" s="76" t="s">
        <v>219</v>
      </c>
      <c r="C176" s="77" t="n">
        <v>46305</v>
      </c>
      <c r="D176" s="76" t="s">
        <v>1536</v>
      </c>
      <c r="E176" s="76" t="s">
        <v>202</v>
      </c>
      <c r="F176" s="76" t="s">
        <v>189</v>
      </c>
      <c r="G176" s="76" t="s">
        <v>443</v>
      </c>
      <c r="H176" s="76" t="s">
        <v>1564</v>
      </c>
      <c r="I176" s="76" t="s">
        <v>1576</v>
      </c>
    </row>
    <row r="177" customFormat="false" ht="27.75" hidden="false" customHeight="true" outlineLevel="0" collapsed="false">
      <c r="A177" s="76" t="s">
        <v>218</v>
      </c>
      <c r="B177" s="76" t="s">
        <v>219</v>
      </c>
      <c r="C177" s="77" t="n">
        <v>46305</v>
      </c>
      <c r="D177" s="76" t="s">
        <v>1536</v>
      </c>
      <c r="E177" s="76" t="s">
        <v>202</v>
      </c>
      <c r="F177" s="76" t="s">
        <v>189</v>
      </c>
      <c r="G177" s="76" t="s">
        <v>450</v>
      </c>
      <c r="H177" s="76" t="s">
        <v>1577</v>
      </c>
      <c r="I177" s="76" t="s">
        <v>1578</v>
      </c>
    </row>
    <row r="178" customFormat="false" ht="27.75" hidden="false" customHeight="true" outlineLevel="0" collapsed="false">
      <c r="A178" s="76" t="s">
        <v>231</v>
      </c>
      <c r="B178" s="76" t="s">
        <v>232</v>
      </c>
      <c r="C178" s="77" t="n">
        <v>46310</v>
      </c>
      <c r="D178" s="76" t="s">
        <v>1543</v>
      </c>
      <c r="E178" s="76" t="s">
        <v>202</v>
      </c>
      <c r="F178" s="76" t="s">
        <v>189</v>
      </c>
      <c r="G178" s="76" t="s">
        <v>450</v>
      </c>
      <c r="H178" s="76" t="s">
        <v>1577</v>
      </c>
      <c r="I178" s="76" t="s">
        <v>1579</v>
      </c>
    </row>
    <row r="179" customFormat="false" ht="27.75" hidden="false" customHeight="true" outlineLevel="0" collapsed="false">
      <c r="A179" s="76" t="s">
        <v>231</v>
      </c>
      <c r="B179" s="76" t="s">
        <v>232</v>
      </c>
      <c r="C179" s="77" t="n">
        <v>46310</v>
      </c>
      <c r="D179" s="76" t="s">
        <v>1543</v>
      </c>
      <c r="E179" s="76" t="s">
        <v>202</v>
      </c>
      <c r="F179" s="76" t="s">
        <v>189</v>
      </c>
      <c r="G179" s="76" t="s">
        <v>637</v>
      </c>
      <c r="H179" s="76" t="s">
        <v>1561</v>
      </c>
      <c r="I179" s="76" t="s">
        <v>1562</v>
      </c>
    </row>
    <row r="180" customFormat="false" ht="27.75" hidden="false" customHeight="true" outlineLevel="0" collapsed="false">
      <c r="A180" s="76" t="s">
        <v>235</v>
      </c>
      <c r="B180" s="76" t="s">
        <v>236</v>
      </c>
      <c r="C180" s="77" t="n">
        <v>46304</v>
      </c>
      <c r="D180" s="76" t="s">
        <v>1519</v>
      </c>
      <c r="E180" s="76" t="s">
        <v>202</v>
      </c>
      <c r="F180" s="76" t="s">
        <v>189</v>
      </c>
      <c r="G180" s="76" t="s">
        <v>450</v>
      </c>
      <c r="H180" s="76" t="s">
        <v>1577</v>
      </c>
      <c r="I180" s="76" t="s">
        <v>1579</v>
      </c>
    </row>
    <row r="181" customFormat="false" ht="27.75" hidden="false" customHeight="true" outlineLevel="0" collapsed="false">
      <c r="A181" s="76" t="s">
        <v>235</v>
      </c>
      <c r="B181" s="76" t="s">
        <v>236</v>
      </c>
      <c r="C181" s="77" t="n">
        <v>46304</v>
      </c>
      <c r="D181" s="76" t="s">
        <v>1519</v>
      </c>
      <c r="E181" s="76" t="s">
        <v>202</v>
      </c>
      <c r="F181" s="76" t="s">
        <v>189</v>
      </c>
      <c r="G181" s="76" t="s">
        <v>637</v>
      </c>
      <c r="H181" s="76" t="s">
        <v>1561</v>
      </c>
      <c r="I181" s="76" t="s">
        <v>1562</v>
      </c>
    </row>
    <row r="182" customFormat="false" ht="27.75" hidden="false" customHeight="true" outlineLevel="0" collapsed="false">
      <c r="A182" s="76" t="s">
        <v>238</v>
      </c>
      <c r="B182" s="76" t="s">
        <v>239</v>
      </c>
      <c r="C182" s="77" t="n">
        <v>46305</v>
      </c>
      <c r="D182" s="76" t="s">
        <v>1545</v>
      </c>
      <c r="E182" s="76" t="s">
        <v>188</v>
      </c>
      <c r="F182" s="76" t="s">
        <v>203</v>
      </c>
      <c r="G182" s="76" t="s">
        <v>443</v>
      </c>
      <c r="H182" s="76" t="s">
        <v>1520</v>
      </c>
      <c r="I182" s="76" t="s">
        <v>1580</v>
      </c>
    </row>
    <row r="183" customFormat="false" ht="27.75" hidden="false" customHeight="true" outlineLevel="0" collapsed="false">
      <c r="A183" s="76" t="s">
        <v>238</v>
      </c>
      <c r="B183" s="76" t="s">
        <v>239</v>
      </c>
      <c r="C183" s="77" t="n">
        <v>46305</v>
      </c>
      <c r="D183" s="76" t="s">
        <v>1545</v>
      </c>
      <c r="E183" s="76" t="s">
        <v>188</v>
      </c>
      <c r="F183" s="76" t="s">
        <v>203</v>
      </c>
      <c r="G183" s="76" t="s">
        <v>450</v>
      </c>
      <c r="H183" s="76" t="s">
        <v>1522</v>
      </c>
      <c r="I183" s="76" t="s">
        <v>1575</v>
      </c>
    </row>
    <row r="184" customFormat="false" ht="27.75" hidden="false" customHeight="true" outlineLevel="0" collapsed="false">
      <c r="A184" s="76" t="s">
        <v>238</v>
      </c>
      <c r="B184" s="76" t="s">
        <v>239</v>
      </c>
      <c r="C184" s="77" t="n">
        <v>46305</v>
      </c>
      <c r="D184" s="76" t="s">
        <v>1545</v>
      </c>
      <c r="E184" s="76" t="s">
        <v>188</v>
      </c>
      <c r="F184" s="76" t="s">
        <v>203</v>
      </c>
      <c r="G184" s="76" t="s">
        <v>637</v>
      </c>
      <c r="H184" s="76" t="s">
        <v>1573</v>
      </c>
      <c r="I184" s="76" t="s">
        <v>1574</v>
      </c>
    </row>
    <row r="185" customFormat="false" ht="27.75" hidden="false" customHeight="true" outlineLevel="0" collapsed="false">
      <c r="A185" s="76" t="s">
        <v>246</v>
      </c>
      <c r="B185" s="76" t="s">
        <v>248</v>
      </c>
      <c r="C185" s="77" t="n">
        <v>46306</v>
      </c>
      <c r="D185" s="76" t="s">
        <v>1546</v>
      </c>
      <c r="E185" s="76" t="s">
        <v>202</v>
      </c>
      <c r="F185" s="76" t="s">
        <v>203</v>
      </c>
      <c r="G185" s="76" t="s">
        <v>443</v>
      </c>
      <c r="H185" s="76" t="s">
        <v>1520</v>
      </c>
      <c r="I185" s="76" t="s">
        <v>1580</v>
      </c>
    </row>
    <row r="186" customFormat="false" ht="27.75" hidden="false" customHeight="true" outlineLevel="0" collapsed="false">
      <c r="A186" s="76" t="s">
        <v>246</v>
      </c>
      <c r="B186" s="76" t="s">
        <v>248</v>
      </c>
      <c r="C186" s="77" t="n">
        <v>46306</v>
      </c>
      <c r="D186" s="76" t="s">
        <v>1546</v>
      </c>
      <c r="E186" s="76" t="s">
        <v>202</v>
      </c>
      <c r="F186" s="76" t="s">
        <v>203</v>
      </c>
      <c r="G186" s="76" t="s">
        <v>443</v>
      </c>
      <c r="H186" s="76" t="s">
        <v>1564</v>
      </c>
      <c r="I186" s="76" t="s">
        <v>1581</v>
      </c>
    </row>
    <row r="187" customFormat="false" ht="27.75" hidden="false" customHeight="true" outlineLevel="0" collapsed="false">
      <c r="A187" s="76" t="s">
        <v>246</v>
      </c>
      <c r="B187" s="76" t="s">
        <v>248</v>
      </c>
      <c r="C187" s="77" t="n">
        <v>46306</v>
      </c>
      <c r="D187" s="76" t="s">
        <v>1546</v>
      </c>
      <c r="E187" s="76" t="s">
        <v>202</v>
      </c>
      <c r="F187" s="76" t="s">
        <v>203</v>
      </c>
      <c r="G187" s="76" t="s">
        <v>443</v>
      </c>
      <c r="H187" s="76" t="s">
        <v>1537</v>
      </c>
      <c r="I187" s="76" t="s">
        <v>1582</v>
      </c>
    </row>
    <row r="188" customFormat="false" ht="27.75" hidden="false" customHeight="true" outlineLevel="0" collapsed="false">
      <c r="A188" s="76" t="s">
        <v>246</v>
      </c>
      <c r="B188" s="76" t="s">
        <v>248</v>
      </c>
      <c r="C188" s="77" t="n">
        <v>46306</v>
      </c>
      <c r="D188" s="76" t="s">
        <v>1546</v>
      </c>
      <c r="E188" s="76" t="s">
        <v>202</v>
      </c>
      <c r="F188" s="76" t="s">
        <v>203</v>
      </c>
      <c r="G188" s="76" t="s">
        <v>632</v>
      </c>
      <c r="H188" s="76" t="s">
        <v>1567</v>
      </c>
      <c r="I188" s="76" t="s">
        <v>1583</v>
      </c>
    </row>
    <row r="189" customFormat="false" ht="27.75" hidden="false" customHeight="true" outlineLevel="0" collapsed="false">
      <c r="A189" s="76" t="s">
        <v>246</v>
      </c>
      <c r="B189" s="76" t="s">
        <v>248</v>
      </c>
      <c r="C189" s="77" t="n">
        <v>46306</v>
      </c>
      <c r="D189" s="76" t="s">
        <v>1546</v>
      </c>
      <c r="E189" s="76" t="s">
        <v>202</v>
      </c>
      <c r="F189" s="76" t="s">
        <v>203</v>
      </c>
      <c r="G189" s="76" t="s">
        <v>450</v>
      </c>
      <c r="H189" s="76" t="s">
        <v>1569</v>
      </c>
      <c r="I189" s="76" t="s">
        <v>1584</v>
      </c>
    </row>
    <row r="190" customFormat="false" ht="27.75" hidden="false" customHeight="true" outlineLevel="0" collapsed="false">
      <c r="A190" s="76" t="s">
        <v>246</v>
      </c>
      <c r="B190" s="76" t="s">
        <v>248</v>
      </c>
      <c r="C190" s="77" t="n">
        <v>46306</v>
      </c>
      <c r="D190" s="76" t="s">
        <v>1546</v>
      </c>
      <c r="E190" s="76" t="s">
        <v>202</v>
      </c>
      <c r="F190" s="76" t="s">
        <v>203</v>
      </c>
      <c r="G190" s="76" t="s">
        <v>450</v>
      </c>
      <c r="H190" s="76" t="s">
        <v>1571</v>
      </c>
      <c r="I190" s="76" t="s">
        <v>1585</v>
      </c>
    </row>
    <row r="191" customFormat="false" ht="27.75" hidden="false" customHeight="true" outlineLevel="0" collapsed="false">
      <c r="A191" s="76" t="s">
        <v>246</v>
      </c>
      <c r="B191" s="76" t="s">
        <v>248</v>
      </c>
      <c r="C191" s="77" t="n">
        <v>46306</v>
      </c>
      <c r="D191" s="76" t="s">
        <v>1546</v>
      </c>
      <c r="E191" s="76" t="s">
        <v>202</v>
      </c>
      <c r="F191" s="76" t="s">
        <v>203</v>
      </c>
      <c r="G191" s="76" t="s">
        <v>637</v>
      </c>
      <c r="H191" s="76" t="s">
        <v>1573</v>
      </c>
      <c r="I191" s="76" t="s">
        <v>1574</v>
      </c>
    </row>
    <row r="192" customFormat="false" ht="27.75" hidden="false" customHeight="true" outlineLevel="0" collapsed="false">
      <c r="A192" s="76" t="s">
        <v>251</v>
      </c>
      <c r="B192" s="76" t="s">
        <v>253</v>
      </c>
      <c r="C192" s="77" t="n">
        <v>46307</v>
      </c>
      <c r="D192" s="76" t="s">
        <v>1547</v>
      </c>
      <c r="E192" s="76" t="s">
        <v>202</v>
      </c>
      <c r="F192" s="76" t="s">
        <v>203</v>
      </c>
      <c r="G192" s="76" t="s">
        <v>443</v>
      </c>
      <c r="H192" s="76" t="s">
        <v>1520</v>
      </c>
      <c r="I192" s="76" t="s">
        <v>1586</v>
      </c>
    </row>
    <row r="193" customFormat="false" ht="27.75" hidden="false" customHeight="true" outlineLevel="0" collapsed="false">
      <c r="A193" s="76" t="s">
        <v>251</v>
      </c>
      <c r="B193" s="76" t="s">
        <v>253</v>
      </c>
      <c r="C193" s="77" t="n">
        <v>46307</v>
      </c>
      <c r="D193" s="76" t="s">
        <v>1547</v>
      </c>
      <c r="E193" s="76" t="s">
        <v>202</v>
      </c>
      <c r="F193" s="76" t="s">
        <v>203</v>
      </c>
      <c r="G193" s="76" t="s">
        <v>443</v>
      </c>
      <c r="H193" s="76" t="s">
        <v>1564</v>
      </c>
      <c r="I193" s="76" t="s">
        <v>1587</v>
      </c>
    </row>
    <row r="194" customFormat="false" ht="27.75" hidden="false" customHeight="true" outlineLevel="0" collapsed="false">
      <c r="A194" s="76" t="s">
        <v>251</v>
      </c>
      <c r="B194" s="76" t="s">
        <v>253</v>
      </c>
      <c r="C194" s="77" t="n">
        <v>46307</v>
      </c>
      <c r="D194" s="76" t="s">
        <v>1547</v>
      </c>
      <c r="E194" s="76" t="s">
        <v>202</v>
      </c>
      <c r="F194" s="76" t="s">
        <v>203</v>
      </c>
      <c r="G194" s="76" t="s">
        <v>443</v>
      </c>
      <c r="H194" s="76" t="s">
        <v>1537</v>
      </c>
      <c r="I194" s="76" t="s">
        <v>1588</v>
      </c>
    </row>
    <row r="195" customFormat="false" ht="27.75" hidden="false" customHeight="true" outlineLevel="0" collapsed="false">
      <c r="A195" s="76" t="s">
        <v>251</v>
      </c>
      <c r="B195" s="76" t="s">
        <v>253</v>
      </c>
      <c r="C195" s="77" t="n">
        <v>46307</v>
      </c>
      <c r="D195" s="76" t="s">
        <v>1547</v>
      </c>
      <c r="E195" s="76" t="s">
        <v>202</v>
      </c>
      <c r="F195" s="76" t="s">
        <v>203</v>
      </c>
      <c r="G195" s="76" t="s">
        <v>502</v>
      </c>
      <c r="H195" s="76" t="s">
        <v>1529</v>
      </c>
      <c r="I195" s="76" t="s">
        <v>1589</v>
      </c>
    </row>
    <row r="196" customFormat="false" ht="27.75" hidden="false" customHeight="true" outlineLevel="0" collapsed="false">
      <c r="A196" s="76" t="s">
        <v>251</v>
      </c>
      <c r="B196" s="76" t="s">
        <v>253</v>
      </c>
      <c r="C196" s="77" t="n">
        <v>46307</v>
      </c>
      <c r="D196" s="76" t="s">
        <v>1547</v>
      </c>
      <c r="E196" s="76" t="s">
        <v>202</v>
      </c>
      <c r="F196" s="76" t="s">
        <v>203</v>
      </c>
      <c r="G196" s="76" t="s">
        <v>502</v>
      </c>
      <c r="H196" s="76" t="s">
        <v>1590</v>
      </c>
      <c r="I196" s="76" t="s">
        <v>1591</v>
      </c>
    </row>
    <row r="197" customFormat="false" ht="27.75" hidden="false" customHeight="true" outlineLevel="0" collapsed="false">
      <c r="A197" s="76" t="s">
        <v>251</v>
      </c>
      <c r="B197" s="76" t="s">
        <v>253</v>
      </c>
      <c r="C197" s="77" t="n">
        <v>46307</v>
      </c>
      <c r="D197" s="76" t="s">
        <v>1547</v>
      </c>
      <c r="E197" s="76" t="s">
        <v>202</v>
      </c>
      <c r="F197" s="76" t="s">
        <v>203</v>
      </c>
      <c r="G197" s="76" t="s">
        <v>632</v>
      </c>
      <c r="H197" s="76" t="s">
        <v>1567</v>
      </c>
      <c r="I197" s="76" t="s">
        <v>1592</v>
      </c>
    </row>
    <row r="198" customFormat="false" ht="27.75" hidden="false" customHeight="true" outlineLevel="0" collapsed="false">
      <c r="A198" s="76" t="s">
        <v>251</v>
      </c>
      <c r="B198" s="76" t="s">
        <v>253</v>
      </c>
      <c r="C198" s="77" t="n">
        <v>46307</v>
      </c>
      <c r="D198" s="76" t="s">
        <v>1547</v>
      </c>
      <c r="E198" s="76" t="s">
        <v>202</v>
      </c>
      <c r="F198" s="76" t="s">
        <v>203</v>
      </c>
      <c r="G198" s="76" t="s">
        <v>450</v>
      </c>
      <c r="H198" s="76" t="s">
        <v>1569</v>
      </c>
      <c r="I198" s="76" t="s">
        <v>1593</v>
      </c>
    </row>
    <row r="199" customFormat="false" ht="27.75" hidden="false" customHeight="true" outlineLevel="0" collapsed="false">
      <c r="A199" s="76" t="s">
        <v>251</v>
      </c>
      <c r="B199" s="76" t="s">
        <v>253</v>
      </c>
      <c r="C199" s="77" t="n">
        <v>46307</v>
      </c>
      <c r="D199" s="76" t="s">
        <v>1547</v>
      </c>
      <c r="E199" s="76" t="s">
        <v>202</v>
      </c>
      <c r="F199" s="76" t="s">
        <v>203</v>
      </c>
      <c r="G199" s="76" t="s">
        <v>450</v>
      </c>
      <c r="H199" s="76" t="s">
        <v>1571</v>
      </c>
      <c r="I199" s="76" t="s">
        <v>1594</v>
      </c>
    </row>
    <row r="200" customFormat="false" ht="27.75" hidden="false" customHeight="true" outlineLevel="0" collapsed="false">
      <c r="A200" s="76" t="s">
        <v>251</v>
      </c>
      <c r="B200" s="76" t="s">
        <v>253</v>
      </c>
      <c r="C200" s="77" t="n">
        <v>46307</v>
      </c>
      <c r="D200" s="76" t="s">
        <v>1547</v>
      </c>
      <c r="E200" s="76" t="s">
        <v>202</v>
      </c>
      <c r="F200" s="76" t="s">
        <v>203</v>
      </c>
      <c r="G200" s="76" t="s">
        <v>637</v>
      </c>
      <c r="H200" s="76" t="s">
        <v>1573</v>
      </c>
      <c r="I200" s="76" t="s">
        <v>1574</v>
      </c>
    </row>
    <row r="201" customFormat="false" ht="27.75" hidden="false" customHeight="true" outlineLevel="0" collapsed="false">
      <c r="A201" s="76" t="s">
        <v>258</v>
      </c>
      <c r="B201" s="76" t="s">
        <v>259</v>
      </c>
      <c r="C201" s="77" t="n">
        <v>46307</v>
      </c>
      <c r="D201" s="76" t="s">
        <v>1548</v>
      </c>
      <c r="E201" s="76" t="s">
        <v>188</v>
      </c>
      <c r="F201" s="76" t="s">
        <v>203</v>
      </c>
      <c r="G201" s="76" t="s">
        <v>443</v>
      </c>
      <c r="H201" s="76" t="s">
        <v>1520</v>
      </c>
      <c r="I201" s="76" t="s">
        <v>1586</v>
      </c>
    </row>
    <row r="202" customFormat="false" ht="27.75" hidden="false" customHeight="true" outlineLevel="0" collapsed="false">
      <c r="A202" s="76" t="s">
        <v>258</v>
      </c>
      <c r="B202" s="76" t="s">
        <v>259</v>
      </c>
      <c r="C202" s="77" t="n">
        <v>46307</v>
      </c>
      <c r="D202" s="76" t="s">
        <v>1548</v>
      </c>
      <c r="E202" s="76" t="s">
        <v>188</v>
      </c>
      <c r="F202" s="76" t="s">
        <v>203</v>
      </c>
      <c r="G202" s="76" t="s">
        <v>450</v>
      </c>
      <c r="H202" s="76" t="s">
        <v>1522</v>
      </c>
      <c r="I202" s="76" t="s">
        <v>1575</v>
      </c>
    </row>
    <row r="203" customFormat="false" ht="27.75" hidden="false" customHeight="true" outlineLevel="0" collapsed="false">
      <c r="A203" s="76" t="s">
        <v>258</v>
      </c>
      <c r="B203" s="76" t="s">
        <v>259</v>
      </c>
      <c r="C203" s="77" t="n">
        <v>46307</v>
      </c>
      <c r="D203" s="76" t="s">
        <v>1548</v>
      </c>
      <c r="E203" s="76" t="s">
        <v>188</v>
      </c>
      <c r="F203" s="76" t="s">
        <v>203</v>
      </c>
      <c r="G203" s="76" t="s">
        <v>637</v>
      </c>
      <c r="H203" s="76" t="s">
        <v>1573</v>
      </c>
      <c r="I203" s="76" t="s">
        <v>1574</v>
      </c>
    </row>
    <row r="204" customFormat="false" ht="27.75" hidden="false" customHeight="true" outlineLevel="0" collapsed="false">
      <c r="A204" s="76" t="s">
        <v>261</v>
      </c>
      <c r="B204" s="76" t="s">
        <v>262</v>
      </c>
      <c r="C204" s="77" t="n">
        <v>46307</v>
      </c>
      <c r="D204" s="76" t="s">
        <v>1549</v>
      </c>
      <c r="E204" s="76" t="s">
        <v>202</v>
      </c>
      <c r="F204" s="76" t="s">
        <v>264</v>
      </c>
      <c r="G204" s="76" t="s">
        <v>443</v>
      </c>
      <c r="H204" s="76" t="s">
        <v>1564</v>
      </c>
      <c r="I204" s="76" t="s">
        <v>1595</v>
      </c>
    </row>
    <row r="205" customFormat="false" ht="27.75" hidden="false" customHeight="true" outlineLevel="0" collapsed="false">
      <c r="A205" s="76" t="s">
        <v>261</v>
      </c>
      <c r="B205" s="76" t="s">
        <v>262</v>
      </c>
      <c r="C205" s="77" t="n">
        <v>46307</v>
      </c>
      <c r="D205" s="76" t="s">
        <v>1549</v>
      </c>
      <c r="E205" s="76" t="s">
        <v>202</v>
      </c>
      <c r="F205" s="76" t="s">
        <v>264</v>
      </c>
      <c r="G205" s="76" t="s">
        <v>450</v>
      </c>
      <c r="H205" s="76" t="s">
        <v>1577</v>
      </c>
      <c r="I205" s="76" t="s">
        <v>1596</v>
      </c>
    </row>
    <row r="206" customFormat="false" ht="27.75" hidden="false" customHeight="true" outlineLevel="0" collapsed="false">
      <c r="A206" s="76" t="s">
        <v>276</v>
      </c>
      <c r="B206" s="76" t="s">
        <v>277</v>
      </c>
      <c r="C206" s="77" t="n">
        <v>46310</v>
      </c>
      <c r="D206" s="76" t="s">
        <v>1543</v>
      </c>
      <c r="E206" s="76" t="s">
        <v>188</v>
      </c>
      <c r="F206" s="76" t="s">
        <v>189</v>
      </c>
      <c r="G206" s="76" t="s">
        <v>637</v>
      </c>
      <c r="H206" s="76" t="s">
        <v>1561</v>
      </c>
      <c r="I206" s="76" t="s">
        <v>1562</v>
      </c>
    </row>
    <row r="207" customFormat="false" ht="27.75" hidden="false" customHeight="true" outlineLevel="0" collapsed="false">
      <c r="A207" s="76" t="s">
        <v>278</v>
      </c>
      <c r="B207" s="76" t="s">
        <v>236</v>
      </c>
      <c r="C207" s="77" t="n">
        <v>46320</v>
      </c>
      <c r="D207" s="76" t="s">
        <v>1519</v>
      </c>
      <c r="E207" s="76" t="s">
        <v>188</v>
      </c>
      <c r="F207" s="76" t="s">
        <v>189</v>
      </c>
      <c r="G207" s="76" t="s">
        <v>637</v>
      </c>
      <c r="H207" s="76" t="s">
        <v>1561</v>
      </c>
      <c r="I207" s="76" t="s">
        <v>1562</v>
      </c>
    </row>
    <row r="208" customFormat="false" ht="27.75" hidden="false" customHeight="true" outlineLevel="0" collapsed="false">
      <c r="A208" s="76" t="s">
        <v>280</v>
      </c>
      <c r="B208" s="76" t="s">
        <v>281</v>
      </c>
      <c r="C208" s="77" t="n">
        <v>46321</v>
      </c>
      <c r="D208" s="76" t="s">
        <v>1552</v>
      </c>
      <c r="E208" s="76" t="s">
        <v>188</v>
      </c>
      <c r="F208" s="76" t="s">
        <v>203</v>
      </c>
      <c r="G208" s="76" t="s">
        <v>443</v>
      </c>
      <c r="H208" s="76" t="s">
        <v>1520</v>
      </c>
      <c r="I208" s="76" t="s">
        <v>1597</v>
      </c>
    </row>
    <row r="209" customFormat="false" ht="27.75" hidden="false" customHeight="true" outlineLevel="0" collapsed="false">
      <c r="A209" s="76" t="s">
        <v>290</v>
      </c>
      <c r="B209" s="76" t="s">
        <v>292</v>
      </c>
      <c r="C209" s="77" t="n">
        <v>46322</v>
      </c>
      <c r="D209" s="76" t="s">
        <v>1554</v>
      </c>
      <c r="E209" s="76" t="s">
        <v>202</v>
      </c>
      <c r="F209" s="76" t="s">
        <v>203</v>
      </c>
      <c r="G209" s="76" t="s">
        <v>443</v>
      </c>
      <c r="H209" s="76" t="s">
        <v>1520</v>
      </c>
      <c r="I209" s="76" t="s">
        <v>1597</v>
      </c>
    </row>
    <row r="210" customFormat="false" ht="27.75" hidden="false" customHeight="true" outlineLevel="0" collapsed="false">
      <c r="A210" s="76" t="s">
        <v>290</v>
      </c>
      <c r="B210" s="76" t="s">
        <v>292</v>
      </c>
      <c r="C210" s="77" t="n">
        <v>46322</v>
      </c>
      <c r="D210" s="76" t="s">
        <v>1554</v>
      </c>
      <c r="E210" s="76" t="s">
        <v>202</v>
      </c>
      <c r="F210" s="76" t="s">
        <v>203</v>
      </c>
      <c r="G210" s="76" t="s">
        <v>443</v>
      </c>
      <c r="H210" s="76" t="s">
        <v>1564</v>
      </c>
      <c r="I210" s="76" t="s">
        <v>1598</v>
      </c>
    </row>
    <row r="211" customFormat="false" ht="27.75" hidden="false" customHeight="true" outlineLevel="0" collapsed="false">
      <c r="A211" s="76" t="s">
        <v>290</v>
      </c>
      <c r="B211" s="76" t="s">
        <v>292</v>
      </c>
      <c r="C211" s="77" t="n">
        <v>46322</v>
      </c>
      <c r="D211" s="76" t="s">
        <v>1554</v>
      </c>
      <c r="E211" s="76" t="s">
        <v>202</v>
      </c>
      <c r="F211" s="76" t="s">
        <v>203</v>
      </c>
      <c r="G211" s="76" t="s">
        <v>632</v>
      </c>
      <c r="H211" s="76" t="s">
        <v>1567</v>
      </c>
      <c r="I211" s="76" t="s">
        <v>1599</v>
      </c>
    </row>
    <row r="212" customFormat="false" ht="27.75" hidden="false" customHeight="true" outlineLevel="0" collapsed="false">
      <c r="A212" s="76" t="s">
        <v>290</v>
      </c>
      <c r="B212" s="76" t="s">
        <v>292</v>
      </c>
      <c r="C212" s="77" t="n">
        <v>46322</v>
      </c>
      <c r="D212" s="76" t="s">
        <v>1554</v>
      </c>
      <c r="E212" s="76" t="s">
        <v>202</v>
      </c>
      <c r="F212" s="76" t="s">
        <v>203</v>
      </c>
      <c r="G212" s="76" t="s">
        <v>450</v>
      </c>
      <c r="H212" s="76" t="s">
        <v>1569</v>
      </c>
      <c r="I212" s="76" t="s">
        <v>1600</v>
      </c>
    </row>
    <row r="213" customFormat="false" ht="27.75" hidden="false" customHeight="true" outlineLevel="0" collapsed="false">
      <c r="A213" s="76" t="s">
        <v>290</v>
      </c>
      <c r="B213" s="76" t="s">
        <v>292</v>
      </c>
      <c r="C213" s="77" t="n">
        <v>46322</v>
      </c>
      <c r="D213" s="76" t="s">
        <v>1554</v>
      </c>
      <c r="E213" s="76" t="s">
        <v>202</v>
      </c>
      <c r="F213" s="76" t="s">
        <v>203</v>
      </c>
      <c r="G213" s="76" t="s">
        <v>450</v>
      </c>
      <c r="H213" s="76" t="s">
        <v>1571</v>
      </c>
      <c r="I213" s="76" t="s">
        <v>1601</v>
      </c>
    </row>
    <row r="214" customFormat="false" ht="27.75" hidden="false" customHeight="true" outlineLevel="0" collapsed="false">
      <c r="A214" s="76" t="s">
        <v>293</v>
      </c>
      <c r="B214" s="76" t="s">
        <v>294</v>
      </c>
      <c r="C214" s="77" t="n">
        <v>46322</v>
      </c>
      <c r="D214" s="76" t="s">
        <v>1556</v>
      </c>
      <c r="E214" s="76" t="s">
        <v>202</v>
      </c>
      <c r="F214" s="76" t="s">
        <v>215</v>
      </c>
      <c r="G214" s="76" t="s">
        <v>443</v>
      </c>
      <c r="H214" s="76" t="s">
        <v>1520</v>
      </c>
      <c r="I214" s="76" t="s">
        <v>1602</v>
      </c>
    </row>
    <row r="215" customFormat="false" ht="27.75" hidden="false" customHeight="true" outlineLevel="0" collapsed="false">
      <c r="A215" s="76" t="s">
        <v>293</v>
      </c>
      <c r="B215" s="76" t="s">
        <v>294</v>
      </c>
      <c r="C215" s="77" t="n">
        <v>46322</v>
      </c>
      <c r="D215" s="76" t="s">
        <v>1556</v>
      </c>
      <c r="E215" s="76" t="s">
        <v>202</v>
      </c>
      <c r="F215" s="76" t="s">
        <v>215</v>
      </c>
      <c r="G215" s="76" t="s">
        <v>443</v>
      </c>
      <c r="H215" s="76" t="s">
        <v>1564</v>
      </c>
      <c r="I215" s="76" t="s">
        <v>1603</v>
      </c>
    </row>
    <row r="216" customFormat="false" ht="27.75" hidden="false" customHeight="true" outlineLevel="0" collapsed="false">
      <c r="A216" s="76" t="s">
        <v>293</v>
      </c>
      <c r="B216" s="76" t="s">
        <v>294</v>
      </c>
      <c r="C216" s="77" t="n">
        <v>46322</v>
      </c>
      <c r="D216" s="76" t="s">
        <v>1556</v>
      </c>
      <c r="E216" s="76" t="s">
        <v>202</v>
      </c>
      <c r="F216" s="76" t="s">
        <v>215</v>
      </c>
      <c r="G216" s="76" t="s">
        <v>450</v>
      </c>
      <c r="H216" s="76" t="s">
        <v>1577</v>
      </c>
      <c r="I216" s="76" t="s">
        <v>1604</v>
      </c>
    </row>
    <row r="217" customFormat="false" ht="27.75" hidden="false" customHeight="true" outlineLevel="0" collapsed="false">
      <c r="A217" s="76" t="s">
        <v>301</v>
      </c>
      <c r="B217" s="76" t="s">
        <v>302</v>
      </c>
      <c r="C217" s="77" t="n">
        <v>46324</v>
      </c>
      <c r="D217" s="76" t="s">
        <v>1557</v>
      </c>
      <c r="E217" s="76" t="s">
        <v>188</v>
      </c>
      <c r="F217" s="76" t="s">
        <v>215</v>
      </c>
      <c r="G217" s="76" t="s">
        <v>443</v>
      </c>
      <c r="H217" s="76" t="s">
        <v>1520</v>
      </c>
      <c r="I217" s="76" t="s">
        <v>1602</v>
      </c>
    </row>
    <row r="218" customFormat="false" ht="27.75" hidden="false" customHeight="true" outlineLevel="0" collapsed="false">
      <c r="A218" s="76" t="s">
        <v>304</v>
      </c>
      <c r="B218" s="76" t="s">
        <v>305</v>
      </c>
      <c r="C218" s="77" t="n">
        <v>46324</v>
      </c>
      <c r="D218" s="76" t="s">
        <v>1558</v>
      </c>
      <c r="E218" s="76" t="s">
        <v>188</v>
      </c>
      <c r="F218" s="76" t="s">
        <v>203</v>
      </c>
      <c r="G218" s="76" t="s">
        <v>443</v>
      </c>
      <c r="H218" s="76" t="s">
        <v>1520</v>
      </c>
      <c r="I218" s="76" t="s">
        <v>1605</v>
      </c>
    </row>
    <row r="219" customFormat="false" ht="27.75" hidden="false" customHeight="true" outlineLevel="0" collapsed="false">
      <c r="A219" s="76" t="s">
        <v>304</v>
      </c>
      <c r="B219" s="76" t="s">
        <v>305</v>
      </c>
      <c r="C219" s="77" t="n">
        <v>46324</v>
      </c>
      <c r="D219" s="76" t="s">
        <v>1558</v>
      </c>
      <c r="E219" s="76" t="s">
        <v>188</v>
      </c>
      <c r="F219" s="76" t="s">
        <v>203</v>
      </c>
      <c r="G219" s="76" t="s">
        <v>450</v>
      </c>
      <c r="H219" s="76" t="s">
        <v>1522</v>
      </c>
      <c r="I219" s="76" t="s">
        <v>1575</v>
      </c>
    </row>
    <row r="220" customFormat="false" ht="27.75" hidden="false" customHeight="true" outlineLevel="0" collapsed="false">
      <c r="A220" s="76" t="s">
        <v>304</v>
      </c>
      <c r="B220" s="76" t="s">
        <v>305</v>
      </c>
      <c r="C220" s="77" t="n">
        <v>46324</v>
      </c>
      <c r="D220" s="76" t="s">
        <v>1558</v>
      </c>
      <c r="E220" s="76" t="s">
        <v>188</v>
      </c>
      <c r="F220" s="76" t="s">
        <v>203</v>
      </c>
      <c r="G220" s="76" t="s">
        <v>637</v>
      </c>
      <c r="H220" s="76" t="s">
        <v>1573</v>
      </c>
      <c r="I220" s="76" t="s">
        <v>1574</v>
      </c>
    </row>
    <row r="221" customFormat="false" ht="27.75" hidden="false" customHeight="true" outlineLevel="0" collapsed="false">
      <c r="A221" s="76" t="s">
        <v>310</v>
      </c>
      <c r="B221" s="76" t="s">
        <v>311</v>
      </c>
      <c r="C221" s="77" t="n">
        <v>46325</v>
      </c>
      <c r="D221" s="76" t="s">
        <v>1559</v>
      </c>
      <c r="E221" s="76" t="s">
        <v>202</v>
      </c>
      <c r="F221" s="76" t="s">
        <v>203</v>
      </c>
      <c r="G221" s="76" t="s">
        <v>443</v>
      </c>
      <c r="H221" s="76" t="s">
        <v>1520</v>
      </c>
      <c r="I221" s="76" t="s">
        <v>1605</v>
      </c>
    </row>
    <row r="222" customFormat="false" ht="27.75" hidden="false" customHeight="true" outlineLevel="0" collapsed="false">
      <c r="A222" s="76" t="s">
        <v>310</v>
      </c>
      <c r="B222" s="76" t="s">
        <v>311</v>
      </c>
      <c r="C222" s="77" t="n">
        <v>46325</v>
      </c>
      <c r="D222" s="76" t="s">
        <v>1559</v>
      </c>
      <c r="E222" s="76" t="s">
        <v>202</v>
      </c>
      <c r="F222" s="76" t="s">
        <v>203</v>
      </c>
      <c r="G222" s="76" t="s">
        <v>443</v>
      </c>
      <c r="H222" s="76" t="s">
        <v>1564</v>
      </c>
      <c r="I222" s="76" t="s">
        <v>1606</v>
      </c>
    </row>
    <row r="223" customFormat="false" ht="27.75" hidden="false" customHeight="true" outlineLevel="0" collapsed="false">
      <c r="A223" s="76" t="s">
        <v>310</v>
      </c>
      <c r="B223" s="76" t="s">
        <v>311</v>
      </c>
      <c r="C223" s="77" t="n">
        <v>46325</v>
      </c>
      <c r="D223" s="76" t="s">
        <v>1559</v>
      </c>
      <c r="E223" s="76" t="s">
        <v>202</v>
      </c>
      <c r="F223" s="76" t="s">
        <v>203</v>
      </c>
      <c r="G223" s="76" t="s">
        <v>443</v>
      </c>
      <c r="H223" s="76" t="s">
        <v>1537</v>
      </c>
      <c r="I223" s="76" t="s">
        <v>1607</v>
      </c>
    </row>
    <row r="224" customFormat="false" ht="27.75" hidden="false" customHeight="true" outlineLevel="0" collapsed="false">
      <c r="A224" s="76" t="s">
        <v>310</v>
      </c>
      <c r="B224" s="76" t="s">
        <v>311</v>
      </c>
      <c r="C224" s="77" t="n">
        <v>46325</v>
      </c>
      <c r="D224" s="76" t="s">
        <v>1559</v>
      </c>
      <c r="E224" s="76" t="s">
        <v>202</v>
      </c>
      <c r="F224" s="76" t="s">
        <v>203</v>
      </c>
      <c r="G224" s="76" t="s">
        <v>502</v>
      </c>
      <c r="H224" s="76" t="s">
        <v>1529</v>
      </c>
      <c r="I224" s="76" t="s">
        <v>1608</v>
      </c>
    </row>
    <row r="225" customFormat="false" ht="27.75" hidden="false" customHeight="true" outlineLevel="0" collapsed="false">
      <c r="A225" s="76" t="s">
        <v>310</v>
      </c>
      <c r="B225" s="76" t="s">
        <v>311</v>
      </c>
      <c r="C225" s="77" t="n">
        <v>46325</v>
      </c>
      <c r="D225" s="76" t="s">
        <v>1559</v>
      </c>
      <c r="E225" s="76" t="s">
        <v>202</v>
      </c>
      <c r="F225" s="76" t="s">
        <v>203</v>
      </c>
      <c r="G225" s="76" t="s">
        <v>502</v>
      </c>
      <c r="H225" s="76" t="s">
        <v>1590</v>
      </c>
      <c r="I225" s="76" t="s">
        <v>1609</v>
      </c>
    </row>
    <row r="226" customFormat="false" ht="27.75" hidden="false" customHeight="true" outlineLevel="0" collapsed="false">
      <c r="A226" s="76" t="s">
        <v>310</v>
      </c>
      <c r="B226" s="76" t="s">
        <v>311</v>
      </c>
      <c r="C226" s="77" t="n">
        <v>46325</v>
      </c>
      <c r="D226" s="76" t="s">
        <v>1559</v>
      </c>
      <c r="E226" s="76" t="s">
        <v>202</v>
      </c>
      <c r="F226" s="76" t="s">
        <v>203</v>
      </c>
      <c r="G226" s="76" t="s">
        <v>632</v>
      </c>
      <c r="H226" s="76" t="s">
        <v>1567</v>
      </c>
      <c r="I226" s="76" t="s">
        <v>1610</v>
      </c>
    </row>
    <row r="227" customFormat="false" ht="27.75" hidden="false" customHeight="true" outlineLevel="0" collapsed="false">
      <c r="A227" s="76" t="s">
        <v>310</v>
      </c>
      <c r="B227" s="76" t="s">
        <v>311</v>
      </c>
      <c r="C227" s="77" t="n">
        <v>46325</v>
      </c>
      <c r="D227" s="76" t="s">
        <v>1559</v>
      </c>
      <c r="E227" s="76" t="s">
        <v>202</v>
      </c>
      <c r="F227" s="76" t="s">
        <v>203</v>
      </c>
      <c r="G227" s="76" t="s">
        <v>450</v>
      </c>
      <c r="H227" s="76" t="s">
        <v>1569</v>
      </c>
      <c r="I227" s="76" t="s">
        <v>1611</v>
      </c>
    </row>
    <row r="228" customFormat="false" ht="27.75" hidden="false" customHeight="true" outlineLevel="0" collapsed="false">
      <c r="A228" s="76" t="s">
        <v>310</v>
      </c>
      <c r="B228" s="76" t="s">
        <v>311</v>
      </c>
      <c r="C228" s="77" t="n">
        <v>46325</v>
      </c>
      <c r="D228" s="76" t="s">
        <v>1559</v>
      </c>
      <c r="E228" s="76" t="s">
        <v>202</v>
      </c>
      <c r="F228" s="76" t="s">
        <v>203</v>
      </c>
      <c r="G228" s="76" t="s">
        <v>450</v>
      </c>
      <c r="H228" s="76" t="s">
        <v>1571</v>
      </c>
      <c r="I228" s="76" t="s">
        <v>1612</v>
      </c>
    </row>
    <row r="229" customFormat="false" ht="27.75" hidden="false" customHeight="true" outlineLevel="0" collapsed="false">
      <c r="A229" s="76" t="s">
        <v>310</v>
      </c>
      <c r="B229" s="76" t="s">
        <v>311</v>
      </c>
      <c r="C229" s="77" t="n">
        <v>46325</v>
      </c>
      <c r="D229" s="76" t="s">
        <v>1559</v>
      </c>
      <c r="E229" s="76" t="s">
        <v>202</v>
      </c>
      <c r="F229" s="76" t="s">
        <v>203</v>
      </c>
      <c r="G229" s="76" t="s">
        <v>637</v>
      </c>
      <c r="H229" s="76" t="s">
        <v>1573</v>
      </c>
      <c r="I229" s="76" t="s">
        <v>1574</v>
      </c>
    </row>
    <row r="230" customFormat="false" ht="27.75" hidden="false" customHeight="true" outlineLevel="0" collapsed="false">
      <c r="A230" s="76" t="s">
        <v>312</v>
      </c>
      <c r="B230" s="76" t="s">
        <v>232</v>
      </c>
      <c r="C230" s="77" t="n">
        <v>46325</v>
      </c>
      <c r="D230" s="76" t="s">
        <v>1543</v>
      </c>
      <c r="E230" s="76" t="s">
        <v>202</v>
      </c>
      <c r="F230" s="76" t="s">
        <v>189</v>
      </c>
      <c r="G230" s="76" t="s">
        <v>450</v>
      </c>
      <c r="H230" s="76" t="s">
        <v>1577</v>
      </c>
      <c r="I230" s="76" t="s">
        <v>1579</v>
      </c>
    </row>
    <row r="231" customFormat="false" ht="27.75" hidden="false" customHeight="true" outlineLevel="0" collapsed="false">
      <c r="A231" s="76" t="s">
        <v>312</v>
      </c>
      <c r="B231" s="76" t="s">
        <v>232</v>
      </c>
      <c r="C231" s="77" t="n">
        <v>46325</v>
      </c>
      <c r="D231" s="76" t="s">
        <v>1543</v>
      </c>
      <c r="E231" s="76" t="s">
        <v>202</v>
      </c>
      <c r="F231" s="76" t="s">
        <v>189</v>
      </c>
      <c r="G231" s="76" t="s">
        <v>637</v>
      </c>
      <c r="H231" s="76" t="s">
        <v>1561</v>
      </c>
      <c r="I231" s="76" t="s">
        <v>1562</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1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20" min="11" style="0" width="22"/>
  </cols>
  <sheetData>
    <row r="1" customFormat="false" ht="24" hidden="false" customHeight="true" outlineLevel="0" collapsed="false">
      <c r="A1" s="54" t="s">
        <v>1613</v>
      </c>
    </row>
    <row r="2" customFormat="false" ht="15" hidden="false" customHeight="false" outlineLevel="0" collapsed="false">
      <c r="A2" s="2" t="s">
        <v>1614</v>
      </c>
    </row>
    <row r="3" customFormat="false" ht="48" hidden="false" customHeight="true" outlineLevel="0" collapsed="false">
      <c r="H3" s="78" t="s">
        <v>1615</v>
      </c>
      <c r="I3" s="78" t="s">
        <v>1616</v>
      </c>
      <c r="K3" s="78" t="s">
        <v>1617</v>
      </c>
      <c r="L3" s="79" t="s">
        <v>1618</v>
      </c>
      <c r="M3" s="79" t="s">
        <v>1619</v>
      </c>
      <c r="N3" s="79" t="s">
        <v>1620</v>
      </c>
      <c r="O3" s="79" t="s">
        <v>1621</v>
      </c>
      <c r="P3" s="79" t="s">
        <v>1622</v>
      </c>
      <c r="Q3" s="79" t="s">
        <v>1623</v>
      </c>
      <c r="R3" s="79" t="s">
        <v>1624</v>
      </c>
      <c r="S3" s="79" t="s">
        <v>1625</v>
      </c>
      <c r="T3" s="79" t="s">
        <v>1626</v>
      </c>
    </row>
    <row r="4" customFormat="false" ht="39.75" hidden="false" customHeight="true" outlineLevel="0" collapsed="false">
      <c r="A4" s="80" t="s">
        <v>1627</v>
      </c>
      <c r="B4" s="81"/>
      <c r="H4" s="82" t="s">
        <v>1628</v>
      </c>
      <c r="I4" s="82" t="s">
        <v>77</v>
      </c>
      <c r="K4" s="82" t="s">
        <v>1629</v>
      </c>
      <c r="L4" s="82" t="s">
        <v>1630</v>
      </c>
      <c r="M4" s="82" t="s">
        <v>1631</v>
      </c>
      <c r="N4" s="82" t="s">
        <v>1632</v>
      </c>
      <c r="O4" s="82" t="s">
        <v>1633</v>
      </c>
      <c r="P4" s="82" t="s">
        <v>1634</v>
      </c>
      <c r="Q4" s="82" t="s">
        <v>1633</v>
      </c>
      <c r="R4" s="82" t="s">
        <v>1635</v>
      </c>
      <c r="S4" s="82" t="s">
        <v>1636</v>
      </c>
      <c r="T4" s="82" t="s">
        <v>1637</v>
      </c>
    </row>
    <row r="5" customFormat="false" ht="27.75" hidden="false" customHeight="true" outlineLevel="0" collapsed="false">
      <c r="A5" s="80" t="s">
        <v>1638</v>
      </c>
      <c r="B5" s="83" t="n">
        <v>8</v>
      </c>
      <c r="H5" s="82" t="s">
        <v>1639</v>
      </c>
      <c r="I5" s="82" t="s">
        <v>1640</v>
      </c>
      <c r="K5" s="82" t="s">
        <v>1633</v>
      </c>
      <c r="L5" s="82" t="s">
        <v>1641</v>
      </c>
      <c r="M5" s="82" t="s">
        <v>1642</v>
      </c>
      <c r="N5" s="82" t="s">
        <v>1643</v>
      </c>
      <c r="O5" s="82" t="s">
        <v>1644</v>
      </c>
      <c r="P5" s="82" t="s">
        <v>1645</v>
      </c>
      <c r="Q5" s="82" t="s">
        <v>1644</v>
      </c>
      <c r="R5" s="82" t="s">
        <v>1634</v>
      </c>
      <c r="S5" s="82" t="s">
        <v>1646</v>
      </c>
      <c r="T5" s="82" t="s">
        <v>1647</v>
      </c>
    </row>
    <row r="6" customFormat="false" ht="25.5" hidden="false" customHeight="true" outlineLevel="0" collapsed="false">
      <c r="A6" s="80" t="s">
        <v>1648</v>
      </c>
      <c r="B6" s="84" t="n">
        <f aca="true">IF(ISNUMBER(B4),B4,NOW()-N(B5)/24)</f>
        <v>46294.2224736068</v>
      </c>
      <c r="C6" s="85" t="n">
        <f aca="false">B6+8/24</f>
        <v>46294.5558069401</v>
      </c>
      <c r="D6" s="86" t="s">
        <v>1649</v>
      </c>
      <c r="H6" s="82" t="s">
        <v>1650</v>
      </c>
      <c r="K6" s="82" t="s">
        <v>1651</v>
      </c>
      <c r="L6" s="82" t="s">
        <v>1652</v>
      </c>
      <c r="M6" s="82" t="s">
        <v>1653</v>
      </c>
      <c r="N6" s="82" t="s">
        <v>1654</v>
      </c>
      <c r="O6" s="82" t="s">
        <v>1651</v>
      </c>
      <c r="P6" s="82" t="s">
        <v>1655</v>
      </c>
      <c r="Q6" s="82" t="s">
        <v>1651</v>
      </c>
      <c r="R6" s="82" t="s">
        <v>1656</v>
      </c>
      <c r="S6" s="82" t="s">
        <v>1657</v>
      </c>
      <c r="T6" s="82" t="s">
        <v>1658</v>
      </c>
    </row>
    <row r="7" customFormat="false" ht="51.75" hidden="false" customHeight="true" outlineLevel="0" collapsed="false">
      <c r="A7" s="80" t="s">
        <v>1659</v>
      </c>
      <c r="B7" s="83" t="n">
        <v>6</v>
      </c>
      <c r="C7" s="87" t="n">
        <f aca="false">IF(ISNUMBER(B7),MIN(MAX(B7,1),10),6)</f>
        <v>6</v>
      </c>
      <c r="D7" s="86" t="s">
        <v>1660</v>
      </c>
      <c r="H7" s="82" t="s">
        <v>1661</v>
      </c>
      <c r="K7" s="82" t="s">
        <v>1644</v>
      </c>
      <c r="L7" s="82" t="s">
        <v>1662</v>
      </c>
      <c r="M7" s="82" t="s">
        <v>1663</v>
      </c>
      <c r="N7" s="82" t="s">
        <v>1664</v>
      </c>
      <c r="O7" s="82" t="s">
        <v>1665</v>
      </c>
      <c r="P7" s="82" t="s">
        <v>1666</v>
      </c>
      <c r="Q7" s="82" t="s">
        <v>1665</v>
      </c>
      <c r="R7" s="82" t="s">
        <v>1667</v>
      </c>
      <c r="S7" s="82" t="s">
        <v>1668</v>
      </c>
      <c r="T7" s="82" t="s">
        <v>1669</v>
      </c>
    </row>
    <row r="8" customFormat="false" ht="39.75" hidden="false" customHeight="true" outlineLevel="0" collapsed="false">
      <c r="A8" s="80" t="s">
        <v>1670</v>
      </c>
      <c r="B8" s="83" t="n">
        <v>24</v>
      </c>
      <c r="C8" s="87" t="n">
        <f aca="false">IF(ISNUMBER(B8),MIN(MAX(B8,1),72),24)</f>
        <v>24</v>
      </c>
      <c r="D8" s="86" t="s">
        <v>1671</v>
      </c>
      <c r="H8" s="82" t="s">
        <v>1672</v>
      </c>
      <c r="K8" s="82" t="s">
        <v>1673</v>
      </c>
      <c r="L8" s="82" t="s">
        <v>1674</v>
      </c>
      <c r="M8" s="82" t="s">
        <v>1675</v>
      </c>
      <c r="N8" s="82" t="s">
        <v>1676</v>
      </c>
      <c r="O8" s="82" t="s">
        <v>1677</v>
      </c>
      <c r="P8" s="82" t="s">
        <v>1678</v>
      </c>
      <c r="Q8" s="82" t="s">
        <v>1677</v>
      </c>
      <c r="R8" s="82" t="s">
        <v>1679</v>
      </c>
      <c r="S8" s="82" t="s">
        <v>1680</v>
      </c>
      <c r="T8" s="82" t="s">
        <v>1681</v>
      </c>
    </row>
    <row r="9" customFormat="false" ht="27.75" hidden="false" customHeight="true" outlineLevel="0" collapsed="false">
      <c r="A9" s="80" t="s">
        <v>1682</v>
      </c>
      <c r="B9" s="83" t="n">
        <v>12</v>
      </c>
      <c r="C9" s="87" t="n">
        <f aca="false">IF(ISNUMBER(B9),MIN(MAX(B9,1),48),12)</f>
        <v>12</v>
      </c>
      <c r="D9" s="86" t="s">
        <v>1683</v>
      </c>
      <c r="H9" s="82" t="s">
        <v>94</v>
      </c>
      <c r="K9" s="82" t="s">
        <v>1684</v>
      </c>
      <c r="L9" s="82" t="s">
        <v>1685</v>
      </c>
      <c r="M9" s="82" t="s">
        <v>1686</v>
      </c>
      <c r="N9" s="82" t="s">
        <v>1687</v>
      </c>
      <c r="O9" s="82" t="s">
        <v>1688</v>
      </c>
      <c r="P9" s="82" t="s">
        <v>1689</v>
      </c>
      <c r="Q9" s="82" t="s">
        <v>1688</v>
      </c>
      <c r="R9" s="82" t="s">
        <v>1690</v>
      </c>
      <c r="S9" s="82" t="s">
        <v>1691</v>
      </c>
      <c r="T9" s="82" t="s">
        <v>1692</v>
      </c>
    </row>
    <row r="10" customFormat="false" ht="27.75" hidden="false" customHeight="true" outlineLevel="0" collapsed="false">
      <c r="A10" s="80" t="s">
        <v>1693</v>
      </c>
      <c r="B10" s="83" t="n">
        <v>14</v>
      </c>
      <c r="C10" s="87" t="n">
        <f aca="false">IF(ISNUMBER(B10),MIN(MAX(B10,1),60),14)</f>
        <v>14</v>
      </c>
      <c r="D10" s="86" t="s">
        <v>1694</v>
      </c>
      <c r="K10" s="82" t="s">
        <v>1695</v>
      </c>
      <c r="L10" s="82" t="s">
        <v>1696</v>
      </c>
      <c r="M10" s="82" t="s">
        <v>1697</v>
      </c>
      <c r="N10" s="82" t="s">
        <v>1698</v>
      </c>
      <c r="O10" s="82" t="s">
        <v>1699</v>
      </c>
      <c r="P10" s="82" t="s">
        <v>1700</v>
      </c>
      <c r="Q10" s="82" t="s">
        <v>1699</v>
      </c>
      <c r="R10" s="82" t="s">
        <v>1701</v>
      </c>
      <c r="S10" s="82" t="s">
        <v>1702</v>
      </c>
      <c r="T10" s="82" t="s">
        <v>1703</v>
      </c>
    </row>
    <row r="11" customFormat="false" ht="15" hidden="false" customHeight="false" outlineLevel="0" collapsed="false">
      <c r="A11" s="88" t="s">
        <v>1704</v>
      </c>
      <c r="K11" s="82" t="s">
        <v>1665</v>
      </c>
      <c r="L11" s="82" t="s">
        <v>1705</v>
      </c>
      <c r="M11" s="82" t="s">
        <v>1706</v>
      </c>
      <c r="N11" s="82" t="s">
        <v>1707</v>
      </c>
      <c r="O11" s="82" t="s">
        <v>1708</v>
      </c>
      <c r="P11" s="82" t="s">
        <v>1709</v>
      </c>
      <c r="Q11" s="82" t="s">
        <v>1708</v>
      </c>
      <c r="R11" s="82" t="s">
        <v>1710</v>
      </c>
      <c r="S11" s="82" t="s">
        <v>1711</v>
      </c>
      <c r="T11" s="82" t="s">
        <v>1712</v>
      </c>
    </row>
    <row r="12" customFormat="false" ht="30" hidden="false" customHeight="true" outlineLevel="0" collapsed="false">
      <c r="A12" s="56" t="s">
        <v>1713</v>
      </c>
      <c r="B12" s="56" t="s">
        <v>1714</v>
      </c>
      <c r="C12" s="56" t="s">
        <v>1715</v>
      </c>
      <c r="D12" s="56" t="s">
        <v>1716</v>
      </c>
      <c r="E12" s="56" t="s">
        <v>1717</v>
      </c>
      <c r="F12" s="56" t="s">
        <v>1718</v>
      </c>
      <c r="K12" s="82" t="s">
        <v>1677</v>
      </c>
      <c r="L12" s="82" t="s">
        <v>1719</v>
      </c>
      <c r="M12" s="82" t="s">
        <v>1720</v>
      </c>
      <c r="N12" s="82" t="s">
        <v>1721</v>
      </c>
      <c r="O12" s="82" t="s">
        <v>1722</v>
      </c>
      <c r="P12" s="82" t="s">
        <v>1723</v>
      </c>
      <c r="Q12" s="82" t="s">
        <v>1722</v>
      </c>
      <c r="R12" s="82" t="s">
        <v>1724</v>
      </c>
      <c r="S12" s="82" t="s">
        <v>1725</v>
      </c>
      <c r="T12" s="82" t="s">
        <v>1726</v>
      </c>
    </row>
    <row r="13" customFormat="false" ht="15" hidden="false" customHeight="false" outlineLevel="0" collapsed="false">
      <c r="A13" s="89" t="s">
        <v>187</v>
      </c>
      <c r="B13" s="89" t="s">
        <v>1727</v>
      </c>
      <c r="C13" s="89" t="n">
        <v>8</v>
      </c>
      <c r="D13" s="89"/>
      <c r="E13" s="90"/>
      <c r="F13" s="90"/>
      <c r="K13" s="82" t="s">
        <v>1728</v>
      </c>
      <c r="L13" s="82" t="s">
        <v>1729</v>
      </c>
      <c r="M13" s="82" t="s">
        <v>1730</v>
      </c>
      <c r="N13" s="82" t="s">
        <v>1731</v>
      </c>
      <c r="O13" s="82" t="s">
        <v>1732</v>
      </c>
      <c r="P13" s="82" t="s">
        <v>1733</v>
      </c>
      <c r="Q13" s="82" t="s">
        <v>1732</v>
      </c>
      <c r="R13" s="82" t="s">
        <v>1734</v>
      </c>
      <c r="S13" s="82" t="s">
        <v>1690</v>
      </c>
      <c r="T13" s="82" t="s">
        <v>1735</v>
      </c>
    </row>
    <row r="14" customFormat="false" ht="15" hidden="false" customHeight="false" outlineLevel="0" collapsed="false">
      <c r="A14" s="89" t="s">
        <v>254</v>
      </c>
      <c r="B14" s="89" t="s">
        <v>1727</v>
      </c>
      <c r="C14" s="89" t="n">
        <v>8</v>
      </c>
      <c r="D14" s="89"/>
      <c r="E14" s="90"/>
      <c r="F14" s="90"/>
      <c r="K14" s="82" t="s">
        <v>1736</v>
      </c>
      <c r="L14" s="82" t="s">
        <v>1737</v>
      </c>
      <c r="M14" s="82" t="s">
        <v>1738</v>
      </c>
      <c r="N14" s="82" t="s">
        <v>1739</v>
      </c>
      <c r="O14" s="82" t="s">
        <v>1740</v>
      </c>
      <c r="P14" s="82" t="s">
        <v>1741</v>
      </c>
      <c r="Q14" s="82" t="s">
        <v>1740</v>
      </c>
      <c r="R14" s="82" t="s">
        <v>1742</v>
      </c>
      <c r="S14" s="82" t="s">
        <v>1742</v>
      </c>
      <c r="T14" s="82" t="s">
        <v>1743</v>
      </c>
    </row>
    <row r="15" customFormat="false" ht="15" hidden="false" customHeight="false" outlineLevel="0" collapsed="false">
      <c r="A15" s="89" t="s">
        <v>306</v>
      </c>
      <c r="B15" s="89" t="s">
        <v>1727</v>
      </c>
      <c r="C15" s="89" t="n">
        <v>8</v>
      </c>
      <c r="D15" s="89"/>
      <c r="E15" s="90"/>
      <c r="F15" s="90"/>
      <c r="K15" s="82" t="s">
        <v>1744</v>
      </c>
      <c r="L15" s="82" t="s">
        <v>1745</v>
      </c>
      <c r="M15" s="82" t="s">
        <v>1746</v>
      </c>
      <c r="N15" s="82" t="s">
        <v>1747</v>
      </c>
      <c r="O15" s="82" t="s">
        <v>1748</v>
      </c>
      <c r="P15" s="82" t="s">
        <v>1749</v>
      </c>
      <c r="Q15" s="82" t="s">
        <v>1748</v>
      </c>
      <c r="R15" s="82" t="s">
        <v>1750</v>
      </c>
      <c r="S15" s="82" t="s">
        <v>1751</v>
      </c>
      <c r="T15" s="82" t="s">
        <v>1752</v>
      </c>
    </row>
    <row r="16" customFormat="false" ht="15" hidden="false" customHeight="false" outlineLevel="0" collapsed="false">
      <c r="A16" s="89" t="s">
        <v>186</v>
      </c>
      <c r="B16" s="89" t="s">
        <v>1753</v>
      </c>
      <c r="C16" s="89" t="n">
        <v>0</v>
      </c>
      <c r="D16" s="89" t="n">
        <v>1</v>
      </c>
      <c r="E16" s="90" t="n">
        <v>46110.0416666667</v>
      </c>
      <c r="F16" s="90" t="n">
        <v>46320.0416666667</v>
      </c>
      <c r="K16" s="82" t="s">
        <v>1754</v>
      </c>
      <c r="L16" s="82" t="s">
        <v>1755</v>
      </c>
      <c r="M16" s="82" t="s">
        <v>1756</v>
      </c>
      <c r="N16" s="82" t="s">
        <v>1757</v>
      </c>
      <c r="O16" s="82" t="s">
        <v>1758</v>
      </c>
      <c r="P16" s="82" t="s">
        <v>1759</v>
      </c>
      <c r="Q16" s="82" t="s">
        <v>1758</v>
      </c>
      <c r="R16" s="82" t="s">
        <v>1760</v>
      </c>
      <c r="S16" s="82" t="s">
        <v>1761</v>
      </c>
      <c r="T16" s="82" t="s">
        <v>1762</v>
      </c>
    </row>
    <row r="17" customFormat="false" ht="15" hidden="false" customHeight="false" outlineLevel="0" collapsed="false">
      <c r="A17" s="89" t="s">
        <v>201</v>
      </c>
      <c r="B17" s="89" t="s">
        <v>1763</v>
      </c>
      <c r="C17" s="89" t="n">
        <v>7</v>
      </c>
      <c r="D17" s="89"/>
      <c r="E17" s="90"/>
      <c r="F17" s="90"/>
      <c r="K17" s="82" t="s">
        <v>1764</v>
      </c>
      <c r="L17" s="82" t="s">
        <v>1765</v>
      </c>
      <c r="M17" s="82" t="s">
        <v>1766</v>
      </c>
      <c r="N17" s="82" t="s">
        <v>1767</v>
      </c>
      <c r="O17" s="82" t="s">
        <v>1768</v>
      </c>
      <c r="P17" s="82" t="s">
        <v>1769</v>
      </c>
      <c r="Q17" s="82" t="s">
        <v>1768</v>
      </c>
      <c r="R17" s="82" t="s">
        <v>1770</v>
      </c>
      <c r="S17" s="82" t="s">
        <v>1771</v>
      </c>
      <c r="T17" s="82" t="s">
        <v>1772</v>
      </c>
    </row>
    <row r="18" customFormat="false" ht="15" hidden="false" customHeight="false" outlineLevel="0" collapsed="false">
      <c r="A18" s="89" t="s">
        <v>240</v>
      </c>
      <c r="B18" s="89" t="s">
        <v>1773</v>
      </c>
      <c r="C18" s="89" t="n">
        <v>7</v>
      </c>
      <c r="D18" s="89"/>
      <c r="E18" s="90"/>
      <c r="F18" s="90"/>
      <c r="K18" s="82" t="s">
        <v>1774</v>
      </c>
      <c r="L18" s="82" t="s">
        <v>1775</v>
      </c>
      <c r="M18" s="82" t="s">
        <v>1776</v>
      </c>
      <c r="N18" s="82" t="s">
        <v>1777</v>
      </c>
      <c r="O18" s="82" t="s">
        <v>1778</v>
      </c>
      <c r="P18" s="82" t="s">
        <v>1779</v>
      </c>
      <c r="Q18" s="82" t="s">
        <v>1778</v>
      </c>
      <c r="R18" s="82" t="s">
        <v>1680</v>
      </c>
      <c r="S18" s="82" t="s">
        <v>1780</v>
      </c>
      <c r="T18" s="82" t="s">
        <v>1781</v>
      </c>
    </row>
    <row r="19" customFormat="false" ht="15" hidden="false" customHeight="false" outlineLevel="0" collapsed="false">
      <c r="A19" s="89" t="s">
        <v>220</v>
      </c>
      <c r="B19" s="89" t="s">
        <v>1782</v>
      </c>
      <c r="C19" s="89" t="n">
        <v>9</v>
      </c>
      <c r="D19" s="89"/>
      <c r="E19" s="90"/>
      <c r="F19" s="90"/>
      <c r="K19" s="82" t="s">
        <v>1783</v>
      </c>
      <c r="L19" s="82" t="s">
        <v>1784</v>
      </c>
      <c r="M19" s="82" t="s">
        <v>1785</v>
      </c>
      <c r="N19" s="82" t="s">
        <v>1786</v>
      </c>
      <c r="O19" s="82" t="s">
        <v>1787</v>
      </c>
      <c r="P19" s="82" t="s">
        <v>1788</v>
      </c>
      <c r="Q19" s="82" t="s">
        <v>1787</v>
      </c>
      <c r="R19" s="82" t="s">
        <v>1691</v>
      </c>
      <c r="S19" s="82" t="s">
        <v>1789</v>
      </c>
      <c r="T19" s="82" t="s">
        <v>1790</v>
      </c>
    </row>
    <row r="20" customFormat="false" ht="15" hidden="false" customHeight="false" outlineLevel="0" collapsed="false">
      <c r="A20" s="89" t="s">
        <v>295</v>
      </c>
      <c r="B20" s="89" t="s">
        <v>1782</v>
      </c>
      <c r="C20" s="89" t="n">
        <v>9</v>
      </c>
      <c r="D20" s="89"/>
      <c r="E20" s="90"/>
      <c r="F20" s="90"/>
      <c r="K20" s="82" t="s">
        <v>1791</v>
      </c>
      <c r="L20" s="82" t="s">
        <v>1792</v>
      </c>
      <c r="M20" s="82" t="s">
        <v>1793</v>
      </c>
      <c r="N20" s="82" t="s">
        <v>1794</v>
      </c>
      <c r="O20" s="82" t="s">
        <v>1795</v>
      </c>
      <c r="P20" s="82" t="s">
        <v>1796</v>
      </c>
      <c r="Q20" s="82" t="s">
        <v>1795</v>
      </c>
      <c r="R20" s="82" t="s">
        <v>1797</v>
      </c>
      <c r="S20" s="82" t="s">
        <v>1798</v>
      </c>
      <c r="T20" s="82" t="s">
        <v>1799</v>
      </c>
    </row>
    <row r="21" customFormat="false" ht="15" hidden="false" customHeight="false" outlineLevel="0" collapsed="false">
      <c r="A21" s="89" t="s">
        <v>282</v>
      </c>
      <c r="B21" s="89" t="s">
        <v>1800</v>
      </c>
      <c r="C21" s="89" t="n">
        <v>8</v>
      </c>
      <c r="D21" s="89"/>
      <c r="E21" s="90"/>
      <c r="F21" s="90"/>
      <c r="K21" s="82" t="s">
        <v>1801</v>
      </c>
      <c r="L21" s="82" t="s">
        <v>1802</v>
      </c>
      <c r="M21" s="82" t="s">
        <v>1803</v>
      </c>
      <c r="N21" s="82" t="s">
        <v>1804</v>
      </c>
      <c r="O21" s="82" t="s">
        <v>1805</v>
      </c>
      <c r="P21" s="82" t="s">
        <v>1806</v>
      </c>
      <c r="Q21" s="82" t="s">
        <v>1805</v>
      </c>
      <c r="R21" s="82" t="s">
        <v>1807</v>
      </c>
      <c r="S21" s="82" t="s">
        <v>1808</v>
      </c>
      <c r="T21" s="82" t="s">
        <v>1809</v>
      </c>
    </row>
    <row r="22" customFormat="false" ht="15" hidden="false" customHeight="false" outlineLevel="0" collapsed="false">
      <c r="A22" s="89" t="s">
        <v>263</v>
      </c>
      <c r="B22" s="89" t="s">
        <v>1810</v>
      </c>
      <c r="C22" s="89" t="n">
        <v>9.5</v>
      </c>
      <c r="D22" s="89" t="n">
        <v>10.5</v>
      </c>
      <c r="E22" s="90" t="n">
        <v>46298.6875</v>
      </c>
      <c r="F22" s="90" t="n">
        <v>46480.6875</v>
      </c>
      <c r="K22" s="82" t="s">
        <v>1811</v>
      </c>
      <c r="L22" s="82" t="s">
        <v>1812</v>
      </c>
      <c r="M22" s="82" t="s">
        <v>1813</v>
      </c>
      <c r="N22" s="82" t="s">
        <v>1814</v>
      </c>
      <c r="O22" s="82" t="s">
        <v>1815</v>
      </c>
      <c r="P22" s="82" t="s">
        <v>1816</v>
      </c>
      <c r="Q22" s="82" t="s">
        <v>1815</v>
      </c>
      <c r="R22" s="82" t="s">
        <v>1817</v>
      </c>
      <c r="S22" s="82" t="s">
        <v>1818</v>
      </c>
      <c r="T22" s="82" t="s">
        <v>1819</v>
      </c>
    </row>
    <row r="23" customFormat="false" ht="30" hidden="false" customHeight="true" outlineLevel="0" collapsed="false">
      <c r="A23" s="91" t="s">
        <v>1820</v>
      </c>
      <c r="B23" s="91"/>
      <c r="C23" s="91"/>
      <c r="D23" s="91"/>
      <c r="E23" s="91"/>
      <c r="F23" s="91"/>
      <c r="K23" s="82" t="s">
        <v>1821</v>
      </c>
      <c r="L23" s="82" t="s">
        <v>1822</v>
      </c>
      <c r="M23" s="82" t="s">
        <v>1823</v>
      </c>
      <c r="N23" s="82" t="s">
        <v>1824</v>
      </c>
      <c r="O23" s="82" t="s">
        <v>1825</v>
      </c>
      <c r="P23" s="82" t="s">
        <v>1826</v>
      </c>
      <c r="Q23" s="82" t="s">
        <v>1825</v>
      </c>
      <c r="R23" s="82" t="s">
        <v>1827</v>
      </c>
      <c r="S23" s="82" t="s">
        <v>1828</v>
      </c>
      <c r="T23" s="82" t="s">
        <v>1829</v>
      </c>
    </row>
    <row r="24" customFormat="false" ht="15" hidden="false" customHeight="false" outlineLevel="0" collapsed="false">
      <c r="K24" s="82" t="s">
        <v>1830</v>
      </c>
      <c r="L24" s="82" t="s">
        <v>1831</v>
      </c>
      <c r="M24" s="82" t="s">
        <v>1832</v>
      </c>
      <c r="N24" s="82" t="s">
        <v>1833</v>
      </c>
      <c r="O24" s="82" t="s">
        <v>1834</v>
      </c>
      <c r="P24" s="82" t="s">
        <v>1835</v>
      </c>
      <c r="Q24" s="82" t="s">
        <v>1834</v>
      </c>
      <c r="R24" s="82" t="s">
        <v>1751</v>
      </c>
      <c r="S24" s="82" t="s">
        <v>1836</v>
      </c>
      <c r="T24" s="82" t="s">
        <v>1837</v>
      </c>
    </row>
    <row r="25" customFormat="false" ht="15" hidden="false" customHeight="false" outlineLevel="0" collapsed="false">
      <c r="K25" s="82" t="s">
        <v>1838</v>
      </c>
      <c r="L25" s="82" t="s">
        <v>1839</v>
      </c>
      <c r="M25" s="82" t="s">
        <v>1840</v>
      </c>
      <c r="N25" s="82" t="s">
        <v>1841</v>
      </c>
      <c r="O25" s="82" t="s">
        <v>1842</v>
      </c>
      <c r="P25" s="82" t="s">
        <v>1843</v>
      </c>
      <c r="Q25" s="82" t="s">
        <v>1842</v>
      </c>
      <c r="R25" s="82" t="s">
        <v>1844</v>
      </c>
      <c r="S25" s="82" t="s">
        <v>1845</v>
      </c>
      <c r="T25" s="82" t="s">
        <v>1846</v>
      </c>
    </row>
    <row r="26" customFormat="false" ht="15" hidden="false" customHeight="false" outlineLevel="0" collapsed="false">
      <c r="K26" s="82" t="s">
        <v>1847</v>
      </c>
      <c r="L26" s="82" t="s">
        <v>1848</v>
      </c>
      <c r="M26" s="82" t="s">
        <v>1849</v>
      </c>
      <c r="N26" s="82" t="s">
        <v>1850</v>
      </c>
      <c r="O26" s="82" t="s">
        <v>1851</v>
      </c>
      <c r="P26" s="82" t="s">
        <v>1852</v>
      </c>
      <c r="Q26" s="82" t="s">
        <v>1851</v>
      </c>
      <c r="R26" s="82" t="s">
        <v>1761</v>
      </c>
      <c r="S26" s="82" t="s">
        <v>1853</v>
      </c>
      <c r="T26" s="82" t="s">
        <v>1854</v>
      </c>
    </row>
    <row r="27" customFormat="false" ht="15" hidden="false" customHeight="false" outlineLevel="0" collapsed="false">
      <c r="K27" s="82" t="s">
        <v>1855</v>
      </c>
      <c r="L27" s="82" t="s">
        <v>1856</v>
      </c>
      <c r="M27" s="82" t="s">
        <v>1857</v>
      </c>
      <c r="N27" s="82" t="s">
        <v>1858</v>
      </c>
      <c r="O27" s="82" t="s">
        <v>1859</v>
      </c>
      <c r="P27" s="82" t="s">
        <v>1860</v>
      </c>
      <c r="Q27" s="82" t="s">
        <v>1859</v>
      </c>
      <c r="R27" s="82" t="s">
        <v>1861</v>
      </c>
      <c r="S27" s="82" t="s">
        <v>1862</v>
      </c>
      <c r="T27" s="82" t="s">
        <v>1863</v>
      </c>
    </row>
    <row r="28" customFormat="false" ht="15" hidden="false" customHeight="false" outlineLevel="0" collapsed="false">
      <c r="K28" s="82" t="s">
        <v>1864</v>
      </c>
      <c r="L28" s="82" t="s">
        <v>1865</v>
      </c>
      <c r="M28" s="82" t="s">
        <v>1866</v>
      </c>
      <c r="N28" s="82" t="s">
        <v>1867</v>
      </c>
      <c r="O28" s="82" t="s">
        <v>1868</v>
      </c>
      <c r="P28" s="82" t="s">
        <v>1869</v>
      </c>
      <c r="Q28" s="82" t="s">
        <v>1868</v>
      </c>
      <c r="R28" s="82" t="s">
        <v>1870</v>
      </c>
      <c r="S28" s="82" t="s">
        <v>1871</v>
      </c>
      <c r="T28" s="82" t="s">
        <v>1872</v>
      </c>
    </row>
    <row r="29" customFormat="false" ht="15" hidden="false" customHeight="false" outlineLevel="0" collapsed="false">
      <c r="K29" s="82" t="s">
        <v>1873</v>
      </c>
      <c r="L29" s="82" t="s">
        <v>1874</v>
      </c>
      <c r="M29" s="82" t="s">
        <v>1875</v>
      </c>
      <c r="N29" s="82" t="s">
        <v>1876</v>
      </c>
      <c r="O29" s="82" t="s">
        <v>1877</v>
      </c>
      <c r="P29" s="82" t="s">
        <v>1878</v>
      </c>
      <c r="Q29" s="82" t="s">
        <v>1877</v>
      </c>
      <c r="R29" s="82" t="s">
        <v>1879</v>
      </c>
      <c r="S29" s="82" t="s">
        <v>1880</v>
      </c>
      <c r="T29" s="82" t="s">
        <v>1881</v>
      </c>
    </row>
    <row r="30" customFormat="false" ht="15" hidden="false" customHeight="false" outlineLevel="0" collapsed="false">
      <c r="K30" s="82" t="s">
        <v>1882</v>
      </c>
      <c r="L30" s="82" t="s">
        <v>1883</v>
      </c>
      <c r="M30" s="82" t="s">
        <v>1884</v>
      </c>
      <c r="N30" s="82" t="s">
        <v>1885</v>
      </c>
      <c r="O30" s="82" t="s">
        <v>1886</v>
      </c>
      <c r="P30" s="82" t="s">
        <v>1887</v>
      </c>
      <c r="Q30" s="82" t="s">
        <v>1886</v>
      </c>
      <c r="R30" s="82" t="s">
        <v>1888</v>
      </c>
      <c r="S30" s="82" t="s">
        <v>1889</v>
      </c>
      <c r="T30" s="82" t="s">
        <v>1890</v>
      </c>
    </row>
    <row r="31" customFormat="false" ht="15" hidden="false" customHeight="false" outlineLevel="0" collapsed="false">
      <c r="K31" s="82" t="s">
        <v>1891</v>
      </c>
      <c r="L31" s="82" t="s">
        <v>1892</v>
      </c>
      <c r="M31" s="82" t="s">
        <v>1893</v>
      </c>
      <c r="N31" s="82" t="s">
        <v>1894</v>
      </c>
      <c r="O31" s="82" t="s">
        <v>1895</v>
      </c>
      <c r="P31" s="82" t="s">
        <v>1896</v>
      </c>
      <c r="Q31" s="82" t="s">
        <v>1895</v>
      </c>
      <c r="R31" s="82" t="s">
        <v>1897</v>
      </c>
      <c r="S31" s="82" t="s">
        <v>1898</v>
      </c>
      <c r="T31" s="82" t="s">
        <v>1899</v>
      </c>
    </row>
    <row r="32" customFormat="false" ht="15" hidden="false" customHeight="false" outlineLevel="0" collapsed="false">
      <c r="K32" s="82" t="s">
        <v>1900</v>
      </c>
      <c r="L32" s="82" t="s">
        <v>1901</v>
      </c>
      <c r="M32" s="82" t="s">
        <v>1902</v>
      </c>
      <c r="N32" s="82" t="s">
        <v>1903</v>
      </c>
      <c r="O32" s="82" t="s">
        <v>1904</v>
      </c>
      <c r="P32" s="82" t="s">
        <v>1905</v>
      </c>
      <c r="Q32" s="82" t="s">
        <v>1904</v>
      </c>
      <c r="R32" s="82" t="s">
        <v>1906</v>
      </c>
      <c r="S32" s="82" t="s">
        <v>1907</v>
      </c>
      <c r="T32" s="82" t="s">
        <v>1908</v>
      </c>
    </row>
    <row r="33" customFormat="false" ht="15" hidden="false" customHeight="false" outlineLevel="0" collapsed="false">
      <c r="K33" s="82" t="s">
        <v>1909</v>
      </c>
      <c r="L33" s="82" t="s">
        <v>1910</v>
      </c>
      <c r="M33" s="82" t="s">
        <v>1911</v>
      </c>
      <c r="N33" s="82" t="s">
        <v>1912</v>
      </c>
      <c r="O33" s="82" t="s">
        <v>1913</v>
      </c>
      <c r="P33" s="82" t="s">
        <v>1914</v>
      </c>
      <c r="Q33" s="82" t="s">
        <v>1913</v>
      </c>
      <c r="R33" s="82" t="s">
        <v>1915</v>
      </c>
      <c r="S33" s="82" t="s">
        <v>1916</v>
      </c>
      <c r="T33" s="82" t="s">
        <v>1917</v>
      </c>
    </row>
    <row r="34" customFormat="false" ht="15" hidden="false" customHeight="false" outlineLevel="0" collapsed="false">
      <c r="K34" s="82" t="s">
        <v>1918</v>
      </c>
      <c r="L34" s="82" t="s">
        <v>1919</v>
      </c>
      <c r="M34" s="82" t="s">
        <v>1920</v>
      </c>
      <c r="N34" s="82" t="s">
        <v>1921</v>
      </c>
      <c r="P34" s="82" t="s">
        <v>1922</v>
      </c>
      <c r="Q34" s="82" t="s">
        <v>1923</v>
      </c>
      <c r="R34" s="82" t="s">
        <v>1924</v>
      </c>
      <c r="S34" s="82" t="s">
        <v>1925</v>
      </c>
      <c r="T34" s="82" t="s">
        <v>1926</v>
      </c>
    </row>
    <row r="35" customFormat="false" ht="15" hidden="false" customHeight="false" outlineLevel="0" collapsed="false">
      <c r="K35" s="82" t="s">
        <v>1927</v>
      </c>
      <c r="M35" s="82" t="s">
        <v>1928</v>
      </c>
      <c r="N35" s="82" t="s">
        <v>1929</v>
      </c>
      <c r="P35" s="82" t="s">
        <v>1930</v>
      </c>
      <c r="Q35" s="82" t="s">
        <v>1931</v>
      </c>
      <c r="R35" s="82" t="s">
        <v>1711</v>
      </c>
      <c r="T35" s="82" t="s">
        <v>1932</v>
      </c>
    </row>
    <row r="36" customFormat="false" ht="15" hidden="false" customHeight="false" outlineLevel="0" collapsed="false">
      <c r="K36" s="82" t="s">
        <v>1933</v>
      </c>
      <c r="M36" s="82" t="s">
        <v>1934</v>
      </c>
      <c r="N36" s="82" t="s">
        <v>1935</v>
      </c>
      <c r="P36" s="82" t="s">
        <v>1936</v>
      </c>
      <c r="Q36" s="82" t="s">
        <v>1937</v>
      </c>
      <c r="R36" s="82" t="s">
        <v>1725</v>
      </c>
      <c r="T36" s="82" t="s">
        <v>1938</v>
      </c>
    </row>
    <row r="37" customFormat="false" ht="15" hidden="false" customHeight="false" outlineLevel="0" collapsed="false">
      <c r="K37" s="82" t="s">
        <v>1939</v>
      </c>
      <c r="M37" s="82" t="s">
        <v>1940</v>
      </c>
      <c r="N37" s="82" t="s">
        <v>1941</v>
      </c>
      <c r="P37" s="82" t="s">
        <v>1942</v>
      </c>
      <c r="Q37" s="82" t="s">
        <v>1943</v>
      </c>
      <c r="T37" s="82" t="s">
        <v>1944</v>
      </c>
    </row>
    <row r="38" customFormat="false" ht="15" hidden="false" customHeight="false" outlineLevel="0" collapsed="false">
      <c r="K38" s="82" t="s">
        <v>1945</v>
      </c>
      <c r="M38" s="82" t="s">
        <v>1946</v>
      </c>
      <c r="N38" s="82" t="s">
        <v>1947</v>
      </c>
      <c r="P38" s="82" t="s">
        <v>1948</v>
      </c>
      <c r="Q38" s="82" t="s">
        <v>1949</v>
      </c>
      <c r="T38" s="82" t="s">
        <v>1950</v>
      </c>
    </row>
    <row r="39" customFormat="false" ht="15" hidden="false" customHeight="false" outlineLevel="0" collapsed="false">
      <c r="K39" s="82" t="s">
        <v>1951</v>
      </c>
      <c r="M39" s="82" t="s">
        <v>1952</v>
      </c>
      <c r="N39" s="82" t="s">
        <v>1953</v>
      </c>
      <c r="P39" s="82" t="s">
        <v>1954</v>
      </c>
      <c r="Q39" s="82" t="s">
        <v>1955</v>
      </c>
      <c r="T39" s="82" t="s">
        <v>1956</v>
      </c>
    </row>
    <row r="40" customFormat="false" ht="15" hidden="false" customHeight="false" outlineLevel="0" collapsed="false">
      <c r="K40" s="82" t="s">
        <v>1957</v>
      </c>
      <c r="M40" s="82" t="s">
        <v>1958</v>
      </c>
      <c r="N40" s="82" t="s">
        <v>1959</v>
      </c>
      <c r="P40" s="82" t="s">
        <v>1960</v>
      </c>
      <c r="Q40" s="82" t="s">
        <v>1961</v>
      </c>
      <c r="T40" s="82" t="s">
        <v>1962</v>
      </c>
    </row>
    <row r="41" customFormat="false" ht="15" hidden="false" customHeight="false" outlineLevel="0" collapsed="false">
      <c r="K41" s="82" t="s">
        <v>1963</v>
      </c>
      <c r="M41" s="82" t="s">
        <v>1964</v>
      </c>
      <c r="N41" s="82" t="s">
        <v>1965</v>
      </c>
      <c r="P41" s="82" t="s">
        <v>1966</v>
      </c>
      <c r="Q41" s="82" t="s">
        <v>1967</v>
      </c>
      <c r="T41" s="82" t="s">
        <v>1968</v>
      </c>
    </row>
    <row r="42" customFormat="false" ht="15" hidden="false" customHeight="false" outlineLevel="0" collapsed="false">
      <c r="K42" s="82" t="s">
        <v>1969</v>
      </c>
      <c r="M42" s="82" t="s">
        <v>1970</v>
      </c>
      <c r="N42" s="82" t="s">
        <v>1971</v>
      </c>
      <c r="P42" s="82" t="s">
        <v>1972</v>
      </c>
      <c r="Q42" s="82" t="s">
        <v>1973</v>
      </c>
      <c r="T42" s="82" t="s">
        <v>1974</v>
      </c>
    </row>
    <row r="43" customFormat="false" ht="15" hidden="false" customHeight="false" outlineLevel="0" collapsed="false">
      <c r="K43" s="82" t="s">
        <v>1975</v>
      </c>
      <c r="M43" s="82" t="s">
        <v>1976</v>
      </c>
      <c r="N43" s="82" t="s">
        <v>1977</v>
      </c>
      <c r="P43" s="82" t="s">
        <v>1978</v>
      </c>
      <c r="Q43" s="82" t="s">
        <v>1979</v>
      </c>
      <c r="T43" s="82" t="s">
        <v>1980</v>
      </c>
    </row>
    <row r="44" customFormat="false" ht="15" hidden="false" customHeight="false" outlineLevel="0" collapsed="false">
      <c r="K44" s="82" t="s">
        <v>1981</v>
      </c>
      <c r="M44" s="82" t="s">
        <v>1982</v>
      </c>
      <c r="N44" s="82" t="s">
        <v>1983</v>
      </c>
      <c r="P44" s="82" t="s">
        <v>1984</v>
      </c>
      <c r="Q44" s="82" t="s">
        <v>1985</v>
      </c>
      <c r="T44" s="82" t="s">
        <v>1986</v>
      </c>
    </row>
    <row r="45" customFormat="false" ht="15" hidden="false" customHeight="false" outlineLevel="0" collapsed="false">
      <c r="K45" s="82" t="s">
        <v>1987</v>
      </c>
      <c r="M45" s="82" t="s">
        <v>1988</v>
      </c>
      <c r="N45" s="82" t="s">
        <v>1989</v>
      </c>
      <c r="P45" s="82" t="s">
        <v>1990</v>
      </c>
      <c r="Q45" s="82" t="s">
        <v>1991</v>
      </c>
      <c r="T45" s="82" t="s">
        <v>1992</v>
      </c>
    </row>
    <row r="46" customFormat="false" ht="15" hidden="false" customHeight="false" outlineLevel="0" collapsed="false">
      <c r="K46" s="82" t="s">
        <v>1993</v>
      </c>
      <c r="M46" s="82" t="s">
        <v>1994</v>
      </c>
      <c r="N46" s="82" t="s">
        <v>1995</v>
      </c>
      <c r="P46" s="82" t="s">
        <v>1996</v>
      </c>
      <c r="Q46" s="82" t="s">
        <v>1997</v>
      </c>
      <c r="T46" s="82" t="s">
        <v>1998</v>
      </c>
    </row>
    <row r="47" customFormat="false" ht="15" hidden="false" customHeight="false" outlineLevel="0" collapsed="false">
      <c r="K47" s="82" t="s">
        <v>1999</v>
      </c>
      <c r="M47" s="82" t="s">
        <v>2000</v>
      </c>
      <c r="N47" s="82" t="s">
        <v>2001</v>
      </c>
      <c r="P47" s="82" t="s">
        <v>2002</v>
      </c>
      <c r="Q47" s="82" t="s">
        <v>2003</v>
      </c>
      <c r="T47" s="82" t="s">
        <v>2004</v>
      </c>
    </row>
    <row r="48" customFormat="false" ht="15" hidden="false" customHeight="false" outlineLevel="0" collapsed="false">
      <c r="K48" s="82" t="s">
        <v>2005</v>
      </c>
      <c r="M48" s="82" t="s">
        <v>2006</v>
      </c>
      <c r="N48" s="82" t="s">
        <v>2007</v>
      </c>
      <c r="P48" s="82" t="s">
        <v>2008</v>
      </c>
      <c r="Q48" s="82" t="s">
        <v>2009</v>
      </c>
      <c r="T48" s="82" t="s">
        <v>2010</v>
      </c>
    </row>
    <row r="49" customFormat="false" ht="15" hidden="false" customHeight="false" outlineLevel="0" collapsed="false">
      <c r="K49" s="82" t="s">
        <v>2011</v>
      </c>
      <c r="M49" s="82" t="s">
        <v>2012</v>
      </c>
      <c r="N49" s="82" t="s">
        <v>2013</v>
      </c>
      <c r="P49" s="82" t="s">
        <v>2014</v>
      </c>
      <c r="Q49" s="82" t="s">
        <v>2015</v>
      </c>
      <c r="T49" s="82" t="s">
        <v>2016</v>
      </c>
    </row>
    <row r="50" customFormat="false" ht="15" hidden="false" customHeight="false" outlineLevel="0" collapsed="false">
      <c r="K50" s="82" t="s">
        <v>2017</v>
      </c>
      <c r="M50" s="82" t="s">
        <v>2018</v>
      </c>
      <c r="N50" s="82" t="s">
        <v>2019</v>
      </c>
      <c r="P50" s="82" t="s">
        <v>2020</v>
      </c>
      <c r="Q50" s="82" t="s">
        <v>2021</v>
      </c>
      <c r="T50" s="82" t="s">
        <v>2022</v>
      </c>
    </row>
    <row r="51" customFormat="false" ht="15" hidden="false" customHeight="false" outlineLevel="0" collapsed="false">
      <c r="K51" s="82" t="s">
        <v>2023</v>
      </c>
      <c r="M51" s="82" t="s">
        <v>2024</v>
      </c>
      <c r="N51" s="82" t="s">
        <v>2025</v>
      </c>
      <c r="P51" s="82" t="s">
        <v>2026</v>
      </c>
      <c r="Q51" s="82" t="s">
        <v>2027</v>
      </c>
      <c r="T51" s="82" t="s">
        <v>2028</v>
      </c>
    </row>
    <row r="52" customFormat="false" ht="15" hidden="false" customHeight="false" outlineLevel="0" collapsed="false">
      <c r="K52" s="82" t="s">
        <v>2029</v>
      </c>
      <c r="M52" s="82" t="s">
        <v>2030</v>
      </c>
      <c r="N52" s="82" t="s">
        <v>2031</v>
      </c>
      <c r="P52" s="82" t="s">
        <v>2032</v>
      </c>
      <c r="Q52" s="82" t="s">
        <v>2033</v>
      </c>
      <c r="T52" s="82" t="s">
        <v>2034</v>
      </c>
    </row>
    <row r="53" customFormat="false" ht="15" hidden="false" customHeight="false" outlineLevel="0" collapsed="false">
      <c r="K53" s="82" t="s">
        <v>2035</v>
      </c>
      <c r="M53" s="82" t="s">
        <v>2036</v>
      </c>
      <c r="N53" s="82" t="s">
        <v>2037</v>
      </c>
      <c r="P53" s="82" t="s">
        <v>2038</v>
      </c>
      <c r="Q53" s="82" t="s">
        <v>2039</v>
      </c>
      <c r="T53" s="82" t="s">
        <v>2040</v>
      </c>
    </row>
    <row r="54" customFormat="false" ht="15" hidden="false" customHeight="false" outlineLevel="0" collapsed="false">
      <c r="K54" s="82" t="s">
        <v>2041</v>
      </c>
      <c r="M54" s="82" t="s">
        <v>2042</v>
      </c>
      <c r="N54" s="82" t="s">
        <v>2043</v>
      </c>
      <c r="P54" s="82" t="s">
        <v>2044</v>
      </c>
      <c r="Q54" s="82" t="s">
        <v>2045</v>
      </c>
      <c r="T54" s="82" t="s">
        <v>2046</v>
      </c>
    </row>
    <row r="55" customFormat="false" ht="15" hidden="false" customHeight="false" outlineLevel="0" collapsed="false">
      <c r="K55" s="82" t="s">
        <v>2047</v>
      </c>
      <c r="M55" s="82" t="s">
        <v>2048</v>
      </c>
      <c r="N55" s="82" t="s">
        <v>2049</v>
      </c>
      <c r="P55" s="82" t="s">
        <v>2050</v>
      </c>
      <c r="Q55" s="82" t="s">
        <v>2051</v>
      </c>
      <c r="T55" s="82" t="s">
        <v>2052</v>
      </c>
    </row>
    <row r="56" customFormat="false" ht="15" hidden="false" customHeight="false" outlineLevel="0" collapsed="false">
      <c r="K56" s="82" t="s">
        <v>2053</v>
      </c>
      <c r="M56" s="82" t="s">
        <v>2054</v>
      </c>
      <c r="N56" s="82" t="s">
        <v>2055</v>
      </c>
      <c r="P56" s="82" t="s">
        <v>2056</v>
      </c>
      <c r="Q56" s="82" t="s">
        <v>2057</v>
      </c>
      <c r="T56" s="82" t="s">
        <v>2058</v>
      </c>
    </row>
    <row r="57" customFormat="false" ht="15" hidden="false" customHeight="false" outlineLevel="0" collapsed="false">
      <c r="K57" s="82" t="s">
        <v>2059</v>
      </c>
      <c r="M57" s="82" t="s">
        <v>2060</v>
      </c>
      <c r="N57" s="82" t="s">
        <v>2061</v>
      </c>
      <c r="P57" s="82" t="s">
        <v>2062</v>
      </c>
      <c r="Q57" s="82" t="s">
        <v>2063</v>
      </c>
      <c r="T57" s="82" t="s">
        <v>2064</v>
      </c>
    </row>
    <row r="58" customFormat="false" ht="15" hidden="false" customHeight="false" outlineLevel="0" collapsed="false">
      <c r="K58" s="82" t="s">
        <v>2065</v>
      </c>
      <c r="M58" s="82" t="s">
        <v>2066</v>
      </c>
      <c r="N58" s="82" t="s">
        <v>2067</v>
      </c>
      <c r="P58" s="82" t="s">
        <v>2068</v>
      </c>
      <c r="Q58" s="82" t="s">
        <v>2069</v>
      </c>
      <c r="T58" s="82" t="s">
        <v>2070</v>
      </c>
    </row>
    <row r="59" customFormat="false" ht="15" hidden="false" customHeight="false" outlineLevel="0" collapsed="false">
      <c r="K59" s="82" t="s">
        <v>2071</v>
      </c>
      <c r="M59" s="82" t="s">
        <v>2072</v>
      </c>
      <c r="N59" s="82" t="s">
        <v>2073</v>
      </c>
      <c r="P59" s="82" t="s">
        <v>2074</v>
      </c>
      <c r="Q59" s="82" t="s">
        <v>2075</v>
      </c>
      <c r="T59" s="82" t="s">
        <v>2076</v>
      </c>
    </row>
    <row r="60" customFormat="false" ht="15" hidden="false" customHeight="false" outlineLevel="0" collapsed="false">
      <c r="K60" s="82" t="s">
        <v>2077</v>
      </c>
      <c r="M60" s="82" t="s">
        <v>2078</v>
      </c>
      <c r="N60" s="82" t="s">
        <v>2079</v>
      </c>
      <c r="P60" s="82" t="s">
        <v>2080</v>
      </c>
      <c r="Q60" s="82" t="s">
        <v>2081</v>
      </c>
      <c r="T60" s="82" t="s">
        <v>2082</v>
      </c>
    </row>
    <row r="61" customFormat="false" ht="15" hidden="false" customHeight="false" outlineLevel="0" collapsed="false">
      <c r="K61" s="82" t="s">
        <v>2083</v>
      </c>
      <c r="M61" s="82" t="s">
        <v>2084</v>
      </c>
      <c r="N61" s="82" t="s">
        <v>2085</v>
      </c>
      <c r="P61" s="82" t="s">
        <v>2086</v>
      </c>
      <c r="Q61" s="82" t="s">
        <v>2087</v>
      </c>
      <c r="T61" s="82" t="s">
        <v>2088</v>
      </c>
    </row>
    <row r="62" customFormat="false" ht="15" hidden="false" customHeight="false" outlineLevel="0" collapsed="false">
      <c r="K62" s="82" t="s">
        <v>2089</v>
      </c>
      <c r="M62" s="82" t="s">
        <v>2090</v>
      </c>
      <c r="N62" s="82" t="s">
        <v>2091</v>
      </c>
      <c r="P62" s="82" t="s">
        <v>2092</v>
      </c>
      <c r="Q62" s="82" t="s">
        <v>2093</v>
      </c>
      <c r="T62" s="82" t="s">
        <v>2094</v>
      </c>
    </row>
    <row r="63" customFormat="false" ht="15" hidden="false" customHeight="false" outlineLevel="0" collapsed="false">
      <c r="K63" s="82" t="s">
        <v>2095</v>
      </c>
      <c r="M63" s="82" t="s">
        <v>2096</v>
      </c>
      <c r="N63" s="82" t="s">
        <v>2097</v>
      </c>
      <c r="P63" s="82" t="s">
        <v>2098</v>
      </c>
      <c r="Q63" s="82" t="s">
        <v>2099</v>
      </c>
      <c r="T63" s="82" t="s">
        <v>2100</v>
      </c>
    </row>
    <row r="64" customFormat="false" ht="15" hidden="false" customHeight="false" outlineLevel="0" collapsed="false">
      <c r="K64" s="82" t="s">
        <v>2101</v>
      </c>
      <c r="M64" s="82" t="s">
        <v>2102</v>
      </c>
      <c r="N64" s="82" t="s">
        <v>2103</v>
      </c>
      <c r="P64" s="82" t="s">
        <v>2104</v>
      </c>
      <c r="Q64" s="82" t="s">
        <v>2105</v>
      </c>
      <c r="T64" s="82" t="s">
        <v>2106</v>
      </c>
    </row>
    <row r="65" customFormat="false" ht="15" hidden="false" customHeight="false" outlineLevel="0" collapsed="false">
      <c r="K65" s="82" t="s">
        <v>2107</v>
      </c>
      <c r="M65" s="82" t="s">
        <v>2108</v>
      </c>
      <c r="N65" s="82" t="s">
        <v>2109</v>
      </c>
      <c r="P65" s="82" t="s">
        <v>2110</v>
      </c>
      <c r="T65" s="82" t="s">
        <v>2111</v>
      </c>
    </row>
    <row r="66" customFormat="false" ht="15" hidden="false" customHeight="false" outlineLevel="0" collapsed="false">
      <c r="K66" s="82" t="s">
        <v>2112</v>
      </c>
      <c r="M66" s="82" t="s">
        <v>2113</v>
      </c>
      <c r="N66" s="82" t="s">
        <v>2114</v>
      </c>
      <c r="P66" s="82" t="s">
        <v>2115</v>
      </c>
      <c r="T66" s="82" t="s">
        <v>2116</v>
      </c>
    </row>
    <row r="67" customFormat="false" ht="15" hidden="false" customHeight="false" outlineLevel="0" collapsed="false">
      <c r="K67" s="82" t="s">
        <v>2117</v>
      </c>
      <c r="M67" s="82" t="s">
        <v>2118</v>
      </c>
      <c r="N67" s="82" t="s">
        <v>2119</v>
      </c>
      <c r="P67" s="82" t="s">
        <v>2120</v>
      </c>
      <c r="T67" s="82" t="s">
        <v>2121</v>
      </c>
    </row>
    <row r="68" customFormat="false" ht="15" hidden="false" customHeight="false" outlineLevel="0" collapsed="false">
      <c r="K68" s="82" t="s">
        <v>2122</v>
      </c>
      <c r="M68" s="82" t="s">
        <v>2123</v>
      </c>
      <c r="N68" s="82" t="s">
        <v>2124</v>
      </c>
      <c r="P68" s="82" t="s">
        <v>2125</v>
      </c>
      <c r="T68" s="82" t="s">
        <v>2126</v>
      </c>
    </row>
    <row r="69" customFormat="false" ht="15" hidden="false" customHeight="false" outlineLevel="0" collapsed="false">
      <c r="K69" s="82" t="s">
        <v>2127</v>
      </c>
      <c r="M69" s="82" t="s">
        <v>2128</v>
      </c>
      <c r="N69" s="82" t="s">
        <v>2129</v>
      </c>
      <c r="P69" s="82" t="s">
        <v>2130</v>
      </c>
      <c r="T69" s="82" t="s">
        <v>2131</v>
      </c>
    </row>
    <row r="70" customFormat="false" ht="15" hidden="false" customHeight="false" outlineLevel="0" collapsed="false">
      <c r="K70" s="82" t="s">
        <v>2132</v>
      </c>
      <c r="M70" s="82" t="s">
        <v>2133</v>
      </c>
      <c r="N70" s="82" t="s">
        <v>2134</v>
      </c>
      <c r="P70" s="82" t="s">
        <v>2135</v>
      </c>
      <c r="T70" s="82" t="s">
        <v>2136</v>
      </c>
    </row>
    <row r="71" customFormat="false" ht="15" hidden="false" customHeight="false" outlineLevel="0" collapsed="false">
      <c r="K71" s="82" t="s">
        <v>2137</v>
      </c>
      <c r="M71" s="82" t="s">
        <v>2138</v>
      </c>
      <c r="N71" s="82" t="s">
        <v>2139</v>
      </c>
      <c r="P71" s="82" t="s">
        <v>2140</v>
      </c>
      <c r="T71" s="82" t="s">
        <v>2141</v>
      </c>
    </row>
    <row r="72" customFormat="false" ht="15" hidden="false" customHeight="false" outlineLevel="0" collapsed="false">
      <c r="K72" s="82" t="s">
        <v>1662</v>
      </c>
      <c r="M72" s="82" t="s">
        <v>2142</v>
      </c>
      <c r="N72" s="82" t="s">
        <v>2143</v>
      </c>
      <c r="P72" s="82" t="s">
        <v>2144</v>
      </c>
    </row>
    <row r="73" customFormat="false" ht="15" hidden="false" customHeight="false" outlineLevel="0" collapsed="false">
      <c r="K73" s="82" t="s">
        <v>2145</v>
      </c>
      <c r="M73" s="82" t="s">
        <v>2146</v>
      </c>
      <c r="N73" s="82" t="s">
        <v>2147</v>
      </c>
      <c r="P73" s="82" t="s">
        <v>2148</v>
      </c>
    </row>
    <row r="74" customFormat="false" ht="15" hidden="false" customHeight="false" outlineLevel="0" collapsed="false">
      <c r="K74" s="82" t="s">
        <v>2149</v>
      </c>
      <c r="M74" s="82" t="s">
        <v>2150</v>
      </c>
      <c r="N74" s="82" t="s">
        <v>2151</v>
      </c>
      <c r="P74" s="82" t="s">
        <v>2152</v>
      </c>
    </row>
    <row r="75" customFormat="false" ht="15" hidden="false" customHeight="false" outlineLevel="0" collapsed="false">
      <c r="K75" s="82" t="s">
        <v>2153</v>
      </c>
      <c r="M75" s="82" t="s">
        <v>2154</v>
      </c>
      <c r="N75" s="82" t="s">
        <v>2155</v>
      </c>
      <c r="P75" s="82" t="s">
        <v>2156</v>
      </c>
    </row>
    <row r="76" customFormat="false" ht="15" hidden="false" customHeight="false" outlineLevel="0" collapsed="false">
      <c r="K76" s="82" t="s">
        <v>2157</v>
      </c>
      <c r="M76" s="82" t="s">
        <v>2158</v>
      </c>
      <c r="N76" s="82" t="s">
        <v>2159</v>
      </c>
      <c r="P76" s="82" t="s">
        <v>2160</v>
      </c>
    </row>
    <row r="77" customFormat="false" ht="15" hidden="false" customHeight="false" outlineLevel="0" collapsed="false">
      <c r="K77" s="82" t="s">
        <v>2005</v>
      </c>
      <c r="M77" s="82" t="s">
        <v>2161</v>
      </c>
      <c r="N77" s="82" t="s">
        <v>2162</v>
      </c>
      <c r="P77" s="82" t="s">
        <v>2163</v>
      </c>
    </row>
    <row r="78" customFormat="false" ht="15" hidden="false" customHeight="false" outlineLevel="0" collapsed="false">
      <c r="M78" s="82" t="s">
        <v>2164</v>
      </c>
      <c r="N78" s="82" t="s">
        <v>2165</v>
      </c>
      <c r="P78" s="82" t="s">
        <v>2166</v>
      </c>
    </row>
    <row r="79" customFormat="false" ht="15" hidden="false" customHeight="false" outlineLevel="0" collapsed="false">
      <c r="M79" s="82" t="s">
        <v>2167</v>
      </c>
      <c r="N79" s="82" t="s">
        <v>2168</v>
      </c>
      <c r="P79" s="82" t="s">
        <v>2169</v>
      </c>
    </row>
    <row r="80" customFormat="false" ht="15" hidden="false" customHeight="false" outlineLevel="0" collapsed="false">
      <c r="M80" s="82" t="s">
        <v>2170</v>
      </c>
      <c r="N80" s="82" t="s">
        <v>2171</v>
      </c>
      <c r="P80" s="82" t="s">
        <v>2172</v>
      </c>
    </row>
    <row r="81" customFormat="false" ht="15" hidden="false" customHeight="false" outlineLevel="0" collapsed="false">
      <c r="M81" s="82" t="s">
        <v>2173</v>
      </c>
      <c r="N81" s="82" t="s">
        <v>2174</v>
      </c>
      <c r="P81" s="82" t="s">
        <v>2175</v>
      </c>
    </row>
    <row r="82" customFormat="false" ht="15" hidden="false" customHeight="false" outlineLevel="0" collapsed="false">
      <c r="M82" s="82" t="s">
        <v>2176</v>
      </c>
      <c r="N82" s="82" t="s">
        <v>2177</v>
      </c>
      <c r="P82" s="82" t="s">
        <v>2178</v>
      </c>
    </row>
    <row r="83" customFormat="false" ht="15" hidden="false" customHeight="false" outlineLevel="0" collapsed="false">
      <c r="M83" s="82" t="s">
        <v>2179</v>
      </c>
      <c r="N83" s="82" t="s">
        <v>2180</v>
      </c>
      <c r="P83" s="82" t="s">
        <v>2181</v>
      </c>
    </row>
    <row r="84" customFormat="false" ht="15" hidden="false" customHeight="false" outlineLevel="0" collapsed="false">
      <c r="M84" s="82" t="s">
        <v>2182</v>
      </c>
      <c r="N84" s="82" t="s">
        <v>2183</v>
      </c>
      <c r="P84" s="82" t="s">
        <v>2184</v>
      </c>
    </row>
    <row r="85" customFormat="false" ht="15" hidden="false" customHeight="false" outlineLevel="0" collapsed="false">
      <c r="M85" s="82" t="s">
        <v>2185</v>
      </c>
      <c r="N85" s="82" t="s">
        <v>2186</v>
      </c>
      <c r="P85" s="82" t="s">
        <v>2187</v>
      </c>
    </row>
    <row r="86" customFormat="false" ht="15" hidden="false" customHeight="false" outlineLevel="0" collapsed="false">
      <c r="M86" s="82" t="s">
        <v>2188</v>
      </c>
      <c r="N86" s="82" t="s">
        <v>2189</v>
      </c>
      <c r="P86" s="82" t="s">
        <v>2190</v>
      </c>
    </row>
    <row r="87" customFormat="false" ht="15" hidden="false" customHeight="false" outlineLevel="0" collapsed="false">
      <c r="M87" s="82" t="s">
        <v>2191</v>
      </c>
      <c r="N87" s="82" t="s">
        <v>2192</v>
      </c>
      <c r="P87" s="82" t="s">
        <v>2193</v>
      </c>
    </row>
    <row r="88" customFormat="false" ht="15" hidden="false" customHeight="false" outlineLevel="0" collapsed="false">
      <c r="M88" s="82" t="s">
        <v>2194</v>
      </c>
      <c r="N88" s="82" t="s">
        <v>2195</v>
      </c>
      <c r="P88" s="82" t="s">
        <v>2196</v>
      </c>
    </row>
    <row r="89" customFormat="false" ht="15" hidden="false" customHeight="false" outlineLevel="0" collapsed="false">
      <c r="M89" s="82" t="s">
        <v>2197</v>
      </c>
      <c r="N89" s="82" t="s">
        <v>2198</v>
      </c>
      <c r="P89" s="82" t="s">
        <v>2199</v>
      </c>
    </row>
    <row r="90" customFormat="false" ht="15" hidden="false" customHeight="false" outlineLevel="0" collapsed="false">
      <c r="M90" s="82" t="s">
        <v>2200</v>
      </c>
      <c r="N90" s="82" t="s">
        <v>2201</v>
      </c>
      <c r="P90" s="82" t="s">
        <v>2202</v>
      </c>
    </row>
    <row r="91" customFormat="false" ht="15" hidden="false" customHeight="false" outlineLevel="0" collapsed="false">
      <c r="M91" s="82" t="s">
        <v>2203</v>
      </c>
      <c r="N91" s="82" t="s">
        <v>2204</v>
      </c>
      <c r="P91" s="82" t="s">
        <v>2205</v>
      </c>
    </row>
    <row r="92" customFormat="false" ht="15" hidden="false" customHeight="false" outlineLevel="0" collapsed="false">
      <c r="M92" s="82" t="s">
        <v>2206</v>
      </c>
      <c r="N92" s="82" t="s">
        <v>2207</v>
      </c>
      <c r="P92" s="82" t="s">
        <v>2208</v>
      </c>
    </row>
    <row r="93" customFormat="false" ht="15" hidden="false" customHeight="false" outlineLevel="0" collapsed="false">
      <c r="M93" s="82" t="s">
        <v>2209</v>
      </c>
      <c r="N93" s="82" t="s">
        <v>2210</v>
      </c>
      <c r="P93" s="82" t="s">
        <v>2211</v>
      </c>
    </row>
    <row r="94" customFormat="false" ht="15" hidden="false" customHeight="false" outlineLevel="0" collapsed="false">
      <c r="M94" s="82" t="s">
        <v>2212</v>
      </c>
      <c r="N94" s="82" t="s">
        <v>2213</v>
      </c>
      <c r="P94" s="82" t="s">
        <v>2214</v>
      </c>
    </row>
    <row r="95" customFormat="false" ht="15" hidden="false" customHeight="false" outlineLevel="0" collapsed="false">
      <c r="N95" s="82" t="s">
        <v>2215</v>
      </c>
      <c r="P95" s="82" t="s">
        <v>2216</v>
      </c>
    </row>
    <row r="96" customFormat="false" ht="15" hidden="false" customHeight="false" outlineLevel="0" collapsed="false">
      <c r="N96" s="82" t="s">
        <v>2217</v>
      </c>
      <c r="P96" s="82" t="s">
        <v>2218</v>
      </c>
    </row>
    <row r="97" customFormat="false" ht="15" hidden="false" customHeight="false" outlineLevel="0" collapsed="false">
      <c r="N97" s="82" t="s">
        <v>2219</v>
      </c>
      <c r="P97" s="82" t="s">
        <v>2220</v>
      </c>
    </row>
    <row r="98" customFormat="false" ht="15" hidden="false" customHeight="false" outlineLevel="0" collapsed="false">
      <c r="N98" s="82" t="s">
        <v>2221</v>
      </c>
      <c r="P98" s="82" t="s">
        <v>2222</v>
      </c>
    </row>
    <row r="99" customFormat="false" ht="15" hidden="false" customHeight="false" outlineLevel="0" collapsed="false">
      <c r="N99" s="82" t="s">
        <v>2223</v>
      </c>
      <c r="P99" s="82" t="s">
        <v>2224</v>
      </c>
    </row>
    <row r="100" customFormat="false" ht="15" hidden="false" customHeight="false" outlineLevel="0" collapsed="false">
      <c r="N100" s="82" t="s">
        <v>2225</v>
      </c>
      <c r="P100" s="82" t="s">
        <v>2226</v>
      </c>
    </row>
    <row r="101" customFormat="false" ht="15" hidden="false" customHeight="false" outlineLevel="0" collapsed="false">
      <c r="N101" s="82" t="s">
        <v>2227</v>
      </c>
      <c r="P101" s="82" t="s">
        <v>2228</v>
      </c>
    </row>
    <row r="102" customFormat="false" ht="15" hidden="false" customHeight="false" outlineLevel="0" collapsed="false">
      <c r="N102" s="82" t="s">
        <v>2229</v>
      </c>
      <c r="P102" s="82" t="s">
        <v>2230</v>
      </c>
    </row>
    <row r="103" customFormat="false" ht="15" hidden="false" customHeight="false" outlineLevel="0" collapsed="false">
      <c r="N103" s="82" t="s">
        <v>2231</v>
      </c>
      <c r="P103" s="82" t="s">
        <v>2232</v>
      </c>
    </row>
    <row r="104" customFormat="false" ht="15" hidden="false" customHeight="false" outlineLevel="0" collapsed="false">
      <c r="N104" s="82" t="s">
        <v>2233</v>
      </c>
      <c r="P104" s="82" t="s">
        <v>2234</v>
      </c>
    </row>
    <row r="105" customFormat="false" ht="15" hidden="false" customHeight="false" outlineLevel="0" collapsed="false">
      <c r="N105" s="82" t="s">
        <v>2235</v>
      </c>
      <c r="P105" s="82" t="s">
        <v>2236</v>
      </c>
    </row>
    <row r="106" customFormat="false" ht="15" hidden="false" customHeight="false" outlineLevel="0" collapsed="false">
      <c r="N106" s="82" t="s">
        <v>2237</v>
      </c>
      <c r="P106" s="82" t="s">
        <v>2238</v>
      </c>
    </row>
    <row r="107" customFormat="false" ht="15" hidden="false" customHeight="false" outlineLevel="0" collapsed="false">
      <c r="N107" s="82" t="s">
        <v>2239</v>
      </c>
      <c r="P107" s="82" t="s">
        <v>2240</v>
      </c>
    </row>
    <row r="108" customFormat="false" ht="15" hidden="false" customHeight="false" outlineLevel="0" collapsed="false">
      <c r="N108" s="82" t="s">
        <v>2241</v>
      </c>
      <c r="P108" s="82" t="s">
        <v>2242</v>
      </c>
    </row>
    <row r="109" customFormat="false" ht="15" hidden="false" customHeight="false" outlineLevel="0" collapsed="false">
      <c r="N109" s="82" t="s">
        <v>2243</v>
      </c>
      <c r="P109" s="82" t="s">
        <v>2244</v>
      </c>
    </row>
    <row r="110" customFormat="false" ht="15" hidden="false" customHeight="false" outlineLevel="0" collapsed="false">
      <c r="N110" s="82" t="s">
        <v>2245</v>
      </c>
      <c r="P110" s="82" t="s">
        <v>2246</v>
      </c>
    </row>
    <row r="111" customFormat="false" ht="15" hidden="false" customHeight="false" outlineLevel="0" collapsed="false">
      <c r="N111" s="82" t="s">
        <v>2247</v>
      </c>
      <c r="P111" s="82" t="s">
        <v>2248</v>
      </c>
    </row>
    <row r="112" customFormat="false" ht="15" hidden="false" customHeight="false" outlineLevel="0" collapsed="false">
      <c r="N112" s="82" t="s">
        <v>2249</v>
      </c>
      <c r="P112" s="82" t="s">
        <v>2250</v>
      </c>
    </row>
    <row r="113" customFormat="false" ht="15" hidden="false" customHeight="false" outlineLevel="0" collapsed="false">
      <c r="N113" s="82" t="s">
        <v>2251</v>
      </c>
      <c r="P113" s="82" t="s">
        <v>2252</v>
      </c>
    </row>
    <row r="114" customFormat="false" ht="15" hidden="false" customHeight="false" outlineLevel="0" collapsed="false">
      <c r="N114" s="82" t="s">
        <v>2253</v>
      </c>
      <c r="P114" s="82" t="s">
        <v>2254</v>
      </c>
    </row>
    <row r="115" customFormat="false" ht="15" hidden="false" customHeight="false" outlineLevel="0" collapsed="false">
      <c r="N115" s="82" t="s">
        <v>2255</v>
      </c>
      <c r="P115" s="82" t="s">
        <v>2256</v>
      </c>
    </row>
    <row r="116" customFormat="false" ht="15" hidden="false" customHeight="false" outlineLevel="0" collapsed="false">
      <c r="N116" s="82" t="s">
        <v>2257</v>
      </c>
      <c r="P116" s="82" t="s">
        <v>2258</v>
      </c>
    </row>
    <row r="117" customFormat="false" ht="15" hidden="false" customHeight="false" outlineLevel="0" collapsed="false">
      <c r="N117" s="82" t="s">
        <v>2259</v>
      </c>
      <c r="P117" s="82" t="s">
        <v>2260</v>
      </c>
    </row>
    <row r="118" customFormat="false" ht="15" hidden="false" customHeight="false" outlineLevel="0" collapsed="false">
      <c r="N118" s="82" t="s">
        <v>2261</v>
      </c>
      <c r="P118" s="82" t="s">
        <v>2262</v>
      </c>
    </row>
    <row r="119" customFormat="false" ht="15" hidden="false" customHeight="false" outlineLevel="0" collapsed="false">
      <c r="N119" s="82" t="s">
        <v>2263</v>
      </c>
      <c r="P119" s="82" t="s">
        <v>2264</v>
      </c>
    </row>
    <row r="120" customFormat="false" ht="15" hidden="false" customHeight="false" outlineLevel="0" collapsed="false">
      <c r="N120" s="82" t="s">
        <v>2265</v>
      </c>
      <c r="P120" s="82" t="s">
        <v>2266</v>
      </c>
    </row>
    <row r="121" customFormat="false" ht="15" hidden="false" customHeight="false" outlineLevel="0" collapsed="false">
      <c r="N121" s="82" t="s">
        <v>2267</v>
      </c>
      <c r="P121" s="82" t="s">
        <v>2268</v>
      </c>
    </row>
    <row r="122" customFormat="false" ht="15" hidden="false" customHeight="false" outlineLevel="0" collapsed="false">
      <c r="N122" s="82" t="s">
        <v>2269</v>
      </c>
      <c r="P122" s="82" t="s">
        <v>2270</v>
      </c>
    </row>
    <row r="123" customFormat="false" ht="15" hidden="false" customHeight="false" outlineLevel="0" collapsed="false">
      <c r="N123" s="82" t="s">
        <v>2271</v>
      </c>
      <c r="P123" s="82" t="s">
        <v>2272</v>
      </c>
    </row>
    <row r="124" customFormat="false" ht="15" hidden="false" customHeight="false" outlineLevel="0" collapsed="false">
      <c r="N124" s="82" t="s">
        <v>2273</v>
      </c>
      <c r="P124" s="82" t="s">
        <v>2274</v>
      </c>
    </row>
    <row r="125" customFormat="false" ht="15" hidden="false" customHeight="false" outlineLevel="0" collapsed="false">
      <c r="N125" s="82" t="s">
        <v>2275</v>
      </c>
      <c r="P125" s="82" t="s">
        <v>2276</v>
      </c>
    </row>
    <row r="126" customFormat="false" ht="15" hidden="false" customHeight="false" outlineLevel="0" collapsed="false">
      <c r="N126" s="82" t="s">
        <v>2277</v>
      </c>
      <c r="P126" s="82" t="s">
        <v>2278</v>
      </c>
    </row>
    <row r="127" customFormat="false" ht="15" hidden="false" customHeight="false" outlineLevel="0" collapsed="false">
      <c r="N127" s="82" t="s">
        <v>2279</v>
      </c>
      <c r="P127" s="82" t="s">
        <v>2280</v>
      </c>
    </row>
    <row r="128" customFormat="false" ht="15" hidden="false" customHeight="false" outlineLevel="0" collapsed="false">
      <c r="N128" s="82" t="s">
        <v>2281</v>
      </c>
      <c r="P128" s="82" t="s">
        <v>2282</v>
      </c>
    </row>
    <row r="129" customFormat="false" ht="15" hidden="false" customHeight="false" outlineLevel="0" collapsed="false">
      <c r="N129" s="82" t="s">
        <v>2283</v>
      </c>
      <c r="P129" s="82" t="s">
        <v>2284</v>
      </c>
    </row>
    <row r="130" customFormat="false" ht="15" hidden="false" customHeight="false" outlineLevel="0" collapsed="false">
      <c r="N130" s="82" t="s">
        <v>2285</v>
      </c>
      <c r="P130" s="82" t="s">
        <v>2286</v>
      </c>
    </row>
    <row r="131" customFormat="false" ht="15" hidden="false" customHeight="false" outlineLevel="0" collapsed="false">
      <c r="N131" s="82" t="s">
        <v>2287</v>
      </c>
      <c r="P131" s="82" t="s">
        <v>2288</v>
      </c>
    </row>
    <row r="132" customFormat="false" ht="15" hidden="false" customHeight="false" outlineLevel="0" collapsed="false">
      <c r="N132" s="82" t="s">
        <v>2289</v>
      </c>
      <c r="P132" s="82" t="s">
        <v>2290</v>
      </c>
    </row>
    <row r="133" customFormat="false" ht="15" hidden="false" customHeight="false" outlineLevel="0" collapsed="false">
      <c r="N133" s="82" t="s">
        <v>2291</v>
      </c>
      <c r="P133" s="82" t="s">
        <v>2292</v>
      </c>
    </row>
    <row r="134" customFormat="false" ht="15" hidden="false" customHeight="false" outlineLevel="0" collapsed="false">
      <c r="N134" s="82" t="s">
        <v>2293</v>
      </c>
      <c r="P134" s="82" t="s">
        <v>2294</v>
      </c>
    </row>
    <row r="135" customFormat="false" ht="15" hidden="false" customHeight="false" outlineLevel="0" collapsed="false">
      <c r="N135" s="82" t="s">
        <v>2295</v>
      </c>
      <c r="P135" s="82" t="s">
        <v>2296</v>
      </c>
    </row>
    <row r="136" customFormat="false" ht="15" hidden="false" customHeight="false" outlineLevel="0" collapsed="false">
      <c r="N136" s="82" t="s">
        <v>2297</v>
      </c>
      <c r="P136" s="82" t="s">
        <v>2298</v>
      </c>
    </row>
    <row r="137" customFormat="false" ht="15" hidden="false" customHeight="false" outlineLevel="0" collapsed="false">
      <c r="N137" s="82" t="s">
        <v>2299</v>
      </c>
      <c r="P137" s="82" t="s">
        <v>2300</v>
      </c>
    </row>
    <row r="138" customFormat="false" ht="15" hidden="false" customHeight="false" outlineLevel="0" collapsed="false">
      <c r="N138" s="82" t="s">
        <v>2301</v>
      </c>
      <c r="P138" s="82" t="s">
        <v>2302</v>
      </c>
    </row>
    <row r="139" customFormat="false" ht="15" hidden="false" customHeight="false" outlineLevel="0" collapsed="false">
      <c r="N139" s="82" t="s">
        <v>2303</v>
      </c>
      <c r="P139" s="82" t="s">
        <v>2304</v>
      </c>
    </row>
    <row r="140" customFormat="false" ht="15" hidden="false" customHeight="false" outlineLevel="0" collapsed="false">
      <c r="N140" s="82" t="s">
        <v>2305</v>
      </c>
      <c r="P140" s="82" t="s">
        <v>2306</v>
      </c>
    </row>
    <row r="141" customFormat="false" ht="15" hidden="false" customHeight="false" outlineLevel="0" collapsed="false">
      <c r="N141" s="82" t="s">
        <v>2307</v>
      </c>
      <c r="P141" s="82" t="s">
        <v>2308</v>
      </c>
    </row>
    <row r="142" customFormat="false" ht="15" hidden="false" customHeight="false" outlineLevel="0" collapsed="false">
      <c r="N142" s="82" t="s">
        <v>2309</v>
      </c>
      <c r="P142" s="82" t="s">
        <v>2310</v>
      </c>
    </row>
    <row r="143" customFormat="false" ht="15" hidden="false" customHeight="false" outlineLevel="0" collapsed="false">
      <c r="N143" s="82" t="s">
        <v>2311</v>
      </c>
      <c r="P143" s="82" t="s">
        <v>2312</v>
      </c>
    </row>
    <row r="144" customFormat="false" ht="15" hidden="false" customHeight="false" outlineLevel="0" collapsed="false">
      <c r="N144" s="82" t="s">
        <v>2313</v>
      </c>
      <c r="P144" s="82" t="s">
        <v>2314</v>
      </c>
    </row>
    <row r="145" customFormat="false" ht="15" hidden="false" customHeight="false" outlineLevel="0" collapsed="false">
      <c r="N145" s="82" t="s">
        <v>2315</v>
      </c>
      <c r="P145" s="82" t="s">
        <v>2316</v>
      </c>
    </row>
    <row r="146" customFormat="false" ht="15" hidden="false" customHeight="false" outlineLevel="0" collapsed="false">
      <c r="N146" s="82" t="s">
        <v>2317</v>
      </c>
      <c r="P146" s="82" t="s">
        <v>2318</v>
      </c>
    </row>
    <row r="147" customFormat="false" ht="15" hidden="false" customHeight="false" outlineLevel="0" collapsed="false">
      <c r="N147" s="82" t="s">
        <v>2319</v>
      </c>
      <c r="P147" s="82" t="s">
        <v>2320</v>
      </c>
    </row>
    <row r="148" customFormat="false" ht="15" hidden="false" customHeight="false" outlineLevel="0" collapsed="false">
      <c r="N148" s="82" t="s">
        <v>2321</v>
      </c>
      <c r="P148" s="82" t="s">
        <v>2322</v>
      </c>
    </row>
    <row r="149" customFormat="false" ht="15" hidden="false" customHeight="false" outlineLevel="0" collapsed="false">
      <c r="N149" s="82" t="s">
        <v>2323</v>
      </c>
      <c r="P149" s="82" t="s">
        <v>2324</v>
      </c>
    </row>
    <row r="150" customFormat="false" ht="15" hidden="false" customHeight="false" outlineLevel="0" collapsed="false">
      <c r="N150" s="82" t="s">
        <v>2325</v>
      </c>
      <c r="P150" s="82" t="s">
        <v>2326</v>
      </c>
    </row>
    <row r="151" customFormat="false" ht="15" hidden="false" customHeight="false" outlineLevel="0" collapsed="false">
      <c r="N151" s="82" t="s">
        <v>2327</v>
      </c>
      <c r="P151" s="82" t="s">
        <v>2328</v>
      </c>
    </row>
    <row r="152" customFormat="false" ht="15" hidden="false" customHeight="false" outlineLevel="0" collapsed="false">
      <c r="N152" s="82" t="s">
        <v>2329</v>
      </c>
      <c r="P152" s="82" t="s">
        <v>2330</v>
      </c>
    </row>
    <row r="153" customFormat="false" ht="15" hidden="false" customHeight="false" outlineLevel="0" collapsed="false">
      <c r="N153" s="82" t="s">
        <v>2331</v>
      </c>
      <c r="P153" s="82" t="s">
        <v>2332</v>
      </c>
    </row>
    <row r="154" customFormat="false" ht="15" hidden="false" customHeight="false" outlineLevel="0" collapsed="false">
      <c r="N154" s="82" t="s">
        <v>2333</v>
      </c>
      <c r="P154" s="82" t="s">
        <v>2334</v>
      </c>
    </row>
    <row r="155" customFormat="false" ht="15" hidden="false" customHeight="false" outlineLevel="0" collapsed="false">
      <c r="N155" s="82" t="s">
        <v>2335</v>
      </c>
      <c r="P155" s="82" t="s">
        <v>2336</v>
      </c>
    </row>
    <row r="156" customFormat="false" ht="15" hidden="false" customHeight="false" outlineLevel="0" collapsed="false">
      <c r="N156" s="82" t="s">
        <v>2337</v>
      </c>
      <c r="P156" s="82" t="s">
        <v>2338</v>
      </c>
    </row>
    <row r="157" customFormat="false" ht="15" hidden="false" customHeight="false" outlineLevel="0" collapsed="false">
      <c r="N157" s="82" t="s">
        <v>2339</v>
      </c>
      <c r="P157" s="82" t="s">
        <v>2340</v>
      </c>
    </row>
    <row r="158" customFormat="false" ht="15" hidden="false" customHeight="false" outlineLevel="0" collapsed="false">
      <c r="N158" s="82" t="s">
        <v>2341</v>
      </c>
      <c r="P158" s="82" t="s">
        <v>2342</v>
      </c>
    </row>
    <row r="159" customFormat="false" ht="15" hidden="false" customHeight="false" outlineLevel="0" collapsed="false">
      <c r="N159" s="82" t="s">
        <v>2343</v>
      </c>
      <c r="P159" s="82" t="s">
        <v>2344</v>
      </c>
    </row>
    <row r="160" customFormat="false" ht="15" hidden="false" customHeight="false" outlineLevel="0" collapsed="false">
      <c r="N160" s="82" t="s">
        <v>2345</v>
      </c>
      <c r="P160" s="82" t="s">
        <v>2346</v>
      </c>
    </row>
    <row r="161" customFormat="false" ht="15" hidden="false" customHeight="false" outlineLevel="0" collapsed="false">
      <c r="N161" s="82" t="s">
        <v>2347</v>
      </c>
      <c r="P161" s="82" t="s">
        <v>2348</v>
      </c>
    </row>
    <row r="162" customFormat="false" ht="15" hidden="false" customHeight="false" outlineLevel="0" collapsed="false">
      <c r="N162" s="82" t="s">
        <v>2349</v>
      </c>
      <c r="P162" s="82" t="s">
        <v>2350</v>
      </c>
    </row>
    <row r="163" customFormat="false" ht="15" hidden="false" customHeight="false" outlineLevel="0" collapsed="false">
      <c r="N163" s="82" t="s">
        <v>2351</v>
      </c>
      <c r="P163" s="82" t="s">
        <v>2352</v>
      </c>
    </row>
    <row r="164" customFormat="false" ht="15" hidden="false" customHeight="false" outlineLevel="0" collapsed="false">
      <c r="N164" s="82" t="s">
        <v>2353</v>
      </c>
      <c r="P164" s="82" t="s">
        <v>2354</v>
      </c>
    </row>
    <row r="165" customFormat="false" ht="15" hidden="false" customHeight="false" outlineLevel="0" collapsed="false">
      <c r="N165" s="82" t="s">
        <v>2355</v>
      </c>
      <c r="P165" s="82" t="s">
        <v>2356</v>
      </c>
    </row>
    <row r="166" customFormat="false" ht="15" hidden="false" customHeight="false" outlineLevel="0" collapsed="false">
      <c r="N166" s="82" t="s">
        <v>2357</v>
      </c>
      <c r="P166" s="82" t="s">
        <v>2358</v>
      </c>
    </row>
    <row r="167" customFormat="false" ht="15" hidden="false" customHeight="false" outlineLevel="0" collapsed="false">
      <c r="N167" s="82" t="s">
        <v>2359</v>
      </c>
      <c r="P167" s="82" t="s">
        <v>2360</v>
      </c>
    </row>
    <row r="168" customFormat="false" ht="15" hidden="false" customHeight="false" outlineLevel="0" collapsed="false">
      <c r="N168" s="82" t="s">
        <v>2361</v>
      </c>
      <c r="P168" s="82" t="s">
        <v>2362</v>
      </c>
    </row>
    <row r="169" customFormat="false" ht="15" hidden="false" customHeight="false" outlineLevel="0" collapsed="false">
      <c r="N169" s="82" t="s">
        <v>2363</v>
      </c>
      <c r="P169" s="82" t="s">
        <v>2364</v>
      </c>
    </row>
    <row r="170" customFormat="false" ht="15" hidden="false" customHeight="false" outlineLevel="0" collapsed="false">
      <c r="N170" s="82" t="s">
        <v>2365</v>
      </c>
      <c r="P170" s="82" t="s">
        <v>2366</v>
      </c>
    </row>
    <row r="171" customFormat="false" ht="15" hidden="false" customHeight="false" outlineLevel="0" collapsed="false">
      <c r="N171" s="82" t="s">
        <v>2367</v>
      </c>
      <c r="P171" s="82" t="s">
        <v>2368</v>
      </c>
    </row>
    <row r="172" customFormat="false" ht="15" hidden="false" customHeight="false" outlineLevel="0" collapsed="false">
      <c r="N172" s="82" t="s">
        <v>2369</v>
      </c>
      <c r="P172" s="82" t="s">
        <v>2370</v>
      </c>
    </row>
    <row r="173" customFormat="false" ht="15" hidden="false" customHeight="false" outlineLevel="0" collapsed="false">
      <c r="N173" s="82" t="s">
        <v>2371</v>
      </c>
      <c r="P173" s="82" t="s">
        <v>2372</v>
      </c>
    </row>
    <row r="174" customFormat="false" ht="15" hidden="false" customHeight="false" outlineLevel="0" collapsed="false">
      <c r="N174" s="82" t="s">
        <v>2373</v>
      </c>
      <c r="P174" s="82" t="s">
        <v>2374</v>
      </c>
    </row>
    <row r="175" customFormat="false" ht="15" hidden="false" customHeight="false" outlineLevel="0" collapsed="false">
      <c r="N175" s="82" t="s">
        <v>2375</v>
      </c>
      <c r="P175" s="82" t="s">
        <v>2376</v>
      </c>
    </row>
    <row r="176" customFormat="false" ht="15" hidden="false" customHeight="false" outlineLevel="0" collapsed="false">
      <c r="N176" s="82" t="s">
        <v>2377</v>
      </c>
      <c r="P176" s="82" t="s">
        <v>2378</v>
      </c>
    </row>
    <row r="177" customFormat="false" ht="15" hidden="false" customHeight="false" outlineLevel="0" collapsed="false">
      <c r="N177" s="82" t="s">
        <v>2379</v>
      </c>
    </row>
    <row r="178" customFormat="false" ht="15" hidden="false" customHeight="false" outlineLevel="0" collapsed="false">
      <c r="N178" s="82" t="s">
        <v>2380</v>
      </c>
    </row>
    <row r="179" customFormat="false" ht="15" hidden="false" customHeight="false" outlineLevel="0" collapsed="false">
      <c r="N179" s="82" t="s">
        <v>2381</v>
      </c>
    </row>
    <row r="180" customFormat="false" ht="15" hidden="false" customHeight="false" outlineLevel="0" collapsed="false">
      <c r="N180" s="82" t="s">
        <v>2382</v>
      </c>
    </row>
    <row r="181" customFormat="false" ht="15" hidden="false" customHeight="false" outlineLevel="0" collapsed="false">
      <c r="N181" s="82" t="s">
        <v>2383</v>
      </c>
    </row>
    <row r="182" customFormat="false" ht="15" hidden="false" customHeight="false" outlineLevel="0" collapsed="false">
      <c r="N182" s="82" t="s">
        <v>2384</v>
      </c>
    </row>
    <row r="183" customFormat="false" ht="15" hidden="false" customHeight="false" outlineLevel="0" collapsed="false">
      <c r="N183" s="82" t="s">
        <v>2385</v>
      </c>
    </row>
    <row r="184" customFormat="false" ht="15" hidden="false" customHeight="false" outlineLevel="0" collapsed="false">
      <c r="N184" s="82" t="s">
        <v>2386</v>
      </c>
    </row>
    <row r="185" customFormat="false" ht="15" hidden="false" customHeight="false" outlineLevel="0" collapsed="false">
      <c r="N185" s="82" t="s">
        <v>2387</v>
      </c>
    </row>
    <row r="186" customFormat="false" ht="15" hidden="false" customHeight="false" outlineLevel="0" collapsed="false">
      <c r="N186" s="82" t="s">
        <v>2388</v>
      </c>
    </row>
    <row r="187" customFormat="false" ht="15" hidden="false" customHeight="false" outlineLevel="0" collapsed="false">
      <c r="N187" s="82" t="s">
        <v>2389</v>
      </c>
    </row>
    <row r="188" customFormat="false" ht="15" hidden="false" customHeight="false" outlineLevel="0" collapsed="false">
      <c r="N188" s="82" t="s">
        <v>2390</v>
      </c>
    </row>
    <row r="189" customFormat="false" ht="15" hidden="false" customHeight="false" outlineLevel="0" collapsed="false">
      <c r="N189" s="82" t="s">
        <v>2391</v>
      </c>
    </row>
    <row r="190" customFormat="false" ht="15" hidden="false" customHeight="false" outlineLevel="0" collapsed="false">
      <c r="N190" s="82" t="s">
        <v>2392</v>
      </c>
    </row>
    <row r="191" customFormat="false" ht="15" hidden="false" customHeight="false" outlineLevel="0" collapsed="false">
      <c r="N191" s="82" t="s">
        <v>2393</v>
      </c>
    </row>
    <row r="192" customFormat="false" ht="15" hidden="false" customHeight="false" outlineLevel="0" collapsed="false">
      <c r="N192" s="82" t="s">
        <v>2394</v>
      </c>
    </row>
    <row r="193" customFormat="false" ht="15" hidden="false" customHeight="false" outlineLevel="0" collapsed="false">
      <c r="N193" s="82" t="s">
        <v>2395</v>
      </c>
    </row>
    <row r="194" customFormat="false" ht="15" hidden="false" customHeight="false" outlineLevel="0" collapsed="false">
      <c r="N194" s="82" t="s">
        <v>2396</v>
      </c>
    </row>
    <row r="195" customFormat="false" ht="15" hidden="false" customHeight="false" outlineLevel="0" collapsed="false">
      <c r="N195" s="82" t="s">
        <v>2397</v>
      </c>
    </row>
    <row r="196" customFormat="false" ht="15" hidden="false" customHeight="false" outlineLevel="0" collapsed="false">
      <c r="N196" s="82" t="s">
        <v>2398</v>
      </c>
    </row>
    <row r="197" customFormat="false" ht="15" hidden="false" customHeight="false" outlineLevel="0" collapsed="false">
      <c r="N197" s="82" t="s">
        <v>2399</v>
      </c>
    </row>
    <row r="198" customFormat="false" ht="15" hidden="false" customHeight="false" outlineLevel="0" collapsed="false">
      <c r="N198" s="82" t="s">
        <v>2400</v>
      </c>
    </row>
    <row r="199" customFormat="false" ht="15" hidden="false" customHeight="false" outlineLevel="0" collapsed="false">
      <c r="N199" s="82" t="s">
        <v>2401</v>
      </c>
    </row>
    <row r="200" customFormat="false" ht="15" hidden="false" customHeight="false" outlineLevel="0" collapsed="false">
      <c r="N200" s="82" t="s">
        <v>2402</v>
      </c>
    </row>
    <row r="201" customFormat="false" ht="15" hidden="false" customHeight="false" outlineLevel="0" collapsed="false">
      <c r="N201" s="82" t="s">
        <v>2403</v>
      </c>
    </row>
    <row r="202" customFormat="false" ht="15" hidden="false" customHeight="false" outlineLevel="0" collapsed="false">
      <c r="N202" s="82" t="s">
        <v>2404</v>
      </c>
    </row>
    <row r="203" customFormat="false" ht="15" hidden="false" customHeight="false" outlineLevel="0" collapsed="false">
      <c r="N203" s="82" t="s">
        <v>2405</v>
      </c>
    </row>
    <row r="204" customFormat="false" ht="15" hidden="false" customHeight="false" outlineLevel="0" collapsed="false">
      <c r="N204" s="82" t="s">
        <v>2406</v>
      </c>
    </row>
    <row r="205" customFormat="false" ht="15" hidden="false" customHeight="false" outlineLevel="0" collapsed="false">
      <c r="N205" s="82" t="s">
        <v>2407</v>
      </c>
    </row>
    <row r="206" customFormat="false" ht="15" hidden="false" customHeight="false" outlineLevel="0" collapsed="false">
      <c r="N206" s="82" t="s">
        <v>2408</v>
      </c>
    </row>
    <row r="207" customFormat="false" ht="15" hidden="false" customHeight="false" outlineLevel="0" collapsed="false">
      <c r="N207" s="82" t="s">
        <v>2409</v>
      </c>
    </row>
    <row r="208" customFormat="false" ht="15" hidden="false" customHeight="false" outlineLevel="0" collapsed="false">
      <c r="N208" s="82" t="s">
        <v>2410</v>
      </c>
    </row>
    <row r="209" customFormat="false" ht="15" hidden="false" customHeight="false" outlineLevel="0" collapsed="false">
      <c r="N209" s="82" t="s">
        <v>2411</v>
      </c>
    </row>
    <row r="210" customFormat="false" ht="15" hidden="false" customHeight="false" outlineLevel="0" collapsed="false">
      <c r="N210" s="82" t="s">
        <v>2412</v>
      </c>
    </row>
    <row r="211" customFormat="false" ht="15" hidden="false" customHeight="false" outlineLevel="0" collapsed="false">
      <c r="N211" s="82" t="s">
        <v>2413</v>
      </c>
    </row>
    <row r="212" customFormat="false" ht="15" hidden="false" customHeight="false" outlineLevel="0" collapsed="false">
      <c r="N212" s="82" t="s">
        <v>2414</v>
      </c>
    </row>
    <row r="213" customFormat="false" ht="15" hidden="false" customHeight="false" outlineLevel="0" collapsed="false">
      <c r="N213" s="82" t="s">
        <v>2415</v>
      </c>
    </row>
    <row r="214" customFormat="false" ht="15" hidden="false" customHeight="false" outlineLevel="0" collapsed="false">
      <c r="N214" s="82" t="s">
        <v>2416</v>
      </c>
    </row>
    <row r="215" customFormat="false" ht="15" hidden="false" customHeight="false" outlineLevel="0" collapsed="false">
      <c r="N215" s="82" t="s">
        <v>2417</v>
      </c>
    </row>
    <row r="216" customFormat="false" ht="15" hidden="false" customHeight="false" outlineLevel="0" collapsed="false">
      <c r="N216" s="82" t="s">
        <v>2418</v>
      </c>
    </row>
    <row r="217" customFormat="false" ht="15" hidden="false" customHeight="false" outlineLevel="0" collapsed="false">
      <c r="N217" s="82" t="s">
        <v>2419</v>
      </c>
    </row>
    <row r="218" customFormat="false" ht="15" hidden="false" customHeight="false" outlineLevel="0" collapsed="false">
      <c r="N218" s="82" t="s">
        <v>2420</v>
      </c>
    </row>
    <row r="219" customFormat="false" ht="15" hidden="false" customHeight="false" outlineLevel="0" collapsed="false">
      <c r="N219" s="82" t="s">
        <v>2421</v>
      </c>
    </row>
    <row r="220" customFormat="false" ht="15" hidden="false" customHeight="false" outlineLevel="0" collapsed="false">
      <c r="N220" s="82" t="s">
        <v>2422</v>
      </c>
    </row>
    <row r="221" customFormat="false" ht="15" hidden="false" customHeight="false" outlineLevel="0" collapsed="false">
      <c r="N221" s="82" t="s">
        <v>2423</v>
      </c>
    </row>
    <row r="222" customFormat="false" ht="15" hidden="false" customHeight="false" outlineLevel="0" collapsed="false">
      <c r="N222" s="82" t="s">
        <v>2424</v>
      </c>
    </row>
    <row r="223" customFormat="false" ht="15" hidden="false" customHeight="false" outlineLevel="0" collapsed="false">
      <c r="N223" s="82" t="s">
        <v>2425</v>
      </c>
    </row>
    <row r="224" customFormat="false" ht="15" hidden="false" customHeight="false" outlineLevel="0" collapsed="false">
      <c r="N224" s="82" t="s">
        <v>2426</v>
      </c>
    </row>
    <row r="225" customFormat="false" ht="15" hidden="false" customHeight="false" outlineLevel="0" collapsed="false">
      <c r="N225" s="82" t="s">
        <v>2427</v>
      </c>
    </row>
    <row r="226" customFormat="false" ht="15" hidden="false" customHeight="false" outlineLevel="0" collapsed="false">
      <c r="N226" s="82" t="s">
        <v>2428</v>
      </c>
    </row>
    <row r="227" customFormat="false" ht="15" hidden="false" customHeight="false" outlineLevel="0" collapsed="false">
      <c r="N227" s="82" t="s">
        <v>2429</v>
      </c>
    </row>
    <row r="228" customFormat="false" ht="15" hidden="false" customHeight="false" outlineLevel="0" collapsed="false">
      <c r="N228" s="82" t="s">
        <v>2430</v>
      </c>
    </row>
    <row r="229" customFormat="false" ht="15" hidden="false" customHeight="false" outlineLevel="0" collapsed="false">
      <c r="N229" s="82" t="s">
        <v>2431</v>
      </c>
    </row>
    <row r="230" customFormat="false" ht="15" hidden="false" customHeight="false" outlineLevel="0" collapsed="false">
      <c r="N230" s="82" t="s">
        <v>2432</v>
      </c>
    </row>
    <row r="231" customFormat="false" ht="15" hidden="false" customHeight="false" outlineLevel="0" collapsed="false">
      <c r="N231" s="82" t="s">
        <v>2433</v>
      </c>
    </row>
    <row r="232" customFormat="false" ht="15" hidden="false" customHeight="false" outlineLevel="0" collapsed="false">
      <c r="N232" s="82" t="s">
        <v>2434</v>
      </c>
    </row>
    <row r="233" customFormat="false" ht="15" hidden="false" customHeight="false" outlineLevel="0" collapsed="false">
      <c r="N233" s="82" t="s">
        <v>2435</v>
      </c>
    </row>
    <row r="234" customFormat="false" ht="15" hidden="false" customHeight="false" outlineLevel="0" collapsed="false">
      <c r="N234" s="82" t="s">
        <v>2436</v>
      </c>
    </row>
    <row r="235" customFormat="false" ht="15" hidden="false" customHeight="false" outlineLevel="0" collapsed="false">
      <c r="N235" s="82" t="s">
        <v>2437</v>
      </c>
    </row>
    <row r="236" customFormat="false" ht="15" hidden="false" customHeight="false" outlineLevel="0" collapsed="false">
      <c r="N236" s="82" t="s">
        <v>2438</v>
      </c>
    </row>
    <row r="237" customFormat="false" ht="15" hidden="false" customHeight="false" outlineLevel="0" collapsed="false">
      <c r="N237" s="82" t="s">
        <v>2439</v>
      </c>
    </row>
    <row r="238" customFormat="false" ht="15" hidden="false" customHeight="false" outlineLevel="0" collapsed="false">
      <c r="N238" s="82" t="s">
        <v>2440</v>
      </c>
    </row>
    <row r="239" customFormat="false" ht="15" hidden="false" customHeight="false" outlineLevel="0" collapsed="false">
      <c r="N239" s="82" t="s">
        <v>2441</v>
      </c>
    </row>
    <row r="240" customFormat="false" ht="15" hidden="false" customHeight="false" outlineLevel="0" collapsed="false">
      <c r="N240" s="82" t="s">
        <v>2442</v>
      </c>
    </row>
    <row r="241" customFormat="false" ht="15" hidden="false" customHeight="false" outlineLevel="0" collapsed="false">
      <c r="N241" s="82" t="s">
        <v>2443</v>
      </c>
    </row>
    <row r="242" customFormat="false" ht="15" hidden="false" customHeight="false" outlineLevel="0" collapsed="false">
      <c r="N242" s="82" t="s">
        <v>2444</v>
      </c>
    </row>
    <row r="243" customFormat="false" ht="15" hidden="false" customHeight="false" outlineLevel="0" collapsed="false">
      <c r="N243" s="82" t="s">
        <v>2445</v>
      </c>
    </row>
    <row r="244" customFormat="false" ht="15" hidden="false" customHeight="false" outlineLevel="0" collapsed="false">
      <c r="N244" s="82" t="s">
        <v>2446</v>
      </c>
    </row>
    <row r="245" customFormat="false" ht="15" hidden="false" customHeight="false" outlineLevel="0" collapsed="false">
      <c r="N245" s="82" t="s">
        <v>2447</v>
      </c>
    </row>
    <row r="246" customFormat="false" ht="15" hidden="false" customHeight="false" outlineLevel="0" collapsed="false">
      <c r="N246" s="82" t="s">
        <v>2448</v>
      </c>
    </row>
    <row r="247" customFormat="false" ht="15" hidden="false" customHeight="false" outlineLevel="0" collapsed="false">
      <c r="N247" s="82" t="s">
        <v>2449</v>
      </c>
    </row>
    <row r="248" customFormat="false" ht="15" hidden="false" customHeight="false" outlineLevel="0" collapsed="false">
      <c r="N248" s="82" t="s">
        <v>2450</v>
      </c>
    </row>
    <row r="249" customFormat="false" ht="15" hidden="false" customHeight="false" outlineLevel="0" collapsed="false">
      <c r="N249" s="82" t="s">
        <v>2451</v>
      </c>
    </row>
    <row r="250" customFormat="false" ht="15" hidden="false" customHeight="false" outlineLevel="0" collapsed="false">
      <c r="N250" s="82" t="s">
        <v>2452</v>
      </c>
    </row>
    <row r="251" customFormat="false" ht="15" hidden="false" customHeight="false" outlineLevel="0" collapsed="false">
      <c r="N251" s="82" t="s">
        <v>2453</v>
      </c>
    </row>
    <row r="252" customFormat="false" ht="15" hidden="false" customHeight="false" outlineLevel="0" collapsed="false">
      <c r="N252" s="82" t="s">
        <v>2454</v>
      </c>
    </row>
    <row r="253" customFormat="false" ht="15" hidden="false" customHeight="false" outlineLevel="0" collapsed="false">
      <c r="N253" s="82" t="s">
        <v>2455</v>
      </c>
    </row>
    <row r="254" customFormat="false" ht="15" hidden="false" customHeight="false" outlineLevel="0" collapsed="false">
      <c r="N254" s="82" t="s">
        <v>2456</v>
      </c>
    </row>
    <row r="255" customFormat="false" ht="15" hidden="false" customHeight="false" outlineLevel="0" collapsed="false">
      <c r="N255" s="82" t="s">
        <v>2457</v>
      </c>
    </row>
    <row r="256" customFormat="false" ht="15" hidden="false" customHeight="false" outlineLevel="0" collapsed="false">
      <c r="N256" s="82" t="s">
        <v>2458</v>
      </c>
    </row>
    <row r="257" customFormat="false" ht="15" hidden="false" customHeight="false" outlineLevel="0" collapsed="false">
      <c r="N257" s="82" t="s">
        <v>2459</v>
      </c>
    </row>
    <row r="258" customFormat="false" ht="15" hidden="false" customHeight="false" outlineLevel="0" collapsed="false">
      <c r="N258" s="82" t="s">
        <v>2460</v>
      </c>
    </row>
    <row r="259" customFormat="false" ht="15" hidden="false" customHeight="false" outlineLevel="0" collapsed="false">
      <c r="N259" s="82" t="s">
        <v>2461</v>
      </c>
    </row>
    <row r="260" customFormat="false" ht="15" hidden="false" customHeight="false" outlineLevel="0" collapsed="false">
      <c r="N260" s="82" t="s">
        <v>2462</v>
      </c>
    </row>
    <row r="261" customFormat="false" ht="15" hidden="false" customHeight="false" outlineLevel="0" collapsed="false">
      <c r="N261" s="82" t="s">
        <v>2463</v>
      </c>
    </row>
    <row r="262" customFormat="false" ht="15" hidden="false" customHeight="false" outlineLevel="0" collapsed="false">
      <c r="N262" s="82" t="s">
        <v>2464</v>
      </c>
    </row>
    <row r="263" customFormat="false" ht="15" hidden="false" customHeight="false" outlineLevel="0" collapsed="false">
      <c r="N263" s="82" t="s">
        <v>2465</v>
      </c>
    </row>
    <row r="264" customFormat="false" ht="15" hidden="false" customHeight="false" outlineLevel="0" collapsed="false">
      <c r="N264" s="82" t="s">
        <v>2466</v>
      </c>
    </row>
    <row r="265" customFormat="false" ht="15" hidden="false" customHeight="false" outlineLevel="0" collapsed="false">
      <c r="N265" s="82" t="s">
        <v>2467</v>
      </c>
    </row>
    <row r="266" customFormat="false" ht="15" hidden="false" customHeight="false" outlineLevel="0" collapsed="false">
      <c r="N266" s="82" t="s">
        <v>2468</v>
      </c>
    </row>
    <row r="267" customFormat="false" ht="15" hidden="false" customHeight="false" outlineLevel="0" collapsed="false">
      <c r="N267" s="82" t="s">
        <v>2469</v>
      </c>
    </row>
    <row r="268" customFormat="false" ht="15" hidden="false" customHeight="false" outlineLevel="0" collapsed="false">
      <c r="N268" s="82" t="s">
        <v>2470</v>
      </c>
    </row>
    <row r="269" customFormat="false" ht="15" hidden="false" customHeight="false" outlineLevel="0" collapsed="false">
      <c r="N269" s="82" t="s">
        <v>2471</v>
      </c>
    </row>
    <row r="270" customFormat="false" ht="15" hidden="false" customHeight="false" outlineLevel="0" collapsed="false">
      <c r="N270" s="82" t="s">
        <v>2472</v>
      </c>
    </row>
    <row r="271" customFormat="false" ht="15" hidden="false" customHeight="false" outlineLevel="0" collapsed="false">
      <c r="N271" s="82" t="s">
        <v>2473</v>
      </c>
    </row>
    <row r="272" customFormat="false" ht="15" hidden="false" customHeight="false" outlineLevel="0" collapsed="false">
      <c r="N272" s="82" t="s">
        <v>2474</v>
      </c>
    </row>
    <row r="273" customFormat="false" ht="15" hidden="false" customHeight="false" outlineLevel="0" collapsed="false">
      <c r="N273" s="82" t="s">
        <v>2475</v>
      </c>
    </row>
    <row r="274" customFormat="false" ht="15" hidden="false" customHeight="false" outlineLevel="0" collapsed="false">
      <c r="N274" s="82" t="s">
        <v>2476</v>
      </c>
    </row>
    <row r="275" customFormat="false" ht="15" hidden="false" customHeight="false" outlineLevel="0" collapsed="false">
      <c r="N275" s="82" t="s">
        <v>2477</v>
      </c>
    </row>
    <row r="276" customFormat="false" ht="15" hidden="false" customHeight="false" outlineLevel="0" collapsed="false">
      <c r="N276" s="82" t="s">
        <v>2478</v>
      </c>
    </row>
    <row r="277" customFormat="false" ht="15" hidden="false" customHeight="false" outlineLevel="0" collapsed="false">
      <c r="N277" s="82" t="s">
        <v>2479</v>
      </c>
    </row>
    <row r="278" customFormat="false" ht="15" hidden="false" customHeight="false" outlineLevel="0" collapsed="false">
      <c r="N278" s="82" t="s">
        <v>2480</v>
      </c>
    </row>
    <row r="279" customFormat="false" ht="15" hidden="false" customHeight="false" outlineLevel="0" collapsed="false">
      <c r="N279" s="82" t="s">
        <v>2481</v>
      </c>
    </row>
    <row r="280" customFormat="false" ht="15" hidden="false" customHeight="false" outlineLevel="0" collapsed="false">
      <c r="N280" s="82" t="s">
        <v>2482</v>
      </c>
    </row>
    <row r="281" customFormat="false" ht="15" hidden="false" customHeight="false" outlineLevel="0" collapsed="false">
      <c r="N281" s="82" t="s">
        <v>2483</v>
      </c>
    </row>
    <row r="282" customFormat="false" ht="15" hidden="false" customHeight="false" outlineLevel="0" collapsed="false">
      <c r="N282" s="82" t="s">
        <v>2484</v>
      </c>
    </row>
    <row r="283" customFormat="false" ht="15" hidden="false" customHeight="false" outlineLevel="0" collapsed="false">
      <c r="N283" s="82" t="s">
        <v>2485</v>
      </c>
    </row>
    <row r="284" customFormat="false" ht="15" hidden="false" customHeight="false" outlineLevel="0" collapsed="false">
      <c r="N284" s="82" t="s">
        <v>2486</v>
      </c>
    </row>
    <row r="285" customFormat="false" ht="15" hidden="false" customHeight="false" outlineLevel="0" collapsed="false">
      <c r="N285" s="82" t="s">
        <v>2487</v>
      </c>
    </row>
    <row r="286" customFormat="false" ht="15" hidden="false" customHeight="false" outlineLevel="0" collapsed="false">
      <c r="N286" s="82" t="s">
        <v>2488</v>
      </c>
    </row>
    <row r="287" customFormat="false" ht="15" hidden="false" customHeight="false" outlineLevel="0" collapsed="false">
      <c r="N287" s="82" t="s">
        <v>2489</v>
      </c>
    </row>
    <row r="288" customFormat="false" ht="15" hidden="false" customHeight="false" outlineLevel="0" collapsed="false">
      <c r="N288" s="82" t="s">
        <v>2490</v>
      </c>
    </row>
    <row r="289" customFormat="false" ht="15" hidden="false" customHeight="false" outlineLevel="0" collapsed="false">
      <c r="N289" s="82" t="s">
        <v>2491</v>
      </c>
    </row>
    <row r="290" customFormat="false" ht="15" hidden="false" customHeight="false" outlineLevel="0" collapsed="false">
      <c r="N290" s="82" t="s">
        <v>2492</v>
      </c>
    </row>
    <row r="291" customFormat="false" ht="15" hidden="false" customHeight="false" outlineLevel="0" collapsed="false">
      <c r="N291" s="82" t="s">
        <v>2493</v>
      </c>
    </row>
    <row r="292" customFormat="false" ht="15" hidden="false" customHeight="false" outlineLevel="0" collapsed="false">
      <c r="N292" s="82" t="s">
        <v>2494</v>
      </c>
    </row>
    <row r="293" customFormat="false" ht="15" hidden="false" customHeight="false" outlineLevel="0" collapsed="false">
      <c r="N293" s="82" t="s">
        <v>2495</v>
      </c>
    </row>
    <row r="294" customFormat="false" ht="15" hidden="false" customHeight="false" outlineLevel="0" collapsed="false">
      <c r="N294" s="82" t="s">
        <v>2496</v>
      </c>
    </row>
    <row r="295" customFormat="false" ht="15" hidden="false" customHeight="false" outlineLevel="0" collapsed="false">
      <c r="N295" s="82" t="s">
        <v>2497</v>
      </c>
    </row>
    <row r="296" customFormat="false" ht="15" hidden="false" customHeight="false" outlineLevel="0" collapsed="false">
      <c r="N296" s="82" t="s">
        <v>2498</v>
      </c>
    </row>
    <row r="297" customFormat="false" ht="15" hidden="false" customHeight="false" outlineLevel="0" collapsed="false">
      <c r="N297" s="82" t="s">
        <v>2499</v>
      </c>
    </row>
    <row r="298" customFormat="false" ht="15" hidden="false" customHeight="false" outlineLevel="0" collapsed="false">
      <c r="N298" s="82" t="s">
        <v>2500</v>
      </c>
    </row>
    <row r="299" customFormat="false" ht="15" hidden="false" customHeight="false" outlineLevel="0" collapsed="false">
      <c r="N299" s="82" t="s">
        <v>2501</v>
      </c>
    </row>
    <row r="300" customFormat="false" ht="15" hidden="false" customHeight="false" outlineLevel="0" collapsed="false">
      <c r="N300" s="82" t="s">
        <v>2502</v>
      </c>
    </row>
    <row r="301" customFormat="false" ht="15" hidden="false" customHeight="false" outlineLevel="0" collapsed="false">
      <c r="N301" s="82" t="s">
        <v>2503</v>
      </c>
    </row>
    <row r="302" customFormat="false" ht="15" hidden="false" customHeight="false" outlineLevel="0" collapsed="false">
      <c r="N302" s="82" t="s">
        <v>2504</v>
      </c>
    </row>
    <row r="303" customFormat="false" ht="15" hidden="false" customHeight="false" outlineLevel="0" collapsed="false">
      <c r="N303" s="82" t="s">
        <v>2505</v>
      </c>
    </row>
    <row r="304" customFormat="false" ht="15" hidden="false" customHeight="false" outlineLevel="0" collapsed="false">
      <c r="N304" s="82" t="s">
        <v>2506</v>
      </c>
    </row>
    <row r="305" customFormat="false" ht="15" hidden="false" customHeight="false" outlineLevel="0" collapsed="false">
      <c r="N305" s="82" t="s">
        <v>2507</v>
      </c>
    </row>
    <row r="306" customFormat="false" ht="15" hidden="false" customHeight="false" outlineLevel="0" collapsed="false">
      <c r="N306" s="82" t="s">
        <v>2508</v>
      </c>
    </row>
    <row r="307" customFormat="false" ht="15" hidden="false" customHeight="false" outlineLevel="0" collapsed="false">
      <c r="N307" s="82" t="s">
        <v>2509</v>
      </c>
    </row>
    <row r="308" customFormat="false" ht="15" hidden="false" customHeight="false" outlineLevel="0" collapsed="false">
      <c r="N308" s="82" t="s">
        <v>2510</v>
      </c>
    </row>
    <row r="309" customFormat="false" ht="15" hidden="false" customHeight="false" outlineLevel="0" collapsed="false">
      <c r="N309" s="82" t="s">
        <v>2511</v>
      </c>
    </row>
    <row r="310" customFormat="false" ht="15" hidden="false" customHeight="false" outlineLevel="0" collapsed="false">
      <c r="N310" s="82" t="s">
        <v>2512</v>
      </c>
    </row>
    <row r="311" customFormat="false" ht="15" hidden="false" customHeight="false" outlineLevel="0" collapsed="false">
      <c r="N311" s="82" t="s">
        <v>2513</v>
      </c>
    </row>
    <row r="312" customFormat="false" ht="15" hidden="false" customHeight="false" outlineLevel="0" collapsed="false">
      <c r="N312" s="82" t="s">
        <v>2514</v>
      </c>
    </row>
    <row r="313" customFormat="false" ht="15" hidden="false" customHeight="false" outlineLevel="0" collapsed="false">
      <c r="N313" s="82" t="s">
        <v>2515</v>
      </c>
    </row>
    <row r="314" customFormat="false" ht="15" hidden="false" customHeight="false" outlineLevel="0" collapsed="false">
      <c r="N314" s="82" t="s">
        <v>2516</v>
      </c>
    </row>
    <row r="315" customFormat="false" ht="15" hidden="false" customHeight="false" outlineLevel="0" collapsed="false">
      <c r="N315" s="82" t="s">
        <v>2517</v>
      </c>
    </row>
    <row r="316" customFormat="false" ht="15" hidden="false" customHeight="false" outlineLevel="0" collapsed="false">
      <c r="N316" s="82" t="s">
        <v>2518</v>
      </c>
    </row>
    <row r="317" customFormat="false" ht="15" hidden="false" customHeight="false" outlineLevel="0" collapsed="false">
      <c r="N317" s="82" t="s">
        <v>2519</v>
      </c>
    </row>
    <row r="318" customFormat="false" ht="15" hidden="false" customHeight="false" outlineLevel="0" collapsed="false">
      <c r="N318" s="82" t="s">
        <v>2520</v>
      </c>
    </row>
    <row r="319" customFormat="false" ht="15" hidden="false" customHeight="false" outlineLevel="0" collapsed="false">
      <c r="N319" s="82" t="s">
        <v>2521</v>
      </c>
    </row>
    <row r="320" customFormat="false" ht="15" hidden="false" customHeight="false" outlineLevel="0" collapsed="false">
      <c r="N320" s="82" t="s">
        <v>2522</v>
      </c>
    </row>
    <row r="321" customFormat="false" ht="15" hidden="false" customHeight="false" outlineLevel="0" collapsed="false">
      <c r="N321" s="82" t="s">
        <v>2523</v>
      </c>
    </row>
    <row r="322" customFormat="false" ht="15" hidden="false" customHeight="false" outlineLevel="0" collapsed="false">
      <c r="N322" s="82" t="s">
        <v>2524</v>
      </c>
    </row>
    <row r="323" customFormat="false" ht="15" hidden="false" customHeight="false" outlineLevel="0" collapsed="false">
      <c r="N323" s="82" t="s">
        <v>2525</v>
      </c>
    </row>
    <row r="324" customFormat="false" ht="15" hidden="false" customHeight="false" outlineLevel="0" collapsed="false">
      <c r="N324" s="82" t="s">
        <v>2526</v>
      </c>
    </row>
    <row r="325" customFormat="false" ht="15" hidden="false" customHeight="false" outlineLevel="0" collapsed="false">
      <c r="N325" s="82" t="s">
        <v>2527</v>
      </c>
    </row>
    <row r="326" customFormat="false" ht="15" hidden="false" customHeight="false" outlineLevel="0" collapsed="false">
      <c r="N326" s="82" t="s">
        <v>2528</v>
      </c>
    </row>
    <row r="327" customFormat="false" ht="15" hidden="false" customHeight="false" outlineLevel="0" collapsed="false">
      <c r="N327" s="82" t="s">
        <v>2529</v>
      </c>
    </row>
    <row r="328" customFormat="false" ht="15" hidden="false" customHeight="false" outlineLevel="0" collapsed="false">
      <c r="N328" s="82" t="s">
        <v>2530</v>
      </c>
    </row>
    <row r="329" customFormat="false" ht="15" hidden="false" customHeight="false" outlineLevel="0" collapsed="false">
      <c r="N329" s="82" t="s">
        <v>2531</v>
      </c>
    </row>
    <row r="330" customFormat="false" ht="15" hidden="false" customHeight="false" outlineLevel="0" collapsed="false">
      <c r="N330" s="82" t="s">
        <v>2532</v>
      </c>
    </row>
    <row r="331" customFormat="false" ht="15" hidden="false" customHeight="false" outlineLevel="0" collapsed="false">
      <c r="N331" s="82" t="s">
        <v>2533</v>
      </c>
    </row>
    <row r="332" customFormat="false" ht="15" hidden="false" customHeight="false" outlineLevel="0" collapsed="false">
      <c r="N332" s="82" t="s">
        <v>2534</v>
      </c>
    </row>
    <row r="333" customFormat="false" ht="15" hidden="false" customHeight="false" outlineLevel="0" collapsed="false">
      <c r="N333" s="82" t="s">
        <v>2535</v>
      </c>
    </row>
    <row r="334" customFormat="false" ht="15" hidden="false" customHeight="false" outlineLevel="0" collapsed="false">
      <c r="N334" s="82" t="s">
        <v>2536</v>
      </c>
    </row>
    <row r="335" customFormat="false" ht="15" hidden="false" customHeight="false" outlineLevel="0" collapsed="false">
      <c r="N335" s="82" t="s">
        <v>2537</v>
      </c>
    </row>
    <row r="336" customFormat="false" ht="15" hidden="false" customHeight="false" outlineLevel="0" collapsed="false">
      <c r="N336" s="82" t="s">
        <v>2538</v>
      </c>
    </row>
    <row r="337" customFormat="false" ht="15" hidden="false" customHeight="false" outlineLevel="0" collapsed="false">
      <c r="N337" s="82" t="s">
        <v>2539</v>
      </c>
    </row>
    <row r="338" customFormat="false" ht="15" hidden="false" customHeight="false" outlineLevel="0" collapsed="false">
      <c r="N338" s="82" t="s">
        <v>2540</v>
      </c>
    </row>
    <row r="339" customFormat="false" ht="15" hidden="false" customHeight="false" outlineLevel="0" collapsed="false">
      <c r="N339" s="82" t="s">
        <v>2541</v>
      </c>
    </row>
    <row r="340" customFormat="false" ht="15" hidden="false" customHeight="false" outlineLevel="0" collapsed="false">
      <c r="N340" s="82" t="s">
        <v>2542</v>
      </c>
    </row>
    <row r="341" customFormat="false" ht="15" hidden="false" customHeight="false" outlineLevel="0" collapsed="false">
      <c r="N341" s="82" t="s">
        <v>2543</v>
      </c>
    </row>
    <row r="342" customFormat="false" ht="15" hidden="false" customHeight="false" outlineLevel="0" collapsed="false">
      <c r="N342" s="82" t="s">
        <v>2544</v>
      </c>
    </row>
    <row r="343" customFormat="false" ht="15" hidden="false" customHeight="false" outlineLevel="0" collapsed="false">
      <c r="N343" s="82" t="s">
        <v>2545</v>
      </c>
    </row>
    <row r="344" customFormat="false" ht="15" hidden="false" customHeight="false" outlineLevel="0" collapsed="false">
      <c r="N344" s="82" t="s">
        <v>2546</v>
      </c>
    </row>
    <row r="345" customFormat="false" ht="15" hidden="false" customHeight="false" outlineLevel="0" collapsed="false">
      <c r="N345" s="82" t="s">
        <v>2547</v>
      </c>
    </row>
    <row r="346" customFormat="false" ht="15" hidden="false" customHeight="false" outlineLevel="0" collapsed="false">
      <c r="N346" s="82" t="s">
        <v>2548</v>
      </c>
    </row>
    <row r="347" customFormat="false" ht="15" hidden="false" customHeight="false" outlineLevel="0" collapsed="false">
      <c r="N347" s="82" t="s">
        <v>2549</v>
      </c>
    </row>
    <row r="348" customFormat="false" ht="15" hidden="false" customHeight="false" outlineLevel="0" collapsed="false">
      <c r="N348" s="82" t="s">
        <v>2550</v>
      </c>
    </row>
    <row r="349" customFormat="false" ht="15" hidden="false" customHeight="false" outlineLevel="0" collapsed="false">
      <c r="N349" s="82" t="s">
        <v>2551</v>
      </c>
    </row>
    <row r="350" customFormat="false" ht="15" hidden="false" customHeight="false" outlineLevel="0" collapsed="false">
      <c r="N350" s="82" t="s">
        <v>2552</v>
      </c>
    </row>
    <row r="351" customFormat="false" ht="15" hidden="false" customHeight="false" outlineLevel="0" collapsed="false">
      <c r="N351" s="82" t="s">
        <v>2553</v>
      </c>
    </row>
    <row r="352" customFormat="false" ht="15" hidden="false" customHeight="false" outlineLevel="0" collapsed="false">
      <c r="N352" s="82" t="s">
        <v>2554</v>
      </c>
    </row>
    <row r="353" customFormat="false" ht="15" hidden="false" customHeight="false" outlineLevel="0" collapsed="false">
      <c r="N353" s="82" t="s">
        <v>2555</v>
      </c>
    </row>
    <row r="354" customFormat="false" ht="15" hidden="false" customHeight="false" outlineLevel="0" collapsed="false">
      <c r="N354" s="82" t="s">
        <v>2556</v>
      </c>
    </row>
    <row r="355" customFormat="false" ht="15" hidden="false" customHeight="false" outlineLevel="0" collapsed="false">
      <c r="N355" s="82" t="s">
        <v>2557</v>
      </c>
    </row>
    <row r="356" customFormat="false" ht="15" hidden="false" customHeight="false" outlineLevel="0" collapsed="false">
      <c r="N356" s="82" t="s">
        <v>2558</v>
      </c>
    </row>
    <row r="357" customFormat="false" ht="15" hidden="false" customHeight="false" outlineLevel="0" collapsed="false">
      <c r="N357" s="82" t="s">
        <v>2559</v>
      </c>
    </row>
    <row r="358" customFormat="false" ht="15" hidden="false" customHeight="false" outlineLevel="0" collapsed="false">
      <c r="N358" s="82" t="s">
        <v>2560</v>
      </c>
    </row>
    <row r="359" customFormat="false" ht="15" hidden="false" customHeight="false" outlineLevel="0" collapsed="false">
      <c r="N359" s="82" t="s">
        <v>2561</v>
      </c>
    </row>
    <row r="360" customFormat="false" ht="15" hidden="false" customHeight="false" outlineLevel="0" collapsed="false">
      <c r="N360" s="82" t="s">
        <v>2562</v>
      </c>
    </row>
    <row r="361" customFormat="false" ht="15" hidden="false" customHeight="false" outlineLevel="0" collapsed="false">
      <c r="N361" s="82" t="s">
        <v>2563</v>
      </c>
    </row>
    <row r="362" customFormat="false" ht="15" hidden="false" customHeight="false" outlineLevel="0" collapsed="false">
      <c r="N362" s="82" t="s">
        <v>2564</v>
      </c>
    </row>
    <row r="363" customFormat="false" ht="15" hidden="false" customHeight="false" outlineLevel="0" collapsed="false">
      <c r="N363" s="82" t="s">
        <v>2565</v>
      </c>
    </row>
    <row r="364" customFormat="false" ht="15" hidden="false" customHeight="false" outlineLevel="0" collapsed="false">
      <c r="N364" s="82" t="s">
        <v>2566</v>
      </c>
    </row>
    <row r="365" customFormat="false" ht="15" hidden="false" customHeight="false" outlineLevel="0" collapsed="false">
      <c r="N365" s="82" t="s">
        <v>2567</v>
      </c>
    </row>
    <row r="366" customFormat="false" ht="15" hidden="false" customHeight="false" outlineLevel="0" collapsed="false">
      <c r="N366" s="82" t="s">
        <v>2568</v>
      </c>
    </row>
    <row r="367" customFormat="false" ht="15" hidden="false" customHeight="false" outlineLevel="0" collapsed="false">
      <c r="N367" s="82" t="s">
        <v>2569</v>
      </c>
    </row>
    <row r="368" customFormat="false" ht="15" hidden="false" customHeight="false" outlineLevel="0" collapsed="false">
      <c r="N368" s="82" t="s">
        <v>2570</v>
      </c>
    </row>
    <row r="369" customFormat="false" ht="15" hidden="false" customHeight="false" outlineLevel="0" collapsed="false">
      <c r="N369" s="82" t="s">
        <v>2571</v>
      </c>
    </row>
    <row r="370" customFormat="false" ht="15" hidden="false" customHeight="false" outlineLevel="0" collapsed="false">
      <c r="N370" s="82" t="s">
        <v>2572</v>
      </c>
    </row>
    <row r="371" customFormat="false" ht="15" hidden="false" customHeight="false" outlineLevel="0" collapsed="false">
      <c r="N371" s="82" t="s">
        <v>2573</v>
      </c>
    </row>
    <row r="372" customFormat="false" ht="15" hidden="false" customHeight="false" outlineLevel="0" collapsed="false">
      <c r="N372" s="82" t="s">
        <v>2574</v>
      </c>
    </row>
    <row r="373" customFormat="false" ht="15" hidden="false" customHeight="false" outlineLevel="0" collapsed="false">
      <c r="N373" s="82" t="s">
        <v>2575</v>
      </c>
    </row>
    <row r="374" customFormat="false" ht="15" hidden="false" customHeight="false" outlineLevel="0" collapsed="false">
      <c r="N374" s="82" t="s">
        <v>2576</v>
      </c>
    </row>
    <row r="375" customFormat="false" ht="15" hidden="false" customHeight="false" outlineLevel="0" collapsed="false">
      <c r="N375" s="82" t="s">
        <v>2577</v>
      </c>
    </row>
    <row r="376" customFormat="false" ht="15" hidden="false" customHeight="false" outlineLevel="0" collapsed="false">
      <c r="N376" s="82" t="s">
        <v>2578</v>
      </c>
    </row>
    <row r="377" customFormat="false" ht="15" hidden="false" customHeight="false" outlineLevel="0" collapsed="false">
      <c r="N377" s="82" t="s">
        <v>2579</v>
      </c>
    </row>
    <row r="378" customFormat="false" ht="15" hidden="false" customHeight="false" outlineLevel="0" collapsed="false">
      <c r="N378" s="82" t="s">
        <v>2580</v>
      </c>
    </row>
    <row r="379" customFormat="false" ht="15" hidden="false" customHeight="false" outlineLevel="0" collapsed="false">
      <c r="N379" s="82" t="s">
        <v>2581</v>
      </c>
    </row>
    <row r="380" customFormat="false" ht="15" hidden="false" customHeight="false" outlineLevel="0" collapsed="false">
      <c r="N380" s="82" t="s">
        <v>2582</v>
      </c>
    </row>
    <row r="381" customFormat="false" ht="15" hidden="false" customHeight="false" outlineLevel="0" collapsed="false">
      <c r="N381" s="82" t="s">
        <v>2583</v>
      </c>
    </row>
    <row r="382" customFormat="false" ht="15" hidden="false" customHeight="false" outlineLevel="0" collapsed="false">
      <c r="N382" s="82" t="s">
        <v>2584</v>
      </c>
    </row>
    <row r="383" customFormat="false" ht="15" hidden="false" customHeight="false" outlineLevel="0" collapsed="false">
      <c r="N383" s="82" t="s">
        <v>2585</v>
      </c>
    </row>
    <row r="384" customFormat="false" ht="15" hidden="false" customHeight="false" outlineLevel="0" collapsed="false">
      <c r="N384" s="82" t="s">
        <v>2586</v>
      </c>
    </row>
    <row r="385" customFormat="false" ht="15" hidden="false" customHeight="false" outlineLevel="0" collapsed="false">
      <c r="N385" s="82" t="s">
        <v>2587</v>
      </c>
    </row>
    <row r="386" customFormat="false" ht="15" hidden="false" customHeight="false" outlineLevel="0" collapsed="false">
      <c r="N386" s="82" t="s">
        <v>2588</v>
      </c>
    </row>
    <row r="387" customFormat="false" ht="15" hidden="false" customHeight="false" outlineLevel="0" collapsed="false">
      <c r="N387" s="82" t="s">
        <v>2589</v>
      </c>
    </row>
    <row r="388" customFormat="false" ht="15" hidden="false" customHeight="false" outlineLevel="0" collapsed="false">
      <c r="N388" s="82" t="s">
        <v>2590</v>
      </c>
    </row>
    <row r="389" customFormat="false" ht="15" hidden="false" customHeight="false" outlineLevel="0" collapsed="false">
      <c r="N389" s="82" t="s">
        <v>2591</v>
      </c>
    </row>
    <row r="390" customFormat="false" ht="15" hidden="false" customHeight="false" outlineLevel="0" collapsed="false">
      <c r="N390" s="82" t="s">
        <v>2592</v>
      </c>
    </row>
    <row r="391" customFormat="false" ht="15" hidden="false" customHeight="false" outlineLevel="0" collapsed="false">
      <c r="N391" s="82" t="s">
        <v>2593</v>
      </c>
    </row>
    <row r="392" customFormat="false" ht="15" hidden="false" customHeight="false" outlineLevel="0" collapsed="false">
      <c r="N392" s="82" t="s">
        <v>2594</v>
      </c>
    </row>
    <row r="393" customFormat="false" ht="15" hidden="false" customHeight="false" outlineLevel="0" collapsed="false">
      <c r="N393" s="82" t="s">
        <v>2595</v>
      </c>
    </row>
    <row r="394" customFormat="false" ht="15" hidden="false" customHeight="false" outlineLevel="0" collapsed="false">
      <c r="N394" s="82" t="s">
        <v>2596</v>
      </c>
    </row>
    <row r="395" customFormat="false" ht="15" hidden="false" customHeight="false" outlineLevel="0" collapsed="false">
      <c r="N395" s="82" t="s">
        <v>2597</v>
      </c>
    </row>
    <row r="396" customFormat="false" ht="15" hidden="false" customHeight="false" outlineLevel="0" collapsed="false">
      <c r="N396" s="82" t="s">
        <v>2598</v>
      </c>
    </row>
    <row r="397" customFormat="false" ht="15" hidden="false" customHeight="false" outlineLevel="0" collapsed="false">
      <c r="N397" s="82" t="s">
        <v>2599</v>
      </c>
    </row>
    <row r="398" customFormat="false" ht="15" hidden="false" customHeight="false" outlineLevel="0" collapsed="false">
      <c r="N398" s="82" t="s">
        <v>2600</v>
      </c>
    </row>
    <row r="399" customFormat="false" ht="15" hidden="false" customHeight="false" outlineLevel="0" collapsed="false">
      <c r="N399" s="82" t="s">
        <v>2601</v>
      </c>
    </row>
    <row r="400" customFormat="false" ht="15" hidden="false" customHeight="false" outlineLevel="0" collapsed="false">
      <c r="N400" s="82" t="s">
        <v>2602</v>
      </c>
    </row>
    <row r="401" customFormat="false" ht="15" hidden="false" customHeight="false" outlineLevel="0" collapsed="false">
      <c r="N401" s="82" t="s">
        <v>2603</v>
      </c>
    </row>
    <row r="402" customFormat="false" ht="15" hidden="false" customHeight="false" outlineLevel="0" collapsed="false">
      <c r="N402" s="82" t="s">
        <v>2604</v>
      </c>
    </row>
    <row r="403" customFormat="false" ht="15" hidden="false" customHeight="false" outlineLevel="0" collapsed="false">
      <c r="N403" s="82" t="s">
        <v>2605</v>
      </c>
    </row>
    <row r="404" customFormat="false" ht="15" hidden="false" customHeight="false" outlineLevel="0" collapsed="false">
      <c r="N404" s="82" t="s">
        <v>2606</v>
      </c>
    </row>
    <row r="405" customFormat="false" ht="15" hidden="false" customHeight="false" outlineLevel="0" collapsed="false">
      <c r="N405" s="82" t="s">
        <v>2607</v>
      </c>
    </row>
    <row r="406" customFormat="false" ht="15" hidden="false" customHeight="false" outlineLevel="0" collapsed="false">
      <c r="N406" s="82" t="s">
        <v>2608</v>
      </c>
    </row>
    <row r="407" customFormat="false" ht="15" hidden="false" customHeight="false" outlineLevel="0" collapsed="false">
      <c r="N407" s="82" t="s">
        <v>2609</v>
      </c>
    </row>
    <row r="408" customFormat="false" ht="15" hidden="false" customHeight="false" outlineLevel="0" collapsed="false">
      <c r="N408" s="82" t="s">
        <v>2610</v>
      </c>
    </row>
    <row r="409" customFormat="false" ht="15" hidden="false" customHeight="false" outlineLevel="0" collapsed="false">
      <c r="N409" s="82" t="s">
        <v>2611</v>
      </c>
    </row>
    <row r="410" customFormat="false" ht="15" hidden="false" customHeight="false" outlineLevel="0" collapsed="false">
      <c r="N410" s="82" t="s">
        <v>2612</v>
      </c>
    </row>
    <row r="411" customFormat="false" ht="15" hidden="false" customHeight="false" outlineLevel="0" collapsed="false">
      <c r="N411" s="82" t="s">
        <v>2613</v>
      </c>
    </row>
    <row r="412" customFormat="false" ht="15" hidden="false" customHeight="false" outlineLevel="0" collapsed="false">
      <c r="N412" s="82" t="s">
        <v>2614</v>
      </c>
    </row>
    <row r="413" customFormat="false" ht="15" hidden="false" customHeight="false" outlineLevel="0" collapsed="false">
      <c r="N413" s="82" t="s">
        <v>2615</v>
      </c>
    </row>
    <row r="414" customFormat="false" ht="15" hidden="false" customHeight="false" outlineLevel="0" collapsed="false">
      <c r="N414" s="82" t="s">
        <v>2616</v>
      </c>
    </row>
    <row r="415" customFormat="false" ht="15" hidden="false" customHeight="false" outlineLevel="0" collapsed="false">
      <c r="N415" s="82" t="s">
        <v>2617</v>
      </c>
    </row>
    <row r="416" customFormat="false" ht="15" hidden="false" customHeight="false" outlineLevel="0" collapsed="false">
      <c r="N416" s="82" t="s">
        <v>2618</v>
      </c>
    </row>
    <row r="417" customFormat="false" ht="15" hidden="false" customHeight="false" outlineLevel="0" collapsed="false">
      <c r="N417" s="82" t="s">
        <v>2619</v>
      </c>
    </row>
    <row r="418" customFormat="false" ht="15" hidden="false" customHeight="false" outlineLevel="0" collapsed="false">
      <c r="N418" s="82" t="s">
        <v>2620</v>
      </c>
    </row>
    <row r="419" customFormat="false" ht="15" hidden="false" customHeight="false" outlineLevel="0" collapsed="false">
      <c r="N419" s="82" t="s">
        <v>2621</v>
      </c>
    </row>
    <row r="420" customFormat="false" ht="15" hidden="false" customHeight="false" outlineLevel="0" collapsed="false">
      <c r="N420" s="82" t="s">
        <v>2622</v>
      </c>
    </row>
    <row r="421" customFormat="false" ht="15" hidden="false" customHeight="false" outlineLevel="0" collapsed="false">
      <c r="N421" s="82" t="s">
        <v>2623</v>
      </c>
    </row>
    <row r="422" customFormat="false" ht="15" hidden="false" customHeight="false" outlineLevel="0" collapsed="false">
      <c r="N422" s="82" t="s">
        <v>2624</v>
      </c>
    </row>
    <row r="423" customFormat="false" ht="15" hidden="false" customHeight="false" outlineLevel="0" collapsed="false">
      <c r="N423" s="82" t="s">
        <v>2625</v>
      </c>
    </row>
    <row r="424" customFormat="false" ht="15" hidden="false" customHeight="false" outlineLevel="0" collapsed="false">
      <c r="N424" s="82" t="s">
        <v>2626</v>
      </c>
    </row>
    <row r="425" customFormat="false" ht="15" hidden="false" customHeight="false" outlineLevel="0" collapsed="false">
      <c r="N425" s="82" t="s">
        <v>2627</v>
      </c>
    </row>
    <row r="426" customFormat="false" ht="15" hidden="false" customHeight="false" outlineLevel="0" collapsed="false">
      <c r="N426" s="82" t="s">
        <v>2628</v>
      </c>
    </row>
    <row r="427" customFormat="false" ht="15" hidden="false" customHeight="false" outlineLevel="0" collapsed="false">
      <c r="N427" s="82" t="s">
        <v>2629</v>
      </c>
    </row>
    <row r="428" customFormat="false" ht="15" hidden="false" customHeight="false" outlineLevel="0" collapsed="false">
      <c r="N428" s="82" t="s">
        <v>2630</v>
      </c>
    </row>
    <row r="429" customFormat="false" ht="15" hidden="false" customHeight="false" outlineLevel="0" collapsed="false">
      <c r="N429" s="82" t="s">
        <v>2631</v>
      </c>
    </row>
    <row r="430" customFormat="false" ht="15" hidden="false" customHeight="false" outlineLevel="0" collapsed="false">
      <c r="N430" s="82" t="s">
        <v>2632</v>
      </c>
    </row>
    <row r="431" customFormat="false" ht="15" hidden="false" customHeight="false" outlineLevel="0" collapsed="false">
      <c r="N431" s="82" t="s">
        <v>2633</v>
      </c>
    </row>
    <row r="432" customFormat="false" ht="15" hidden="false" customHeight="false" outlineLevel="0" collapsed="false">
      <c r="N432" s="82" t="s">
        <v>2634</v>
      </c>
    </row>
    <row r="433" customFormat="false" ht="15" hidden="false" customHeight="false" outlineLevel="0" collapsed="false">
      <c r="N433" s="82" t="s">
        <v>2635</v>
      </c>
    </row>
    <row r="434" customFormat="false" ht="15" hidden="false" customHeight="false" outlineLevel="0" collapsed="false">
      <c r="N434" s="82" t="s">
        <v>2636</v>
      </c>
    </row>
    <row r="435" customFormat="false" ht="15" hidden="false" customHeight="false" outlineLevel="0" collapsed="false">
      <c r="N435" s="82" t="s">
        <v>2637</v>
      </c>
    </row>
    <row r="436" customFormat="false" ht="15" hidden="false" customHeight="false" outlineLevel="0" collapsed="false">
      <c r="N436" s="82" t="s">
        <v>2638</v>
      </c>
    </row>
    <row r="437" customFormat="false" ht="15" hidden="false" customHeight="false" outlineLevel="0" collapsed="false">
      <c r="N437" s="82" t="s">
        <v>2639</v>
      </c>
    </row>
    <row r="438" customFormat="false" ht="15" hidden="false" customHeight="false" outlineLevel="0" collapsed="false">
      <c r="N438" s="82" t="s">
        <v>2640</v>
      </c>
    </row>
    <row r="439" customFormat="false" ht="15" hidden="false" customHeight="false" outlineLevel="0" collapsed="false">
      <c r="N439" s="82" t="s">
        <v>2641</v>
      </c>
    </row>
    <row r="440" customFormat="false" ht="15" hidden="false" customHeight="false" outlineLevel="0" collapsed="false">
      <c r="N440" s="82" t="s">
        <v>2642</v>
      </c>
    </row>
    <row r="441" customFormat="false" ht="15" hidden="false" customHeight="false" outlineLevel="0" collapsed="false">
      <c r="N441" s="82" t="s">
        <v>2643</v>
      </c>
    </row>
    <row r="442" customFormat="false" ht="15" hidden="false" customHeight="false" outlineLevel="0" collapsed="false">
      <c r="N442" s="82" t="s">
        <v>2644</v>
      </c>
    </row>
    <row r="443" customFormat="false" ht="15" hidden="false" customHeight="false" outlineLevel="0" collapsed="false">
      <c r="N443" s="82" t="s">
        <v>2645</v>
      </c>
    </row>
    <row r="444" customFormat="false" ht="15" hidden="false" customHeight="false" outlineLevel="0" collapsed="false">
      <c r="N444" s="82" t="s">
        <v>2646</v>
      </c>
    </row>
    <row r="445" customFormat="false" ht="15" hidden="false" customHeight="false" outlineLevel="0" collapsed="false">
      <c r="N445" s="82" t="s">
        <v>2647</v>
      </c>
    </row>
    <row r="446" customFormat="false" ht="15" hidden="false" customHeight="false" outlineLevel="0" collapsed="false">
      <c r="N446" s="82" t="s">
        <v>2648</v>
      </c>
    </row>
    <row r="447" customFormat="false" ht="15" hidden="false" customHeight="false" outlineLevel="0" collapsed="false">
      <c r="N447" s="82" t="s">
        <v>2649</v>
      </c>
    </row>
    <row r="448" customFormat="false" ht="15" hidden="false" customHeight="false" outlineLevel="0" collapsed="false">
      <c r="N448" s="82" t="s">
        <v>2650</v>
      </c>
    </row>
    <row r="449" customFormat="false" ht="15" hidden="false" customHeight="false" outlineLevel="0" collapsed="false">
      <c r="N449" s="82" t="s">
        <v>2651</v>
      </c>
    </row>
    <row r="450" customFormat="false" ht="15" hidden="false" customHeight="false" outlineLevel="0" collapsed="false">
      <c r="N450" s="82" t="s">
        <v>2652</v>
      </c>
    </row>
    <row r="451" customFormat="false" ht="15" hidden="false" customHeight="false" outlineLevel="0" collapsed="false">
      <c r="N451" s="82" t="s">
        <v>2653</v>
      </c>
    </row>
    <row r="452" customFormat="false" ht="15" hidden="false" customHeight="false" outlineLevel="0" collapsed="false">
      <c r="N452" s="82" t="s">
        <v>2654</v>
      </c>
    </row>
    <row r="453" customFormat="false" ht="15" hidden="false" customHeight="false" outlineLevel="0" collapsed="false">
      <c r="N453" s="82" t="s">
        <v>2655</v>
      </c>
    </row>
    <row r="454" customFormat="false" ht="15" hidden="false" customHeight="false" outlineLevel="0" collapsed="false">
      <c r="N454" s="82" t="s">
        <v>2656</v>
      </c>
    </row>
    <row r="455" customFormat="false" ht="15" hidden="false" customHeight="false" outlineLevel="0" collapsed="false">
      <c r="N455" s="82" t="s">
        <v>2657</v>
      </c>
    </row>
    <row r="456" customFormat="false" ht="15" hidden="false" customHeight="false" outlineLevel="0" collapsed="false">
      <c r="N456" s="82" t="s">
        <v>2658</v>
      </c>
    </row>
    <row r="457" customFormat="false" ht="15" hidden="false" customHeight="false" outlineLevel="0" collapsed="false">
      <c r="N457" s="82" t="s">
        <v>2659</v>
      </c>
    </row>
    <row r="458" customFormat="false" ht="15" hidden="false" customHeight="false" outlineLevel="0" collapsed="false">
      <c r="N458" s="82" t="s">
        <v>2660</v>
      </c>
    </row>
    <row r="459" customFormat="false" ht="15" hidden="false" customHeight="false" outlineLevel="0" collapsed="false">
      <c r="N459" s="82" t="s">
        <v>2661</v>
      </c>
    </row>
    <row r="460" customFormat="false" ht="15" hidden="false" customHeight="false" outlineLevel="0" collapsed="false">
      <c r="N460" s="82" t="s">
        <v>2662</v>
      </c>
    </row>
    <row r="461" customFormat="false" ht="15" hidden="false" customHeight="false" outlineLevel="0" collapsed="false">
      <c r="N461" s="82" t="s">
        <v>2663</v>
      </c>
    </row>
    <row r="462" customFormat="false" ht="15" hidden="false" customHeight="false" outlineLevel="0" collapsed="false">
      <c r="N462" s="82" t="s">
        <v>2664</v>
      </c>
    </row>
    <row r="463" customFormat="false" ht="15" hidden="false" customHeight="false" outlineLevel="0" collapsed="false">
      <c r="N463" s="82" t="s">
        <v>2665</v>
      </c>
    </row>
    <row r="464" customFormat="false" ht="15" hidden="false" customHeight="false" outlineLevel="0" collapsed="false">
      <c r="N464" s="82" t="s">
        <v>2666</v>
      </c>
    </row>
    <row r="465" customFormat="false" ht="15" hidden="false" customHeight="false" outlineLevel="0" collapsed="false">
      <c r="N465" s="82" t="s">
        <v>2667</v>
      </c>
    </row>
    <row r="466" customFormat="false" ht="15" hidden="false" customHeight="false" outlineLevel="0" collapsed="false">
      <c r="N466" s="82" t="s">
        <v>2668</v>
      </c>
    </row>
    <row r="467" customFormat="false" ht="15" hidden="false" customHeight="false" outlineLevel="0" collapsed="false">
      <c r="N467" s="82" t="s">
        <v>2669</v>
      </c>
    </row>
    <row r="468" customFormat="false" ht="15" hidden="false" customHeight="false" outlineLevel="0" collapsed="false">
      <c r="N468" s="82" t="s">
        <v>2670</v>
      </c>
    </row>
    <row r="469" customFormat="false" ht="15" hidden="false" customHeight="false" outlineLevel="0" collapsed="false">
      <c r="N469" s="82" t="s">
        <v>2671</v>
      </c>
    </row>
    <row r="470" customFormat="false" ht="15" hidden="false" customHeight="false" outlineLevel="0" collapsed="false">
      <c r="N470" s="82" t="s">
        <v>2672</v>
      </c>
    </row>
    <row r="471" customFormat="false" ht="15" hidden="false" customHeight="false" outlineLevel="0" collapsed="false">
      <c r="N471" s="82" t="s">
        <v>2673</v>
      </c>
    </row>
    <row r="472" customFormat="false" ht="15" hidden="false" customHeight="false" outlineLevel="0" collapsed="false">
      <c r="N472" s="82" t="s">
        <v>2674</v>
      </c>
    </row>
    <row r="473" customFormat="false" ht="15" hidden="false" customHeight="false" outlineLevel="0" collapsed="false">
      <c r="N473" s="82" t="s">
        <v>2675</v>
      </c>
    </row>
    <row r="474" customFormat="false" ht="15" hidden="false" customHeight="false" outlineLevel="0" collapsed="false">
      <c r="N474" s="82" t="s">
        <v>2676</v>
      </c>
    </row>
    <row r="475" customFormat="false" ht="15" hidden="false" customHeight="false" outlineLevel="0" collapsed="false">
      <c r="N475" s="82" t="s">
        <v>2677</v>
      </c>
    </row>
    <row r="476" customFormat="false" ht="15" hidden="false" customHeight="false" outlineLevel="0" collapsed="false">
      <c r="N476" s="82" t="s">
        <v>2678</v>
      </c>
    </row>
    <row r="477" customFormat="false" ht="15" hidden="false" customHeight="false" outlineLevel="0" collapsed="false">
      <c r="N477" s="82" t="s">
        <v>2679</v>
      </c>
    </row>
    <row r="478" customFormat="false" ht="15" hidden="false" customHeight="false" outlineLevel="0" collapsed="false">
      <c r="N478" s="82" t="s">
        <v>2680</v>
      </c>
    </row>
    <row r="479" customFormat="false" ht="15" hidden="false" customHeight="false" outlineLevel="0" collapsed="false">
      <c r="N479" s="82" t="s">
        <v>2681</v>
      </c>
    </row>
    <row r="480" customFormat="false" ht="15" hidden="false" customHeight="false" outlineLevel="0" collapsed="false">
      <c r="N480" s="82" t="s">
        <v>2682</v>
      </c>
    </row>
    <row r="481" customFormat="false" ht="15" hidden="false" customHeight="false" outlineLevel="0" collapsed="false">
      <c r="N481" s="82" t="s">
        <v>2683</v>
      </c>
    </row>
    <row r="482" customFormat="false" ht="15" hidden="false" customHeight="false" outlineLevel="0" collapsed="false">
      <c r="N482" s="82" t="s">
        <v>2684</v>
      </c>
    </row>
    <row r="483" customFormat="false" ht="15" hidden="false" customHeight="false" outlineLevel="0" collapsed="false">
      <c r="N483" s="82" t="s">
        <v>2685</v>
      </c>
    </row>
    <row r="484" customFormat="false" ht="15" hidden="false" customHeight="false" outlineLevel="0" collapsed="false">
      <c r="N484" s="82" t="s">
        <v>2686</v>
      </c>
    </row>
    <row r="485" customFormat="false" ht="15" hidden="false" customHeight="false" outlineLevel="0" collapsed="false">
      <c r="N485" s="82" t="s">
        <v>2687</v>
      </c>
    </row>
    <row r="486" customFormat="false" ht="15" hidden="false" customHeight="false" outlineLevel="0" collapsed="false">
      <c r="N486" s="82" t="s">
        <v>2688</v>
      </c>
    </row>
    <row r="487" customFormat="false" ht="15" hidden="false" customHeight="false" outlineLevel="0" collapsed="false">
      <c r="N487" s="82" t="s">
        <v>2689</v>
      </c>
    </row>
    <row r="488" customFormat="false" ht="15" hidden="false" customHeight="false" outlineLevel="0" collapsed="false">
      <c r="N488" s="82" t="s">
        <v>2690</v>
      </c>
    </row>
    <row r="489" customFormat="false" ht="15" hidden="false" customHeight="false" outlineLevel="0" collapsed="false">
      <c r="N489" s="82" t="s">
        <v>2691</v>
      </c>
    </row>
    <row r="490" customFormat="false" ht="15" hidden="false" customHeight="false" outlineLevel="0" collapsed="false">
      <c r="N490" s="82" t="s">
        <v>2692</v>
      </c>
    </row>
    <row r="491" customFormat="false" ht="15" hidden="false" customHeight="false" outlineLevel="0" collapsed="false">
      <c r="N491" s="82" t="s">
        <v>2693</v>
      </c>
    </row>
    <row r="492" customFormat="false" ht="15" hidden="false" customHeight="false" outlineLevel="0" collapsed="false">
      <c r="N492" s="82" t="s">
        <v>2694</v>
      </c>
    </row>
    <row r="493" customFormat="false" ht="15" hidden="false" customHeight="false" outlineLevel="0" collapsed="false">
      <c r="N493" s="82" t="s">
        <v>2695</v>
      </c>
    </row>
    <row r="494" customFormat="false" ht="15" hidden="false" customHeight="false" outlineLevel="0" collapsed="false">
      <c r="N494" s="82" t="s">
        <v>2696</v>
      </c>
    </row>
    <row r="495" customFormat="false" ht="15" hidden="false" customHeight="false" outlineLevel="0" collapsed="false">
      <c r="N495" s="82" t="s">
        <v>2697</v>
      </c>
    </row>
    <row r="496" customFormat="false" ht="15" hidden="false" customHeight="false" outlineLevel="0" collapsed="false">
      <c r="N496" s="82" t="s">
        <v>2698</v>
      </c>
    </row>
    <row r="497" customFormat="false" ht="15" hidden="false" customHeight="false" outlineLevel="0" collapsed="false">
      <c r="N497" s="82" t="s">
        <v>2699</v>
      </c>
    </row>
    <row r="498" customFormat="false" ht="15" hidden="false" customHeight="false" outlineLevel="0" collapsed="false">
      <c r="N498" s="82" t="s">
        <v>2700</v>
      </c>
    </row>
    <row r="499" customFormat="false" ht="15" hidden="false" customHeight="false" outlineLevel="0" collapsed="false">
      <c r="N499" s="82" t="s">
        <v>2701</v>
      </c>
    </row>
    <row r="500" customFormat="false" ht="15" hidden="false" customHeight="false" outlineLevel="0" collapsed="false">
      <c r="N500" s="82" t="s">
        <v>2702</v>
      </c>
    </row>
    <row r="501" customFormat="false" ht="15" hidden="false" customHeight="false" outlineLevel="0" collapsed="false">
      <c r="N501" s="82" t="s">
        <v>2703</v>
      </c>
    </row>
    <row r="502" customFormat="false" ht="15" hidden="false" customHeight="false" outlineLevel="0" collapsed="false">
      <c r="N502" s="82" t="s">
        <v>2704</v>
      </c>
    </row>
    <row r="503" customFormat="false" ht="15" hidden="false" customHeight="false" outlineLevel="0" collapsed="false">
      <c r="N503" s="82" t="s">
        <v>2705</v>
      </c>
    </row>
    <row r="504" customFormat="false" ht="15" hidden="false" customHeight="false" outlineLevel="0" collapsed="false">
      <c r="N504" s="82" t="s">
        <v>2706</v>
      </c>
    </row>
    <row r="505" customFormat="false" ht="15" hidden="false" customHeight="false" outlineLevel="0" collapsed="false">
      <c r="N505" s="82" t="s">
        <v>2707</v>
      </c>
    </row>
    <row r="506" customFormat="false" ht="15" hidden="false" customHeight="false" outlineLevel="0" collapsed="false">
      <c r="N506" s="82" t="s">
        <v>2708</v>
      </c>
    </row>
    <row r="507" customFormat="false" ht="15" hidden="false" customHeight="false" outlineLevel="0" collapsed="false">
      <c r="N507" s="82" t="s">
        <v>2709</v>
      </c>
    </row>
    <row r="508" customFormat="false" ht="15" hidden="false" customHeight="false" outlineLevel="0" collapsed="false">
      <c r="N508" s="82" t="s">
        <v>2710</v>
      </c>
    </row>
    <row r="509" customFormat="false" ht="15" hidden="false" customHeight="false" outlineLevel="0" collapsed="false">
      <c r="N509" s="82" t="s">
        <v>2711</v>
      </c>
    </row>
    <row r="510" customFormat="false" ht="15" hidden="false" customHeight="false" outlineLevel="0" collapsed="false">
      <c r="N510" s="82" t="s">
        <v>2712</v>
      </c>
    </row>
    <row r="511" customFormat="false" ht="15" hidden="false" customHeight="false" outlineLevel="0" collapsed="false">
      <c r="N511" s="82" t="s">
        <v>2713</v>
      </c>
    </row>
    <row r="512" customFormat="false" ht="15" hidden="false" customHeight="false" outlineLevel="0" collapsed="false">
      <c r="N512" s="82" t="s">
        <v>2714</v>
      </c>
    </row>
    <row r="513" customFormat="false" ht="15" hidden="false" customHeight="false" outlineLevel="0" collapsed="false">
      <c r="N513" s="82" t="s">
        <v>2715</v>
      </c>
    </row>
    <row r="514" customFormat="false" ht="15" hidden="false" customHeight="false" outlineLevel="0" collapsed="false">
      <c r="N514" s="82" t="s">
        <v>2716</v>
      </c>
    </row>
    <row r="515" customFormat="false" ht="15" hidden="false" customHeight="false" outlineLevel="0" collapsed="false">
      <c r="N515" s="82" t="s">
        <v>2717</v>
      </c>
    </row>
    <row r="516" customFormat="false" ht="15" hidden="false" customHeight="false" outlineLevel="0" collapsed="false">
      <c r="N516" s="82" t="s">
        <v>2718</v>
      </c>
    </row>
    <row r="517" customFormat="false" ht="15" hidden="false" customHeight="false" outlineLevel="0" collapsed="false">
      <c r="N517" s="82" t="s">
        <v>2719</v>
      </c>
    </row>
    <row r="518" customFormat="false" ht="15" hidden="false" customHeight="false" outlineLevel="0" collapsed="false">
      <c r="N518" s="82" t="s">
        <v>2720</v>
      </c>
    </row>
    <row r="519" customFormat="false" ht="15" hidden="false" customHeight="false" outlineLevel="0" collapsed="false">
      <c r="N519" s="82" t="s">
        <v>2721</v>
      </c>
    </row>
    <row r="520" customFormat="false" ht="15" hidden="false" customHeight="false" outlineLevel="0" collapsed="false">
      <c r="N520" s="82" t="s">
        <v>2722</v>
      </c>
    </row>
    <row r="521" customFormat="false" ht="15" hidden="false" customHeight="false" outlineLevel="0" collapsed="false">
      <c r="N521" s="82" t="s">
        <v>2723</v>
      </c>
    </row>
    <row r="522" customFormat="false" ht="15" hidden="false" customHeight="false" outlineLevel="0" collapsed="false">
      <c r="N522" s="82" t="s">
        <v>2724</v>
      </c>
    </row>
    <row r="523" customFormat="false" ht="15" hidden="false" customHeight="false" outlineLevel="0" collapsed="false">
      <c r="N523" s="82" t="s">
        <v>2725</v>
      </c>
    </row>
    <row r="524" customFormat="false" ht="15" hidden="false" customHeight="false" outlineLevel="0" collapsed="false">
      <c r="N524" s="82" t="s">
        <v>2726</v>
      </c>
    </row>
    <row r="525" customFormat="false" ht="15" hidden="false" customHeight="false" outlineLevel="0" collapsed="false">
      <c r="N525" s="82" t="s">
        <v>2727</v>
      </c>
    </row>
    <row r="526" customFormat="false" ht="15" hidden="false" customHeight="false" outlineLevel="0" collapsed="false">
      <c r="N526" s="82" t="s">
        <v>2728</v>
      </c>
    </row>
    <row r="527" customFormat="false" ht="15" hidden="false" customHeight="false" outlineLevel="0" collapsed="false">
      <c r="N527" s="82" t="s">
        <v>2729</v>
      </c>
    </row>
    <row r="528" customFormat="false" ht="15" hidden="false" customHeight="false" outlineLevel="0" collapsed="false">
      <c r="N528" s="82" t="s">
        <v>2730</v>
      </c>
    </row>
    <row r="529" customFormat="false" ht="15" hidden="false" customHeight="false" outlineLevel="0" collapsed="false">
      <c r="N529" s="82" t="s">
        <v>2731</v>
      </c>
    </row>
    <row r="530" customFormat="false" ht="15" hidden="false" customHeight="false" outlineLevel="0" collapsed="false">
      <c r="N530" s="82" t="s">
        <v>2732</v>
      </c>
    </row>
    <row r="531" customFormat="false" ht="15" hidden="false" customHeight="false" outlineLevel="0" collapsed="false">
      <c r="N531" s="82" t="s">
        <v>2733</v>
      </c>
    </row>
    <row r="532" customFormat="false" ht="15" hidden="false" customHeight="false" outlineLevel="0" collapsed="false">
      <c r="N532" s="82" t="s">
        <v>2734</v>
      </c>
    </row>
    <row r="533" customFormat="false" ht="15" hidden="false" customHeight="false" outlineLevel="0" collapsed="false">
      <c r="N533" s="82" t="s">
        <v>2735</v>
      </c>
    </row>
    <row r="534" customFormat="false" ht="15" hidden="false" customHeight="false" outlineLevel="0" collapsed="false">
      <c r="N534" s="82" t="s">
        <v>2736</v>
      </c>
    </row>
    <row r="535" customFormat="false" ht="15" hidden="false" customHeight="false" outlineLevel="0" collapsed="false">
      <c r="N535" s="82" t="s">
        <v>2737</v>
      </c>
    </row>
    <row r="536" customFormat="false" ht="15" hidden="false" customHeight="false" outlineLevel="0" collapsed="false">
      <c r="N536" s="82" t="s">
        <v>2738</v>
      </c>
    </row>
    <row r="537" customFormat="false" ht="15" hidden="false" customHeight="false" outlineLevel="0" collapsed="false">
      <c r="N537" s="82" t="s">
        <v>2739</v>
      </c>
    </row>
    <row r="538" customFormat="false" ht="15" hidden="false" customHeight="false" outlineLevel="0" collapsed="false">
      <c r="N538" s="82" t="s">
        <v>2740</v>
      </c>
    </row>
    <row r="539" customFormat="false" ht="15" hidden="false" customHeight="false" outlineLevel="0" collapsed="false">
      <c r="N539" s="82" t="s">
        <v>2741</v>
      </c>
    </row>
    <row r="540" customFormat="false" ht="15" hidden="false" customHeight="false" outlineLevel="0" collapsed="false">
      <c r="N540" s="82" t="s">
        <v>2742</v>
      </c>
    </row>
    <row r="541" customFormat="false" ht="15" hidden="false" customHeight="false" outlineLevel="0" collapsed="false">
      <c r="N541" s="82" t="s">
        <v>2743</v>
      </c>
    </row>
    <row r="542" customFormat="false" ht="15" hidden="false" customHeight="false" outlineLevel="0" collapsed="false">
      <c r="N542" s="82" t="s">
        <v>2744</v>
      </c>
    </row>
    <row r="543" customFormat="false" ht="15" hidden="false" customHeight="false" outlineLevel="0" collapsed="false">
      <c r="N543" s="82" t="s">
        <v>2745</v>
      </c>
    </row>
    <row r="544" customFormat="false" ht="15" hidden="false" customHeight="false" outlineLevel="0" collapsed="false">
      <c r="N544" s="82" t="s">
        <v>2746</v>
      </c>
    </row>
    <row r="545" customFormat="false" ht="15" hidden="false" customHeight="false" outlineLevel="0" collapsed="false">
      <c r="N545" s="82" t="s">
        <v>2747</v>
      </c>
    </row>
    <row r="546" customFormat="false" ht="15" hidden="false" customHeight="false" outlineLevel="0" collapsed="false">
      <c r="N546" s="82" t="s">
        <v>2748</v>
      </c>
    </row>
    <row r="547" customFormat="false" ht="15" hidden="false" customHeight="false" outlineLevel="0" collapsed="false">
      <c r="N547" s="82" t="s">
        <v>2749</v>
      </c>
    </row>
    <row r="548" customFormat="false" ht="15" hidden="false" customHeight="false" outlineLevel="0" collapsed="false">
      <c r="N548" s="82" t="s">
        <v>2750</v>
      </c>
    </row>
    <row r="549" customFormat="false" ht="15" hidden="false" customHeight="false" outlineLevel="0" collapsed="false">
      <c r="N549" s="82" t="s">
        <v>2751</v>
      </c>
    </row>
    <row r="550" customFormat="false" ht="15" hidden="false" customHeight="false" outlineLevel="0" collapsed="false">
      <c r="N550" s="82" t="s">
        <v>2752</v>
      </c>
    </row>
    <row r="551" customFormat="false" ht="15" hidden="false" customHeight="false" outlineLevel="0" collapsed="false">
      <c r="N551" s="82" t="s">
        <v>2753</v>
      </c>
    </row>
    <row r="552" customFormat="false" ht="15" hidden="false" customHeight="false" outlineLevel="0" collapsed="false">
      <c r="N552" s="82" t="s">
        <v>2754</v>
      </c>
    </row>
    <row r="553" customFormat="false" ht="15" hidden="false" customHeight="false" outlineLevel="0" collapsed="false">
      <c r="N553" s="82" t="s">
        <v>2755</v>
      </c>
    </row>
    <row r="554" customFormat="false" ht="15" hidden="false" customHeight="false" outlineLevel="0" collapsed="false">
      <c r="N554" s="82" t="s">
        <v>2756</v>
      </c>
    </row>
    <row r="555" customFormat="false" ht="15" hidden="false" customHeight="false" outlineLevel="0" collapsed="false">
      <c r="N555" s="82" t="s">
        <v>2757</v>
      </c>
    </row>
    <row r="556" customFormat="false" ht="15" hidden="false" customHeight="false" outlineLevel="0" collapsed="false">
      <c r="N556" s="82" t="s">
        <v>2758</v>
      </c>
    </row>
    <row r="557" customFormat="false" ht="15" hidden="false" customHeight="false" outlineLevel="0" collapsed="false">
      <c r="N557" s="82" t="s">
        <v>2759</v>
      </c>
    </row>
    <row r="558" customFormat="false" ht="15" hidden="false" customHeight="false" outlineLevel="0" collapsed="false">
      <c r="N558" s="82" t="s">
        <v>2760</v>
      </c>
    </row>
    <row r="559" customFormat="false" ht="15" hidden="false" customHeight="false" outlineLevel="0" collapsed="false">
      <c r="N559" s="82" t="s">
        <v>2761</v>
      </c>
    </row>
    <row r="560" customFormat="false" ht="15" hidden="false" customHeight="false" outlineLevel="0" collapsed="false">
      <c r="N560" s="82" t="s">
        <v>2762</v>
      </c>
    </row>
    <row r="561" customFormat="false" ht="15" hidden="false" customHeight="false" outlineLevel="0" collapsed="false">
      <c r="N561" s="82" t="s">
        <v>2763</v>
      </c>
    </row>
    <row r="562" customFormat="false" ht="15" hidden="false" customHeight="false" outlineLevel="0" collapsed="false">
      <c r="N562" s="82" t="s">
        <v>2764</v>
      </c>
    </row>
    <row r="563" customFormat="false" ht="15" hidden="false" customHeight="false" outlineLevel="0" collapsed="false">
      <c r="N563" s="82" t="s">
        <v>2765</v>
      </c>
    </row>
    <row r="564" customFormat="false" ht="15" hidden="false" customHeight="false" outlineLevel="0" collapsed="false">
      <c r="N564" s="82" t="s">
        <v>2766</v>
      </c>
    </row>
    <row r="565" customFormat="false" ht="15" hidden="false" customHeight="false" outlineLevel="0" collapsed="false">
      <c r="N565" s="82" t="s">
        <v>2767</v>
      </c>
    </row>
    <row r="566" customFormat="false" ht="15" hidden="false" customHeight="false" outlineLevel="0" collapsed="false">
      <c r="N566" s="82" t="s">
        <v>2768</v>
      </c>
    </row>
    <row r="567" customFormat="false" ht="15" hidden="false" customHeight="false" outlineLevel="0" collapsed="false">
      <c r="N567" s="82" t="s">
        <v>2769</v>
      </c>
    </row>
    <row r="568" customFormat="false" ht="15" hidden="false" customHeight="false" outlineLevel="0" collapsed="false">
      <c r="N568" s="82" t="s">
        <v>2770</v>
      </c>
    </row>
    <row r="569" customFormat="false" ht="15" hidden="false" customHeight="false" outlineLevel="0" collapsed="false">
      <c r="N569" s="82" t="s">
        <v>2771</v>
      </c>
    </row>
    <row r="570" customFormat="false" ht="15" hidden="false" customHeight="false" outlineLevel="0" collapsed="false">
      <c r="N570" s="82" t="s">
        <v>2772</v>
      </c>
    </row>
    <row r="571" customFormat="false" ht="15" hidden="false" customHeight="false" outlineLevel="0" collapsed="false">
      <c r="N571" s="82" t="s">
        <v>2773</v>
      </c>
    </row>
    <row r="572" customFormat="false" ht="15" hidden="false" customHeight="false" outlineLevel="0" collapsed="false">
      <c r="N572" s="82" t="s">
        <v>2774</v>
      </c>
    </row>
    <row r="573" customFormat="false" ht="15" hidden="false" customHeight="false" outlineLevel="0" collapsed="false">
      <c r="N573" s="82" t="s">
        <v>2775</v>
      </c>
    </row>
    <row r="574" customFormat="false" ht="15" hidden="false" customHeight="false" outlineLevel="0" collapsed="false">
      <c r="N574" s="82" t="s">
        <v>2776</v>
      </c>
    </row>
    <row r="575" customFormat="false" ht="15" hidden="false" customHeight="false" outlineLevel="0" collapsed="false">
      <c r="N575" s="82" t="s">
        <v>2777</v>
      </c>
    </row>
    <row r="576" customFormat="false" ht="15" hidden="false" customHeight="false" outlineLevel="0" collapsed="false">
      <c r="N576" s="82" t="s">
        <v>2778</v>
      </c>
    </row>
    <row r="577" customFormat="false" ht="15" hidden="false" customHeight="false" outlineLevel="0" collapsed="false">
      <c r="N577" s="82" t="s">
        <v>2779</v>
      </c>
    </row>
    <row r="578" customFormat="false" ht="15" hidden="false" customHeight="false" outlineLevel="0" collapsed="false">
      <c r="N578" s="82" t="s">
        <v>2780</v>
      </c>
    </row>
    <row r="579" customFormat="false" ht="15" hidden="false" customHeight="false" outlineLevel="0" collapsed="false">
      <c r="N579" s="82" t="s">
        <v>2781</v>
      </c>
    </row>
    <row r="580" customFormat="false" ht="15" hidden="false" customHeight="false" outlineLevel="0" collapsed="false">
      <c r="N580" s="82" t="s">
        <v>2782</v>
      </c>
    </row>
    <row r="581" customFormat="false" ht="15" hidden="false" customHeight="false" outlineLevel="0" collapsed="false">
      <c r="N581" s="82" t="s">
        <v>2783</v>
      </c>
    </row>
    <row r="582" customFormat="false" ht="15" hidden="false" customHeight="false" outlineLevel="0" collapsed="false">
      <c r="N582" s="82" t="s">
        <v>2784</v>
      </c>
    </row>
    <row r="583" customFormat="false" ht="15" hidden="false" customHeight="false" outlineLevel="0" collapsed="false">
      <c r="N583" s="82" t="s">
        <v>2785</v>
      </c>
    </row>
    <row r="584" customFormat="false" ht="15" hidden="false" customHeight="false" outlineLevel="0" collapsed="false">
      <c r="N584" s="82" t="s">
        <v>2786</v>
      </c>
    </row>
    <row r="585" customFormat="false" ht="15" hidden="false" customHeight="false" outlineLevel="0" collapsed="false">
      <c r="N585" s="82" t="s">
        <v>2787</v>
      </c>
    </row>
    <row r="586" customFormat="false" ht="15" hidden="false" customHeight="false" outlineLevel="0" collapsed="false">
      <c r="N586" s="82" t="s">
        <v>2788</v>
      </c>
    </row>
    <row r="587" customFormat="false" ht="15" hidden="false" customHeight="false" outlineLevel="0" collapsed="false">
      <c r="N587" s="82" t="s">
        <v>2789</v>
      </c>
    </row>
    <row r="588" customFormat="false" ht="15" hidden="false" customHeight="false" outlineLevel="0" collapsed="false">
      <c r="N588" s="82" t="s">
        <v>2790</v>
      </c>
    </row>
    <row r="589" customFormat="false" ht="15" hidden="false" customHeight="false" outlineLevel="0" collapsed="false">
      <c r="N589" s="82" t="s">
        <v>2791</v>
      </c>
    </row>
    <row r="590" customFormat="false" ht="15" hidden="false" customHeight="false" outlineLevel="0" collapsed="false">
      <c r="N590" s="82" t="s">
        <v>2792</v>
      </c>
    </row>
    <row r="591" customFormat="false" ht="15" hidden="false" customHeight="false" outlineLevel="0" collapsed="false">
      <c r="N591" s="82" t="s">
        <v>2793</v>
      </c>
    </row>
    <row r="592" customFormat="false" ht="15" hidden="false" customHeight="false" outlineLevel="0" collapsed="false">
      <c r="N592" s="82" t="s">
        <v>2794</v>
      </c>
    </row>
    <row r="593" customFormat="false" ht="15" hidden="false" customHeight="false" outlineLevel="0" collapsed="false">
      <c r="N593" s="82" t="s">
        <v>2795</v>
      </c>
    </row>
    <row r="594" customFormat="false" ht="15" hidden="false" customHeight="false" outlineLevel="0" collapsed="false">
      <c r="N594" s="82" t="s">
        <v>2796</v>
      </c>
    </row>
    <row r="595" customFormat="false" ht="15" hidden="false" customHeight="false" outlineLevel="0" collapsed="false">
      <c r="N595" s="82" t="s">
        <v>2797</v>
      </c>
    </row>
    <row r="596" customFormat="false" ht="15" hidden="false" customHeight="false" outlineLevel="0" collapsed="false">
      <c r="N596" s="82" t="s">
        <v>2798</v>
      </c>
    </row>
    <row r="597" customFormat="false" ht="15" hidden="false" customHeight="false" outlineLevel="0" collapsed="false">
      <c r="N597" s="82" t="s">
        <v>2799</v>
      </c>
    </row>
    <row r="598" customFormat="false" ht="15" hidden="false" customHeight="false" outlineLevel="0" collapsed="false">
      <c r="N598" s="82" t="s">
        <v>2800</v>
      </c>
    </row>
    <row r="599" customFormat="false" ht="15" hidden="false" customHeight="false" outlineLevel="0" collapsed="false">
      <c r="N599" s="82" t="s">
        <v>2801</v>
      </c>
    </row>
    <row r="600" customFormat="false" ht="15" hidden="false" customHeight="false" outlineLevel="0" collapsed="false">
      <c r="N600" s="82" t="s">
        <v>2802</v>
      </c>
    </row>
    <row r="601" customFormat="false" ht="15" hidden="false" customHeight="false" outlineLevel="0" collapsed="false">
      <c r="N601" s="82" t="s">
        <v>2803</v>
      </c>
    </row>
    <row r="602" customFormat="false" ht="15" hidden="false" customHeight="false" outlineLevel="0" collapsed="false">
      <c r="N602" s="82" t="s">
        <v>2804</v>
      </c>
    </row>
    <row r="603" customFormat="false" ht="15" hidden="false" customHeight="false" outlineLevel="0" collapsed="false">
      <c r="N603" s="82" t="s">
        <v>2805</v>
      </c>
    </row>
    <row r="604" customFormat="false" ht="15" hidden="false" customHeight="false" outlineLevel="0" collapsed="false">
      <c r="N604" s="82" t="s">
        <v>2806</v>
      </c>
    </row>
    <row r="605" customFormat="false" ht="15" hidden="false" customHeight="false" outlineLevel="0" collapsed="false">
      <c r="N605" s="82" t="s">
        <v>2807</v>
      </c>
    </row>
    <row r="606" customFormat="false" ht="15" hidden="false" customHeight="false" outlineLevel="0" collapsed="false">
      <c r="N606" s="82" t="s">
        <v>2808</v>
      </c>
    </row>
    <row r="607" customFormat="false" ht="15" hidden="false" customHeight="false" outlineLevel="0" collapsed="false">
      <c r="N607" s="82" t="s">
        <v>2809</v>
      </c>
    </row>
    <row r="608" customFormat="false" ht="15" hidden="false" customHeight="false" outlineLevel="0" collapsed="false">
      <c r="N608" s="82" t="s">
        <v>2810</v>
      </c>
    </row>
    <row r="609" customFormat="false" ht="15" hidden="false" customHeight="false" outlineLevel="0" collapsed="false">
      <c r="N609" s="82" t="s">
        <v>2811</v>
      </c>
    </row>
    <row r="610" customFormat="false" ht="15" hidden="false" customHeight="false" outlineLevel="0" collapsed="false">
      <c r="N610" s="82" t="s">
        <v>2812</v>
      </c>
    </row>
    <row r="611" customFormat="false" ht="15" hidden="false" customHeight="false" outlineLevel="0" collapsed="false">
      <c r="N611" s="82" t="s">
        <v>2813</v>
      </c>
    </row>
    <row r="612" customFormat="false" ht="15" hidden="false" customHeight="false" outlineLevel="0" collapsed="false">
      <c r="N612" s="82" t="s">
        <v>2814</v>
      </c>
    </row>
    <row r="613" customFormat="false" ht="15" hidden="false" customHeight="false" outlineLevel="0" collapsed="false">
      <c r="N613" s="82" t="s">
        <v>2815</v>
      </c>
    </row>
    <row r="614" customFormat="false" ht="15" hidden="false" customHeight="false" outlineLevel="0" collapsed="false">
      <c r="N614" s="82" t="s">
        <v>2816</v>
      </c>
    </row>
    <row r="615" customFormat="false" ht="15" hidden="false" customHeight="false" outlineLevel="0" collapsed="false">
      <c r="N615" s="82" t="s">
        <v>2817</v>
      </c>
    </row>
    <row r="616" customFormat="false" ht="15" hidden="false" customHeight="false" outlineLevel="0" collapsed="false">
      <c r="N616" s="82" t="s">
        <v>2818</v>
      </c>
    </row>
    <row r="617" customFormat="false" ht="15" hidden="false" customHeight="false" outlineLevel="0" collapsed="false">
      <c r="N617" s="82" t="s">
        <v>2819</v>
      </c>
    </row>
    <row r="618" customFormat="false" ht="15" hidden="false" customHeight="false" outlineLevel="0" collapsed="false">
      <c r="N618" s="82" t="s">
        <v>2820</v>
      </c>
    </row>
    <row r="619" customFormat="false" ht="15" hidden="false" customHeight="false" outlineLevel="0" collapsed="false">
      <c r="N619" s="82" t="s">
        <v>2821</v>
      </c>
    </row>
    <row r="620" customFormat="false" ht="15" hidden="false" customHeight="false" outlineLevel="0" collapsed="false">
      <c r="N620" s="82" t="s">
        <v>2822</v>
      </c>
    </row>
    <row r="621" customFormat="false" ht="15" hidden="false" customHeight="false" outlineLevel="0" collapsed="false">
      <c r="N621" s="82" t="s">
        <v>2823</v>
      </c>
    </row>
    <row r="622" customFormat="false" ht="15" hidden="false" customHeight="false" outlineLevel="0" collapsed="false">
      <c r="N622" s="82" t="s">
        <v>2824</v>
      </c>
    </row>
    <row r="623" customFormat="false" ht="15" hidden="false" customHeight="false" outlineLevel="0" collapsed="false">
      <c r="N623" s="82" t="s">
        <v>2825</v>
      </c>
    </row>
    <row r="624" customFormat="false" ht="15" hidden="false" customHeight="false" outlineLevel="0" collapsed="false">
      <c r="N624" s="82" t="s">
        <v>2826</v>
      </c>
    </row>
    <row r="625" customFormat="false" ht="15" hidden="false" customHeight="false" outlineLevel="0" collapsed="false">
      <c r="N625" s="82" t="s">
        <v>2827</v>
      </c>
    </row>
    <row r="626" customFormat="false" ht="15" hidden="false" customHeight="false" outlineLevel="0" collapsed="false">
      <c r="N626" s="82" t="s">
        <v>2828</v>
      </c>
    </row>
    <row r="627" customFormat="false" ht="15" hidden="false" customHeight="false" outlineLevel="0" collapsed="false">
      <c r="N627" s="82" t="s">
        <v>2829</v>
      </c>
    </row>
    <row r="628" customFormat="false" ht="15" hidden="false" customHeight="false" outlineLevel="0" collapsed="false">
      <c r="N628" s="82" t="s">
        <v>2830</v>
      </c>
    </row>
    <row r="629" customFormat="false" ht="15" hidden="false" customHeight="false" outlineLevel="0" collapsed="false">
      <c r="N629" s="82" t="s">
        <v>2831</v>
      </c>
    </row>
    <row r="630" customFormat="false" ht="15" hidden="false" customHeight="false" outlineLevel="0" collapsed="false">
      <c r="N630" s="82" t="s">
        <v>2832</v>
      </c>
    </row>
    <row r="631" customFormat="false" ht="15" hidden="false" customHeight="false" outlineLevel="0" collapsed="false">
      <c r="N631" s="82" t="s">
        <v>2833</v>
      </c>
    </row>
    <row r="632" customFormat="false" ht="15" hidden="false" customHeight="false" outlineLevel="0" collapsed="false">
      <c r="N632" s="82" t="s">
        <v>2834</v>
      </c>
    </row>
    <row r="633" customFormat="false" ht="15" hidden="false" customHeight="false" outlineLevel="0" collapsed="false">
      <c r="N633" s="82" t="s">
        <v>2835</v>
      </c>
    </row>
    <row r="634" customFormat="false" ht="15" hidden="false" customHeight="false" outlineLevel="0" collapsed="false">
      <c r="N634" s="82" t="s">
        <v>2836</v>
      </c>
    </row>
    <row r="635" customFormat="false" ht="15" hidden="false" customHeight="false" outlineLevel="0" collapsed="false">
      <c r="N635" s="82" t="s">
        <v>2837</v>
      </c>
    </row>
    <row r="636" customFormat="false" ht="15" hidden="false" customHeight="false" outlineLevel="0" collapsed="false">
      <c r="N636" s="82" t="s">
        <v>2838</v>
      </c>
    </row>
    <row r="637" customFormat="false" ht="15" hidden="false" customHeight="false" outlineLevel="0" collapsed="false">
      <c r="N637" s="82" t="s">
        <v>2839</v>
      </c>
    </row>
    <row r="638" customFormat="false" ht="15" hidden="false" customHeight="false" outlineLevel="0" collapsed="false">
      <c r="N638" s="82" t="s">
        <v>2840</v>
      </c>
    </row>
    <row r="639" customFormat="false" ht="15" hidden="false" customHeight="false" outlineLevel="0" collapsed="false">
      <c r="N639" s="82" t="s">
        <v>2841</v>
      </c>
    </row>
    <row r="640" customFormat="false" ht="15" hidden="false" customHeight="false" outlineLevel="0" collapsed="false">
      <c r="N640" s="82" t="s">
        <v>2842</v>
      </c>
    </row>
    <row r="641" customFormat="false" ht="15" hidden="false" customHeight="false" outlineLevel="0" collapsed="false">
      <c r="N641" s="82" t="s">
        <v>2843</v>
      </c>
    </row>
    <row r="642" customFormat="false" ht="15" hidden="false" customHeight="false" outlineLevel="0" collapsed="false">
      <c r="N642" s="82" t="s">
        <v>2844</v>
      </c>
    </row>
    <row r="643" customFormat="false" ht="15" hidden="false" customHeight="false" outlineLevel="0" collapsed="false">
      <c r="N643" s="82" t="s">
        <v>2845</v>
      </c>
    </row>
    <row r="644" customFormat="false" ht="15" hidden="false" customHeight="false" outlineLevel="0" collapsed="false">
      <c r="N644" s="82" t="s">
        <v>2846</v>
      </c>
    </row>
    <row r="645" customFormat="false" ht="15" hidden="false" customHeight="false" outlineLevel="0" collapsed="false">
      <c r="N645" s="82" t="s">
        <v>2847</v>
      </c>
    </row>
    <row r="646" customFormat="false" ht="15" hidden="false" customHeight="false" outlineLevel="0" collapsed="false">
      <c r="N646" s="82" t="s">
        <v>2848</v>
      </c>
    </row>
    <row r="647" customFormat="false" ht="15" hidden="false" customHeight="false" outlineLevel="0" collapsed="false">
      <c r="N647" s="82" t="s">
        <v>2849</v>
      </c>
    </row>
    <row r="648" customFormat="false" ht="15" hidden="false" customHeight="false" outlineLevel="0" collapsed="false">
      <c r="N648" s="82" t="s">
        <v>2850</v>
      </c>
    </row>
    <row r="649" customFormat="false" ht="15" hidden="false" customHeight="false" outlineLevel="0" collapsed="false">
      <c r="N649" s="82" t="s">
        <v>2851</v>
      </c>
    </row>
    <row r="650" customFormat="false" ht="15" hidden="false" customHeight="false" outlineLevel="0" collapsed="false">
      <c r="N650" s="82" t="s">
        <v>2852</v>
      </c>
    </row>
    <row r="651" customFormat="false" ht="15" hidden="false" customHeight="false" outlineLevel="0" collapsed="false">
      <c r="N651" s="82" t="s">
        <v>2853</v>
      </c>
    </row>
    <row r="652" customFormat="false" ht="15" hidden="false" customHeight="false" outlineLevel="0" collapsed="false">
      <c r="N652" s="82" t="s">
        <v>2854</v>
      </c>
    </row>
    <row r="653" customFormat="false" ht="15" hidden="false" customHeight="false" outlineLevel="0" collapsed="false">
      <c r="N653" s="82" t="s">
        <v>2855</v>
      </c>
    </row>
    <row r="654" customFormat="false" ht="15" hidden="false" customHeight="false" outlineLevel="0" collapsed="false">
      <c r="N654" s="82" t="s">
        <v>2856</v>
      </c>
    </row>
    <row r="655" customFormat="false" ht="15" hidden="false" customHeight="false" outlineLevel="0" collapsed="false">
      <c r="N655" s="82" t="s">
        <v>2857</v>
      </c>
    </row>
    <row r="656" customFormat="false" ht="15" hidden="false" customHeight="false" outlineLevel="0" collapsed="false">
      <c r="N656" s="82" t="s">
        <v>2858</v>
      </c>
    </row>
    <row r="657" customFormat="false" ht="15" hidden="false" customHeight="false" outlineLevel="0" collapsed="false">
      <c r="N657" s="82" t="s">
        <v>2859</v>
      </c>
    </row>
    <row r="658" customFormat="false" ht="15" hidden="false" customHeight="false" outlineLevel="0" collapsed="false">
      <c r="N658" s="82" t="s">
        <v>2860</v>
      </c>
    </row>
    <row r="659" customFormat="false" ht="15" hidden="false" customHeight="false" outlineLevel="0" collapsed="false">
      <c r="N659" s="82" t="s">
        <v>2861</v>
      </c>
    </row>
    <row r="660" customFormat="false" ht="15" hidden="false" customHeight="false" outlineLevel="0" collapsed="false">
      <c r="N660" s="82" t="s">
        <v>2862</v>
      </c>
    </row>
    <row r="661" customFormat="false" ht="15" hidden="false" customHeight="false" outlineLevel="0" collapsed="false">
      <c r="N661" s="82" t="s">
        <v>2863</v>
      </c>
    </row>
    <row r="662" customFormat="false" ht="15" hidden="false" customHeight="false" outlineLevel="0" collapsed="false">
      <c r="N662" s="82" t="s">
        <v>2864</v>
      </c>
    </row>
    <row r="663" customFormat="false" ht="15" hidden="false" customHeight="false" outlineLevel="0" collapsed="false">
      <c r="N663" s="82" t="s">
        <v>2865</v>
      </c>
    </row>
    <row r="664" customFormat="false" ht="15" hidden="false" customHeight="false" outlineLevel="0" collapsed="false">
      <c r="N664" s="82" t="s">
        <v>2866</v>
      </c>
    </row>
    <row r="665" customFormat="false" ht="15" hidden="false" customHeight="false" outlineLevel="0" collapsed="false">
      <c r="N665" s="82" t="s">
        <v>2867</v>
      </c>
    </row>
    <row r="666" customFormat="false" ht="15" hidden="false" customHeight="false" outlineLevel="0" collapsed="false">
      <c r="N666" s="82" t="s">
        <v>2868</v>
      </c>
    </row>
    <row r="667" customFormat="false" ht="15" hidden="false" customHeight="false" outlineLevel="0" collapsed="false">
      <c r="N667" s="82" t="s">
        <v>2869</v>
      </c>
    </row>
    <row r="668" customFormat="false" ht="15" hidden="false" customHeight="false" outlineLevel="0" collapsed="false">
      <c r="N668" s="82" t="s">
        <v>2870</v>
      </c>
    </row>
    <row r="669" customFormat="false" ht="15" hidden="false" customHeight="false" outlineLevel="0" collapsed="false">
      <c r="N669" s="82" t="s">
        <v>2871</v>
      </c>
    </row>
    <row r="670" customFormat="false" ht="15" hidden="false" customHeight="false" outlineLevel="0" collapsed="false">
      <c r="N670" s="82" t="s">
        <v>2872</v>
      </c>
    </row>
    <row r="671" customFormat="false" ht="15" hidden="false" customHeight="false" outlineLevel="0" collapsed="false">
      <c r="N671" s="82" t="s">
        <v>2873</v>
      </c>
    </row>
    <row r="672" customFormat="false" ht="15" hidden="false" customHeight="false" outlineLevel="0" collapsed="false">
      <c r="N672" s="82" t="s">
        <v>2874</v>
      </c>
    </row>
    <row r="673" customFormat="false" ht="15" hidden="false" customHeight="false" outlineLevel="0" collapsed="false">
      <c r="N673" s="82" t="s">
        <v>2875</v>
      </c>
    </row>
    <row r="674" customFormat="false" ht="15" hidden="false" customHeight="false" outlineLevel="0" collapsed="false">
      <c r="N674" s="82" t="s">
        <v>2876</v>
      </c>
    </row>
    <row r="675" customFormat="false" ht="15" hidden="false" customHeight="false" outlineLevel="0" collapsed="false">
      <c r="N675" s="82" t="s">
        <v>2877</v>
      </c>
    </row>
    <row r="676" customFormat="false" ht="15" hidden="false" customHeight="false" outlineLevel="0" collapsed="false">
      <c r="N676" s="82" t="s">
        <v>2878</v>
      </c>
    </row>
    <row r="677" customFormat="false" ht="15" hidden="false" customHeight="false" outlineLevel="0" collapsed="false">
      <c r="N677" s="82" t="s">
        <v>2879</v>
      </c>
    </row>
    <row r="678" customFormat="false" ht="15" hidden="false" customHeight="false" outlineLevel="0" collapsed="false">
      <c r="N678" s="82" t="s">
        <v>2880</v>
      </c>
    </row>
    <row r="679" customFormat="false" ht="15" hidden="false" customHeight="false" outlineLevel="0" collapsed="false">
      <c r="N679" s="82" t="s">
        <v>2881</v>
      </c>
    </row>
    <row r="680" customFormat="false" ht="15" hidden="false" customHeight="false" outlineLevel="0" collapsed="false">
      <c r="N680" s="82" t="s">
        <v>2882</v>
      </c>
    </row>
    <row r="681" customFormat="false" ht="15" hidden="false" customHeight="false" outlineLevel="0" collapsed="false">
      <c r="N681" s="82" t="s">
        <v>2883</v>
      </c>
    </row>
    <row r="682" customFormat="false" ht="15" hidden="false" customHeight="false" outlineLevel="0" collapsed="false">
      <c r="N682" s="82" t="s">
        <v>2884</v>
      </c>
    </row>
    <row r="683" customFormat="false" ht="15" hidden="false" customHeight="false" outlineLevel="0" collapsed="false">
      <c r="N683" s="82" t="s">
        <v>2885</v>
      </c>
    </row>
    <row r="684" customFormat="false" ht="15" hidden="false" customHeight="false" outlineLevel="0" collapsed="false">
      <c r="N684" s="82" t="s">
        <v>2886</v>
      </c>
    </row>
    <row r="685" customFormat="false" ht="15" hidden="false" customHeight="false" outlineLevel="0" collapsed="false">
      <c r="N685" s="82" t="s">
        <v>2887</v>
      </c>
    </row>
    <row r="686" customFormat="false" ht="15" hidden="false" customHeight="false" outlineLevel="0" collapsed="false">
      <c r="N686" s="82" t="s">
        <v>2888</v>
      </c>
    </row>
    <row r="687" customFormat="false" ht="15" hidden="false" customHeight="false" outlineLevel="0" collapsed="false">
      <c r="N687" s="82" t="s">
        <v>2889</v>
      </c>
    </row>
    <row r="688" customFormat="false" ht="15" hidden="false" customHeight="false" outlineLevel="0" collapsed="false">
      <c r="N688" s="82" t="s">
        <v>2890</v>
      </c>
    </row>
    <row r="689" customFormat="false" ht="15" hidden="false" customHeight="false" outlineLevel="0" collapsed="false">
      <c r="N689" s="82" t="s">
        <v>2891</v>
      </c>
    </row>
    <row r="690" customFormat="false" ht="15" hidden="false" customHeight="false" outlineLevel="0" collapsed="false">
      <c r="N690" s="82" t="s">
        <v>2892</v>
      </c>
    </row>
    <row r="691" customFormat="false" ht="15" hidden="false" customHeight="false" outlineLevel="0" collapsed="false">
      <c r="N691" s="82" t="s">
        <v>2893</v>
      </c>
    </row>
    <row r="692" customFormat="false" ht="15" hidden="false" customHeight="false" outlineLevel="0" collapsed="false">
      <c r="N692" s="82" t="s">
        <v>2894</v>
      </c>
    </row>
    <row r="693" customFormat="false" ht="15" hidden="false" customHeight="false" outlineLevel="0" collapsed="false">
      <c r="N693" s="82" t="s">
        <v>2895</v>
      </c>
    </row>
    <row r="694" customFormat="false" ht="15" hidden="false" customHeight="false" outlineLevel="0" collapsed="false">
      <c r="N694" s="82" t="s">
        <v>2896</v>
      </c>
    </row>
    <row r="695" customFormat="false" ht="15" hidden="false" customHeight="false" outlineLevel="0" collapsed="false">
      <c r="N695" s="82" t="s">
        <v>2897</v>
      </c>
    </row>
    <row r="696" customFormat="false" ht="15" hidden="false" customHeight="false" outlineLevel="0" collapsed="false">
      <c r="N696" s="82" t="s">
        <v>2898</v>
      </c>
    </row>
    <row r="697" customFormat="false" ht="15" hidden="false" customHeight="false" outlineLevel="0" collapsed="false">
      <c r="N697" s="82" t="s">
        <v>2899</v>
      </c>
    </row>
    <row r="698" customFormat="false" ht="15" hidden="false" customHeight="false" outlineLevel="0" collapsed="false">
      <c r="N698" s="82" t="s">
        <v>2900</v>
      </c>
    </row>
    <row r="699" customFormat="false" ht="15" hidden="false" customHeight="false" outlineLevel="0" collapsed="false">
      <c r="N699" s="82" t="s">
        <v>2901</v>
      </c>
    </row>
    <row r="700" customFormat="false" ht="15" hidden="false" customHeight="false" outlineLevel="0" collapsed="false">
      <c r="N700" s="82" t="s">
        <v>2902</v>
      </c>
    </row>
    <row r="701" customFormat="false" ht="15" hidden="false" customHeight="false" outlineLevel="0" collapsed="false">
      <c r="N701" s="82" t="s">
        <v>2903</v>
      </c>
    </row>
    <row r="702" customFormat="false" ht="15" hidden="false" customHeight="false" outlineLevel="0" collapsed="false">
      <c r="N702" s="82" t="s">
        <v>2904</v>
      </c>
    </row>
    <row r="703" customFormat="false" ht="15" hidden="false" customHeight="false" outlineLevel="0" collapsed="false">
      <c r="N703" s="82" t="s">
        <v>2905</v>
      </c>
    </row>
    <row r="704" customFormat="false" ht="15" hidden="false" customHeight="false" outlineLevel="0" collapsed="false">
      <c r="N704" s="82" t="s">
        <v>2906</v>
      </c>
    </row>
    <row r="705" customFormat="false" ht="15" hidden="false" customHeight="false" outlineLevel="0" collapsed="false">
      <c r="N705" s="82" t="s">
        <v>2907</v>
      </c>
    </row>
    <row r="706" customFormat="false" ht="15" hidden="false" customHeight="false" outlineLevel="0" collapsed="false">
      <c r="N706" s="82" t="s">
        <v>2908</v>
      </c>
    </row>
    <row r="707" customFormat="false" ht="15" hidden="false" customHeight="false" outlineLevel="0" collapsed="false">
      <c r="N707" s="82" t="s">
        <v>2909</v>
      </c>
    </row>
    <row r="708" customFormat="false" ht="15" hidden="false" customHeight="false" outlineLevel="0" collapsed="false">
      <c r="N708" s="82" t="s">
        <v>2910</v>
      </c>
    </row>
    <row r="709" customFormat="false" ht="15" hidden="false" customHeight="false" outlineLevel="0" collapsed="false">
      <c r="N709" s="82" t="s">
        <v>2911</v>
      </c>
    </row>
    <row r="710" customFormat="false" ht="15" hidden="false" customHeight="false" outlineLevel="0" collapsed="false">
      <c r="N710" s="82" t="s">
        <v>2912</v>
      </c>
    </row>
    <row r="711" customFormat="false" ht="15" hidden="false" customHeight="false" outlineLevel="0" collapsed="false">
      <c r="N711" s="82" t="s">
        <v>2913</v>
      </c>
    </row>
    <row r="712" customFormat="false" ht="15" hidden="false" customHeight="false" outlineLevel="0" collapsed="false">
      <c r="N712" s="82" t="s">
        <v>2914</v>
      </c>
    </row>
    <row r="713" customFormat="false" ht="15" hidden="false" customHeight="false" outlineLevel="0" collapsed="false">
      <c r="N713" s="82" t="s">
        <v>2915</v>
      </c>
    </row>
    <row r="714" customFormat="false" ht="15" hidden="false" customHeight="false" outlineLevel="0" collapsed="false">
      <c r="N714" s="82" t="s">
        <v>2916</v>
      </c>
    </row>
    <row r="715" customFormat="false" ht="15" hidden="false" customHeight="false" outlineLevel="0" collapsed="false">
      <c r="N715" s="82" t="s">
        <v>2917</v>
      </c>
    </row>
    <row r="716" customFormat="false" ht="15" hidden="false" customHeight="false" outlineLevel="0" collapsed="false">
      <c r="N716" s="82" t="s">
        <v>2918</v>
      </c>
    </row>
    <row r="717" customFormat="false" ht="15" hidden="false" customHeight="false" outlineLevel="0" collapsed="false">
      <c r="N717" s="82" t="s">
        <v>2919</v>
      </c>
    </row>
    <row r="718" customFormat="false" ht="15" hidden="false" customHeight="false" outlineLevel="0" collapsed="false">
      <c r="N718" s="82" t="s">
        <v>2920</v>
      </c>
    </row>
    <row r="719" customFormat="false" ht="15" hidden="false" customHeight="false" outlineLevel="0" collapsed="false">
      <c r="N719" s="82" t="s">
        <v>2921</v>
      </c>
    </row>
    <row r="720" customFormat="false" ht="15" hidden="false" customHeight="false" outlineLevel="0" collapsed="false">
      <c r="N720" s="82" t="s">
        <v>2922</v>
      </c>
    </row>
    <row r="721" customFormat="false" ht="15" hidden="false" customHeight="false" outlineLevel="0" collapsed="false">
      <c r="N721" s="82" t="s">
        <v>2923</v>
      </c>
    </row>
    <row r="722" customFormat="false" ht="15" hidden="false" customHeight="false" outlineLevel="0" collapsed="false">
      <c r="N722" s="82" t="s">
        <v>2924</v>
      </c>
    </row>
    <row r="723" customFormat="false" ht="15" hidden="false" customHeight="false" outlineLevel="0" collapsed="false">
      <c r="N723" s="82" t="s">
        <v>2925</v>
      </c>
    </row>
    <row r="724" customFormat="false" ht="15" hidden="false" customHeight="false" outlineLevel="0" collapsed="false">
      <c r="N724" s="82" t="s">
        <v>2926</v>
      </c>
    </row>
    <row r="725" customFormat="false" ht="15" hidden="false" customHeight="false" outlineLevel="0" collapsed="false">
      <c r="N725" s="82" t="s">
        <v>2927</v>
      </c>
    </row>
    <row r="726" customFormat="false" ht="15" hidden="false" customHeight="false" outlineLevel="0" collapsed="false">
      <c r="N726" s="82" t="s">
        <v>2928</v>
      </c>
    </row>
    <row r="727" customFormat="false" ht="15" hidden="false" customHeight="false" outlineLevel="0" collapsed="false">
      <c r="N727" s="82" t="s">
        <v>2929</v>
      </c>
    </row>
    <row r="728" customFormat="false" ht="15" hidden="false" customHeight="false" outlineLevel="0" collapsed="false">
      <c r="N728" s="82" t="s">
        <v>2930</v>
      </c>
    </row>
    <row r="729" customFormat="false" ht="15" hidden="false" customHeight="false" outlineLevel="0" collapsed="false">
      <c r="N729" s="82" t="s">
        <v>2931</v>
      </c>
    </row>
    <row r="730" customFormat="false" ht="15" hidden="false" customHeight="false" outlineLevel="0" collapsed="false">
      <c r="N730" s="82" t="s">
        <v>2932</v>
      </c>
    </row>
    <row r="731" customFormat="false" ht="15" hidden="false" customHeight="false" outlineLevel="0" collapsed="false">
      <c r="N731" s="82" t="s">
        <v>2933</v>
      </c>
    </row>
    <row r="732" customFormat="false" ht="15" hidden="false" customHeight="false" outlineLevel="0" collapsed="false">
      <c r="N732" s="82" t="s">
        <v>2934</v>
      </c>
    </row>
    <row r="733" customFormat="false" ht="15" hidden="false" customHeight="false" outlineLevel="0" collapsed="false">
      <c r="N733" s="82" t="s">
        <v>2935</v>
      </c>
    </row>
    <row r="734" customFormat="false" ht="15" hidden="false" customHeight="false" outlineLevel="0" collapsed="false">
      <c r="N734" s="82" t="s">
        <v>2936</v>
      </c>
    </row>
    <row r="735" customFormat="false" ht="15" hidden="false" customHeight="false" outlineLevel="0" collapsed="false">
      <c r="N735" s="82" t="s">
        <v>2937</v>
      </c>
    </row>
    <row r="736" customFormat="false" ht="15" hidden="false" customHeight="false" outlineLevel="0" collapsed="false">
      <c r="N736" s="82" t="s">
        <v>2938</v>
      </c>
    </row>
    <row r="737" customFormat="false" ht="15" hidden="false" customHeight="false" outlineLevel="0" collapsed="false">
      <c r="N737" s="82" t="s">
        <v>2939</v>
      </c>
    </row>
    <row r="738" customFormat="false" ht="15" hidden="false" customHeight="false" outlineLevel="0" collapsed="false">
      <c r="N738" s="82" t="s">
        <v>2940</v>
      </c>
    </row>
    <row r="739" customFormat="false" ht="15" hidden="false" customHeight="false" outlineLevel="0" collapsed="false">
      <c r="N739" s="82" t="s">
        <v>2941</v>
      </c>
    </row>
    <row r="740" customFormat="false" ht="15" hidden="false" customHeight="false" outlineLevel="0" collapsed="false">
      <c r="N740" s="82" t="s">
        <v>2942</v>
      </c>
    </row>
    <row r="741" customFormat="false" ht="15" hidden="false" customHeight="false" outlineLevel="0" collapsed="false">
      <c r="N741" s="82" t="s">
        <v>2943</v>
      </c>
    </row>
    <row r="742" customFormat="false" ht="15" hidden="false" customHeight="false" outlineLevel="0" collapsed="false">
      <c r="N742" s="82" t="s">
        <v>2944</v>
      </c>
    </row>
    <row r="743" customFormat="false" ht="15" hidden="false" customHeight="false" outlineLevel="0" collapsed="false">
      <c r="N743" s="82" t="s">
        <v>2945</v>
      </c>
    </row>
    <row r="744" customFormat="false" ht="15" hidden="false" customHeight="false" outlineLevel="0" collapsed="false">
      <c r="N744" s="82" t="s">
        <v>2946</v>
      </c>
    </row>
    <row r="745" customFormat="false" ht="15" hidden="false" customHeight="false" outlineLevel="0" collapsed="false">
      <c r="N745" s="82" t="s">
        <v>2947</v>
      </c>
    </row>
    <row r="746" customFormat="false" ht="15" hidden="false" customHeight="false" outlineLevel="0" collapsed="false">
      <c r="N746" s="82" t="s">
        <v>2948</v>
      </c>
    </row>
    <row r="747" customFormat="false" ht="15" hidden="false" customHeight="false" outlineLevel="0" collapsed="false">
      <c r="N747" s="82" t="s">
        <v>2949</v>
      </c>
    </row>
    <row r="748" customFormat="false" ht="15" hidden="false" customHeight="false" outlineLevel="0" collapsed="false">
      <c r="N748" s="82" t="s">
        <v>2950</v>
      </c>
    </row>
    <row r="749" customFormat="false" ht="15" hidden="false" customHeight="false" outlineLevel="0" collapsed="false">
      <c r="N749" s="82" t="s">
        <v>2951</v>
      </c>
    </row>
    <row r="750" customFormat="false" ht="15" hidden="false" customHeight="false" outlineLevel="0" collapsed="false">
      <c r="N750" s="82" t="s">
        <v>2952</v>
      </c>
    </row>
    <row r="751" customFormat="false" ht="15" hidden="false" customHeight="false" outlineLevel="0" collapsed="false">
      <c r="N751" s="82" t="s">
        <v>2953</v>
      </c>
    </row>
    <row r="752" customFormat="false" ht="15" hidden="false" customHeight="false" outlineLevel="0" collapsed="false">
      <c r="N752" s="82" t="s">
        <v>2954</v>
      </c>
    </row>
    <row r="753" customFormat="false" ht="15" hidden="false" customHeight="false" outlineLevel="0" collapsed="false">
      <c r="N753" s="82" t="s">
        <v>2955</v>
      </c>
    </row>
    <row r="754" customFormat="false" ht="15" hidden="false" customHeight="false" outlineLevel="0" collapsed="false">
      <c r="N754" s="82" t="s">
        <v>2956</v>
      </c>
    </row>
    <row r="755" customFormat="false" ht="15" hidden="false" customHeight="false" outlineLevel="0" collapsed="false">
      <c r="N755" s="82" t="s">
        <v>2957</v>
      </c>
    </row>
    <row r="756" customFormat="false" ht="15" hidden="false" customHeight="false" outlineLevel="0" collapsed="false">
      <c r="N756" s="82" t="s">
        <v>2958</v>
      </c>
    </row>
    <row r="757" customFormat="false" ht="15" hidden="false" customHeight="false" outlineLevel="0" collapsed="false">
      <c r="N757" s="82" t="s">
        <v>2959</v>
      </c>
    </row>
    <row r="758" customFormat="false" ht="15" hidden="false" customHeight="false" outlineLevel="0" collapsed="false">
      <c r="N758" s="82" t="s">
        <v>2960</v>
      </c>
    </row>
    <row r="759" customFormat="false" ht="15" hidden="false" customHeight="false" outlineLevel="0" collapsed="false">
      <c r="N759" s="82" t="s">
        <v>2961</v>
      </c>
    </row>
    <row r="760" customFormat="false" ht="15" hidden="false" customHeight="false" outlineLevel="0" collapsed="false">
      <c r="N760" s="82" t="s">
        <v>2962</v>
      </c>
    </row>
    <row r="761" customFormat="false" ht="15" hidden="false" customHeight="false" outlineLevel="0" collapsed="false">
      <c r="N761" s="82" t="s">
        <v>2963</v>
      </c>
    </row>
    <row r="762" customFormat="false" ht="15" hidden="false" customHeight="false" outlineLevel="0" collapsed="false">
      <c r="N762" s="82" t="s">
        <v>2964</v>
      </c>
    </row>
    <row r="763" customFormat="false" ht="15" hidden="false" customHeight="false" outlineLevel="0" collapsed="false">
      <c r="N763" s="82" t="s">
        <v>2965</v>
      </c>
    </row>
    <row r="764" customFormat="false" ht="15" hidden="false" customHeight="false" outlineLevel="0" collapsed="false">
      <c r="N764" s="82" t="s">
        <v>2966</v>
      </c>
    </row>
    <row r="765" customFormat="false" ht="15" hidden="false" customHeight="false" outlineLevel="0" collapsed="false">
      <c r="N765" s="82" t="s">
        <v>2967</v>
      </c>
    </row>
    <row r="766" customFormat="false" ht="15" hidden="false" customHeight="false" outlineLevel="0" collapsed="false">
      <c r="N766" s="82" t="s">
        <v>2968</v>
      </c>
    </row>
    <row r="767" customFormat="false" ht="15" hidden="false" customHeight="false" outlineLevel="0" collapsed="false">
      <c r="N767" s="82" t="s">
        <v>2969</v>
      </c>
    </row>
    <row r="768" customFormat="false" ht="15" hidden="false" customHeight="false" outlineLevel="0" collapsed="false">
      <c r="N768" s="82" t="s">
        <v>2970</v>
      </c>
    </row>
    <row r="769" customFormat="false" ht="15" hidden="false" customHeight="false" outlineLevel="0" collapsed="false">
      <c r="N769" s="82" t="s">
        <v>2971</v>
      </c>
    </row>
    <row r="770" customFormat="false" ht="15" hidden="false" customHeight="false" outlineLevel="0" collapsed="false">
      <c r="N770" s="82" t="s">
        <v>2972</v>
      </c>
    </row>
    <row r="771" customFormat="false" ht="15" hidden="false" customHeight="false" outlineLevel="0" collapsed="false">
      <c r="N771" s="82" t="s">
        <v>2973</v>
      </c>
    </row>
    <row r="772" customFormat="false" ht="15" hidden="false" customHeight="false" outlineLevel="0" collapsed="false">
      <c r="N772" s="82" t="s">
        <v>2974</v>
      </c>
    </row>
    <row r="773" customFormat="false" ht="15" hidden="false" customHeight="false" outlineLevel="0" collapsed="false">
      <c r="N773" s="82" t="s">
        <v>2975</v>
      </c>
    </row>
    <row r="774" customFormat="false" ht="15" hidden="false" customHeight="false" outlineLevel="0" collapsed="false">
      <c r="N774" s="82" t="s">
        <v>2976</v>
      </c>
    </row>
    <row r="775" customFormat="false" ht="15" hidden="false" customHeight="false" outlineLevel="0" collapsed="false">
      <c r="N775" s="82" t="s">
        <v>2977</v>
      </c>
    </row>
    <row r="776" customFormat="false" ht="15" hidden="false" customHeight="false" outlineLevel="0" collapsed="false">
      <c r="N776" s="82" t="s">
        <v>2978</v>
      </c>
    </row>
    <row r="777" customFormat="false" ht="15" hidden="false" customHeight="false" outlineLevel="0" collapsed="false">
      <c r="N777" s="82" t="s">
        <v>2979</v>
      </c>
    </row>
    <row r="778" customFormat="false" ht="15" hidden="false" customHeight="false" outlineLevel="0" collapsed="false">
      <c r="N778" s="82" t="s">
        <v>2980</v>
      </c>
    </row>
    <row r="779" customFormat="false" ht="15" hidden="false" customHeight="false" outlineLevel="0" collapsed="false">
      <c r="N779" s="82" t="s">
        <v>2981</v>
      </c>
    </row>
    <row r="780" customFormat="false" ht="15" hidden="false" customHeight="false" outlineLevel="0" collapsed="false">
      <c r="N780" s="82" t="s">
        <v>2982</v>
      </c>
    </row>
    <row r="781" customFormat="false" ht="15" hidden="false" customHeight="false" outlineLevel="0" collapsed="false">
      <c r="N781" s="82" t="s">
        <v>2983</v>
      </c>
    </row>
    <row r="782" customFormat="false" ht="15" hidden="false" customHeight="false" outlineLevel="0" collapsed="false">
      <c r="N782" s="82" t="s">
        <v>2984</v>
      </c>
    </row>
    <row r="783" customFormat="false" ht="15" hidden="false" customHeight="false" outlineLevel="0" collapsed="false">
      <c r="N783" s="82" t="s">
        <v>2985</v>
      </c>
    </row>
    <row r="784" customFormat="false" ht="15" hidden="false" customHeight="false" outlineLevel="0" collapsed="false">
      <c r="N784" s="82" t="s">
        <v>2986</v>
      </c>
    </row>
    <row r="785" customFormat="false" ht="15" hidden="false" customHeight="false" outlineLevel="0" collapsed="false">
      <c r="N785" s="82" t="s">
        <v>2987</v>
      </c>
    </row>
    <row r="786" customFormat="false" ht="15" hidden="false" customHeight="false" outlineLevel="0" collapsed="false">
      <c r="N786" s="82" t="s">
        <v>2988</v>
      </c>
    </row>
    <row r="787" customFormat="false" ht="15" hidden="false" customHeight="false" outlineLevel="0" collapsed="false">
      <c r="N787" s="82" t="s">
        <v>2989</v>
      </c>
    </row>
    <row r="788" customFormat="false" ht="15" hidden="false" customHeight="false" outlineLevel="0" collapsed="false">
      <c r="N788" s="82" t="s">
        <v>2990</v>
      </c>
    </row>
    <row r="789" customFormat="false" ht="15" hidden="false" customHeight="false" outlineLevel="0" collapsed="false">
      <c r="N789" s="82" t="s">
        <v>2991</v>
      </c>
    </row>
    <row r="790" customFormat="false" ht="15" hidden="false" customHeight="false" outlineLevel="0" collapsed="false">
      <c r="N790" s="82" t="s">
        <v>2992</v>
      </c>
    </row>
    <row r="791" customFormat="false" ht="15" hidden="false" customHeight="false" outlineLevel="0" collapsed="false">
      <c r="N791" s="82" t="s">
        <v>2993</v>
      </c>
    </row>
    <row r="792" customFormat="false" ht="15" hidden="false" customHeight="false" outlineLevel="0" collapsed="false">
      <c r="N792" s="82" t="s">
        <v>2994</v>
      </c>
    </row>
    <row r="793" customFormat="false" ht="15" hidden="false" customHeight="false" outlineLevel="0" collapsed="false">
      <c r="N793" s="82" t="s">
        <v>2995</v>
      </c>
    </row>
    <row r="794" customFormat="false" ht="15" hidden="false" customHeight="false" outlineLevel="0" collapsed="false">
      <c r="N794" s="82" t="s">
        <v>2996</v>
      </c>
    </row>
    <row r="795" customFormat="false" ht="15" hidden="false" customHeight="false" outlineLevel="0" collapsed="false">
      <c r="N795" s="82" t="s">
        <v>2997</v>
      </c>
    </row>
    <row r="796" customFormat="false" ht="15" hidden="false" customHeight="false" outlineLevel="0" collapsed="false">
      <c r="N796" s="82" t="s">
        <v>2998</v>
      </c>
    </row>
    <row r="797" customFormat="false" ht="15" hidden="false" customHeight="false" outlineLevel="0" collapsed="false">
      <c r="N797" s="82" t="s">
        <v>2999</v>
      </c>
    </row>
    <row r="798" customFormat="false" ht="15" hidden="false" customHeight="false" outlineLevel="0" collapsed="false">
      <c r="N798" s="82" t="s">
        <v>3000</v>
      </c>
    </row>
    <row r="799" customFormat="false" ht="15" hidden="false" customHeight="false" outlineLevel="0" collapsed="false">
      <c r="N799" s="82" t="s">
        <v>3001</v>
      </c>
    </row>
    <row r="800" customFormat="false" ht="15" hidden="false" customHeight="false" outlineLevel="0" collapsed="false">
      <c r="N800" s="82" t="s">
        <v>3002</v>
      </c>
    </row>
    <row r="801" customFormat="false" ht="15" hidden="false" customHeight="false" outlineLevel="0" collapsed="false">
      <c r="N801" s="82" t="s">
        <v>3003</v>
      </c>
    </row>
    <row r="802" customFormat="false" ht="15" hidden="false" customHeight="false" outlineLevel="0" collapsed="false">
      <c r="N802" s="82" t="s">
        <v>3004</v>
      </c>
    </row>
    <row r="803" customFormat="false" ht="15" hidden="false" customHeight="false" outlineLevel="0" collapsed="false">
      <c r="N803" s="82" t="s">
        <v>3005</v>
      </c>
    </row>
    <row r="804" customFormat="false" ht="15" hidden="false" customHeight="false" outlineLevel="0" collapsed="false">
      <c r="N804" s="82" t="s">
        <v>3006</v>
      </c>
    </row>
    <row r="805" customFormat="false" ht="15" hidden="false" customHeight="false" outlineLevel="0" collapsed="false">
      <c r="N805" s="82" t="s">
        <v>3007</v>
      </c>
    </row>
    <row r="806" customFormat="false" ht="15" hidden="false" customHeight="false" outlineLevel="0" collapsed="false">
      <c r="N806" s="82" t="s">
        <v>3008</v>
      </c>
    </row>
    <row r="807" customFormat="false" ht="15" hidden="false" customHeight="false" outlineLevel="0" collapsed="false">
      <c r="N807" s="82" t="s">
        <v>3009</v>
      </c>
    </row>
    <row r="808" customFormat="false" ht="15" hidden="false" customHeight="false" outlineLevel="0" collapsed="false">
      <c r="N808" s="82" t="s">
        <v>3010</v>
      </c>
    </row>
    <row r="809" customFormat="false" ht="15" hidden="false" customHeight="false" outlineLevel="0" collapsed="false">
      <c r="N809" s="82" t="s">
        <v>3011</v>
      </c>
    </row>
    <row r="810" customFormat="false" ht="15" hidden="false" customHeight="false" outlineLevel="0" collapsed="false">
      <c r="N810" s="82" t="s">
        <v>3012</v>
      </c>
    </row>
    <row r="811" customFormat="false" ht="15" hidden="false" customHeight="false" outlineLevel="0" collapsed="false">
      <c r="N811" s="82" t="s">
        <v>3013</v>
      </c>
    </row>
    <row r="812" customFormat="false" ht="15" hidden="false" customHeight="false" outlineLevel="0" collapsed="false">
      <c r="N812" s="82" t="s">
        <v>3014</v>
      </c>
    </row>
    <row r="813" customFormat="false" ht="15" hidden="false" customHeight="false" outlineLevel="0" collapsed="false">
      <c r="N813" s="82" t="s">
        <v>3015</v>
      </c>
    </row>
    <row r="814" customFormat="false" ht="15" hidden="false" customHeight="false" outlineLevel="0" collapsed="false">
      <c r="N814" s="82" t="s">
        <v>3016</v>
      </c>
    </row>
    <row r="815" customFormat="false" ht="15" hidden="false" customHeight="false" outlineLevel="0" collapsed="false">
      <c r="N815" s="82" t="s">
        <v>3017</v>
      </c>
    </row>
    <row r="816" customFormat="false" ht="15" hidden="false" customHeight="false" outlineLevel="0" collapsed="false">
      <c r="N816" s="82" t="s">
        <v>3018</v>
      </c>
    </row>
    <row r="817" customFormat="false" ht="15" hidden="false" customHeight="false" outlineLevel="0" collapsed="false">
      <c r="N817" s="82" t="s">
        <v>3019</v>
      </c>
    </row>
    <row r="818" customFormat="false" ht="15" hidden="false" customHeight="false" outlineLevel="0" collapsed="false">
      <c r="N818" s="82" t="s">
        <v>3020</v>
      </c>
    </row>
    <row r="819" customFormat="false" ht="15" hidden="false" customHeight="false" outlineLevel="0" collapsed="false">
      <c r="N819" s="82" t="s">
        <v>3021</v>
      </c>
    </row>
    <row r="820" customFormat="false" ht="15" hidden="false" customHeight="false" outlineLevel="0" collapsed="false">
      <c r="N820" s="82" t="s">
        <v>3022</v>
      </c>
    </row>
    <row r="821" customFormat="false" ht="15" hidden="false" customHeight="false" outlineLevel="0" collapsed="false">
      <c r="N821" s="82" t="s">
        <v>3023</v>
      </c>
    </row>
    <row r="822" customFormat="false" ht="15" hidden="false" customHeight="false" outlineLevel="0" collapsed="false">
      <c r="N822" s="82" t="s">
        <v>3024</v>
      </c>
    </row>
    <row r="823" customFormat="false" ht="15" hidden="false" customHeight="false" outlineLevel="0" collapsed="false">
      <c r="N823" s="82" t="s">
        <v>3025</v>
      </c>
    </row>
    <row r="824" customFormat="false" ht="15" hidden="false" customHeight="false" outlineLevel="0" collapsed="false">
      <c r="N824" s="82" t="s">
        <v>3026</v>
      </c>
    </row>
    <row r="825" customFormat="false" ht="15" hidden="false" customHeight="false" outlineLevel="0" collapsed="false">
      <c r="N825" s="82" t="s">
        <v>3027</v>
      </c>
    </row>
    <row r="826" customFormat="false" ht="15" hidden="false" customHeight="false" outlineLevel="0" collapsed="false">
      <c r="N826" s="82" t="s">
        <v>3028</v>
      </c>
    </row>
    <row r="827" customFormat="false" ht="15" hidden="false" customHeight="false" outlineLevel="0" collapsed="false">
      <c r="N827" s="82" t="s">
        <v>3029</v>
      </c>
    </row>
    <row r="828" customFormat="false" ht="15" hidden="false" customHeight="false" outlineLevel="0" collapsed="false">
      <c r="N828" s="82" t="s">
        <v>3030</v>
      </c>
    </row>
    <row r="829" customFormat="false" ht="15" hidden="false" customHeight="false" outlineLevel="0" collapsed="false">
      <c r="N829" s="82" t="s">
        <v>3031</v>
      </c>
    </row>
    <row r="830" customFormat="false" ht="15" hidden="false" customHeight="false" outlineLevel="0" collapsed="false">
      <c r="N830" s="82" t="s">
        <v>3032</v>
      </c>
    </row>
    <row r="831" customFormat="false" ht="15" hidden="false" customHeight="false" outlineLevel="0" collapsed="false">
      <c r="N831" s="82" t="s">
        <v>3033</v>
      </c>
    </row>
    <row r="832" customFormat="false" ht="15" hidden="false" customHeight="false" outlineLevel="0" collapsed="false">
      <c r="N832" s="82" t="s">
        <v>3034</v>
      </c>
    </row>
    <row r="833" customFormat="false" ht="15" hidden="false" customHeight="false" outlineLevel="0" collapsed="false">
      <c r="N833" s="82" t="s">
        <v>3035</v>
      </c>
    </row>
    <row r="834" customFormat="false" ht="15" hidden="false" customHeight="false" outlineLevel="0" collapsed="false">
      <c r="N834" s="82" t="s">
        <v>3036</v>
      </c>
    </row>
    <row r="835" customFormat="false" ht="15" hidden="false" customHeight="false" outlineLevel="0" collapsed="false">
      <c r="N835" s="82" t="s">
        <v>3037</v>
      </c>
    </row>
    <row r="836" customFormat="false" ht="15" hidden="false" customHeight="false" outlineLevel="0" collapsed="false">
      <c r="N836" s="82" t="s">
        <v>3038</v>
      </c>
    </row>
    <row r="837" customFormat="false" ht="15" hidden="false" customHeight="false" outlineLevel="0" collapsed="false">
      <c r="N837" s="82" t="s">
        <v>3039</v>
      </c>
    </row>
    <row r="838" customFormat="false" ht="15" hidden="false" customHeight="false" outlineLevel="0" collapsed="false">
      <c r="N838" s="82" t="s">
        <v>3040</v>
      </c>
    </row>
    <row r="839" customFormat="false" ht="15" hidden="false" customHeight="false" outlineLevel="0" collapsed="false">
      <c r="N839" s="82" t="s">
        <v>3041</v>
      </c>
    </row>
    <row r="840" customFormat="false" ht="15" hidden="false" customHeight="false" outlineLevel="0" collapsed="false">
      <c r="N840" s="82" t="s">
        <v>3042</v>
      </c>
    </row>
    <row r="841" customFormat="false" ht="15" hidden="false" customHeight="false" outlineLevel="0" collapsed="false">
      <c r="N841" s="82" t="s">
        <v>3043</v>
      </c>
    </row>
    <row r="842" customFormat="false" ht="15" hidden="false" customHeight="false" outlineLevel="0" collapsed="false">
      <c r="N842" s="82" t="s">
        <v>3044</v>
      </c>
    </row>
    <row r="843" customFormat="false" ht="15" hidden="false" customHeight="false" outlineLevel="0" collapsed="false">
      <c r="N843" s="82" t="s">
        <v>3045</v>
      </c>
    </row>
    <row r="844" customFormat="false" ht="15" hidden="false" customHeight="false" outlineLevel="0" collapsed="false">
      <c r="N844" s="82" t="s">
        <v>3046</v>
      </c>
    </row>
    <row r="845" customFormat="false" ht="15" hidden="false" customHeight="false" outlineLevel="0" collapsed="false">
      <c r="N845" s="82" t="s">
        <v>3047</v>
      </c>
    </row>
    <row r="846" customFormat="false" ht="15" hidden="false" customHeight="false" outlineLevel="0" collapsed="false">
      <c r="N846" s="82" t="s">
        <v>3048</v>
      </c>
    </row>
    <row r="847" customFormat="false" ht="15" hidden="false" customHeight="false" outlineLevel="0" collapsed="false">
      <c r="N847" s="82" t="s">
        <v>3049</v>
      </c>
    </row>
    <row r="848" customFormat="false" ht="15" hidden="false" customHeight="false" outlineLevel="0" collapsed="false">
      <c r="N848" s="82" t="s">
        <v>3050</v>
      </c>
    </row>
    <row r="849" customFormat="false" ht="15" hidden="false" customHeight="false" outlineLevel="0" collapsed="false">
      <c r="N849" s="82" t="s">
        <v>3051</v>
      </c>
    </row>
    <row r="850" customFormat="false" ht="15" hidden="false" customHeight="false" outlineLevel="0" collapsed="false">
      <c r="N850" s="82" t="s">
        <v>3052</v>
      </c>
    </row>
    <row r="851" customFormat="false" ht="15" hidden="false" customHeight="false" outlineLevel="0" collapsed="false">
      <c r="N851" s="82" t="s">
        <v>3053</v>
      </c>
    </row>
    <row r="852" customFormat="false" ht="15" hidden="false" customHeight="false" outlineLevel="0" collapsed="false">
      <c r="N852" s="82" t="s">
        <v>3054</v>
      </c>
    </row>
    <row r="853" customFormat="false" ht="15" hidden="false" customHeight="false" outlineLevel="0" collapsed="false">
      <c r="N853" s="82" t="s">
        <v>3055</v>
      </c>
    </row>
    <row r="854" customFormat="false" ht="15" hidden="false" customHeight="false" outlineLevel="0" collapsed="false">
      <c r="N854" s="82" t="s">
        <v>3056</v>
      </c>
    </row>
    <row r="855" customFormat="false" ht="15" hidden="false" customHeight="false" outlineLevel="0" collapsed="false">
      <c r="N855" s="82" t="s">
        <v>3057</v>
      </c>
    </row>
    <row r="856" customFormat="false" ht="15" hidden="false" customHeight="false" outlineLevel="0" collapsed="false">
      <c r="N856" s="82" t="s">
        <v>3058</v>
      </c>
    </row>
    <row r="857" customFormat="false" ht="15" hidden="false" customHeight="false" outlineLevel="0" collapsed="false">
      <c r="N857" s="82" t="s">
        <v>3059</v>
      </c>
    </row>
    <row r="858" customFormat="false" ht="15" hidden="false" customHeight="false" outlineLevel="0" collapsed="false">
      <c r="N858" s="82" t="s">
        <v>3060</v>
      </c>
    </row>
    <row r="859" customFormat="false" ht="15" hidden="false" customHeight="false" outlineLevel="0" collapsed="false">
      <c r="N859" s="82" t="s">
        <v>3061</v>
      </c>
    </row>
    <row r="860" customFormat="false" ht="15" hidden="false" customHeight="false" outlineLevel="0" collapsed="false">
      <c r="N860" s="82" t="s">
        <v>3062</v>
      </c>
    </row>
    <row r="861" customFormat="false" ht="15" hidden="false" customHeight="false" outlineLevel="0" collapsed="false">
      <c r="N861" s="82" t="s">
        <v>3063</v>
      </c>
    </row>
    <row r="862" customFormat="false" ht="15" hidden="false" customHeight="false" outlineLevel="0" collapsed="false">
      <c r="N862" s="82" t="s">
        <v>3064</v>
      </c>
    </row>
    <row r="863" customFormat="false" ht="15" hidden="false" customHeight="false" outlineLevel="0" collapsed="false">
      <c r="N863" s="82" t="s">
        <v>3065</v>
      </c>
    </row>
    <row r="864" customFormat="false" ht="15" hidden="false" customHeight="false" outlineLevel="0" collapsed="false">
      <c r="N864" s="82" t="s">
        <v>3066</v>
      </c>
    </row>
    <row r="865" customFormat="false" ht="15" hidden="false" customHeight="false" outlineLevel="0" collapsed="false">
      <c r="N865" s="82" t="s">
        <v>3067</v>
      </c>
    </row>
    <row r="866" customFormat="false" ht="15" hidden="false" customHeight="false" outlineLevel="0" collapsed="false">
      <c r="N866" s="82" t="s">
        <v>3068</v>
      </c>
    </row>
    <row r="867" customFormat="false" ht="15" hidden="false" customHeight="false" outlineLevel="0" collapsed="false">
      <c r="N867" s="82" t="s">
        <v>3069</v>
      </c>
    </row>
    <row r="868" customFormat="false" ht="15" hidden="false" customHeight="false" outlineLevel="0" collapsed="false">
      <c r="N868" s="82" t="s">
        <v>3070</v>
      </c>
    </row>
    <row r="869" customFormat="false" ht="15" hidden="false" customHeight="false" outlineLevel="0" collapsed="false">
      <c r="N869" s="82" t="s">
        <v>3071</v>
      </c>
    </row>
    <row r="870" customFormat="false" ht="15" hidden="false" customHeight="false" outlineLevel="0" collapsed="false">
      <c r="N870" s="82" t="s">
        <v>3072</v>
      </c>
    </row>
    <row r="871" customFormat="false" ht="15" hidden="false" customHeight="false" outlineLevel="0" collapsed="false">
      <c r="N871" s="82" t="s">
        <v>3073</v>
      </c>
    </row>
    <row r="872" customFormat="false" ht="15" hidden="false" customHeight="false" outlineLevel="0" collapsed="false">
      <c r="N872" s="82" t="s">
        <v>3074</v>
      </c>
    </row>
    <row r="873" customFormat="false" ht="15" hidden="false" customHeight="false" outlineLevel="0" collapsed="false">
      <c r="N873" s="82" t="s">
        <v>3075</v>
      </c>
    </row>
    <row r="874" customFormat="false" ht="15" hidden="false" customHeight="false" outlineLevel="0" collapsed="false">
      <c r="N874" s="82" t="s">
        <v>3076</v>
      </c>
    </row>
    <row r="875" customFormat="false" ht="15" hidden="false" customHeight="false" outlineLevel="0" collapsed="false">
      <c r="N875" s="82" t="s">
        <v>3077</v>
      </c>
    </row>
    <row r="876" customFormat="false" ht="15" hidden="false" customHeight="false" outlineLevel="0" collapsed="false">
      <c r="N876" s="82" t="s">
        <v>3078</v>
      </c>
    </row>
    <row r="877" customFormat="false" ht="15" hidden="false" customHeight="false" outlineLevel="0" collapsed="false">
      <c r="N877" s="82" t="s">
        <v>3079</v>
      </c>
    </row>
    <row r="878" customFormat="false" ht="15" hidden="false" customHeight="false" outlineLevel="0" collapsed="false">
      <c r="N878" s="82" t="s">
        <v>3080</v>
      </c>
    </row>
    <row r="879" customFormat="false" ht="15" hidden="false" customHeight="false" outlineLevel="0" collapsed="false">
      <c r="N879" s="82" t="s">
        <v>3081</v>
      </c>
    </row>
    <row r="880" customFormat="false" ht="15" hidden="false" customHeight="false" outlineLevel="0" collapsed="false">
      <c r="N880" s="82" t="s">
        <v>3082</v>
      </c>
    </row>
    <row r="881" customFormat="false" ht="15" hidden="false" customHeight="false" outlineLevel="0" collapsed="false">
      <c r="N881" s="82" t="s">
        <v>3083</v>
      </c>
    </row>
    <row r="882" customFormat="false" ht="15" hidden="false" customHeight="false" outlineLevel="0" collapsed="false">
      <c r="N882" s="82" t="s">
        <v>3084</v>
      </c>
    </row>
    <row r="883" customFormat="false" ht="15" hidden="false" customHeight="false" outlineLevel="0" collapsed="false">
      <c r="N883" s="82" t="s">
        <v>3085</v>
      </c>
    </row>
    <row r="884" customFormat="false" ht="15" hidden="false" customHeight="false" outlineLevel="0" collapsed="false">
      <c r="N884" s="82" t="s">
        <v>3086</v>
      </c>
    </row>
    <row r="885" customFormat="false" ht="15" hidden="false" customHeight="false" outlineLevel="0" collapsed="false">
      <c r="N885" s="82" t="s">
        <v>3087</v>
      </c>
    </row>
    <row r="886" customFormat="false" ht="15" hidden="false" customHeight="false" outlineLevel="0" collapsed="false">
      <c r="N886" s="82" t="s">
        <v>3088</v>
      </c>
    </row>
    <row r="887" customFormat="false" ht="15" hidden="false" customHeight="false" outlineLevel="0" collapsed="false">
      <c r="N887" s="82" t="s">
        <v>3089</v>
      </c>
    </row>
    <row r="888" customFormat="false" ht="15" hidden="false" customHeight="false" outlineLevel="0" collapsed="false">
      <c r="N888" s="82" t="s">
        <v>3090</v>
      </c>
    </row>
    <row r="889" customFormat="false" ht="15" hidden="false" customHeight="false" outlineLevel="0" collapsed="false">
      <c r="N889" s="82" t="s">
        <v>3091</v>
      </c>
    </row>
    <row r="890" customFormat="false" ht="15" hidden="false" customHeight="false" outlineLevel="0" collapsed="false">
      <c r="N890" s="82" t="s">
        <v>3092</v>
      </c>
    </row>
    <row r="891" customFormat="false" ht="15" hidden="false" customHeight="false" outlineLevel="0" collapsed="false">
      <c r="N891" s="82" t="s">
        <v>3093</v>
      </c>
    </row>
    <row r="892" customFormat="false" ht="15" hidden="false" customHeight="false" outlineLevel="0" collapsed="false">
      <c r="N892" s="82" t="s">
        <v>3094</v>
      </c>
    </row>
    <row r="893" customFormat="false" ht="15" hidden="false" customHeight="false" outlineLevel="0" collapsed="false">
      <c r="N893" s="82" t="s">
        <v>3095</v>
      </c>
    </row>
    <row r="894" customFormat="false" ht="15" hidden="false" customHeight="false" outlineLevel="0" collapsed="false">
      <c r="N894" s="82" t="s">
        <v>3096</v>
      </c>
    </row>
    <row r="895" customFormat="false" ht="15" hidden="false" customHeight="false" outlineLevel="0" collapsed="false">
      <c r="N895" s="82" t="s">
        <v>3097</v>
      </c>
    </row>
    <row r="896" customFormat="false" ht="15" hidden="false" customHeight="false" outlineLevel="0" collapsed="false">
      <c r="N896" s="82" t="s">
        <v>3098</v>
      </c>
    </row>
    <row r="897" customFormat="false" ht="15" hidden="false" customHeight="false" outlineLevel="0" collapsed="false">
      <c r="N897" s="82" t="s">
        <v>3099</v>
      </c>
    </row>
    <row r="898" customFormat="false" ht="15" hidden="false" customHeight="false" outlineLevel="0" collapsed="false">
      <c r="N898" s="82" t="s">
        <v>3100</v>
      </c>
    </row>
    <row r="899" customFormat="false" ht="15" hidden="false" customHeight="false" outlineLevel="0" collapsed="false">
      <c r="N899" s="82" t="s">
        <v>3101</v>
      </c>
    </row>
    <row r="900" customFormat="false" ht="15" hidden="false" customHeight="false" outlineLevel="0" collapsed="false">
      <c r="N900" s="82" t="s">
        <v>3102</v>
      </c>
    </row>
    <row r="901" customFormat="false" ht="15" hidden="false" customHeight="false" outlineLevel="0" collapsed="false">
      <c r="N901" s="82" t="s">
        <v>3103</v>
      </c>
    </row>
    <row r="902" customFormat="false" ht="15" hidden="false" customHeight="false" outlineLevel="0" collapsed="false">
      <c r="N902" s="82" t="s">
        <v>3104</v>
      </c>
    </row>
    <row r="903" customFormat="false" ht="15" hidden="false" customHeight="false" outlineLevel="0" collapsed="false">
      <c r="N903" s="82" t="s">
        <v>3105</v>
      </c>
    </row>
    <row r="904" customFormat="false" ht="15" hidden="false" customHeight="false" outlineLevel="0" collapsed="false">
      <c r="N904" s="82" t="s">
        <v>3106</v>
      </c>
    </row>
    <row r="905" customFormat="false" ht="15" hidden="false" customHeight="false" outlineLevel="0" collapsed="false">
      <c r="N905" s="82" t="s">
        <v>3107</v>
      </c>
    </row>
    <row r="906" customFormat="false" ht="15" hidden="false" customHeight="false" outlineLevel="0" collapsed="false">
      <c r="N906" s="82" t="s">
        <v>3108</v>
      </c>
    </row>
    <row r="907" customFormat="false" ht="15" hidden="false" customHeight="false" outlineLevel="0" collapsed="false">
      <c r="N907" s="82" t="s">
        <v>3109</v>
      </c>
    </row>
    <row r="908" customFormat="false" ht="15" hidden="false" customHeight="false" outlineLevel="0" collapsed="false">
      <c r="N908" s="82" t="s">
        <v>3110</v>
      </c>
    </row>
    <row r="909" customFormat="false" ht="15" hidden="false" customHeight="false" outlineLevel="0" collapsed="false">
      <c r="N909" s="82" t="s">
        <v>3111</v>
      </c>
    </row>
    <row r="910" customFormat="false" ht="15" hidden="false" customHeight="false" outlineLevel="0" collapsed="false">
      <c r="N910" s="82" t="s">
        <v>3112</v>
      </c>
    </row>
    <row r="911" customFormat="false" ht="15" hidden="false" customHeight="false" outlineLevel="0" collapsed="false">
      <c r="N911" s="82" t="s">
        <v>3113</v>
      </c>
    </row>
    <row r="912" customFormat="false" ht="15" hidden="false" customHeight="false" outlineLevel="0" collapsed="false">
      <c r="N912" s="82" t="s">
        <v>3114</v>
      </c>
    </row>
    <row r="913" customFormat="false" ht="15" hidden="false" customHeight="false" outlineLevel="0" collapsed="false">
      <c r="N913" s="82" t="s">
        <v>3115</v>
      </c>
    </row>
    <row r="914" customFormat="false" ht="15" hidden="false" customHeight="false" outlineLevel="0" collapsed="false">
      <c r="N914" s="82" t="s">
        <v>3116</v>
      </c>
    </row>
    <row r="915" customFormat="false" ht="15" hidden="false" customHeight="false" outlineLevel="0" collapsed="false">
      <c r="N915" s="82" t="s">
        <v>3117</v>
      </c>
    </row>
    <row r="916" customFormat="false" ht="15" hidden="false" customHeight="false" outlineLevel="0" collapsed="false">
      <c r="N916" s="82" t="s">
        <v>3118</v>
      </c>
    </row>
    <row r="917" customFormat="false" ht="15" hidden="false" customHeight="false" outlineLevel="0" collapsed="false">
      <c r="N917" s="82" t="s">
        <v>3119</v>
      </c>
    </row>
    <row r="918" customFormat="false" ht="15" hidden="false" customHeight="false" outlineLevel="0" collapsed="false">
      <c r="N918" s="82" t="s">
        <v>3120</v>
      </c>
    </row>
    <row r="919" customFormat="false" ht="15" hidden="false" customHeight="false" outlineLevel="0" collapsed="false">
      <c r="N919" s="82" t="s">
        <v>3121</v>
      </c>
    </row>
    <row r="920" customFormat="false" ht="15" hidden="false" customHeight="false" outlineLevel="0" collapsed="false">
      <c r="N920" s="82" t="s">
        <v>3122</v>
      </c>
    </row>
    <row r="921" customFormat="false" ht="15" hidden="false" customHeight="false" outlineLevel="0" collapsed="false">
      <c r="N921" s="82" t="s">
        <v>3123</v>
      </c>
    </row>
    <row r="922" customFormat="false" ht="15" hidden="false" customHeight="false" outlineLevel="0" collapsed="false">
      <c r="N922" s="82" t="s">
        <v>3124</v>
      </c>
    </row>
    <row r="923" customFormat="false" ht="15" hidden="false" customHeight="false" outlineLevel="0" collapsed="false">
      <c r="N923" s="82" t="s">
        <v>3125</v>
      </c>
    </row>
    <row r="924" customFormat="false" ht="15" hidden="false" customHeight="false" outlineLevel="0" collapsed="false">
      <c r="N924" s="82" t="s">
        <v>3126</v>
      </c>
    </row>
    <row r="925" customFormat="false" ht="15" hidden="false" customHeight="false" outlineLevel="0" collapsed="false">
      <c r="N925" s="82" t="s">
        <v>3127</v>
      </c>
    </row>
    <row r="926" customFormat="false" ht="15" hidden="false" customHeight="false" outlineLevel="0" collapsed="false">
      <c r="N926" s="82" t="s">
        <v>3128</v>
      </c>
    </row>
    <row r="927" customFormat="false" ht="15" hidden="false" customHeight="false" outlineLevel="0" collapsed="false">
      <c r="N927" s="82" t="s">
        <v>3129</v>
      </c>
    </row>
    <row r="928" customFormat="false" ht="15" hidden="false" customHeight="false" outlineLevel="0" collapsed="false">
      <c r="N928" s="82" t="s">
        <v>3130</v>
      </c>
    </row>
    <row r="929" customFormat="false" ht="15" hidden="false" customHeight="false" outlineLevel="0" collapsed="false">
      <c r="N929" s="82" t="s">
        <v>3131</v>
      </c>
    </row>
    <row r="930" customFormat="false" ht="15" hidden="false" customHeight="false" outlineLevel="0" collapsed="false">
      <c r="N930" s="82" t="s">
        <v>3132</v>
      </c>
    </row>
    <row r="931" customFormat="false" ht="15" hidden="false" customHeight="false" outlineLevel="0" collapsed="false">
      <c r="N931" s="82" t="s">
        <v>3133</v>
      </c>
    </row>
    <row r="932" customFormat="false" ht="15" hidden="false" customHeight="false" outlineLevel="0" collapsed="false">
      <c r="N932" s="82" t="s">
        <v>3134</v>
      </c>
    </row>
    <row r="933" customFormat="false" ht="15" hidden="false" customHeight="false" outlineLevel="0" collapsed="false">
      <c r="N933" s="82" t="s">
        <v>3135</v>
      </c>
    </row>
    <row r="934" customFormat="false" ht="15" hidden="false" customHeight="false" outlineLevel="0" collapsed="false">
      <c r="N934" s="82" t="s">
        <v>3136</v>
      </c>
    </row>
    <row r="935" customFormat="false" ht="15" hidden="false" customHeight="false" outlineLevel="0" collapsed="false">
      <c r="N935" s="82" t="s">
        <v>3137</v>
      </c>
    </row>
    <row r="936" customFormat="false" ht="15" hidden="false" customHeight="false" outlineLevel="0" collapsed="false">
      <c r="N936" s="82" t="s">
        <v>3138</v>
      </c>
    </row>
    <row r="937" customFormat="false" ht="15" hidden="false" customHeight="false" outlineLevel="0" collapsed="false">
      <c r="N937" s="82" t="s">
        <v>3139</v>
      </c>
    </row>
    <row r="938" customFormat="false" ht="15" hidden="false" customHeight="false" outlineLevel="0" collapsed="false">
      <c r="N938" s="82" t="s">
        <v>3140</v>
      </c>
    </row>
    <row r="939" customFormat="false" ht="15" hidden="false" customHeight="false" outlineLevel="0" collapsed="false">
      <c r="N939" s="82" t="s">
        <v>3141</v>
      </c>
    </row>
    <row r="940" customFormat="false" ht="15" hidden="false" customHeight="false" outlineLevel="0" collapsed="false">
      <c r="N940" s="82" t="s">
        <v>3142</v>
      </c>
    </row>
    <row r="941" customFormat="false" ht="15" hidden="false" customHeight="false" outlineLevel="0" collapsed="false">
      <c r="N941" s="82" t="s">
        <v>3143</v>
      </c>
    </row>
    <row r="942" customFormat="false" ht="15" hidden="false" customHeight="false" outlineLevel="0" collapsed="false">
      <c r="N942" s="82" t="s">
        <v>3144</v>
      </c>
    </row>
    <row r="943" customFormat="false" ht="15" hidden="false" customHeight="false" outlineLevel="0" collapsed="false">
      <c r="N943" s="82" t="s">
        <v>3145</v>
      </c>
    </row>
    <row r="944" customFormat="false" ht="15" hidden="false" customHeight="false" outlineLevel="0" collapsed="false">
      <c r="N944" s="82" t="s">
        <v>3146</v>
      </c>
    </row>
    <row r="945" customFormat="false" ht="15" hidden="false" customHeight="false" outlineLevel="0" collapsed="false">
      <c r="N945" s="82" t="s">
        <v>3147</v>
      </c>
    </row>
    <row r="946" customFormat="false" ht="15" hidden="false" customHeight="false" outlineLevel="0" collapsed="false">
      <c r="N946" s="82" t="s">
        <v>3148</v>
      </c>
    </row>
    <row r="947" customFormat="false" ht="15" hidden="false" customHeight="false" outlineLevel="0" collapsed="false">
      <c r="N947" s="82" t="s">
        <v>3149</v>
      </c>
    </row>
    <row r="948" customFormat="false" ht="15" hidden="false" customHeight="false" outlineLevel="0" collapsed="false">
      <c r="N948" s="82" t="s">
        <v>3150</v>
      </c>
    </row>
    <row r="949" customFormat="false" ht="15" hidden="false" customHeight="false" outlineLevel="0" collapsed="false">
      <c r="N949" s="82" t="s">
        <v>3151</v>
      </c>
    </row>
    <row r="950" customFormat="false" ht="15" hidden="false" customHeight="false" outlineLevel="0" collapsed="false">
      <c r="N950" s="82" t="s">
        <v>3152</v>
      </c>
    </row>
    <row r="951" customFormat="false" ht="15" hidden="false" customHeight="false" outlineLevel="0" collapsed="false">
      <c r="N951" s="82" t="s">
        <v>3153</v>
      </c>
    </row>
    <row r="952" customFormat="false" ht="15" hidden="false" customHeight="false" outlineLevel="0" collapsed="false">
      <c r="N952" s="82" t="s">
        <v>3154</v>
      </c>
    </row>
    <row r="953" customFormat="false" ht="15" hidden="false" customHeight="false" outlineLevel="0" collapsed="false">
      <c r="N953" s="82" t="s">
        <v>3155</v>
      </c>
    </row>
    <row r="954" customFormat="false" ht="15" hidden="false" customHeight="false" outlineLevel="0" collapsed="false">
      <c r="N954" s="82" t="s">
        <v>3156</v>
      </c>
    </row>
    <row r="955" customFormat="false" ht="15" hidden="false" customHeight="false" outlineLevel="0" collapsed="false">
      <c r="N955" s="82" t="s">
        <v>3157</v>
      </c>
    </row>
    <row r="956" customFormat="false" ht="15" hidden="false" customHeight="false" outlineLevel="0" collapsed="false">
      <c r="N956" s="82" t="s">
        <v>3158</v>
      </c>
    </row>
    <row r="957" customFormat="false" ht="15" hidden="false" customHeight="false" outlineLevel="0" collapsed="false">
      <c r="N957" s="82" t="s">
        <v>3159</v>
      </c>
    </row>
    <row r="958" customFormat="false" ht="15" hidden="false" customHeight="false" outlineLevel="0" collapsed="false">
      <c r="N958" s="82" t="s">
        <v>3160</v>
      </c>
    </row>
    <row r="959" customFormat="false" ht="15" hidden="false" customHeight="false" outlineLevel="0" collapsed="false">
      <c r="N959" s="82" t="s">
        <v>3161</v>
      </c>
    </row>
    <row r="960" customFormat="false" ht="15" hidden="false" customHeight="false" outlineLevel="0" collapsed="false">
      <c r="N960" s="82" t="s">
        <v>3162</v>
      </c>
    </row>
    <row r="961" customFormat="false" ht="15" hidden="false" customHeight="false" outlineLevel="0" collapsed="false">
      <c r="N961" s="82" t="s">
        <v>3163</v>
      </c>
    </row>
    <row r="962" customFormat="false" ht="15" hidden="false" customHeight="false" outlineLevel="0" collapsed="false">
      <c r="N962" s="82" t="s">
        <v>3164</v>
      </c>
    </row>
    <row r="963" customFormat="false" ht="15" hidden="false" customHeight="false" outlineLevel="0" collapsed="false">
      <c r="N963" s="82" t="s">
        <v>3165</v>
      </c>
    </row>
    <row r="964" customFormat="false" ht="15" hidden="false" customHeight="false" outlineLevel="0" collapsed="false">
      <c r="N964" s="82" t="s">
        <v>3166</v>
      </c>
    </row>
    <row r="965" customFormat="false" ht="15" hidden="false" customHeight="false" outlineLevel="0" collapsed="false">
      <c r="N965" s="82" t="s">
        <v>3167</v>
      </c>
    </row>
    <row r="966" customFormat="false" ht="15" hidden="false" customHeight="false" outlineLevel="0" collapsed="false">
      <c r="N966" s="82" t="s">
        <v>3168</v>
      </c>
    </row>
    <row r="967" customFormat="false" ht="15" hidden="false" customHeight="false" outlineLevel="0" collapsed="false">
      <c r="N967" s="82" t="s">
        <v>3169</v>
      </c>
    </row>
    <row r="968" customFormat="false" ht="15" hidden="false" customHeight="false" outlineLevel="0" collapsed="false">
      <c r="N968" s="82" t="s">
        <v>3170</v>
      </c>
    </row>
    <row r="969" customFormat="false" ht="15" hidden="false" customHeight="false" outlineLevel="0" collapsed="false">
      <c r="N969" s="82" t="s">
        <v>3171</v>
      </c>
    </row>
    <row r="970" customFormat="false" ht="15" hidden="false" customHeight="false" outlineLevel="0" collapsed="false">
      <c r="N970" s="82" t="s">
        <v>3172</v>
      </c>
    </row>
    <row r="971" customFormat="false" ht="15" hidden="false" customHeight="false" outlineLevel="0" collapsed="false">
      <c r="N971" s="82" t="s">
        <v>3173</v>
      </c>
    </row>
    <row r="972" customFormat="false" ht="15" hidden="false" customHeight="false" outlineLevel="0" collapsed="false">
      <c r="N972" s="82" t="s">
        <v>3174</v>
      </c>
    </row>
    <row r="973" customFormat="false" ht="15" hidden="false" customHeight="false" outlineLevel="0" collapsed="false">
      <c r="N973" s="82" t="s">
        <v>3175</v>
      </c>
    </row>
    <row r="974" customFormat="false" ht="15" hidden="false" customHeight="false" outlineLevel="0" collapsed="false">
      <c r="N974" s="82" t="s">
        <v>3176</v>
      </c>
    </row>
    <row r="975" customFormat="false" ht="15" hidden="false" customHeight="false" outlineLevel="0" collapsed="false">
      <c r="N975" s="82" t="s">
        <v>3177</v>
      </c>
    </row>
    <row r="976" customFormat="false" ht="15" hidden="false" customHeight="false" outlineLevel="0" collapsed="false">
      <c r="N976" s="82" t="s">
        <v>3178</v>
      </c>
    </row>
    <row r="977" customFormat="false" ht="15" hidden="false" customHeight="false" outlineLevel="0" collapsed="false">
      <c r="N977" s="82" t="s">
        <v>3179</v>
      </c>
    </row>
    <row r="978" customFormat="false" ht="15" hidden="false" customHeight="false" outlineLevel="0" collapsed="false">
      <c r="N978" s="82" t="s">
        <v>3180</v>
      </c>
    </row>
    <row r="979" customFormat="false" ht="15" hidden="false" customHeight="false" outlineLevel="0" collapsed="false">
      <c r="N979" s="82" t="s">
        <v>3181</v>
      </c>
    </row>
    <row r="980" customFormat="false" ht="15" hidden="false" customHeight="false" outlineLevel="0" collapsed="false">
      <c r="N980" s="82" t="s">
        <v>3182</v>
      </c>
    </row>
    <row r="981" customFormat="false" ht="15" hidden="false" customHeight="false" outlineLevel="0" collapsed="false">
      <c r="N981" s="82" t="s">
        <v>3183</v>
      </c>
    </row>
    <row r="982" customFormat="false" ht="15" hidden="false" customHeight="false" outlineLevel="0" collapsed="false">
      <c r="N982" s="82" t="s">
        <v>3184</v>
      </c>
    </row>
    <row r="983" customFormat="false" ht="15" hidden="false" customHeight="false" outlineLevel="0" collapsed="false">
      <c r="N983" s="82" t="s">
        <v>3185</v>
      </c>
    </row>
    <row r="984" customFormat="false" ht="15" hidden="false" customHeight="false" outlineLevel="0" collapsed="false">
      <c r="N984" s="82" t="s">
        <v>3186</v>
      </c>
    </row>
    <row r="985" customFormat="false" ht="15" hidden="false" customHeight="false" outlineLevel="0" collapsed="false">
      <c r="N985" s="82" t="s">
        <v>3187</v>
      </c>
    </row>
    <row r="986" customFormat="false" ht="15" hidden="false" customHeight="false" outlineLevel="0" collapsed="false">
      <c r="N986" s="82" t="s">
        <v>3188</v>
      </c>
    </row>
    <row r="987" customFormat="false" ht="15" hidden="false" customHeight="false" outlineLevel="0" collapsed="false">
      <c r="N987" s="82" t="s">
        <v>3189</v>
      </c>
    </row>
    <row r="988" customFormat="false" ht="15" hidden="false" customHeight="false" outlineLevel="0" collapsed="false">
      <c r="N988" s="82" t="s">
        <v>3190</v>
      </c>
    </row>
    <row r="989" customFormat="false" ht="15" hidden="false" customHeight="false" outlineLevel="0" collapsed="false">
      <c r="N989" s="82" t="s">
        <v>3191</v>
      </c>
    </row>
    <row r="990" customFormat="false" ht="15" hidden="false" customHeight="false" outlineLevel="0" collapsed="false">
      <c r="N990" s="82" t="s">
        <v>3192</v>
      </c>
    </row>
    <row r="991" customFormat="false" ht="15" hidden="false" customHeight="false" outlineLevel="0" collapsed="false">
      <c r="N991" s="82" t="s">
        <v>3193</v>
      </c>
    </row>
    <row r="992" customFormat="false" ht="15" hidden="false" customHeight="false" outlineLevel="0" collapsed="false">
      <c r="N992" s="82" t="s">
        <v>3194</v>
      </c>
    </row>
    <row r="993" customFormat="false" ht="15" hidden="false" customHeight="false" outlineLevel="0" collapsed="false">
      <c r="N993" s="82" t="s">
        <v>3195</v>
      </c>
    </row>
    <row r="994" customFormat="false" ht="15" hidden="false" customHeight="false" outlineLevel="0" collapsed="false">
      <c r="N994" s="82" t="s">
        <v>3196</v>
      </c>
    </row>
    <row r="995" customFormat="false" ht="15" hidden="false" customHeight="false" outlineLevel="0" collapsed="false">
      <c r="N995" s="82" t="s">
        <v>3197</v>
      </c>
    </row>
    <row r="996" customFormat="false" ht="15" hidden="false" customHeight="false" outlineLevel="0" collapsed="false">
      <c r="N996" s="82" t="s">
        <v>3198</v>
      </c>
    </row>
    <row r="997" customFormat="false" ht="15" hidden="false" customHeight="false" outlineLevel="0" collapsed="false">
      <c r="N997" s="82" t="s">
        <v>3199</v>
      </c>
    </row>
    <row r="998" customFormat="false" ht="15" hidden="false" customHeight="false" outlineLevel="0" collapsed="false">
      <c r="N998" s="82" t="s">
        <v>3200</v>
      </c>
    </row>
    <row r="999" customFormat="false" ht="15" hidden="false" customHeight="false" outlineLevel="0" collapsed="false">
      <c r="N999" s="82" t="s">
        <v>3201</v>
      </c>
    </row>
    <row r="1000" customFormat="false" ht="15" hidden="false" customHeight="false" outlineLevel="0" collapsed="false">
      <c r="N1000" s="82" t="s">
        <v>3202</v>
      </c>
    </row>
    <row r="1001" customFormat="false" ht="15" hidden="false" customHeight="false" outlineLevel="0" collapsed="false">
      <c r="N1001" s="82" t="s">
        <v>3203</v>
      </c>
    </row>
    <row r="1002" customFormat="false" ht="15" hidden="false" customHeight="false" outlineLevel="0" collapsed="false">
      <c r="N1002" s="82" t="s">
        <v>3204</v>
      </c>
    </row>
    <row r="1003" customFormat="false" ht="15" hidden="false" customHeight="false" outlineLevel="0" collapsed="false">
      <c r="N1003" s="82" t="s">
        <v>3205</v>
      </c>
    </row>
    <row r="1004" customFormat="false" ht="15" hidden="false" customHeight="false" outlineLevel="0" collapsed="false">
      <c r="N1004" s="82" t="s">
        <v>3206</v>
      </c>
    </row>
    <row r="1005" customFormat="false" ht="15" hidden="false" customHeight="false" outlineLevel="0" collapsed="false">
      <c r="N1005" s="82" t="s">
        <v>3207</v>
      </c>
    </row>
    <row r="1006" customFormat="false" ht="15" hidden="false" customHeight="false" outlineLevel="0" collapsed="false">
      <c r="N1006" s="82" t="s">
        <v>3208</v>
      </c>
    </row>
    <row r="1007" customFormat="false" ht="15" hidden="false" customHeight="false" outlineLevel="0" collapsed="false">
      <c r="N1007" s="82" t="s">
        <v>3209</v>
      </c>
    </row>
    <row r="1008" customFormat="false" ht="15" hidden="false" customHeight="false" outlineLevel="0" collapsed="false">
      <c r="N1008" s="82" t="s">
        <v>3210</v>
      </c>
    </row>
    <row r="1009" customFormat="false" ht="15" hidden="false" customHeight="false" outlineLevel="0" collapsed="false">
      <c r="N1009" s="82" t="s">
        <v>3211</v>
      </c>
    </row>
    <row r="1010" customFormat="false" ht="15" hidden="false" customHeight="false" outlineLevel="0" collapsed="false">
      <c r="N1010" s="82" t="s">
        <v>3212</v>
      </c>
    </row>
    <row r="1011" customFormat="false" ht="15" hidden="false" customHeight="false" outlineLevel="0" collapsed="false">
      <c r="N1011" s="82" t="s">
        <v>3213</v>
      </c>
    </row>
    <row r="1012" customFormat="false" ht="15" hidden="false" customHeight="false" outlineLevel="0" collapsed="false">
      <c r="N1012" s="82" t="s">
        <v>3214</v>
      </c>
    </row>
    <row r="1013" customFormat="false" ht="15" hidden="false" customHeight="false" outlineLevel="0" collapsed="false">
      <c r="N1013" s="82" t="s">
        <v>3215</v>
      </c>
    </row>
    <row r="1014" customFormat="false" ht="15" hidden="false" customHeight="false" outlineLevel="0" collapsed="false">
      <c r="N1014" s="82" t="s">
        <v>3216</v>
      </c>
    </row>
    <row r="1015" customFormat="false" ht="15" hidden="false" customHeight="false" outlineLevel="0" collapsed="false">
      <c r="N1015" s="82" t="s">
        <v>3217</v>
      </c>
    </row>
    <row r="1016" customFormat="false" ht="15" hidden="false" customHeight="false" outlineLevel="0" collapsed="false">
      <c r="N1016" s="82" t="s">
        <v>3218</v>
      </c>
    </row>
    <row r="1017" customFormat="false" ht="15" hidden="false" customHeight="false" outlineLevel="0" collapsed="false">
      <c r="N1017" s="82" t="s">
        <v>3219</v>
      </c>
    </row>
    <row r="1018" customFormat="false" ht="15" hidden="false" customHeight="false" outlineLevel="0" collapsed="false">
      <c r="N1018" s="82" t="s">
        <v>3220</v>
      </c>
    </row>
    <row r="1019" customFormat="false" ht="15" hidden="false" customHeight="false" outlineLevel="0" collapsed="false">
      <c r="N1019" s="82" t="s">
        <v>3221</v>
      </c>
    </row>
    <row r="1020" customFormat="false" ht="15" hidden="false" customHeight="false" outlineLevel="0" collapsed="false">
      <c r="N1020" s="82" t="s">
        <v>3222</v>
      </c>
    </row>
    <row r="1021" customFormat="false" ht="15" hidden="false" customHeight="false" outlineLevel="0" collapsed="false">
      <c r="N1021" s="82" t="s">
        <v>3223</v>
      </c>
    </row>
    <row r="1022" customFormat="false" ht="15" hidden="false" customHeight="false" outlineLevel="0" collapsed="false">
      <c r="N1022" s="82" t="s">
        <v>3224</v>
      </c>
    </row>
    <row r="1023" customFormat="false" ht="15" hidden="false" customHeight="false" outlineLevel="0" collapsed="false">
      <c r="N1023" s="82" t="s">
        <v>3225</v>
      </c>
    </row>
    <row r="1024" customFormat="false" ht="15" hidden="false" customHeight="false" outlineLevel="0" collapsed="false">
      <c r="N1024" s="82" t="s">
        <v>3226</v>
      </c>
    </row>
    <row r="1025" customFormat="false" ht="15" hidden="false" customHeight="false" outlineLevel="0" collapsed="false">
      <c r="N1025" s="82" t="s">
        <v>3227</v>
      </c>
    </row>
    <row r="1026" customFormat="false" ht="15" hidden="false" customHeight="false" outlineLevel="0" collapsed="false">
      <c r="N1026" s="82" t="s">
        <v>3228</v>
      </c>
    </row>
    <row r="1027" customFormat="false" ht="15" hidden="false" customHeight="false" outlineLevel="0" collapsed="false">
      <c r="N1027" s="82" t="s">
        <v>3229</v>
      </c>
    </row>
    <row r="1028" customFormat="false" ht="15" hidden="false" customHeight="false" outlineLevel="0" collapsed="false">
      <c r="N1028" s="82" t="s">
        <v>3230</v>
      </c>
    </row>
    <row r="1029" customFormat="false" ht="15" hidden="false" customHeight="false" outlineLevel="0" collapsed="false">
      <c r="N1029" s="82" t="s">
        <v>3231</v>
      </c>
    </row>
    <row r="1030" customFormat="false" ht="15" hidden="false" customHeight="false" outlineLevel="0" collapsed="false">
      <c r="N1030" s="82" t="s">
        <v>3232</v>
      </c>
    </row>
    <row r="1031" customFormat="false" ht="15" hidden="false" customHeight="false" outlineLevel="0" collapsed="false">
      <c r="N1031" s="82" t="s">
        <v>3233</v>
      </c>
    </row>
    <row r="1032" customFormat="false" ht="15" hidden="false" customHeight="false" outlineLevel="0" collapsed="false">
      <c r="N1032" s="82" t="s">
        <v>3234</v>
      </c>
    </row>
    <row r="1033" customFormat="false" ht="15" hidden="false" customHeight="false" outlineLevel="0" collapsed="false">
      <c r="N1033" s="82" t="s">
        <v>3235</v>
      </c>
    </row>
    <row r="1034" customFormat="false" ht="15" hidden="false" customHeight="false" outlineLevel="0" collapsed="false">
      <c r="N1034" s="82" t="s">
        <v>3236</v>
      </c>
    </row>
    <row r="1035" customFormat="false" ht="15" hidden="false" customHeight="false" outlineLevel="0" collapsed="false">
      <c r="N1035" s="82" t="s">
        <v>3237</v>
      </c>
    </row>
    <row r="1036" customFormat="false" ht="15" hidden="false" customHeight="false" outlineLevel="0" collapsed="false">
      <c r="N1036" s="82" t="s">
        <v>3238</v>
      </c>
    </row>
    <row r="1037" customFormat="false" ht="15" hidden="false" customHeight="false" outlineLevel="0" collapsed="false">
      <c r="N1037" s="82" t="s">
        <v>3239</v>
      </c>
    </row>
    <row r="1038" customFormat="false" ht="15" hidden="false" customHeight="false" outlineLevel="0" collapsed="false">
      <c r="N1038" s="82" t="s">
        <v>3240</v>
      </c>
    </row>
    <row r="1039" customFormat="false" ht="15" hidden="false" customHeight="false" outlineLevel="0" collapsed="false">
      <c r="N1039" s="82" t="s">
        <v>3241</v>
      </c>
    </row>
    <row r="1040" customFormat="false" ht="15" hidden="false" customHeight="false" outlineLevel="0" collapsed="false">
      <c r="N1040" s="82" t="s">
        <v>3242</v>
      </c>
    </row>
    <row r="1041" customFormat="false" ht="15" hidden="false" customHeight="false" outlineLevel="0" collapsed="false">
      <c r="N1041" s="82" t="s">
        <v>3243</v>
      </c>
    </row>
    <row r="1042" customFormat="false" ht="15" hidden="false" customHeight="false" outlineLevel="0" collapsed="false">
      <c r="N1042" s="82" t="s">
        <v>3244</v>
      </c>
    </row>
    <row r="1043" customFormat="false" ht="15" hidden="false" customHeight="false" outlineLevel="0" collapsed="false">
      <c r="N1043" s="82" t="s">
        <v>3245</v>
      </c>
    </row>
    <row r="1044" customFormat="false" ht="15" hidden="false" customHeight="false" outlineLevel="0" collapsed="false">
      <c r="N1044" s="82" t="s">
        <v>3246</v>
      </c>
    </row>
    <row r="1045" customFormat="false" ht="15" hidden="false" customHeight="false" outlineLevel="0" collapsed="false">
      <c r="N1045" s="82" t="s">
        <v>3247</v>
      </c>
    </row>
    <row r="1046" customFormat="false" ht="15" hidden="false" customHeight="false" outlineLevel="0" collapsed="false">
      <c r="N1046" s="82" t="s">
        <v>3248</v>
      </c>
    </row>
    <row r="1047" customFormat="false" ht="15" hidden="false" customHeight="false" outlineLevel="0" collapsed="false">
      <c r="N1047" s="82" t="s">
        <v>3249</v>
      </c>
    </row>
    <row r="1048" customFormat="false" ht="15" hidden="false" customHeight="false" outlineLevel="0" collapsed="false">
      <c r="N1048" s="82" t="s">
        <v>3250</v>
      </c>
    </row>
    <row r="1049" customFormat="false" ht="15" hidden="false" customHeight="false" outlineLevel="0" collapsed="false">
      <c r="N1049" s="82" t="s">
        <v>3251</v>
      </c>
    </row>
    <row r="1050" customFormat="false" ht="15" hidden="false" customHeight="false" outlineLevel="0" collapsed="false">
      <c r="N1050" s="82" t="s">
        <v>3252</v>
      </c>
    </row>
    <row r="1051" customFormat="false" ht="15" hidden="false" customHeight="false" outlineLevel="0" collapsed="false">
      <c r="N1051" s="82" t="s">
        <v>3253</v>
      </c>
    </row>
    <row r="1052" customFormat="false" ht="15" hidden="false" customHeight="false" outlineLevel="0" collapsed="false">
      <c r="N1052" s="82" t="s">
        <v>3254</v>
      </c>
    </row>
    <row r="1053" customFormat="false" ht="15" hidden="false" customHeight="false" outlineLevel="0" collapsed="false">
      <c r="N1053" s="82" t="s">
        <v>3255</v>
      </c>
    </row>
    <row r="1054" customFormat="false" ht="15" hidden="false" customHeight="false" outlineLevel="0" collapsed="false">
      <c r="N1054" s="82" t="s">
        <v>3256</v>
      </c>
    </row>
    <row r="1055" customFormat="false" ht="15" hidden="false" customHeight="false" outlineLevel="0" collapsed="false">
      <c r="N1055" s="82" t="s">
        <v>3257</v>
      </c>
    </row>
    <row r="1056" customFormat="false" ht="15" hidden="false" customHeight="false" outlineLevel="0" collapsed="false">
      <c r="N1056" s="82" t="s">
        <v>3258</v>
      </c>
    </row>
    <row r="1057" customFormat="false" ht="15" hidden="false" customHeight="false" outlineLevel="0" collapsed="false">
      <c r="N1057" s="82" t="s">
        <v>3259</v>
      </c>
    </row>
    <row r="1058" customFormat="false" ht="15" hidden="false" customHeight="false" outlineLevel="0" collapsed="false">
      <c r="N1058" s="82" t="s">
        <v>3260</v>
      </c>
    </row>
    <row r="1059" customFormat="false" ht="15" hidden="false" customHeight="false" outlineLevel="0" collapsed="false">
      <c r="N1059" s="82" t="s">
        <v>3261</v>
      </c>
    </row>
    <row r="1060" customFormat="false" ht="15" hidden="false" customHeight="false" outlineLevel="0" collapsed="false">
      <c r="N1060" s="82" t="s">
        <v>3262</v>
      </c>
    </row>
    <row r="1061" customFormat="false" ht="15" hidden="false" customHeight="false" outlineLevel="0" collapsed="false">
      <c r="N1061" s="82" t="s">
        <v>3263</v>
      </c>
    </row>
    <row r="1062" customFormat="false" ht="15" hidden="false" customHeight="false" outlineLevel="0" collapsed="false">
      <c r="N1062" s="82" t="s">
        <v>3264</v>
      </c>
    </row>
    <row r="1063" customFormat="false" ht="15" hidden="false" customHeight="false" outlineLevel="0" collapsed="false">
      <c r="N1063" s="82" t="s">
        <v>3265</v>
      </c>
    </row>
    <row r="1064" customFormat="false" ht="15" hidden="false" customHeight="false" outlineLevel="0" collapsed="false">
      <c r="N1064" s="82" t="s">
        <v>3266</v>
      </c>
    </row>
    <row r="1065" customFormat="false" ht="15" hidden="false" customHeight="false" outlineLevel="0" collapsed="false">
      <c r="N1065" s="82" t="s">
        <v>3267</v>
      </c>
    </row>
    <row r="1066" customFormat="false" ht="15" hidden="false" customHeight="false" outlineLevel="0" collapsed="false">
      <c r="N1066" s="82" t="s">
        <v>3268</v>
      </c>
    </row>
    <row r="1067" customFormat="false" ht="15" hidden="false" customHeight="false" outlineLevel="0" collapsed="false">
      <c r="N1067" s="82" t="s">
        <v>3269</v>
      </c>
    </row>
    <row r="1068" customFormat="false" ht="15" hidden="false" customHeight="false" outlineLevel="0" collapsed="false">
      <c r="N1068" s="82" t="s">
        <v>3270</v>
      </c>
    </row>
    <row r="1069" customFormat="false" ht="15" hidden="false" customHeight="false" outlineLevel="0" collapsed="false">
      <c r="N1069" s="82" t="s">
        <v>3271</v>
      </c>
    </row>
    <row r="1070" customFormat="false" ht="15" hidden="false" customHeight="false" outlineLevel="0" collapsed="false">
      <c r="N1070" s="82" t="s">
        <v>3272</v>
      </c>
    </row>
    <row r="1071" customFormat="false" ht="15" hidden="false" customHeight="false" outlineLevel="0" collapsed="false">
      <c r="N1071" s="82" t="s">
        <v>3273</v>
      </c>
    </row>
    <row r="1072" customFormat="false" ht="15" hidden="false" customHeight="false" outlineLevel="0" collapsed="false">
      <c r="N1072" s="82" t="s">
        <v>3274</v>
      </c>
    </row>
    <row r="1073" customFormat="false" ht="15" hidden="false" customHeight="false" outlineLevel="0" collapsed="false">
      <c r="N1073" s="82" t="s">
        <v>3275</v>
      </c>
    </row>
    <row r="1074" customFormat="false" ht="15" hidden="false" customHeight="false" outlineLevel="0" collapsed="false">
      <c r="N1074" s="82" t="s">
        <v>3276</v>
      </c>
    </row>
    <row r="1075" customFormat="false" ht="15" hidden="false" customHeight="false" outlineLevel="0" collapsed="false">
      <c r="N1075" s="82" t="s">
        <v>3277</v>
      </c>
    </row>
    <row r="1076" customFormat="false" ht="15" hidden="false" customHeight="false" outlineLevel="0" collapsed="false">
      <c r="N1076" s="82" t="s">
        <v>3278</v>
      </c>
    </row>
    <row r="1077" customFormat="false" ht="15" hidden="false" customHeight="false" outlineLevel="0" collapsed="false">
      <c r="N1077" s="82" t="s">
        <v>3279</v>
      </c>
    </row>
    <row r="1078" customFormat="false" ht="15" hidden="false" customHeight="false" outlineLevel="0" collapsed="false">
      <c r="N1078" s="82" t="s">
        <v>3280</v>
      </c>
    </row>
    <row r="1079" customFormat="false" ht="15" hidden="false" customHeight="false" outlineLevel="0" collapsed="false">
      <c r="N1079" s="82" t="s">
        <v>3281</v>
      </c>
    </row>
    <row r="1080" customFormat="false" ht="15" hidden="false" customHeight="false" outlineLevel="0" collapsed="false">
      <c r="N1080" s="82" t="s">
        <v>3282</v>
      </c>
    </row>
    <row r="1081" customFormat="false" ht="15" hidden="false" customHeight="false" outlineLevel="0" collapsed="false">
      <c r="N1081" s="82" t="s">
        <v>3283</v>
      </c>
    </row>
    <row r="1082" customFormat="false" ht="15" hidden="false" customHeight="false" outlineLevel="0" collapsed="false">
      <c r="N1082" s="82" t="s">
        <v>3284</v>
      </c>
    </row>
    <row r="1083" customFormat="false" ht="15" hidden="false" customHeight="false" outlineLevel="0" collapsed="false">
      <c r="N1083" s="82" t="s">
        <v>3285</v>
      </c>
    </row>
    <row r="1084" customFormat="false" ht="15" hidden="false" customHeight="false" outlineLevel="0" collapsed="false">
      <c r="N1084" s="82" t="s">
        <v>3286</v>
      </c>
    </row>
    <row r="1085" customFormat="false" ht="15" hidden="false" customHeight="false" outlineLevel="0" collapsed="false">
      <c r="N1085" s="82" t="s">
        <v>3287</v>
      </c>
    </row>
    <row r="1086" customFormat="false" ht="15" hidden="false" customHeight="false" outlineLevel="0" collapsed="false">
      <c r="N1086" s="82" t="s">
        <v>3288</v>
      </c>
    </row>
    <row r="1087" customFormat="false" ht="15" hidden="false" customHeight="false" outlineLevel="0" collapsed="false">
      <c r="N1087" s="82" t="s">
        <v>3289</v>
      </c>
    </row>
    <row r="1088" customFormat="false" ht="15" hidden="false" customHeight="false" outlineLevel="0" collapsed="false">
      <c r="N1088" s="82" t="s">
        <v>3290</v>
      </c>
    </row>
    <row r="1089" customFormat="false" ht="15" hidden="false" customHeight="false" outlineLevel="0" collapsed="false">
      <c r="N1089" s="82" t="s">
        <v>3291</v>
      </c>
    </row>
    <row r="1090" customFormat="false" ht="15" hidden="false" customHeight="false" outlineLevel="0" collapsed="false">
      <c r="N1090" s="82" t="s">
        <v>3292</v>
      </c>
    </row>
    <row r="1091" customFormat="false" ht="15" hidden="false" customHeight="false" outlineLevel="0" collapsed="false">
      <c r="N1091" s="82" t="s">
        <v>3293</v>
      </c>
    </row>
    <row r="1092" customFormat="false" ht="15" hidden="false" customHeight="false" outlineLevel="0" collapsed="false">
      <c r="N1092" s="82" t="s">
        <v>3294</v>
      </c>
    </row>
    <row r="1093" customFormat="false" ht="15" hidden="false" customHeight="false" outlineLevel="0" collapsed="false">
      <c r="N1093" s="82" t="s">
        <v>3295</v>
      </c>
    </row>
    <row r="1094" customFormat="false" ht="15" hidden="false" customHeight="false" outlineLevel="0" collapsed="false">
      <c r="N1094" s="82" t="s">
        <v>3296</v>
      </c>
    </row>
    <row r="1095" customFormat="false" ht="15" hidden="false" customHeight="false" outlineLevel="0" collapsed="false">
      <c r="N1095" s="82" t="s">
        <v>3297</v>
      </c>
    </row>
    <row r="1096" customFormat="false" ht="15" hidden="false" customHeight="false" outlineLevel="0" collapsed="false">
      <c r="N1096" s="82" t="s">
        <v>3298</v>
      </c>
    </row>
    <row r="1097" customFormat="false" ht="15" hidden="false" customHeight="false" outlineLevel="0" collapsed="false">
      <c r="N1097" s="82" t="s">
        <v>3299</v>
      </c>
    </row>
    <row r="1098" customFormat="false" ht="15" hidden="false" customHeight="false" outlineLevel="0" collapsed="false">
      <c r="N1098" s="82" t="s">
        <v>3300</v>
      </c>
    </row>
    <row r="1099" customFormat="false" ht="15" hidden="false" customHeight="false" outlineLevel="0" collapsed="false">
      <c r="N1099" s="82" t="s">
        <v>3301</v>
      </c>
    </row>
    <row r="1100" customFormat="false" ht="15" hidden="false" customHeight="false" outlineLevel="0" collapsed="false">
      <c r="N1100" s="82" t="s">
        <v>3302</v>
      </c>
    </row>
    <row r="1101" customFormat="false" ht="15" hidden="false" customHeight="false" outlineLevel="0" collapsed="false">
      <c r="N1101" s="82" t="s">
        <v>3303</v>
      </c>
    </row>
    <row r="1102" customFormat="false" ht="15" hidden="false" customHeight="false" outlineLevel="0" collapsed="false">
      <c r="N1102" s="82" t="s">
        <v>3304</v>
      </c>
    </row>
    <row r="1103" customFormat="false" ht="15" hidden="false" customHeight="false" outlineLevel="0" collapsed="false">
      <c r="N1103" s="82" t="s">
        <v>3305</v>
      </c>
    </row>
    <row r="1104" customFormat="false" ht="15" hidden="false" customHeight="false" outlineLevel="0" collapsed="false">
      <c r="N1104" s="82" t="s">
        <v>3306</v>
      </c>
    </row>
    <row r="1105" customFormat="false" ht="15" hidden="false" customHeight="false" outlineLevel="0" collapsed="false">
      <c r="N1105" s="82" t="s">
        <v>3307</v>
      </c>
    </row>
    <row r="1106" customFormat="false" ht="15" hidden="false" customHeight="false" outlineLevel="0" collapsed="false">
      <c r="N1106" s="82" t="s">
        <v>3308</v>
      </c>
    </row>
    <row r="1107" customFormat="false" ht="15" hidden="false" customHeight="false" outlineLevel="0" collapsed="false">
      <c r="N1107" s="82" t="s">
        <v>3309</v>
      </c>
    </row>
    <row r="1108" customFormat="false" ht="15" hidden="false" customHeight="false" outlineLevel="0" collapsed="false">
      <c r="N1108" s="82" t="s">
        <v>3310</v>
      </c>
    </row>
    <row r="1109" customFormat="false" ht="15" hidden="false" customHeight="false" outlineLevel="0" collapsed="false">
      <c r="N1109" s="82" t="s">
        <v>3311</v>
      </c>
    </row>
    <row r="1110" customFormat="false" ht="15" hidden="false" customHeight="false" outlineLevel="0" collapsed="false">
      <c r="N1110" s="82" t="s">
        <v>3312</v>
      </c>
    </row>
    <row r="1111" customFormat="false" ht="15" hidden="false" customHeight="false" outlineLevel="0" collapsed="false">
      <c r="N1111" s="82" t="s">
        <v>3313</v>
      </c>
    </row>
    <row r="1112" customFormat="false" ht="15" hidden="false" customHeight="false" outlineLevel="0" collapsed="false">
      <c r="N1112" s="82" t="s">
        <v>3314</v>
      </c>
    </row>
    <row r="1113" customFormat="false" ht="15" hidden="false" customHeight="false" outlineLevel="0" collapsed="false">
      <c r="N1113" s="82" t="s">
        <v>3315</v>
      </c>
    </row>
    <row r="1114" customFormat="false" ht="15" hidden="false" customHeight="false" outlineLevel="0" collapsed="false">
      <c r="N1114" s="82" t="s">
        <v>3316</v>
      </c>
    </row>
    <row r="1115" customFormat="false" ht="15" hidden="false" customHeight="false" outlineLevel="0" collapsed="false">
      <c r="N1115" s="82" t="s">
        <v>3317</v>
      </c>
    </row>
    <row r="1116" customFormat="false" ht="15" hidden="false" customHeight="false" outlineLevel="0" collapsed="false">
      <c r="N1116" s="82" t="s">
        <v>3318</v>
      </c>
    </row>
    <row r="1117" customFormat="false" ht="15" hidden="false" customHeight="false" outlineLevel="0" collapsed="false">
      <c r="N1117" s="82" t="s">
        <v>3319</v>
      </c>
    </row>
    <row r="1118" customFormat="false" ht="15" hidden="false" customHeight="false" outlineLevel="0" collapsed="false">
      <c r="N1118" s="82" t="s">
        <v>3320</v>
      </c>
    </row>
    <row r="1119" customFormat="false" ht="15" hidden="false" customHeight="false" outlineLevel="0" collapsed="false">
      <c r="N1119" s="82" t="s">
        <v>3321</v>
      </c>
    </row>
    <row r="1120" customFormat="false" ht="15" hidden="false" customHeight="false" outlineLevel="0" collapsed="false">
      <c r="N1120" s="82" t="s">
        <v>3322</v>
      </c>
    </row>
    <row r="1121" customFormat="false" ht="15" hidden="false" customHeight="false" outlineLevel="0" collapsed="false">
      <c r="N1121" s="82" t="s">
        <v>3323</v>
      </c>
    </row>
    <row r="1122" customFormat="false" ht="15" hidden="false" customHeight="false" outlineLevel="0" collapsed="false">
      <c r="N1122" s="82" t="s">
        <v>3324</v>
      </c>
    </row>
    <row r="1123" customFormat="false" ht="15" hidden="false" customHeight="false" outlineLevel="0" collapsed="false">
      <c r="N1123" s="82" t="s">
        <v>3325</v>
      </c>
    </row>
    <row r="1124" customFormat="false" ht="15" hidden="false" customHeight="false" outlineLevel="0" collapsed="false">
      <c r="N1124" s="82" t="s">
        <v>3326</v>
      </c>
    </row>
    <row r="1125" customFormat="false" ht="15" hidden="false" customHeight="false" outlineLevel="0" collapsed="false">
      <c r="N1125" s="82" t="s">
        <v>3327</v>
      </c>
    </row>
    <row r="1126" customFormat="false" ht="15" hidden="false" customHeight="false" outlineLevel="0" collapsed="false">
      <c r="N1126" s="82" t="s">
        <v>3328</v>
      </c>
    </row>
    <row r="1127" customFormat="false" ht="15" hidden="false" customHeight="false" outlineLevel="0" collapsed="false">
      <c r="N1127" s="82" t="s">
        <v>3329</v>
      </c>
    </row>
    <row r="1128" customFormat="false" ht="15" hidden="false" customHeight="false" outlineLevel="0" collapsed="false">
      <c r="N1128" s="82" t="s">
        <v>3330</v>
      </c>
    </row>
    <row r="1129" customFormat="false" ht="15" hidden="false" customHeight="false" outlineLevel="0" collapsed="false">
      <c r="N1129" s="82" t="s">
        <v>3331</v>
      </c>
    </row>
    <row r="1130" customFormat="false" ht="15" hidden="false" customHeight="false" outlineLevel="0" collapsed="false">
      <c r="N1130" s="82" t="s">
        <v>3332</v>
      </c>
    </row>
    <row r="1131" customFormat="false" ht="15" hidden="false" customHeight="false" outlineLevel="0" collapsed="false">
      <c r="N1131" s="82" t="s">
        <v>3333</v>
      </c>
    </row>
    <row r="1132" customFormat="false" ht="15" hidden="false" customHeight="false" outlineLevel="0" collapsed="false">
      <c r="N1132" s="82" t="s">
        <v>3334</v>
      </c>
    </row>
    <row r="1133" customFormat="false" ht="15" hidden="false" customHeight="false" outlineLevel="0" collapsed="false">
      <c r="N1133" s="82" t="s">
        <v>3335</v>
      </c>
    </row>
    <row r="1134" customFormat="false" ht="15" hidden="false" customHeight="false" outlineLevel="0" collapsed="false">
      <c r="N1134" s="82" t="s">
        <v>3336</v>
      </c>
    </row>
    <row r="1135" customFormat="false" ht="15" hidden="false" customHeight="false" outlineLevel="0" collapsed="false">
      <c r="N1135" s="82" t="s">
        <v>3337</v>
      </c>
    </row>
    <row r="1136" customFormat="false" ht="15" hidden="false" customHeight="false" outlineLevel="0" collapsed="false">
      <c r="N1136" s="82" t="s">
        <v>3338</v>
      </c>
    </row>
    <row r="1137" customFormat="false" ht="15" hidden="false" customHeight="false" outlineLevel="0" collapsed="false">
      <c r="N1137" s="82" t="s">
        <v>3339</v>
      </c>
    </row>
    <row r="1138" customFormat="false" ht="15" hidden="false" customHeight="false" outlineLevel="0" collapsed="false">
      <c r="N1138" s="82" t="s">
        <v>3340</v>
      </c>
    </row>
    <row r="1139" customFormat="false" ht="15" hidden="false" customHeight="false" outlineLevel="0" collapsed="false">
      <c r="N1139" s="82" t="s">
        <v>3341</v>
      </c>
    </row>
    <row r="1140" customFormat="false" ht="15" hidden="false" customHeight="false" outlineLevel="0" collapsed="false">
      <c r="N1140" s="82" t="s">
        <v>3342</v>
      </c>
    </row>
    <row r="1141" customFormat="false" ht="15" hidden="false" customHeight="false" outlineLevel="0" collapsed="false">
      <c r="N1141" s="82" t="s">
        <v>3343</v>
      </c>
    </row>
    <row r="1142" customFormat="false" ht="15" hidden="false" customHeight="false" outlineLevel="0" collapsed="false">
      <c r="N1142" s="82" t="s">
        <v>3344</v>
      </c>
    </row>
    <row r="1143" customFormat="false" ht="15" hidden="false" customHeight="false" outlineLevel="0" collapsed="false">
      <c r="N1143" s="82" t="s">
        <v>3345</v>
      </c>
    </row>
    <row r="1144" customFormat="false" ht="15" hidden="false" customHeight="false" outlineLevel="0" collapsed="false">
      <c r="N1144" s="82" t="s">
        <v>3346</v>
      </c>
    </row>
    <row r="1145" customFormat="false" ht="15" hidden="false" customHeight="false" outlineLevel="0" collapsed="false">
      <c r="N1145" s="82" t="s">
        <v>3347</v>
      </c>
    </row>
    <row r="1146" customFormat="false" ht="15" hidden="false" customHeight="false" outlineLevel="0" collapsed="false">
      <c r="N1146" s="82" t="s">
        <v>3348</v>
      </c>
    </row>
    <row r="1147" customFormat="false" ht="15" hidden="false" customHeight="false" outlineLevel="0" collapsed="false">
      <c r="N1147" s="82" t="s">
        <v>3349</v>
      </c>
    </row>
    <row r="1148" customFormat="false" ht="15" hidden="false" customHeight="false" outlineLevel="0" collapsed="false">
      <c r="N1148" s="82" t="s">
        <v>3350</v>
      </c>
    </row>
    <row r="1149" customFormat="false" ht="15" hidden="false" customHeight="false" outlineLevel="0" collapsed="false">
      <c r="N1149" s="82" t="s">
        <v>3351</v>
      </c>
    </row>
    <row r="1150" customFormat="false" ht="15" hidden="false" customHeight="false" outlineLevel="0" collapsed="false">
      <c r="N1150" s="82" t="s">
        <v>3352</v>
      </c>
    </row>
    <row r="1151" customFormat="false" ht="15" hidden="false" customHeight="false" outlineLevel="0" collapsed="false">
      <c r="N1151" s="82" t="s">
        <v>3353</v>
      </c>
    </row>
    <row r="1152" customFormat="false" ht="15" hidden="false" customHeight="false" outlineLevel="0" collapsed="false">
      <c r="N1152" s="82" t="s">
        <v>3354</v>
      </c>
    </row>
    <row r="1153" customFormat="false" ht="15" hidden="false" customHeight="false" outlineLevel="0" collapsed="false">
      <c r="N1153" s="82" t="s">
        <v>3355</v>
      </c>
    </row>
    <row r="1154" customFormat="false" ht="15" hidden="false" customHeight="false" outlineLevel="0" collapsed="false">
      <c r="N1154" s="82" t="s">
        <v>3356</v>
      </c>
    </row>
    <row r="1155" customFormat="false" ht="15" hidden="false" customHeight="false" outlineLevel="0" collapsed="false">
      <c r="N1155" s="82" t="s">
        <v>3357</v>
      </c>
    </row>
    <row r="1156" customFormat="false" ht="15" hidden="false" customHeight="false" outlineLevel="0" collapsed="false">
      <c r="N1156" s="82" t="s">
        <v>3358</v>
      </c>
    </row>
    <row r="1157" customFormat="false" ht="15" hidden="false" customHeight="false" outlineLevel="0" collapsed="false">
      <c r="N1157" s="82" t="s">
        <v>3359</v>
      </c>
    </row>
    <row r="1158" customFormat="false" ht="15" hidden="false" customHeight="false" outlineLevel="0" collapsed="false">
      <c r="N1158" s="82" t="s">
        <v>3360</v>
      </c>
    </row>
    <row r="1159" customFormat="false" ht="15" hidden="false" customHeight="false" outlineLevel="0" collapsed="false">
      <c r="N1159" s="82" t="s">
        <v>3361</v>
      </c>
    </row>
    <row r="1160" customFormat="false" ht="15" hidden="false" customHeight="false" outlineLevel="0" collapsed="false">
      <c r="N1160" s="82" t="s">
        <v>3362</v>
      </c>
    </row>
    <row r="1161" customFormat="false" ht="15" hidden="false" customHeight="false" outlineLevel="0" collapsed="false">
      <c r="N1161" s="82" t="s">
        <v>3363</v>
      </c>
    </row>
    <row r="1162" customFormat="false" ht="15" hidden="false" customHeight="false" outlineLevel="0" collapsed="false">
      <c r="N1162" s="82" t="s">
        <v>3364</v>
      </c>
    </row>
    <row r="1163" customFormat="false" ht="15" hidden="false" customHeight="false" outlineLevel="0" collapsed="false">
      <c r="N1163" s="82" t="s">
        <v>3365</v>
      </c>
    </row>
    <row r="1164" customFormat="false" ht="15" hidden="false" customHeight="false" outlineLevel="0" collapsed="false">
      <c r="N1164" s="82" t="s">
        <v>3366</v>
      </c>
    </row>
    <row r="1165" customFormat="false" ht="15" hidden="false" customHeight="false" outlineLevel="0" collapsed="false">
      <c r="N1165" s="82" t="s">
        <v>3367</v>
      </c>
    </row>
    <row r="1166" customFormat="false" ht="15" hidden="false" customHeight="false" outlineLevel="0" collapsed="false">
      <c r="N1166" s="82" t="s">
        <v>3368</v>
      </c>
    </row>
    <row r="1167" customFormat="false" ht="15" hidden="false" customHeight="false" outlineLevel="0" collapsed="false">
      <c r="N1167" s="82" t="s">
        <v>3369</v>
      </c>
    </row>
    <row r="1168" customFormat="false" ht="15" hidden="false" customHeight="false" outlineLevel="0" collapsed="false">
      <c r="N1168" s="82" t="s">
        <v>3370</v>
      </c>
    </row>
    <row r="1169" customFormat="false" ht="15" hidden="false" customHeight="false" outlineLevel="0" collapsed="false">
      <c r="N1169" s="82" t="s">
        <v>3371</v>
      </c>
    </row>
    <row r="1170" customFormat="false" ht="15" hidden="false" customHeight="false" outlineLevel="0" collapsed="false">
      <c r="N1170" s="82" t="s">
        <v>3372</v>
      </c>
    </row>
    <row r="1171" customFormat="false" ht="15" hidden="false" customHeight="false" outlineLevel="0" collapsed="false">
      <c r="N1171" s="82" t="s">
        <v>3373</v>
      </c>
    </row>
    <row r="1172" customFormat="false" ht="15" hidden="false" customHeight="false" outlineLevel="0" collapsed="false">
      <c r="N1172" s="82" t="s">
        <v>3374</v>
      </c>
    </row>
    <row r="1173" customFormat="false" ht="15" hidden="false" customHeight="false" outlineLevel="0" collapsed="false">
      <c r="N1173" s="82" t="s">
        <v>3375</v>
      </c>
    </row>
    <row r="1174" customFormat="false" ht="15" hidden="false" customHeight="false" outlineLevel="0" collapsed="false">
      <c r="N1174" s="82" t="s">
        <v>3376</v>
      </c>
    </row>
    <row r="1175" customFormat="false" ht="15" hidden="false" customHeight="false" outlineLevel="0" collapsed="false">
      <c r="N1175" s="82" t="s">
        <v>3377</v>
      </c>
    </row>
    <row r="1176" customFormat="false" ht="15" hidden="false" customHeight="false" outlineLevel="0" collapsed="false">
      <c r="N1176" s="82" t="s">
        <v>3378</v>
      </c>
    </row>
    <row r="1177" customFormat="false" ht="15" hidden="false" customHeight="false" outlineLevel="0" collapsed="false">
      <c r="N1177" s="82" t="s">
        <v>3379</v>
      </c>
    </row>
    <row r="1178" customFormat="false" ht="15" hidden="false" customHeight="false" outlineLevel="0" collapsed="false">
      <c r="N1178" s="82" t="s">
        <v>3380</v>
      </c>
    </row>
    <row r="1179" customFormat="false" ht="15" hidden="false" customHeight="false" outlineLevel="0" collapsed="false">
      <c r="N1179" s="82" t="s">
        <v>3381</v>
      </c>
    </row>
    <row r="1180" customFormat="false" ht="15" hidden="false" customHeight="false" outlineLevel="0" collapsed="false">
      <c r="N1180" s="82" t="s">
        <v>3382</v>
      </c>
    </row>
    <row r="1181" customFormat="false" ht="15" hidden="false" customHeight="false" outlineLevel="0" collapsed="false">
      <c r="N1181" s="82" t="s">
        <v>3383</v>
      </c>
    </row>
    <row r="1182" customFormat="false" ht="15" hidden="false" customHeight="false" outlineLevel="0" collapsed="false">
      <c r="N1182" s="82" t="s">
        <v>3384</v>
      </c>
    </row>
    <row r="1183" customFormat="false" ht="15" hidden="false" customHeight="false" outlineLevel="0" collapsed="false">
      <c r="N1183" s="82" t="s">
        <v>3385</v>
      </c>
    </row>
    <row r="1184" customFormat="false" ht="15" hidden="false" customHeight="false" outlineLevel="0" collapsed="false">
      <c r="N1184" s="82" t="s">
        <v>3386</v>
      </c>
    </row>
    <row r="1185" customFormat="false" ht="15" hidden="false" customHeight="false" outlineLevel="0" collapsed="false">
      <c r="N1185" s="82" t="s">
        <v>3387</v>
      </c>
    </row>
    <row r="1186" customFormat="false" ht="15" hidden="false" customHeight="false" outlineLevel="0" collapsed="false">
      <c r="N1186" s="82" t="s">
        <v>3388</v>
      </c>
    </row>
    <row r="1187" customFormat="false" ht="15" hidden="false" customHeight="false" outlineLevel="0" collapsed="false">
      <c r="N1187" s="82" t="s">
        <v>3389</v>
      </c>
    </row>
    <row r="1188" customFormat="false" ht="15" hidden="false" customHeight="false" outlineLevel="0" collapsed="false">
      <c r="N1188" s="82" t="s">
        <v>3390</v>
      </c>
    </row>
    <row r="1189" customFormat="false" ht="15" hidden="false" customHeight="false" outlineLevel="0" collapsed="false">
      <c r="N1189" s="82" t="s">
        <v>3391</v>
      </c>
    </row>
    <row r="1190" customFormat="false" ht="15" hidden="false" customHeight="false" outlineLevel="0" collapsed="false">
      <c r="N1190" s="82" t="s">
        <v>3392</v>
      </c>
    </row>
    <row r="1191" customFormat="false" ht="15" hidden="false" customHeight="false" outlineLevel="0" collapsed="false">
      <c r="N1191" s="82" t="s">
        <v>3393</v>
      </c>
    </row>
    <row r="1192" customFormat="false" ht="15" hidden="false" customHeight="false" outlineLevel="0" collapsed="false">
      <c r="N1192" s="82" t="s">
        <v>3394</v>
      </c>
    </row>
    <row r="1193" customFormat="false" ht="15" hidden="false" customHeight="false" outlineLevel="0" collapsed="false">
      <c r="N1193" s="82" t="s">
        <v>3395</v>
      </c>
    </row>
    <row r="1194" customFormat="false" ht="15" hidden="false" customHeight="false" outlineLevel="0" collapsed="false">
      <c r="N1194" s="82" t="s">
        <v>3396</v>
      </c>
    </row>
    <row r="1195" customFormat="false" ht="15" hidden="false" customHeight="false" outlineLevel="0" collapsed="false">
      <c r="N1195" s="82" t="s">
        <v>3397</v>
      </c>
    </row>
    <row r="1196" customFormat="false" ht="15" hidden="false" customHeight="false" outlineLevel="0" collapsed="false">
      <c r="N1196" s="82" t="s">
        <v>3398</v>
      </c>
    </row>
    <row r="1197" customFormat="false" ht="15" hidden="false" customHeight="false" outlineLevel="0" collapsed="false">
      <c r="N1197" s="82" t="s">
        <v>3399</v>
      </c>
    </row>
    <row r="1198" customFormat="false" ht="15" hidden="false" customHeight="false" outlineLevel="0" collapsed="false">
      <c r="N1198" s="82" t="s">
        <v>3400</v>
      </c>
    </row>
    <row r="1199" customFormat="false" ht="15" hidden="false" customHeight="false" outlineLevel="0" collapsed="false">
      <c r="N1199" s="82" t="s">
        <v>3401</v>
      </c>
    </row>
    <row r="1200" customFormat="false" ht="15" hidden="false" customHeight="false" outlineLevel="0" collapsed="false">
      <c r="N1200" s="82" t="s">
        <v>3402</v>
      </c>
    </row>
    <row r="1201" customFormat="false" ht="15" hidden="false" customHeight="false" outlineLevel="0" collapsed="false">
      <c r="N1201" s="82" t="s">
        <v>3403</v>
      </c>
    </row>
    <row r="1202" customFormat="false" ht="15" hidden="false" customHeight="false" outlineLevel="0" collapsed="false">
      <c r="N1202" s="82" t="s">
        <v>3404</v>
      </c>
    </row>
    <row r="1203" customFormat="false" ht="15" hidden="false" customHeight="false" outlineLevel="0" collapsed="false">
      <c r="N1203" s="82" t="s">
        <v>3405</v>
      </c>
    </row>
    <row r="1204" customFormat="false" ht="15" hidden="false" customHeight="false" outlineLevel="0" collapsed="false">
      <c r="N1204" s="82" t="s">
        <v>3406</v>
      </c>
    </row>
    <row r="1205" customFormat="false" ht="15" hidden="false" customHeight="false" outlineLevel="0" collapsed="false">
      <c r="N1205" s="82" t="s">
        <v>3407</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3408</v>
      </c>
      <c r="B2" s="94" t="str">
        <f aca="false">Flights!$F$5&amp;"   "&amp;TEXT(Flights!$D$5,"DD-MMM-YY")&amp;" ("&amp;Flights!$E$5&amp;")"</f>
        <v>MH0001   08-Oct-26 (THU)</v>
      </c>
      <c r="C2" s="94"/>
      <c r="D2" s="94"/>
      <c r="E2" s="95" t="s">
        <v>3409</v>
      </c>
      <c r="F2" s="96" t="str">
        <f aca="false">Flights!$AT$5</f>
        <v>NOT READY – DOCUMENTS</v>
      </c>
      <c r="G2" s="96"/>
      <c r="H2" s="96"/>
    </row>
    <row r="3" customFormat="false" ht="24" hidden="false" customHeight="true" outlineLevel="0" collapsed="false">
      <c r="A3" s="93" t="s">
        <v>3410</v>
      </c>
      <c r="B3" s="94" t="str">
        <f aca="false">Flights!$G$5&amp;" → "&amp;Flights!$H$5&amp;"   Class "&amp;Flights!$K$5&amp;"   Seat "&amp;Flights!$O$5</f>
        <v>LHR → KUL   Class EY   Seat 14C</v>
      </c>
      <c r="C3" s="94"/>
      <c r="D3" s="94"/>
      <c r="E3" s="95" t="s">
        <v>73</v>
      </c>
      <c r="F3" s="95" t="s">
        <v>3411</v>
      </c>
      <c r="G3" s="95" t="s">
        <v>3412</v>
      </c>
      <c r="H3" s="95"/>
    </row>
    <row r="4" customFormat="false" ht="24" hidden="false" customHeight="true" outlineLevel="0" collapsed="false">
      <c r="A4" s="93" t="s">
        <v>3413</v>
      </c>
      <c r="B4" s="94" t="str">
        <f aca="false">IF(ISNUMBER(Flights!$I$5),TEXT(Flights!$I$5,"DD-MMM-YY HH:MM"),"")&amp;" "&amp;Flights!$G$5&amp;"  →  "&amp;IF(ISNUMBER(Flights!$J$5),TEXT(Flights!$J$5,"DD-MMM-YY HH:MM"),"")&amp;" "&amp;Flights!$H$5</f>
        <v>08-Oct-26 21:35 LHR  →  09-Oct-26 17:50 KUL</v>
      </c>
      <c r="C4" s="94"/>
      <c r="D4" s="94"/>
      <c r="E4" s="93" t="s">
        <v>3414</v>
      </c>
      <c r="F4" s="97" t="str">
        <f aca="false">IF(ISNUMBER(Flights!$AG$5),TEXT(Flights!$AG$5,"DD-MMM-YY HH:MM"),"")&amp;" "&amp;Flights!$V$5</f>
        <v>01-Oct-26 21:35 LHR</v>
      </c>
      <c r="G4" s="98" t="n">
        <f aca="false">Flights!$AJ$5</f>
        <v>0</v>
      </c>
      <c r="H4" s="98"/>
    </row>
    <row r="5" customFormat="false" ht="24" hidden="false" customHeight="true" outlineLevel="0" collapsed="false">
      <c r="A5" s="93" t="s">
        <v>3415</v>
      </c>
      <c r="B5" s="94" t="str">
        <f aca="false">Flights!$L$5&amp;" – "&amp;Flights!$M$5</f>
        <v>A350 – A350-900: A359 (9M-MAB..MAG, row 6) or A350 9M-MAH (row 7) - tail to confirm</v>
      </c>
      <c r="C5" s="94"/>
      <c r="D5" s="94"/>
      <c r="E5" s="93" t="s">
        <v>3416</v>
      </c>
      <c r="F5" s="97" t="str">
        <f aca="false">IF(ISNUMBER(Flights!$AH$5),TEXT(Flights!$AH$5,"DD-MMM-YY HH:MM"),"")&amp;" "&amp;Flights!$V$5</f>
        <v>07-Oct-26 21:35 LHR</v>
      </c>
      <c r="G5" s="98" t="n">
        <f aca="false">Flights!$AK$5</f>
        <v>0</v>
      </c>
      <c r="H5" s="98"/>
    </row>
    <row r="6" customFormat="false" ht="24" hidden="false" customHeight="true" outlineLevel="0" collapsed="false">
      <c r="A6" s="93" t="s">
        <v>3417</v>
      </c>
      <c r="B6" s="94" t="str">
        <f aca="false">IF(TRIM(Flights!$N$5)="","__________________",Flights!$N$5)</f>
        <v>__________________</v>
      </c>
      <c r="C6" s="94"/>
      <c r="D6" s="94"/>
      <c r="E6" s="93" t="s">
        <v>3418</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3419</v>
      </c>
      <c r="B7" s="94" t="str">
        <f aca="false">Flights!$T$5</f>
        <v>2.5 Meal (Meal)</v>
      </c>
      <c r="C7" s="94"/>
      <c r="D7" s="94"/>
      <c r="E7" s="93" t="s">
        <v>3420</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155</v>
      </c>
      <c r="B8" s="94" t="str">
        <f aca="false">Flights!$V$5&amp;"   (reference uplift stns: "&amp;Flights!$U$5&amp;")"</f>
        <v>LHR   (reference uplift stns: KUL/LHR)</v>
      </c>
      <c r="C8" s="94"/>
      <c r="D8" s="94"/>
      <c r="E8" s="93" t="s">
        <v>3421</v>
      </c>
      <c r="F8" s="99" t="s">
        <v>3422</v>
      </c>
      <c r="G8" s="98" t="n">
        <f aca="false">Flights!$AN$5</f>
        <v>0</v>
      </c>
      <c r="H8" s="98"/>
    </row>
    <row r="9" customFormat="false" ht="12.75" hidden="false" customHeight="true" outlineLevel="0" collapsed="false">
      <c r="A9" s="93" t="s">
        <v>3423</v>
      </c>
      <c r="B9" s="94" t="str">
        <f aca="false">TRIM(Flights!$P$5&amp;"  "&amp;Flights!$Q$5)</f>
        <v>-</v>
      </c>
      <c r="C9" s="94"/>
      <c r="D9" s="94"/>
      <c r="E9" s="93" t="s">
        <v>3424</v>
      </c>
      <c r="F9" s="100" t="n">
        <f aca="false">Flights!$AP$5</f>
        <v>0</v>
      </c>
      <c r="G9" s="100" t="n">
        <f aca="false">Flights!$AQ$5</f>
        <v>0</v>
      </c>
      <c r="H9" s="100" t="n">
        <f aca="false">Flights!$AU$5</f>
        <v>0</v>
      </c>
    </row>
    <row r="10" customFormat="false" ht="24" hidden="false" customHeight="true" outlineLevel="0" collapsed="false">
      <c r="A10" s="93" t="s">
        <v>3425</v>
      </c>
      <c r="B10" s="94" t="str">
        <f aca="false">IF(TRIM(Flights!$X$5)="","__________________",Flights!$X$5)</f>
        <v>__________________</v>
      </c>
      <c r="C10" s="94"/>
      <c r="D10" s="94"/>
      <c r="E10" s="93" t="s">
        <v>3426</v>
      </c>
      <c r="F10" s="100" t="n">
        <f aca="false">Flights!$AO$5</f>
        <v>24</v>
      </c>
      <c r="G10" s="100" t="n">
        <f aca="false">Flights!$AS$5</f>
        <v>1</v>
      </c>
      <c r="H10" s="100" t="n">
        <f aca="false">Flights!$AR$5</f>
        <v>2</v>
      </c>
    </row>
    <row r="11" customFormat="false" ht="21" hidden="false" customHeight="true" outlineLevel="0" collapsed="false">
      <c r="A11" s="93" t="s">
        <v>3427</v>
      </c>
      <c r="B11" s="94" t="str">
        <f aca="false">IF(TRIM(Flights!$Y$5)="","__________________",Flights!$Y$5)</f>
        <v>__________________</v>
      </c>
      <c r="C11" s="94"/>
      <c r="D11" s="94"/>
      <c r="E11" s="93" t="s">
        <v>3428</v>
      </c>
      <c r="F11" s="100" t="str">
        <f aca="false">Flights!$AV$5&amp;" / "&amp;Flights!$AW$5</f>
        <v>0 / 24</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IF(Documents!$F$5="","",Documents!$F$5)</f>
        <v/>
      </c>
      <c r="C14" s="99" t="str">
        <f aca="false">IF(Documents!$G$5="","",Documents!$G$5)&amp;IF(ISNUMBER(Documents!$H$5),"  "&amp;TEXT(Documents!$H$5,"DD-MMM-YY"),"")</f>
        <v/>
      </c>
      <c r="D14" s="99"/>
      <c r="E14" s="107" t="str">
        <f aca="false">IF(Documents!$J$5="OUTSTANDING","OUTSTANDING – attach before T-7D (due "&amp;IF(ISNUMBER(Flights!$AG$5),TEXT(Flights!$AG$5,"DD-MMM-YY HH:MM"),"")&amp;" "&amp;Flights!$V$5&amp;")",IF(Documents!$J$5="","Status not recorded",Documents!$J$5))</f>
        <v>OUTSTANDING – attach before T-7D (due 01-Oct-26 21:35 LHR)</v>
      </c>
      <c r="F14" s="108" t="str">
        <f aca="false">"Staple behind this sheet as page A1."&amp;IF(Documents!$I$5="",""," Location: "&amp;Documents!$I$5)</f>
        <v>Staple behind this sheet as page A1.</v>
      </c>
      <c r="G14" s="108"/>
      <c r="H14" s="108"/>
    </row>
    <row r="15" customFormat="false" ht="36" hidden="false" customHeight="true" outlineLevel="0" collapsed="false">
      <c r="A15" s="93" t="s">
        <v>3439</v>
      </c>
      <c r="B15" s="94" t="str">
        <f aca="false">IF(Documents!$K$5="","",Documents!$K$5)</f>
        <v/>
      </c>
      <c r="C15" s="99" t="str">
        <f aca="false">IF(Documents!$L$5="","",Documents!$L$5)&amp;IF(ISNUMBER(Documents!$M$5),"  "&amp;TEXT(Documents!$M$5,"DD-MMM-YY"),"")</f>
        <v/>
      </c>
      <c r="D15" s="99"/>
      <c r="E15" s="107" t="str">
        <f aca="false">IF(Documents!$O$5="OUTSTANDING","OUTSTANDING – attach before T-7D (due "&amp;IF(ISNUMBER(Flights!$AG$5),TEXT(Flights!$AG$5,"DD-MMM-YY HH:MM"),"")&amp;" "&amp;Flights!$V$5&amp;")",IF(Documents!$O$5="","Status not recorded",Documents!$O$5))</f>
        <v>OUTSTANDING – attach before T-7D (due 01-Oct-26 21:35 LHR)</v>
      </c>
      <c r="F15" s="108" t="str">
        <f aca="false">"Staple behind this sheet as page A2."&amp;IF(Documents!$N$5="",""," Location: "&amp;Documents!$N$5)</f>
        <v>Staple behind this sheet as page A2.</v>
      </c>
      <c r="G15" s="108"/>
      <c r="H15" s="108"/>
    </row>
    <row r="16" customFormat="false" ht="22.5" hidden="false" customHeight="true" outlineLevel="0" collapsed="false">
      <c r="A16" s="93" t="s">
        <v>3440</v>
      </c>
      <c r="B16" s="109" t="str">
        <f aca="false">IF(Documents!$Q$5="","",Documents!$Q$5)</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"&amp;IF(TRIM(Flights!$Y$5)="","__________________",Flights!$Y$5)</f>
        <v>Name: __________________</v>
      </c>
      <c r="B18" s="94"/>
      <c r="C18" s="94" t="str">
        <f aca="false">"Name: __________________"</f>
        <v>Name: __________________</v>
      </c>
      <c r="D18" s="94"/>
      <c r="E18" s="94"/>
      <c r="F18" s="94" t="str">
        <f aca="false">"Name: __________________"&amp;"   Station: "&amp;Flights!$V$5</f>
        <v>Name: __________________   Station: LHR</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Checks!$A$5&amp;CHAR(10)&amp;IF(Checks!$I$5="","",Checks!$I$5&amp;": ")&amp;Checks!$J$5</f>
        <v>F01-T7-01
Meal: Meal sensory testing completed for this flight's menu cycle (assessed class)</v>
      </c>
      <c r="B23" s="114" t="str">
        <f aca="false">Checks!$K$5&amp;IF(Checks!$O$5="","",IF(Checks!$K$5="","",CHAR(10))&amp;"Note: "&amp;Checks!$O$5)</f>
        <v>Record panel result / score in Result</v>
      </c>
      <c r="C23" s="114" t="str">
        <f aca="false">Checks!$N$5&amp;CHAR(10)&amp;IF(ISNUMBER(Checks!$R$5),TEXT(Checks!$R$5,"DD-MMM-YY HH:MM"),"")&amp;" "&amp;Checks!$P$5</f>
        <v>Required
01-Oct-26 21:35 LHR</v>
      </c>
      <c r="D23" s="114" t="str">
        <f aca="false">IF(Checks!$U$5="","",Checks!$U$5)&amp;IF(Checks!$AB$5="","",CHAR(10)&amp;"CA: "&amp;Checks!$AB$5)</f>
        <v/>
      </c>
      <c r="E23" s="114" t="str">
        <f aca="false">IF(Checks!$V$5="","",Checks!$V$5)&amp;IF(Checks!$AC$5="","",IF(Checks!$V$5="","",CHAR(10))&amp;"N/A just.: "&amp;Checks!$AC$5)&amp;IF(Checks!$W$5="","",CHAR(10)&amp;"Batch: "&amp;Checks!$W$5)&amp;IF(AND(Checks!$X$5="",Checks!$Y$5=""),"",CHAR(10)&amp;"Exp: "&amp;Checks!$X$5&amp;"  /  Act: "&amp;Checks!$Y$5)</f>
        <v/>
      </c>
      <c r="F23" s="114" t="str">
        <f aca="false">IF(Checks!$Z$5="","","Evidence: "&amp;Checks!$Z$5)&amp;IF(Checks!$AA$5="","",IF(Checks!$Z$5="","",CHAR(10))&amp;"CA: "&amp;Checks!$AA$5)</f>
        <v/>
      </c>
      <c r="G23" s="114" t="str">
        <f aca="false">IF(ISNUMBER(Checks!$AD$5),TEXT(Checks!$AD$5,"DD-MMM-YY HH:MM")&amp;" "&amp;Checks!$P$5,"")&amp;IF(Checks!$AE$5="","",CHAR(10)&amp;"Verifier: "&amp;Checks!$AE$5)&amp;IF(Checks!$T$5="","",CHAR(10)&amp;"PIC: "&amp;Checks!$T$5)</f>
        <v/>
      </c>
      <c r="H23" s="115" t="str">
        <f aca="false">IF(Checks!$AH$5="","",Checks!$AH$5)</f>
        <v>OPEN</v>
      </c>
    </row>
    <row r="24" customFormat="false" ht="114" hidden="false" customHeight="true" outlineLevel="0" collapsed="false">
      <c r="A24" s="114" t="str">
        <f aca="false">Checks!$A$6&amp;CHAR(10)&amp;IF(Checks!$I$6="","",Checks!$I$6&amp;": ")&amp;Checks!$J$6</f>
        <v>F01-T7-02
Menu: Printed menu cards confirmed (content, cycle, language, quantity)</v>
      </c>
      <c r="B24" s="114" t="str">
        <f aca="false">Checks!$K$6&amp;IF(Checks!$O$6="","",IF(Checks!$K$6="","",CHAR(10))&amp;"Note: "&amp;Checks!$O$6)</f>
        <v>Menu card matches approved menu for this flight</v>
      </c>
      <c r="C24" s="114" t="str">
        <f aca="false">Checks!$N$6&amp;CHAR(10)&amp;IF(ISNUMBER(Checks!$R$6),TEXT(Checks!$R$6,"DD-MMM-YY HH:MM"),"")&amp;" "&amp;Checks!$P$6</f>
        <v>Required
01-Oct-26 21:35 LHR</v>
      </c>
      <c r="D24" s="114" t="str">
        <f aca="false">IF(Checks!$U$6="","",Checks!$U$6)&amp;IF(Checks!$AB$6="","",CHAR(10)&amp;"CA: "&amp;Checks!$AB$6)</f>
        <v/>
      </c>
      <c r="E24" s="114" t="str">
        <f aca="false">IF(Checks!$V$6="","",Checks!$V$6)&amp;IF(Checks!$AC$6="","",IF(Checks!$V$6="","",CHAR(10))&amp;"N/A just.: "&amp;Checks!$AC$6)&amp;IF(Checks!$W$6="","",CHAR(10)&amp;"Batch: "&amp;Checks!$W$6)&amp;IF(AND(Checks!$X$6="",Checks!$Y$6=""),"",CHAR(10)&amp;"Exp: "&amp;Checks!$X$6&amp;"  /  Act: "&amp;Checks!$Y$6)</f>
        <v/>
      </c>
      <c r="F24" s="114" t="str">
        <f aca="false">IF(Checks!$Z$6="","","Evidence: "&amp;Checks!$Z$6)&amp;IF(Checks!$AA$6="","",IF(Checks!$Z$6="","",CHAR(10))&amp;"CA: "&amp;Checks!$AA$6)</f>
        <v/>
      </c>
      <c r="G24" s="114" t="str">
        <f aca="false">IF(ISNUMBER(Checks!$AD$6),TEXT(Checks!$AD$6,"DD-MMM-YY HH:MM")&amp;" "&amp;Checks!$P$6,"")&amp;IF(Checks!$AE$6="","",CHAR(10)&amp;"Verifier: "&amp;Checks!$AE$6)&amp;IF(Checks!$T$6="","",CHAR(10)&amp;"PIC: "&amp;Checks!$T$6)</f>
        <v/>
      </c>
      <c r="H24" s="115" t="str">
        <f aca="false">IF(Checks!$AH$6="","",Checks!$AH$6)</f>
        <v>OPEN</v>
      </c>
    </row>
    <row r="25" customFormat="false" ht="114" hidden="false" customHeight="true" outlineLevel="0" collapsed="false">
      <c r="A25" s="114" t="str">
        <f aca="false">Checks!$A$7&amp;CHAR(10)&amp;IF(Checks!$I$7="","",Checks!$I$7&amp;": ")&amp;Checks!$J$7</f>
        <v>F01-T7-03
IFE: Digital menu in IFE confirmed (A339 only)</v>
      </c>
      <c r="B25" s="114" t="str">
        <f aca="false">Checks!$K$7&amp;IF(Checks!$O$7="","",IF(Checks!$K$7="","",CHAR(10))&amp;"Note: "&amp;Checks!$O$7)</f>
        <v>Applies when fleet = A339
Note: Digital IFE menu applies to A339 only (user brief). Applicability follows the Fleet cell on Flights.</v>
      </c>
      <c r="C25" s="114" t="str">
        <f aca="false">Checks!$N$7&amp;CHAR(10)&amp;IF(ISNUMBER(Checks!$R$7),TEXT(Checks!$R$7,"DD-MMM-YY HH:MM"),"")&amp;" "&amp;Checks!$P$7</f>
        <v>N/A – rule
01-Oct-26 21:35 LHR</v>
      </c>
      <c r="D25" s="114" t="str">
        <f aca="false">IF(Checks!$U$7="","",Checks!$U$7)&amp;IF(Checks!$AB$7="","",CHAR(10)&amp;"CA: "&amp;Checks!$AB$7)</f>
        <v/>
      </c>
      <c r="E25" s="114" t="str">
        <f aca="false">IF(Checks!$V$7="","",Checks!$V$7)&amp;IF(Checks!$AC$7="","",IF(Checks!$V$7="","",CHAR(10))&amp;"N/A just.: "&amp;Checks!$AC$7)&amp;IF(Checks!$W$7="","",CHAR(10)&amp;"Batch: "&amp;Checks!$W$7)&amp;IF(AND(Checks!$X$7="",Checks!$Y$7=""),"",CHAR(10)&amp;"Exp: "&amp;Checks!$X$7&amp;"  /  Act: "&amp;Checks!$Y$7)</f>
        <v/>
      </c>
      <c r="F25" s="114" t="str">
        <f aca="false">IF(Checks!$Z$7="","","Evidence: "&amp;Checks!$Z$7)&amp;IF(Checks!$AA$7="","",IF(Checks!$Z$7="","",CHAR(10))&amp;"CA: "&amp;Checks!$AA$7)</f>
        <v/>
      </c>
      <c r="G25" s="114" t="str">
        <f aca="false">IF(ISNUMBER(Checks!$AD$7),TEXT(Checks!$AD$7,"DD-MMM-YY HH:MM")&amp;" "&amp;Checks!$P$7,"")&amp;IF(Checks!$AE$7="","",CHAR(10)&amp;"Verifier: "&amp;Checks!$AE$7)&amp;IF(Checks!$T$7="","",CHAR(10)&amp;"PIC: "&amp;Checks!$T$7)</f>
        <v/>
      </c>
      <c r="H25" s="115" t="str">
        <f aca="false">IF(Checks!$AH$7="","",Checks!$AH$7)</f>
        <v>N/A – RULE</v>
      </c>
    </row>
    <row r="26" customFormat="false" ht="114" hidden="false" customHeight="true" outlineLevel="0" collapsed="false">
      <c r="A26" s="114" t="str">
        <f aca="false">Checks!$A$8&amp;CHAR(10)&amp;IF(Checks!$I$8="","",Checks!$I$8&amp;": ")&amp;Checks!$J$8</f>
        <v>F01-T7-04
Staffing: Experienced catering officer assigned to this flight</v>
      </c>
      <c r="B26" s="114" t="str">
        <f aca="false">Checks!$K$8&amp;IF(Checks!$O$8="","",IF(Checks!$K$8="","",CHAR(10))&amp;"Note: "&amp;Checks!$O$8)</f>
        <v>Record officer name in Result</v>
      </c>
      <c r="C26" s="114" t="str">
        <f aca="false">Checks!$N$8&amp;CHAR(10)&amp;IF(ISNUMBER(Checks!$R$8),TEXT(Checks!$R$8,"DD-MMM-YY HH:MM"),"")&amp;" "&amp;Checks!$P$8</f>
        <v>Required
01-Oct-26 21:35 LHR</v>
      </c>
      <c r="D26" s="114" t="str">
        <f aca="false">IF(Checks!$U$8="","",Checks!$U$8)&amp;IF(Checks!$AB$8="","",CHAR(10)&amp;"CA: "&amp;Checks!$AB$8)</f>
        <v/>
      </c>
      <c r="E26" s="114" t="str">
        <f aca="false">IF(Checks!$V$8="","",Checks!$V$8)&amp;IF(Checks!$AC$8="","",IF(Checks!$V$8="","",CHAR(10))&amp;"N/A just.: "&amp;Checks!$AC$8)&amp;IF(Checks!$W$8="","",CHAR(10)&amp;"Batch: "&amp;Checks!$W$8)&amp;IF(AND(Checks!$X$8="",Checks!$Y$8=""),"",CHAR(10)&amp;"Exp: "&amp;Checks!$X$8&amp;"  /  Act: "&amp;Checks!$Y$8)</f>
        <v/>
      </c>
      <c r="F26" s="114" t="str">
        <f aca="false">IF(Checks!$Z$8="","","Evidence: "&amp;Checks!$Z$8)&amp;IF(Checks!$AA$8="","",IF(Checks!$Z$8="","",CHAR(10))&amp;"CA: "&amp;Checks!$AA$8)</f>
        <v/>
      </c>
      <c r="G26" s="114" t="str">
        <f aca="false">IF(ISNUMBER(Checks!$AD$8),TEXT(Checks!$AD$8,"DD-MMM-YY HH:MM")&amp;" "&amp;Checks!$P$8,"")&amp;IF(Checks!$AE$8="","",CHAR(10)&amp;"Verifier: "&amp;Checks!$AE$8)&amp;IF(Checks!$T$8="","",CHAR(10)&amp;"PIC: "&amp;Checks!$T$8)</f>
        <v/>
      </c>
      <c r="H26" s="115" t="str">
        <f aca="false">IF(Checks!$AH$8="","",Checks!$AH$8)</f>
        <v>OPEN</v>
      </c>
    </row>
    <row r="27" customFormat="false" ht="114" hidden="false" customHeight="true" outlineLevel="0" collapsed="false">
      <c r="A27" s="114" t="str">
        <f aca="false">Checks!$A$9&amp;CHAR(10)&amp;IF(Checks!$I$9="","",Checks!$I$9&amp;": ")&amp;Checks!$J$9</f>
        <v>F01-T7-05
ISOP: All latest applicable ISOP revisions communicated to caterer</v>
      </c>
      <c r="B27" s="114" t="str">
        <f aca="false">Checks!$K$9&amp;IF(Checks!$O$9="","",IF(Checks!$K$9="","",CHAR(10))&amp;"Note: "&amp;Checks!$O$9)</f>
        <v>List revision numbers in Result (see ISOP register)</v>
      </c>
      <c r="C27" s="114" t="str">
        <f aca="false">Checks!$N$9&amp;CHAR(10)&amp;IF(ISNUMBER(Checks!$R$9),TEXT(Checks!$R$9,"DD-MMM-YY HH:MM"),"")&amp;" "&amp;Checks!$P$9</f>
        <v>Required
01-Oct-26 21:35 LHR</v>
      </c>
      <c r="D27" s="114" t="str">
        <f aca="false">IF(Checks!$U$9="","",Checks!$U$9)&amp;IF(Checks!$AB$9="","",CHAR(10)&amp;"CA: "&amp;Checks!$AB$9)</f>
        <v/>
      </c>
      <c r="E27" s="114" t="str">
        <f aca="false">IF(Checks!$V$9="","",Checks!$V$9)&amp;IF(Checks!$AC$9="","",IF(Checks!$V$9="","",CHAR(10))&amp;"N/A just.: "&amp;Checks!$AC$9)&amp;IF(Checks!$W$9="","",CHAR(10)&amp;"Batch: "&amp;Checks!$W$9)&amp;IF(AND(Checks!$X$9="",Checks!$Y$9=""),"",CHAR(10)&amp;"Exp: "&amp;Checks!$X$9&amp;"  /  Act: "&amp;Checks!$Y$9)</f>
        <v/>
      </c>
      <c r="F27" s="114" t="str">
        <f aca="false">IF(Checks!$Z$9="","","Evidence: "&amp;Checks!$Z$9)&amp;IF(Checks!$AA$9="","",IF(Checks!$Z$9="","",CHAR(10))&amp;"CA: "&amp;Checks!$AA$9)</f>
        <v/>
      </c>
      <c r="G27" s="114" t="str">
        <f aca="false">IF(ISNUMBER(Checks!$AD$9),TEXT(Checks!$AD$9,"DD-MMM-YY HH:MM")&amp;" "&amp;Checks!$P$9,"")&amp;IF(Checks!$AE$9="","",CHAR(10)&amp;"Verifier: "&amp;Checks!$AE$9)&amp;IF(Checks!$T$9="","",CHAR(10)&amp;"PIC: "&amp;Checks!$T$9)</f>
        <v/>
      </c>
      <c r="H27" s="115" t="str">
        <f aca="false">IF(Checks!$AH$9="","",Checks!$AH$9)</f>
        <v>OPEN</v>
      </c>
    </row>
    <row r="28" customFormat="false" ht="114" hidden="false" customHeight="true" outlineLevel="0" collapsed="false">
      <c r="A28" s="114" t="str">
        <f aca="false">Checks!$A$10&amp;CHAR(10)&amp;IF(Checks!$I$10="","",Checks!$I$10&amp;": ")&amp;Checks!$J$10</f>
        <v>F01-T7-06
ISOP: Caterer acknowledgement of ISOP revisions recorded</v>
      </c>
      <c r="B28" s="114" t="str">
        <f aca="false">Checks!$K$10&amp;IF(Checks!$O$10="","",IF(Checks!$K$10="","",CHAR(10))&amp;"Note: "&amp;Checks!$O$10)</f>
        <v>Record acknowledgement ref in Evidence</v>
      </c>
      <c r="C28" s="114" t="str">
        <f aca="false">Checks!$N$10&amp;CHAR(10)&amp;IF(ISNUMBER(Checks!$R$10),TEXT(Checks!$R$10,"DD-MMM-YY HH:MM"),"")&amp;" "&amp;Checks!$P$10</f>
        <v>Required
01-Oct-26 21:35 LHR</v>
      </c>
      <c r="D28" s="114" t="str">
        <f aca="false">IF(Checks!$U$10="","",Checks!$U$10)&amp;IF(Checks!$AB$10="","",CHAR(10)&amp;"CA: "&amp;Checks!$AB$10)</f>
        <v/>
      </c>
      <c r="E28" s="114" t="str">
        <f aca="false">IF(Checks!$V$10="","",Checks!$V$10)&amp;IF(Checks!$AC$10="","",IF(Checks!$V$10="","",CHAR(10))&amp;"N/A just.: "&amp;Checks!$AC$10)&amp;IF(Checks!$W$10="","",CHAR(10)&amp;"Batch: "&amp;Checks!$W$10)&amp;IF(AND(Checks!$X$10="",Checks!$Y$10=""),"",CHAR(10)&amp;"Exp: "&amp;Checks!$X$10&amp;"  /  Act: "&amp;Checks!$Y$10)</f>
        <v/>
      </c>
      <c r="F28" s="114" t="str">
        <f aca="false">IF(Checks!$Z$10="","","Evidence: "&amp;Checks!$Z$10)&amp;IF(Checks!$AA$10="","",IF(Checks!$Z$10="","",CHAR(10))&amp;"CA: "&amp;Checks!$AA$10)</f>
        <v/>
      </c>
      <c r="G28" s="114" t="str">
        <f aca="false">IF(ISNUMBER(Checks!$AD$10),TEXT(Checks!$AD$10,"DD-MMM-YY HH:MM")&amp;" "&amp;Checks!$P$10,"")&amp;IF(Checks!$AE$10="","",CHAR(10)&amp;"Verifier: "&amp;Checks!$AE$10)&amp;IF(Checks!$T$10="","",CHAR(10)&amp;"PIC: "&amp;Checks!$T$10)</f>
        <v/>
      </c>
      <c r="H28" s="115" t="str">
        <f aca="false">IF(Checks!$AH$10="","",Checks!$AH$10)</f>
        <v>OPEN</v>
      </c>
    </row>
    <row r="29" customFormat="false" ht="114" hidden="false" customHeight="true" outlineLevel="0" collapsed="false">
      <c r="A29" s="114" t="str">
        <f aca="false">Checks!$A$11&amp;CHAR(10)&amp;IF(Checks!$I$11="","",Checks!$I$11&amp;": ")&amp;Checks!$J$11</f>
        <v>F01-T7-07
Documents: Galley loading diagram (GLD) received, revision recorded &amp; attached</v>
      </c>
      <c r="B29" s="114" t="str">
        <f aca="false">Checks!$K$11&amp;IF(Checks!$O$11="","",IF(Checks!$K$11="","",CHAR(10))&amp;"Note: "&amp;Checks!$O$11)</f>
        <v>Documents sheet row complete</v>
      </c>
      <c r="C29" s="114" t="str">
        <f aca="false">Checks!$N$11&amp;CHAR(10)&amp;IF(ISNUMBER(Checks!$R$11),TEXT(Checks!$R$11,"DD-MMM-YY HH:MM"),"")&amp;" "&amp;Checks!$P$11</f>
        <v>Required
01-Oct-26 21:35 LHR</v>
      </c>
      <c r="D29" s="114" t="str">
        <f aca="false">IF(Checks!$U$11="","",Checks!$U$11)&amp;IF(Checks!$AB$11="","",CHAR(10)&amp;"CA: "&amp;Checks!$AB$11)</f>
        <v/>
      </c>
      <c r="E29" s="114" t="str">
        <f aca="false">IF(Checks!$V$11="","",Checks!$V$11)&amp;IF(Checks!$AC$11="","",IF(Checks!$V$11="","",CHAR(10))&amp;"N/A just.: "&amp;Checks!$AC$11)&amp;IF(Checks!$W$11="","",CHAR(10)&amp;"Batch: "&amp;Checks!$W$11)&amp;IF(AND(Checks!$X$11="",Checks!$Y$11=""),"",CHAR(10)&amp;"Exp: "&amp;Checks!$X$11&amp;"  /  Act: "&amp;Checks!$Y$11)</f>
        <v/>
      </c>
      <c r="F29" s="114" t="str">
        <f aca="false">IF(Checks!$Z$11="","","Evidence: "&amp;Checks!$Z$11)&amp;IF(Checks!$AA$11="","",IF(Checks!$Z$11="","",CHAR(10))&amp;"CA: "&amp;Checks!$AA$11)</f>
        <v/>
      </c>
      <c r="G29" s="114" t="str">
        <f aca="false">IF(ISNUMBER(Checks!$AD$11),TEXT(Checks!$AD$11,"DD-MMM-YY HH:MM")&amp;" "&amp;Checks!$P$11,"")&amp;IF(Checks!$AE$11="","",CHAR(10)&amp;"Verifier: "&amp;Checks!$AE$11)&amp;IF(Checks!$T$11="","",CHAR(10)&amp;"PIC: "&amp;Checks!$T$11)</f>
        <v/>
      </c>
      <c r="H29" s="115" t="str">
        <f aca="false">IF(Checks!$AH$11="","",Checks!$AH$11)</f>
        <v>OPEN</v>
      </c>
    </row>
    <row r="30" customFormat="false" ht="114" hidden="false" customHeight="true" outlineLevel="0" collapsed="false">
      <c r="A30" s="114" t="str">
        <f aca="false">Checks!$A$12&amp;CHAR(10)&amp;IF(Checks!$I$12="","",Checks!$I$12&amp;": ")&amp;Checks!$J$12</f>
        <v>F01-T7-08
Documents: Menu checklist received, revision recorded &amp; attached</v>
      </c>
      <c r="B30" s="114" t="str">
        <f aca="false">Checks!$K$12&amp;IF(Checks!$O$12="","",IF(Checks!$K$12="","",CHAR(10))&amp;"Note: "&amp;Checks!$O$12)</f>
        <v>Documents sheet row complete</v>
      </c>
      <c r="C30" s="114" t="str">
        <f aca="false">Checks!$N$12&amp;CHAR(10)&amp;IF(ISNUMBER(Checks!$R$12),TEXT(Checks!$R$12,"DD-MMM-YY HH:MM"),"")&amp;" "&amp;Checks!$P$12</f>
        <v>Required
01-Oct-26 21:35 LHR</v>
      </c>
      <c r="D30" s="114" t="str">
        <f aca="false">IF(Checks!$U$12="","",Checks!$U$12)&amp;IF(Checks!$AB$12="","",CHAR(10)&amp;"CA: "&amp;Checks!$AB$12)</f>
        <v/>
      </c>
      <c r="E30" s="114" t="str">
        <f aca="false">IF(Checks!$V$12="","",Checks!$V$12)&amp;IF(Checks!$AC$12="","",IF(Checks!$V$12="","",CHAR(10))&amp;"N/A just.: "&amp;Checks!$AC$12)&amp;IF(Checks!$W$12="","",CHAR(10)&amp;"Batch: "&amp;Checks!$W$12)&amp;IF(AND(Checks!$X$12="",Checks!$Y$12=""),"",CHAR(10)&amp;"Exp: "&amp;Checks!$X$12&amp;"  /  Act: "&amp;Checks!$Y$12)</f>
        <v/>
      </c>
      <c r="F30" s="114" t="str">
        <f aca="false">IF(Checks!$Z$12="","","Evidence: "&amp;Checks!$Z$12)&amp;IF(Checks!$AA$12="","",IF(Checks!$Z$12="","",CHAR(10))&amp;"CA: "&amp;Checks!$AA$12)</f>
        <v/>
      </c>
      <c r="G30" s="114" t="str">
        <f aca="false">IF(ISNUMBER(Checks!$AD$12),TEXT(Checks!$AD$12,"DD-MMM-YY HH:MM")&amp;" "&amp;Checks!$P$12,"")&amp;IF(Checks!$AE$12="","",CHAR(10)&amp;"Verifier: "&amp;Checks!$AE$12)&amp;IF(Checks!$T$12="","",CHAR(10)&amp;"PIC: "&amp;Checks!$T$12)</f>
        <v/>
      </c>
      <c r="H30" s="115" t="str">
        <f aca="false">IF(Checks!$AH$12="","",Checks!$AH$12)</f>
        <v>OPEN</v>
      </c>
    </row>
    <row r="31" customFormat="false" ht="114" hidden="false" customHeight="true" outlineLevel="0" collapsed="false">
      <c r="A31" s="114" t="str">
        <f aca="false">Checks!$A$13&amp;CHAR(10)&amp;IF(Checks!$I$13="","",Checks!$I$13&amp;": ")&amp;Checks!$J$13</f>
        <v>F01-T7-09
Uplift plan: Uplift plan confirmed with caterer vs STD Uplift Information</v>
      </c>
      <c r="B31" s="114" t="str">
        <f aca="false">Checks!$K$13&amp;IF(Checks!$O$13="","",IF(Checks!$K$13="","",CHAR(10))&amp;"Note: "&amp;Checks!$O$13)</f>
        <v>Service: 2.5 Meal (Meal); meal uplift stn LHR (ref lists KUL/LHR)</v>
      </c>
      <c r="C31" s="114" t="str">
        <f aca="false">Checks!$N$13&amp;CHAR(10)&amp;IF(ISNUMBER(Checks!$R$13),TEXT(Checks!$R$13,"DD-MMM-YY HH:MM"),"")&amp;" "&amp;Checks!$P$13</f>
        <v>Required
01-Oct-26 21:35 LHR</v>
      </c>
      <c r="D31" s="114" t="str">
        <f aca="false">IF(Checks!$U$13="","",Checks!$U$13)&amp;IF(Checks!$AB$13="","",CHAR(10)&amp;"CA: "&amp;Checks!$AB$13)</f>
        <v/>
      </c>
      <c r="E31" s="114" t="str">
        <f aca="false">IF(Checks!$V$13="","",Checks!$V$13)&amp;IF(Checks!$AC$13="","",IF(Checks!$V$13="","",CHAR(10))&amp;"N/A just.: "&amp;Checks!$AC$13)&amp;IF(Checks!$W$13="","",CHAR(10)&amp;"Batch: "&amp;Checks!$W$13)&amp;IF(AND(Checks!$X$13="",Checks!$Y$13=""),"",CHAR(10)&amp;"Exp: "&amp;Checks!$X$13&amp;"  /  Act: "&amp;Checks!$Y$13)</f>
        <v/>
      </c>
      <c r="F31" s="114" t="str">
        <f aca="false">IF(Checks!$Z$13="","","Evidence: "&amp;Checks!$Z$13)&amp;IF(Checks!$AA$13="","",IF(Checks!$Z$13="","",CHAR(10))&amp;"CA: "&amp;Checks!$AA$13)</f>
        <v/>
      </c>
      <c r="G31" s="114" t="str">
        <f aca="false">IF(ISNUMBER(Checks!$AD$13),TEXT(Checks!$AD$13,"DD-MMM-YY HH:MM")&amp;" "&amp;Checks!$P$13,"")&amp;IF(Checks!$AE$13="","",CHAR(10)&amp;"Verifier: "&amp;Checks!$AE$13)&amp;IF(Checks!$T$13="","",CHAR(10)&amp;"PIC: "&amp;Checks!$T$13)</f>
        <v/>
      </c>
      <c r="H31" s="115" t="str">
        <f aca="false">IF(Checks!$AH$13="","",Checks!$AH$13)</f>
        <v>OPEN</v>
      </c>
    </row>
    <row r="32" customFormat="false" ht="25.5" hidden="false" customHeight="true" outlineLevel="0" collapsed="false">
      <c r="A32" s="113"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Checks!$A$14&amp;CHAR(10)&amp;IF(Checks!$I$14="","",Checks!$I$14&amp;": ")&amp;Checks!$J$14</f>
        <v>F01-T24-01
Meal: Sensory test repeated on ACTUAL production batch for this flight</v>
      </c>
      <c r="B33" s="114" t="str">
        <f aca="false">Checks!$K$14&amp;IF(Checks!$O$14="","",IF(Checks!$K$14="","",CHAR(10))&amp;"Note: "&amp;Checks!$O$14)</f>
        <v>Batch ID, result, CA and acceptance mandatory</v>
      </c>
      <c r="C33" s="114" t="str">
        <f aca="false">Checks!$N$14&amp;CHAR(10)&amp;IF(ISNUMBER(Checks!$R$14),TEXT(Checks!$R$14,"DD-MMM-YY HH:MM"),"")&amp;" "&amp;Checks!$P$14</f>
        <v>Required
07-Oct-26 21:35 LHR</v>
      </c>
      <c r="D33" s="114" t="str">
        <f aca="false">IF(Checks!$U$14="","",Checks!$U$14)&amp;IF(Checks!$AB$14="","",CHAR(10)&amp;"CA: "&amp;Checks!$AB$14)</f>
        <v/>
      </c>
      <c r="E33" s="114" t="str">
        <f aca="false">IF(Checks!$V$14="","",Checks!$V$14)&amp;IF(Checks!$AC$14="","",IF(Checks!$V$14="","",CHAR(10))&amp;"N/A just.: "&amp;Checks!$AC$14)&amp;IF(Checks!$W$14="","",CHAR(10)&amp;"Batch: "&amp;Checks!$W$14)&amp;IF(AND(Checks!$X$14="",Checks!$Y$14=""),"",CHAR(10)&amp;"Exp: "&amp;Checks!$X$14&amp;"  /  Act: "&amp;Checks!$Y$14)</f>
        <v/>
      </c>
      <c r="F33" s="114" t="str">
        <f aca="false">IF(Checks!$Z$14="","","Evidence: "&amp;Checks!$Z$14)&amp;IF(Checks!$AA$14="","",IF(Checks!$Z$14="","",CHAR(10))&amp;"CA: "&amp;Checks!$AA$14)</f>
        <v/>
      </c>
      <c r="G33" s="114" t="str">
        <f aca="false">IF(ISNUMBER(Checks!$AD$14),TEXT(Checks!$AD$14,"DD-MMM-YY HH:MM")&amp;" "&amp;Checks!$P$14,"")&amp;IF(Checks!$AE$14="","",CHAR(10)&amp;"Verifier: "&amp;Checks!$AE$14)&amp;IF(Checks!$T$14="","",CHAR(10)&amp;"PIC: "&amp;Checks!$T$14)</f>
        <v/>
      </c>
      <c r="H33" s="115" t="str">
        <f aca="false">IF(Checks!$AH$14="","",Checks!$AH$14)</f>
        <v>OPEN</v>
      </c>
    </row>
    <row r="34" customFormat="false" ht="25.5" hidden="false" customHeight="true" outlineLevel="0" collapsed="false">
      <c r="A34" s="113"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Checks!$A$15&amp;CHAR(10)&amp;IF(Checks!$I$15="","",Checks!$I$15&amp;": ")&amp;Checks!$J$15</f>
        <v>F01-T12-01
Meal: Meal quality vs menu checklist</v>
      </c>
      <c r="B35" s="114" t="str">
        <f aca="false">Checks!$K$15&amp;IF(Checks!$O$15="","",IF(Checks!$K$15="","",CHAR(10))&amp;"Note: "&amp;Checks!$O$15)</f>
        <v>Note: Preparation check at caterer - does NOT confirm loading.</v>
      </c>
      <c r="C35" s="114" t="str">
        <f aca="false">Checks!$N$15&amp;CHAR(10)&amp;IF(ISNUMBER(Checks!$R$15),TEXT(Checks!$R$15,"DD-MMM-YY HH:MM"),"")&amp;" "&amp;Checks!$P$15</f>
        <v>Required
08-Oct-26 09:35 LHR</v>
      </c>
      <c r="D35" s="114" t="str">
        <f aca="false">IF(Checks!$U$15="","",Checks!$U$15)&amp;IF(Checks!$AB$15="","",CHAR(10)&amp;"CA: "&amp;Checks!$AB$15)</f>
        <v/>
      </c>
      <c r="E35" s="114" t="str">
        <f aca="false">IF(Checks!$V$15="","",Checks!$V$15)&amp;IF(Checks!$AC$15="","",IF(Checks!$V$15="","",CHAR(10))&amp;"N/A just.: "&amp;Checks!$AC$15)&amp;IF(Checks!$W$15="","",CHAR(10)&amp;"Batch: "&amp;Checks!$W$15)&amp;IF(AND(Checks!$X$15="",Checks!$Y$15=""),"",CHAR(10)&amp;"Exp: "&amp;Checks!$X$15&amp;"  /  Act: "&amp;Checks!$Y$15)</f>
        <v/>
      </c>
      <c r="F35" s="114" t="str">
        <f aca="false">IF(Checks!$Z$15="","","Evidence: "&amp;Checks!$Z$15)&amp;IF(Checks!$AA$15="","",IF(Checks!$Z$15="","",CHAR(10))&amp;"CA: "&amp;Checks!$AA$15)</f>
        <v/>
      </c>
      <c r="G35" s="114" t="str">
        <f aca="false">IF(ISNUMBER(Checks!$AD$15),TEXT(Checks!$AD$15,"DD-MMM-YY HH:MM")&amp;" "&amp;Checks!$P$15,"")&amp;IF(Checks!$AE$15="","",CHAR(10)&amp;"Verifier: "&amp;Checks!$AE$15)&amp;IF(Checks!$T$15="","",CHAR(10)&amp;"PIC: "&amp;Checks!$T$15)</f>
        <v/>
      </c>
      <c r="H35" s="115" t="str">
        <f aca="false">IF(Checks!$AH$15="","",Checks!$AH$15)</f>
        <v>OPEN</v>
      </c>
    </row>
    <row r="36" customFormat="false" ht="114" hidden="false" customHeight="true" outlineLevel="0" collapsed="false">
      <c r="A36" s="114" t="str">
        <f aca="false">Checks!$A$16&amp;CHAR(10)&amp;IF(Checks!$I$16="","",Checks!$I$16&amp;": ")&amp;Checks!$J$16</f>
        <v>F01-T12-02
Meal: Meal quantities vs menu checklist</v>
      </c>
      <c r="B36" s="114" t="str">
        <f aca="false">Checks!$K$16&amp;IF(Checks!$O$16="","",IF(Checks!$K$16="","",CHAR(10))&amp;"Note: "&amp;Checks!$O$16)</f>
        <v>Enter expected &amp; actual
Note: Preparation check at caterer - does NOT confirm loading.</v>
      </c>
      <c r="C36" s="114" t="str">
        <f aca="false">Checks!$N$16&amp;CHAR(10)&amp;IF(ISNUMBER(Checks!$R$16),TEXT(Checks!$R$16,"DD-MMM-YY HH:MM"),"")&amp;" "&amp;Checks!$P$16</f>
        <v>Required
08-Oct-26 09:35 LHR</v>
      </c>
      <c r="D36" s="114" t="str">
        <f aca="false">IF(Checks!$U$16="","",Checks!$U$16)&amp;IF(Checks!$AB$16="","",CHAR(10)&amp;"CA: "&amp;Checks!$AB$16)</f>
        <v/>
      </c>
      <c r="E36" s="114" t="str">
        <f aca="false">IF(Checks!$V$16="","",Checks!$V$16)&amp;IF(Checks!$AC$16="","",IF(Checks!$V$16="","",CHAR(10))&amp;"N/A just.: "&amp;Checks!$AC$16)&amp;IF(Checks!$W$16="","",CHAR(10)&amp;"Batch: "&amp;Checks!$W$16)&amp;IF(AND(Checks!$X$16="",Checks!$Y$16=""),"",CHAR(10)&amp;"Exp: "&amp;Checks!$X$16&amp;"  /  Act: "&amp;Checks!$Y$16)</f>
        <v/>
      </c>
      <c r="F36" s="114" t="str">
        <f aca="false">IF(Checks!$Z$16="","","Evidence: "&amp;Checks!$Z$16)&amp;IF(Checks!$AA$16="","",IF(Checks!$Z$16="","",CHAR(10))&amp;"CA: "&amp;Checks!$AA$16)</f>
        <v/>
      </c>
      <c r="G36" s="114" t="str">
        <f aca="false">IF(ISNUMBER(Checks!$AD$16),TEXT(Checks!$AD$16,"DD-MMM-YY HH:MM")&amp;" "&amp;Checks!$P$16,"")&amp;IF(Checks!$AE$16="","",CHAR(10)&amp;"Verifier: "&amp;Checks!$AE$16)&amp;IF(Checks!$T$16="","",CHAR(10)&amp;"PIC: "&amp;Checks!$T$16)</f>
        <v/>
      </c>
      <c r="H36" s="115" t="str">
        <f aca="false">IF(Checks!$AH$16="","",Checks!$AH$16)</f>
        <v>OPEN</v>
      </c>
    </row>
    <row r="37" customFormat="false" ht="114" hidden="false" customHeight="true" outlineLevel="0" collapsed="false">
      <c r="A37" s="114" t="str">
        <f aca="false">Checks!$A$17&amp;CHAR(10)&amp;IF(Checks!$I$17="","",Checks!$I$17&amp;": ")&amp;Checks!$J$17</f>
        <v>F01-T12-03
Equipment: Equipment cleanliness vs GLD</v>
      </c>
      <c r="B37" s="114" t="str">
        <f aca="false">Checks!$K$17&amp;IF(Checks!$O$17="","",IF(Checks!$K$17="","",CHAR(10))&amp;"Note: "&amp;Checks!$O$17)</f>
        <v>Note: Preparation check at caterer - does NOT confirm loading.</v>
      </c>
      <c r="C37" s="114" t="str">
        <f aca="false">Checks!$N$17&amp;CHAR(10)&amp;IF(ISNUMBER(Checks!$R$17),TEXT(Checks!$R$17,"DD-MMM-YY HH:MM"),"")&amp;" "&amp;Checks!$P$17</f>
        <v>Required
08-Oct-26 09:35 LHR</v>
      </c>
      <c r="D37" s="114" t="str">
        <f aca="false">IF(Checks!$U$17="","",Checks!$U$17)&amp;IF(Checks!$AB$17="","",CHAR(10)&amp;"CA: "&amp;Checks!$AB$17)</f>
        <v/>
      </c>
      <c r="E37" s="114" t="str">
        <f aca="false">IF(Checks!$V$17="","",Checks!$V$17)&amp;IF(Checks!$AC$17="","",IF(Checks!$V$17="","",CHAR(10))&amp;"N/A just.: "&amp;Checks!$AC$17)&amp;IF(Checks!$W$17="","",CHAR(10)&amp;"Batch: "&amp;Checks!$W$17)&amp;IF(AND(Checks!$X$17="",Checks!$Y$17=""),"",CHAR(10)&amp;"Exp: "&amp;Checks!$X$17&amp;"  /  Act: "&amp;Checks!$Y$17)</f>
        <v/>
      </c>
      <c r="F37" s="114" t="str">
        <f aca="false">IF(Checks!$Z$17="","","Evidence: "&amp;Checks!$Z$17)&amp;IF(Checks!$AA$17="","",IF(Checks!$Z$17="","",CHAR(10))&amp;"CA: "&amp;Checks!$AA$17)</f>
        <v/>
      </c>
      <c r="G37" s="114" t="str">
        <f aca="false">IF(ISNUMBER(Checks!$AD$17),TEXT(Checks!$AD$17,"DD-MMM-YY HH:MM")&amp;" "&amp;Checks!$P$17,"")&amp;IF(Checks!$AE$17="","",CHAR(10)&amp;"Verifier: "&amp;Checks!$AE$17)&amp;IF(Checks!$T$17="","",CHAR(10)&amp;"PIC: "&amp;Checks!$T$17)</f>
        <v/>
      </c>
      <c r="H37" s="115" t="str">
        <f aca="false">IF(Checks!$AH$17="","",Checks!$AH$17)</f>
        <v>OPEN</v>
      </c>
    </row>
    <row r="38" customFormat="false" ht="114" hidden="false" customHeight="true" outlineLevel="0" collapsed="false">
      <c r="A38" s="114" t="str">
        <f aca="false">Checks!$A$18&amp;CHAR(10)&amp;IF(Checks!$I$18="","",Checks!$I$18&amp;": ")&amp;Checks!$J$18</f>
        <v>F01-T12-04
Equipment: Equipment presentation vs GLD</v>
      </c>
      <c r="B38" s="114" t="str">
        <f aca="false">Checks!$K$18&amp;IF(Checks!$O$18="","",IF(Checks!$K$18="","",CHAR(10))&amp;"Note: "&amp;Checks!$O$18)</f>
        <v>Note: Preparation check at caterer - does NOT confirm loading.</v>
      </c>
      <c r="C38" s="114" t="str">
        <f aca="false">Checks!$N$18&amp;CHAR(10)&amp;IF(ISNUMBER(Checks!$R$18),TEXT(Checks!$R$18,"DD-MMM-YY HH:MM"),"")&amp;" "&amp;Checks!$P$18</f>
        <v>Required
08-Oct-26 09:35 LHR</v>
      </c>
      <c r="D38" s="114" t="str">
        <f aca="false">IF(Checks!$U$18="","",Checks!$U$18)&amp;IF(Checks!$AB$18="","",CHAR(10)&amp;"CA: "&amp;Checks!$AB$18)</f>
        <v/>
      </c>
      <c r="E38" s="114" t="str">
        <f aca="false">IF(Checks!$V$18="","",Checks!$V$18)&amp;IF(Checks!$AC$18="","",IF(Checks!$V$18="","",CHAR(10))&amp;"N/A just.: "&amp;Checks!$AC$18)&amp;IF(Checks!$W$18="","",CHAR(10)&amp;"Batch: "&amp;Checks!$W$18)&amp;IF(AND(Checks!$X$18="",Checks!$Y$18=""),"",CHAR(10)&amp;"Exp: "&amp;Checks!$X$18&amp;"  /  Act: "&amp;Checks!$Y$18)</f>
        <v/>
      </c>
      <c r="F38" s="114" t="str">
        <f aca="false">IF(Checks!$Z$18="","","Evidence: "&amp;Checks!$Z$18)&amp;IF(Checks!$AA$18="","",IF(Checks!$Z$18="","",CHAR(10))&amp;"CA: "&amp;Checks!$AA$18)</f>
        <v/>
      </c>
      <c r="G38" s="114" t="str">
        <f aca="false">IF(ISNUMBER(Checks!$AD$18),TEXT(Checks!$AD$18,"DD-MMM-YY HH:MM")&amp;" "&amp;Checks!$P$18,"")&amp;IF(Checks!$AE$18="","",CHAR(10)&amp;"Verifier: "&amp;Checks!$AE$18)&amp;IF(Checks!$T$18="","",CHAR(10)&amp;"PIC: "&amp;Checks!$T$18)</f>
        <v/>
      </c>
      <c r="H38" s="115" t="str">
        <f aca="false">IF(Checks!$AH$18="","",Checks!$AH$18)</f>
        <v>OPEN</v>
      </c>
    </row>
    <row r="39" customFormat="false" ht="114" hidden="false" customHeight="true" outlineLevel="0" collapsed="false">
      <c r="A39" s="114" t="str">
        <f aca="false">Checks!$A$19&amp;CHAR(10)&amp;IF(Checks!$I$19="","",Checks!$I$19&amp;": ")&amp;Checks!$J$19</f>
        <v>F01-T12-05
Equipment: Equipment serviceability vs GLD</v>
      </c>
      <c r="B39" s="114" t="str">
        <f aca="false">Checks!$K$19&amp;IF(Checks!$O$19="","",IF(Checks!$K$19="","",CHAR(10))&amp;"Note: "&amp;Checks!$O$19)</f>
        <v>Note: Preparation check at caterer - does NOT confirm loading.</v>
      </c>
      <c r="C39" s="114" t="str">
        <f aca="false">Checks!$N$19&amp;CHAR(10)&amp;IF(ISNUMBER(Checks!$R$19),TEXT(Checks!$R$19,"DD-MMM-YY HH:MM"),"")&amp;" "&amp;Checks!$P$19</f>
        <v>Required
08-Oct-26 09:35 LHR</v>
      </c>
      <c r="D39" s="114" t="str">
        <f aca="false">IF(Checks!$U$19="","",Checks!$U$19)&amp;IF(Checks!$AB$19="","",CHAR(10)&amp;"CA: "&amp;Checks!$AB$19)</f>
        <v/>
      </c>
      <c r="E39" s="114" t="str">
        <f aca="false">IF(Checks!$V$19="","",Checks!$V$19)&amp;IF(Checks!$AC$19="","",IF(Checks!$V$19="","",CHAR(10))&amp;"N/A just.: "&amp;Checks!$AC$19)&amp;IF(Checks!$W$19="","",CHAR(10)&amp;"Batch: "&amp;Checks!$W$19)&amp;IF(AND(Checks!$X$19="",Checks!$Y$19=""),"",CHAR(10)&amp;"Exp: "&amp;Checks!$X$19&amp;"  /  Act: "&amp;Checks!$Y$19)</f>
        <v/>
      </c>
      <c r="F39" s="114" t="str">
        <f aca="false">IF(Checks!$Z$19="","","Evidence: "&amp;Checks!$Z$19)&amp;IF(Checks!$AA$19="","",IF(Checks!$Z$19="","",CHAR(10))&amp;"CA: "&amp;Checks!$AA$19)</f>
        <v/>
      </c>
      <c r="G39" s="114" t="str">
        <f aca="false">IF(ISNUMBER(Checks!$AD$19),TEXT(Checks!$AD$19,"DD-MMM-YY HH:MM")&amp;" "&amp;Checks!$P$19,"")&amp;IF(Checks!$AE$19="","",CHAR(10)&amp;"Verifier: "&amp;Checks!$AE$19)&amp;IF(Checks!$T$19="","",CHAR(10)&amp;"PIC: "&amp;Checks!$T$19)</f>
        <v/>
      </c>
      <c r="H39" s="115" t="str">
        <f aca="false">IF(Checks!$AH$19="","",Checks!$AH$19)</f>
        <v>OPEN</v>
      </c>
    </row>
    <row r="40" customFormat="false" ht="322.5" hidden="false" customHeight="true" outlineLevel="0" collapsed="false">
      <c r="A40" s="114" t="str">
        <f aca="false">Checks!$A$20&amp;CHAR(10)&amp;IF(Checks!$I$20="","",Checks!$I$20&amp;": ")&amp;Checks!$J$20</f>
        <v>F01-T12-06
Equipment: Equipment quantities vs GLD</v>
      </c>
      <c r="B40" s="114"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Checks!$N$20&amp;CHAR(10)&amp;IF(ISNUMBER(Checks!$R$20),TEXT(Checks!$R$20,"DD-MMM-YY HH:MM"),"")&amp;" "&amp;Checks!$P$20</f>
        <v>Required
08-Oct-26 09:35 LHR</v>
      </c>
      <c r="D40" s="114" t="str">
        <f aca="false">IF(Checks!$U$20="","",Checks!$U$20)&amp;IF(Checks!$AB$20="","",CHAR(10)&amp;"CA: "&amp;Checks!$AB$20)</f>
        <v/>
      </c>
      <c r="E40" s="114" t="str">
        <f aca="false">IF(Checks!$V$20="","",Checks!$V$20)&amp;IF(Checks!$AC$20="","",IF(Checks!$V$20="","",CHAR(10))&amp;"N/A just.: "&amp;Checks!$AC$20)&amp;IF(Checks!$W$20="","",CHAR(10)&amp;"Batch: "&amp;Checks!$W$20)&amp;IF(AND(Checks!$X$20="",Checks!$Y$20=""),"",CHAR(10)&amp;"Exp: "&amp;Checks!$X$20&amp;"  /  Act: "&amp;Checks!$Y$20)</f>
        <v/>
      </c>
      <c r="F40" s="114" t="str">
        <f aca="false">IF(Checks!$Z$20="","","Evidence: "&amp;Checks!$Z$20)&amp;IF(Checks!$AA$20="","",IF(Checks!$Z$20="","",CHAR(10))&amp;"CA: "&amp;Checks!$AA$20)</f>
        <v/>
      </c>
      <c r="G40" s="114" t="str">
        <f aca="false">IF(ISNUMBER(Checks!$AD$20),TEXT(Checks!$AD$20,"DD-MMM-YY HH:MM")&amp;" "&amp;Checks!$P$20,"")&amp;IF(Checks!$AE$20="","",CHAR(10)&amp;"Verifier: "&amp;Checks!$AE$20)&amp;IF(Checks!$T$20="","",CHAR(10)&amp;"PIC: "&amp;Checks!$T$20)</f>
        <v/>
      </c>
      <c r="H40" s="115" t="str">
        <f aca="false">IF(Checks!$AH$20="","",Checks!$AH$20)</f>
        <v>OPEN</v>
      </c>
    </row>
    <row r="41" customFormat="false" ht="114" hidden="false" customHeight="true" outlineLevel="0" collapsed="false">
      <c r="A41" s="114" t="str">
        <f aca="false">Checks!$A$21&amp;CHAR(10)&amp;IF(Checks!$I$21="","",Checks!$I$21&amp;": ")&amp;Checks!$J$21</f>
        <v>F01-T12-07
Equipment: Loading positions planned vs GLD</v>
      </c>
      <c r="B41" s="114" t="str">
        <f aca="false">Checks!$K$21&amp;IF(Checks!$O$21="","",IF(Checks!$K$21="","",CHAR(10))&amp;"Note: "&amp;Checks!$O$21)</f>
        <v>Note: Preparation check at caterer - does NOT confirm loading.</v>
      </c>
      <c r="C41" s="114" t="str">
        <f aca="false">Checks!$N$21&amp;CHAR(10)&amp;IF(ISNUMBER(Checks!$R$21),TEXT(Checks!$R$21,"DD-MMM-YY HH:MM"),"")&amp;" "&amp;Checks!$P$21</f>
        <v>Required
08-Oct-26 09:35 LHR</v>
      </c>
      <c r="D41" s="114" t="str">
        <f aca="false">IF(Checks!$U$21="","",Checks!$U$21)&amp;IF(Checks!$AB$21="","",CHAR(10)&amp;"CA: "&amp;Checks!$AB$21)</f>
        <v/>
      </c>
      <c r="E41" s="114" t="str">
        <f aca="false">IF(Checks!$V$21="","",Checks!$V$21)&amp;IF(Checks!$AC$21="","",IF(Checks!$V$21="","",CHAR(10))&amp;"N/A just.: "&amp;Checks!$AC$21)&amp;IF(Checks!$W$21="","",CHAR(10)&amp;"Batch: "&amp;Checks!$W$21)&amp;IF(AND(Checks!$X$21="",Checks!$Y$21=""),"",CHAR(10)&amp;"Exp: "&amp;Checks!$X$21&amp;"  /  Act: "&amp;Checks!$Y$21)</f>
        <v/>
      </c>
      <c r="F41" s="114" t="str">
        <f aca="false">IF(Checks!$Z$21="","","Evidence: "&amp;Checks!$Z$21)&amp;IF(Checks!$AA$21="","",IF(Checks!$Z$21="","",CHAR(10))&amp;"CA: "&amp;Checks!$AA$21)</f>
        <v/>
      </c>
      <c r="G41" s="114" t="str">
        <f aca="false">IF(ISNUMBER(Checks!$AD$21),TEXT(Checks!$AD$21,"DD-MMM-YY HH:MM")&amp;" "&amp;Checks!$P$21,"")&amp;IF(Checks!$AE$21="","",CHAR(10)&amp;"Verifier: "&amp;Checks!$AE$21)&amp;IF(Checks!$T$21="","",CHAR(10)&amp;"PIC: "&amp;Checks!$T$21)</f>
        <v/>
      </c>
      <c r="H41" s="115" t="str">
        <f aca="false">IF(Checks!$AH$21="","",Checks!$AH$21)</f>
        <v>OPEN</v>
      </c>
    </row>
    <row r="42" customFormat="false" ht="135.75" hidden="false" customHeight="true" outlineLevel="0" collapsed="false">
      <c r="A42" s="114" t="str">
        <f aca="false">Checks!$A$22&amp;CHAR(10)&amp;IF(Checks!$I$22="","",Checks!$I$22&amp;": ")&amp;Checks!$J$22</f>
        <v>F01-T12-08
Amenities: Toiletry kits - prepared</v>
      </c>
      <c r="B42" s="114"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4" t="str">
        <f aca="false">Checks!$N$22&amp;CHAR(10)&amp;IF(ISNUMBER(Checks!$R$22),TEXT(Checks!$R$22,"DD-MMM-YY HH:MM"),"")&amp;" "&amp;Checks!$P$22</f>
        <v>Clarification required
08-Oct-26 09:35 LHR</v>
      </c>
      <c r="D42" s="114" t="str">
        <f aca="false">IF(Checks!$U$22="","",Checks!$U$22)&amp;IF(Checks!$AB$22="","",CHAR(10)&amp;"CA: "&amp;Checks!$AB$22)</f>
        <v/>
      </c>
      <c r="E42" s="114" t="str">
        <f aca="false">IF(Checks!$V$22="","",Checks!$V$22)&amp;IF(Checks!$AC$22="","",IF(Checks!$V$22="","",CHAR(10))&amp;"N/A just.: "&amp;Checks!$AC$22)&amp;IF(Checks!$W$22="","",CHAR(10)&amp;"Batch: "&amp;Checks!$W$22)&amp;IF(AND(Checks!$X$22="",Checks!$Y$22=""),"",CHAR(10)&amp;"Exp: "&amp;Checks!$X$22&amp;"  /  Act: "&amp;Checks!$Y$22)</f>
        <v/>
      </c>
      <c r="F42" s="114" t="str">
        <f aca="false">IF(Checks!$Z$22="","","Evidence: "&amp;Checks!$Z$22)&amp;IF(Checks!$AA$22="","",IF(Checks!$Z$22="","",CHAR(10))&amp;"CA: "&amp;Checks!$AA$22)</f>
        <v/>
      </c>
      <c r="G42" s="114" t="str">
        <f aca="false">IF(ISNUMBER(Checks!$AD$22),TEXT(Checks!$AD$22,"DD-MMM-YY HH:MM")&amp;" "&amp;Checks!$P$22,"")&amp;IF(Checks!$AE$22="","",CHAR(10)&amp;"Verifier: "&amp;Checks!$AE$22)&amp;IF(Checks!$T$22="","",CHAR(10)&amp;"PIC: "&amp;Checks!$T$22)</f>
        <v/>
      </c>
      <c r="H42" s="115" t="str">
        <f aca="false">IF(Checks!$AH$22="","",Checks!$AH$22)</f>
        <v>OPEN – CLARIFICATION</v>
      </c>
    </row>
    <row r="43" customFormat="false" ht="114" hidden="false" customHeight="true" outlineLevel="0" collapsed="false">
      <c r="A43" s="114" t="str">
        <f aca="false">Checks!$A$23&amp;CHAR(10)&amp;IF(Checks!$I$23="","",Checks!$I$23&amp;": ")&amp;Checks!$J$23</f>
        <v>F01-T12-09
Seat Linen: Seat pillow (EY) - prepared</v>
      </c>
      <c r="B43" s="114" t="str">
        <f aca="false">Checks!$K$23&amp;IF(Checks!$O$23="","",IF(Checks!$K$23="","",CHAR(10))&amp;"Note: "&amp;Checks!$O$23)</f>
        <v>Available 100% (ticked in reference)
Note: Reference gives no uplift stn for this item: preparation checked at the meal uplift stn (LHR) - confirm with caterer.</v>
      </c>
      <c r="C43" s="114" t="str">
        <f aca="false">Checks!$N$23&amp;CHAR(10)&amp;IF(ISNUMBER(Checks!$R$23),TEXT(Checks!$R$23,"DD-MMM-YY HH:MM"),"")&amp;" "&amp;Checks!$P$23</f>
        <v>Required
08-Oct-26 09:35 LHR</v>
      </c>
      <c r="D43" s="114" t="str">
        <f aca="false">IF(Checks!$U$23="","",Checks!$U$23)&amp;IF(Checks!$AB$23="","",CHAR(10)&amp;"CA: "&amp;Checks!$AB$23)</f>
        <v/>
      </c>
      <c r="E43" s="114" t="str">
        <f aca="false">IF(Checks!$V$23="","",Checks!$V$23)&amp;IF(Checks!$AC$23="","",IF(Checks!$V$23="","",CHAR(10))&amp;"N/A just.: "&amp;Checks!$AC$23)&amp;IF(Checks!$W$23="","",CHAR(10)&amp;"Batch: "&amp;Checks!$W$23)&amp;IF(AND(Checks!$X$23="",Checks!$Y$23=""),"",CHAR(10)&amp;"Exp: "&amp;Checks!$X$23&amp;"  /  Act: "&amp;Checks!$Y$23)</f>
        <v/>
      </c>
      <c r="F43" s="114" t="str">
        <f aca="false">IF(Checks!$Z$23="","","Evidence: "&amp;Checks!$Z$23)&amp;IF(Checks!$AA$23="","",IF(Checks!$Z$23="","",CHAR(10))&amp;"CA: "&amp;Checks!$AA$23)</f>
        <v/>
      </c>
      <c r="G43" s="114" t="str">
        <f aca="false">IF(ISNUMBER(Checks!$AD$23),TEXT(Checks!$AD$23,"DD-MMM-YY HH:MM")&amp;" "&amp;Checks!$P$23,"")&amp;IF(Checks!$AE$23="","",CHAR(10)&amp;"Verifier: "&amp;Checks!$AE$23)&amp;IF(Checks!$T$23="","",CHAR(10)&amp;"PIC: "&amp;Checks!$T$23)</f>
        <v/>
      </c>
      <c r="H43" s="115" t="str">
        <f aca="false">IF(Checks!$AH$23="","",Checks!$AH$23)</f>
        <v>OPEN</v>
      </c>
    </row>
    <row r="44" customFormat="false" ht="246" hidden="false" customHeight="true" outlineLevel="0" collapsed="false">
      <c r="A44" s="114" t="str">
        <f aca="false">Checks!$A$24&amp;CHAR(10)&amp;IF(Checks!$I$24="","",Checks!$I$24&amp;": ")&amp;Checks!$J$24</f>
        <v>F01-T12-10
Seat Linen: Blanket (EY) - prepared</v>
      </c>
      <c r="B44" s="114"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4" t="str">
        <f aca="false">Checks!$N$24&amp;CHAR(10)&amp;IF(ISNUMBER(Checks!$R$24),TEXT(Checks!$R$24,"DD-MMM-YY HH:MM"),"")&amp;" "&amp;Checks!$P$24</f>
        <v>Required
08-Oct-26 09:35 LHR</v>
      </c>
      <c r="D44" s="114" t="str">
        <f aca="false">IF(Checks!$U$24="","",Checks!$U$24)&amp;IF(Checks!$AB$24="","",CHAR(10)&amp;"CA: "&amp;Checks!$AB$24)</f>
        <v/>
      </c>
      <c r="E44" s="114" t="str">
        <f aca="false">IF(Checks!$V$24="","",Checks!$V$24)&amp;IF(Checks!$AC$24="","",IF(Checks!$V$24="","",CHAR(10))&amp;"N/A just.: "&amp;Checks!$AC$24)&amp;IF(Checks!$W$24="","",CHAR(10)&amp;"Batch: "&amp;Checks!$W$24)&amp;IF(AND(Checks!$X$24="",Checks!$Y$24=""),"",CHAR(10)&amp;"Exp: "&amp;Checks!$X$24&amp;"  /  Act: "&amp;Checks!$Y$24)</f>
        <v/>
      </c>
      <c r="F44" s="114" t="str">
        <f aca="false">IF(Checks!$Z$24="","","Evidence: "&amp;Checks!$Z$24)&amp;IF(Checks!$AA$24="","",IF(Checks!$Z$24="","",CHAR(10))&amp;"CA: "&amp;Checks!$AA$24)</f>
        <v/>
      </c>
      <c r="G44" s="114" t="str">
        <f aca="false">IF(ISNUMBER(Checks!$AD$24),TEXT(Checks!$AD$24,"DD-MMM-YY HH:MM")&amp;" "&amp;Checks!$P$24,"")&amp;IF(Checks!$AE$24="","",CHAR(10)&amp;"Verifier: "&amp;Checks!$AE$24)&amp;IF(Checks!$T$24="","",CHAR(10)&amp;"PIC: "&amp;Checks!$T$24)</f>
        <v/>
      </c>
      <c r="H44" s="115" t="str">
        <f aca="false">IF(Checks!$AH$24="","",Checks!$AH$24)</f>
        <v>OPEN</v>
      </c>
    </row>
    <row r="45" customFormat="false" ht="25.5" hidden="false" customHeight="true" outlineLevel="0" collapsed="false">
      <c r="A45" s="113"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Checks!$A$25&amp;CHAR(10)&amp;IF(Checks!$I$25="","",Checks!$I$25&amp;": ")&amp;Checks!$J$25</f>
        <v>F01-UPL-01
Meal: Meals physically uplifted on board - quantity vs menu checklist</v>
      </c>
      <c r="B46" s="114" t="str">
        <f aca="false">Checks!$K$25&amp;IF(Checks!$O$25="","",IF(Checks!$K$25="","",CHAR(10))&amp;"Note: "&amp;Checks!$O$25)</f>
        <v>Enter expected &amp; actual
Note: Confirm on board before departure; completion time must fall inside the uplift window.</v>
      </c>
      <c r="C46" s="114" t="str">
        <f aca="false">Checks!$N$25&amp;CHAR(10)&amp;IF(ISNUMBER(Checks!$R$25),TEXT(Checks!$R$25,"DD-MMM-YY HH:MM"),"")&amp;" "&amp;Checks!$P$25</f>
        <v>Required
08-Oct-26 21:35 LHR</v>
      </c>
      <c r="D46" s="114" t="str">
        <f aca="false">IF(Checks!$U$25="","",Checks!$U$25)&amp;IF(Checks!$AB$25="","",CHAR(10)&amp;"CA: "&amp;Checks!$AB$25)</f>
        <v/>
      </c>
      <c r="E46" s="114" t="str">
        <f aca="false">IF(Checks!$V$25="","",Checks!$V$25)&amp;IF(Checks!$AC$25="","",IF(Checks!$V$25="","",CHAR(10))&amp;"N/A just.: "&amp;Checks!$AC$25)&amp;IF(Checks!$W$25="","",CHAR(10)&amp;"Batch: "&amp;Checks!$W$25)&amp;IF(AND(Checks!$X$25="",Checks!$Y$25=""),"",CHAR(10)&amp;"Exp: "&amp;Checks!$X$25&amp;"  /  Act: "&amp;Checks!$Y$25)</f>
        <v/>
      </c>
      <c r="F46" s="114" t="str">
        <f aca="false">IF(Checks!$Z$25="","","Evidence: "&amp;Checks!$Z$25)&amp;IF(Checks!$AA$25="","",IF(Checks!$Z$25="","",CHAR(10))&amp;"CA: "&amp;Checks!$AA$25)</f>
        <v/>
      </c>
      <c r="G46" s="114" t="str">
        <f aca="false">IF(ISNUMBER(Checks!$AD$25),TEXT(Checks!$AD$25,"DD-MMM-YY HH:MM")&amp;" "&amp;Checks!$P$25,"")&amp;IF(Checks!$AE$25="","",CHAR(10)&amp;"Verifier: "&amp;Checks!$AE$25)&amp;IF(Checks!$T$25="","",CHAR(10)&amp;"PIC: "&amp;Checks!$T$25)</f>
        <v/>
      </c>
      <c r="H46" s="115" t="str">
        <f aca="false">IF(Checks!$AH$25="","",Checks!$AH$25)</f>
        <v>OPEN</v>
      </c>
    </row>
    <row r="47" customFormat="false" ht="114" hidden="false" customHeight="true" outlineLevel="0" collapsed="false">
      <c r="A47" s="114" t="str">
        <f aca="false">Checks!$A$26&amp;CHAR(10)&amp;IF(Checks!$I$26="","",Checks!$I$26&amp;": ")&amp;Checks!$J$26</f>
        <v>F01-UPL-02
Equipment: Equipment physically loaded at GLD positions - quantity &amp; positions</v>
      </c>
      <c r="B47" s="114" t="str">
        <f aca="false">Checks!$K$26&amp;IF(Checks!$O$26="","",IF(Checks!$K$26="","",CHAR(10))&amp;"Note: "&amp;Checks!$O$26)</f>
        <v>Enter expected &amp; actual
Note: Confirm on board before departure; completion time must fall inside the uplift window.</v>
      </c>
      <c r="C47" s="114" t="str">
        <f aca="false">Checks!$N$26&amp;CHAR(10)&amp;IF(ISNUMBER(Checks!$R$26),TEXT(Checks!$R$26,"DD-MMM-YY HH:MM"),"")&amp;" "&amp;Checks!$P$26</f>
        <v>Required
08-Oct-26 21:35 LHR</v>
      </c>
      <c r="D47" s="114" t="str">
        <f aca="false">IF(Checks!$U$26="","",Checks!$U$26)&amp;IF(Checks!$AB$26="","",CHAR(10)&amp;"CA: "&amp;Checks!$AB$26)</f>
        <v/>
      </c>
      <c r="E47" s="114" t="str">
        <f aca="false">IF(Checks!$V$26="","",Checks!$V$26)&amp;IF(Checks!$AC$26="","",IF(Checks!$V$26="","",CHAR(10))&amp;"N/A just.: "&amp;Checks!$AC$26)&amp;IF(Checks!$W$26="","",CHAR(10)&amp;"Batch: "&amp;Checks!$W$26)&amp;IF(AND(Checks!$X$26="",Checks!$Y$26=""),"",CHAR(10)&amp;"Exp: "&amp;Checks!$X$26&amp;"  /  Act: "&amp;Checks!$Y$26)</f>
        <v/>
      </c>
      <c r="F47" s="114" t="str">
        <f aca="false">IF(Checks!$Z$26="","","Evidence: "&amp;Checks!$Z$26)&amp;IF(Checks!$AA$26="","",IF(Checks!$Z$26="","",CHAR(10))&amp;"CA: "&amp;Checks!$AA$26)</f>
        <v/>
      </c>
      <c r="G47" s="114" t="str">
        <f aca="false">IF(ISNUMBER(Checks!$AD$26),TEXT(Checks!$AD$26,"DD-MMM-YY HH:MM")&amp;" "&amp;Checks!$P$26,"")&amp;IF(Checks!$AE$26="","",CHAR(10)&amp;"Verifier: "&amp;Checks!$AE$26)&amp;IF(Checks!$T$26="","",CHAR(10)&amp;"PIC: "&amp;Checks!$T$26)</f>
        <v/>
      </c>
      <c r="H47" s="115" t="str">
        <f aca="false">IF(Checks!$AH$26="","",Checks!$AH$26)</f>
        <v>OPEN</v>
      </c>
    </row>
    <row r="48" customFormat="false" ht="135.75" hidden="false" customHeight="true" outlineLevel="0" collapsed="false">
      <c r="A48" s="114" t="str">
        <f aca="false">Checks!$A$27&amp;CHAR(10)&amp;IF(Checks!$I$27="","",Checks!$I$27&amp;": ")&amp;Checks!$J$27</f>
        <v>F01-UPL-03
Amenities: Toiletry kits - on board</v>
      </c>
      <c r="B48" s="114"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4" t="str">
        <f aca="false">Checks!$N$27&amp;CHAR(10)&amp;IF(ISNUMBER(Checks!$R$27),TEXT(Checks!$R$27,"DD-MMM-YY HH:MM"),"")&amp;" "&amp;Checks!$P$27</f>
        <v>Clarification required
08-Oct-26 21:35 LHR</v>
      </c>
      <c r="D48" s="114" t="str">
        <f aca="false">IF(Checks!$U$27="","",Checks!$U$27)&amp;IF(Checks!$AB$27="","",CHAR(10)&amp;"CA: "&amp;Checks!$AB$27)</f>
        <v/>
      </c>
      <c r="E48" s="114" t="str">
        <f aca="false">IF(Checks!$V$27="","",Checks!$V$27)&amp;IF(Checks!$AC$27="","",IF(Checks!$V$27="","",CHAR(10))&amp;"N/A just.: "&amp;Checks!$AC$27)&amp;IF(Checks!$W$27="","",CHAR(10)&amp;"Batch: "&amp;Checks!$W$27)&amp;IF(AND(Checks!$X$27="",Checks!$Y$27=""),"",CHAR(10)&amp;"Exp: "&amp;Checks!$X$27&amp;"  /  Act: "&amp;Checks!$Y$27)</f>
        <v/>
      </c>
      <c r="F48" s="114" t="str">
        <f aca="false">IF(Checks!$Z$27="","","Evidence: "&amp;Checks!$Z$27)&amp;IF(Checks!$AA$27="","",IF(Checks!$Z$27="","",CHAR(10))&amp;"CA: "&amp;Checks!$AA$27)</f>
        <v/>
      </c>
      <c r="G48" s="114" t="str">
        <f aca="false">IF(ISNUMBER(Checks!$AD$27),TEXT(Checks!$AD$27,"DD-MMM-YY HH:MM")&amp;" "&amp;Checks!$P$27,"")&amp;IF(Checks!$AE$27="","",CHAR(10)&amp;"Verifier: "&amp;Checks!$AE$27)&amp;IF(Checks!$T$27="","",CHAR(10)&amp;"PIC: "&amp;Checks!$T$27)</f>
        <v/>
      </c>
      <c r="H48" s="115" t="str">
        <f aca="false">IF(Checks!$AH$27="","",Checks!$AH$27)</f>
        <v>OPEN – CLARIFICATION</v>
      </c>
    </row>
    <row r="49" customFormat="false" ht="114" hidden="false" customHeight="true" outlineLevel="0" collapsed="false">
      <c r="A49" s="114" t="str">
        <f aca="false">Checks!$A$28&amp;CHAR(10)&amp;IF(Checks!$I$28="","",Checks!$I$28&amp;": ")&amp;Checks!$J$28</f>
        <v>F01-UPL-04
Seat Linen: Seat pillow (EY) - on board</v>
      </c>
      <c r="B49" s="114" t="str">
        <f aca="false">Checks!$K$28&amp;IF(Checks!$O$28="","",IF(Checks!$K$28="","",CHAR(10))&amp;"Note: "&amp;Checks!$O$28)</f>
        <v>Available 100% (ticked in reference)</v>
      </c>
      <c r="C49" s="114" t="str">
        <f aca="false">Checks!$N$28&amp;CHAR(10)&amp;IF(ISNUMBER(Checks!$R$28),TEXT(Checks!$R$28,"DD-MMM-YY HH:MM"),"")&amp;" "&amp;Checks!$P$28</f>
        <v>Required
08-Oct-26 21:35 LHR</v>
      </c>
      <c r="D49" s="114" t="str">
        <f aca="false">IF(Checks!$U$28="","",Checks!$U$28)&amp;IF(Checks!$AB$28="","",CHAR(10)&amp;"CA: "&amp;Checks!$AB$28)</f>
        <v/>
      </c>
      <c r="E49" s="114" t="str">
        <f aca="false">IF(Checks!$V$28="","",Checks!$V$28)&amp;IF(Checks!$AC$28="","",IF(Checks!$V$28="","",CHAR(10))&amp;"N/A just.: "&amp;Checks!$AC$28)&amp;IF(Checks!$W$28="","",CHAR(10)&amp;"Batch: "&amp;Checks!$W$28)&amp;IF(AND(Checks!$X$28="",Checks!$Y$28=""),"",CHAR(10)&amp;"Exp: "&amp;Checks!$X$28&amp;"  /  Act: "&amp;Checks!$Y$28)</f>
        <v/>
      </c>
      <c r="F49" s="114" t="str">
        <f aca="false">IF(Checks!$Z$28="","","Evidence: "&amp;Checks!$Z$28)&amp;IF(Checks!$AA$28="","",IF(Checks!$Z$28="","",CHAR(10))&amp;"CA: "&amp;Checks!$AA$28)</f>
        <v/>
      </c>
      <c r="G49" s="114" t="str">
        <f aca="false">IF(ISNUMBER(Checks!$AD$28),TEXT(Checks!$AD$28,"DD-MMM-YY HH:MM")&amp;" "&amp;Checks!$P$28,"")&amp;IF(Checks!$AE$28="","",CHAR(10)&amp;"Verifier: "&amp;Checks!$AE$28)&amp;IF(Checks!$T$28="","",CHAR(10)&amp;"PIC: "&amp;Checks!$T$28)</f>
        <v/>
      </c>
      <c r="H49" s="115" t="str">
        <f aca="false">IF(Checks!$AH$28="","",Checks!$AH$28)</f>
        <v>OPEN</v>
      </c>
    </row>
    <row r="50" customFormat="false" ht="168.75" hidden="false" customHeight="true" outlineLevel="0" collapsed="false">
      <c r="A50" s="114" t="str">
        <f aca="false">Checks!$A$29&amp;CHAR(10)&amp;IF(Checks!$I$29="","",Checks!$I$29&amp;": ")&amp;Checks!$J$29</f>
        <v>F01-UPL-05
Seat Linen: Blanket (EY) - on board</v>
      </c>
      <c r="B50" s="114"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4" t="str">
        <f aca="false">Checks!$N$29&amp;CHAR(10)&amp;IF(ISNUMBER(Checks!$R$29),TEXT(Checks!$R$29,"DD-MMM-YY HH:MM"),"")&amp;" "&amp;Checks!$P$29</f>
        <v>Required
08-Oct-26 21:35 LHR</v>
      </c>
      <c r="D50" s="114" t="str">
        <f aca="false">IF(Checks!$U$29="","",Checks!$U$29)&amp;IF(Checks!$AB$29="","",CHAR(10)&amp;"CA: "&amp;Checks!$AB$29)</f>
        <v/>
      </c>
      <c r="E50" s="114" t="str">
        <f aca="false">IF(Checks!$V$29="","",Checks!$V$29)&amp;IF(Checks!$AC$29="","",IF(Checks!$V$29="","",CHAR(10))&amp;"N/A just.: "&amp;Checks!$AC$29)&amp;IF(Checks!$W$29="","",CHAR(10)&amp;"Batch: "&amp;Checks!$W$29)&amp;IF(AND(Checks!$X$29="",Checks!$Y$29=""),"",CHAR(10)&amp;"Exp: "&amp;Checks!$X$29&amp;"  /  Act: "&amp;Checks!$Y$29)</f>
        <v/>
      </c>
      <c r="F50" s="114" t="str">
        <f aca="false">IF(Checks!$Z$29="","","Evidence: "&amp;Checks!$Z$29)&amp;IF(Checks!$AA$29="","",IF(Checks!$Z$29="","",CHAR(10))&amp;"CA: "&amp;Checks!$AA$29)</f>
        <v/>
      </c>
      <c r="G50" s="114" t="str">
        <f aca="false">IF(ISNUMBER(Checks!$AD$29),TEXT(Checks!$AD$29,"DD-MMM-YY HH:MM")&amp;" "&amp;Checks!$P$29,"")&amp;IF(Checks!$AE$29="","",CHAR(10)&amp;"Verifier: "&amp;Checks!$AE$29)&amp;IF(Checks!$T$29="","",CHAR(10)&amp;"PIC: "&amp;Checks!$T$29)</f>
        <v/>
      </c>
      <c r="H50" s="115" t="str">
        <f aca="false">IF(Checks!$AH$29="","",Checks!$AH$29)</f>
        <v>OPEN</v>
      </c>
    </row>
    <row r="52" customFormat="false" ht="24" hidden="false" customHeight="true" outlineLevel="0" collapsed="false">
      <c r="A52" s="116" t="s">
        <v>3453</v>
      </c>
      <c r="B52" s="116"/>
      <c r="C52" s="116"/>
      <c r="D52" s="116"/>
      <c r="E52" s="116" t="s">
        <v>3454</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3408</v>
      </c>
      <c r="B2" s="94" t="str">
        <f aca="false">Flights!$F$6&amp;"   "&amp;TEXT(Flights!$D$6,"DD-MMM-YY")&amp;" ("&amp;Flights!$E$6&amp;")"</f>
        <v>MH0727   09-Oct-26 (FRI)</v>
      </c>
      <c r="C2" s="94"/>
      <c r="D2" s="94"/>
      <c r="E2" s="95" t="s">
        <v>3409</v>
      </c>
      <c r="F2" s="96" t="str">
        <f aca="false">Flights!$AT$6</f>
        <v>NOT READY – DOCUMENTS</v>
      </c>
      <c r="G2" s="96"/>
      <c r="H2" s="96"/>
    </row>
    <row r="3" customFormat="false" ht="24" hidden="false" customHeight="true" outlineLevel="0" collapsed="false">
      <c r="A3" s="93" t="s">
        <v>3410</v>
      </c>
      <c r="B3" s="94" t="str">
        <f aca="false">Flights!$G$6&amp;" → "&amp;Flights!$H$6&amp;"   Class "&amp;Flights!$K$6&amp;"   Seat "&amp;Flights!$O$6</f>
        <v>KUL → CGK   Class BC   Seat 1C</v>
      </c>
      <c r="C3" s="94"/>
      <c r="D3" s="94"/>
      <c r="E3" s="95" t="s">
        <v>73</v>
      </c>
      <c r="F3" s="95" t="s">
        <v>3411</v>
      </c>
      <c r="G3" s="95" t="s">
        <v>3412</v>
      </c>
      <c r="H3" s="95"/>
    </row>
    <row r="4" customFormat="false" ht="24" hidden="false" customHeight="true" outlineLevel="0" collapsed="false">
      <c r="A4" s="93" t="s">
        <v>3413</v>
      </c>
      <c r="B4" s="94" t="str">
        <f aca="false">IF(ISNUMBER(Flights!$I$6),TEXT(Flights!$I$6,"DD-MMM-YY HH:MM"),"")&amp;" "&amp;Flights!$G$6&amp;"  →  "&amp;IF(ISNUMBER(Flights!$J$6),TEXT(Flights!$J$6,"DD-MMM-YY HH:MM"),"")&amp;" "&amp;Flights!$H$6</f>
        <v>09-Oct-26 21:50 KUL  →  09-Oct-26 23:05 CGK</v>
      </c>
      <c r="C4" s="94"/>
      <c r="D4" s="94"/>
      <c r="E4" s="93" t="s">
        <v>3414</v>
      </c>
      <c r="F4" s="97" t="str">
        <f aca="false">IF(ISNUMBER(Flights!$AG$6),TEXT(Flights!$AG$6,"DD-MMM-YY HH:MM"),"")&amp;" "&amp;Flights!$V$6</f>
        <v>02-Oct-26 21:50 KUL</v>
      </c>
      <c r="G4" s="98" t="n">
        <f aca="false">Flights!$AJ$6</f>
        <v>0</v>
      </c>
      <c r="H4" s="98"/>
    </row>
    <row r="5" customFormat="false" ht="24" hidden="false" customHeight="true" outlineLevel="0" collapsed="false">
      <c r="A5" s="93" t="s">
        <v>3415</v>
      </c>
      <c r="B5" s="94" t="str">
        <f aca="false">Flights!$L$6&amp;" – "&amp;Flights!$M$6</f>
        <v>B738MAX – B737-8 (B7M8)</v>
      </c>
      <c r="C5" s="94"/>
      <c r="D5" s="94"/>
      <c r="E5" s="93" t="s">
        <v>3416</v>
      </c>
      <c r="F5" s="97" t="str">
        <f aca="false">IF(ISNUMBER(Flights!$AH$6),TEXT(Flights!$AH$6,"DD-MMM-YY HH:MM"),"")&amp;" "&amp;Flights!$V$6</f>
        <v>08-Oct-26 21:50 KUL</v>
      </c>
      <c r="G5" s="98" t="n">
        <f aca="false">Flights!$AK$6</f>
        <v>0</v>
      </c>
      <c r="H5" s="98"/>
    </row>
    <row r="6" customFormat="false" ht="24" hidden="false" customHeight="true" outlineLevel="0" collapsed="false">
      <c r="A6" s="93" t="s">
        <v>3417</v>
      </c>
      <c r="B6" s="94" t="str">
        <f aca="false">IF(TRIM(Flights!$N$6)="","__________________",Flights!$N$6)</f>
        <v>__________________</v>
      </c>
      <c r="C6" s="94"/>
      <c r="D6" s="94"/>
      <c r="E6" s="93" t="s">
        <v>3418</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3419</v>
      </c>
      <c r="B7" s="94" t="str">
        <f aca="false">Flights!$T$6</f>
        <v>1 Meal (Meal)</v>
      </c>
      <c r="C7" s="94"/>
      <c r="D7" s="94"/>
      <c r="E7" s="93" t="s">
        <v>3420</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155</v>
      </c>
      <c r="B8" s="94" t="str">
        <f aca="false">Flights!$V$6&amp;"   (reference uplift stns: "&amp;Flights!$U$6&amp;")"</f>
        <v>KUL   (reference uplift stns: KUL/CGK)</v>
      </c>
      <c r="C8" s="94"/>
      <c r="D8" s="94"/>
      <c r="E8" s="93" t="s">
        <v>3421</v>
      </c>
      <c r="F8" s="99" t="s">
        <v>3422</v>
      </c>
      <c r="G8" s="98" t="n">
        <f aca="false">Flights!$AN$6</f>
        <v>0</v>
      </c>
      <c r="H8" s="98"/>
    </row>
    <row r="9" customFormat="false" ht="12.75" hidden="false" customHeight="true" outlineLevel="0" collapsed="false">
      <c r="A9" s="93" t="s">
        <v>3423</v>
      </c>
      <c r="B9" s="94" t="str">
        <f aca="false">TRIM(Flights!$P$6&amp;"  "&amp;Flights!$Q$6)</f>
        <v>4H 00M Overnight CGK</v>
      </c>
      <c r="C9" s="94"/>
      <c r="D9" s="94"/>
      <c r="E9" s="93" t="s">
        <v>3424</v>
      </c>
      <c r="F9" s="100" t="n">
        <f aca="false">Flights!$AP$6</f>
        <v>0</v>
      </c>
      <c r="G9" s="100" t="n">
        <f aca="false">Flights!$AQ$6</f>
        <v>0</v>
      </c>
      <c r="H9" s="100" t="n">
        <f aca="false">Flights!$AU$6</f>
        <v>0</v>
      </c>
    </row>
    <row r="10" customFormat="false" ht="24" hidden="false" customHeight="true" outlineLevel="0" collapsed="false">
      <c r="A10" s="93" t="s">
        <v>3425</v>
      </c>
      <c r="B10" s="94" t="str">
        <f aca="false">IF(TRIM(Flights!$X$6)="","__________________",Flights!$X$6)</f>
        <v>__________________</v>
      </c>
      <c r="C10" s="94"/>
      <c r="D10" s="94"/>
      <c r="E10" s="93" t="s">
        <v>3426</v>
      </c>
      <c r="F10" s="100" t="n">
        <f aca="false">Flights!$AO$6</f>
        <v>38</v>
      </c>
      <c r="G10" s="100" t="n">
        <f aca="false">Flights!$AS$6</f>
        <v>2</v>
      </c>
      <c r="H10" s="100" t="n">
        <f aca="false">Flights!$AR$6</f>
        <v>2</v>
      </c>
    </row>
    <row r="11" customFormat="false" ht="21" hidden="false" customHeight="true" outlineLevel="0" collapsed="false">
      <c r="A11" s="93" t="s">
        <v>3427</v>
      </c>
      <c r="B11" s="94" t="str">
        <f aca="false">IF(TRIM(Flights!$Y$6)="","__________________",Flights!$Y$6)</f>
        <v>__________________</v>
      </c>
      <c r="C11" s="94"/>
      <c r="D11" s="94"/>
      <c r="E11" s="93" t="s">
        <v>3428</v>
      </c>
      <c r="F11" s="100" t="str">
        <f aca="false">Flights!$AV$6&amp;" / "&amp;Flights!$AW$6</f>
        <v>0 / 38</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IF(Documents!$F$6="","",Documents!$F$6)</f>
        <v/>
      </c>
      <c r="C14" s="99" t="str">
        <f aca="false">IF(Documents!$G$6="","",Documents!$G$6)&amp;IF(ISNUMBER(Documents!$H$6),"  "&amp;TEXT(Documents!$H$6,"DD-MMM-YY"),"")</f>
        <v/>
      </c>
      <c r="D14" s="99"/>
      <c r="E14" s="107" t="str">
        <f aca="false">IF(Documents!$J$6="OUTSTANDING","OUTSTANDING – attach before T-7D (due "&amp;IF(ISNUMBER(Flights!$AG$6),TEXT(Flights!$AG$6,"DD-MMM-YY HH:MM"),"")&amp;" "&amp;Flights!$V$6&amp;")",IF(Documents!$J$6="","Status not recorded",Documents!$J$6))</f>
        <v>OUTSTANDING – attach before T-7D (due 02-Oct-26 21:50 KUL)</v>
      </c>
      <c r="F14" s="108" t="str">
        <f aca="false">"Staple behind this sheet as page A1."&amp;IF(Documents!$I$6="",""," Location: "&amp;Documents!$I$6)</f>
        <v>Staple behind this sheet as page A1.</v>
      </c>
      <c r="G14" s="108"/>
      <c r="H14" s="108"/>
    </row>
    <row r="15" customFormat="false" ht="36" hidden="false" customHeight="true" outlineLevel="0" collapsed="false">
      <c r="A15" s="93" t="s">
        <v>3439</v>
      </c>
      <c r="B15" s="94" t="str">
        <f aca="false">IF(Documents!$K$6="","",Documents!$K$6)</f>
        <v/>
      </c>
      <c r="C15" s="99" t="str">
        <f aca="false">IF(Documents!$L$6="","",Documents!$L$6)&amp;IF(ISNUMBER(Documents!$M$6),"  "&amp;TEXT(Documents!$M$6,"DD-MMM-YY"),"")</f>
        <v/>
      </c>
      <c r="D15" s="99"/>
      <c r="E15" s="107" t="str">
        <f aca="false">IF(Documents!$O$6="OUTSTANDING","OUTSTANDING – attach before T-7D (due "&amp;IF(ISNUMBER(Flights!$AG$6),TEXT(Flights!$AG$6,"DD-MMM-YY HH:MM"),"")&amp;" "&amp;Flights!$V$6&amp;")",IF(Documents!$O$6="","Status not recorded",Documents!$O$6))</f>
        <v>OUTSTANDING – attach before T-7D (due 02-Oct-26 21:50 KUL)</v>
      </c>
      <c r="F15" s="108" t="str">
        <f aca="false">"Staple behind this sheet as page A2."&amp;IF(Documents!$N$6="",""," Location: "&amp;Documents!$N$6)</f>
        <v>Staple behind this sheet as page A2.</v>
      </c>
      <c r="G15" s="108"/>
      <c r="H15" s="108"/>
    </row>
    <row r="16" customFormat="false" ht="22.5" hidden="false" customHeight="true" outlineLevel="0" collapsed="false">
      <c r="A16" s="93" t="s">
        <v>3440</v>
      </c>
      <c r="B16" s="109" t="str">
        <f aca="false">IF(Documents!$Q$6="","",Documents!$Q$6)</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Checks!$A$30&amp;CHAR(10)&amp;IF(Checks!$I$30="","",Checks!$I$30&amp;": ")&amp;Checks!$J$30</f>
        <v>F02-T7-01
Meal: Meal sensory testing completed for this flight's menu cycle (assessed class)</v>
      </c>
      <c r="B23" s="114" t="str">
        <f aca="false">Checks!$K$30&amp;IF(Checks!$O$30="","",IF(Checks!$K$30="","",CHAR(10))&amp;"Note: "&amp;Checks!$O$30)</f>
        <v>Record panel result / score in Result</v>
      </c>
      <c r="C23" s="114" t="str">
        <f aca="false">Checks!$N$30&amp;CHAR(10)&amp;IF(ISNUMBER(Checks!$R$30),TEXT(Checks!$R$30,"DD-MMM-YY HH:MM"),"")&amp;" "&amp;Checks!$P$30</f>
        <v>Required
02-Oct-26 21:50 KUL</v>
      </c>
      <c r="D23" s="114" t="str">
        <f aca="false">IF(Checks!$U$30="","",Checks!$U$30)&amp;IF(Checks!$AB$30="","",CHAR(10)&amp;"CA: "&amp;Checks!$AB$30)</f>
        <v/>
      </c>
      <c r="E23" s="114" t="str">
        <f aca="false">IF(Checks!$V$30="","",Checks!$V$30)&amp;IF(Checks!$AC$30="","",IF(Checks!$V$30="","",CHAR(10))&amp;"N/A just.: "&amp;Checks!$AC$30)&amp;IF(Checks!$W$30="","",CHAR(10)&amp;"Batch: "&amp;Checks!$W$30)&amp;IF(AND(Checks!$X$30="",Checks!$Y$30=""),"",CHAR(10)&amp;"Exp: "&amp;Checks!$X$30&amp;"  /  Act: "&amp;Checks!$Y$30)</f>
        <v/>
      </c>
      <c r="F23" s="114" t="str">
        <f aca="false">IF(Checks!$Z$30="","","Evidence: "&amp;Checks!$Z$30)&amp;IF(Checks!$AA$30="","",IF(Checks!$Z$30="","",CHAR(10))&amp;"CA: "&amp;Checks!$AA$30)</f>
        <v/>
      </c>
      <c r="G23" s="114" t="str">
        <f aca="false">IF(ISNUMBER(Checks!$AD$30),TEXT(Checks!$AD$30,"DD-MMM-YY HH:MM")&amp;" "&amp;Checks!$P$30,"")&amp;IF(Checks!$AE$30="","",CHAR(10)&amp;"Verifier: "&amp;Checks!$AE$30)&amp;IF(Checks!$T$30="","",CHAR(10)&amp;"PIC: "&amp;Checks!$T$30)</f>
        <v/>
      </c>
      <c r="H23" s="115" t="str">
        <f aca="false">IF(Checks!$AH$30="","",Checks!$AH$30)</f>
        <v>OPEN</v>
      </c>
    </row>
    <row r="24" customFormat="false" ht="114" hidden="false" customHeight="true" outlineLevel="0" collapsed="false">
      <c r="A24" s="114" t="str">
        <f aca="false">Checks!$A$31&amp;CHAR(10)&amp;IF(Checks!$I$31="","",Checks!$I$31&amp;": ")&amp;Checks!$J$31</f>
        <v>F02-T7-02
Menu: Printed menu cards confirmed (content, cycle, language, quantity)</v>
      </c>
      <c r="B24" s="114" t="str">
        <f aca="false">Checks!$K$31&amp;IF(Checks!$O$31="","",IF(Checks!$K$31="","",CHAR(10))&amp;"Note: "&amp;Checks!$O$31)</f>
        <v>Menu card matches approved menu for this flight</v>
      </c>
      <c r="C24" s="114" t="str">
        <f aca="false">Checks!$N$31&amp;CHAR(10)&amp;IF(ISNUMBER(Checks!$R$31),TEXT(Checks!$R$31,"DD-MMM-YY HH:MM"),"")&amp;" "&amp;Checks!$P$31</f>
        <v>Required
02-Oct-26 21:50 KUL</v>
      </c>
      <c r="D24" s="114" t="str">
        <f aca="false">IF(Checks!$U$31="","",Checks!$U$31)&amp;IF(Checks!$AB$31="","",CHAR(10)&amp;"CA: "&amp;Checks!$AB$31)</f>
        <v/>
      </c>
      <c r="E24" s="114" t="str">
        <f aca="false">IF(Checks!$V$31="","",Checks!$V$31)&amp;IF(Checks!$AC$31="","",IF(Checks!$V$31="","",CHAR(10))&amp;"N/A just.: "&amp;Checks!$AC$31)&amp;IF(Checks!$W$31="","",CHAR(10)&amp;"Batch: "&amp;Checks!$W$31)&amp;IF(AND(Checks!$X$31="",Checks!$Y$31=""),"",CHAR(10)&amp;"Exp: "&amp;Checks!$X$31&amp;"  /  Act: "&amp;Checks!$Y$31)</f>
        <v/>
      </c>
      <c r="F24" s="114" t="str">
        <f aca="false">IF(Checks!$Z$31="","","Evidence: "&amp;Checks!$Z$31)&amp;IF(Checks!$AA$31="","",IF(Checks!$Z$31="","",CHAR(10))&amp;"CA: "&amp;Checks!$AA$31)</f>
        <v/>
      </c>
      <c r="G24" s="114" t="str">
        <f aca="false">IF(ISNUMBER(Checks!$AD$31),TEXT(Checks!$AD$31,"DD-MMM-YY HH:MM")&amp;" "&amp;Checks!$P$31,"")&amp;IF(Checks!$AE$31="","",CHAR(10)&amp;"Verifier: "&amp;Checks!$AE$31)&amp;IF(Checks!$T$31="","",CHAR(10)&amp;"PIC: "&amp;Checks!$T$31)</f>
        <v/>
      </c>
      <c r="H24" s="115" t="str">
        <f aca="false">IF(Checks!$AH$31="","",Checks!$AH$31)</f>
        <v>OPEN</v>
      </c>
    </row>
    <row r="25" customFormat="false" ht="114" hidden="false" customHeight="true" outlineLevel="0" collapsed="false">
      <c r="A25" s="114" t="str">
        <f aca="false">Checks!$A$32&amp;CHAR(10)&amp;IF(Checks!$I$32="","",Checks!$I$32&amp;": ")&amp;Checks!$J$32</f>
        <v>F02-T7-03
IFE: Digital menu in IFE confirmed (A339 only)</v>
      </c>
      <c r="B25" s="114" t="str">
        <f aca="false">Checks!$K$32&amp;IF(Checks!$O$32="","",IF(Checks!$K$32="","",CHAR(10))&amp;"Note: "&amp;Checks!$O$32)</f>
        <v>Applies when fleet = A339
Note: Digital IFE menu applies to A339 only (user brief). Applicability follows the Fleet cell on Flights.</v>
      </c>
      <c r="C25" s="114" t="str">
        <f aca="false">Checks!$N$32&amp;CHAR(10)&amp;IF(ISNUMBER(Checks!$R$32),TEXT(Checks!$R$32,"DD-MMM-YY HH:MM"),"")&amp;" "&amp;Checks!$P$32</f>
        <v>N/A – rule
02-Oct-26 21:50 KUL</v>
      </c>
      <c r="D25" s="114" t="str">
        <f aca="false">IF(Checks!$U$32="","",Checks!$U$32)&amp;IF(Checks!$AB$32="","",CHAR(10)&amp;"CA: "&amp;Checks!$AB$32)</f>
        <v/>
      </c>
      <c r="E25" s="114" t="str">
        <f aca="false">IF(Checks!$V$32="","",Checks!$V$32)&amp;IF(Checks!$AC$32="","",IF(Checks!$V$32="","",CHAR(10))&amp;"N/A just.: "&amp;Checks!$AC$32)&amp;IF(Checks!$W$32="","",CHAR(10)&amp;"Batch: "&amp;Checks!$W$32)&amp;IF(AND(Checks!$X$32="",Checks!$Y$32=""),"",CHAR(10)&amp;"Exp: "&amp;Checks!$X$32&amp;"  /  Act: "&amp;Checks!$Y$32)</f>
        <v/>
      </c>
      <c r="F25" s="114" t="str">
        <f aca="false">IF(Checks!$Z$32="","","Evidence: "&amp;Checks!$Z$32)&amp;IF(Checks!$AA$32="","",IF(Checks!$Z$32="","",CHAR(10))&amp;"CA: "&amp;Checks!$AA$32)</f>
        <v/>
      </c>
      <c r="G25" s="114" t="str">
        <f aca="false">IF(ISNUMBER(Checks!$AD$32),TEXT(Checks!$AD$32,"DD-MMM-YY HH:MM")&amp;" "&amp;Checks!$P$32,"")&amp;IF(Checks!$AE$32="","",CHAR(10)&amp;"Verifier: "&amp;Checks!$AE$32)&amp;IF(Checks!$T$32="","",CHAR(10)&amp;"PIC: "&amp;Checks!$T$32)</f>
        <v/>
      </c>
      <c r="H25" s="115" t="str">
        <f aca="false">IF(Checks!$AH$32="","",Checks!$AH$32)</f>
        <v>N/A – RULE</v>
      </c>
    </row>
    <row r="26" customFormat="false" ht="114" hidden="false" customHeight="true" outlineLevel="0" collapsed="false">
      <c r="A26" s="114" t="str">
        <f aca="false">Checks!$A$33&amp;CHAR(10)&amp;IF(Checks!$I$33="","",Checks!$I$33&amp;": ")&amp;Checks!$J$33</f>
        <v>F02-T7-04
Staffing: Experienced catering officer assigned to this flight</v>
      </c>
      <c r="B26" s="114" t="str">
        <f aca="false">Checks!$K$33&amp;IF(Checks!$O$33="","",IF(Checks!$K$33="","",CHAR(10))&amp;"Note: "&amp;Checks!$O$33)</f>
        <v>Record officer name in Result</v>
      </c>
      <c r="C26" s="114" t="str">
        <f aca="false">Checks!$N$33&amp;CHAR(10)&amp;IF(ISNUMBER(Checks!$R$33),TEXT(Checks!$R$33,"DD-MMM-YY HH:MM"),"")&amp;" "&amp;Checks!$P$33</f>
        <v>Required
02-Oct-26 21:50 KUL</v>
      </c>
      <c r="D26" s="114" t="str">
        <f aca="false">IF(Checks!$U$33="","",Checks!$U$33)&amp;IF(Checks!$AB$33="","",CHAR(10)&amp;"CA: "&amp;Checks!$AB$33)</f>
        <v/>
      </c>
      <c r="E26" s="114" t="str">
        <f aca="false">IF(Checks!$V$33="","",Checks!$V$33)&amp;IF(Checks!$AC$33="","",IF(Checks!$V$33="","",CHAR(10))&amp;"N/A just.: "&amp;Checks!$AC$33)&amp;IF(Checks!$W$33="","",CHAR(10)&amp;"Batch: "&amp;Checks!$W$33)&amp;IF(AND(Checks!$X$33="",Checks!$Y$33=""),"",CHAR(10)&amp;"Exp: "&amp;Checks!$X$33&amp;"  /  Act: "&amp;Checks!$Y$33)</f>
        <v/>
      </c>
      <c r="F26" s="114" t="str">
        <f aca="false">IF(Checks!$Z$33="","","Evidence: "&amp;Checks!$Z$33)&amp;IF(Checks!$AA$33="","",IF(Checks!$Z$33="","",CHAR(10))&amp;"CA: "&amp;Checks!$AA$33)</f>
        <v/>
      </c>
      <c r="G26" s="114" t="str">
        <f aca="false">IF(ISNUMBER(Checks!$AD$33),TEXT(Checks!$AD$33,"DD-MMM-YY HH:MM")&amp;" "&amp;Checks!$P$33,"")&amp;IF(Checks!$AE$33="","",CHAR(10)&amp;"Verifier: "&amp;Checks!$AE$33)&amp;IF(Checks!$T$33="","",CHAR(10)&amp;"PIC: "&amp;Checks!$T$33)</f>
        <v/>
      </c>
      <c r="H26" s="115" t="str">
        <f aca="false">IF(Checks!$AH$33="","",Checks!$AH$33)</f>
        <v>OPEN</v>
      </c>
    </row>
    <row r="27" customFormat="false" ht="114" hidden="false" customHeight="true" outlineLevel="0" collapsed="false">
      <c r="A27" s="114" t="str">
        <f aca="false">Checks!$A$34&amp;CHAR(10)&amp;IF(Checks!$I$34="","",Checks!$I$34&amp;": ")&amp;Checks!$J$34</f>
        <v>F02-T7-05
ISOP: All latest applicable ISOP revisions communicated to caterer</v>
      </c>
      <c r="B27" s="114" t="str">
        <f aca="false">Checks!$K$34&amp;IF(Checks!$O$34="","",IF(Checks!$K$34="","",CHAR(10))&amp;"Note: "&amp;Checks!$O$34)</f>
        <v>List revision numbers in Result (see ISOP register)</v>
      </c>
      <c r="C27" s="114" t="str">
        <f aca="false">Checks!$N$34&amp;CHAR(10)&amp;IF(ISNUMBER(Checks!$R$34),TEXT(Checks!$R$34,"DD-MMM-YY HH:MM"),"")&amp;" "&amp;Checks!$P$34</f>
        <v>Required
02-Oct-26 21:50 KUL</v>
      </c>
      <c r="D27" s="114" t="str">
        <f aca="false">IF(Checks!$U$34="","",Checks!$U$34)&amp;IF(Checks!$AB$34="","",CHAR(10)&amp;"CA: "&amp;Checks!$AB$34)</f>
        <v/>
      </c>
      <c r="E27" s="114" t="str">
        <f aca="false">IF(Checks!$V$34="","",Checks!$V$34)&amp;IF(Checks!$AC$34="","",IF(Checks!$V$34="","",CHAR(10))&amp;"N/A just.: "&amp;Checks!$AC$34)&amp;IF(Checks!$W$34="","",CHAR(10)&amp;"Batch: "&amp;Checks!$W$34)&amp;IF(AND(Checks!$X$34="",Checks!$Y$34=""),"",CHAR(10)&amp;"Exp: "&amp;Checks!$X$34&amp;"  /  Act: "&amp;Checks!$Y$34)</f>
        <v/>
      </c>
      <c r="F27" s="114" t="str">
        <f aca="false">IF(Checks!$Z$34="","","Evidence: "&amp;Checks!$Z$34)&amp;IF(Checks!$AA$34="","",IF(Checks!$Z$34="","",CHAR(10))&amp;"CA: "&amp;Checks!$AA$34)</f>
        <v/>
      </c>
      <c r="G27" s="114" t="str">
        <f aca="false">IF(ISNUMBER(Checks!$AD$34),TEXT(Checks!$AD$34,"DD-MMM-YY HH:MM")&amp;" "&amp;Checks!$P$34,"")&amp;IF(Checks!$AE$34="","",CHAR(10)&amp;"Verifier: "&amp;Checks!$AE$34)&amp;IF(Checks!$T$34="","",CHAR(10)&amp;"PIC: "&amp;Checks!$T$34)</f>
        <v/>
      </c>
      <c r="H27" s="115" t="str">
        <f aca="false">IF(Checks!$AH$34="","",Checks!$AH$34)</f>
        <v>OPEN</v>
      </c>
    </row>
    <row r="28" customFormat="false" ht="114" hidden="false" customHeight="true" outlineLevel="0" collapsed="false">
      <c r="A28" s="114" t="str">
        <f aca="false">Checks!$A$35&amp;CHAR(10)&amp;IF(Checks!$I$35="","",Checks!$I$35&amp;": ")&amp;Checks!$J$35</f>
        <v>F02-T7-06
ISOP: Caterer acknowledgement of ISOP revisions recorded</v>
      </c>
      <c r="B28" s="114" t="str">
        <f aca="false">Checks!$K$35&amp;IF(Checks!$O$35="","",IF(Checks!$K$35="","",CHAR(10))&amp;"Note: "&amp;Checks!$O$35)</f>
        <v>Record acknowledgement ref in Evidence</v>
      </c>
      <c r="C28" s="114" t="str">
        <f aca="false">Checks!$N$35&amp;CHAR(10)&amp;IF(ISNUMBER(Checks!$R$35),TEXT(Checks!$R$35,"DD-MMM-YY HH:MM"),"")&amp;" "&amp;Checks!$P$35</f>
        <v>Required
02-Oct-26 21:50 KUL</v>
      </c>
      <c r="D28" s="114" t="str">
        <f aca="false">IF(Checks!$U$35="","",Checks!$U$35)&amp;IF(Checks!$AB$35="","",CHAR(10)&amp;"CA: "&amp;Checks!$AB$35)</f>
        <v/>
      </c>
      <c r="E28" s="114" t="str">
        <f aca="false">IF(Checks!$V$35="","",Checks!$V$35)&amp;IF(Checks!$AC$35="","",IF(Checks!$V$35="","",CHAR(10))&amp;"N/A just.: "&amp;Checks!$AC$35)&amp;IF(Checks!$W$35="","",CHAR(10)&amp;"Batch: "&amp;Checks!$W$35)&amp;IF(AND(Checks!$X$35="",Checks!$Y$35=""),"",CHAR(10)&amp;"Exp: "&amp;Checks!$X$35&amp;"  /  Act: "&amp;Checks!$Y$35)</f>
        <v/>
      </c>
      <c r="F28" s="114" t="str">
        <f aca="false">IF(Checks!$Z$35="","","Evidence: "&amp;Checks!$Z$35)&amp;IF(Checks!$AA$35="","",IF(Checks!$Z$35="","",CHAR(10))&amp;"CA: "&amp;Checks!$AA$35)</f>
        <v/>
      </c>
      <c r="G28" s="114" t="str">
        <f aca="false">IF(ISNUMBER(Checks!$AD$35),TEXT(Checks!$AD$35,"DD-MMM-YY HH:MM")&amp;" "&amp;Checks!$P$35,"")&amp;IF(Checks!$AE$35="","",CHAR(10)&amp;"Verifier: "&amp;Checks!$AE$35)&amp;IF(Checks!$T$35="","",CHAR(10)&amp;"PIC: "&amp;Checks!$T$35)</f>
        <v/>
      </c>
      <c r="H28" s="115" t="str">
        <f aca="false">IF(Checks!$AH$35="","",Checks!$AH$35)</f>
        <v>OPEN</v>
      </c>
    </row>
    <row r="29" customFormat="false" ht="114" hidden="false" customHeight="true" outlineLevel="0" collapsed="false">
      <c r="A29" s="114" t="str">
        <f aca="false">Checks!$A$36&amp;CHAR(10)&amp;IF(Checks!$I$36="","",Checks!$I$36&amp;": ")&amp;Checks!$J$36</f>
        <v>F02-T7-07
Documents: Galley loading diagram (GLD) received, revision recorded &amp; attached</v>
      </c>
      <c r="B29" s="114" t="str">
        <f aca="false">Checks!$K$36&amp;IF(Checks!$O$36="","",IF(Checks!$K$36="","",CHAR(10))&amp;"Note: "&amp;Checks!$O$36)</f>
        <v>Documents sheet row complete</v>
      </c>
      <c r="C29" s="114" t="str">
        <f aca="false">Checks!$N$36&amp;CHAR(10)&amp;IF(ISNUMBER(Checks!$R$36),TEXT(Checks!$R$36,"DD-MMM-YY HH:MM"),"")&amp;" "&amp;Checks!$P$36</f>
        <v>Required
02-Oct-26 21:50 KUL</v>
      </c>
      <c r="D29" s="114" t="str">
        <f aca="false">IF(Checks!$U$36="","",Checks!$U$36)&amp;IF(Checks!$AB$36="","",CHAR(10)&amp;"CA: "&amp;Checks!$AB$36)</f>
        <v/>
      </c>
      <c r="E29" s="114" t="str">
        <f aca="false">IF(Checks!$V$36="","",Checks!$V$36)&amp;IF(Checks!$AC$36="","",IF(Checks!$V$36="","",CHAR(10))&amp;"N/A just.: "&amp;Checks!$AC$36)&amp;IF(Checks!$W$36="","",CHAR(10)&amp;"Batch: "&amp;Checks!$W$36)&amp;IF(AND(Checks!$X$36="",Checks!$Y$36=""),"",CHAR(10)&amp;"Exp: "&amp;Checks!$X$36&amp;"  /  Act: "&amp;Checks!$Y$36)</f>
        <v/>
      </c>
      <c r="F29" s="114" t="str">
        <f aca="false">IF(Checks!$Z$36="","","Evidence: "&amp;Checks!$Z$36)&amp;IF(Checks!$AA$36="","",IF(Checks!$Z$36="","",CHAR(10))&amp;"CA: "&amp;Checks!$AA$36)</f>
        <v/>
      </c>
      <c r="G29" s="114" t="str">
        <f aca="false">IF(ISNUMBER(Checks!$AD$36),TEXT(Checks!$AD$36,"DD-MMM-YY HH:MM")&amp;" "&amp;Checks!$P$36,"")&amp;IF(Checks!$AE$36="","",CHAR(10)&amp;"Verifier: "&amp;Checks!$AE$36)&amp;IF(Checks!$T$36="","",CHAR(10)&amp;"PIC: "&amp;Checks!$T$36)</f>
        <v/>
      </c>
      <c r="H29" s="115" t="str">
        <f aca="false">IF(Checks!$AH$36="","",Checks!$AH$36)</f>
        <v>OPEN</v>
      </c>
    </row>
    <row r="30" customFormat="false" ht="114" hidden="false" customHeight="true" outlineLevel="0" collapsed="false">
      <c r="A30" s="114" t="str">
        <f aca="false">Checks!$A$37&amp;CHAR(10)&amp;IF(Checks!$I$37="","",Checks!$I$37&amp;": ")&amp;Checks!$J$37</f>
        <v>F02-T7-08
Documents: Menu checklist received, revision recorded &amp; attached</v>
      </c>
      <c r="B30" s="114" t="str">
        <f aca="false">Checks!$K$37&amp;IF(Checks!$O$37="","",IF(Checks!$K$37="","",CHAR(10))&amp;"Note: "&amp;Checks!$O$37)</f>
        <v>Documents sheet row complete</v>
      </c>
      <c r="C30" s="114" t="str">
        <f aca="false">Checks!$N$37&amp;CHAR(10)&amp;IF(ISNUMBER(Checks!$R$37),TEXT(Checks!$R$37,"DD-MMM-YY HH:MM"),"")&amp;" "&amp;Checks!$P$37</f>
        <v>Required
02-Oct-26 21:50 KUL</v>
      </c>
      <c r="D30" s="114" t="str">
        <f aca="false">IF(Checks!$U$37="","",Checks!$U$37)&amp;IF(Checks!$AB$37="","",CHAR(10)&amp;"CA: "&amp;Checks!$AB$37)</f>
        <v/>
      </c>
      <c r="E30" s="114" t="str">
        <f aca="false">IF(Checks!$V$37="","",Checks!$V$37)&amp;IF(Checks!$AC$37="","",IF(Checks!$V$37="","",CHAR(10))&amp;"N/A just.: "&amp;Checks!$AC$37)&amp;IF(Checks!$W$37="","",CHAR(10)&amp;"Batch: "&amp;Checks!$W$37)&amp;IF(AND(Checks!$X$37="",Checks!$Y$37=""),"",CHAR(10)&amp;"Exp: "&amp;Checks!$X$37&amp;"  /  Act: "&amp;Checks!$Y$37)</f>
        <v/>
      </c>
      <c r="F30" s="114" t="str">
        <f aca="false">IF(Checks!$Z$37="","","Evidence: "&amp;Checks!$Z$37)&amp;IF(Checks!$AA$37="","",IF(Checks!$Z$37="","",CHAR(10))&amp;"CA: "&amp;Checks!$AA$37)</f>
        <v/>
      </c>
      <c r="G30" s="114" t="str">
        <f aca="false">IF(ISNUMBER(Checks!$AD$37),TEXT(Checks!$AD$37,"DD-MMM-YY HH:MM")&amp;" "&amp;Checks!$P$37,"")&amp;IF(Checks!$AE$37="","",CHAR(10)&amp;"Verifier: "&amp;Checks!$AE$37)&amp;IF(Checks!$T$37="","",CHAR(10)&amp;"PIC: "&amp;Checks!$T$37)</f>
        <v/>
      </c>
      <c r="H30" s="115" t="str">
        <f aca="false">IF(Checks!$AH$37="","",Checks!$AH$37)</f>
        <v>OPEN</v>
      </c>
    </row>
    <row r="31" customFormat="false" ht="114" hidden="false" customHeight="true" outlineLevel="0" collapsed="false">
      <c r="A31" s="114" t="str">
        <f aca="false">Checks!$A$38&amp;CHAR(10)&amp;IF(Checks!$I$38="","",Checks!$I$38&amp;": ")&amp;Checks!$J$38</f>
        <v>F02-T7-09
Uplift plan: Uplift plan confirmed with caterer vs STD Uplift Information</v>
      </c>
      <c r="B31" s="114" t="str">
        <f aca="false">Checks!$K$38&amp;IF(Checks!$O$38="","",IF(Checks!$K$38="","",CHAR(10))&amp;"Note: "&amp;Checks!$O$38)</f>
        <v>Service: 1 Meal (Meal); meal uplift stn KUL (ref lists KUL/CGK)</v>
      </c>
      <c r="C31" s="114" t="str">
        <f aca="false">Checks!$N$38&amp;CHAR(10)&amp;IF(ISNUMBER(Checks!$R$38),TEXT(Checks!$R$38,"DD-MMM-YY HH:MM"),"")&amp;" "&amp;Checks!$P$38</f>
        <v>Required
02-Oct-26 21:50 KUL</v>
      </c>
      <c r="D31" s="114" t="str">
        <f aca="false">IF(Checks!$U$38="","",Checks!$U$38)&amp;IF(Checks!$AB$38="","",CHAR(10)&amp;"CA: "&amp;Checks!$AB$38)</f>
        <v/>
      </c>
      <c r="E31" s="114" t="str">
        <f aca="false">IF(Checks!$V$38="","",Checks!$V$38)&amp;IF(Checks!$AC$38="","",IF(Checks!$V$38="","",CHAR(10))&amp;"N/A just.: "&amp;Checks!$AC$38)&amp;IF(Checks!$W$38="","",CHAR(10)&amp;"Batch: "&amp;Checks!$W$38)&amp;IF(AND(Checks!$X$38="",Checks!$Y$38=""),"",CHAR(10)&amp;"Exp: "&amp;Checks!$X$38&amp;"  /  Act: "&amp;Checks!$Y$38)</f>
        <v/>
      </c>
      <c r="F31" s="114" t="str">
        <f aca="false">IF(Checks!$Z$38="","","Evidence: "&amp;Checks!$Z$38)&amp;IF(Checks!$AA$38="","",IF(Checks!$Z$38="","",CHAR(10))&amp;"CA: "&amp;Checks!$AA$38)</f>
        <v/>
      </c>
      <c r="G31" s="114" t="str">
        <f aca="false">IF(ISNUMBER(Checks!$AD$38),TEXT(Checks!$AD$38,"DD-MMM-YY HH:MM")&amp;" "&amp;Checks!$P$38,"")&amp;IF(Checks!$AE$38="","",CHAR(10)&amp;"Verifier: "&amp;Checks!$AE$38)&amp;IF(Checks!$T$38="","",CHAR(10)&amp;"PIC: "&amp;Checks!$T$38)</f>
        <v/>
      </c>
      <c r="H31" s="115" t="str">
        <f aca="false">IF(Checks!$AH$38="","",Checks!$AH$38)</f>
        <v>OPEN</v>
      </c>
    </row>
    <row r="32" customFormat="false" ht="25.5" hidden="false" customHeight="true" outlineLevel="0" collapsed="false">
      <c r="A32" s="113"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Checks!$A$39&amp;CHAR(10)&amp;IF(Checks!$I$39="","",Checks!$I$39&amp;": ")&amp;Checks!$J$39</f>
        <v>F02-T24-01
Meal: Sensory test repeated on ACTUAL production batch for this flight</v>
      </c>
      <c r="B33" s="114" t="str">
        <f aca="false">Checks!$K$39&amp;IF(Checks!$O$39="","",IF(Checks!$K$39="","",CHAR(10))&amp;"Note: "&amp;Checks!$O$39)</f>
        <v>Batch ID, result, CA and acceptance mandatory</v>
      </c>
      <c r="C33" s="114" t="str">
        <f aca="false">Checks!$N$39&amp;CHAR(10)&amp;IF(ISNUMBER(Checks!$R$39),TEXT(Checks!$R$39,"DD-MMM-YY HH:MM"),"")&amp;" "&amp;Checks!$P$39</f>
        <v>Required
08-Oct-26 21:50 KUL</v>
      </c>
      <c r="D33" s="114" t="str">
        <f aca="false">IF(Checks!$U$39="","",Checks!$U$39)&amp;IF(Checks!$AB$39="","",CHAR(10)&amp;"CA: "&amp;Checks!$AB$39)</f>
        <v/>
      </c>
      <c r="E33" s="114" t="str">
        <f aca="false">IF(Checks!$V$39="","",Checks!$V$39)&amp;IF(Checks!$AC$39="","",IF(Checks!$V$39="","",CHAR(10))&amp;"N/A just.: "&amp;Checks!$AC$39)&amp;IF(Checks!$W$39="","",CHAR(10)&amp;"Batch: "&amp;Checks!$W$39)&amp;IF(AND(Checks!$X$39="",Checks!$Y$39=""),"",CHAR(10)&amp;"Exp: "&amp;Checks!$X$39&amp;"  /  Act: "&amp;Checks!$Y$39)</f>
        <v/>
      </c>
      <c r="F33" s="114" t="str">
        <f aca="false">IF(Checks!$Z$39="","","Evidence: "&amp;Checks!$Z$39)&amp;IF(Checks!$AA$39="","",IF(Checks!$Z$39="","",CHAR(10))&amp;"CA: "&amp;Checks!$AA$39)</f>
        <v/>
      </c>
      <c r="G33" s="114" t="str">
        <f aca="false">IF(ISNUMBER(Checks!$AD$39),TEXT(Checks!$AD$39,"DD-MMM-YY HH:MM")&amp;" "&amp;Checks!$P$39,"")&amp;IF(Checks!$AE$39="","",CHAR(10)&amp;"Verifier: "&amp;Checks!$AE$39)&amp;IF(Checks!$T$39="","",CHAR(10)&amp;"PIC: "&amp;Checks!$T$39)</f>
        <v/>
      </c>
      <c r="H33" s="115" t="str">
        <f aca="false">IF(Checks!$AH$39="","",Checks!$AH$39)</f>
        <v>OPEN</v>
      </c>
    </row>
    <row r="34" customFormat="false" ht="25.5" hidden="false" customHeight="true" outlineLevel="0" collapsed="false">
      <c r="A34" s="113"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Checks!$A$40&amp;CHAR(10)&amp;IF(Checks!$I$40="","",Checks!$I$40&amp;": ")&amp;Checks!$J$40</f>
        <v>F02-T12-01
Meal: Meal quality vs menu checklist</v>
      </c>
      <c r="B35" s="114" t="str">
        <f aca="false">Checks!$K$40&amp;IF(Checks!$O$40="","",IF(Checks!$K$40="","",CHAR(10))&amp;"Note: "&amp;Checks!$O$40)</f>
        <v>Note: Preparation check at caterer - does NOT confirm loading.</v>
      </c>
      <c r="C35" s="114" t="str">
        <f aca="false">Checks!$N$40&amp;CHAR(10)&amp;IF(ISNUMBER(Checks!$R$40),TEXT(Checks!$R$40,"DD-MMM-YY HH:MM"),"")&amp;" "&amp;Checks!$P$40</f>
        <v>Required
09-Oct-26 09:50 KUL</v>
      </c>
      <c r="D35" s="114" t="str">
        <f aca="false">IF(Checks!$U$40="","",Checks!$U$40)&amp;IF(Checks!$AB$40="","",CHAR(10)&amp;"CA: "&amp;Checks!$AB$40)</f>
        <v/>
      </c>
      <c r="E35" s="114" t="str">
        <f aca="false">IF(Checks!$V$40="","",Checks!$V$40)&amp;IF(Checks!$AC$40="","",IF(Checks!$V$40="","",CHAR(10))&amp;"N/A just.: "&amp;Checks!$AC$40)&amp;IF(Checks!$W$40="","",CHAR(10)&amp;"Batch: "&amp;Checks!$W$40)&amp;IF(AND(Checks!$X$40="",Checks!$Y$40=""),"",CHAR(10)&amp;"Exp: "&amp;Checks!$X$40&amp;"  /  Act: "&amp;Checks!$Y$40)</f>
        <v/>
      </c>
      <c r="F35" s="114" t="str">
        <f aca="false">IF(Checks!$Z$40="","","Evidence: "&amp;Checks!$Z$40)&amp;IF(Checks!$AA$40="","",IF(Checks!$Z$40="","",CHAR(10))&amp;"CA: "&amp;Checks!$AA$40)</f>
        <v/>
      </c>
      <c r="G35" s="114" t="str">
        <f aca="false">IF(ISNUMBER(Checks!$AD$40),TEXT(Checks!$AD$40,"DD-MMM-YY HH:MM")&amp;" "&amp;Checks!$P$40,"")&amp;IF(Checks!$AE$40="","",CHAR(10)&amp;"Verifier: "&amp;Checks!$AE$40)&amp;IF(Checks!$T$40="","",CHAR(10)&amp;"PIC: "&amp;Checks!$T$40)</f>
        <v/>
      </c>
      <c r="H35" s="115" t="str">
        <f aca="false">IF(Checks!$AH$40="","",Checks!$AH$40)</f>
        <v>OPEN</v>
      </c>
    </row>
    <row r="36" customFormat="false" ht="114" hidden="false" customHeight="true" outlineLevel="0" collapsed="false">
      <c r="A36" s="114" t="str">
        <f aca="false">Checks!$A$41&amp;CHAR(10)&amp;IF(Checks!$I$41="","",Checks!$I$41&amp;": ")&amp;Checks!$J$41</f>
        <v>F02-T12-02
Meal: Meal quantities vs menu checklist</v>
      </c>
      <c r="B36" s="114" t="str">
        <f aca="false">Checks!$K$41&amp;IF(Checks!$O$41="","",IF(Checks!$K$41="","",CHAR(10))&amp;"Note: "&amp;Checks!$O$41)</f>
        <v>Enter expected &amp; actual
Note: Preparation check at caterer - does NOT confirm loading.</v>
      </c>
      <c r="C36" s="114" t="str">
        <f aca="false">Checks!$N$41&amp;CHAR(10)&amp;IF(ISNUMBER(Checks!$R$41),TEXT(Checks!$R$41,"DD-MMM-YY HH:MM"),"")&amp;" "&amp;Checks!$P$41</f>
        <v>Required
09-Oct-26 09:50 KUL</v>
      </c>
      <c r="D36" s="114" t="str">
        <f aca="false">IF(Checks!$U$41="","",Checks!$U$41)&amp;IF(Checks!$AB$41="","",CHAR(10)&amp;"CA: "&amp;Checks!$AB$41)</f>
        <v/>
      </c>
      <c r="E36" s="114" t="str">
        <f aca="false">IF(Checks!$V$41="","",Checks!$V$41)&amp;IF(Checks!$AC$41="","",IF(Checks!$V$41="","",CHAR(10))&amp;"N/A just.: "&amp;Checks!$AC$41)&amp;IF(Checks!$W$41="","",CHAR(10)&amp;"Batch: "&amp;Checks!$W$41)&amp;IF(AND(Checks!$X$41="",Checks!$Y$41=""),"",CHAR(10)&amp;"Exp: "&amp;Checks!$X$41&amp;"  /  Act: "&amp;Checks!$Y$41)</f>
        <v/>
      </c>
      <c r="F36" s="114" t="str">
        <f aca="false">IF(Checks!$Z$41="","","Evidence: "&amp;Checks!$Z$41)&amp;IF(Checks!$AA$41="","",IF(Checks!$Z$41="","",CHAR(10))&amp;"CA: "&amp;Checks!$AA$41)</f>
        <v/>
      </c>
      <c r="G36" s="114" t="str">
        <f aca="false">IF(ISNUMBER(Checks!$AD$41),TEXT(Checks!$AD$41,"DD-MMM-YY HH:MM")&amp;" "&amp;Checks!$P$41,"")&amp;IF(Checks!$AE$41="","",CHAR(10)&amp;"Verifier: "&amp;Checks!$AE$41)&amp;IF(Checks!$T$41="","",CHAR(10)&amp;"PIC: "&amp;Checks!$T$41)</f>
        <v/>
      </c>
      <c r="H36" s="115" t="str">
        <f aca="false">IF(Checks!$AH$41="","",Checks!$AH$41)</f>
        <v>OPEN</v>
      </c>
    </row>
    <row r="37" customFormat="false" ht="114" hidden="false" customHeight="true" outlineLevel="0" collapsed="false">
      <c r="A37" s="114" t="str">
        <f aca="false">Checks!$A$42&amp;CHAR(10)&amp;IF(Checks!$I$42="","",Checks!$I$42&amp;": ")&amp;Checks!$J$42</f>
        <v>F02-T12-03
Equipment: Equipment cleanliness vs GLD</v>
      </c>
      <c r="B37" s="114" t="str">
        <f aca="false">Checks!$K$42&amp;IF(Checks!$O$42="","",IF(Checks!$K$42="","",CHAR(10))&amp;"Note: "&amp;Checks!$O$42)</f>
        <v>Note: Preparation check at caterer - does NOT confirm loading.</v>
      </c>
      <c r="C37" s="114" t="str">
        <f aca="false">Checks!$N$42&amp;CHAR(10)&amp;IF(ISNUMBER(Checks!$R$42),TEXT(Checks!$R$42,"DD-MMM-YY HH:MM"),"")&amp;" "&amp;Checks!$P$42</f>
        <v>Required
09-Oct-26 09:50 KUL</v>
      </c>
      <c r="D37" s="114" t="str">
        <f aca="false">IF(Checks!$U$42="","",Checks!$U$42)&amp;IF(Checks!$AB$42="","",CHAR(10)&amp;"CA: "&amp;Checks!$AB$42)</f>
        <v/>
      </c>
      <c r="E37" s="114" t="str">
        <f aca="false">IF(Checks!$V$42="","",Checks!$V$42)&amp;IF(Checks!$AC$42="","",IF(Checks!$V$42="","",CHAR(10))&amp;"N/A just.: "&amp;Checks!$AC$42)&amp;IF(Checks!$W$42="","",CHAR(10)&amp;"Batch: "&amp;Checks!$W$42)&amp;IF(AND(Checks!$X$42="",Checks!$Y$42=""),"",CHAR(10)&amp;"Exp: "&amp;Checks!$X$42&amp;"  /  Act: "&amp;Checks!$Y$42)</f>
        <v/>
      </c>
      <c r="F37" s="114" t="str">
        <f aca="false">IF(Checks!$Z$42="","","Evidence: "&amp;Checks!$Z$42)&amp;IF(Checks!$AA$42="","",IF(Checks!$Z$42="","",CHAR(10))&amp;"CA: "&amp;Checks!$AA$42)</f>
        <v/>
      </c>
      <c r="G37" s="114" t="str">
        <f aca="false">IF(ISNUMBER(Checks!$AD$42),TEXT(Checks!$AD$42,"DD-MMM-YY HH:MM")&amp;" "&amp;Checks!$P$42,"")&amp;IF(Checks!$AE$42="","",CHAR(10)&amp;"Verifier: "&amp;Checks!$AE$42)&amp;IF(Checks!$T$42="","",CHAR(10)&amp;"PIC: "&amp;Checks!$T$42)</f>
        <v/>
      </c>
      <c r="H37" s="115" t="str">
        <f aca="false">IF(Checks!$AH$42="","",Checks!$AH$42)</f>
        <v>OPEN</v>
      </c>
    </row>
    <row r="38" customFormat="false" ht="114" hidden="false" customHeight="true" outlineLevel="0" collapsed="false">
      <c r="A38" s="114" t="str">
        <f aca="false">Checks!$A$43&amp;CHAR(10)&amp;IF(Checks!$I$43="","",Checks!$I$43&amp;": ")&amp;Checks!$J$43</f>
        <v>F02-T12-04
Equipment: Equipment presentation vs GLD</v>
      </c>
      <c r="B38" s="114" t="str">
        <f aca="false">Checks!$K$43&amp;IF(Checks!$O$43="","",IF(Checks!$K$43="","",CHAR(10))&amp;"Note: "&amp;Checks!$O$43)</f>
        <v>Note: Preparation check at caterer - does NOT confirm loading.</v>
      </c>
      <c r="C38" s="114" t="str">
        <f aca="false">Checks!$N$43&amp;CHAR(10)&amp;IF(ISNUMBER(Checks!$R$43),TEXT(Checks!$R$43,"DD-MMM-YY HH:MM"),"")&amp;" "&amp;Checks!$P$43</f>
        <v>Required
09-Oct-26 09:50 KUL</v>
      </c>
      <c r="D38" s="114" t="str">
        <f aca="false">IF(Checks!$U$43="","",Checks!$U$43)&amp;IF(Checks!$AB$43="","",CHAR(10)&amp;"CA: "&amp;Checks!$AB$43)</f>
        <v/>
      </c>
      <c r="E38" s="114" t="str">
        <f aca="false">IF(Checks!$V$43="","",Checks!$V$43)&amp;IF(Checks!$AC$43="","",IF(Checks!$V$43="","",CHAR(10))&amp;"N/A just.: "&amp;Checks!$AC$43)&amp;IF(Checks!$W$43="","",CHAR(10)&amp;"Batch: "&amp;Checks!$W$43)&amp;IF(AND(Checks!$X$43="",Checks!$Y$43=""),"",CHAR(10)&amp;"Exp: "&amp;Checks!$X$43&amp;"  /  Act: "&amp;Checks!$Y$43)</f>
        <v/>
      </c>
      <c r="F38" s="114" t="str">
        <f aca="false">IF(Checks!$Z$43="","","Evidence: "&amp;Checks!$Z$43)&amp;IF(Checks!$AA$43="","",IF(Checks!$Z$43="","",CHAR(10))&amp;"CA: "&amp;Checks!$AA$43)</f>
        <v/>
      </c>
      <c r="G38" s="114" t="str">
        <f aca="false">IF(ISNUMBER(Checks!$AD$43),TEXT(Checks!$AD$43,"DD-MMM-YY HH:MM")&amp;" "&amp;Checks!$P$43,"")&amp;IF(Checks!$AE$43="","",CHAR(10)&amp;"Verifier: "&amp;Checks!$AE$43)&amp;IF(Checks!$T$43="","",CHAR(10)&amp;"PIC: "&amp;Checks!$T$43)</f>
        <v/>
      </c>
      <c r="H38" s="115" t="str">
        <f aca="false">IF(Checks!$AH$43="","",Checks!$AH$43)</f>
        <v>OPEN</v>
      </c>
    </row>
    <row r="39" customFormat="false" ht="114" hidden="false" customHeight="true" outlineLevel="0" collapsed="false">
      <c r="A39" s="114" t="str">
        <f aca="false">Checks!$A$44&amp;CHAR(10)&amp;IF(Checks!$I$44="","",Checks!$I$44&amp;": ")&amp;Checks!$J$44</f>
        <v>F02-T12-05
Equipment: Equipment serviceability vs GLD</v>
      </c>
      <c r="B39" s="114" t="str">
        <f aca="false">Checks!$K$44&amp;IF(Checks!$O$44="","",IF(Checks!$K$44="","",CHAR(10))&amp;"Note: "&amp;Checks!$O$44)</f>
        <v>Note: Preparation check at caterer - does NOT confirm loading.</v>
      </c>
      <c r="C39" s="114" t="str">
        <f aca="false">Checks!$N$44&amp;CHAR(10)&amp;IF(ISNUMBER(Checks!$R$44),TEXT(Checks!$R$44,"DD-MMM-YY HH:MM"),"")&amp;" "&amp;Checks!$P$44</f>
        <v>Required
09-Oct-26 09:50 KUL</v>
      </c>
      <c r="D39" s="114" t="str">
        <f aca="false">IF(Checks!$U$44="","",Checks!$U$44)&amp;IF(Checks!$AB$44="","",CHAR(10)&amp;"CA: "&amp;Checks!$AB$44)</f>
        <v/>
      </c>
      <c r="E39" s="114" t="str">
        <f aca="false">IF(Checks!$V$44="","",Checks!$V$44)&amp;IF(Checks!$AC$44="","",IF(Checks!$V$44="","",CHAR(10))&amp;"N/A just.: "&amp;Checks!$AC$44)&amp;IF(Checks!$W$44="","",CHAR(10)&amp;"Batch: "&amp;Checks!$W$44)&amp;IF(AND(Checks!$X$44="",Checks!$Y$44=""),"",CHAR(10)&amp;"Exp: "&amp;Checks!$X$44&amp;"  /  Act: "&amp;Checks!$Y$44)</f>
        <v/>
      </c>
      <c r="F39" s="114" t="str">
        <f aca="false">IF(Checks!$Z$44="","","Evidence: "&amp;Checks!$Z$44)&amp;IF(Checks!$AA$44="","",IF(Checks!$Z$44="","",CHAR(10))&amp;"CA: "&amp;Checks!$AA$44)</f>
        <v/>
      </c>
      <c r="G39" s="114" t="str">
        <f aca="false">IF(ISNUMBER(Checks!$AD$44),TEXT(Checks!$AD$44,"DD-MMM-YY HH:MM")&amp;" "&amp;Checks!$P$44,"")&amp;IF(Checks!$AE$44="","",CHAR(10)&amp;"Verifier: "&amp;Checks!$AE$44)&amp;IF(Checks!$T$44="","",CHAR(10)&amp;"PIC: "&amp;Checks!$T$44)</f>
        <v/>
      </c>
      <c r="H39" s="115" t="str">
        <f aca="false">IF(Checks!$AH$44="","",Checks!$AH$44)</f>
        <v>OPEN</v>
      </c>
    </row>
    <row r="40" customFormat="false" ht="190.5" hidden="false" customHeight="true" outlineLevel="0" collapsed="false">
      <c r="A40" s="114" t="str">
        <f aca="false">Checks!$A$45&amp;CHAR(10)&amp;IF(Checks!$I$45="","",Checks!$I$45&amp;": ")&amp;Checks!$J$45</f>
        <v>F02-T12-06
Equipment: Equipment quantities vs GLD</v>
      </c>
      <c r="B40" s="114"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Checks!$N$45&amp;CHAR(10)&amp;IF(ISNUMBER(Checks!$R$45),TEXT(Checks!$R$45,"DD-MMM-YY HH:MM"),"")&amp;" "&amp;Checks!$P$45</f>
        <v>Required
09-Oct-26 09:50 KUL</v>
      </c>
      <c r="D40" s="114" t="str">
        <f aca="false">IF(Checks!$U$45="","",Checks!$U$45)&amp;IF(Checks!$AB$45="","",CHAR(10)&amp;"CA: "&amp;Checks!$AB$45)</f>
        <v/>
      </c>
      <c r="E40" s="114" t="str">
        <f aca="false">IF(Checks!$V$45="","",Checks!$V$45)&amp;IF(Checks!$AC$45="","",IF(Checks!$V$45="","",CHAR(10))&amp;"N/A just.: "&amp;Checks!$AC$45)&amp;IF(Checks!$W$45="","",CHAR(10)&amp;"Batch: "&amp;Checks!$W$45)&amp;IF(AND(Checks!$X$45="",Checks!$Y$45=""),"",CHAR(10)&amp;"Exp: "&amp;Checks!$X$45&amp;"  /  Act: "&amp;Checks!$Y$45)</f>
        <v/>
      </c>
      <c r="F40" s="114" t="str">
        <f aca="false">IF(Checks!$Z$45="","","Evidence: "&amp;Checks!$Z$45)&amp;IF(Checks!$AA$45="","",IF(Checks!$Z$45="","",CHAR(10))&amp;"CA: "&amp;Checks!$AA$45)</f>
        <v/>
      </c>
      <c r="G40" s="114" t="str">
        <f aca="false">IF(ISNUMBER(Checks!$AD$45),TEXT(Checks!$AD$45,"DD-MMM-YY HH:MM")&amp;" "&amp;Checks!$P$45,"")&amp;IF(Checks!$AE$45="","",CHAR(10)&amp;"Verifier: "&amp;Checks!$AE$45)&amp;IF(Checks!$T$45="","",CHAR(10)&amp;"PIC: "&amp;Checks!$T$45)</f>
        <v/>
      </c>
      <c r="H40" s="115" t="str">
        <f aca="false">IF(Checks!$AH$45="","",Checks!$AH$45)</f>
        <v>OPEN</v>
      </c>
    </row>
    <row r="41" customFormat="false" ht="114" hidden="false" customHeight="true" outlineLevel="0" collapsed="false">
      <c r="A41" s="114" t="str">
        <f aca="false">Checks!$A$46&amp;CHAR(10)&amp;IF(Checks!$I$46="","",Checks!$I$46&amp;": ")&amp;Checks!$J$46</f>
        <v>F02-T12-07
Equipment: Loading positions planned vs GLD</v>
      </c>
      <c r="B41" s="114" t="str">
        <f aca="false">Checks!$K$46&amp;IF(Checks!$O$46="","",IF(Checks!$K$46="","",CHAR(10))&amp;"Note: "&amp;Checks!$O$46)</f>
        <v>Note: Preparation check at caterer - does NOT confirm loading.</v>
      </c>
      <c r="C41" s="114" t="str">
        <f aca="false">Checks!$N$46&amp;CHAR(10)&amp;IF(ISNUMBER(Checks!$R$46),TEXT(Checks!$R$46,"DD-MMM-YY HH:MM"),"")&amp;" "&amp;Checks!$P$46</f>
        <v>Required
09-Oct-26 09:50 KUL</v>
      </c>
      <c r="D41" s="114" t="str">
        <f aca="false">IF(Checks!$U$46="","",Checks!$U$46)&amp;IF(Checks!$AB$46="","",CHAR(10)&amp;"CA: "&amp;Checks!$AB$46)</f>
        <v/>
      </c>
      <c r="E41" s="114" t="str">
        <f aca="false">IF(Checks!$V$46="","",Checks!$V$46)&amp;IF(Checks!$AC$46="","",IF(Checks!$V$46="","",CHAR(10))&amp;"N/A just.: "&amp;Checks!$AC$46)&amp;IF(Checks!$W$46="","",CHAR(10)&amp;"Batch: "&amp;Checks!$W$46)&amp;IF(AND(Checks!$X$46="",Checks!$Y$46=""),"",CHAR(10)&amp;"Exp: "&amp;Checks!$X$46&amp;"  /  Act: "&amp;Checks!$Y$46)</f>
        <v/>
      </c>
      <c r="F41" s="114" t="str">
        <f aca="false">IF(Checks!$Z$46="","","Evidence: "&amp;Checks!$Z$46)&amp;IF(Checks!$AA$46="","",IF(Checks!$Z$46="","",CHAR(10))&amp;"CA: "&amp;Checks!$AA$46)</f>
        <v/>
      </c>
      <c r="G41" s="114" t="str">
        <f aca="false">IF(ISNUMBER(Checks!$AD$46),TEXT(Checks!$AD$46,"DD-MMM-YY HH:MM")&amp;" "&amp;Checks!$P$46,"")&amp;IF(Checks!$AE$46="","",CHAR(10)&amp;"Verifier: "&amp;Checks!$AE$46)&amp;IF(Checks!$T$46="","",CHAR(10)&amp;"PIC: "&amp;Checks!$T$46)</f>
        <v/>
      </c>
      <c r="H41" s="115" t="str">
        <f aca="false">IF(Checks!$AH$46="","",Checks!$AH$46)</f>
        <v>OPEN</v>
      </c>
    </row>
    <row r="42" customFormat="false" ht="168.75" hidden="false" customHeight="true" outlineLevel="0" collapsed="false">
      <c r="A42" s="114" t="str">
        <f aca="false">Checks!$A$47&amp;CHAR(10)&amp;IF(Checks!$I$47="","",Checks!$I$47&amp;": ")&amp;Checks!$J$47</f>
        <v>F02-T12-08
Amenities: Disposable slippers in DAM cart (BC, on request) - prepared</v>
      </c>
      <c r="B42" s="114"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Checks!$N$47&amp;CHAR(10)&amp;IF(ISNUMBER(Checks!$R$47),TEXT(Checks!$R$47,"DD-MMM-YY HH:MM"),"")&amp;" "&amp;Checks!$P$47</f>
        <v>Required
09-Oct-26 09:50 KUL</v>
      </c>
      <c r="D42" s="114" t="str">
        <f aca="false">IF(Checks!$U$47="","",Checks!$U$47)&amp;IF(Checks!$AB$47="","",CHAR(10)&amp;"CA: "&amp;Checks!$AB$47)</f>
        <v/>
      </c>
      <c r="E42" s="114" t="str">
        <f aca="false">IF(Checks!$V$47="","",Checks!$V$47)&amp;IF(Checks!$AC$47="","",IF(Checks!$V$47="","",CHAR(10))&amp;"N/A just.: "&amp;Checks!$AC$47)&amp;IF(Checks!$W$47="","",CHAR(10)&amp;"Batch: "&amp;Checks!$W$47)&amp;IF(AND(Checks!$X$47="",Checks!$Y$47=""),"",CHAR(10)&amp;"Exp: "&amp;Checks!$X$47&amp;"  /  Act: "&amp;Checks!$Y$47)</f>
        <v/>
      </c>
      <c r="F42" s="114" t="str">
        <f aca="false">IF(Checks!$Z$47="","","Evidence: "&amp;Checks!$Z$47)&amp;IF(Checks!$AA$47="","",IF(Checks!$Z$47="","",CHAR(10))&amp;"CA: "&amp;Checks!$AA$47)</f>
        <v/>
      </c>
      <c r="G42" s="114" t="str">
        <f aca="false">IF(ISNUMBER(Checks!$AD$47),TEXT(Checks!$AD$47,"DD-MMM-YY HH:MM")&amp;" "&amp;Checks!$P$47,"")&amp;IF(Checks!$AE$47="","",CHAR(10)&amp;"Verifier: "&amp;Checks!$AE$47)&amp;IF(Checks!$T$47="","",CHAR(10)&amp;"PIC: "&amp;Checks!$T$47)</f>
        <v/>
      </c>
      <c r="H42" s="115" t="str">
        <f aca="false">IF(Checks!$AH$47="","",Checks!$AH$47)</f>
        <v>OPEN</v>
      </c>
    </row>
    <row r="43" customFormat="false" ht="114" hidden="false" customHeight="true" outlineLevel="0" collapsed="false">
      <c r="A43" s="114" t="str">
        <f aca="false">Checks!$A$48&amp;CHAR(10)&amp;IF(Checks!$I$48="","",Checks!$I$48&amp;": ")&amp;Checks!$J$48</f>
        <v>F02-T12-09
F&amp;B Linen: Towel - prepared</v>
      </c>
      <c r="B43" s="114" t="str">
        <f aca="false">Checks!$K$48&amp;IF(Checks!$O$48="","",IF(Checks!$K$48="","",CHAR(10))&amp;"Note: "&amp;Checks!$O$48)</f>
        <v>Available (ticked in reference)
Note: Reference gives no uplift stn for this item: preparation checked at the meal uplift stn (KUL) - confirm with caterer.</v>
      </c>
      <c r="C43" s="114" t="str">
        <f aca="false">Checks!$N$48&amp;CHAR(10)&amp;IF(ISNUMBER(Checks!$R$48),TEXT(Checks!$R$48,"DD-MMM-YY HH:MM"),"")&amp;" "&amp;Checks!$P$48</f>
        <v>Required
09-Oct-26 09:50 KUL</v>
      </c>
      <c r="D43" s="114" t="str">
        <f aca="false">IF(Checks!$U$48="","",Checks!$U$48)&amp;IF(Checks!$AB$48="","",CHAR(10)&amp;"CA: "&amp;Checks!$AB$48)</f>
        <v/>
      </c>
      <c r="E43" s="114" t="str">
        <f aca="false">IF(Checks!$V$48="","",Checks!$V$48)&amp;IF(Checks!$AC$48="","",IF(Checks!$V$48="","",CHAR(10))&amp;"N/A just.: "&amp;Checks!$AC$48)&amp;IF(Checks!$W$48="","",CHAR(10)&amp;"Batch: "&amp;Checks!$W$48)&amp;IF(AND(Checks!$X$48="",Checks!$Y$48=""),"",CHAR(10)&amp;"Exp: "&amp;Checks!$X$48&amp;"  /  Act: "&amp;Checks!$Y$48)</f>
        <v/>
      </c>
      <c r="F43" s="114" t="str">
        <f aca="false">IF(Checks!$Z$48="","","Evidence: "&amp;Checks!$Z$48)&amp;IF(Checks!$AA$48="","",IF(Checks!$Z$48="","",CHAR(10))&amp;"CA: "&amp;Checks!$AA$48)</f>
        <v/>
      </c>
      <c r="G43" s="114" t="str">
        <f aca="false">IF(ISNUMBER(Checks!$AD$48),TEXT(Checks!$AD$48,"DD-MMM-YY HH:MM")&amp;" "&amp;Checks!$P$48,"")&amp;IF(Checks!$AE$48="","",CHAR(10)&amp;"Verifier: "&amp;Checks!$AE$48)&amp;IF(Checks!$T$48="","",CHAR(10)&amp;"PIC: "&amp;Checks!$T$48)</f>
        <v/>
      </c>
      <c r="H43" s="115" t="str">
        <f aca="false">IF(Checks!$AH$48="","",Checks!$AH$48)</f>
        <v>OPEN</v>
      </c>
    </row>
    <row r="44" customFormat="false" ht="114" hidden="false" customHeight="true" outlineLevel="0" collapsed="false">
      <c r="A44" s="114" t="str">
        <f aca="false">Checks!$A$49&amp;CHAR(10)&amp;IF(Checks!$I$49="","",Checks!$I$49&amp;": ")&amp;Checks!$J$49</f>
        <v>F02-T12-10
F&amp;B Linen: Tray cloth - prepared</v>
      </c>
      <c r="B44" s="114" t="str">
        <f aca="false">Checks!$K$49&amp;IF(Checks!$O$49="","",IF(Checks!$K$49="","",CHAR(10))&amp;"Note: "&amp;Checks!$O$49)</f>
        <v>Available (ticked in reference)
Note: Reference gives no uplift stn for this item: preparation checked at the meal uplift stn (KUL) - confirm with caterer.</v>
      </c>
      <c r="C44" s="114" t="str">
        <f aca="false">Checks!$N$49&amp;CHAR(10)&amp;IF(ISNUMBER(Checks!$R$49),TEXT(Checks!$R$49,"DD-MMM-YY HH:MM"),"")&amp;" "&amp;Checks!$P$49</f>
        <v>Required
09-Oct-26 09:50 KUL</v>
      </c>
      <c r="D44" s="114" t="str">
        <f aca="false">IF(Checks!$U$49="","",Checks!$U$49)&amp;IF(Checks!$AB$49="","",CHAR(10)&amp;"CA: "&amp;Checks!$AB$49)</f>
        <v/>
      </c>
      <c r="E44" s="114" t="str">
        <f aca="false">IF(Checks!$V$49="","",Checks!$V$49)&amp;IF(Checks!$AC$49="","",IF(Checks!$V$49="","",CHAR(10))&amp;"N/A just.: "&amp;Checks!$AC$49)&amp;IF(Checks!$W$49="","",CHAR(10)&amp;"Batch: "&amp;Checks!$W$49)&amp;IF(AND(Checks!$X$49="",Checks!$Y$49=""),"",CHAR(10)&amp;"Exp: "&amp;Checks!$X$49&amp;"  /  Act: "&amp;Checks!$Y$49)</f>
        <v/>
      </c>
      <c r="F44" s="114" t="str">
        <f aca="false">IF(Checks!$Z$49="","","Evidence: "&amp;Checks!$Z$49)&amp;IF(Checks!$AA$49="","",IF(Checks!$Z$49="","",CHAR(10))&amp;"CA: "&amp;Checks!$AA$49)</f>
        <v/>
      </c>
      <c r="G44" s="114" t="str">
        <f aca="false">IF(ISNUMBER(Checks!$AD$49),TEXT(Checks!$AD$49,"DD-MMM-YY HH:MM")&amp;" "&amp;Checks!$P$49,"")&amp;IF(Checks!$AE$49="","",CHAR(10)&amp;"Verifier: "&amp;Checks!$AE$49)&amp;IF(Checks!$T$49="","",CHAR(10)&amp;"PIC: "&amp;Checks!$T$49)</f>
        <v/>
      </c>
      <c r="H44" s="115" t="str">
        <f aca="false">IF(Checks!$AH$49="","",Checks!$AH$49)</f>
        <v>OPEN</v>
      </c>
    </row>
    <row r="45" customFormat="false" ht="114" hidden="false" customHeight="true" outlineLevel="0" collapsed="false">
      <c r="A45" s="114" t="str">
        <f aca="false">Checks!$A$50&amp;CHAR(10)&amp;IF(Checks!$I$50="","",Checks!$I$50&amp;": ")&amp;Checks!$J$50</f>
        <v>F02-T12-11
F&amp;B Linen: Napkin - prepared</v>
      </c>
      <c r="B45" s="114" t="str">
        <f aca="false">Checks!$K$50&amp;IF(Checks!$O$50="","",IF(Checks!$K$50="","",CHAR(10))&amp;"Note: "&amp;Checks!$O$50)</f>
        <v>Available (ticked in reference)
Note: Reference gives no uplift stn for this item: preparation checked at the meal uplift stn (KUL) - confirm with caterer.</v>
      </c>
      <c r="C45" s="114" t="str">
        <f aca="false">Checks!$N$50&amp;CHAR(10)&amp;IF(ISNUMBER(Checks!$R$50),TEXT(Checks!$R$50,"DD-MMM-YY HH:MM"),"")&amp;" "&amp;Checks!$P$50</f>
        <v>Required
09-Oct-26 09:50 KUL</v>
      </c>
      <c r="D45" s="114" t="str">
        <f aca="false">IF(Checks!$U$50="","",Checks!$U$50)&amp;IF(Checks!$AB$50="","",CHAR(10)&amp;"CA: "&amp;Checks!$AB$50)</f>
        <v/>
      </c>
      <c r="E45" s="114" t="str">
        <f aca="false">IF(Checks!$V$50="","",Checks!$V$50)&amp;IF(Checks!$AC$50="","",IF(Checks!$V$50="","",CHAR(10))&amp;"N/A just.: "&amp;Checks!$AC$50)&amp;IF(Checks!$W$50="","",CHAR(10)&amp;"Batch: "&amp;Checks!$W$50)&amp;IF(AND(Checks!$X$50="",Checks!$Y$50=""),"",CHAR(10)&amp;"Exp: "&amp;Checks!$X$50&amp;"  /  Act: "&amp;Checks!$Y$50)</f>
        <v/>
      </c>
      <c r="F45" s="114" t="str">
        <f aca="false">IF(Checks!$Z$50="","","Evidence: "&amp;Checks!$Z$50)&amp;IF(Checks!$AA$50="","",IF(Checks!$Z$50="","",CHAR(10))&amp;"CA: "&amp;Checks!$AA$50)</f>
        <v/>
      </c>
      <c r="G45" s="114" t="str">
        <f aca="false">IF(ISNUMBER(Checks!$AD$50),TEXT(Checks!$AD$50,"DD-MMM-YY HH:MM")&amp;" "&amp;Checks!$P$50,"")&amp;IF(Checks!$AE$50="","",CHAR(10)&amp;"Verifier: "&amp;Checks!$AE$50)&amp;IF(Checks!$T$50="","",CHAR(10)&amp;"PIC: "&amp;Checks!$T$50)</f>
        <v/>
      </c>
      <c r="H45" s="115" t="str">
        <f aca="false">IF(Checks!$AH$50="","",Checks!$AH$50)</f>
        <v>OPEN</v>
      </c>
    </row>
    <row r="46" customFormat="false" ht="279" hidden="false" customHeight="true" outlineLevel="0" collapsed="false">
      <c r="A46" s="114" t="str">
        <f aca="false">Checks!$A$51&amp;CHAR(10)&amp;IF(Checks!$I$51="","",Checks!$I$51&amp;": ")&amp;Checks!$J$51</f>
        <v>F02-T12-12
F&amp;B Linen: Table cloth - prepared</v>
      </c>
      <c r="B46" s="114"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4" t="str">
        <f aca="false">Checks!$N$51&amp;CHAR(10)&amp;IF(ISNUMBER(Checks!$R$51),TEXT(Checks!$R$51,"DD-MMM-YY HH:MM"),"")&amp;" "&amp;Checks!$P$51</f>
        <v>Clarification required
09-Oct-26 09:50 KUL</v>
      </c>
      <c r="D46" s="114" t="str">
        <f aca="false">IF(Checks!$U$51="","",Checks!$U$51)&amp;IF(Checks!$AB$51="","",CHAR(10)&amp;"CA: "&amp;Checks!$AB$51)</f>
        <v/>
      </c>
      <c r="E46" s="114" t="str">
        <f aca="false">IF(Checks!$V$51="","",Checks!$V$51)&amp;IF(Checks!$AC$51="","",IF(Checks!$V$51="","",CHAR(10))&amp;"N/A just.: "&amp;Checks!$AC$51)&amp;IF(Checks!$W$51="","",CHAR(10)&amp;"Batch: "&amp;Checks!$W$51)&amp;IF(AND(Checks!$X$51="",Checks!$Y$51=""),"",CHAR(10)&amp;"Exp: "&amp;Checks!$X$51&amp;"  /  Act: "&amp;Checks!$Y$51)</f>
        <v/>
      </c>
      <c r="F46" s="114" t="str">
        <f aca="false">IF(Checks!$Z$51="","","Evidence: "&amp;Checks!$Z$51)&amp;IF(Checks!$AA$51="","",IF(Checks!$Z$51="","",CHAR(10))&amp;"CA: "&amp;Checks!$AA$51)</f>
        <v/>
      </c>
      <c r="G46" s="114" t="str">
        <f aca="false">IF(ISNUMBER(Checks!$AD$51),TEXT(Checks!$AD$51,"DD-MMM-YY HH:MM")&amp;" "&amp;Checks!$P$51,"")&amp;IF(Checks!$AE$51="","",CHAR(10)&amp;"Verifier: "&amp;Checks!$AE$51)&amp;IF(Checks!$T$51="","",CHAR(10)&amp;"PIC: "&amp;Checks!$T$51)</f>
        <v/>
      </c>
      <c r="H46" s="115" t="str">
        <f aca="false">IF(Checks!$AH$51="","",Checks!$AH$51)</f>
        <v>OPEN – CLARIFICATION</v>
      </c>
    </row>
    <row r="47" customFormat="false" ht="279" hidden="false" customHeight="true" outlineLevel="0" collapsed="false">
      <c r="A47" s="114" t="str">
        <f aca="false">Checks!$A$52&amp;CHAR(10)&amp;IF(Checks!$I$52="","",Checks!$I$52&amp;": ")&amp;Checks!$J$52</f>
        <v>F02-T12-13
F&amp;B Linen: Bread linen (using table cloth) - prepared</v>
      </c>
      <c r="B47" s="114"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4" t="str">
        <f aca="false">Checks!$N$52&amp;CHAR(10)&amp;IF(ISNUMBER(Checks!$R$52),TEXT(Checks!$R$52,"DD-MMM-YY HH:MM"),"")&amp;" "&amp;Checks!$P$52</f>
        <v>Clarification required
09-Oct-26 09:50 KUL</v>
      </c>
      <c r="D47" s="114" t="str">
        <f aca="false">IF(Checks!$U$52="","",Checks!$U$52)&amp;IF(Checks!$AB$52="","",CHAR(10)&amp;"CA: "&amp;Checks!$AB$52)</f>
        <v/>
      </c>
      <c r="E47" s="114" t="str">
        <f aca="false">IF(Checks!$V$52="","",Checks!$V$52)&amp;IF(Checks!$AC$52="","",IF(Checks!$V$52="","",CHAR(10))&amp;"N/A just.: "&amp;Checks!$AC$52)&amp;IF(Checks!$W$52="","",CHAR(10)&amp;"Batch: "&amp;Checks!$W$52)&amp;IF(AND(Checks!$X$52="",Checks!$Y$52=""),"",CHAR(10)&amp;"Exp: "&amp;Checks!$X$52&amp;"  /  Act: "&amp;Checks!$Y$52)</f>
        <v/>
      </c>
      <c r="F47" s="114" t="str">
        <f aca="false">IF(Checks!$Z$52="","","Evidence: "&amp;Checks!$Z$52)&amp;IF(Checks!$AA$52="","",IF(Checks!$Z$52="","",CHAR(10))&amp;"CA: "&amp;Checks!$AA$52)</f>
        <v/>
      </c>
      <c r="G47" s="114" t="str">
        <f aca="false">IF(ISNUMBER(Checks!$AD$52),TEXT(Checks!$AD$52,"DD-MMM-YY HH:MM")&amp;" "&amp;Checks!$P$52,"")&amp;IF(Checks!$AE$52="","",CHAR(10)&amp;"Verifier: "&amp;Checks!$AE$52)&amp;IF(Checks!$T$52="","",CHAR(10)&amp;"PIC: "&amp;Checks!$T$52)</f>
        <v/>
      </c>
      <c r="H47" s="115" t="str">
        <f aca="false">IF(Checks!$AH$52="","",Checks!$AH$52)</f>
        <v>OPEN – CLARIFICATION</v>
      </c>
    </row>
    <row r="48" customFormat="false" ht="124.5" hidden="false" customHeight="true" outlineLevel="0" collapsed="false">
      <c r="A48" s="114" t="str">
        <f aca="false">Checks!$A$53&amp;CHAR(10)&amp;IF(Checks!$I$53="","",Checks!$I$53&amp;": ")&amp;Checks!$J$53</f>
        <v>F02-T12-14
F&amp;B Linen: Trolley cloth - prepared</v>
      </c>
      <c r="B48" s="114"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4" t="str">
        <f aca="false">Checks!$N$53&amp;CHAR(10)&amp;IF(ISNUMBER(Checks!$R$53),TEXT(Checks!$R$53,"DD-MMM-YY HH:MM"),"")&amp;" "&amp;Checks!$P$53</f>
        <v>Required
09-Oct-26 09:50 KUL</v>
      </c>
      <c r="D48" s="114" t="str">
        <f aca="false">IF(Checks!$U$53="","",Checks!$U$53)&amp;IF(Checks!$AB$53="","",CHAR(10)&amp;"CA: "&amp;Checks!$AB$53)</f>
        <v/>
      </c>
      <c r="E48" s="114" t="str">
        <f aca="false">IF(Checks!$V$53="","",Checks!$V$53)&amp;IF(Checks!$AC$53="","",IF(Checks!$V$53="","",CHAR(10))&amp;"N/A just.: "&amp;Checks!$AC$53)&amp;IF(Checks!$W$53="","",CHAR(10)&amp;"Batch: "&amp;Checks!$W$53)&amp;IF(AND(Checks!$X$53="",Checks!$Y$53=""),"",CHAR(10)&amp;"Exp: "&amp;Checks!$X$53&amp;"  /  Act: "&amp;Checks!$Y$53)</f>
        <v/>
      </c>
      <c r="F48" s="114" t="str">
        <f aca="false">IF(Checks!$Z$53="","","Evidence: "&amp;Checks!$Z$53)&amp;IF(Checks!$AA$53="","",IF(Checks!$Z$53="","",CHAR(10))&amp;"CA: "&amp;Checks!$AA$53)</f>
        <v/>
      </c>
      <c r="G48" s="114" t="str">
        <f aca="false">IF(ISNUMBER(Checks!$AD$53),TEXT(Checks!$AD$53,"DD-MMM-YY HH:MM")&amp;" "&amp;Checks!$P$53,"")&amp;IF(Checks!$AE$53="","",CHAR(10)&amp;"Verifier: "&amp;Checks!$AE$53)&amp;IF(Checks!$T$53="","",CHAR(10)&amp;"PIC: "&amp;Checks!$T$53)</f>
        <v/>
      </c>
      <c r="H48" s="115" t="str">
        <f aca="false">IF(Checks!$AH$53="","",Checks!$AH$53)</f>
        <v>OPEN</v>
      </c>
    </row>
    <row r="49" customFormat="false" ht="114" hidden="false" customHeight="true" outlineLevel="0" collapsed="false">
      <c r="A49" s="114" t="str">
        <f aca="false">Checks!$A$54&amp;CHAR(10)&amp;IF(Checks!$I$54="","",Checks!$I$54&amp;": ")&amp;Checks!$J$54</f>
        <v>F02-T12-15
F&amp;B Linen: Linen bag - prepared</v>
      </c>
      <c r="B49" s="114" t="str">
        <f aca="false">Checks!$K$54&amp;IF(Checks!$O$54="","",IF(Checks!$K$54="","",CHAR(10))&amp;"Note: "&amp;Checks!$O$54)</f>
        <v>Available (ticked in reference)
Note: Reference gives no uplift stn for this item: preparation checked at the meal uplift stn (KUL) - confirm with caterer.</v>
      </c>
      <c r="C49" s="114" t="str">
        <f aca="false">Checks!$N$54&amp;CHAR(10)&amp;IF(ISNUMBER(Checks!$R$54),TEXT(Checks!$R$54,"DD-MMM-YY HH:MM"),"")&amp;" "&amp;Checks!$P$54</f>
        <v>Required
09-Oct-26 09:50 KUL</v>
      </c>
      <c r="D49" s="114" t="str">
        <f aca="false">IF(Checks!$U$54="","",Checks!$U$54)&amp;IF(Checks!$AB$54="","",CHAR(10)&amp;"CA: "&amp;Checks!$AB$54)</f>
        <v/>
      </c>
      <c r="E49" s="114" t="str">
        <f aca="false">IF(Checks!$V$54="","",Checks!$V$54)&amp;IF(Checks!$AC$54="","",IF(Checks!$V$54="","",CHAR(10))&amp;"N/A just.: "&amp;Checks!$AC$54)&amp;IF(Checks!$W$54="","",CHAR(10)&amp;"Batch: "&amp;Checks!$W$54)&amp;IF(AND(Checks!$X$54="",Checks!$Y$54=""),"",CHAR(10)&amp;"Exp: "&amp;Checks!$X$54&amp;"  /  Act: "&amp;Checks!$Y$54)</f>
        <v/>
      </c>
      <c r="F49" s="114" t="str">
        <f aca="false">IF(Checks!$Z$54="","","Evidence: "&amp;Checks!$Z$54)&amp;IF(Checks!$AA$54="","",IF(Checks!$Z$54="","",CHAR(10))&amp;"CA: "&amp;Checks!$AA$54)</f>
        <v/>
      </c>
      <c r="G49" s="114" t="str">
        <f aca="false">IF(ISNUMBER(Checks!$AD$54),TEXT(Checks!$AD$54,"DD-MMM-YY HH:MM")&amp;" "&amp;Checks!$P$54,"")&amp;IF(Checks!$AE$54="","",CHAR(10)&amp;"Verifier: "&amp;Checks!$AE$54)&amp;IF(Checks!$T$54="","",CHAR(10)&amp;"PIC: "&amp;Checks!$T$54)</f>
        <v/>
      </c>
      <c r="H49" s="115" t="str">
        <f aca="false">IF(Checks!$AH$54="","",Checks!$AH$54)</f>
        <v>OPEN</v>
      </c>
    </row>
    <row r="50" customFormat="false" ht="114" hidden="false" customHeight="true" outlineLevel="0" collapsed="false">
      <c r="A50" s="114" t="str">
        <f aca="false">Checks!$A$55&amp;CHAR(10)&amp;IF(Checks!$I$55="","",Checks!$I$55&amp;": ")&amp;Checks!$J$55</f>
        <v>F02-T12-16
Seat Linen: Seat pillow (BS &amp; BC) - prepared</v>
      </c>
      <c r="B50" s="114" t="str">
        <f aca="false">Checks!$K$55&amp;IF(Checks!$O$55="","",IF(Checks!$K$55="","",CHAR(10))&amp;"Note: "&amp;Checks!$O$55)</f>
        <v>Available 100% (ticked in reference)
Note: Reference gives no uplift stn for this item: preparation checked at the meal uplift stn (KUL) - confirm with caterer.</v>
      </c>
      <c r="C50" s="114" t="str">
        <f aca="false">Checks!$N$55&amp;CHAR(10)&amp;IF(ISNUMBER(Checks!$R$55),TEXT(Checks!$R$55,"DD-MMM-YY HH:MM"),"")&amp;" "&amp;Checks!$P$55</f>
        <v>Required
09-Oct-26 09:50 KUL</v>
      </c>
      <c r="D50" s="114" t="str">
        <f aca="false">IF(Checks!$U$55="","",Checks!$U$55)&amp;IF(Checks!$AB$55="","",CHAR(10)&amp;"CA: "&amp;Checks!$AB$55)</f>
        <v/>
      </c>
      <c r="E50" s="114" t="str">
        <f aca="false">IF(Checks!$V$55="","",Checks!$V$55)&amp;IF(Checks!$AC$55="","",IF(Checks!$V$55="","",CHAR(10))&amp;"N/A just.: "&amp;Checks!$AC$55)&amp;IF(Checks!$W$55="","",CHAR(10)&amp;"Batch: "&amp;Checks!$W$55)&amp;IF(AND(Checks!$X$55="",Checks!$Y$55=""),"",CHAR(10)&amp;"Exp: "&amp;Checks!$X$55&amp;"  /  Act: "&amp;Checks!$Y$55)</f>
        <v/>
      </c>
      <c r="F50" s="114" t="str">
        <f aca="false">IF(Checks!$Z$55="","","Evidence: "&amp;Checks!$Z$55)&amp;IF(Checks!$AA$55="","",IF(Checks!$Z$55="","",CHAR(10))&amp;"CA: "&amp;Checks!$AA$55)</f>
        <v/>
      </c>
      <c r="G50" s="114" t="str">
        <f aca="false">IF(ISNUMBER(Checks!$AD$55),TEXT(Checks!$AD$55,"DD-MMM-YY HH:MM")&amp;" "&amp;Checks!$P$55,"")&amp;IF(Checks!$AE$55="","",CHAR(10)&amp;"Verifier: "&amp;Checks!$AE$55)&amp;IF(Checks!$T$55="","",CHAR(10)&amp;"PIC: "&amp;Checks!$T$55)</f>
        <v/>
      </c>
      <c r="H50" s="115" t="str">
        <f aca="false">IF(Checks!$AH$55="","",Checks!$AH$55)</f>
        <v>OPEN</v>
      </c>
    </row>
    <row r="51" customFormat="false" ht="114" hidden="false" customHeight="true" outlineLevel="0" collapsed="false">
      <c r="A51" s="114" t="str">
        <f aca="false">Checks!$A$56&amp;CHAR(10)&amp;IF(Checks!$I$56="","",Checks!$I$56&amp;": ")&amp;Checks!$J$56</f>
        <v>F02-T12-17
Seat Linen: Blanket (BS &amp; BC) - prepared</v>
      </c>
      <c r="B51" s="114" t="str">
        <f aca="false">Checks!$K$56&amp;IF(Checks!$O$56="","",IF(Checks!$K$56="","",CHAR(10))&amp;"Note: "&amp;Checks!$O$56)</f>
        <v>Available 100% (ticked in reference)
Note: Reference gives no uplift stn for this item: preparation checked at the meal uplift stn (KUL) - confirm with caterer.</v>
      </c>
      <c r="C51" s="114" t="str">
        <f aca="false">Checks!$N$56&amp;CHAR(10)&amp;IF(ISNUMBER(Checks!$R$56),TEXT(Checks!$R$56,"DD-MMM-YY HH:MM"),"")&amp;" "&amp;Checks!$P$56</f>
        <v>Required
09-Oct-26 09:50 KUL</v>
      </c>
      <c r="D51" s="114" t="str">
        <f aca="false">IF(Checks!$U$56="","",Checks!$U$56)&amp;IF(Checks!$AB$56="","",CHAR(10)&amp;"CA: "&amp;Checks!$AB$56)</f>
        <v/>
      </c>
      <c r="E51" s="114" t="str">
        <f aca="false">IF(Checks!$V$56="","",Checks!$V$56)&amp;IF(Checks!$AC$56="","",IF(Checks!$V$56="","",CHAR(10))&amp;"N/A just.: "&amp;Checks!$AC$56)&amp;IF(Checks!$W$56="","",CHAR(10)&amp;"Batch: "&amp;Checks!$W$56)&amp;IF(AND(Checks!$X$56="",Checks!$Y$56=""),"",CHAR(10)&amp;"Exp: "&amp;Checks!$X$56&amp;"  /  Act: "&amp;Checks!$Y$56)</f>
        <v/>
      </c>
      <c r="F51" s="114" t="str">
        <f aca="false">IF(Checks!$Z$56="","","Evidence: "&amp;Checks!$Z$56)&amp;IF(Checks!$AA$56="","",IF(Checks!$Z$56="","",CHAR(10))&amp;"CA: "&amp;Checks!$AA$56)</f>
        <v/>
      </c>
      <c r="G51" s="114" t="str">
        <f aca="false">IF(ISNUMBER(Checks!$AD$56),TEXT(Checks!$AD$56,"DD-MMM-YY HH:MM")&amp;" "&amp;Checks!$P$56,"")&amp;IF(Checks!$AE$56="","",CHAR(10)&amp;"Verifier: "&amp;Checks!$AE$56)&amp;IF(Checks!$T$56="","",CHAR(10)&amp;"PIC: "&amp;Checks!$T$56)</f>
        <v/>
      </c>
      <c r="H51" s="115" t="str">
        <f aca="false">IF(Checks!$AH$56="","",Checks!$AH$56)</f>
        <v>OPEN</v>
      </c>
    </row>
    <row r="52" customFormat="false" ht="25.5" hidden="false" customHeight="true" outlineLevel="0" collapsed="false">
      <c r="A52" s="113"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Checks!$A$57&amp;CHAR(10)&amp;IF(Checks!$I$57="","",Checks!$I$57&amp;": ")&amp;Checks!$J$57</f>
        <v>F02-UPL-01
Meal: Meals physically uplifted on board - quantity vs menu checklist</v>
      </c>
      <c r="B53" s="114" t="str">
        <f aca="false">Checks!$K$57&amp;IF(Checks!$O$57="","",IF(Checks!$K$57="","",CHAR(10))&amp;"Note: "&amp;Checks!$O$57)</f>
        <v>Enter expected &amp; actual
Note: Confirm on board before departure; completion time must fall inside the uplift window.</v>
      </c>
      <c r="C53" s="114" t="str">
        <f aca="false">Checks!$N$57&amp;CHAR(10)&amp;IF(ISNUMBER(Checks!$R$57),TEXT(Checks!$R$57,"DD-MMM-YY HH:MM"),"")&amp;" "&amp;Checks!$P$57</f>
        <v>Required
09-Oct-26 21:50 KUL</v>
      </c>
      <c r="D53" s="114" t="str">
        <f aca="false">IF(Checks!$U$57="","",Checks!$U$57)&amp;IF(Checks!$AB$57="","",CHAR(10)&amp;"CA: "&amp;Checks!$AB$57)</f>
        <v/>
      </c>
      <c r="E53" s="114" t="str">
        <f aca="false">IF(Checks!$V$57="","",Checks!$V$57)&amp;IF(Checks!$AC$57="","",IF(Checks!$V$57="","",CHAR(10))&amp;"N/A just.: "&amp;Checks!$AC$57)&amp;IF(Checks!$W$57="","",CHAR(10)&amp;"Batch: "&amp;Checks!$W$57)&amp;IF(AND(Checks!$X$57="",Checks!$Y$57=""),"",CHAR(10)&amp;"Exp: "&amp;Checks!$X$57&amp;"  /  Act: "&amp;Checks!$Y$57)</f>
        <v/>
      </c>
      <c r="F53" s="114" t="str">
        <f aca="false">IF(Checks!$Z$57="","","Evidence: "&amp;Checks!$Z$57)&amp;IF(Checks!$AA$57="","",IF(Checks!$Z$57="","",CHAR(10))&amp;"CA: "&amp;Checks!$AA$57)</f>
        <v/>
      </c>
      <c r="G53" s="114" t="str">
        <f aca="false">IF(ISNUMBER(Checks!$AD$57),TEXT(Checks!$AD$57,"DD-MMM-YY HH:MM")&amp;" "&amp;Checks!$P$57,"")&amp;IF(Checks!$AE$57="","",CHAR(10)&amp;"Verifier: "&amp;Checks!$AE$57)&amp;IF(Checks!$T$57="","",CHAR(10)&amp;"PIC: "&amp;Checks!$T$57)</f>
        <v/>
      </c>
      <c r="H53" s="115" t="str">
        <f aca="false">IF(Checks!$AH$57="","",Checks!$AH$57)</f>
        <v>OPEN</v>
      </c>
    </row>
    <row r="54" customFormat="false" ht="114" hidden="false" customHeight="true" outlineLevel="0" collapsed="false">
      <c r="A54" s="114" t="str">
        <f aca="false">Checks!$A$58&amp;CHAR(10)&amp;IF(Checks!$I$58="","",Checks!$I$58&amp;": ")&amp;Checks!$J$58</f>
        <v>F02-UPL-02
Equipment: Equipment physically loaded at GLD positions - quantity &amp; positions</v>
      </c>
      <c r="B54" s="114" t="str">
        <f aca="false">Checks!$K$58&amp;IF(Checks!$O$58="","",IF(Checks!$K$58="","",CHAR(10))&amp;"Note: "&amp;Checks!$O$58)</f>
        <v>Enter expected &amp; actual
Note: Confirm on board before departure; completion time must fall inside the uplift window.</v>
      </c>
      <c r="C54" s="114" t="str">
        <f aca="false">Checks!$N$58&amp;CHAR(10)&amp;IF(ISNUMBER(Checks!$R$58),TEXT(Checks!$R$58,"DD-MMM-YY HH:MM"),"")&amp;" "&amp;Checks!$P$58</f>
        <v>Required
09-Oct-26 21:50 KUL</v>
      </c>
      <c r="D54" s="114" t="str">
        <f aca="false">IF(Checks!$U$58="","",Checks!$U$58)&amp;IF(Checks!$AB$58="","",CHAR(10)&amp;"CA: "&amp;Checks!$AB$58)</f>
        <v/>
      </c>
      <c r="E54" s="114" t="str">
        <f aca="false">IF(Checks!$V$58="","",Checks!$V$58)&amp;IF(Checks!$AC$58="","",IF(Checks!$V$58="","",CHAR(10))&amp;"N/A just.: "&amp;Checks!$AC$58)&amp;IF(Checks!$W$58="","",CHAR(10)&amp;"Batch: "&amp;Checks!$W$58)&amp;IF(AND(Checks!$X$58="",Checks!$Y$58=""),"",CHAR(10)&amp;"Exp: "&amp;Checks!$X$58&amp;"  /  Act: "&amp;Checks!$Y$58)</f>
        <v/>
      </c>
      <c r="F54" s="114" t="str">
        <f aca="false">IF(Checks!$Z$58="","","Evidence: "&amp;Checks!$Z$58)&amp;IF(Checks!$AA$58="","",IF(Checks!$Z$58="","",CHAR(10))&amp;"CA: "&amp;Checks!$AA$58)</f>
        <v/>
      </c>
      <c r="G54" s="114" t="str">
        <f aca="false">IF(ISNUMBER(Checks!$AD$58),TEXT(Checks!$AD$58,"DD-MMM-YY HH:MM")&amp;" "&amp;Checks!$P$58,"")&amp;IF(Checks!$AE$58="","",CHAR(10)&amp;"Verifier: "&amp;Checks!$AE$58)&amp;IF(Checks!$T$58="","",CHAR(10)&amp;"PIC: "&amp;Checks!$T$58)</f>
        <v/>
      </c>
      <c r="H54" s="115" t="str">
        <f aca="false">IF(Checks!$AH$58="","",Checks!$AH$58)</f>
        <v>OPEN</v>
      </c>
    </row>
    <row r="55" customFormat="false" ht="114" hidden="false" customHeight="true" outlineLevel="0" collapsed="false">
      <c r="A55" s="114" t="str">
        <f aca="false">Checks!$A$59&amp;CHAR(10)&amp;IF(Checks!$I$59="","",Checks!$I$59&amp;": ")&amp;Checks!$J$59</f>
        <v>F02-UPL-03
Amenities: Disposable slippers in DAM cart (BC, on request) - on board</v>
      </c>
      <c r="B55" s="114" t="str">
        <f aca="false">Checks!$K$59&amp;IF(Checks!$O$59="","",IF(Checks!$K$59="","",CHAR(10))&amp;"Note: "&amp;Checks!$O$59)</f>
        <v>Available in DAM cart on request basis
Note: Sector has no BC slippers; note C83: disposable slipper available in DAM cart (on request basis).</v>
      </c>
      <c r="C55" s="114" t="str">
        <f aca="false">Checks!$N$59&amp;CHAR(10)&amp;IF(ISNUMBER(Checks!$R$59),TEXT(Checks!$R$59,"DD-MMM-YY HH:MM"),"")&amp;" "&amp;Checks!$P$59</f>
        <v>Required
09-Oct-26 21:50 KUL</v>
      </c>
      <c r="D55" s="114" t="str">
        <f aca="false">IF(Checks!$U$59="","",Checks!$U$59)&amp;IF(Checks!$AB$59="","",CHAR(10)&amp;"CA: "&amp;Checks!$AB$59)</f>
        <v/>
      </c>
      <c r="E55" s="114" t="str">
        <f aca="false">IF(Checks!$V$59="","",Checks!$V$59)&amp;IF(Checks!$AC$59="","",IF(Checks!$V$59="","",CHAR(10))&amp;"N/A just.: "&amp;Checks!$AC$59)&amp;IF(Checks!$W$59="","",CHAR(10)&amp;"Batch: "&amp;Checks!$W$59)&amp;IF(AND(Checks!$X$59="",Checks!$Y$59=""),"",CHAR(10)&amp;"Exp: "&amp;Checks!$X$59&amp;"  /  Act: "&amp;Checks!$Y$59)</f>
        <v/>
      </c>
      <c r="F55" s="114" t="str">
        <f aca="false">IF(Checks!$Z$59="","","Evidence: "&amp;Checks!$Z$59)&amp;IF(Checks!$AA$59="","",IF(Checks!$Z$59="","",CHAR(10))&amp;"CA: "&amp;Checks!$AA$59)</f>
        <v/>
      </c>
      <c r="G55" s="114" t="str">
        <f aca="false">IF(ISNUMBER(Checks!$AD$59),TEXT(Checks!$AD$59,"DD-MMM-YY HH:MM")&amp;" "&amp;Checks!$P$59,"")&amp;IF(Checks!$AE$59="","",CHAR(10)&amp;"Verifier: "&amp;Checks!$AE$59)&amp;IF(Checks!$T$59="","",CHAR(10)&amp;"PIC: "&amp;Checks!$T$59)</f>
        <v/>
      </c>
      <c r="H55" s="115" t="str">
        <f aca="false">IF(Checks!$AH$59="","",Checks!$AH$59)</f>
        <v>OPEN</v>
      </c>
    </row>
    <row r="56" customFormat="false" ht="114" hidden="false" customHeight="true" outlineLevel="0" collapsed="false">
      <c r="A56" s="114" t="str">
        <f aca="false">Checks!$A$60&amp;CHAR(10)&amp;IF(Checks!$I$60="","",Checks!$I$60&amp;": ")&amp;Checks!$J$60</f>
        <v>F02-UPL-04
F&amp;B Linen: Towel - on board</v>
      </c>
      <c r="B56" s="114" t="str">
        <f aca="false">Checks!$K$60&amp;IF(Checks!$O$60="","",IF(Checks!$K$60="","",CHAR(10))&amp;"Note: "&amp;Checks!$O$60)</f>
        <v>Available (ticked in reference)</v>
      </c>
      <c r="C56" s="114" t="str">
        <f aca="false">Checks!$N$60&amp;CHAR(10)&amp;IF(ISNUMBER(Checks!$R$60),TEXT(Checks!$R$60,"DD-MMM-YY HH:MM"),"")&amp;" "&amp;Checks!$P$60</f>
        <v>Required
09-Oct-26 21:50 KUL</v>
      </c>
      <c r="D56" s="114" t="str">
        <f aca="false">IF(Checks!$U$60="","",Checks!$U$60)&amp;IF(Checks!$AB$60="","",CHAR(10)&amp;"CA: "&amp;Checks!$AB$60)</f>
        <v/>
      </c>
      <c r="E56" s="114" t="str">
        <f aca="false">IF(Checks!$V$60="","",Checks!$V$60)&amp;IF(Checks!$AC$60="","",IF(Checks!$V$60="","",CHAR(10))&amp;"N/A just.: "&amp;Checks!$AC$60)&amp;IF(Checks!$W$60="","",CHAR(10)&amp;"Batch: "&amp;Checks!$W$60)&amp;IF(AND(Checks!$X$60="",Checks!$Y$60=""),"",CHAR(10)&amp;"Exp: "&amp;Checks!$X$60&amp;"  /  Act: "&amp;Checks!$Y$60)</f>
        <v/>
      </c>
      <c r="F56" s="114" t="str">
        <f aca="false">IF(Checks!$Z$60="","","Evidence: "&amp;Checks!$Z$60)&amp;IF(Checks!$AA$60="","",IF(Checks!$Z$60="","",CHAR(10))&amp;"CA: "&amp;Checks!$AA$60)</f>
        <v/>
      </c>
      <c r="G56" s="114" t="str">
        <f aca="false">IF(ISNUMBER(Checks!$AD$60),TEXT(Checks!$AD$60,"DD-MMM-YY HH:MM")&amp;" "&amp;Checks!$P$60,"")&amp;IF(Checks!$AE$60="","",CHAR(10)&amp;"Verifier: "&amp;Checks!$AE$60)&amp;IF(Checks!$T$60="","",CHAR(10)&amp;"PIC: "&amp;Checks!$T$60)</f>
        <v/>
      </c>
      <c r="H56" s="115" t="str">
        <f aca="false">IF(Checks!$AH$60="","",Checks!$AH$60)</f>
        <v>OPEN</v>
      </c>
    </row>
    <row r="57" customFormat="false" ht="114" hidden="false" customHeight="true" outlineLevel="0" collapsed="false">
      <c r="A57" s="114" t="str">
        <f aca="false">Checks!$A$61&amp;CHAR(10)&amp;IF(Checks!$I$61="","",Checks!$I$61&amp;": ")&amp;Checks!$J$61</f>
        <v>F02-UPL-05
F&amp;B Linen: Tray cloth - on board</v>
      </c>
      <c r="B57" s="114" t="str">
        <f aca="false">Checks!$K$61&amp;IF(Checks!$O$61="","",IF(Checks!$K$61="","",CHAR(10))&amp;"Note: "&amp;Checks!$O$61)</f>
        <v>Available (ticked in reference)</v>
      </c>
      <c r="C57" s="114" t="str">
        <f aca="false">Checks!$N$61&amp;CHAR(10)&amp;IF(ISNUMBER(Checks!$R$61),TEXT(Checks!$R$61,"DD-MMM-YY HH:MM"),"")&amp;" "&amp;Checks!$P$61</f>
        <v>Required
09-Oct-26 21:50 KUL</v>
      </c>
      <c r="D57" s="114" t="str">
        <f aca="false">IF(Checks!$U$61="","",Checks!$U$61)&amp;IF(Checks!$AB$61="","",CHAR(10)&amp;"CA: "&amp;Checks!$AB$61)</f>
        <v/>
      </c>
      <c r="E57" s="114" t="str">
        <f aca="false">IF(Checks!$V$61="","",Checks!$V$61)&amp;IF(Checks!$AC$61="","",IF(Checks!$V$61="","",CHAR(10))&amp;"N/A just.: "&amp;Checks!$AC$61)&amp;IF(Checks!$W$61="","",CHAR(10)&amp;"Batch: "&amp;Checks!$W$61)&amp;IF(AND(Checks!$X$61="",Checks!$Y$61=""),"",CHAR(10)&amp;"Exp: "&amp;Checks!$X$61&amp;"  /  Act: "&amp;Checks!$Y$61)</f>
        <v/>
      </c>
      <c r="F57" s="114" t="str">
        <f aca="false">IF(Checks!$Z$61="","","Evidence: "&amp;Checks!$Z$61)&amp;IF(Checks!$AA$61="","",IF(Checks!$Z$61="","",CHAR(10))&amp;"CA: "&amp;Checks!$AA$61)</f>
        <v/>
      </c>
      <c r="G57" s="114" t="str">
        <f aca="false">IF(ISNUMBER(Checks!$AD$61),TEXT(Checks!$AD$61,"DD-MMM-YY HH:MM")&amp;" "&amp;Checks!$P$61,"")&amp;IF(Checks!$AE$61="","",CHAR(10)&amp;"Verifier: "&amp;Checks!$AE$61)&amp;IF(Checks!$T$61="","",CHAR(10)&amp;"PIC: "&amp;Checks!$T$61)</f>
        <v/>
      </c>
      <c r="H57" s="115" t="str">
        <f aca="false">IF(Checks!$AH$61="","",Checks!$AH$61)</f>
        <v>OPEN</v>
      </c>
    </row>
    <row r="58" customFormat="false" ht="114" hidden="false" customHeight="true" outlineLevel="0" collapsed="false">
      <c r="A58" s="114" t="str">
        <f aca="false">Checks!$A$62&amp;CHAR(10)&amp;IF(Checks!$I$62="","",Checks!$I$62&amp;": ")&amp;Checks!$J$62</f>
        <v>F02-UPL-06
F&amp;B Linen: Napkin - on board</v>
      </c>
      <c r="B58" s="114" t="str">
        <f aca="false">Checks!$K$62&amp;IF(Checks!$O$62="","",IF(Checks!$K$62="","",CHAR(10))&amp;"Note: "&amp;Checks!$O$62)</f>
        <v>Available (ticked in reference)</v>
      </c>
      <c r="C58" s="114" t="str">
        <f aca="false">Checks!$N$62&amp;CHAR(10)&amp;IF(ISNUMBER(Checks!$R$62),TEXT(Checks!$R$62,"DD-MMM-YY HH:MM"),"")&amp;" "&amp;Checks!$P$62</f>
        <v>Required
09-Oct-26 21:50 KUL</v>
      </c>
      <c r="D58" s="114" t="str">
        <f aca="false">IF(Checks!$U$62="","",Checks!$U$62)&amp;IF(Checks!$AB$62="","",CHAR(10)&amp;"CA: "&amp;Checks!$AB$62)</f>
        <v/>
      </c>
      <c r="E58" s="114" t="str">
        <f aca="false">IF(Checks!$V$62="","",Checks!$V$62)&amp;IF(Checks!$AC$62="","",IF(Checks!$V$62="","",CHAR(10))&amp;"N/A just.: "&amp;Checks!$AC$62)&amp;IF(Checks!$W$62="","",CHAR(10)&amp;"Batch: "&amp;Checks!$W$62)&amp;IF(AND(Checks!$X$62="",Checks!$Y$62=""),"",CHAR(10)&amp;"Exp: "&amp;Checks!$X$62&amp;"  /  Act: "&amp;Checks!$Y$62)</f>
        <v/>
      </c>
      <c r="F58" s="114" t="str">
        <f aca="false">IF(Checks!$Z$62="","","Evidence: "&amp;Checks!$Z$62)&amp;IF(Checks!$AA$62="","",IF(Checks!$Z$62="","",CHAR(10))&amp;"CA: "&amp;Checks!$AA$62)</f>
        <v/>
      </c>
      <c r="G58" s="114" t="str">
        <f aca="false">IF(ISNUMBER(Checks!$AD$62),TEXT(Checks!$AD$62,"DD-MMM-YY HH:MM")&amp;" "&amp;Checks!$P$62,"")&amp;IF(Checks!$AE$62="","",CHAR(10)&amp;"Verifier: "&amp;Checks!$AE$62)&amp;IF(Checks!$T$62="","",CHAR(10)&amp;"PIC: "&amp;Checks!$T$62)</f>
        <v/>
      </c>
      <c r="H58" s="115" t="str">
        <f aca="false">IF(Checks!$AH$62="","",Checks!$AH$62)</f>
        <v>OPEN</v>
      </c>
    </row>
    <row r="59" customFormat="false" ht="201.75" hidden="false" customHeight="true" outlineLevel="0" collapsed="false">
      <c r="A59" s="114" t="str">
        <f aca="false">Checks!$A$63&amp;CHAR(10)&amp;IF(Checks!$I$63="","",Checks!$I$63&amp;": ")&amp;Checks!$J$63</f>
        <v>F02-UPL-07
F&amp;B Linen: Table cloth - on board</v>
      </c>
      <c r="B59" s="114"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Checks!$N$63&amp;CHAR(10)&amp;IF(ISNUMBER(Checks!$R$63),TEXT(Checks!$R$63,"DD-MMM-YY HH:MM"),"")&amp;" "&amp;Checks!$P$63</f>
        <v>Clarification required
09-Oct-26 21:50 KUL</v>
      </c>
      <c r="D59" s="114" t="str">
        <f aca="false">IF(Checks!$U$63="","",Checks!$U$63)&amp;IF(Checks!$AB$63="","",CHAR(10)&amp;"CA: "&amp;Checks!$AB$63)</f>
        <v/>
      </c>
      <c r="E59" s="114" t="str">
        <f aca="false">IF(Checks!$V$63="","",Checks!$V$63)&amp;IF(Checks!$AC$63="","",IF(Checks!$V$63="","",CHAR(10))&amp;"N/A just.: "&amp;Checks!$AC$63)&amp;IF(Checks!$W$63="","",CHAR(10)&amp;"Batch: "&amp;Checks!$W$63)&amp;IF(AND(Checks!$X$63="",Checks!$Y$63=""),"",CHAR(10)&amp;"Exp: "&amp;Checks!$X$63&amp;"  /  Act: "&amp;Checks!$Y$63)</f>
        <v/>
      </c>
      <c r="F59" s="114" t="str">
        <f aca="false">IF(Checks!$Z$63="","","Evidence: "&amp;Checks!$Z$63)&amp;IF(Checks!$AA$63="","",IF(Checks!$Z$63="","",CHAR(10))&amp;"CA: "&amp;Checks!$AA$63)</f>
        <v/>
      </c>
      <c r="G59" s="114" t="str">
        <f aca="false">IF(ISNUMBER(Checks!$AD$63),TEXT(Checks!$AD$63,"DD-MMM-YY HH:MM")&amp;" "&amp;Checks!$P$63,"")&amp;IF(Checks!$AE$63="","",CHAR(10)&amp;"Verifier: "&amp;Checks!$AE$63)&amp;IF(Checks!$T$63="","",CHAR(10)&amp;"PIC: "&amp;Checks!$T$63)</f>
        <v/>
      </c>
      <c r="H59" s="115" t="str">
        <f aca="false">IF(Checks!$AH$63="","",Checks!$AH$63)</f>
        <v>OPEN – CLARIFICATION</v>
      </c>
    </row>
    <row r="60" customFormat="false" ht="201.75" hidden="false" customHeight="true" outlineLevel="0" collapsed="false">
      <c r="A60" s="114" t="str">
        <f aca="false">Checks!$A$64&amp;CHAR(10)&amp;IF(Checks!$I$64="","",Checks!$I$64&amp;": ")&amp;Checks!$J$64</f>
        <v>F02-UPL-08
F&amp;B Linen: Bread linen (using table cloth) - on board</v>
      </c>
      <c r="B60" s="114"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Checks!$N$64&amp;CHAR(10)&amp;IF(ISNUMBER(Checks!$R$64),TEXT(Checks!$R$64,"DD-MMM-YY HH:MM"),"")&amp;" "&amp;Checks!$P$64</f>
        <v>Clarification required
09-Oct-26 21:50 KUL</v>
      </c>
      <c r="D60" s="114" t="str">
        <f aca="false">IF(Checks!$U$64="","",Checks!$U$64)&amp;IF(Checks!$AB$64="","",CHAR(10)&amp;"CA: "&amp;Checks!$AB$64)</f>
        <v/>
      </c>
      <c r="E60" s="114" t="str">
        <f aca="false">IF(Checks!$V$64="","",Checks!$V$64)&amp;IF(Checks!$AC$64="","",IF(Checks!$V$64="","",CHAR(10))&amp;"N/A just.: "&amp;Checks!$AC$64)&amp;IF(Checks!$W$64="","",CHAR(10)&amp;"Batch: "&amp;Checks!$W$64)&amp;IF(AND(Checks!$X$64="",Checks!$Y$64=""),"",CHAR(10)&amp;"Exp: "&amp;Checks!$X$64&amp;"  /  Act: "&amp;Checks!$Y$64)</f>
        <v/>
      </c>
      <c r="F60" s="114" t="str">
        <f aca="false">IF(Checks!$Z$64="","","Evidence: "&amp;Checks!$Z$64)&amp;IF(Checks!$AA$64="","",IF(Checks!$Z$64="","",CHAR(10))&amp;"CA: "&amp;Checks!$AA$64)</f>
        <v/>
      </c>
      <c r="G60" s="114" t="str">
        <f aca="false">IF(ISNUMBER(Checks!$AD$64),TEXT(Checks!$AD$64,"DD-MMM-YY HH:MM")&amp;" "&amp;Checks!$P$64,"")&amp;IF(Checks!$AE$64="","",CHAR(10)&amp;"Verifier: "&amp;Checks!$AE$64)&amp;IF(Checks!$T$64="","",CHAR(10)&amp;"PIC: "&amp;Checks!$T$64)</f>
        <v/>
      </c>
      <c r="H60" s="115" t="str">
        <f aca="false">IF(Checks!$AH$64="","",Checks!$AH$64)</f>
        <v>OPEN – CLARIFICATION</v>
      </c>
    </row>
    <row r="61" customFormat="false" ht="114" hidden="false" customHeight="true" outlineLevel="0" collapsed="false">
      <c r="A61" s="114" t="str">
        <f aca="false">Checks!$A$65&amp;CHAR(10)&amp;IF(Checks!$I$65="","",Checks!$I$65&amp;": ")&amp;Checks!$J$65</f>
        <v>F02-UPL-09
F&amp;B Linen: Trolley cloth - on board</v>
      </c>
      <c r="B61" s="114" t="str">
        <f aca="false">SUBSTITUTE(Checks!$K$65&amp;IF(Checks!$O$65="","",IF(Checks!$K$65="","",CHAR(10))&amp;"Note: "&amp;Checks!$O$65),"F&amp;B LINEN!","Ref: F&amp;B LINEN!")</f>
        <v>Narrow body: Top only
Note: Per note Ref: F&amp;B LINEN!B79:C80.</v>
      </c>
      <c r="C61" s="114" t="str">
        <f aca="false">Checks!$N$65&amp;CHAR(10)&amp;IF(ISNUMBER(Checks!$R$65),TEXT(Checks!$R$65,"DD-MMM-YY HH:MM"),"")&amp;" "&amp;Checks!$P$65</f>
        <v>Required
09-Oct-26 21:50 KUL</v>
      </c>
      <c r="D61" s="114" t="str">
        <f aca="false">IF(Checks!$U$65="","",Checks!$U$65)&amp;IF(Checks!$AB$65="","",CHAR(10)&amp;"CA: "&amp;Checks!$AB$65)</f>
        <v/>
      </c>
      <c r="E61" s="114" t="str">
        <f aca="false">IF(Checks!$V$65="","",Checks!$V$65)&amp;IF(Checks!$AC$65="","",IF(Checks!$V$65="","",CHAR(10))&amp;"N/A just.: "&amp;Checks!$AC$65)&amp;IF(Checks!$W$65="","",CHAR(10)&amp;"Batch: "&amp;Checks!$W$65)&amp;IF(AND(Checks!$X$65="",Checks!$Y$65=""),"",CHAR(10)&amp;"Exp: "&amp;Checks!$X$65&amp;"  /  Act: "&amp;Checks!$Y$65)</f>
        <v/>
      </c>
      <c r="F61" s="114" t="str">
        <f aca="false">IF(Checks!$Z$65="","","Evidence: "&amp;Checks!$Z$65)&amp;IF(Checks!$AA$65="","",IF(Checks!$Z$65="","",CHAR(10))&amp;"CA: "&amp;Checks!$AA$65)</f>
        <v/>
      </c>
      <c r="G61" s="114" t="str">
        <f aca="false">IF(ISNUMBER(Checks!$AD$65),TEXT(Checks!$AD$65,"DD-MMM-YY HH:MM")&amp;" "&amp;Checks!$P$65,"")&amp;IF(Checks!$AE$65="","",CHAR(10)&amp;"Verifier: "&amp;Checks!$AE$65)&amp;IF(Checks!$T$65="","",CHAR(10)&amp;"PIC: "&amp;Checks!$T$65)</f>
        <v/>
      </c>
      <c r="H61" s="115" t="str">
        <f aca="false">IF(Checks!$AH$65="","",Checks!$AH$65)</f>
        <v>OPEN</v>
      </c>
    </row>
    <row r="62" customFormat="false" ht="114" hidden="false" customHeight="true" outlineLevel="0" collapsed="false">
      <c r="A62" s="114" t="str">
        <f aca="false">Checks!$A$66&amp;CHAR(10)&amp;IF(Checks!$I$66="","",Checks!$I$66&amp;": ")&amp;Checks!$J$66</f>
        <v>F02-UPL-10
F&amp;B Linen: Linen bag - on board</v>
      </c>
      <c r="B62" s="114" t="str">
        <f aca="false">Checks!$K$66&amp;IF(Checks!$O$66="","",IF(Checks!$K$66="","",CHAR(10))&amp;"Note: "&amp;Checks!$O$66)</f>
        <v>Available (ticked in reference)</v>
      </c>
      <c r="C62" s="114" t="str">
        <f aca="false">Checks!$N$66&amp;CHAR(10)&amp;IF(ISNUMBER(Checks!$R$66),TEXT(Checks!$R$66,"DD-MMM-YY HH:MM"),"")&amp;" "&amp;Checks!$P$66</f>
        <v>Required
09-Oct-26 21:50 KUL</v>
      </c>
      <c r="D62" s="114" t="str">
        <f aca="false">IF(Checks!$U$66="","",Checks!$U$66)&amp;IF(Checks!$AB$66="","",CHAR(10)&amp;"CA: "&amp;Checks!$AB$66)</f>
        <v/>
      </c>
      <c r="E62" s="114" t="str">
        <f aca="false">IF(Checks!$V$66="","",Checks!$V$66)&amp;IF(Checks!$AC$66="","",IF(Checks!$V$66="","",CHAR(10))&amp;"N/A just.: "&amp;Checks!$AC$66)&amp;IF(Checks!$W$66="","",CHAR(10)&amp;"Batch: "&amp;Checks!$W$66)&amp;IF(AND(Checks!$X$66="",Checks!$Y$66=""),"",CHAR(10)&amp;"Exp: "&amp;Checks!$X$66&amp;"  /  Act: "&amp;Checks!$Y$66)</f>
        <v/>
      </c>
      <c r="F62" s="114" t="str">
        <f aca="false">IF(Checks!$Z$66="","","Evidence: "&amp;Checks!$Z$66)&amp;IF(Checks!$AA$66="","",IF(Checks!$Z$66="","",CHAR(10))&amp;"CA: "&amp;Checks!$AA$66)</f>
        <v/>
      </c>
      <c r="G62" s="114" t="str">
        <f aca="false">IF(ISNUMBER(Checks!$AD$66),TEXT(Checks!$AD$66,"DD-MMM-YY HH:MM")&amp;" "&amp;Checks!$P$66,"")&amp;IF(Checks!$AE$66="","",CHAR(10)&amp;"Verifier: "&amp;Checks!$AE$66)&amp;IF(Checks!$T$66="","",CHAR(10)&amp;"PIC: "&amp;Checks!$T$66)</f>
        <v/>
      </c>
      <c r="H62" s="115" t="str">
        <f aca="false">IF(Checks!$AH$66="","",Checks!$AH$66)</f>
        <v>OPEN</v>
      </c>
    </row>
    <row r="63" customFormat="false" ht="114" hidden="false" customHeight="true" outlineLevel="0" collapsed="false">
      <c r="A63" s="114" t="str">
        <f aca="false">Checks!$A$67&amp;CHAR(10)&amp;IF(Checks!$I$67="","",Checks!$I$67&amp;": ")&amp;Checks!$J$67</f>
        <v>F02-UPL-11
Seat Linen: Seat pillow (BS &amp; BC) - on board</v>
      </c>
      <c r="B63" s="114" t="str">
        <f aca="false">Checks!$K$67&amp;IF(Checks!$O$67="","",IF(Checks!$K$67="","",CHAR(10))&amp;"Note: "&amp;Checks!$O$67)</f>
        <v>Available 100% (ticked in reference)</v>
      </c>
      <c r="C63" s="114" t="str">
        <f aca="false">Checks!$N$67&amp;CHAR(10)&amp;IF(ISNUMBER(Checks!$R$67),TEXT(Checks!$R$67,"DD-MMM-YY HH:MM"),"")&amp;" "&amp;Checks!$P$67</f>
        <v>Required
09-Oct-26 21:50 KUL</v>
      </c>
      <c r="D63" s="114" t="str">
        <f aca="false">IF(Checks!$U$67="","",Checks!$U$67)&amp;IF(Checks!$AB$67="","",CHAR(10)&amp;"CA: "&amp;Checks!$AB$67)</f>
        <v/>
      </c>
      <c r="E63" s="114" t="str">
        <f aca="false">IF(Checks!$V$67="","",Checks!$V$67)&amp;IF(Checks!$AC$67="","",IF(Checks!$V$67="","",CHAR(10))&amp;"N/A just.: "&amp;Checks!$AC$67)&amp;IF(Checks!$W$67="","",CHAR(10)&amp;"Batch: "&amp;Checks!$W$67)&amp;IF(AND(Checks!$X$67="",Checks!$Y$67=""),"",CHAR(10)&amp;"Exp: "&amp;Checks!$X$67&amp;"  /  Act: "&amp;Checks!$Y$67)</f>
        <v/>
      </c>
      <c r="F63" s="114" t="str">
        <f aca="false">IF(Checks!$Z$67="","","Evidence: "&amp;Checks!$Z$67)&amp;IF(Checks!$AA$67="","",IF(Checks!$Z$67="","",CHAR(10))&amp;"CA: "&amp;Checks!$AA$67)</f>
        <v/>
      </c>
      <c r="G63" s="114" t="str">
        <f aca="false">IF(ISNUMBER(Checks!$AD$67),TEXT(Checks!$AD$67,"DD-MMM-YY HH:MM")&amp;" "&amp;Checks!$P$67,"")&amp;IF(Checks!$AE$67="","",CHAR(10)&amp;"Verifier: "&amp;Checks!$AE$67)&amp;IF(Checks!$T$67="","",CHAR(10)&amp;"PIC: "&amp;Checks!$T$67)</f>
        <v/>
      </c>
      <c r="H63" s="115" t="str">
        <f aca="false">IF(Checks!$AH$67="","",Checks!$AH$67)</f>
        <v>OPEN</v>
      </c>
    </row>
    <row r="64" customFormat="false" ht="114" hidden="false" customHeight="true" outlineLevel="0" collapsed="false">
      <c r="A64" s="114" t="str">
        <f aca="false">Checks!$A$68&amp;CHAR(10)&amp;IF(Checks!$I$68="","",Checks!$I$68&amp;": ")&amp;Checks!$J$68</f>
        <v>F02-UPL-12
Seat Linen: Blanket (BS &amp; BC) - on board</v>
      </c>
      <c r="B64" s="114" t="str">
        <f aca="false">Checks!$K$68&amp;IF(Checks!$O$68="","",IF(Checks!$K$68="","",CHAR(10))&amp;"Note: "&amp;Checks!$O$68)</f>
        <v>Available 100% (ticked in reference)</v>
      </c>
      <c r="C64" s="114" t="str">
        <f aca="false">Checks!$N$68&amp;CHAR(10)&amp;IF(ISNUMBER(Checks!$R$68),TEXT(Checks!$R$68,"DD-MMM-YY HH:MM"),"")&amp;" "&amp;Checks!$P$68</f>
        <v>Required
09-Oct-26 21:50 KUL</v>
      </c>
      <c r="D64" s="114" t="str">
        <f aca="false">IF(Checks!$U$68="","",Checks!$U$68)&amp;IF(Checks!$AB$68="","",CHAR(10)&amp;"CA: "&amp;Checks!$AB$68)</f>
        <v/>
      </c>
      <c r="E64" s="114" t="str">
        <f aca="false">IF(Checks!$V$68="","",Checks!$V$68)&amp;IF(Checks!$AC$68="","",IF(Checks!$V$68="","",CHAR(10))&amp;"N/A just.: "&amp;Checks!$AC$68)&amp;IF(Checks!$W$68="","",CHAR(10)&amp;"Batch: "&amp;Checks!$W$68)&amp;IF(AND(Checks!$X$68="",Checks!$Y$68=""),"",CHAR(10)&amp;"Exp: "&amp;Checks!$X$68&amp;"  /  Act: "&amp;Checks!$Y$68)</f>
        <v/>
      </c>
      <c r="F64" s="114" t="str">
        <f aca="false">IF(Checks!$Z$68="","","Evidence: "&amp;Checks!$Z$68)&amp;IF(Checks!$AA$68="","",IF(Checks!$Z$68="","",CHAR(10))&amp;"CA: "&amp;Checks!$AA$68)</f>
        <v/>
      </c>
      <c r="G64" s="114" t="str">
        <f aca="false">IF(ISNUMBER(Checks!$AD$68),TEXT(Checks!$AD$68,"DD-MMM-YY HH:MM")&amp;" "&amp;Checks!$P$68,"")&amp;IF(Checks!$AE$68="","",CHAR(10)&amp;"Verifier: "&amp;Checks!$AE$68)&amp;IF(Checks!$T$68="","",CHAR(10)&amp;"PIC: "&amp;Checks!$T$68)</f>
        <v/>
      </c>
      <c r="H64" s="115" t="str">
        <f aca="false">IF(Checks!$AH$68="","",Checks!$AH$68)</f>
        <v>OPEN</v>
      </c>
    </row>
    <row r="66" customFormat="false" ht="24" hidden="false" customHeight="true" outlineLevel="0" collapsed="false">
      <c r="A66" s="116" t="s">
        <v>3453</v>
      </c>
      <c r="B66" s="116"/>
      <c r="C66" s="116"/>
      <c r="D66" s="116"/>
      <c r="E66" s="116" t="s">
        <v>3454</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3408</v>
      </c>
      <c r="B2" s="94" t="str">
        <f aca="false">Flights!$F$7&amp;"   "&amp;TEXT(Flights!$D$7,"DD-MMM-YY")&amp;" ("&amp;Flights!$E$7&amp;")"</f>
        <v>MH0720   10-Oct-26 (SAT)</v>
      </c>
      <c r="C2" s="94"/>
      <c r="D2" s="94"/>
      <c r="E2" s="95" t="s">
        <v>3409</v>
      </c>
      <c r="F2" s="96" t="str">
        <f aca="false">Flights!$AT$7</f>
        <v>NOT READY – DOCUMENTS</v>
      </c>
      <c r="G2" s="96"/>
      <c r="H2" s="96"/>
    </row>
    <row r="3" customFormat="false" ht="24" hidden="false" customHeight="true" outlineLevel="0" collapsed="false">
      <c r="A3" s="93" t="s">
        <v>3410</v>
      </c>
      <c r="B3" s="94" t="str">
        <f aca="false">Flights!$G$7&amp;" → "&amp;Flights!$H$7&amp;"   Class "&amp;Flights!$K$7&amp;"   Seat "&amp;Flights!$O$7</f>
        <v>CGK → KUL   Class EY   Seat 11C</v>
      </c>
      <c r="C3" s="94"/>
      <c r="D3" s="94"/>
      <c r="E3" s="95" t="s">
        <v>73</v>
      </c>
      <c r="F3" s="95" t="s">
        <v>3411</v>
      </c>
      <c r="G3" s="95" t="s">
        <v>3412</v>
      </c>
      <c r="H3" s="95"/>
    </row>
    <row r="4" customFormat="false" ht="24" hidden="false" customHeight="true" outlineLevel="0" collapsed="false">
      <c r="A4" s="93" t="s">
        <v>3413</v>
      </c>
      <c r="B4" s="94" t="str">
        <f aca="false">IF(ISNUMBER(Flights!$I$7),TEXT(Flights!$I$7,"DD-MMM-YY HH:MM"),"")&amp;" "&amp;Flights!$G$7&amp;"  →  "&amp;IF(ISNUMBER(Flights!$J$7),TEXT(Flights!$J$7,"DD-MMM-YY HH:MM"),"")&amp;" "&amp;Flights!$H$7</f>
        <v>10-Oct-26 16:05 CGK  →  10-Oct-26 19:25 KUL</v>
      </c>
      <c r="C4" s="94"/>
      <c r="D4" s="94"/>
      <c r="E4" s="93" t="s">
        <v>3414</v>
      </c>
      <c r="F4" s="97" t="str">
        <f aca="false">IF(ISNUMBER(Flights!$AG$7),TEXT(Flights!$AG$7,"DD-MMM-YY HH:MM"),"")&amp;" "&amp;Flights!$V$7</f>
        <v>03-Oct-26 16:05 CGK</v>
      </c>
      <c r="G4" s="98" t="n">
        <f aca="false">Flights!$AJ$7</f>
        <v>0</v>
      </c>
      <c r="H4" s="98"/>
    </row>
    <row r="5" customFormat="false" ht="24" hidden="false" customHeight="true" outlineLevel="0" collapsed="false">
      <c r="A5" s="93" t="s">
        <v>3415</v>
      </c>
      <c r="B5" s="94" t="str">
        <f aca="false">Flights!$L$7&amp;" – "&amp;Flights!$M$7</f>
        <v>A333 – A330-300 (A333)</v>
      </c>
      <c r="C5" s="94"/>
      <c r="D5" s="94"/>
      <c r="E5" s="93" t="s">
        <v>3416</v>
      </c>
      <c r="F5" s="97" t="str">
        <f aca="false">IF(ISNUMBER(Flights!$AH$7),TEXT(Flights!$AH$7,"DD-MMM-YY HH:MM"),"")&amp;" "&amp;Flights!$V$7</f>
        <v>09-Oct-26 16:05 CGK</v>
      </c>
      <c r="G5" s="98" t="n">
        <f aca="false">Flights!$AK$7</f>
        <v>0</v>
      </c>
      <c r="H5" s="98"/>
    </row>
    <row r="6" customFormat="false" ht="24" hidden="false" customHeight="true" outlineLevel="0" collapsed="false">
      <c r="A6" s="93" t="s">
        <v>3417</v>
      </c>
      <c r="B6" s="94" t="str">
        <f aca="false">IF(TRIM(Flights!$N$7)="","__________________",Flights!$N$7)</f>
        <v>__________________</v>
      </c>
      <c r="C6" s="94"/>
      <c r="D6" s="94"/>
      <c r="E6" s="93" t="s">
        <v>3418</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3419</v>
      </c>
      <c r="B7" s="94" t="str">
        <f aca="false">Flights!$T$7</f>
        <v>1 Meal (Meal)</v>
      </c>
      <c r="C7" s="94"/>
      <c r="D7" s="94"/>
      <c r="E7" s="93" t="s">
        <v>3420</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155</v>
      </c>
      <c r="B8" s="94" t="str">
        <f aca="false">Flights!$V$7&amp;"   (reference uplift stns: "&amp;Flights!$U$7&amp;")"</f>
        <v>CGK   (reference uplift stns: KUL/CGK)</v>
      </c>
      <c r="C8" s="94"/>
      <c r="D8" s="94"/>
      <c r="E8" s="93" t="s">
        <v>3421</v>
      </c>
      <c r="F8" s="99" t="s">
        <v>3422</v>
      </c>
      <c r="G8" s="98" t="n">
        <f aca="false">Flights!$AN$7</f>
        <v>0</v>
      </c>
      <c r="H8" s="98"/>
    </row>
    <row r="9" customFormat="false" ht="12.75" hidden="false" customHeight="true" outlineLevel="0" collapsed="false">
      <c r="A9" s="93" t="s">
        <v>3423</v>
      </c>
      <c r="B9" s="94" t="str">
        <f aca="false">TRIM(Flights!$P$7&amp;"  "&amp;Flights!$Q$7)</f>
        <v>-</v>
      </c>
      <c r="C9" s="94"/>
      <c r="D9" s="94"/>
      <c r="E9" s="93" t="s">
        <v>3424</v>
      </c>
      <c r="F9" s="100" t="n">
        <f aca="false">Flights!$AP$7</f>
        <v>0</v>
      </c>
      <c r="G9" s="100" t="n">
        <f aca="false">Flights!$AQ$7</f>
        <v>0</v>
      </c>
      <c r="H9" s="100" t="n">
        <f aca="false">Flights!$AU$7</f>
        <v>0</v>
      </c>
    </row>
    <row r="10" customFormat="false" ht="24" hidden="false" customHeight="true" outlineLevel="0" collapsed="false">
      <c r="A10" s="93" t="s">
        <v>3425</v>
      </c>
      <c r="B10" s="94" t="str">
        <f aca="false">IF(TRIM(Flights!$X$7)="","__________________",Flights!$X$7)</f>
        <v>__________________</v>
      </c>
      <c r="C10" s="94"/>
      <c r="D10" s="94"/>
      <c r="E10" s="93" t="s">
        <v>3426</v>
      </c>
      <c r="F10" s="100" t="n">
        <f aca="false">Flights!$AO$7</f>
        <v>20</v>
      </c>
      <c r="G10" s="100" t="n">
        <f aca="false">Flights!$AS$7</f>
        <v>0</v>
      </c>
      <c r="H10" s="100" t="n">
        <f aca="false">Flights!$AR$7</f>
        <v>2</v>
      </c>
    </row>
    <row r="11" customFormat="false" ht="21" hidden="false" customHeight="true" outlineLevel="0" collapsed="false">
      <c r="A11" s="93" t="s">
        <v>3427</v>
      </c>
      <c r="B11" s="94" t="str">
        <f aca="false">IF(TRIM(Flights!$Y$7)="","__________________",Flights!$Y$7)</f>
        <v>__________________</v>
      </c>
      <c r="C11" s="94"/>
      <c r="D11" s="94"/>
      <c r="E11" s="93" t="s">
        <v>3428</v>
      </c>
      <c r="F11" s="100" t="str">
        <f aca="false">Flights!$AV$7&amp;" / "&amp;Flights!$AW$7</f>
        <v>0 / 20</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IF(Documents!$F$7="","",Documents!$F$7)</f>
        <v/>
      </c>
      <c r="C14" s="99" t="str">
        <f aca="false">IF(Documents!$G$7="","",Documents!$G$7)&amp;IF(ISNUMBER(Documents!$H$7),"  "&amp;TEXT(Documents!$H$7,"DD-MMM-YY"),"")</f>
        <v/>
      </c>
      <c r="D14" s="99"/>
      <c r="E14" s="107" t="str">
        <f aca="false">IF(Documents!$J$7="OUTSTANDING","OUTSTANDING – attach before T-7D (due "&amp;IF(ISNUMBER(Flights!$AG$7),TEXT(Flights!$AG$7,"DD-MMM-YY HH:MM"),"")&amp;" "&amp;Flights!$V$7&amp;")",IF(Documents!$J$7="","Status not recorded",Documents!$J$7))</f>
        <v>OUTSTANDING – attach before T-7D (due 03-Oct-26 16:05 CGK)</v>
      </c>
      <c r="F14" s="108" t="str">
        <f aca="false">"Staple behind this sheet as page A1."&amp;IF(Documents!$I$7="",""," Location: "&amp;Documents!$I$7)</f>
        <v>Staple behind this sheet as page A1.</v>
      </c>
      <c r="G14" s="108"/>
      <c r="H14" s="108"/>
    </row>
    <row r="15" customFormat="false" ht="36" hidden="false" customHeight="true" outlineLevel="0" collapsed="false">
      <c r="A15" s="93" t="s">
        <v>3439</v>
      </c>
      <c r="B15" s="94" t="str">
        <f aca="false">IF(Documents!$K$7="","",Documents!$K$7)</f>
        <v/>
      </c>
      <c r="C15" s="99" t="str">
        <f aca="false">IF(Documents!$L$7="","",Documents!$L$7)&amp;IF(ISNUMBER(Documents!$M$7),"  "&amp;TEXT(Documents!$M$7,"DD-MMM-YY"),"")</f>
        <v/>
      </c>
      <c r="D15" s="99"/>
      <c r="E15" s="107" t="str">
        <f aca="false">IF(Documents!$O$7="OUTSTANDING","OUTSTANDING – attach before T-7D (due "&amp;IF(ISNUMBER(Flights!$AG$7),TEXT(Flights!$AG$7,"DD-MMM-YY HH:MM"),"")&amp;" "&amp;Flights!$V$7&amp;")",IF(Documents!$O$7="","Status not recorded",Documents!$O$7))</f>
        <v>OUTSTANDING – attach before T-7D (due 03-Oct-26 16:05 CGK)</v>
      </c>
      <c r="F15" s="108" t="str">
        <f aca="false">"Staple behind this sheet as page A2."&amp;IF(Documents!$N$7="",""," Location: "&amp;Documents!$N$7)</f>
        <v>Staple behind this sheet as page A2.</v>
      </c>
      <c r="G15" s="108"/>
      <c r="H15" s="108"/>
    </row>
    <row r="16" customFormat="false" ht="22.5" hidden="false" customHeight="true" outlineLevel="0" collapsed="false">
      <c r="A16" s="93" t="s">
        <v>3440</v>
      </c>
      <c r="B16" s="109" t="str">
        <f aca="false">IF(Documents!$Q$7="","",Documents!$Q$7)</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"&amp;IF(TRIM(Flights!$Y$7)="","__________________",Flights!$Y$7)</f>
        <v>Name: __________________</v>
      </c>
      <c r="B18" s="94"/>
      <c r="C18" s="94" t="str">
        <f aca="false">"Name: __________________"</f>
        <v>Name: __________________</v>
      </c>
      <c r="D18" s="94"/>
      <c r="E18" s="94"/>
      <c r="F18" s="94" t="str">
        <f aca="false">"Name: __________________"&amp;"   Station: "&amp;Flights!$V$7</f>
        <v>Name: __________________   Station: CGK</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Checks!$A$69&amp;CHAR(10)&amp;IF(Checks!$I$69="","",Checks!$I$69&amp;": ")&amp;Checks!$J$69</f>
        <v>F03-T7-01
Meal: Meal sensory testing completed for this flight's menu cycle (assessed class)</v>
      </c>
      <c r="B23" s="114" t="str">
        <f aca="false">Checks!$K$69&amp;IF(Checks!$O$69="","",IF(Checks!$K$69="","",CHAR(10))&amp;"Note: "&amp;Checks!$O$69)</f>
        <v>Record panel result / score in Result</v>
      </c>
      <c r="C23" s="114" t="str">
        <f aca="false">Checks!$N$69&amp;CHAR(10)&amp;IF(ISNUMBER(Checks!$R$69),TEXT(Checks!$R$69,"DD-MMM-YY HH:MM"),"")&amp;" "&amp;Checks!$P$69</f>
        <v>Required
03-Oct-26 16:05 CGK</v>
      </c>
      <c r="D23" s="114" t="str">
        <f aca="false">IF(Checks!$U$69="","",Checks!$U$69)&amp;IF(Checks!$AB$69="","",CHAR(10)&amp;"CA: "&amp;Checks!$AB$69)</f>
        <v/>
      </c>
      <c r="E23" s="114" t="str">
        <f aca="false">IF(Checks!$V$69="","",Checks!$V$69)&amp;IF(Checks!$AC$69="","",IF(Checks!$V$69="","",CHAR(10))&amp;"N/A just.: "&amp;Checks!$AC$69)&amp;IF(Checks!$W$69="","",CHAR(10)&amp;"Batch: "&amp;Checks!$W$69)&amp;IF(AND(Checks!$X$69="",Checks!$Y$69=""),"",CHAR(10)&amp;"Exp: "&amp;Checks!$X$69&amp;"  /  Act: "&amp;Checks!$Y$69)</f>
        <v/>
      </c>
      <c r="F23" s="114" t="str">
        <f aca="false">IF(Checks!$Z$69="","","Evidence: "&amp;Checks!$Z$69)&amp;IF(Checks!$AA$69="","",IF(Checks!$Z$69="","",CHAR(10))&amp;"CA: "&amp;Checks!$AA$69)</f>
        <v/>
      </c>
      <c r="G23" s="114" t="str">
        <f aca="false">IF(ISNUMBER(Checks!$AD$69),TEXT(Checks!$AD$69,"DD-MMM-YY HH:MM")&amp;" "&amp;Checks!$P$69,"")&amp;IF(Checks!$AE$69="","",CHAR(10)&amp;"Verifier: "&amp;Checks!$AE$69)&amp;IF(Checks!$T$69="","",CHAR(10)&amp;"PIC: "&amp;Checks!$T$69)</f>
        <v/>
      </c>
      <c r="H23" s="115" t="str">
        <f aca="false">IF(Checks!$AH$69="","",Checks!$AH$69)</f>
        <v>OPEN</v>
      </c>
    </row>
    <row r="24" customFormat="false" ht="114" hidden="false" customHeight="true" outlineLevel="0" collapsed="false">
      <c r="A24" s="114" t="str">
        <f aca="false">Checks!$A$70&amp;CHAR(10)&amp;IF(Checks!$I$70="","",Checks!$I$70&amp;": ")&amp;Checks!$J$70</f>
        <v>F03-T7-02
Menu: Printed menu cards confirmed (content, cycle, language, quantity)</v>
      </c>
      <c r="B24" s="114" t="str">
        <f aca="false">Checks!$K$70&amp;IF(Checks!$O$70="","",IF(Checks!$K$70="","",CHAR(10))&amp;"Note: "&amp;Checks!$O$70)</f>
        <v>Menu card matches approved menu for this flight</v>
      </c>
      <c r="C24" s="114" t="str">
        <f aca="false">Checks!$N$70&amp;CHAR(10)&amp;IF(ISNUMBER(Checks!$R$70),TEXT(Checks!$R$70,"DD-MMM-YY HH:MM"),"")&amp;" "&amp;Checks!$P$70</f>
        <v>Required
03-Oct-26 16:05 CGK</v>
      </c>
      <c r="D24" s="114" t="str">
        <f aca="false">IF(Checks!$U$70="","",Checks!$U$70)&amp;IF(Checks!$AB$70="","",CHAR(10)&amp;"CA: "&amp;Checks!$AB$70)</f>
        <v/>
      </c>
      <c r="E24" s="114" t="str">
        <f aca="false">IF(Checks!$V$70="","",Checks!$V$70)&amp;IF(Checks!$AC$70="","",IF(Checks!$V$70="","",CHAR(10))&amp;"N/A just.: "&amp;Checks!$AC$70)&amp;IF(Checks!$W$70="","",CHAR(10)&amp;"Batch: "&amp;Checks!$W$70)&amp;IF(AND(Checks!$X$70="",Checks!$Y$70=""),"",CHAR(10)&amp;"Exp: "&amp;Checks!$X$70&amp;"  /  Act: "&amp;Checks!$Y$70)</f>
        <v/>
      </c>
      <c r="F24" s="114" t="str">
        <f aca="false">IF(Checks!$Z$70="","","Evidence: "&amp;Checks!$Z$70)&amp;IF(Checks!$AA$70="","",IF(Checks!$Z$70="","",CHAR(10))&amp;"CA: "&amp;Checks!$AA$70)</f>
        <v/>
      </c>
      <c r="G24" s="114" t="str">
        <f aca="false">IF(ISNUMBER(Checks!$AD$70),TEXT(Checks!$AD$70,"DD-MMM-YY HH:MM")&amp;" "&amp;Checks!$P$70,"")&amp;IF(Checks!$AE$70="","",CHAR(10)&amp;"Verifier: "&amp;Checks!$AE$70)&amp;IF(Checks!$T$70="","",CHAR(10)&amp;"PIC: "&amp;Checks!$T$70)</f>
        <v/>
      </c>
      <c r="H24" s="115" t="str">
        <f aca="false">IF(Checks!$AH$70="","",Checks!$AH$70)</f>
        <v>OPEN</v>
      </c>
    </row>
    <row r="25" customFormat="false" ht="114" hidden="false" customHeight="true" outlineLevel="0" collapsed="false">
      <c r="A25" s="114" t="str">
        <f aca="false">Checks!$A$71&amp;CHAR(10)&amp;IF(Checks!$I$71="","",Checks!$I$71&amp;": ")&amp;Checks!$J$71</f>
        <v>F03-T7-03
IFE: Digital menu in IFE confirmed (A339 only)</v>
      </c>
      <c r="B25" s="114" t="str">
        <f aca="false">Checks!$K$71&amp;IF(Checks!$O$71="","",IF(Checks!$K$71="","",CHAR(10))&amp;"Note: "&amp;Checks!$O$71)</f>
        <v>Applies when fleet = A339
Note: Digital IFE menu applies to A339 only (user brief). Applicability follows the Fleet cell on Flights.</v>
      </c>
      <c r="C25" s="114" t="str">
        <f aca="false">Checks!$N$71&amp;CHAR(10)&amp;IF(ISNUMBER(Checks!$R$71),TEXT(Checks!$R$71,"DD-MMM-YY HH:MM"),"")&amp;" "&amp;Checks!$P$71</f>
        <v>N/A – rule
03-Oct-26 16:05 CGK</v>
      </c>
      <c r="D25" s="114" t="str">
        <f aca="false">IF(Checks!$U$71="","",Checks!$U$71)&amp;IF(Checks!$AB$71="","",CHAR(10)&amp;"CA: "&amp;Checks!$AB$71)</f>
        <v/>
      </c>
      <c r="E25" s="114" t="str">
        <f aca="false">IF(Checks!$V$71="","",Checks!$V$71)&amp;IF(Checks!$AC$71="","",IF(Checks!$V$71="","",CHAR(10))&amp;"N/A just.: "&amp;Checks!$AC$71)&amp;IF(Checks!$W$71="","",CHAR(10)&amp;"Batch: "&amp;Checks!$W$71)&amp;IF(AND(Checks!$X$71="",Checks!$Y$71=""),"",CHAR(10)&amp;"Exp: "&amp;Checks!$X$71&amp;"  /  Act: "&amp;Checks!$Y$71)</f>
        <v/>
      </c>
      <c r="F25" s="114" t="str">
        <f aca="false">IF(Checks!$Z$71="","","Evidence: "&amp;Checks!$Z$71)&amp;IF(Checks!$AA$71="","",IF(Checks!$Z$71="","",CHAR(10))&amp;"CA: "&amp;Checks!$AA$71)</f>
        <v/>
      </c>
      <c r="G25" s="114" t="str">
        <f aca="false">IF(ISNUMBER(Checks!$AD$71),TEXT(Checks!$AD$71,"DD-MMM-YY HH:MM")&amp;" "&amp;Checks!$P$71,"")&amp;IF(Checks!$AE$71="","",CHAR(10)&amp;"Verifier: "&amp;Checks!$AE$71)&amp;IF(Checks!$T$71="","",CHAR(10)&amp;"PIC: "&amp;Checks!$T$71)</f>
        <v/>
      </c>
      <c r="H25" s="115" t="str">
        <f aca="false">IF(Checks!$AH$71="","",Checks!$AH$71)</f>
        <v>N/A – RULE</v>
      </c>
    </row>
    <row r="26" customFormat="false" ht="114" hidden="false" customHeight="true" outlineLevel="0" collapsed="false">
      <c r="A26" s="114" t="str">
        <f aca="false">Checks!$A$72&amp;CHAR(10)&amp;IF(Checks!$I$72="","",Checks!$I$72&amp;": ")&amp;Checks!$J$72</f>
        <v>F03-T7-04
Staffing: Experienced catering officer assigned to this flight</v>
      </c>
      <c r="B26" s="114" t="str">
        <f aca="false">Checks!$K$72&amp;IF(Checks!$O$72="","",IF(Checks!$K$72="","",CHAR(10))&amp;"Note: "&amp;Checks!$O$72)</f>
        <v>Record officer name in Result</v>
      </c>
      <c r="C26" s="114" t="str">
        <f aca="false">Checks!$N$72&amp;CHAR(10)&amp;IF(ISNUMBER(Checks!$R$72),TEXT(Checks!$R$72,"DD-MMM-YY HH:MM"),"")&amp;" "&amp;Checks!$P$72</f>
        <v>Required
03-Oct-26 16:05 CGK</v>
      </c>
      <c r="D26" s="114" t="str">
        <f aca="false">IF(Checks!$U$72="","",Checks!$U$72)&amp;IF(Checks!$AB$72="","",CHAR(10)&amp;"CA: "&amp;Checks!$AB$72)</f>
        <v/>
      </c>
      <c r="E26" s="114" t="str">
        <f aca="false">IF(Checks!$V$72="","",Checks!$V$72)&amp;IF(Checks!$AC$72="","",IF(Checks!$V$72="","",CHAR(10))&amp;"N/A just.: "&amp;Checks!$AC$72)&amp;IF(Checks!$W$72="","",CHAR(10)&amp;"Batch: "&amp;Checks!$W$72)&amp;IF(AND(Checks!$X$72="",Checks!$Y$72=""),"",CHAR(10)&amp;"Exp: "&amp;Checks!$X$72&amp;"  /  Act: "&amp;Checks!$Y$72)</f>
        <v/>
      </c>
      <c r="F26" s="114" t="str">
        <f aca="false">IF(Checks!$Z$72="","","Evidence: "&amp;Checks!$Z$72)&amp;IF(Checks!$AA$72="","",IF(Checks!$Z$72="","",CHAR(10))&amp;"CA: "&amp;Checks!$AA$72)</f>
        <v/>
      </c>
      <c r="G26" s="114" t="str">
        <f aca="false">IF(ISNUMBER(Checks!$AD$72),TEXT(Checks!$AD$72,"DD-MMM-YY HH:MM")&amp;" "&amp;Checks!$P$72,"")&amp;IF(Checks!$AE$72="","",CHAR(10)&amp;"Verifier: "&amp;Checks!$AE$72)&amp;IF(Checks!$T$72="","",CHAR(10)&amp;"PIC: "&amp;Checks!$T$72)</f>
        <v/>
      </c>
      <c r="H26" s="115" t="str">
        <f aca="false">IF(Checks!$AH$72="","",Checks!$AH$72)</f>
        <v>OPEN</v>
      </c>
    </row>
    <row r="27" customFormat="false" ht="114" hidden="false" customHeight="true" outlineLevel="0" collapsed="false">
      <c r="A27" s="114" t="str">
        <f aca="false">Checks!$A$73&amp;CHAR(10)&amp;IF(Checks!$I$73="","",Checks!$I$73&amp;": ")&amp;Checks!$J$73</f>
        <v>F03-T7-05
ISOP: All latest applicable ISOP revisions communicated to caterer</v>
      </c>
      <c r="B27" s="114" t="str">
        <f aca="false">Checks!$K$73&amp;IF(Checks!$O$73="","",IF(Checks!$K$73="","",CHAR(10))&amp;"Note: "&amp;Checks!$O$73)</f>
        <v>List revision numbers in Result (see ISOP register)</v>
      </c>
      <c r="C27" s="114" t="str">
        <f aca="false">Checks!$N$73&amp;CHAR(10)&amp;IF(ISNUMBER(Checks!$R$73),TEXT(Checks!$R$73,"DD-MMM-YY HH:MM"),"")&amp;" "&amp;Checks!$P$73</f>
        <v>Required
03-Oct-26 16:05 CGK</v>
      </c>
      <c r="D27" s="114" t="str">
        <f aca="false">IF(Checks!$U$73="","",Checks!$U$73)&amp;IF(Checks!$AB$73="","",CHAR(10)&amp;"CA: "&amp;Checks!$AB$73)</f>
        <v/>
      </c>
      <c r="E27" s="114" t="str">
        <f aca="false">IF(Checks!$V$73="","",Checks!$V$73)&amp;IF(Checks!$AC$73="","",IF(Checks!$V$73="","",CHAR(10))&amp;"N/A just.: "&amp;Checks!$AC$73)&amp;IF(Checks!$W$73="","",CHAR(10)&amp;"Batch: "&amp;Checks!$W$73)&amp;IF(AND(Checks!$X$73="",Checks!$Y$73=""),"",CHAR(10)&amp;"Exp: "&amp;Checks!$X$73&amp;"  /  Act: "&amp;Checks!$Y$73)</f>
        <v/>
      </c>
      <c r="F27" s="114" t="str">
        <f aca="false">IF(Checks!$Z$73="","","Evidence: "&amp;Checks!$Z$73)&amp;IF(Checks!$AA$73="","",IF(Checks!$Z$73="","",CHAR(10))&amp;"CA: "&amp;Checks!$AA$73)</f>
        <v/>
      </c>
      <c r="G27" s="114" t="str">
        <f aca="false">IF(ISNUMBER(Checks!$AD$73),TEXT(Checks!$AD$73,"DD-MMM-YY HH:MM")&amp;" "&amp;Checks!$P$73,"")&amp;IF(Checks!$AE$73="","",CHAR(10)&amp;"Verifier: "&amp;Checks!$AE$73)&amp;IF(Checks!$T$73="","",CHAR(10)&amp;"PIC: "&amp;Checks!$T$73)</f>
        <v/>
      </c>
      <c r="H27" s="115" t="str">
        <f aca="false">IF(Checks!$AH$73="","",Checks!$AH$73)</f>
        <v>OPEN</v>
      </c>
    </row>
    <row r="28" customFormat="false" ht="114" hidden="false" customHeight="true" outlineLevel="0" collapsed="false">
      <c r="A28" s="114" t="str">
        <f aca="false">Checks!$A$74&amp;CHAR(10)&amp;IF(Checks!$I$74="","",Checks!$I$74&amp;": ")&amp;Checks!$J$74</f>
        <v>F03-T7-06
ISOP: Caterer acknowledgement of ISOP revisions recorded</v>
      </c>
      <c r="B28" s="114" t="str">
        <f aca="false">Checks!$K$74&amp;IF(Checks!$O$74="","",IF(Checks!$K$74="","",CHAR(10))&amp;"Note: "&amp;Checks!$O$74)</f>
        <v>Record acknowledgement ref in Evidence</v>
      </c>
      <c r="C28" s="114" t="str">
        <f aca="false">Checks!$N$74&amp;CHAR(10)&amp;IF(ISNUMBER(Checks!$R$74),TEXT(Checks!$R$74,"DD-MMM-YY HH:MM"),"")&amp;" "&amp;Checks!$P$74</f>
        <v>Required
03-Oct-26 16:05 CGK</v>
      </c>
      <c r="D28" s="114" t="str">
        <f aca="false">IF(Checks!$U$74="","",Checks!$U$74)&amp;IF(Checks!$AB$74="","",CHAR(10)&amp;"CA: "&amp;Checks!$AB$74)</f>
        <v/>
      </c>
      <c r="E28" s="114" t="str">
        <f aca="false">IF(Checks!$V$74="","",Checks!$V$74)&amp;IF(Checks!$AC$74="","",IF(Checks!$V$74="","",CHAR(10))&amp;"N/A just.: "&amp;Checks!$AC$74)&amp;IF(Checks!$W$74="","",CHAR(10)&amp;"Batch: "&amp;Checks!$W$74)&amp;IF(AND(Checks!$X$74="",Checks!$Y$74=""),"",CHAR(10)&amp;"Exp: "&amp;Checks!$X$74&amp;"  /  Act: "&amp;Checks!$Y$74)</f>
        <v/>
      </c>
      <c r="F28" s="114" t="str">
        <f aca="false">IF(Checks!$Z$74="","","Evidence: "&amp;Checks!$Z$74)&amp;IF(Checks!$AA$74="","",IF(Checks!$Z$74="","",CHAR(10))&amp;"CA: "&amp;Checks!$AA$74)</f>
        <v/>
      </c>
      <c r="G28" s="114" t="str">
        <f aca="false">IF(ISNUMBER(Checks!$AD$74),TEXT(Checks!$AD$74,"DD-MMM-YY HH:MM")&amp;" "&amp;Checks!$P$74,"")&amp;IF(Checks!$AE$74="","",CHAR(10)&amp;"Verifier: "&amp;Checks!$AE$74)&amp;IF(Checks!$T$74="","",CHAR(10)&amp;"PIC: "&amp;Checks!$T$74)</f>
        <v/>
      </c>
      <c r="H28" s="115" t="str">
        <f aca="false">IF(Checks!$AH$74="","",Checks!$AH$74)</f>
        <v>OPEN</v>
      </c>
    </row>
    <row r="29" customFormat="false" ht="114" hidden="false" customHeight="true" outlineLevel="0" collapsed="false">
      <c r="A29" s="114" t="str">
        <f aca="false">Checks!$A$75&amp;CHAR(10)&amp;IF(Checks!$I$75="","",Checks!$I$75&amp;": ")&amp;Checks!$J$75</f>
        <v>F03-T7-07
Documents: Galley loading diagram (GLD) received, revision recorded &amp; attached</v>
      </c>
      <c r="B29" s="114" t="str">
        <f aca="false">Checks!$K$75&amp;IF(Checks!$O$75="","",IF(Checks!$K$75="","",CHAR(10))&amp;"Note: "&amp;Checks!$O$75)</f>
        <v>Documents sheet row complete</v>
      </c>
      <c r="C29" s="114" t="str">
        <f aca="false">Checks!$N$75&amp;CHAR(10)&amp;IF(ISNUMBER(Checks!$R$75),TEXT(Checks!$R$75,"DD-MMM-YY HH:MM"),"")&amp;" "&amp;Checks!$P$75</f>
        <v>Required
03-Oct-26 16:05 CGK</v>
      </c>
      <c r="D29" s="114" t="str">
        <f aca="false">IF(Checks!$U$75="","",Checks!$U$75)&amp;IF(Checks!$AB$75="","",CHAR(10)&amp;"CA: "&amp;Checks!$AB$75)</f>
        <v/>
      </c>
      <c r="E29" s="114" t="str">
        <f aca="false">IF(Checks!$V$75="","",Checks!$V$75)&amp;IF(Checks!$AC$75="","",IF(Checks!$V$75="","",CHAR(10))&amp;"N/A just.: "&amp;Checks!$AC$75)&amp;IF(Checks!$W$75="","",CHAR(10)&amp;"Batch: "&amp;Checks!$W$75)&amp;IF(AND(Checks!$X$75="",Checks!$Y$75=""),"",CHAR(10)&amp;"Exp: "&amp;Checks!$X$75&amp;"  /  Act: "&amp;Checks!$Y$75)</f>
        <v/>
      </c>
      <c r="F29" s="114" t="str">
        <f aca="false">IF(Checks!$Z$75="","","Evidence: "&amp;Checks!$Z$75)&amp;IF(Checks!$AA$75="","",IF(Checks!$Z$75="","",CHAR(10))&amp;"CA: "&amp;Checks!$AA$75)</f>
        <v/>
      </c>
      <c r="G29" s="114" t="str">
        <f aca="false">IF(ISNUMBER(Checks!$AD$75),TEXT(Checks!$AD$75,"DD-MMM-YY HH:MM")&amp;" "&amp;Checks!$P$75,"")&amp;IF(Checks!$AE$75="","",CHAR(10)&amp;"Verifier: "&amp;Checks!$AE$75)&amp;IF(Checks!$T$75="","",CHAR(10)&amp;"PIC: "&amp;Checks!$T$75)</f>
        <v/>
      </c>
      <c r="H29" s="115" t="str">
        <f aca="false">IF(Checks!$AH$75="","",Checks!$AH$75)</f>
        <v>OPEN</v>
      </c>
    </row>
    <row r="30" customFormat="false" ht="114" hidden="false" customHeight="true" outlineLevel="0" collapsed="false">
      <c r="A30" s="114" t="str">
        <f aca="false">Checks!$A$76&amp;CHAR(10)&amp;IF(Checks!$I$76="","",Checks!$I$76&amp;": ")&amp;Checks!$J$76</f>
        <v>F03-T7-08
Documents: Menu checklist received, revision recorded &amp; attached</v>
      </c>
      <c r="B30" s="114" t="str">
        <f aca="false">Checks!$K$76&amp;IF(Checks!$O$76="","",IF(Checks!$K$76="","",CHAR(10))&amp;"Note: "&amp;Checks!$O$76)</f>
        <v>Documents sheet row complete</v>
      </c>
      <c r="C30" s="114" t="str">
        <f aca="false">Checks!$N$76&amp;CHAR(10)&amp;IF(ISNUMBER(Checks!$R$76),TEXT(Checks!$R$76,"DD-MMM-YY HH:MM"),"")&amp;" "&amp;Checks!$P$76</f>
        <v>Required
03-Oct-26 16:05 CGK</v>
      </c>
      <c r="D30" s="114" t="str">
        <f aca="false">IF(Checks!$U$76="","",Checks!$U$76)&amp;IF(Checks!$AB$76="","",CHAR(10)&amp;"CA: "&amp;Checks!$AB$76)</f>
        <v/>
      </c>
      <c r="E30" s="114" t="str">
        <f aca="false">IF(Checks!$V$76="","",Checks!$V$76)&amp;IF(Checks!$AC$76="","",IF(Checks!$V$76="","",CHAR(10))&amp;"N/A just.: "&amp;Checks!$AC$76)&amp;IF(Checks!$W$76="","",CHAR(10)&amp;"Batch: "&amp;Checks!$W$76)&amp;IF(AND(Checks!$X$76="",Checks!$Y$76=""),"",CHAR(10)&amp;"Exp: "&amp;Checks!$X$76&amp;"  /  Act: "&amp;Checks!$Y$76)</f>
        <v/>
      </c>
      <c r="F30" s="114" t="str">
        <f aca="false">IF(Checks!$Z$76="","","Evidence: "&amp;Checks!$Z$76)&amp;IF(Checks!$AA$76="","",IF(Checks!$Z$76="","",CHAR(10))&amp;"CA: "&amp;Checks!$AA$76)</f>
        <v/>
      </c>
      <c r="G30" s="114" t="str">
        <f aca="false">IF(ISNUMBER(Checks!$AD$76),TEXT(Checks!$AD$76,"DD-MMM-YY HH:MM")&amp;" "&amp;Checks!$P$76,"")&amp;IF(Checks!$AE$76="","",CHAR(10)&amp;"Verifier: "&amp;Checks!$AE$76)&amp;IF(Checks!$T$76="","",CHAR(10)&amp;"PIC: "&amp;Checks!$T$76)</f>
        <v/>
      </c>
      <c r="H30" s="115" t="str">
        <f aca="false">IF(Checks!$AH$76="","",Checks!$AH$76)</f>
        <v>OPEN</v>
      </c>
    </row>
    <row r="31" customFormat="false" ht="114" hidden="false" customHeight="true" outlineLevel="0" collapsed="false">
      <c r="A31" s="114" t="str">
        <f aca="false">Checks!$A$77&amp;CHAR(10)&amp;IF(Checks!$I$77="","",Checks!$I$77&amp;": ")&amp;Checks!$J$77</f>
        <v>F03-T7-09
Uplift plan: Uplift plan confirmed with caterer vs STD Uplift Information</v>
      </c>
      <c r="B31" s="114" t="str">
        <f aca="false">Checks!$K$77&amp;IF(Checks!$O$77="","",IF(Checks!$K$77="","",CHAR(10))&amp;"Note: "&amp;Checks!$O$77)</f>
        <v>Service: 1 Meal (Meal); meal uplift stn CGK (ref lists KUL/CGK)</v>
      </c>
      <c r="C31" s="114" t="str">
        <f aca="false">Checks!$N$77&amp;CHAR(10)&amp;IF(ISNUMBER(Checks!$R$77),TEXT(Checks!$R$77,"DD-MMM-YY HH:MM"),"")&amp;" "&amp;Checks!$P$77</f>
        <v>Required
03-Oct-26 16:05 CGK</v>
      </c>
      <c r="D31" s="114" t="str">
        <f aca="false">IF(Checks!$U$77="","",Checks!$U$77)&amp;IF(Checks!$AB$77="","",CHAR(10)&amp;"CA: "&amp;Checks!$AB$77)</f>
        <v/>
      </c>
      <c r="E31" s="114" t="str">
        <f aca="false">IF(Checks!$V$77="","",Checks!$V$77)&amp;IF(Checks!$AC$77="","",IF(Checks!$V$77="","",CHAR(10))&amp;"N/A just.: "&amp;Checks!$AC$77)&amp;IF(Checks!$W$77="","",CHAR(10)&amp;"Batch: "&amp;Checks!$W$77)&amp;IF(AND(Checks!$X$77="",Checks!$Y$77=""),"",CHAR(10)&amp;"Exp: "&amp;Checks!$X$77&amp;"  /  Act: "&amp;Checks!$Y$77)</f>
        <v/>
      </c>
      <c r="F31" s="114" t="str">
        <f aca="false">IF(Checks!$Z$77="","","Evidence: "&amp;Checks!$Z$77)&amp;IF(Checks!$AA$77="","",IF(Checks!$Z$77="","",CHAR(10))&amp;"CA: "&amp;Checks!$AA$77)</f>
        <v/>
      </c>
      <c r="G31" s="114" t="str">
        <f aca="false">IF(ISNUMBER(Checks!$AD$77),TEXT(Checks!$AD$77,"DD-MMM-YY HH:MM")&amp;" "&amp;Checks!$P$77,"")&amp;IF(Checks!$AE$77="","",CHAR(10)&amp;"Verifier: "&amp;Checks!$AE$77)&amp;IF(Checks!$T$77="","",CHAR(10)&amp;"PIC: "&amp;Checks!$T$77)</f>
        <v/>
      </c>
      <c r="H31" s="115" t="str">
        <f aca="false">IF(Checks!$AH$77="","",Checks!$AH$77)</f>
        <v>OPEN</v>
      </c>
    </row>
    <row r="32" customFormat="false" ht="25.5" hidden="false" customHeight="true" outlineLevel="0" collapsed="false">
      <c r="A32" s="113"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Checks!$A$78&amp;CHAR(10)&amp;IF(Checks!$I$78="","",Checks!$I$78&amp;": ")&amp;Checks!$J$78</f>
        <v>F03-T24-01
Meal: Sensory test repeated on ACTUAL production batch for this flight</v>
      </c>
      <c r="B33" s="114" t="str">
        <f aca="false">Checks!$K$78&amp;IF(Checks!$O$78="","",IF(Checks!$K$78="","",CHAR(10))&amp;"Note: "&amp;Checks!$O$78)</f>
        <v>Batch ID, result, CA and acceptance mandatory</v>
      </c>
      <c r="C33" s="114" t="str">
        <f aca="false">Checks!$N$78&amp;CHAR(10)&amp;IF(ISNUMBER(Checks!$R$78),TEXT(Checks!$R$78,"DD-MMM-YY HH:MM"),"")&amp;" "&amp;Checks!$P$78</f>
        <v>Required
09-Oct-26 16:05 CGK</v>
      </c>
      <c r="D33" s="114" t="str">
        <f aca="false">IF(Checks!$U$78="","",Checks!$U$78)&amp;IF(Checks!$AB$78="","",CHAR(10)&amp;"CA: "&amp;Checks!$AB$78)</f>
        <v/>
      </c>
      <c r="E33" s="114" t="str">
        <f aca="false">IF(Checks!$V$78="","",Checks!$V$78)&amp;IF(Checks!$AC$78="","",IF(Checks!$V$78="","",CHAR(10))&amp;"N/A just.: "&amp;Checks!$AC$78)&amp;IF(Checks!$W$78="","",CHAR(10)&amp;"Batch: "&amp;Checks!$W$78)&amp;IF(AND(Checks!$X$78="",Checks!$Y$78=""),"",CHAR(10)&amp;"Exp: "&amp;Checks!$X$78&amp;"  /  Act: "&amp;Checks!$Y$78)</f>
        <v/>
      </c>
      <c r="F33" s="114" t="str">
        <f aca="false">IF(Checks!$Z$78="","","Evidence: "&amp;Checks!$Z$78)&amp;IF(Checks!$AA$78="","",IF(Checks!$Z$78="","",CHAR(10))&amp;"CA: "&amp;Checks!$AA$78)</f>
        <v/>
      </c>
      <c r="G33" s="114" t="str">
        <f aca="false">IF(ISNUMBER(Checks!$AD$78),TEXT(Checks!$AD$78,"DD-MMM-YY HH:MM")&amp;" "&amp;Checks!$P$78,"")&amp;IF(Checks!$AE$78="","",CHAR(10)&amp;"Verifier: "&amp;Checks!$AE$78)&amp;IF(Checks!$T$78="","",CHAR(10)&amp;"PIC: "&amp;Checks!$T$78)</f>
        <v/>
      </c>
      <c r="H33" s="115" t="str">
        <f aca="false">IF(Checks!$AH$78="","",Checks!$AH$78)</f>
        <v>OPEN</v>
      </c>
    </row>
    <row r="34" customFormat="false" ht="25.5" hidden="false" customHeight="true" outlineLevel="0" collapsed="false">
      <c r="A34" s="113"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Checks!$A$79&amp;CHAR(10)&amp;IF(Checks!$I$79="","",Checks!$I$79&amp;": ")&amp;Checks!$J$79</f>
        <v>F03-T12-01
Meal: Meal quality vs menu checklist</v>
      </c>
      <c r="B35" s="114" t="str">
        <f aca="false">Checks!$K$79&amp;IF(Checks!$O$79="","",IF(Checks!$K$79="","",CHAR(10))&amp;"Note: "&amp;Checks!$O$79)</f>
        <v>Note: Preparation check at caterer - does NOT confirm loading.</v>
      </c>
      <c r="C35" s="114" t="str">
        <f aca="false">Checks!$N$79&amp;CHAR(10)&amp;IF(ISNUMBER(Checks!$R$79),TEXT(Checks!$R$79,"DD-MMM-YY HH:MM"),"")&amp;" "&amp;Checks!$P$79</f>
        <v>Required
10-Oct-26 04:05 CGK</v>
      </c>
      <c r="D35" s="114" t="str">
        <f aca="false">IF(Checks!$U$79="","",Checks!$U$79)&amp;IF(Checks!$AB$79="","",CHAR(10)&amp;"CA: "&amp;Checks!$AB$79)</f>
        <v/>
      </c>
      <c r="E35" s="114" t="str">
        <f aca="false">IF(Checks!$V$79="","",Checks!$V$79)&amp;IF(Checks!$AC$79="","",IF(Checks!$V$79="","",CHAR(10))&amp;"N/A just.: "&amp;Checks!$AC$79)&amp;IF(Checks!$W$79="","",CHAR(10)&amp;"Batch: "&amp;Checks!$W$79)&amp;IF(AND(Checks!$X$79="",Checks!$Y$79=""),"",CHAR(10)&amp;"Exp: "&amp;Checks!$X$79&amp;"  /  Act: "&amp;Checks!$Y$79)</f>
        <v/>
      </c>
      <c r="F35" s="114" t="str">
        <f aca="false">IF(Checks!$Z$79="","","Evidence: "&amp;Checks!$Z$79)&amp;IF(Checks!$AA$79="","",IF(Checks!$Z$79="","",CHAR(10))&amp;"CA: "&amp;Checks!$AA$79)</f>
        <v/>
      </c>
      <c r="G35" s="114" t="str">
        <f aca="false">IF(ISNUMBER(Checks!$AD$79),TEXT(Checks!$AD$79,"DD-MMM-YY HH:MM")&amp;" "&amp;Checks!$P$79,"")&amp;IF(Checks!$AE$79="","",CHAR(10)&amp;"Verifier: "&amp;Checks!$AE$79)&amp;IF(Checks!$T$79="","",CHAR(10)&amp;"PIC: "&amp;Checks!$T$79)</f>
        <v/>
      </c>
      <c r="H35" s="115" t="str">
        <f aca="false">IF(Checks!$AH$79="","",Checks!$AH$79)</f>
        <v>OPEN</v>
      </c>
    </row>
    <row r="36" customFormat="false" ht="114" hidden="false" customHeight="true" outlineLevel="0" collapsed="false">
      <c r="A36" s="114" t="str">
        <f aca="false">Checks!$A$80&amp;CHAR(10)&amp;IF(Checks!$I$80="","",Checks!$I$80&amp;": ")&amp;Checks!$J$80</f>
        <v>F03-T12-02
Meal: Meal quantities vs menu checklist</v>
      </c>
      <c r="B36" s="114" t="str">
        <f aca="false">Checks!$K$80&amp;IF(Checks!$O$80="","",IF(Checks!$K$80="","",CHAR(10))&amp;"Note: "&amp;Checks!$O$80)</f>
        <v>Enter expected &amp; actual
Note: Preparation check at caterer - does NOT confirm loading.</v>
      </c>
      <c r="C36" s="114" t="str">
        <f aca="false">Checks!$N$80&amp;CHAR(10)&amp;IF(ISNUMBER(Checks!$R$80),TEXT(Checks!$R$80,"DD-MMM-YY HH:MM"),"")&amp;" "&amp;Checks!$P$80</f>
        <v>Required
10-Oct-26 04:05 CGK</v>
      </c>
      <c r="D36" s="114" t="str">
        <f aca="false">IF(Checks!$U$80="","",Checks!$U$80)&amp;IF(Checks!$AB$80="","",CHAR(10)&amp;"CA: "&amp;Checks!$AB$80)</f>
        <v/>
      </c>
      <c r="E36" s="114" t="str">
        <f aca="false">IF(Checks!$V$80="","",Checks!$V$80)&amp;IF(Checks!$AC$80="","",IF(Checks!$V$80="","",CHAR(10))&amp;"N/A just.: "&amp;Checks!$AC$80)&amp;IF(Checks!$W$80="","",CHAR(10)&amp;"Batch: "&amp;Checks!$W$80)&amp;IF(AND(Checks!$X$80="",Checks!$Y$80=""),"",CHAR(10)&amp;"Exp: "&amp;Checks!$X$80&amp;"  /  Act: "&amp;Checks!$Y$80)</f>
        <v/>
      </c>
      <c r="F36" s="114" t="str">
        <f aca="false">IF(Checks!$Z$80="","","Evidence: "&amp;Checks!$Z$80)&amp;IF(Checks!$AA$80="","",IF(Checks!$Z$80="","",CHAR(10))&amp;"CA: "&amp;Checks!$AA$80)</f>
        <v/>
      </c>
      <c r="G36" s="114" t="str">
        <f aca="false">IF(ISNUMBER(Checks!$AD$80),TEXT(Checks!$AD$80,"DD-MMM-YY HH:MM")&amp;" "&amp;Checks!$P$80,"")&amp;IF(Checks!$AE$80="","",CHAR(10)&amp;"Verifier: "&amp;Checks!$AE$80)&amp;IF(Checks!$T$80="","",CHAR(10)&amp;"PIC: "&amp;Checks!$T$80)</f>
        <v/>
      </c>
      <c r="H36" s="115" t="str">
        <f aca="false">IF(Checks!$AH$80="","",Checks!$AH$80)</f>
        <v>OPEN</v>
      </c>
    </row>
    <row r="37" customFormat="false" ht="114" hidden="false" customHeight="true" outlineLevel="0" collapsed="false">
      <c r="A37" s="114" t="str">
        <f aca="false">Checks!$A$81&amp;CHAR(10)&amp;IF(Checks!$I$81="","",Checks!$I$81&amp;": ")&amp;Checks!$J$81</f>
        <v>F03-T12-03
Equipment: Equipment cleanliness vs GLD</v>
      </c>
      <c r="B37" s="114" t="str">
        <f aca="false">Checks!$K$81&amp;IF(Checks!$O$81="","",IF(Checks!$K$81="","",CHAR(10))&amp;"Note: "&amp;Checks!$O$81)</f>
        <v>Note: Preparation check at caterer - does NOT confirm loading.</v>
      </c>
      <c r="C37" s="114" t="str">
        <f aca="false">Checks!$N$81&amp;CHAR(10)&amp;IF(ISNUMBER(Checks!$R$81),TEXT(Checks!$R$81,"DD-MMM-YY HH:MM"),"")&amp;" "&amp;Checks!$P$81</f>
        <v>Required
10-Oct-26 04:05 CGK</v>
      </c>
      <c r="D37" s="114" t="str">
        <f aca="false">IF(Checks!$U$81="","",Checks!$U$81)&amp;IF(Checks!$AB$81="","",CHAR(10)&amp;"CA: "&amp;Checks!$AB$81)</f>
        <v/>
      </c>
      <c r="E37" s="114" t="str">
        <f aca="false">IF(Checks!$V$81="","",Checks!$V$81)&amp;IF(Checks!$AC$81="","",IF(Checks!$V$81="","",CHAR(10))&amp;"N/A just.: "&amp;Checks!$AC$81)&amp;IF(Checks!$W$81="","",CHAR(10)&amp;"Batch: "&amp;Checks!$W$81)&amp;IF(AND(Checks!$X$81="",Checks!$Y$81=""),"",CHAR(10)&amp;"Exp: "&amp;Checks!$X$81&amp;"  /  Act: "&amp;Checks!$Y$81)</f>
        <v/>
      </c>
      <c r="F37" s="114" t="str">
        <f aca="false">IF(Checks!$Z$81="","","Evidence: "&amp;Checks!$Z$81)&amp;IF(Checks!$AA$81="","",IF(Checks!$Z$81="","",CHAR(10))&amp;"CA: "&amp;Checks!$AA$81)</f>
        <v/>
      </c>
      <c r="G37" s="114" t="str">
        <f aca="false">IF(ISNUMBER(Checks!$AD$81),TEXT(Checks!$AD$81,"DD-MMM-YY HH:MM")&amp;" "&amp;Checks!$P$81,"")&amp;IF(Checks!$AE$81="","",CHAR(10)&amp;"Verifier: "&amp;Checks!$AE$81)&amp;IF(Checks!$T$81="","",CHAR(10)&amp;"PIC: "&amp;Checks!$T$81)</f>
        <v/>
      </c>
      <c r="H37" s="115" t="str">
        <f aca="false">IF(Checks!$AH$81="","",Checks!$AH$81)</f>
        <v>OPEN</v>
      </c>
    </row>
    <row r="38" customFormat="false" ht="114" hidden="false" customHeight="true" outlineLevel="0" collapsed="false">
      <c r="A38" s="114" t="str">
        <f aca="false">Checks!$A$82&amp;CHAR(10)&amp;IF(Checks!$I$82="","",Checks!$I$82&amp;": ")&amp;Checks!$J$82</f>
        <v>F03-T12-04
Equipment: Equipment presentation vs GLD</v>
      </c>
      <c r="B38" s="114" t="str">
        <f aca="false">Checks!$K$82&amp;IF(Checks!$O$82="","",IF(Checks!$K$82="","",CHAR(10))&amp;"Note: "&amp;Checks!$O$82)</f>
        <v>Note: Preparation check at caterer - does NOT confirm loading.</v>
      </c>
      <c r="C38" s="114" t="str">
        <f aca="false">Checks!$N$82&amp;CHAR(10)&amp;IF(ISNUMBER(Checks!$R$82),TEXT(Checks!$R$82,"DD-MMM-YY HH:MM"),"")&amp;" "&amp;Checks!$P$82</f>
        <v>Required
10-Oct-26 04:05 CGK</v>
      </c>
      <c r="D38" s="114" t="str">
        <f aca="false">IF(Checks!$U$82="","",Checks!$U$82)&amp;IF(Checks!$AB$82="","",CHAR(10)&amp;"CA: "&amp;Checks!$AB$82)</f>
        <v/>
      </c>
      <c r="E38" s="114" t="str">
        <f aca="false">IF(Checks!$V$82="","",Checks!$V$82)&amp;IF(Checks!$AC$82="","",IF(Checks!$V$82="","",CHAR(10))&amp;"N/A just.: "&amp;Checks!$AC$82)&amp;IF(Checks!$W$82="","",CHAR(10)&amp;"Batch: "&amp;Checks!$W$82)&amp;IF(AND(Checks!$X$82="",Checks!$Y$82=""),"",CHAR(10)&amp;"Exp: "&amp;Checks!$X$82&amp;"  /  Act: "&amp;Checks!$Y$82)</f>
        <v/>
      </c>
      <c r="F38" s="114" t="str">
        <f aca="false">IF(Checks!$Z$82="","","Evidence: "&amp;Checks!$Z$82)&amp;IF(Checks!$AA$82="","",IF(Checks!$Z$82="","",CHAR(10))&amp;"CA: "&amp;Checks!$AA$82)</f>
        <v/>
      </c>
      <c r="G38" s="114" t="str">
        <f aca="false">IF(ISNUMBER(Checks!$AD$82),TEXT(Checks!$AD$82,"DD-MMM-YY HH:MM")&amp;" "&amp;Checks!$P$82,"")&amp;IF(Checks!$AE$82="","",CHAR(10)&amp;"Verifier: "&amp;Checks!$AE$82)&amp;IF(Checks!$T$82="","",CHAR(10)&amp;"PIC: "&amp;Checks!$T$82)</f>
        <v/>
      </c>
      <c r="H38" s="115" t="str">
        <f aca="false">IF(Checks!$AH$82="","",Checks!$AH$82)</f>
        <v>OPEN</v>
      </c>
    </row>
    <row r="39" customFormat="false" ht="114" hidden="false" customHeight="true" outlineLevel="0" collapsed="false">
      <c r="A39" s="114" t="str">
        <f aca="false">Checks!$A$83&amp;CHAR(10)&amp;IF(Checks!$I$83="","",Checks!$I$83&amp;": ")&amp;Checks!$J$83</f>
        <v>F03-T12-05
Equipment: Equipment serviceability vs GLD</v>
      </c>
      <c r="B39" s="114" t="str">
        <f aca="false">Checks!$K$83&amp;IF(Checks!$O$83="","",IF(Checks!$K$83="","",CHAR(10))&amp;"Note: "&amp;Checks!$O$83)</f>
        <v>Note: Preparation check at caterer - does NOT confirm loading.</v>
      </c>
      <c r="C39" s="114" t="str">
        <f aca="false">Checks!$N$83&amp;CHAR(10)&amp;IF(ISNUMBER(Checks!$R$83),TEXT(Checks!$R$83,"DD-MMM-YY HH:MM"),"")&amp;" "&amp;Checks!$P$83</f>
        <v>Required
10-Oct-26 04:05 CGK</v>
      </c>
      <c r="D39" s="114" t="str">
        <f aca="false">IF(Checks!$U$83="","",Checks!$U$83)&amp;IF(Checks!$AB$83="","",CHAR(10)&amp;"CA: "&amp;Checks!$AB$83)</f>
        <v/>
      </c>
      <c r="E39" s="114" t="str">
        <f aca="false">IF(Checks!$V$83="","",Checks!$V$83)&amp;IF(Checks!$AC$83="","",IF(Checks!$V$83="","",CHAR(10))&amp;"N/A just.: "&amp;Checks!$AC$83)&amp;IF(Checks!$W$83="","",CHAR(10)&amp;"Batch: "&amp;Checks!$W$83)&amp;IF(AND(Checks!$X$83="",Checks!$Y$83=""),"",CHAR(10)&amp;"Exp: "&amp;Checks!$X$83&amp;"  /  Act: "&amp;Checks!$Y$83)</f>
        <v/>
      </c>
      <c r="F39" s="114" t="str">
        <f aca="false">IF(Checks!$Z$83="","","Evidence: "&amp;Checks!$Z$83)&amp;IF(Checks!$AA$83="","",IF(Checks!$Z$83="","",CHAR(10))&amp;"CA: "&amp;Checks!$AA$83)</f>
        <v/>
      </c>
      <c r="G39" s="114" t="str">
        <f aca="false">IF(ISNUMBER(Checks!$AD$83),TEXT(Checks!$AD$83,"DD-MMM-YY HH:MM")&amp;" "&amp;Checks!$P$83,"")&amp;IF(Checks!$AE$83="","",CHAR(10)&amp;"Verifier: "&amp;Checks!$AE$83)&amp;IF(Checks!$T$83="","",CHAR(10)&amp;"PIC: "&amp;Checks!$T$83)</f>
        <v/>
      </c>
      <c r="H39" s="115" t="str">
        <f aca="false">IF(Checks!$AH$83="","",Checks!$AH$83)</f>
        <v>OPEN</v>
      </c>
    </row>
    <row r="40" customFormat="false" ht="201.75" hidden="false" customHeight="true" outlineLevel="0" collapsed="false">
      <c r="A40" s="114" t="str">
        <f aca="false">Checks!$A$84&amp;CHAR(10)&amp;IF(Checks!$I$84="","",Checks!$I$84&amp;": ")&amp;Checks!$J$84</f>
        <v>F03-T12-06
Equipment: Equipment quantities vs GLD</v>
      </c>
      <c r="B40" s="114"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Checks!$N$84&amp;CHAR(10)&amp;IF(ISNUMBER(Checks!$R$84),TEXT(Checks!$R$84,"DD-MMM-YY HH:MM"),"")&amp;" "&amp;Checks!$P$84</f>
        <v>Required
10-Oct-26 04:05 CGK</v>
      </c>
      <c r="D40" s="114" t="str">
        <f aca="false">IF(Checks!$U$84="","",Checks!$U$84)&amp;IF(Checks!$AB$84="","",CHAR(10)&amp;"CA: "&amp;Checks!$AB$84)</f>
        <v/>
      </c>
      <c r="E40" s="114" t="str">
        <f aca="false">IF(Checks!$V$84="","",Checks!$V$84)&amp;IF(Checks!$AC$84="","",IF(Checks!$V$84="","",CHAR(10))&amp;"N/A just.: "&amp;Checks!$AC$84)&amp;IF(Checks!$W$84="","",CHAR(10)&amp;"Batch: "&amp;Checks!$W$84)&amp;IF(AND(Checks!$X$84="",Checks!$Y$84=""),"",CHAR(10)&amp;"Exp: "&amp;Checks!$X$84&amp;"  /  Act: "&amp;Checks!$Y$84)</f>
        <v/>
      </c>
      <c r="F40" s="114" t="str">
        <f aca="false">IF(Checks!$Z$84="","","Evidence: "&amp;Checks!$Z$84)&amp;IF(Checks!$AA$84="","",IF(Checks!$Z$84="","",CHAR(10))&amp;"CA: "&amp;Checks!$AA$84)</f>
        <v/>
      </c>
      <c r="G40" s="114" t="str">
        <f aca="false">IF(ISNUMBER(Checks!$AD$84),TEXT(Checks!$AD$84,"DD-MMM-YY HH:MM")&amp;" "&amp;Checks!$P$84,"")&amp;IF(Checks!$AE$84="","",CHAR(10)&amp;"Verifier: "&amp;Checks!$AE$84)&amp;IF(Checks!$T$84="","",CHAR(10)&amp;"PIC: "&amp;Checks!$T$84)</f>
        <v/>
      </c>
      <c r="H40" s="115" t="str">
        <f aca="false">IF(Checks!$AH$84="","",Checks!$AH$84)</f>
        <v>OPEN</v>
      </c>
    </row>
    <row r="41" customFormat="false" ht="114" hidden="false" customHeight="true" outlineLevel="0" collapsed="false">
      <c r="A41" s="114" t="str">
        <f aca="false">Checks!$A$85&amp;CHAR(10)&amp;IF(Checks!$I$85="","",Checks!$I$85&amp;": ")&amp;Checks!$J$85</f>
        <v>F03-T12-07
Equipment: Loading positions planned vs GLD</v>
      </c>
      <c r="B41" s="114" t="str">
        <f aca="false">Checks!$K$85&amp;IF(Checks!$O$85="","",IF(Checks!$K$85="","",CHAR(10))&amp;"Note: "&amp;Checks!$O$85)</f>
        <v>Note: Preparation check at caterer - does NOT confirm loading.</v>
      </c>
      <c r="C41" s="114" t="str">
        <f aca="false">Checks!$N$85&amp;CHAR(10)&amp;IF(ISNUMBER(Checks!$R$85),TEXT(Checks!$R$85,"DD-MMM-YY HH:MM"),"")&amp;" "&amp;Checks!$P$85</f>
        <v>Required
10-Oct-26 04:05 CGK</v>
      </c>
      <c r="D41" s="114" t="str">
        <f aca="false">IF(Checks!$U$85="","",Checks!$U$85)&amp;IF(Checks!$AB$85="","",CHAR(10)&amp;"CA: "&amp;Checks!$AB$85)</f>
        <v/>
      </c>
      <c r="E41" s="114" t="str">
        <f aca="false">IF(Checks!$V$85="","",Checks!$V$85)&amp;IF(Checks!$AC$85="","",IF(Checks!$V$85="","",CHAR(10))&amp;"N/A just.: "&amp;Checks!$AC$85)&amp;IF(Checks!$W$85="","",CHAR(10)&amp;"Batch: "&amp;Checks!$W$85)&amp;IF(AND(Checks!$X$85="",Checks!$Y$85=""),"",CHAR(10)&amp;"Exp: "&amp;Checks!$X$85&amp;"  /  Act: "&amp;Checks!$Y$85)</f>
        <v/>
      </c>
      <c r="F41" s="114" t="str">
        <f aca="false">IF(Checks!$Z$85="","","Evidence: "&amp;Checks!$Z$85)&amp;IF(Checks!$AA$85="","",IF(Checks!$Z$85="","",CHAR(10))&amp;"CA: "&amp;Checks!$AA$85)</f>
        <v/>
      </c>
      <c r="G41" s="114" t="str">
        <f aca="false">IF(ISNUMBER(Checks!$AD$85),TEXT(Checks!$AD$85,"DD-MMM-YY HH:MM")&amp;" "&amp;Checks!$P$85,"")&amp;IF(Checks!$AE$85="","",CHAR(10)&amp;"Verifier: "&amp;Checks!$AE$85)&amp;IF(Checks!$T$85="","",CHAR(10)&amp;"PIC: "&amp;Checks!$T$85)</f>
        <v/>
      </c>
      <c r="H41" s="115" t="str">
        <f aca="false">IF(Checks!$AH$85="","",Checks!$AH$85)</f>
        <v>OPEN</v>
      </c>
    </row>
    <row r="42" customFormat="false" ht="114" hidden="false" customHeight="true" outlineLevel="0" collapsed="false">
      <c r="A42" s="114" t="str">
        <f aca="false">Checks!$A$86&amp;CHAR(10)&amp;IF(Checks!$I$86="","",Checks!$I$86&amp;": ")&amp;Checks!$J$86</f>
        <v>F03-T12-08
Seat Linen: Seat pillow (EY) - prepared</v>
      </c>
      <c r="B42" s="114" t="str">
        <f aca="false">Checks!$K$86&amp;IF(Checks!$O$86="","",IF(Checks!$K$86="","",CHAR(10))&amp;"Note: "&amp;Checks!$O$86)</f>
        <v>Available 100% (ticked in reference)
Note: Reference gives no uplift stn for this item: preparation checked at the meal uplift stn (CGK) - confirm with caterer.</v>
      </c>
      <c r="C42" s="114" t="str">
        <f aca="false">Checks!$N$86&amp;CHAR(10)&amp;IF(ISNUMBER(Checks!$R$86),TEXT(Checks!$R$86,"DD-MMM-YY HH:MM"),"")&amp;" "&amp;Checks!$P$86</f>
        <v>Required
10-Oct-26 04:05 CGK</v>
      </c>
      <c r="D42" s="114" t="str">
        <f aca="false">IF(Checks!$U$86="","",Checks!$U$86)&amp;IF(Checks!$AB$86="","",CHAR(10)&amp;"CA: "&amp;Checks!$AB$86)</f>
        <v/>
      </c>
      <c r="E42" s="114" t="str">
        <f aca="false">IF(Checks!$V$86="","",Checks!$V$86)&amp;IF(Checks!$AC$86="","",IF(Checks!$V$86="","",CHAR(10))&amp;"N/A just.: "&amp;Checks!$AC$86)&amp;IF(Checks!$W$86="","",CHAR(10)&amp;"Batch: "&amp;Checks!$W$86)&amp;IF(AND(Checks!$X$86="",Checks!$Y$86=""),"",CHAR(10)&amp;"Exp: "&amp;Checks!$X$86&amp;"  /  Act: "&amp;Checks!$Y$86)</f>
        <v/>
      </c>
      <c r="F42" s="114" t="str">
        <f aca="false">IF(Checks!$Z$86="","","Evidence: "&amp;Checks!$Z$86)&amp;IF(Checks!$AA$86="","",IF(Checks!$Z$86="","",CHAR(10))&amp;"CA: "&amp;Checks!$AA$86)</f>
        <v/>
      </c>
      <c r="G42" s="114" t="str">
        <f aca="false">IF(ISNUMBER(Checks!$AD$86),TEXT(Checks!$AD$86,"DD-MMM-YY HH:MM")&amp;" "&amp;Checks!$P$86,"")&amp;IF(Checks!$AE$86="","",CHAR(10)&amp;"Verifier: "&amp;Checks!$AE$86)&amp;IF(Checks!$T$86="","",CHAR(10)&amp;"PIC: "&amp;Checks!$T$86)</f>
        <v/>
      </c>
      <c r="H42" s="115" t="str">
        <f aca="false">IF(Checks!$AH$86="","",Checks!$AH$86)</f>
        <v>OPEN</v>
      </c>
    </row>
    <row r="43" customFormat="false" ht="25.5" hidden="false" customHeight="true" outlineLevel="0" collapsed="false">
      <c r="A43" s="113"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Checks!$A$87&amp;CHAR(10)&amp;IF(Checks!$I$87="","",Checks!$I$87&amp;": ")&amp;Checks!$J$87</f>
        <v>F03-UPL-01
Meal: Meals physically uplifted on board - quantity vs menu checklist</v>
      </c>
      <c r="B44" s="114" t="str">
        <f aca="false">Checks!$K$87&amp;IF(Checks!$O$87="","",IF(Checks!$K$87="","",CHAR(10))&amp;"Note: "&amp;Checks!$O$87)</f>
        <v>Enter expected &amp; actual
Note: Confirm on board before departure; completion time must fall inside the uplift window.</v>
      </c>
      <c r="C44" s="114" t="str">
        <f aca="false">Checks!$N$87&amp;CHAR(10)&amp;IF(ISNUMBER(Checks!$R$87),TEXT(Checks!$R$87,"DD-MMM-YY HH:MM"),"")&amp;" "&amp;Checks!$P$87</f>
        <v>Required
10-Oct-26 16:05 CGK</v>
      </c>
      <c r="D44" s="114" t="str">
        <f aca="false">IF(Checks!$U$87="","",Checks!$U$87)&amp;IF(Checks!$AB$87="","",CHAR(10)&amp;"CA: "&amp;Checks!$AB$87)</f>
        <v/>
      </c>
      <c r="E44" s="114" t="str">
        <f aca="false">IF(Checks!$V$87="","",Checks!$V$87)&amp;IF(Checks!$AC$87="","",IF(Checks!$V$87="","",CHAR(10))&amp;"N/A just.: "&amp;Checks!$AC$87)&amp;IF(Checks!$W$87="","",CHAR(10)&amp;"Batch: "&amp;Checks!$W$87)&amp;IF(AND(Checks!$X$87="",Checks!$Y$87=""),"",CHAR(10)&amp;"Exp: "&amp;Checks!$X$87&amp;"  /  Act: "&amp;Checks!$Y$87)</f>
        <v/>
      </c>
      <c r="F44" s="114" t="str">
        <f aca="false">IF(Checks!$Z$87="","","Evidence: "&amp;Checks!$Z$87)&amp;IF(Checks!$AA$87="","",IF(Checks!$Z$87="","",CHAR(10))&amp;"CA: "&amp;Checks!$AA$87)</f>
        <v/>
      </c>
      <c r="G44" s="114" t="str">
        <f aca="false">IF(ISNUMBER(Checks!$AD$87),TEXT(Checks!$AD$87,"DD-MMM-YY HH:MM")&amp;" "&amp;Checks!$P$87,"")&amp;IF(Checks!$AE$87="","",CHAR(10)&amp;"Verifier: "&amp;Checks!$AE$87)&amp;IF(Checks!$T$87="","",CHAR(10)&amp;"PIC: "&amp;Checks!$T$87)</f>
        <v/>
      </c>
      <c r="H44" s="115" t="str">
        <f aca="false">IF(Checks!$AH$87="","",Checks!$AH$87)</f>
        <v>OPEN</v>
      </c>
    </row>
    <row r="45" customFormat="false" ht="114" hidden="false" customHeight="true" outlineLevel="0" collapsed="false">
      <c r="A45" s="114" t="str">
        <f aca="false">Checks!$A$88&amp;CHAR(10)&amp;IF(Checks!$I$88="","",Checks!$I$88&amp;": ")&amp;Checks!$J$88</f>
        <v>F03-UPL-02
Equipment: Equipment physically loaded at GLD positions - quantity &amp; positions</v>
      </c>
      <c r="B45" s="114" t="str">
        <f aca="false">Checks!$K$88&amp;IF(Checks!$O$88="","",IF(Checks!$K$88="","",CHAR(10))&amp;"Note: "&amp;Checks!$O$88)</f>
        <v>Enter expected &amp; actual
Note: Confirm on board before departure; completion time must fall inside the uplift window.</v>
      </c>
      <c r="C45" s="114" t="str">
        <f aca="false">Checks!$N$88&amp;CHAR(10)&amp;IF(ISNUMBER(Checks!$R$88),TEXT(Checks!$R$88,"DD-MMM-YY HH:MM"),"")&amp;" "&amp;Checks!$P$88</f>
        <v>Required
10-Oct-26 16:05 CGK</v>
      </c>
      <c r="D45" s="114" t="str">
        <f aca="false">IF(Checks!$U$88="","",Checks!$U$88)&amp;IF(Checks!$AB$88="","",CHAR(10)&amp;"CA: "&amp;Checks!$AB$88)</f>
        <v/>
      </c>
      <c r="E45" s="114" t="str">
        <f aca="false">IF(Checks!$V$88="","",Checks!$V$88)&amp;IF(Checks!$AC$88="","",IF(Checks!$V$88="","",CHAR(10))&amp;"N/A just.: "&amp;Checks!$AC$88)&amp;IF(Checks!$W$88="","",CHAR(10)&amp;"Batch: "&amp;Checks!$W$88)&amp;IF(AND(Checks!$X$88="",Checks!$Y$88=""),"",CHAR(10)&amp;"Exp: "&amp;Checks!$X$88&amp;"  /  Act: "&amp;Checks!$Y$88)</f>
        <v/>
      </c>
      <c r="F45" s="114" t="str">
        <f aca="false">IF(Checks!$Z$88="","","Evidence: "&amp;Checks!$Z$88)&amp;IF(Checks!$AA$88="","",IF(Checks!$Z$88="","",CHAR(10))&amp;"CA: "&amp;Checks!$AA$88)</f>
        <v/>
      </c>
      <c r="G45" s="114" t="str">
        <f aca="false">IF(ISNUMBER(Checks!$AD$88),TEXT(Checks!$AD$88,"DD-MMM-YY HH:MM")&amp;" "&amp;Checks!$P$88,"")&amp;IF(Checks!$AE$88="","",CHAR(10)&amp;"Verifier: "&amp;Checks!$AE$88)&amp;IF(Checks!$T$88="","",CHAR(10)&amp;"PIC: "&amp;Checks!$T$88)</f>
        <v/>
      </c>
      <c r="H45" s="115" t="str">
        <f aca="false">IF(Checks!$AH$88="","",Checks!$AH$88)</f>
        <v>OPEN</v>
      </c>
    </row>
    <row r="46" customFormat="false" ht="114" hidden="false" customHeight="true" outlineLevel="0" collapsed="false">
      <c r="A46" s="114" t="str">
        <f aca="false">Checks!$A$89&amp;CHAR(10)&amp;IF(Checks!$I$89="","",Checks!$I$89&amp;": ")&amp;Checks!$J$89</f>
        <v>F03-UPL-03
Seat Linen: Seat pillow (EY) - on board</v>
      </c>
      <c r="B46" s="114" t="str">
        <f aca="false">Checks!$K$89&amp;IF(Checks!$O$89="","",IF(Checks!$K$89="","",CHAR(10))&amp;"Note: "&amp;Checks!$O$89)</f>
        <v>Available 100% (ticked in reference)</v>
      </c>
      <c r="C46" s="114" t="str">
        <f aca="false">Checks!$N$89&amp;CHAR(10)&amp;IF(ISNUMBER(Checks!$R$89),TEXT(Checks!$R$89,"DD-MMM-YY HH:MM"),"")&amp;" "&amp;Checks!$P$89</f>
        <v>Required
10-Oct-26 16:05 CGK</v>
      </c>
      <c r="D46" s="114" t="str">
        <f aca="false">IF(Checks!$U$89="","",Checks!$U$89)&amp;IF(Checks!$AB$89="","",CHAR(10)&amp;"CA: "&amp;Checks!$AB$89)</f>
        <v/>
      </c>
      <c r="E46" s="114" t="str">
        <f aca="false">IF(Checks!$V$89="","",Checks!$V$89)&amp;IF(Checks!$AC$89="","",IF(Checks!$V$89="","",CHAR(10))&amp;"N/A just.: "&amp;Checks!$AC$89)&amp;IF(Checks!$W$89="","",CHAR(10)&amp;"Batch: "&amp;Checks!$W$89)&amp;IF(AND(Checks!$X$89="",Checks!$Y$89=""),"",CHAR(10)&amp;"Exp: "&amp;Checks!$X$89&amp;"  /  Act: "&amp;Checks!$Y$89)</f>
        <v/>
      </c>
      <c r="F46" s="114" t="str">
        <f aca="false">IF(Checks!$Z$89="","","Evidence: "&amp;Checks!$Z$89)&amp;IF(Checks!$AA$89="","",IF(Checks!$Z$89="","",CHAR(10))&amp;"CA: "&amp;Checks!$AA$89)</f>
        <v/>
      </c>
      <c r="G46" s="114" t="str">
        <f aca="false">IF(ISNUMBER(Checks!$AD$89),TEXT(Checks!$AD$89,"DD-MMM-YY HH:MM")&amp;" "&amp;Checks!$P$89,"")&amp;IF(Checks!$AE$89="","",CHAR(10)&amp;"Verifier: "&amp;Checks!$AE$89)&amp;IF(Checks!$T$89="","",CHAR(10)&amp;"PIC: "&amp;Checks!$T$89)</f>
        <v/>
      </c>
      <c r="H46" s="115" t="str">
        <f aca="false">IF(Checks!$AH$89="","",Checks!$AH$89)</f>
        <v>OPEN</v>
      </c>
    </row>
    <row r="48" customFormat="false" ht="24" hidden="false" customHeight="true" outlineLevel="0" collapsed="false">
      <c r="A48" s="116" t="s">
        <v>3453</v>
      </c>
      <c r="B48" s="116"/>
      <c r="C48" s="116"/>
      <c r="D48" s="116"/>
      <c r="E48" s="116" t="s">
        <v>3454</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3408</v>
      </c>
      <c r="B2" s="94" t="str">
        <f aca="false">Flights!$F$8&amp;"   "&amp;TEXT(Flights!$D$8,"DD-MMM-YY")&amp;" ("&amp;Flights!$E$8&amp;")"</f>
        <v>MH0088   10-Oct-26 (SAT)</v>
      </c>
      <c r="C2" s="94"/>
      <c r="D2" s="94"/>
      <c r="E2" s="95" t="s">
        <v>3409</v>
      </c>
      <c r="F2" s="96" t="str">
        <f aca="false">Flights!$AT$8</f>
        <v>NOT READY – DOCUMENTS</v>
      </c>
      <c r="G2" s="96"/>
      <c r="H2" s="96"/>
    </row>
    <row r="3" customFormat="false" ht="24" hidden="false" customHeight="true" outlineLevel="0" collapsed="false">
      <c r="A3" s="93" t="s">
        <v>3410</v>
      </c>
      <c r="B3" s="94" t="str">
        <f aca="false">Flights!$G$8&amp;" → "&amp;Flights!$H$8&amp;"   Class "&amp;Flights!$K$8&amp;"   Seat "&amp;Flights!$O$8</f>
        <v>KUL → NRT   Class BC   Seat 1A</v>
      </c>
      <c r="C3" s="94"/>
      <c r="D3" s="94"/>
      <c r="E3" s="95" t="s">
        <v>73</v>
      </c>
      <c r="F3" s="95" t="s">
        <v>3411</v>
      </c>
      <c r="G3" s="95" t="s">
        <v>3412</v>
      </c>
      <c r="H3" s="95"/>
    </row>
    <row r="4" customFormat="false" ht="24" hidden="false" customHeight="true" outlineLevel="0" collapsed="false">
      <c r="A4" s="93" t="s">
        <v>3413</v>
      </c>
      <c r="B4" s="94" t="str">
        <f aca="false">IF(ISNUMBER(Flights!$I$8),TEXT(Flights!$I$8,"DD-MMM-YY HH:MM"),"")&amp;" "&amp;Flights!$G$8&amp;"  →  "&amp;IF(ISNUMBER(Flights!$J$8),TEXT(Flights!$J$8,"DD-MMM-YY HH:MM"),"")&amp;" "&amp;Flights!$H$8</f>
        <v>10-Oct-26 23:30 KUL  →  11-Oct-26 07:40 NRT</v>
      </c>
      <c r="C4" s="94"/>
      <c r="D4" s="94"/>
      <c r="E4" s="93" t="s">
        <v>3414</v>
      </c>
      <c r="F4" s="97" t="str">
        <f aca="false">IF(ISNUMBER(Flights!$AG$8),TEXT(Flights!$AG$8,"DD-MMM-YY HH:MM"),"")&amp;" "&amp;Flights!$V$8</f>
        <v>03-Oct-26 23:30 KUL</v>
      </c>
      <c r="G4" s="98" t="n">
        <f aca="false">Flights!$AJ$8</f>
        <v>0</v>
      </c>
      <c r="H4" s="98"/>
    </row>
    <row r="5" customFormat="false" ht="24" hidden="false" customHeight="true" outlineLevel="0" collapsed="false">
      <c r="A5" s="93" t="s">
        <v>3415</v>
      </c>
      <c r="B5" s="94" t="str">
        <f aca="false">Flights!$L$8&amp;" – "&amp;Flights!$M$8</f>
        <v>A350 – A350-900: A359 (9M-MAB..MAG, row 6) or A350 9M-MAH (row 7) - tail to confirm</v>
      </c>
      <c r="C5" s="94"/>
      <c r="D5" s="94"/>
      <c r="E5" s="93" t="s">
        <v>3416</v>
      </c>
      <c r="F5" s="97" t="str">
        <f aca="false">IF(ISNUMBER(Flights!$AH$8),TEXT(Flights!$AH$8,"DD-MMM-YY HH:MM"),"")&amp;" "&amp;Flights!$V$8</f>
        <v>09-Oct-26 23:30 KUL</v>
      </c>
      <c r="G5" s="98" t="n">
        <f aca="false">Flights!$AK$8</f>
        <v>0</v>
      </c>
      <c r="H5" s="98"/>
    </row>
    <row r="6" customFormat="false" ht="24" hidden="false" customHeight="true" outlineLevel="0" collapsed="false">
      <c r="A6" s="93" t="s">
        <v>3417</v>
      </c>
      <c r="B6" s="94" t="str">
        <f aca="false">IF(TRIM(Flights!$N$8)="","__________________",Flights!$N$8)</f>
        <v>__________________</v>
      </c>
      <c r="C6" s="94"/>
      <c r="D6" s="94"/>
      <c r="E6" s="93" t="s">
        <v>3418</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3419</v>
      </c>
      <c r="B7" s="94" t="str">
        <f aca="false">Flights!$T$8</f>
        <v>1.5 Meal (Meal)</v>
      </c>
      <c r="C7" s="94"/>
      <c r="D7" s="94"/>
      <c r="E7" s="93" t="s">
        <v>3420</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155</v>
      </c>
      <c r="B8" s="94" t="str">
        <f aca="false">Flights!$V$8&amp;"   (reference uplift stns: "&amp;Flights!$U$8&amp;")"</f>
        <v>KUL   (reference uplift stns: KUL/NRT)</v>
      </c>
      <c r="C8" s="94"/>
      <c r="D8" s="94"/>
      <c r="E8" s="93" t="s">
        <v>3421</v>
      </c>
      <c r="F8" s="99" t="s">
        <v>3422</v>
      </c>
      <c r="G8" s="98" t="n">
        <f aca="false">Flights!$AN$8</f>
        <v>0</v>
      </c>
      <c r="H8" s="98"/>
    </row>
    <row r="9" customFormat="false" ht="12.75" hidden="false" customHeight="true" outlineLevel="0" collapsed="false">
      <c r="A9" s="93" t="s">
        <v>3423</v>
      </c>
      <c r="B9" s="94" t="str">
        <f aca="false">TRIM(Flights!$P$8&amp;"  "&amp;Flights!$Q$8)</f>
        <v>4H 05M Overnight NRT</v>
      </c>
      <c r="C9" s="94"/>
      <c r="D9" s="94"/>
      <c r="E9" s="93" t="s">
        <v>3424</v>
      </c>
      <c r="F9" s="100" t="n">
        <f aca="false">Flights!$AP$8</f>
        <v>0</v>
      </c>
      <c r="G9" s="100" t="n">
        <f aca="false">Flights!$AQ$8</f>
        <v>0</v>
      </c>
      <c r="H9" s="100" t="n">
        <f aca="false">Flights!$AU$8</f>
        <v>0</v>
      </c>
    </row>
    <row r="10" customFormat="false" ht="24" hidden="false" customHeight="true" outlineLevel="0" collapsed="false">
      <c r="A10" s="93" t="s">
        <v>3425</v>
      </c>
      <c r="B10" s="94" t="str">
        <f aca="false">IF(TRIM(Flights!$X$8)="","__________________",Flights!$X$8)</f>
        <v>__________________</v>
      </c>
      <c r="C10" s="94"/>
      <c r="D10" s="94"/>
      <c r="E10" s="93" t="s">
        <v>3426</v>
      </c>
      <c r="F10" s="100" t="n">
        <f aca="false">Flights!$AO$8</f>
        <v>46</v>
      </c>
      <c r="G10" s="100" t="n">
        <f aca="false">Flights!$AS$8</f>
        <v>0</v>
      </c>
      <c r="H10" s="100" t="n">
        <f aca="false">Flights!$AR$8</f>
        <v>2</v>
      </c>
    </row>
    <row r="11" customFormat="false" ht="21" hidden="false" customHeight="true" outlineLevel="0" collapsed="false">
      <c r="A11" s="93" t="s">
        <v>3427</v>
      </c>
      <c r="B11" s="94" t="str">
        <f aca="false">IF(TRIM(Flights!$Y$8)="","__________________",Flights!$Y$8)</f>
        <v>__________________</v>
      </c>
      <c r="C11" s="94"/>
      <c r="D11" s="94"/>
      <c r="E11" s="93" t="s">
        <v>3428</v>
      </c>
      <c r="F11" s="100" t="str">
        <f aca="false">Flights!$AV$8&amp;" / "&amp;Flights!$AW$8</f>
        <v>0 / 46</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IF(Documents!$F$8="","",Documents!$F$8)</f>
        <v/>
      </c>
      <c r="C14" s="99" t="str">
        <f aca="false">IF(Documents!$G$8="","",Documents!$G$8)&amp;IF(ISNUMBER(Documents!$H$8),"  "&amp;TEXT(Documents!$H$8,"DD-MMM-YY"),"")</f>
        <v/>
      </c>
      <c r="D14" s="99"/>
      <c r="E14" s="107" t="str">
        <f aca="false">IF(Documents!$J$8="OUTSTANDING","OUTSTANDING – attach before T-7D (due "&amp;IF(ISNUMBER(Flights!$AG$8),TEXT(Flights!$AG$8,"DD-MMM-YY HH:MM"),"")&amp;" "&amp;Flights!$V$8&amp;")",IF(Documents!$J$8="","Status not recorded",Documents!$J$8))</f>
        <v>OUTSTANDING – attach before T-7D (due 03-Oct-26 23:30 KUL)</v>
      </c>
      <c r="F14" s="108" t="str">
        <f aca="false">"Staple behind this sheet as page A1."&amp;IF(Documents!$I$8="",""," Location: "&amp;Documents!$I$8)</f>
        <v>Staple behind this sheet as page A1.</v>
      </c>
      <c r="G14" s="108"/>
      <c r="H14" s="108"/>
    </row>
    <row r="15" customFormat="false" ht="36" hidden="false" customHeight="true" outlineLevel="0" collapsed="false">
      <c r="A15" s="93" t="s">
        <v>3439</v>
      </c>
      <c r="B15" s="94" t="str">
        <f aca="false">IF(Documents!$K$8="","",Documents!$K$8)</f>
        <v/>
      </c>
      <c r="C15" s="99" t="str">
        <f aca="false">IF(Documents!$L$8="","",Documents!$L$8)&amp;IF(ISNUMBER(Documents!$M$8),"  "&amp;TEXT(Documents!$M$8,"DD-MMM-YY"),"")</f>
        <v/>
      </c>
      <c r="D15" s="99"/>
      <c r="E15" s="107" t="str">
        <f aca="false">IF(Documents!$O$8="OUTSTANDING","OUTSTANDING – attach before T-7D (due "&amp;IF(ISNUMBER(Flights!$AG$8),TEXT(Flights!$AG$8,"DD-MMM-YY HH:MM"),"")&amp;" "&amp;Flights!$V$8&amp;")",IF(Documents!$O$8="","Status not recorded",Documents!$O$8))</f>
        <v>OUTSTANDING – attach before T-7D (due 03-Oct-26 23:30 KUL)</v>
      </c>
      <c r="F15" s="108" t="str">
        <f aca="false">"Staple behind this sheet as page A2."&amp;IF(Documents!$N$8="",""," Location: "&amp;Documents!$N$8)</f>
        <v>Staple behind this sheet as page A2.</v>
      </c>
      <c r="G15" s="108"/>
      <c r="H15" s="108"/>
    </row>
    <row r="16" customFormat="false" ht="22.5" hidden="false" customHeight="true" outlineLevel="0" collapsed="false">
      <c r="A16" s="93" t="s">
        <v>3440</v>
      </c>
      <c r="B16" s="109" t="str">
        <f aca="false">IF(Documents!$Q$8="","",Documents!$Q$8)</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Checks!$A$90&amp;CHAR(10)&amp;IF(Checks!$I$90="","",Checks!$I$90&amp;": ")&amp;Checks!$J$90</f>
        <v>F04-T7-01
Meal: Meal sensory testing completed for this flight's menu cycle (assessed class)</v>
      </c>
      <c r="B23" s="114" t="str">
        <f aca="false">Checks!$K$90&amp;IF(Checks!$O$90="","",IF(Checks!$K$90="","",CHAR(10))&amp;"Note: "&amp;Checks!$O$90)</f>
        <v>Record panel result / score in Result</v>
      </c>
      <c r="C23" s="114" t="str">
        <f aca="false">Checks!$N$90&amp;CHAR(10)&amp;IF(ISNUMBER(Checks!$R$90),TEXT(Checks!$R$90,"DD-MMM-YY HH:MM"),"")&amp;" "&amp;Checks!$P$90</f>
        <v>Required
03-Oct-26 23:30 KUL</v>
      </c>
      <c r="D23" s="114" t="str">
        <f aca="false">IF(Checks!$U$90="","",Checks!$U$90)&amp;IF(Checks!$AB$90="","",CHAR(10)&amp;"CA: "&amp;Checks!$AB$90)</f>
        <v/>
      </c>
      <c r="E23" s="114" t="str">
        <f aca="false">IF(Checks!$V$90="","",Checks!$V$90)&amp;IF(Checks!$AC$90="","",IF(Checks!$V$90="","",CHAR(10))&amp;"N/A just.: "&amp;Checks!$AC$90)&amp;IF(Checks!$W$90="","",CHAR(10)&amp;"Batch: "&amp;Checks!$W$90)&amp;IF(AND(Checks!$X$90="",Checks!$Y$90=""),"",CHAR(10)&amp;"Exp: "&amp;Checks!$X$90&amp;"  /  Act: "&amp;Checks!$Y$90)</f>
        <v/>
      </c>
      <c r="F23" s="114" t="str">
        <f aca="false">IF(Checks!$Z$90="","","Evidence: "&amp;Checks!$Z$90)&amp;IF(Checks!$AA$90="","",IF(Checks!$Z$90="","",CHAR(10))&amp;"CA: "&amp;Checks!$AA$90)</f>
        <v/>
      </c>
      <c r="G23" s="114" t="str">
        <f aca="false">IF(ISNUMBER(Checks!$AD$90),TEXT(Checks!$AD$90,"DD-MMM-YY HH:MM")&amp;" "&amp;Checks!$P$90,"")&amp;IF(Checks!$AE$90="","",CHAR(10)&amp;"Verifier: "&amp;Checks!$AE$90)&amp;IF(Checks!$T$90="","",CHAR(10)&amp;"PIC: "&amp;Checks!$T$90)</f>
        <v/>
      </c>
      <c r="H23" s="115" t="str">
        <f aca="false">IF(Checks!$AH$90="","",Checks!$AH$90)</f>
        <v>OPEN</v>
      </c>
    </row>
    <row r="24" customFormat="false" ht="114" hidden="false" customHeight="true" outlineLevel="0" collapsed="false">
      <c r="A24" s="114" t="str">
        <f aca="false">Checks!$A$91&amp;CHAR(10)&amp;IF(Checks!$I$91="","",Checks!$I$91&amp;": ")&amp;Checks!$J$91</f>
        <v>F04-T7-02
Menu: Printed menu cards confirmed (content, cycle, language, quantity)</v>
      </c>
      <c r="B24" s="114" t="str">
        <f aca="false">Checks!$K$91&amp;IF(Checks!$O$91="","",IF(Checks!$K$91="","",CHAR(10))&amp;"Note: "&amp;Checks!$O$91)</f>
        <v>Menu card matches approved menu for this flight</v>
      </c>
      <c r="C24" s="114" t="str">
        <f aca="false">Checks!$N$91&amp;CHAR(10)&amp;IF(ISNUMBER(Checks!$R$91),TEXT(Checks!$R$91,"DD-MMM-YY HH:MM"),"")&amp;" "&amp;Checks!$P$91</f>
        <v>Required
03-Oct-26 23:30 KUL</v>
      </c>
      <c r="D24" s="114" t="str">
        <f aca="false">IF(Checks!$U$91="","",Checks!$U$91)&amp;IF(Checks!$AB$91="","",CHAR(10)&amp;"CA: "&amp;Checks!$AB$91)</f>
        <v/>
      </c>
      <c r="E24" s="114" t="str">
        <f aca="false">IF(Checks!$V$91="","",Checks!$V$91)&amp;IF(Checks!$AC$91="","",IF(Checks!$V$91="","",CHAR(10))&amp;"N/A just.: "&amp;Checks!$AC$91)&amp;IF(Checks!$W$91="","",CHAR(10)&amp;"Batch: "&amp;Checks!$W$91)&amp;IF(AND(Checks!$X$91="",Checks!$Y$91=""),"",CHAR(10)&amp;"Exp: "&amp;Checks!$X$91&amp;"  /  Act: "&amp;Checks!$Y$91)</f>
        <v/>
      </c>
      <c r="F24" s="114" t="str">
        <f aca="false">IF(Checks!$Z$91="","","Evidence: "&amp;Checks!$Z$91)&amp;IF(Checks!$AA$91="","",IF(Checks!$Z$91="","",CHAR(10))&amp;"CA: "&amp;Checks!$AA$91)</f>
        <v/>
      </c>
      <c r="G24" s="114" t="str">
        <f aca="false">IF(ISNUMBER(Checks!$AD$91),TEXT(Checks!$AD$91,"DD-MMM-YY HH:MM")&amp;" "&amp;Checks!$P$91,"")&amp;IF(Checks!$AE$91="","",CHAR(10)&amp;"Verifier: "&amp;Checks!$AE$91)&amp;IF(Checks!$T$91="","",CHAR(10)&amp;"PIC: "&amp;Checks!$T$91)</f>
        <v/>
      </c>
      <c r="H24" s="115" t="str">
        <f aca="false">IF(Checks!$AH$91="","",Checks!$AH$91)</f>
        <v>OPEN</v>
      </c>
    </row>
    <row r="25" customFormat="false" ht="114" hidden="false" customHeight="true" outlineLevel="0" collapsed="false">
      <c r="A25" s="114" t="str">
        <f aca="false">Checks!$A$92&amp;CHAR(10)&amp;IF(Checks!$I$92="","",Checks!$I$92&amp;": ")&amp;Checks!$J$92</f>
        <v>F04-T7-03
IFE: Digital menu in IFE confirmed (A339 only)</v>
      </c>
      <c r="B25" s="114" t="str">
        <f aca="false">Checks!$K$92&amp;IF(Checks!$O$92="","",IF(Checks!$K$92="","",CHAR(10))&amp;"Note: "&amp;Checks!$O$92)</f>
        <v>Applies when fleet = A339
Note: Digital IFE menu applies to A339 only (user brief). Applicability follows the Fleet cell on Flights.</v>
      </c>
      <c r="C25" s="114" t="str">
        <f aca="false">Checks!$N$92&amp;CHAR(10)&amp;IF(ISNUMBER(Checks!$R$92),TEXT(Checks!$R$92,"DD-MMM-YY HH:MM"),"")&amp;" "&amp;Checks!$P$92</f>
        <v>N/A – rule
03-Oct-26 23:30 KUL</v>
      </c>
      <c r="D25" s="114" t="str">
        <f aca="false">IF(Checks!$U$92="","",Checks!$U$92)&amp;IF(Checks!$AB$92="","",CHAR(10)&amp;"CA: "&amp;Checks!$AB$92)</f>
        <v/>
      </c>
      <c r="E25" s="114" t="str">
        <f aca="false">IF(Checks!$V$92="","",Checks!$V$92)&amp;IF(Checks!$AC$92="","",IF(Checks!$V$92="","",CHAR(10))&amp;"N/A just.: "&amp;Checks!$AC$92)&amp;IF(Checks!$W$92="","",CHAR(10)&amp;"Batch: "&amp;Checks!$W$92)&amp;IF(AND(Checks!$X$92="",Checks!$Y$92=""),"",CHAR(10)&amp;"Exp: "&amp;Checks!$X$92&amp;"  /  Act: "&amp;Checks!$Y$92)</f>
        <v/>
      </c>
      <c r="F25" s="114" t="str">
        <f aca="false">IF(Checks!$Z$92="","","Evidence: "&amp;Checks!$Z$92)&amp;IF(Checks!$AA$92="","",IF(Checks!$Z$92="","",CHAR(10))&amp;"CA: "&amp;Checks!$AA$92)</f>
        <v/>
      </c>
      <c r="G25" s="114" t="str">
        <f aca="false">IF(ISNUMBER(Checks!$AD$92),TEXT(Checks!$AD$92,"DD-MMM-YY HH:MM")&amp;" "&amp;Checks!$P$92,"")&amp;IF(Checks!$AE$92="","",CHAR(10)&amp;"Verifier: "&amp;Checks!$AE$92)&amp;IF(Checks!$T$92="","",CHAR(10)&amp;"PIC: "&amp;Checks!$T$92)</f>
        <v/>
      </c>
      <c r="H25" s="115" t="str">
        <f aca="false">IF(Checks!$AH$92="","",Checks!$AH$92)</f>
        <v>N/A – RULE</v>
      </c>
    </row>
    <row r="26" customFormat="false" ht="114" hidden="false" customHeight="true" outlineLevel="0" collapsed="false">
      <c r="A26" s="114" t="str">
        <f aca="false">Checks!$A$93&amp;CHAR(10)&amp;IF(Checks!$I$93="","",Checks!$I$93&amp;": ")&amp;Checks!$J$93</f>
        <v>F04-T7-04
Staffing: Experienced catering officer assigned to this flight</v>
      </c>
      <c r="B26" s="114" t="str">
        <f aca="false">Checks!$K$93&amp;IF(Checks!$O$93="","",IF(Checks!$K$93="","",CHAR(10))&amp;"Note: "&amp;Checks!$O$93)</f>
        <v>Record officer name in Result</v>
      </c>
      <c r="C26" s="114" t="str">
        <f aca="false">Checks!$N$93&amp;CHAR(10)&amp;IF(ISNUMBER(Checks!$R$93),TEXT(Checks!$R$93,"DD-MMM-YY HH:MM"),"")&amp;" "&amp;Checks!$P$93</f>
        <v>Required
03-Oct-26 23:30 KUL</v>
      </c>
      <c r="D26" s="114" t="str">
        <f aca="false">IF(Checks!$U$93="","",Checks!$U$93)&amp;IF(Checks!$AB$93="","",CHAR(10)&amp;"CA: "&amp;Checks!$AB$93)</f>
        <v/>
      </c>
      <c r="E26" s="114" t="str">
        <f aca="false">IF(Checks!$V$93="","",Checks!$V$93)&amp;IF(Checks!$AC$93="","",IF(Checks!$V$93="","",CHAR(10))&amp;"N/A just.: "&amp;Checks!$AC$93)&amp;IF(Checks!$W$93="","",CHAR(10)&amp;"Batch: "&amp;Checks!$W$93)&amp;IF(AND(Checks!$X$93="",Checks!$Y$93=""),"",CHAR(10)&amp;"Exp: "&amp;Checks!$X$93&amp;"  /  Act: "&amp;Checks!$Y$93)</f>
        <v/>
      </c>
      <c r="F26" s="114" t="str">
        <f aca="false">IF(Checks!$Z$93="","","Evidence: "&amp;Checks!$Z$93)&amp;IF(Checks!$AA$93="","",IF(Checks!$Z$93="","",CHAR(10))&amp;"CA: "&amp;Checks!$AA$93)</f>
        <v/>
      </c>
      <c r="G26" s="114" t="str">
        <f aca="false">IF(ISNUMBER(Checks!$AD$93),TEXT(Checks!$AD$93,"DD-MMM-YY HH:MM")&amp;" "&amp;Checks!$P$93,"")&amp;IF(Checks!$AE$93="","",CHAR(10)&amp;"Verifier: "&amp;Checks!$AE$93)&amp;IF(Checks!$T$93="","",CHAR(10)&amp;"PIC: "&amp;Checks!$T$93)</f>
        <v/>
      </c>
      <c r="H26" s="115" t="str">
        <f aca="false">IF(Checks!$AH$93="","",Checks!$AH$93)</f>
        <v>OPEN</v>
      </c>
    </row>
    <row r="27" customFormat="false" ht="114" hidden="false" customHeight="true" outlineLevel="0" collapsed="false">
      <c r="A27" s="114" t="str">
        <f aca="false">Checks!$A$94&amp;CHAR(10)&amp;IF(Checks!$I$94="","",Checks!$I$94&amp;": ")&amp;Checks!$J$94</f>
        <v>F04-T7-05
ISOP: All latest applicable ISOP revisions communicated to caterer</v>
      </c>
      <c r="B27" s="114" t="str">
        <f aca="false">Checks!$K$94&amp;IF(Checks!$O$94="","",IF(Checks!$K$94="","",CHAR(10))&amp;"Note: "&amp;Checks!$O$94)</f>
        <v>List revision numbers in Result (see ISOP register)</v>
      </c>
      <c r="C27" s="114" t="str">
        <f aca="false">Checks!$N$94&amp;CHAR(10)&amp;IF(ISNUMBER(Checks!$R$94),TEXT(Checks!$R$94,"DD-MMM-YY HH:MM"),"")&amp;" "&amp;Checks!$P$94</f>
        <v>Required
03-Oct-26 23:30 KUL</v>
      </c>
      <c r="D27" s="114" t="str">
        <f aca="false">IF(Checks!$U$94="","",Checks!$U$94)&amp;IF(Checks!$AB$94="","",CHAR(10)&amp;"CA: "&amp;Checks!$AB$94)</f>
        <v/>
      </c>
      <c r="E27" s="114" t="str">
        <f aca="false">IF(Checks!$V$94="","",Checks!$V$94)&amp;IF(Checks!$AC$94="","",IF(Checks!$V$94="","",CHAR(10))&amp;"N/A just.: "&amp;Checks!$AC$94)&amp;IF(Checks!$W$94="","",CHAR(10)&amp;"Batch: "&amp;Checks!$W$94)&amp;IF(AND(Checks!$X$94="",Checks!$Y$94=""),"",CHAR(10)&amp;"Exp: "&amp;Checks!$X$94&amp;"  /  Act: "&amp;Checks!$Y$94)</f>
        <v/>
      </c>
      <c r="F27" s="114" t="str">
        <f aca="false">IF(Checks!$Z$94="","","Evidence: "&amp;Checks!$Z$94)&amp;IF(Checks!$AA$94="","",IF(Checks!$Z$94="","",CHAR(10))&amp;"CA: "&amp;Checks!$AA$94)</f>
        <v/>
      </c>
      <c r="G27" s="114" t="str">
        <f aca="false">IF(ISNUMBER(Checks!$AD$94),TEXT(Checks!$AD$94,"DD-MMM-YY HH:MM")&amp;" "&amp;Checks!$P$94,"")&amp;IF(Checks!$AE$94="","",CHAR(10)&amp;"Verifier: "&amp;Checks!$AE$94)&amp;IF(Checks!$T$94="","",CHAR(10)&amp;"PIC: "&amp;Checks!$T$94)</f>
        <v/>
      </c>
      <c r="H27" s="115" t="str">
        <f aca="false">IF(Checks!$AH$94="","",Checks!$AH$94)</f>
        <v>OPEN</v>
      </c>
    </row>
    <row r="28" customFormat="false" ht="114" hidden="false" customHeight="true" outlineLevel="0" collapsed="false">
      <c r="A28" s="114" t="str">
        <f aca="false">Checks!$A$95&amp;CHAR(10)&amp;IF(Checks!$I$95="","",Checks!$I$95&amp;": ")&amp;Checks!$J$95</f>
        <v>F04-T7-06
ISOP: Caterer acknowledgement of ISOP revisions recorded</v>
      </c>
      <c r="B28" s="114" t="str">
        <f aca="false">Checks!$K$95&amp;IF(Checks!$O$95="","",IF(Checks!$K$95="","",CHAR(10))&amp;"Note: "&amp;Checks!$O$95)</f>
        <v>Record acknowledgement ref in Evidence</v>
      </c>
      <c r="C28" s="114" t="str">
        <f aca="false">Checks!$N$95&amp;CHAR(10)&amp;IF(ISNUMBER(Checks!$R$95),TEXT(Checks!$R$95,"DD-MMM-YY HH:MM"),"")&amp;" "&amp;Checks!$P$95</f>
        <v>Required
03-Oct-26 23:30 KUL</v>
      </c>
      <c r="D28" s="114" t="str">
        <f aca="false">IF(Checks!$U$95="","",Checks!$U$95)&amp;IF(Checks!$AB$95="","",CHAR(10)&amp;"CA: "&amp;Checks!$AB$95)</f>
        <v/>
      </c>
      <c r="E28" s="114" t="str">
        <f aca="false">IF(Checks!$V$95="","",Checks!$V$95)&amp;IF(Checks!$AC$95="","",IF(Checks!$V$95="","",CHAR(10))&amp;"N/A just.: "&amp;Checks!$AC$95)&amp;IF(Checks!$W$95="","",CHAR(10)&amp;"Batch: "&amp;Checks!$W$95)&amp;IF(AND(Checks!$X$95="",Checks!$Y$95=""),"",CHAR(10)&amp;"Exp: "&amp;Checks!$X$95&amp;"  /  Act: "&amp;Checks!$Y$95)</f>
        <v/>
      </c>
      <c r="F28" s="114" t="str">
        <f aca="false">IF(Checks!$Z$95="","","Evidence: "&amp;Checks!$Z$95)&amp;IF(Checks!$AA$95="","",IF(Checks!$Z$95="","",CHAR(10))&amp;"CA: "&amp;Checks!$AA$95)</f>
        <v/>
      </c>
      <c r="G28" s="114" t="str">
        <f aca="false">IF(ISNUMBER(Checks!$AD$95),TEXT(Checks!$AD$95,"DD-MMM-YY HH:MM")&amp;" "&amp;Checks!$P$95,"")&amp;IF(Checks!$AE$95="","",CHAR(10)&amp;"Verifier: "&amp;Checks!$AE$95)&amp;IF(Checks!$T$95="","",CHAR(10)&amp;"PIC: "&amp;Checks!$T$95)</f>
        <v/>
      </c>
      <c r="H28" s="115" t="str">
        <f aca="false">IF(Checks!$AH$95="","",Checks!$AH$95)</f>
        <v>OPEN</v>
      </c>
    </row>
    <row r="29" customFormat="false" ht="114" hidden="false" customHeight="true" outlineLevel="0" collapsed="false">
      <c r="A29" s="114" t="str">
        <f aca="false">Checks!$A$96&amp;CHAR(10)&amp;IF(Checks!$I$96="","",Checks!$I$96&amp;": ")&amp;Checks!$J$96</f>
        <v>F04-T7-07
Documents: Galley loading diagram (GLD) received, revision recorded &amp; attached</v>
      </c>
      <c r="B29" s="114" t="str">
        <f aca="false">Checks!$K$96&amp;IF(Checks!$O$96="","",IF(Checks!$K$96="","",CHAR(10))&amp;"Note: "&amp;Checks!$O$96)</f>
        <v>Documents sheet row complete</v>
      </c>
      <c r="C29" s="114" t="str">
        <f aca="false">Checks!$N$96&amp;CHAR(10)&amp;IF(ISNUMBER(Checks!$R$96),TEXT(Checks!$R$96,"DD-MMM-YY HH:MM"),"")&amp;" "&amp;Checks!$P$96</f>
        <v>Required
03-Oct-26 23:30 KUL</v>
      </c>
      <c r="D29" s="114" t="str">
        <f aca="false">IF(Checks!$U$96="","",Checks!$U$96)&amp;IF(Checks!$AB$96="","",CHAR(10)&amp;"CA: "&amp;Checks!$AB$96)</f>
        <v/>
      </c>
      <c r="E29" s="114" t="str">
        <f aca="false">IF(Checks!$V$96="","",Checks!$V$96)&amp;IF(Checks!$AC$96="","",IF(Checks!$V$96="","",CHAR(10))&amp;"N/A just.: "&amp;Checks!$AC$96)&amp;IF(Checks!$W$96="","",CHAR(10)&amp;"Batch: "&amp;Checks!$W$96)&amp;IF(AND(Checks!$X$96="",Checks!$Y$96=""),"",CHAR(10)&amp;"Exp: "&amp;Checks!$X$96&amp;"  /  Act: "&amp;Checks!$Y$96)</f>
        <v/>
      </c>
      <c r="F29" s="114" t="str">
        <f aca="false">IF(Checks!$Z$96="","","Evidence: "&amp;Checks!$Z$96)&amp;IF(Checks!$AA$96="","",IF(Checks!$Z$96="","",CHAR(10))&amp;"CA: "&amp;Checks!$AA$96)</f>
        <v/>
      </c>
      <c r="G29" s="114" t="str">
        <f aca="false">IF(ISNUMBER(Checks!$AD$96),TEXT(Checks!$AD$96,"DD-MMM-YY HH:MM")&amp;" "&amp;Checks!$P$96,"")&amp;IF(Checks!$AE$96="","",CHAR(10)&amp;"Verifier: "&amp;Checks!$AE$96)&amp;IF(Checks!$T$96="","",CHAR(10)&amp;"PIC: "&amp;Checks!$T$96)</f>
        <v/>
      </c>
      <c r="H29" s="115" t="str">
        <f aca="false">IF(Checks!$AH$96="","",Checks!$AH$96)</f>
        <v>OPEN</v>
      </c>
    </row>
    <row r="30" customFormat="false" ht="114" hidden="false" customHeight="true" outlineLevel="0" collapsed="false">
      <c r="A30" s="114" t="str">
        <f aca="false">Checks!$A$97&amp;CHAR(10)&amp;IF(Checks!$I$97="","",Checks!$I$97&amp;": ")&amp;Checks!$J$97</f>
        <v>F04-T7-08
Documents: Menu checklist received, revision recorded &amp; attached</v>
      </c>
      <c r="B30" s="114" t="str">
        <f aca="false">Checks!$K$97&amp;IF(Checks!$O$97="","",IF(Checks!$K$97="","",CHAR(10))&amp;"Note: "&amp;Checks!$O$97)</f>
        <v>Documents sheet row complete</v>
      </c>
      <c r="C30" s="114" t="str">
        <f aca="false">Checks!$N$97&amp;CHAR(10)&amp;IF(ISNUMBER(Checks!$R$97),TEXT(Checks!$R$97,"DD-MMM-YY HH:MM"),"")&amp;" "&amp;Checks!$P$97</f>
        <v>Required
03-Oct-26 23:30 KUL</v>
      </c>
      <c r="D30" s="114" t="str">
        <f aca="false">IF(Checks!$U$97="","",Checks!$U$97)&amp;IF(Checks!$AB$97="","",CHAR(10)&amp;"CA: "&amp;Checks!$AB$97)</f>
        <v/>
      </c>
      <c r="E30" s="114" t="str">
        <f aca="false">IF(Checks!$V$97="","",Checks!$V$97)&amp;IF(Checks!$AC$97="","",IF(Checks!$V$97="","",CHAR(10))&amp;"N/A just.: "&amp;Checks!$AC$97)&amp;IF(Checks!$W$97="","",CHAR(10)&amp;"Batch: "&amp;Checks!$W$97)&amp;IF(AND(Checks!$X$97="",Checks!$Y$97=""),"",CHAR(10)&amp;"Exp: "&amp;Checks!$X$97&amp;"  /  Act: "&amp;Checks!$Y$97)</f>
        <v/>
      </c>
      <c r="F30" s="114" t="str">
        <f aca="false">IF(Checks!$Z$97="","","Evidence: "&amp;Checks!$Z$97)&amp;IF(Checks!$AA$97="","",IF(Checks!$Z$97="","",CHAR(10))&amp;"CA: "&amp;Checks!$AA$97)</f>
        <v/>
      </c>
      <c r="G30" s="114" t="str">
        <f aca="false">IF(ISNUMBER(Checks!$AD$97),TEXT(Checks!$AD$97,"DD-MMM-YY HH:MM")&amp;" "&amp;Checks!$P$97,"")&amp;IF(Checks!$AE$97="","",CHAR(10)&amp;"Verifier: "&amp;Checks!$AE$97)&amp;IF(Checks!$T$97="","",CHAR(10)&amp;"PIC: "&amp;Checks!$T$97)</f>
        <v/>
      </c>
      <c r="H30" s="115" t="str">
        <f aca="false">IF(Checks!$AH$97="","",Checks!$AH$97)</f>
        <v>OPEN</v>
      </c>
    </row>
    <row r="31" customFormat="false" ht="114" hidden="false" customHeight="true" outlineLevel="0" collapsed="false">
      <c r="A31" s="114" t="str">
        <f aca="false">Checks!$A$98&amp;CHAR(10)&amp;IF(Checks!$I$98="","",Checks!$I$98&amp;": ")&amp;Checks!$J$98</f>
        <v>F04-T7-09
Uplift plan: Uplift plan confirmed with caterer vs STD Uplift Information</v>
      </c>
      <c r="B31" s="114" t="str">
        <f aca="false">Checks!$K$98&amp;IF(Checks!$O$98="","",IF(Checks!$K$98="","",CHAR(10))&amp;"Note: "&amp;Checks!$O$98)</f>
        <v>Service: 1.5 Meal (Meal); meal uplift stn KUL (ref lists KUL/NRT)</v>
      </c>
      <c r="C31" s="114" t="str">
        <f aca="false">Checks!$N$98&amp;CHAR(10)&amp;IF(ISNUMBER(Checks!$R$98),TEXT(Checks!$R$98,"DD-MMM-YY HH:MM"),"")&amp;" "&amp;Checks!$P$98</f>
        <v>Required
03-Oct-26 23:30 KUL</v>
      </c>
      <c r="D31" s="114" t="str">
        <f aca="false">IF(Checks!$U$98="","",Checks!$U$98)&amp;IF(Checks!$AB$98="","",CHAR(10)&amp;"CA: "&amp;Checks!$AB$98)</f>
        <v/>
      </c>
      <c r="E31" s="114" t="str">
        <f aca="false">IF(Checks!$V$98="","",Checks!$V$98)&amp;IF(Checks!$AC$98="","",IF(Checks!$V$98="","",CHAR(10))&amp;"N/A just.: "&amp;Checks!$AC$98)&amp;IF(Checks!$W$98="","",CHAR(10)&amp;"Batch: "&amp;Checks!$W$98)&amp;IF(AND(Checks!$X$98="",Checks!$Y$98=""),"",CHAR(10)&amp;"Exp: "&amp;Checks!$X$98&amp;"  /  Act: "&amp;Checks!$Y$98)</f>
        <v/>
      </c>
      <c r="F31" s="114" t="str">
        <f aca="false">IF(Checks!$Z$98="","","Evidence: "&amp;Checks!$Z$98)&amp;IF(Checks!$AA$98="","",IF(Checks!$Z$98="","",CHAR(10))&amp;"CA: "&amp;Checks!$AA$98)</f>
        <v/>
      </c>
      <c r="G31" s="114" t="str">
        <f aca="false">IF(ISNUMBER(Checks!$AD$98),TEXT(Checks!$AD$98,"DD-MMM-YY HH:MM")&amp;" "&amp;Checks!$P$98,"")&amp;IF(Checks!$AE$98="","",CHAR(10)&amp;"Verifier: "&amp;Checks!$AE$98)&amp;IF(Checks!$T$98="","",CHAR(10)&amp;"PIC: "&amp;Checks!$T$98)</f>
        <v/>
      </c>
      <c r="H31" s="115" t="str">
        <f aca="false">IF(Checks!$AH$98="","",Checks!$AH$98)</f>
        <v>OPEN</v>
      </c>
    </row>
    <row r="32" customFormat="false" ht="25.5" hidden="false" customHeight="true" outlineLevel="0" collapsed="false">
      <c r="A32" s="113"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Checks!$A$99&amp;CHAR(10)&amp;IF(Checks!$I$99="","",Checks!$I$99&amp;": ")&amp;Checks!$J$99</f>
        <v>F04-T24-01
Meal: Sensory test repeated on ACTUAL production batch for this flight</v>
      </c>
      <c r="B33" s="114" t="str">
        <f aca="false">Checks!$K$99&amp;IF(Checks!$O$99="","",IF(Checks!$K$99="","",CHAR(10))&amp;"Note: "&amp;Checks!$O$99)</f>
        <v>Batch ID, result, CA and acceptance mandatory</v>
      </c>
      <c r="C33" s="114" t="str">
        <f aca="false">Checks!$N$99&amp;CHAR(10)&amp;IF(ISNUMBER(Checks!$R$99),TEXT(Checks!$R$99,"DD-MMM-YY HH:MM"),"")&amp;" "&amp;Checks!$P$99</f>
        <v>Required
09-Oct-26 23:30 KUL</v>
      </c>
      <c r="D33" s="114" t="str">
        <f aca="false">IF(Checks!$U$99="","",Checks!$U$99)&amp;IF(Checks!$AB$99="","",CHAR(10)&amp;"CA: "&amp;Checks!$AB$99)</f>
        <v/>
      </c>
      <c r="E33" s="114" t="str">
        <f aca="false">IF(Checks!$V$99="","",Checks!$V$99)&amp;IF(Checks!$AC$99="","",IF(Checks!$V$99="","",CHAR(10))&amp;"N/A just.: "&amp;Checks!$AC$99)&amp;IF(Checks!$W$99="","",CHAR(10)&amp;"Batch: "&amp;Checks!$W$99)&amp;IF(AND(Checks!$X$99="",Checks!$Y$99=""),"",CHAR(10)&amp;"Exp: "&amp;Checks!$X$99&amp;"  /  Act: "&amp;Checks!$Y$99)</f>
        <v/>
      </c>
      <c r="F33" s="114" t="str">
        <f aca="false">IF(Checks!$Z$99="","","Evidence: "&amp;Checks!$Z$99)&amp;IF(Checks!$AA$99="","",IF(Checks!$Z$99="","",CHAR(10))&amp;"CA: "&amp;Checks!$AA$99)</f>
        <v/>
      </c>
      <c r="G33" s="114" t="str">
        <f aca="false">IF(ISNUMBER(Checks!$AD$99),TEXT(Checks!$AD$99,"DD-MMM-YY HH:MM")&amp;" "&amp;Checks!$P$99,"")&amp;IF(Checks!$AE$99="","",CHAR(10)&amp;"Verifier: "&amp;Checks!$AE$99)&amp;IF(Checks!$T$99="","",CHAR(10)&amp;"PIC: "&amp;Checks!$T$99)</f>
        <v/>
      </c>
      <c r="H33" s="115" t="str">
        <f aca="false">IF(Checks!$AH$99="","",Checks!$AH$99)</f>
        <v>OPEN</v>
      </c>
    </row>
    <row r="34" customFormat="false" ht="25.5" hidden="false" customHeight="true" outlineLevel="0" collapsed="false">
      <c r="A34" s="113"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Checks!$A$100&amp;CHAR(10)&amp;IF(Checks!$I$100="","",Checks!$I$100&amp;": ")&amp;Checks!$J$100</f>
        <v>F04-T12-01
Meal: Meal quality vs menu checklist</v>
      </c>
      <c r="B35" s="114" t="str">
        <f aca="false">Checks!$K$100&amp;IF(Checks!$O$100="","",IF(Checks!$K$100="","",CHAR(10))&amp;"Note: "&amp;Checks!$O$100)</f>
        <v>Note: Preparation check at caterer - does NOT confirm loading.</v>
      </c>
      <c r="C35" s="114" t="str">
        <f aca="false">Checks!$N$100&amp;CHAR(10)&amp;IF(ISNUMBER(Checks!$R$100),TEXT(Checks!$R$100,"DD-MMM-YY HH:MM"),"")&amp;" "&amp;Checks!$P$100</f>
        <v>Required
10-Oct-26 11:30 KUL</v>
      </c>
      <c r="D35" s="114" t="str">
        <f aca="false">IF(Checks!$U$100="","",Checks!$U$100)&amp;IF(Checks!$AB$100="","",CHAR(10)&amp;"CA: "&amp;Checks!$AB$100)</f>
        <v/>
      </c>
      <c r="E35" s="114" t="str">
        <f aca="false">IF(Checks!$V$100="","",Checks!$V$100)&amp;IF(Checks!$AC$100="","",IF(Checks!$V$100="","",CHAR(10))&amp;"N/A just.: "&amp;Checks!$AC$100)&amp;IF(Checks!$W$100="","",CHAR(10)&amp;"Batch: "&amp;Checks!$W$100)&amp;IF(AND(Checks!$X$100="",Checks!$Y$100=""),"",CHAR(10)&amp;"Exp: "&amp;Checks!$X$100&amp;"  /  Act: "&amp;Checks!$Y$100)</f>
        <v/>
      </c>
      <c r="F35" s="114" t="str">
        <f aca="false">IF(Checks!$Z$100="","","Evidence: "&amp;Checks!$Z$100)&amp;IF(Checks!$AA$100="","",IF(Checks!$Z$100="","",CHAR(10))&amp;"CA: "&amp;Checks!$AA$100)</f>
        <v/>
      </c>
      <c r="G35" s="114" t="str">
        <f aca="false">IF(ISNUMBER(Checks!$AD$100),TEXT(Checks!$AD$100,"DD-MMM-YY HH:MM")&amp;" "&amp;Checks!$P$100,"")&amp;IF(Checks!$AE$100="","",CHAR(10)&amp;"Verifier: "&amp;Checks!$AE$100)&amp;IF(Checks!$T$100="","",CHAR(10)&amp;"PIC: "&amp;Checks!$T$100)</f>
        <v/>
      </c>
      <c r="H35" s="115" t="str">
        <f aca="false">IF(Checks!$AH$100="","",Checks!$AH$100)</f>
        <v>OPEN</v>
      </c>
    </row>
    <row r="36" customFormat="false" ht="114" hidden="false" customHeight="true" outlineLevel="0" collapsed="false">
      <c r="A36" s="114" t="str">
        <f aca="false">Checks!$A$101&amp;CHAR(10)&amp;IF(Checks!$I$101="","",Checks!$I$101&amp;": ")&amp;Checks!$J$101</f>
        <v>F04-T12-02
Meal: Meal quantities vs menu checklist</v>
      </c>
      <c r="B36" s="114" t="str">
        <f aca="false">Checks!$K$101&amp;IF(Checks!$O$101="","",IF(Checks!$K$101="","",CHAR(10))&amp;"Note: "&amp;Checks!$O$101)</f>
        <v>Enter expected &amp; actual
Note: Preparation check at caterer - does NOT confirm loading.</v>
      </c>
      <c r="C36" s="114" t="str">
        <f aca="false">Checks!$N$101&amp;CHAR(10)&amp;IF(ISNUMBER(Checks!$R$101),TEXT(Checks!$R$101,"DD-MMM-YY HH:MM"),"")&amp;" "&amp;Checks!$P$101</f>
        <v>Required
10-Oct-26 11:30 KUL</v>
      </c>
      <c r="D36" s="114" t="str">
        <f aca="false">IF(Checks!$U$101="","",Checks!$U$101)&amp;IF(Checks!$AB$101="","",CHAR(10)&amp;"CA: "&amp;Checks!$AB$101)</f>
        <v/>
      </c>
      <c r="E36" s="114" t="str">
        <f aca="false">IF(Checks!$V$101="","",Checks!$V$101)&amp;IF(Checks!$AC$101="","",IF(Checks!$V$101="","",CHAR(10))&amp;"N/A just.: "&amp;Checks!$AC$101)&amp;IF(Checks!$W$101="","",CHAR(10)&amp;"Batch: "&amp;Checks!$W$101)&amp;IF(AND(Checks!$X$101="",Checks!$Y$101=""),"",CHAR(10)&amp;"Exp: "&amp;Checks!$X$101&amp;"  /  Act: "&amp;Checks!$Y$101)</f>
        <v/>
      </c>
      <c r="F36" s="114" t="str">
        <f aca="false">IF(Checks!$Z$101="","","Evidence: "&amp;Checks!$Z$101)&amp;IF(Checks!$AA$101="","",IF(Checks!$Z$101="","",CHAR(10))&amp;"CA: "&amp;Checks!$AA$101)</f>
        <v/>
      </c>
      <c r="G36" s="114" t="str">
        <f aca="false">IF(ISNUMBER(Checks!$AD$101),TEXT(Checks!$AD$101,"DD-MMM-YY HH:MM")&amp;" "&amp;Checks!$P$101,"")&amp;IF(Checks!$AE$101="","",CHAR(10)&amp;"Verifier: "&amp;Checks!$AE$101)&amp;IF(Checks!$T$101="","",CHAR(10)&amp;"PIC: "&amp;Checks!$T$101)</f>
        <v/>
      </c>
      <c r="H36" s="115" t="str">
        <f aca="false">IF(Checks!$AH$101="","",Checks!$AH$101)</f>
        <v>OPEN</v>
      </c>
    </row>
    <row r="37" customFormat="false" ht="114" hidden="false" customHeight="true" outlineLevel="0" collapsed="false">
      <c r="A37" s="114" t="str">
        <f aca="false">Checks!$A$102&amp;CHAR(10)&amp;IF(Checks!$I$102="","",Checks!$I$102&amp;": ")&amp;Checks!$J$102</f>
        <v>F04-T12-03
Equipment: Equipment cleanliness vs GLD</v>
      </c>
      <c r="B37" s="114" t="str">
        <f aca="false">Checks!$K$102&amp;IF(Checks!$O$102="","",IF(Checks!$K$102="","",CHAR(10))&amp;"Note: "&amp;Checks!$O$102)</f>
        <v>Note: Preparation check at caterer - does NOT confirm loading.</v>
      </c>
      <c r="C37" s="114" t="str">
        <f aca="false">Checks!$N$102&amp;CHAR(10)&amp;IF(ISNUMBER(Checks!$R$102),TEXT(Checks!$R$102,"DD-MMM-YY HH:MM"),"")&amp;" "&amp;Checks!$P$102</f>
        <v>Required
10-Oct-26 11:30 KUL</v>
      </c>
      <c r="D37" s="114" t="str">
        <f aca="false">IF(Checks!$U$102="","",Checks!$U$102)&amp;IF(Checks!$AB$102="","",CHAR(10)&amp;"CA: "&amp;Checks!$AB$102)</f>
        <v/>
      </c>
      <c r="E37" s="114" t="str">
        <f aca="false">IF(Checks!$V$102="","",Checks!$V$102)&amp;IF(Checks!$AC$102="","",IF(Checks!$V$102="","",CHAR(10))&amp;"N/A just.: "&amp;Checks!$AC$102)&amp;IF(Checks!$W$102="","",CHAR(10)&amp;"Batch: "&amp;Checks!$W$102)&amp;IF(AND(Checks!$X$102="",Checks!$Y$102=""),"",CHAR(10)&amp;"Exp: "&amp;Checks!$X$102&amp;"  /  Act: "&amp;Checks!$Y$102)</f>
        <v/>
      </c>
      <c r="F37" s="114" t="str">
        <f aca="false">IF(Checks!$Z$102="","","Evidence: "&amp;Checks!$Z$102)&amp;IF(Checks!$AA$102="","",IF(Checks!$Z$102="","",CHAR(10))&amp;"CA: "&amp;Checks!$AA$102)</f>
        <v/>
      </c>
      <c r="G37" s="114" t="str">
        <f aca="false">IF(ISNUMBER(Checks!$AD$102),TEXT(Checks!$AD$102,"DD-MMM-YY HH:MM")&amp;" "&amp;Checks!$P$102,"")&amp;IF(Checks!$AE$102="","",CHAR(10)&amp;"Verifier: "&amp;Checks!$AE$102)&amp;IF(Checks!$T$102="","",CHAR(10)&amp;"PIC: "&amp;Checks!$T$102)</f>
        <v/>
      </c>
      <c r="H37" s="115" t="str">
        <f aca="false">IF(Checks!$AH$102="","",Checks!$AH$102)</f>
        <v>OPEN</v>
      </c>
    </row>
    <row r="38" customFormat="false" ht="114" hidden="false" customHeight="true" outlineLevel="0" collapsed="false">
      <c r="A38" s="114" t="str">
        <f aca="false">Checks!$A$103&amp;CHAR(10)&amp;IF(Checks!$I$103="","",Checks!$I$103&amp;": ")&amp;Checks!$J$103</f>
        <v>F04-T12-04
Equipment: Equipment presentation vs GLD</v>
      </c>
      <c r="B38" s="114" t="str">
        <f aca="false">Checks!$K$103&amp;IF(Checks!$O$103="","",IF(Checks!$K$103="","",CHAR(10))&amp;"Note: "&amp;Checks!$O$103)</f>
        <v>Note: Preparation check at caterer - does NOT confirm loading.</v>
      </c>
      <c r="C38" s="114" t="str">
        <f aca="false">Checks!$N$103&amp;CHAR(10)&amp;IF(ISNUMBER(Checks!$R$103),TEXT(Checks!$R$103,"DD-MMM-YY HH:MM"),"")&amp;" "&amp;Checks!$P$103</f>
        <v>Required
10-Oct-26 11:30 KUL</v>
      </c>
      <c r="D38" s="114" t="str">
        <f aca="false">IF(Checks!$U$103="","",Checks!$U$103)&amp;IF(Checks!$AB$103="","",CHAR(10)&amp;"CA: "&amp;Checks!$AB$103)</f>
        <v/>
      </c>
      <c r="E38" s="114" t="str">
        <f aca="false">IF(Checks!$V$103="","",Checks!$V$103)&amp;IF(Checks!$AC$103="","",IF(Checks!$V$103="","",CHAR(10))&amp;"N/A just.: "&amp;Checks!$AC$103)&amp;IF(Checks!$W$103="","",CHAR(10)&amp;"Batch: "&amp;Checks!$W$103)&amp;IF(AND(Checks!$X$103="",Checks!$Y$103=""),"",CHAR(10)&amp;"Exp: "&amp;Checks!$X$103&amp;"  /  Act: "&amp;Checks!$Y$103)</f>
        <v/>
      </c>
      <c r="F38" s="114" t="str">
        <f aca="false">IF(Checks!$Z$103="","","Evidence: "&amp;Checks!$Z$103)&amp;IF(Checks!$AA$103="","",IF(Checks!$Z$103="","",CHAR(10))&amp;"CA: "&amp;Checks!$AA$103)</f>
        <v/>
      </c>
      <c r="G38" s="114" t="str">
        <f aca="false">IF(ISNUMBER(Checks!$AD$103),TEXT(Checks!$AD$103,"DD-MMM-YY HH:MM")&amp;" "&amp;Checks!$P$103,"")&amp;IF(Checks!$AE$103="","",CHAR(10)&amp;"Verifier: "&amp;Checks!$AE$103)&amp;IF(Checks!$T$103="","",CHAR(10)&amp;"PIC: "&amp;Checks!$T$103)</f>
        <v/>
      </c>
      <c r="H38" s="115" t="str">
        <f aca="false">IF(Checks!$AH$103="","",Checks!$AH$103)</f>
        <v>OPEN</v>
      </c>
    </row>
    <row r="39" customFormat="false" ht="114" hidden="false" customHeight="true" outlineLevel="0" collapsed="false">
      <c r="A39" s="114" t="str">
        <f aca="false">Checks!$A$104&amp;CHAR(10)&amp;IF(Checks!$I$104="","",Checks!$I$104&amp;": ")&amp;Checks!$J$104</f>
        <v>F04-T12-05
Equipment: Equipment serviceability vs GLD</v>
      </c>
      <c r="B39" s="114" t="str">
        <f aca="false">Checks!$K$104&amp;IF(Checks!$O$104="","",IF(Checks!$K$104="","",CHAR(10))&amp;"Note: "&amp;Checks!$O$104)</f>
        <v>Note: Preparation check at caterer - does NOT confirm loading.</v>
      </c>
      <c r="C39" s="114" t="str">
        <f aca="false">Checks!$N$104&amp;CHAR(10)&amp;IF(ISNUMBER(Checks!$R$104),TEXT(Checks!$R$104,"DD-MMM-YY HH:MM"),"")&amp;" "&amp;Checks!$P$104</f>
        <v>Required
10-Oct-26 11:30 KUL</v>
      </c>
      <c r="D39" s="114" t="str">
        <f aca="false">IF(Checks!$U$104="","",Checks!$U$104)&amp;IF(Checks!$AB$104="","",CHAR(10)&amp;"CA: "&amp;Checks!$AB$104)</f>
        <v/>
      </c>
      <c r="E39" s="114" t="str">
        <f aca="false">IF(Checks!$V$104="","",Checks!$V$104)&amp;IF(Checks!$AC$104="","",IF(Checks!$V$104="","",CHAR(10))&amp;"N/A just.: "&amp;Checks!$AC$104)&amp;IF(Checks!$W$104="","",CHAR(10)&amp;"Batch: "&amp;Checks!$W$104)&amp;IF(AND(Checks!$X$104="",Checks!$Y$104=""),"",CHAR(10)&amp;"Exp: "&amp;Checks!$X$104&amp;"  /  Act: "&amp;Checks!$Y$104)</f>
        <v/>
      </c>
      <c r="F39" s="114" t="str">
        <f aca="false">IF(Checks!$Z$104="","","Evidence: "&amp;Checks!$Z$104)&amp;IF(Checks!$AA$104="","",IF(Checks!$Z$104="","",CHAR(10))&amp;"CA: "&amp;Checks!$AA$104)</f>
        <v/>
      </c>
      <c r="G39" s="114" t="str">
        <f aca="false">IF(ISNUMBER(Checks!$AD$104),TEXT(Checks!$AD$104,"DD-MMM-YY HH:MM")&amp;" "&amp;Checks!$P$104,"")&amp;IF(Checks!$AE$104="","",CHAR(10)&amp;"Verifier: "&amp;Checks!$AE$104)&amp;IF(Checks!$T$104="","",CHAR(10)&amp;"PIC: "&amp;Checks!$T$104)</f>
        <v/>
      </c>
      <c r="H39" s="115" t="str">
        <f aca="false">IF(Checks!$AH$104="","",Checks!$AH$104)</f>
        <v>OPEN</v>
      </c>
    </row>
    <row r="40" customFormat="false" ht="322.5" hidden="false" customHeight="true" outlineLevel="0" collapsed="false">
      <c r="A40" s="114" t="str">
        <f aca="false">Checks!$A$105&amp;CHAR(10)&amp;IF(Checks!$I$105="","",Checks!$I$105&amp;": ")&amp;Checks!$J$105</f>
        <v>F04-T12-06
Equipment: Equipment quantities vs GLD</v>
      </c>
      <c r="B40" s="114"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Checks!$N$105&amp;CHAR(10)&amp;IF(ISNUMBER(Checks!$R$105),TEXT(Checks!$R$105,"DD-MMM-YY HH:MM"),"")&amp;" "&amp;Checks!$P$105</f>
        <v>Required
10-Oct-26 11:30 KUL</v>
      </c>
      <c r="D40" s="114" t="str">
        <f aca="false">IF(Checks!$U$105="","",Checks!$U$105)&amp;IF(Checks!$AB$105="","",CHAR(10)&amp;"CA: "&amp;Checks!$AB$105)</f>
        <v/>
      </c>
      <c r="E40" s="114" t="str">
        <f aca="false">IF(Checks!$V$105="","",Checks!$V$105)&amp;IF(Checks!$AC$105="","",IF(Checks!$V$105="","",CHAR(10))&amp;"N/A just.: "&amp;Checks!$AC$105)&amp;IF(Checks!$W$105="","",CHAR(10)&amp;"Batch: "&amp;Checks!$W$105)&amp;IF(AND(Checks!$X$105="",Checks!$Y$105=""),"",CHAR(10)&amp;"Exp: "&amp;Checks!$X$105&amp;"  /  Act: "&amp;Checks!$Y$105)</f>
        <v/>
      </c>
      <c r="F40" s="114" t="str">
        <f aca="false">IF(Checks!$Z$105="","","Evidence: "&amp;Checks!$Z$105)&amp;IF(Checks!$AA$105="","",IF(Checks!$Z$105="","",CHAR(10))&amp;"CA: "&amp;Checks!$AA$105)</f>
        <v/>
      </c>
      <c r="G40" s="114" t="str">
        <f aca="false">IF(ISNUMBER(Checks!$AD$105),TEXT(Checks!$AD$105,"DD-MMM-YY HH:MM")&amp;" "&amp;Checks!$P$105,"")&amp;IF(Checks!$AE$105="","",CHAR(10)&amp;"Verifier: "&amp;Checks!$AE$105)&amp;IF(Checks!$T$105="","",CHAR(10)&amp;"PIC: "&amp;Checks!$T$105)</f>
        <v/>
      </c>
      <c r="H40" s="115" t="str">
        <f aca="false">IF(Checks!$AH$105="","",Checks!$AH$105)</f>
        <v>OPEN</v>
      </c>
    </row>
    <row r="41" customFormat="false" ht="114" hidden="false" customHeight="true" outlineLevel="0" collapsed="false">
      <c r="A41" s="114" t="str">
        <f aca="false">Checks!$A$106&amp;CHAR(10)&amp;IF(Checks!$I$106="","",Checks!$I$106&amp;": ")&amp;Checks!$J$106</f>
        <v>F04-T12-07
Equipment: Loading positions planned vs GLD</v>
      </c>
      <c r="B41" s="114" t="str">
        <f aca="false">Checks!$K$106&amp;IF(Checks!$O$106="","",IF(Checks!$K$106="","",CHAR(10))&amp;"Note: "&amp;Checks!$O$106)</f>
        <v>Note: Preparation check at caterer - does NOT confirm loading.</v>
      </c>
      <c r="C41" s="114" t="str">
        <f aca="false">Checks!$N$106&amp;CHAR(10)&amp;IF(ISNUMBER(Checks!$R$106),TEXT(Checks!$R$106,"DD-MMM-YY HH:MM"),"")&amp;" "&amp;Checks!$P$106</f>
        <v>Required
10-Oct-26 11:30 KUL</v>
      </c>
      <c r="D41" s="114" t="str">
        <f aca="false">IF(Checks!$U$106="","",Checks!$U$106)&amp;IF(Checks!$AB$106="","",CHAR(10)&amp;"CA: "&amp;Checks!$AB$106)</f>
        <v/>
      </c>
      <c r="E41" s="114" t="str">
        <f aca="false">IF(Checks!$V$106="","",Checks!$V$106)&amp;IF(Checks!$AC$106="","",IF(Checks!$V$106="","",CHAR(10))&amp;"N/A just.: "&amp;Checks!$AC$106)&amp;IF(Checks!$W$106="","",CHAR(10)&amp;"Batch: "&amp;Checks!$W$106)&amp;IF(AND(Checks!$X$106="",Checks!$Y$106=""),"",CHAR(10)&amp;"Exp: "&amp;Checks!$X$106&amp;"  /  Act: "&amp;Checks!$Y$106)</f>
        <v/>
      </c>
      <c r="F41" s="114" t="str">
        <f aca="false">IF(Checks!$Z$106="","","Evidence: "&amp;Checks!$Z$106)&amp;IF(Checks!$AA$106="","",IF(Checks!$Z$106="","",CHAR(10))&amp;"CA: "&amp;Checks!$AA$106)</f>
        <v/>
      </c>
      <c r="G41" s="114" t="str">
        <f aca="false">IF(ISNUMBER(Checks!$AD$106),TEXT(Checks!$AD$106,"DD-MMM-YY HH:MM")&amp;" "&amp;Checks!$P$106,"")&amp;IF(Checks!$AE$106="","",CHAR(10)&amp;"Verifier: "&amp;Checks!$AE$106)&amp;IF(Checks!$T$106="","",CHAR(10)&amp;"PIC: "&amp;Checks!$T$106)</f>
        <v/>
      </c>
      <c r="H41" s="115" t="str">
        <f aca="false">IF(Checks!$AH$106="","",Checks!$AH$106)</f>
        <v>OPEN</v>
      </c>
    </row>
    <row r="42" customFormat="false" ht="114" hidden="false" customHeight="true" outlineLevel="0" collapsed="false">
      <c r="A42" s="114" t="str">
        <f aca="false">Checks!$A$107&amp;CHAR(10)&amp;IF(Checks!$I$107="","",Checks!$I$107&amp;": ")&amp;Checks!$J$107</f>
        <v>F04-T12-08
Amenities: Toiletry kits - prepared</v>
      </c>
      <c r="B42" s="114" t="str">
        <f aca="false">Checks!$K$107&amp;IF(Checks!$O$107="","",IF(Checks!$K$107="","",CHAR(10))&amp;"Note: "&amp;Checks!$O$107)</f>
        <v>Available (ticked in reference)</v>
      </c>
      <c r="C42" s="114" t="str">
        <f aca="false">Checks!$N$107&amp;CHAR(10)&amp;IF(ISNUMBER(Checks!$R$107),TEXT(Checks!$R$107,"DD-MMM-YY HH:MM"),"")&amp;" "&amp;Checks!$P$107</f>
        <v>Required
10-Oct-26 11:30 KUL</v>
      </c>
      <c r="D42" s="114" t="str">
        <f aca="false">IF(Checks!$U$107="","",Checks!$U$107)&amp;IF(Checks!$AB$107="","",CHAR(10)&amp;"CA: "&amp;Checks!$AB$107)</f>
        <v/>
      </c>
      <c r="E42" s="114" t="str">
        <f aca="false">IF(Checks!$V$107="","",Checks!$V$107)&amp;IF(Checks!$AC$107="","",IF(Checks!$V$107="","",CHAR(10))&amp;"N/A just.: "&amp;Checks!$AC$107)&amp;IF(Checks!$W$107="","",CHAR(10)&amp;"Batch: "&amp;Checks!$W$107)&amp;IF(AND(Checks!$X$107="",Checks!$Y$107=""),"",CHAR(10)&amp;"Exp: "&amp;Checks!$X$107&amp;"  /  Act: "&amp;Checks!$Y$107)</f>
        <v/>
      </c>
      <c r="F42" s="114" t="str">
        <f aca="false">IF(Checks!$Z$107="","","Evidence: "&amp;Checks!$Z$107)&amp;IF(Checks!$AA$107="","",IF(Checks!$Z$107="","",CHAR(10))&amp;"CA: "&amp;Checks!$AA$107)</f>
        <v/>
      </c>
      <c r="G42" s="114" t="str">
        <f aca="false">IF(ISNUMBER(Checks!$AD$107),TEXT(Checks!$AD$107,"DD-MMM-YY HH:MM")&amp;" "&amp;Checks!$P$107,"")&amp;IF(Checks!$AE$107="","",CHAR(10)&amp;"Verifier: "&amp;Checks!$AE$107)&amp;IF(Checks!$T$107="","",CHAR(10)&amp;"PIC: "&amp;Checks!$T$107)</f>
        <v/>
      </c>
      <c r="H42" s="115" t="str">
        <f aca="false">IF(Checks!$AH$107="","",Checks!$AH$107)</f>
        <v>OPEN</v>
      </c>
    </row>
    <row r="43" customFormat="false" ht="114" hidden="false" customHeight="true" outlineLevel="0" collapsed="false">
      <c r="A43" s="114" t="str">
        <f aca="false">Checks!$A$108&amp;CHAR(10)&amp;IF(Checks!$I$108="","",Checks!$I$108&amp;": ")&amp;Checks!$J$108</f>
        <v>F04-T12-09
Amenities: Slippers (BS/BC) - prepared</v>
      </c>
      <c r="B43" s="114" t="str">
        <f aca="false">Checks!$K$108&amp;IF(Checks!$O$108="","",IF(Checks!$K$108="","",CHAR(10))&amp;"Note: "&amp;Checks!$O$108)</f>
        <v>Available (ticked in reference)</v>
      </c>
      <c r="C43" s="114" t="str">
        <f aca="false">Checks!$N$108&amp;CHAR(10)&amp;IF(ISNUMBER(Checks!$R$108),TEXT(Checks!$R$108,"DD-MMM-YY HH:MM"),"")&amp;" "&amp;Checks!$P$108</f>
        <v>Required
10-Oct-26 11:30 KUL</v>
      </c>
      <c r="D43" s="114" t="str">
        <f aca="false">IF(Checks!$U$108="","",Checks!$U$108)&amp;IF(Checks!$AB$108="","",CHAR(10)&amp;"CA: "&amp;Checks!$AB$108)</f>
        <v/>
      </c>
      <c r="E43" s="114" t="str">
        <f aca="false">IF(Checks!$V$108="","",Checks!$V$108)&amp;IF(Checks!$AC$108="","",IF(Checks!$V$108="","",CHAR(10))&amp;"N/A just.: "&amp;Checks!$AC$108)&amp;IF(Checks!$W$108="","",CHAR(10)&amp;"Batch: "&amp;Checks!$W$108)&amp;IF(AND(Checks!$X$108="",Checks!$Y$108=""),"",CHAR(10)&amp;"Exp: "&amp;Checks!$X$108&amp;"  /  Act: "&amp;Checks!$Y$108)</f>
        <v/>
      </c>
      <c r="F43" s="114" t="str">
        <f aca="false">IF(Checks!$Z$108="","","Evidence: "&amp;Checks!$Z$108)&amp;IF(Checks!$AA$108="","",IF(Checks!$Z$108="","",CHAR(10))&amp;"CA: "&amp;Checks!$AA$108)</f>
        <v/>
      </c>
      <c r="G43" s="114" t="str">
        <f aca="false">IF(ISNUMBER(Checks!$AD$108),TEXT(Checks!$AD$108,"DD-MMM-YY HH:MM")&amp;" "&amp;Checks!$P$108,"")&amp;IF(Checks!$AE$108="","",CHAR(10)&amp;"Verifier: "&amp;Checks!$AE$108)&amp;IF(Checks!$T$108="","",CHAR(10)&amp;"PIC: "&amp;Checks!$T$108)</f>
        <v/>
      </c>
      <c r="H43" s="115" t="str">
        <f aca="false">IF(Checks!$AH$108="","",Checks!$AH$108)</f>
        <v>OPEN</v>
      </c>
    </row>
    <row r="44" customFormat="false" ht="114" hidden="false" customHeight="true" outlineLevel="0" collapsed="false">
      <c r="A44" s="114" t="str">
        <f aca="false">Checks!$A$109&amp;CHAR(10)&amp;IF(Checks!$I$109="","",Checks!$I$109&amp;": ")&amp;Checks!$J$109</f>
        <v>F04-T12-10
F&amp;B Linen: Towel - prepared</v>
      </c>
      <c r="B44" s="114" t="str">
        <f aca="false">Checks!$K$109&amp;IF(Checks!$O$109="","",IF(Checks!$K$109="","",CHAR(10))&amp;"Note: "&amp;Checks!$O$109)</f>
        <v>Available (ticked in reference)
Note: Reference gives no uplift stn for this item: preparation checked at the meal uplift stn (KUL) - confirm with caterer.</v>
      </c>
      <c r="C44" s="114" t="str">
        <f aca="false">Checks!$N$109&amp;CHAR(10)&amp;IF(ISNUMBER(Checks!$R$109),TEXT(Checks!$R$109,"DD-MMM-YY HH:MM"),"")&amp;" "&amp;Checks!$P$109</f>
        <v>Required
10-Oct-26 11:30 KUL</v>
      </c>
      <c r="D44" s="114" t="str">
        <f aca="false">IF(Checks!$U$109="","",Checks!$U$109)&amp;IF(Checks!$AB$109="","",CHAR(10)&amp;"CA: "&amp;Checks!$AB$109)</f>
        <v/>
      </c>
      <c r="E44" s="114" t="str">
        <f aca="false">IF(Checks!$V$109="","",Checks!$V$109)&amp;IF(Checks!$AC$109="","",IF(Checks!$V$109="","",CHAR(10))&amp;"N/A just.: "&amp;Checks!$AC$109)&amp;IF(Checks!$W$109="","",CHAR(10)&amp;"Batch: "&amp;Checks!$W$109)&amp;IF(AND(Checks!$X$109="",Checks!$Y$109=""),"",CHAR(10)&amp;"Exp: "&amp;Checks!$X$109&amp;"  /  Act: "&amp;Checks!$Y$109)</f>
        <v/>
      </c>
      <c r="F44" s="114" t="str">
        <f aca="false">IF(Checks!$Z$109="","","Evidence: "&amp;Checks!$Z$109)&amp;IF(Checks!$AA$109="","",IF(Checks!$Z$109="","",CHAR(10))&amp;"CA: "&amp;Checks!$AA$109)</f>
        <v/>
      </c>
      <c r="G44" s="114" t="str">
        <f aca="false">IF(ISNUMBER(Checks!$AD$109),TEXT(Checks!$AD$109,"DD-MMM-YY HH:MM")&amp;" "&amp;Checks!$P$109,"")&amp;IF(Checks!$AE$109="","",CHAR(10)&amp;"Verifier: "&amp;Checks!$AE$109)&amp;IF(Checks!$T$109="","",CHAR(10)&amp;"PIC: "&amp;Checks!$T$109)</f>
        <v/>
      </c>
      <c r="H44" s="115" t="str">
        <f aca="false">IF(Checks!$AH$109="","",Checks!$AH$109)</f>
        <v>OPEN</v>
      </c>
    </row>
    <row r="45" customFormat="false" ht="114" hidden="false" customHeight="true" outlineLevel="0" collapsed="false">
      <c r="A45" s="114" t="str">
        <f aca="false">Checks!$A$110&amp;CHAR(10)&amp;IF(Checks!$I$110="","",Checks!$I$110&amp;": ")&amp;Checks!$J$110</f>
        <v>F04-T12-11
F&amp;B Linen: Tray cloth - prepared</v>
      </c>
      <c r="B45" s="114" t="str">
        <f aca="false">Checks!$K$110&amp;IF(Checks!$O$110="","",IF(Checks!$K$110="","",CHAR(10))&amp;"Note: "&amp;Checks!$O$110)</f>
        <v>Available (ticked in reference)
Note: Reference gives no uplift stn for this item: preparation checked at the meal uplift stn (KUL) - confirm with caterer.</v>
      </c>
      <c r="C45" s="114" t="str">
        <f aca="false">Checks!$N$110&amp;CHAR(10)&amp;IF(ISNUMBER(Checks!$R$110),TEXT(Checks!$R$110,"DD-MMM-YY HH:MM"),"")&amp;" "&amp;Checks!$P$110</f>
        <v>Required
10-Oct-26 11:30 KUL</v>
      </c>
      <c r="D45" s="114" t="str">
        <f aca="false">IF(Checks!$U$110="","",Checks!$U$110)&amp;IF(Checks!$AB$110="","",CHAR(10)&amp;"CA: "&amp;Checks!$AB$110)</f>
        <v/>
      </c>
      <c r="E45" s="114" t="str">
        <f aca="false">IF(Checks!$V$110="","",Checks!$V$110)&amp;IF(Checks!$AC$110="","",IF(Checks!$V$110="","",CHAR(10))&amp;"N/A just.: "&amp;Checks!$AC$110)&amp;IF(Checks!$W$110="","",CHAR(10)&amp;"Batch: "&amp;Checks!$W$110)&amp;IF(AND(Checks!$X$110="",Checks!$Y$110=""),"",CHAR(10)&amp;"Exp: "&amp;Checks!$X$110&amp;"  /  Act: "&amp;Checks!$Y$110)</f>
        <v/>
      </c>
      <c r="F45" s="114" t="str">
        <f aca="false">IF(Checks!$Z$110="","","Evidence: "&amp;Checks!$Z$110)&amp;IF(Checks!$AA$110="","",IF(Checks!$Z$110="","",CHAR(10))&amp;"CA: "&amp;Checks!$AA$110)</f>
        <v/>
      </c>
      <c r="G45" s="114" t="str">
        <f aca="false">IF(ISNUMBER(Checks!$AD$110),TEXT(Checks!$AD$110,"DD-MMM-YY HH:MM")&amp;" "&amp;Checks!$P$110,"")&amp;IF(Checks!$AE$110="","",CHAR(10)&amp;"Verifier: "&amp;Checks!$AE$110)&amp;IF(Checks!$T$110="","",CHAR(10)&amp;"PIC: "&amp;Checks!$T$110)</f>
        <v/>
      </c>
      <c r="H45" s="115" t="str">
        <f aca="false">IF(Checks!$AH$110="","",Checks!$AH$110)</f>
        <v>OPEN</v>
      </c>
    </row>
    <row r="46" customFormat="false" ht="114" hidden="false" customHeight="true" outlineLevel="0" collapsed="false">
      <c r="A46" s="114" t="str">
        <f aca="false">Checks!$A$111&amp;CHAR(10)&amp;IF(Checks!$I$111="","",Checks!$I$111&amp;": ")&amp;Checks!$J$111</f>
        <v>F04-T12-12
F&amp;B Linen: Napkin - prepared</v>
      </c>
      <c r="B46" s="114" t="str">
        <f aca="false">Checks!$K$111&amp;IF(Checks!$O$111="","",IF(Checks!$K$111="","",CHAR(10))&amp;"Note: "&amp;Checks!$O$111)</f>
        <v>Available (ticked in reference)
Note: Reference gives no uplift stn for this item: preparation checked at the meal uplift stn (KUL) - confirm with caterer.</v>
      </c>
      <c r="C46" s="114" t="str">
        <f aca="false">Checks!$N$111&amp;CHAR(10)&amp;IF(ISNUMBER(Checks!$R$111),TEXT(Checks!$R$111,"DD-MMM-YY HH:MM"),"")&amp;" "&amp;Checks!$P$111</f>
        <v>Required
10-Oct-26 11:30 KUL</v>
      </c>
      <c r="D46" s="114" t="str">
        <f aca="false">IF(Checks!$U$111="","",Checks!$U$111)&amp;IF(Checks!$AB$111="","",CHAR(10)&amp;"CA: "&amp;Checks!$AB$111)</f>
        <v/>
      </c>
      <c r="E46" s="114" t="str">
        <f aca="false">IF(Checks!$V$111="","",Checks!$V$111)&amp;IF(Checks!$AC$111="","",IF(Checks!$V$111="","",CHAR(10))&amp;"N/A just.: "&amp;Checks!$AC$111)&amp;IF(Checks!$W$111="","",CHAR(10)&amp;"Batch: "&amp;Checks!$W$111)&amp;IF(AND(Checks!$X$111="",Checks!$Y$111=""),"",CHAR(10)&amp;"Exp: "&amp;Checks!$X$111&amp;"  /  Act: "&amp;Checks!$Y$111)</f>
        <v/>
      </c>
      <c r="F46" s="114" t="str">
        <f aca="false">IF(Checks!$Z$111="","","Evidence: "&amp;Checks!$Z$111)&amp;IF(Checks!$AA$111="","",IF(Checks!$Z$111="","",CHAR(10))&amp;"CA: "&amp;Checks!$AA$111)</f>
        <v/>
      </c>
      <c r="G46" s="114" t="str">
        <f aca="false">IF(ISNUMBER(Checks!$AD$111),TEXT(Checks!$AD$111,"DD-MMM-YY HH:MM")&amp;" "&amp;Checks!$P$111,"")&amp;IF(Checks!$AE$111="","",CHAR(10)&amp;"Verifier: "&amp;Checks!$AE$111)&amp;IF(Checks!$T$111="","",CHAR(10)&amp;"PIC: "&amp;Checks!$T$111)</f>
        <v/>
      </c>
      <c r="H46" s="115" t="str">
        <f aca="false">IF(Checks!$AH$111="","",Checks!$AH$111)</f>
        <v>OPEN</v>
      </c>
    </row>
    <row r="47" customFormat="false" ht="114" hidden="false" customHeight="true" outlineLevel="0" collapsed="false">
      <c r="A47" s="114" t="str">
        <f aca="false">Checks!$A$112&amp;CHAR(10)&amp;IF(Checks!$I$112="","",Checks!$I$112&amp;": ")&amp;Checks!$J$112</f>
        <v>F04-T12-13
F&amp;B Linen: Table cloth - prepared</v>
      </c>
      <c r="B47" s="114" t="str">
        <f aca="false">Checks!$K$112&amp;IF(Checks!$O$112="","",IF(Checks!$K$112="","",CHAR(10))&amp;"Note: "&amp;Checks!$O$112)</f>
        <v>Available (ticked in reference)
Note: Reference gives no uplift stn for this item: preparation checked at the meal uplift stn (KUL) - confirm with caterer.</v>
      </c>
      <c r="C47" s="114" t="str">
        <f aca="false">Checks!$N$112&amp;CHAR(10)&amp;IF(ISNUMBER(Checks!$R$112),TEXT(Checks!$R$112,"DD-MMM-YY HH:MM"),"")&amp;" "&amp;Checks!$P$112</f>
        <v>Required
10-Oct-26 11:30 KUL</v>
      </c>
      <c r="D47" s="114" t="str">
        <f aca="false">IF(Checks!$U$112="","",Checks!$U$112)&amp;IF(Checks!$AB$112="","",CHAR(10)&amp;"CA: "&amp;Checks!$AB$112)</f>
        <v/>
      </c>
      <c r="E47" s="114" t="str">
        <f aca="false">IF(Checks!$V$112="","",Checks!$V$112)&amp;IF(Checks!$AC$112="","",IF(Checks!$V$112="","",CHAR(10))&amp;"N/A just.: "&amp;Checks!$AC$112)&amp;IF(Checks!$W$112="","",CHAR(10)&amp;"Batch: "&amp;Checks!$W$112)&amp;IF(AND(Checks!$X$112="",Checks!$Y$112=""),"",CHAR(10)&amp;"Exp: "&amp;Checks!$X$112&amp;"  /  Act: "&amp;Checks!$Y$112)</f>
        <v/>
      </c>
      <c r="F47" s="114" t="str">
        <f aca="false">IF(Checks!$Z$112="","","Evidence: "&amp;Checks!$Z$112)&amp;IF(Checks!$AA$112="","",IF(Checks!$Z$112="","",CHAR(10))&amp;"CA: "&amp;Checks!$AA$112)</f>
        <v/>
      </c>
      <c r="G47" s="114" t="str">
        <f aca="false">IF(ISNUMBER(Checks!$AD$112),TEXT(Checks!$AD$112,"DD-MMM-YY HH:MM")&amp;" "&amp;Checks!$P$112,"")&amp;IF(Checks!$AE$112="","",CHAR(10)&amp;"Verifier: "&amp;Checks!$AE$112)&amp;IF(Checks!$T$112="","",CHAR(10)&amp;"PIC: "&amp;Checks!$T$112)</f>
        <v/>
      </c>
      <c r="H47" s="115" t="str">
        <f aca="false">IF(Checks!$AH$112="","",Checks!$AH$112)</f>
        <v>OPEN</v>
      </c>
    </row>
    <row r="48" customFormat="false" ht="114" hidden="false" customHeight="true" outlineLevel="0" collapsed="false">
      <c r="A48" s="114" t="str">
        <f aca="false">Checks!$A$113&amp;CHAR(10)&amp;IF(Checks!$I$113="","",Checks!$I$113&amp;": ")&amp;Checks!$J$113</f>
        <v>F04-T12-14
F&amp;B Linen: Bread linen (using table cloth) - prepared</v>
      </c>
      <c r="B48" s="114" t="str">
        <f aca="false">Checks!$K$113&amp;IF(Checks!$O$113="","",IF(Checks!$K$113="","",CHAR(10))&amp;"Note: "&amp;Checks!$O$113)</f>
        <v>Available (ticked in reference)
Note: Reference gives no uplift stn for this item: preparation checked at the meal uplift stn (KUL) - confirm with caterer.</v>
      </c>
      <c r="C48" s="114" t="str">
        <f aca="false">Checks!$N$113&amp;CHAR(10)&amp;IF(ISNUMBER(Checks!$R$113),TEXT(Checks!$R$113,"DD-MMM-YY HH:MM"),"")&amp;" "&amp;Checks!$P$113</f>
        <v>Required
10-Oct-26 11:30 KUL</v>
      </c>
      <c r="D48" s="114" t="str">
        <f aca="false">IF(Checks!$U$113="","",Checks!$U$113)&amp;IF(Checks!$AB$113="","",CHAR(10)&amp;"CA: "&amp;Checks!$AB$113)</f>
        <v/>
      </c>
      <c r="E48" s="114" t="str">
        <f aca="false">IF(Checks!$V$113="","",Checks!$V$113)&amp;IF(Checks!$AC$113="","",IF(Checks!$V$113="","",CHAR(10))&amp;"N/A just.: "&amp;Checks!$AC$113)&amp;IF(Checks!$W$113="","",CHAR(10)&amp;"Batch: "&amp;Checks!$W$113)&amp;IF(AND(Checks!$X$113="",Checks!$Y$113=""),"",CHAR(10)&amp;"Exp: "&amp;Checks!$X$113&amp;"  /  Act: "&amp;Checks!$Y$113)</f>
        <v/>
      </c>
      <c r="F48" s="114" t="str">
        <f aca="false">IF(Checks!$Z$113="","","Evidence: "&amp;Checks!$Z$113)&amp;IF(Checks!$AA$113="","",IF(Checks!$Z$113="","",CHAR(10))&amp;"CA: "&amp;Checks!$AA$113)</f>
        <v/>
      </c>
      <c r="G48" s="114" t="str">
        <f aca="false">IF(ISNUMBER(Checks!$AD$113),TEXT(Checks!$AD$113,"DD-MMM-YY HH:MM")&amp;" "&amp;Checks!$P$113,"")&amp;IF(Checks!$AE$113="","",CHAR(10)&amp;"Verifier: "&amp;Checks!$AE$113)&amp;IF(Checks!$T$113="","",CHAR(10)&amp;"PIC: "&amp;Checks!$T$113)</f>
        <v/>
      </c>
      <c r="H48" s="115" t="str">
        <f aca="false">IF(Checks!$AH$113="","",Checks!$AH$113)</f>
        <v>OPEN</v>
      </c>
    </row>
    <row r="49" customFormat="false" ht="124.5" hidden="false" customHeight="true" outlineLevel="0" collapsed="false">
      <c r="A49" s="114" t="str">
        <f aca="false">Checks!$A$114&amp;CHAR(10)&amp;IF(Checks!$I$114="","",Checks!$I$114&amp;": ")&amp;Checks!$J$114</f>
        <v>F04-T12-15
F&amp;B Linen: Trolley cloth - prepared</v>
      </c>
      <c r="B49" s="114"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4" t="str">
        <f aca="false">Checks!$N$114&amp;CHAR(10)&amp;IF(ISNUMBER(Checks!$R$114),TEXT(Checks!$R$114,"DD-MMM-YY HH:MM"),"")&amp;" "&amp;Checks!$P$114</f>
        <v>Required
10-Oct-26 11:30 KUL</v>
      </c>
      <c r="D49" s="114" t="str">
        <f aca="false">IF(Checks!$U$114="","",Checks!$U$114)&amp;IF(Checks!$AB$114="","",CHAR(10)&amp;"CA: "&amp;Checks!$AB$114)</f>
        <v/>
      </c>
      <c r="E49" s="114" t="str">
        <f aca="false">IF(Checks!$V$114="","",Checks!$V$114)&amp;IF(Checks!$AC$114="","",IF(Checks!$V$114="","",CHAR(10))&amp;"N/A just.: "&amp;Checks!$AC$114)&amp;IF(Checks!$W$114="","",CHAR(10)&amp;"Batch: "&amp;Checks!$W$114)&amp;IF(AND(Checks!$X$114="",Checks!$Y$114=""),"",CHAR(10)&amp;"Exp: "&amp;Checks!$X$114&amp;"  /  Act: "&amp;Checks!$Y$114)</f>
        <v/>
      </c>
      <c r="F49" s="114" t="str">
        <f aca="false">IF(Checks!$Z$114="","","Evidence: "&amp;Checks!$Z$114)&amp;IF(Checks!$AA$114="","",IF(Checks!$Z$114="","",CHAR(10))&amp;"CA: "&amp;Checks!$AA$114)</f>
        <v/>
      </c>
      <c r="G49" s="114" t="str">
        <f aca="false">IF(ISNUMBER(Checks!$AD$114),TEXT(Checks!$AD$114,"DD-MMM-YY HH:MM")&amp;" "&amp;Checks!$P$114,"")&amp;IF(Checks!$AE$114="","",CHAR(10)&amp;"Verifier: "&amp;Checks!$AE$114)&amp;IF(Checks!$T$114="","",CHAR(10)&amp;"PIC: "&amp;Checks!$T$114)</f>
        <v/>
      </c>
      <c r="H49" s="115" t="str">
        <f aca="false">IF(Checks!$AH$114="","",Checks!$AH$114)</f>
        <v>OPEN</v>
      </c>
    </row>
    <row r="50" customFormat="false" ht="114" hidden="false" customHeight="true" outlineLevel="0" collapsed="false">
      <c r="A50" s="114" t="str">
        <f aca="false">Checks!$A$115&amp;CHAR(10)&amp;IF(Checks!$I$115="","",Checks!$I$115&amp;": ")&amp;Checks!$J$115</f>
        <v>F04-T12-16
F&amp;B Linen: Linen bag - prepared</v>
      </c>
      <c r="B50" s="114" t="str">
        <f aca="false">Checks!$K$115&amp;IF(Checks!$O$115="","",IF(Checks!$K$115="","",CHAR(10))&amp;"Note: "&amp;Checks!$O$115)</f>
        <v>Available (ticked in reference)
Note: Reference gives no uplift stn for this item: preparation checked at the meal uplift stn (KUL) - confirm with caterer.</v>
      </c>
      <c r="C50" s="114" t="str">
        <f aca="false">Checks!$N$115&amp;CHAR(10)&amp;IF(ISNUMBER(Checks!$R$115),TEXT(Checks!$R$115,"DD-MMM-YY HH:MM"),"")&amp;" "&amp;Checks!$P$115</f>
        <v>Required
10-Oct-26 11:30 KUL</v>
      </c>
      <c r="D50" s="114" t="str">
        <f aca="false">IF(Checks!$U$115="","",Checks!$U$115)&amp;IF(Checks!$AB$115="","",CHAR(10)&amp;"CA: "&amp;Checks!$AB$115)</f>
        <v/>
      </c>
      <c r="E50" s="114" t="str">
        <f aca="false">IF(Checks!$V$115="","",Checks!$V$115)&amp;IF(Checks!$AC$115="","",IF(Checks!$V$115="","",CHAR(10))&amp;"N/A just.: "&amp;Checks!$AC$115)&amp;IF(Checks!$W$115="","",CHAR(10)&amp;"Batch: "&amp;Checks!$W$115)&amp;IF(AND(Checks!$X$115="",Checks!$Y$115=""),"",CHAR(10)&amp;"Exp: "&amp;Checks!$X$115&amp;"  /  Act: "&amp;Checks!$Y$115)</f>
        <v/>
      </c>
      <c r="F50" s="114" t="str">
        <f aca="false">IF(Checks!$Z$115="","","Evidence: "&amp;Checks!$Z$115)&amp;IF(Checks!$AA$115="","",IF(Checks!$Z$115="","",CHAR(10))&amp;"CA: "&amp;Checks!$AA$115)</f>
        <v/>
      </c>
      <c r="G50" s="114" t="str">
        <f aca="false">IF(ISNUMBER(Checks!$AD$115),TEXT(Checks!$AD$115,"DD-MMM-YY HH:MM")&amp;" "&amp;Checks!$P$115,"")&amp;IF(Checks!$AE$115="","",CHAR(10)&amp;"Verifier: "&amp;Checks!$AE$115)&amp;IF(Checks!$T$115="","",CHAR(10)&amp;"PIC: "&amp;Checks!$T$115)</f>
        <v/>
      </c>
      <c r="H50" s="115" t="str">
        <f aca="false">IF(Checks!$AH$115="","",Checks!$AH$115)</f>
        <v>OPEN</v>
      </c>
    </row>
    <row r="51" customFormat="false" ht="114" hidden="false" customHeight="true" outlineLevel="0" collapsed="false">
      <c r="A51" s="114" t="str">
        <f aca="false">Checks!$A$116&amp;CHAR(10)&amp;IF(Checks!$I$116="","",Checks!$I$116&amp;": ")&amp;Checks!$J$116</f>
        <v>F04-T12-17
Seat Linen: Seat pillow (BS &amp; BC) - prepared</v>
      </c>
      <c r="B51" s="114" t="str">
        <f aca="false">Checks!$K$116&amp;IF(Checks!$O$116="","",IF(Checks!$K$116="","",CHAR(10))&amp;"Note: "&amp;Checks!$O$116)</f>
        <v>Available 100% (ticked in reference)
Note: Reference gives no uplift stn for this item: preparation checked at the meal uplift stn (KUL) - confirm with caterer.</v>
      </c>
      <c r="C51" s="114" t="str">
        <f aca="false">Checks!$N$116&amp;CHAR(10)&amp;IF(ISNUMBER(Checks!$R$116),TEXT(Checks!$R$116,"DD-MMM-YY HH:MM"),"")&amp;" "&amp;Checks!$P$116</f>
        <v>Required
10-Oct-26 11:30 KUL</v>
      </c>
      <c r="D51" s="114" t="str">
        <f aca="false">IF(Checks!$U$116="","",Checks!$U$116)&amp;IF(Checks!$AB$116="","",CHAR(10)&amp;"CA: "&amp;Checks!$AB$116)</f>
        <v/>
      </c>
      <c r="E51" s="114" t="str">
        <f aca="false">IF(Checks!$V$116="","",Checks!$V$116)&amp;IF(Checks!$AC$116="","",IF(Checks!$V$116="","",CHAR(10))&amp;"N/A just.: "&amp;Checks!$AC$116)&amp;IF(Checks!$W$116="","",CHAR(10)&amp;"Batch: "&amp;Checks!$W$116)&amp;IF(AND(Checks!$X$116="",Checks!$Y$116=""),"",CHAR(10)&amp;"Exp: "&amp;Checks!$X$116&amp;"  /  Act: "&amp;Checks!$Y$116)</f>
        <v/>
      </c>
      <c r="F51" s="114" t="str">
        <f aca="false">IF(Checks!$Z$116="","","Evidence: "&amp;Checks!$Z$116)&amp;IF(Checks!$AA$116="","",IF(Checks!$Z$116="","",CHAR(10))&amp;"CA: "&amp;Checks!$AA$116)</f>
        <v/>
      </c>
      <c r="G51" s="114" t="str">
        <f aca="false">IF(ISNUMBER(Checks!$AD$116),TEXT(Checks!$AD$116,"DD-MMM-YY HH:MM")&amp;" "&amp;Checks!$P$116,"")&amp;IF(Checks!$AE$116="","",CHAR(10)&amp;"Verifier: "&amp;Checks!$AE$116)&amp;IF(Checks!$T$116="","",CHAR(10)&amp;"PIC: "&amp;Checks!$T$116)</f>
        <v/>
      </c>
      <c r="H51" s="115" t="str">
        <f aca="false">IF(Checks!$AH$116="","",Checks!$AH$116)</f>
        <v>OPEN</v>
      </c>
    </row>
    <row r="52" customFormat="false" ht="114" hidden="false" customHeight="true" outlineLevel="0" collapsed="false">
      <c r="A52" s="114" t="str">
        <f aca="false">Checks!$A$117&amp;CHAR(10)&amp;IF(Checks!$I$117="","",Checks!$I$117&amp;": ")&amp;Checks!$J$117</f>
        <v>F04-T12-18
Seat Linen: Duvet (BS &amp; BC) - prepared</v>
      </c>
      <c r="B52" s="114" t="str">
        <f aca="false">Checks!$K$117&amp;IF(Checks!$O$117="","",IF(Checks!$K$117="","",CHAR(10))&amp;"Note: "&amp;Checks!$O$117)</f>
        <v>Available 100% (ticked in reference)
Note: Reference gives no uplift stn for this item: preparation checked at the meal uplift stn (KUL) - confirm with caterer.</v>
      </c>
      <c r="C52" s="114" t="str">
        <f aca="false">Checks!$N$117&amp;CHAR(10)&amp;IF(ISNUMBER(Checks!$R$117),TEXT(Checks!$R$117,"DD-MMM-YY HH:MM"),"")&amp;" "&amp;Checks!$P$117</f>
        <v>Required
10-Oct-26 11:30 KUL</v>
      </c>
      <c r="D52" s="114" t="str">
        <f aca="false">IF(Checks!$U$117="","",Checks!$U$117)&amp;IF(Checks!$AB$117="","",CHAR(10)&amp;"CA: "&amp;Checks!$AB$117)</f>
        <v/>
      </c>
      <c r="E52" s="114" t="str">
        <f aca="false">IF(Checks!$V$117="","",Checks!$V$117)&amp;IF(Checks!$AC$117="","",IF(Checks!$V$117="","",CHAR(10))&amp;"N/A just.: "&amp;Checks!$AC$117)&amp;IF(Checks!$W$117="","",CHAR(10)&amp;"Batch: "&amp;Checks!$W$117)&amp;IF(AND(Checks!$X$117="",Checks!$Y$117=""),"",CHAR(10)&amp;"Exp: "&amp;Checks!$X$117&amp;"  /  Act: "&amp;Checks!$Y$117)</f>
        <v/>
      </c>
      <c r="F52" s="114" t="str">
        <f aca="false">IF(Checks!$Z$117="","","Evidence: "&amp;Checks!$Z$117)&amp;IF(Checks!$AA$117="","",IF(Checks!$Z$117="","",CHAR(10))&amp;"CA: "&amp;Checks!$AA$117)</f>
        <v/>
      </c>
      <c r="G52" s="114" t="str">
        <f aca="false">IF(ISNUMBER(Checks!$AD$117),TEXT(Checks!$AD$117,"DD-MMM-YY HH:MM")&amp;" "&amp;Checks!$P$117,"")&amp;IF(Checks!$AE$117="","",CHAR(10)&amp;"Verifier: "&amp;Checks!$AE$117)&amp;IF(Checks!$T$117="","",CHAR(10)&amp;"PIC: "&amp;Checks!$T$117)</f>
        <v/>
      </c>
      <c r="H52" s="115" t="str">
        <f aca="false">IF(Checks!$AH$117="","",Checks!$AH$117)</f>
        <v>OPEN</v>
      </c>
    </row>
    <row r="53" customFormat="false" ht="114" hidden="false" customHeight="true" outlineLevel="0" collapsed="false">
      <c r="A53" s="114" t="str">
        <f aca="false">Checks!$A$118&amp;CHAR(10)&amp;IF(Checks!$I$118="","",Checks!$I$118&amp;": ")&amp;Checks!$J$118</f>
        <v>F04-T12-19
Seat Linen: Mattress (BS &amp; BC) - prepared</v>
      </c>
      <c r="B53" s="114" t="str">
        <f aca="false">Checks!$K$118&amp;IF(Checks!$O$118="","",IF(Checks!$K$118="","",CHAR(10))&amp;"Note: "&amp;Checks!$O$118)</f>
        <v>Available 100% (ticked in reference)
Note: Reference gives no uplift stn for this item: preparation checked at the meal uplift stn (KUL) - confirm with caterer.</v>
      </c>
      <c r="C53" s="114" t="str">
        <f aca="false">Checks!$N$118&amp;CHAR(10)&amp;IF(ISNUMBER(Checks!$R$118),TEXT(Checks!$R$118,"DD-MMM-YY HH:MM"),"")&amp;" "&amp;Checks!$P$118</f>
        <v>Required
10-Oct-26 11:30 KUL</v>
      </c>
      <c r="D53" s="114" t="str">
        <f aca="false">IF(Checks!$U$118="","",Checks!$U$118)&amp;IF(Checks!$AB$118="","",CHAR(10)&amp;"CA: "&amp;Checks!$AB$118)</f>
        <v/>
      </c>
      <c r="E53" s="114" t="str">
        <f aca="false">IF(Checks!$V$118="","",Checks!$V$118)&amp;IF(Checks!$AC$118="","",IF(Checks!$V$118="","",CHAR(10))&amp;"N/A just.: "&amp;Checks!$AC$118)&amp;IF(Checks!$W$118="","",CHAR(10)&amp;"Batch: "&amp;Checks!$W$118)&amp;IF(AND(Checks!$X$118="",Checks!$Y$118=""),"",CHAR(10)&amp;"Exp: "&amp;Checks!$X$118&amp;"  /  Act: "&amp;Checks!$Y$118)</f>
        <v/>
      </c>
      <c r="F53" s="114" t="str">
        <f aca="false">IF(Checks!$Z$118="","","Evidence: "&amp;Checks!$Z$118)&amp;IF(Checks!$AA$118="","",IF(Checks!$Z$118="","",CHAR(10))&amp;"CA: "&amp;Checks!$AA$118)</f>
        <v/>
      </c>
      <c r="G53" s="114" t="str">
        <f aca="false">IF(ISNUMBER(Checks!$AD$118),TEXT(Checks!$AD$118,"DD-MMM-YY HH:MM")&amp;" "&amp;Checks!$P$118,"")&amp;IF(Checks!$AE$118="","",CHAR(10)&amp;"Verifier: "&amp;Checks!$AE$118)&amp;IF(Checks!$T$118="","",CHAR(10)&amp;"PIC: "&amp;Checks!$T$118)</f>
        <v/>
      </c>
      <c r="H53" s="115" t="str">
        <f aca="false">IF(Checks!$AH$118="","",Checks!$AH$118)</f>
        <v>OPEN</v>
      </c>
    </row>
    <row r="54" customFormat="false" ht="114" hidden="false" customHeight="true" outlineLevel="0" collapsed="false">
      <c r="A54" s="114" t="str">
        <f aca="false">Checks!$A$119&amp;CHAR(10)&amp;IF(Checks!$I$119="","",Checks!$I$119&amp;": ")&amp;Checks!$J$119</f>
        <v>F04-T12-20
Signature Drinks: Signature drink &amp; garnish (BC) - prepared</v>
      </c>
      <c r="B54" s="114" t="str">
        <f aca="false">Checks!$K$119&amp;IF(Checks!$O$119="","",IF(Checks!$K$119="","",CHAR(10))&amp;"Note: "&amp;Checks!$O$119)</f>
        <v>Available (ticked in reference)
Note: Signature drinks &amp; garnish uplifted from KUL (note D79).</v>
      </c>
      <c r="C54" s="114" t="str">
        <f aca="false">Checks!$N$119&amp;CHAR(10)&amp;IF(ISNUMBER(Checks!$R$119),TEXT(Checks!$R$119,"DD-MMM-YY HH:MM"),"")&amp;" "&amp;Checks!$P$119</f>
        <v>Required
10-Oct-26 11:30 KUL</v>
      </c>
      <c r="D54" s="114" t="str">
        <f aca="false">IF(Checks!$U$119="","",Checks!$U$119)&amp;IF(Checks!$AB$119="","",CHAR(10)&amp;"CA: "&amp;Checks!$AB$119)</f>
        <v/>
      </c>
      <c r="E54" s="114" t="str">
        <f aca="false">IF(Checks!$V$119="","",Checks!$V$119)&amp;IF(Checks!$AC$119="","",IF(Checks!$V$119="","",CHAR(10))&amp;"N/A just.: "&amp;Checks!$AC$119)&amp;IF(Checks!$W$119="","",CHAR(10)&amp;"Batch: "&amp;Checks!$W$119)&amp;IF(AND(Checks!$X$119="",Checks!$Y$119=""),"",CHAR(10)&amp;"Exp: "&amp;Checks!$X$119&amp;"  /  Act: "&amp;Checks!$Y$119)</f>
        <v/>
      </c>
      <c r="F54" s="114" t="str">
        <f aca="false">IF(Checks!$Z$119="","","Evidence: "&amp;Checks!$Z$119)&amp;IF(Checks!$AA$119="","",IF(Checks!$Z$119="","",CHAR(10))&amp;"CA: "&amp;Checks!$AA$119)</f>
        <v/>
      </c>
      <c r="G54" s="114" t="str">
        <f aca="false">IF(ISNUMBER(Checks!$AD$119),TEXT(Checks!$AD$119,"DD-MMM-YY HH:MM")&amp;" "&amp;Checks!$P$119,"")&amp;IF(Checks!$AE$119="","",CHAR(10)&amp;"Verifier: "&amp;Checks!$AE$119)&amp;IF(Checks!$T$119="","",CHAR(10)&amp;"PIC: "&amp;Checks!$T$119)</f>
        <v/>
      </c>
      <c r="H54" s="115" t="str">
        <f aca="false">IF(Checks!$AH$119="","",Checks!$AH$119)</f>
        <v>OPEN</v>
      </c>
    </row>
    <row r="55" customFormat="false" ht="168.75" hidden="false" customHeight="true" outlineLevel="0" collapsed="false">
      <c r="A55" s="114" t="str">
        <f aca="false">Checks!$A$120&amp;CHAR(10)&amp;IF(Checks!$I$120="","",Checks!$I$120&amp;": ")&amp;Checks!$J$120</f>
        <v>F04-T12-21
Sales Cart: Sales cart (caterer PASB) - prepared</v>
      </c>
      <c r="B55" s="114"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4" t="str">
        <f aca="false">Checks!$N$120&amp;CHAR(10)&amp;IF(ISNUMBER(Checks!$R$120),TEXT(Checks!$R$120,"DD-MMM-YY HH:MM"),"")&amp;" "&amp;Checks!$P$120</f>
        <v>Required
10-Oct-26 11:30 KUL</v>
      </c>
      <c r="D55" s="114" t="str">
        <f aca="false">IF(Checks!$U$120="","",Checks!$U$120)&amp;IF(Checks!$AB$120="","",CHAR(10)&amp;"CA: "&amp;Checks!$AB$120)</f>
        <v/>
      </c>
      <c r="E55" s="114" t="str">
        <f aca="false">IF(Checks!$V$120="","",Checks!$V$120)&amp;IF(Checks!$AC$120="","",IF(Checks!$V$120="","",CHAR(10))&amp;"N/A just.: "&amp;Checks!$AC$120)&amp;IF(Checks!$W$120="","",CHAR(10)&amp;"Batch: "&amp;Checks!$W$120)&amp;IF(AND(Checks!$X$120="",Checks!$Y$120=""),"",CHAR(10)&amp;"Exp: "&amp;Checks!$X$120&amp;"  /  Act: "&amp;Checks!$Y$120)</f>
        <v/>
      </c>
      <c r="F55" s="114" t="str">
        <f aca="false">IF(Checks!$Z$120="","","Evidence: "&amp;Checks!$Z$120)&amp;IF(Checks!$AA$120="","",IF(Checks!$Z$120="","",CHAR(10))&amp;"CA: "&amp;Checks!$AA$120)</f>
        <v/>
      </c>
      <c r="G55" s="114" t="str">
        <f aca="false">IF(ISNUMBER(Checks!$AD$120),TEXT(Checks!$AD$120,"DD-MMM-YY HH:MM")&amp;" "&amp;Checks!$P$120,"")&amp;IF(Checks!$AE$120="","",CHAR(10)&amp;"Verifier: "&amp;Checks!$AE$120)&amp;IF(Checks!$T$120="","",CHAR(10)&amp;"PIC: "&amp;Checks!$T$120)</f>
        <v/>
      </c>
      <c r="H55" s="115" t="str">
        <f aca="false">IF(Checks!$AH$120="","",Checks!$AH$120)</f>
        <v>OPEN</v>
      </c>
    </row>
    <row r="56" customFormat="false" ht="25.5" hidden="false" customHeight="true" outlineLevel="0" collapsed="false">
      <c r="A56" s="113"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Checks!$A$121&amp;CHAR(10)&amp;IF(Checks!$I$121="","",Checks!$I$121&amp;": ")&amp;Checks!$J$121</f>
        <v>F04-UPL-01
Meal: Meals physically uplifted on board - quantity vs menu checklist</v>
      </c>
      <c r="B57" s="114" t="str">
        <f aca="false">Checks!$K$121&amp;IF(Checks!$O$121="","",IF(Checks!$K$121="","",CHAR(10))&amp;"Note: "&amp;Checks!$O$121)</f>
        <v>Enter expected &amp; actual
Note: Confirm on board before departure; completion time must fall inside the uplift window.</v>
      </c>
      <c r="C57" s="114" t="str">
        <f aca="false">Checks!$N$121&amp;CHAR(10)&amp;IF(ISNUMBER(Checks!$R$121),TEXT(Checks!$R$121,"DD-MMM-YY HH:MM"),"")&amp;" "&amp;Checks!$P$121</f>
        <v>Required
10-Oct-26 23:30 KUL</v>
      </c>
      <c r="D57" s="114" t="str">
        <f aca="false">IF(Checks!$U$121="","",Checks!$U$121)&amp;IF(Checks!$AB$121="","",CHAR(10)&amp;"CA: "&amp;Checks!$AB$121)</f>
        <v/>
      </c>
      <c r="E57" s="114" t="str">
        <f aca="false">IF(Checks!$V$121="","",Checks!$V$121)&amp;IF(Checks!$AC$121="","",IF(Checks!$V$121="","",CHAR(10))&amp;"N/A just.: "&amp;Checks!$AC$121)&amp;IF(Checks!$W$121="","",CHAR(10)&amp;"Batch: "&amp;Checks!$W$121)&amp;IF(AND(Checks!$X$121="",Checks!$Y$121=""),"",CHAR(10)&amp;"Exp: "&amp;Checks!$X$121&amp;"  /  Act: "&amp;Checks!$Y$121)</f>
        <v/>
      </c>
      <c r="F57" s="114" t="str">
        <f aca="false">IF(Checks!$Z$121="","","Evidence: "&amp;Checks!$Z$121)&amp;IF(Checks!$AA$121="","",IF(Checks!$Z$121="","",CHAR(10))&amp;"CA: "&amp;Checks!$AA$121)</f>
        <v/>
      </c>
      <c r="G57" s="114" t="str">
        <f aca="false">IF(ISNUMBER(Checks!$AD$121),TEXT(Checks!$AD$121,"DD-MMM-YY HH:MM")&amp;" "&amp;Checks!$P$121,"")&amp;IF(Checks!$AE$121="","",CHAR(10)&amp;"Verifier: "&amp;Checks!$AE$121)&amp;IF(Checks!$T$121="","",CHAR(10)&amp;"PIC: "&amp;Checks!$T$121)</f>
        <v/>
      </c>
      <c r="H57" s="115" t="str">
        <f aca="false">IF(Checks!$AH$121="","",Checks!$AH$121)</f>
        <v>OPEN</v>
      </c>
    </row>
    <row r="58" customFormat="false" ht="114" hidden="false" customHeight="true" outlineLevel="0" collapsed="false">
      <c r="A58" s="114" t="str">
        <f aca="false">Checks!$A$122&amp;CHAR(10)&amp;IF(Checks!$I$122="","",Checks!$I$122&amp;": ")&amp;Checks!$J$122</f>
        <v>F04-UPL-02
Equipment: Equipment physically loaded at GLD positions - quantity &amp; positions</v>
      </c>
      <c r="B58" s="114" t="str">
        <f aca="false">Checks!$K$122&amp;IF(Checks!$O$122="","",IF(Checks!$K$122="","",CHAR(10))&amp;"Note: "&amp;Checks!$O$122)</f>
        <v>Enter expected &amp; actual
Note: Confirm on board before departure; completion time must fall inside the uplift window.</v>
      </c>
      <c r="C58" s="114" t="str">
        <f aca="false">Checks!$N$122&amp;CHAR(10)&amp;IF(ISNUMBER(Checks!$R$122),TEXT(Checks!$R$122,"DD-MMM-YY HH:MM"),"")&amp;" "&amp;Checks!$P$122</f>
        <v>Required
10-Oct-26 23:30 KUL</v>
      </c>
      <c r="D58" s="114" t="str">
        <f aca="false">IF(Checks!$U$122="","",Checks!$U$122)&amp;IF(Checks!$AB$122="","",CHAR(10)&amp;"CA: "&amp;Checks!$AB$122)</f>
        <v/>
      </c>
      <c r="E58" s="114" t="str">
        <f aca="false">IF(Checks!$V$122="","",Checks!$V$122)&amp;IF(Checks!$AC$122="","",IF(Checks!$V$122="","",CHAR(10))&amp;"N/A just.: "&amp;Checks!$AC$122)&amp;IF(Checks!$W$122="","",CHAR(10)&amp;"Batch: "&amp;Checks!$W$122)&amp;IF(AND(Checks!$X$122="",Checks!$Y$122=""),"",CHAR(10)&amp;"Exp: "&amp;Checks!$X$122&amp;"  /  Act: "&amp;Checks!$Y$122)</f>
        <v/>
      </c>
      <c r="F58" s="114" t="str">
        <f aca="false">IF(Checks!$Z$122="","","Evidence: "&amp;Checks!$Z$122)&amp;IF(Checks!$AA$122="","",IF(Checks!$Z$122="","",CHAR(10))&amp;"CA: "&amp;Checks!$AA$122)</f>
        <v/>
      </c>
      <c r="G58" s="114" t="str">
        <f aca="false">IF(ISNUMBER(Checks!$AD$122),TEXT(Checks!$AD$122,"DD-MMM-YY HH:MM")&amp;" "&amp;Checks!$P$122,"")&amp;IF(Checks!$AE$122="","",CHAR(10)&amp;"Verifier: "&amp;Checks!$AE$122)&amp;IF(Checks!$T$122="","",CHAR(10)&amp;"PIC: "&amp;Checks!$T$122)</f>
        <v/>
      </c>
      <c r="H58" s="115" t="str">
        <f aca="false">IF(Checks!$AH$122="","",Checks!$AH$122)</f>
        <v>OPEN</v>
      </c>
    </row>
    <row r="59" customFormat="false" ht="114" hidden="false" customHeight="true" outlineLevel="0" collapsed="false">
      <c r="A59" s="114" t="str">
        <f aca="false">Checks!$A$123&amp;CHAR(10)&amp;IF(Checks!$I$123="","",Checks!$I$123&amp;": ")&amp;Checks!$J$123</f>
        <v>F04-UPL-03
Amenities: Toiletry kits - on board</v>
      </c>
      <c r="B59" s="114" t="str">
        <f aca="false">Checks!$K$123&amp;IF(Checks!$O$123="","",IF(Checks!$K$123="","",CHAR(10))&amp;"Note: "&amp;Checks!$O$123)</f>
        <v>Available (ticked in reference)</v>
      </c>
      <c r="C59" s="114" t="str">
        <f aca="false">Checks!$N$123&amp;CHAR(10)&amp;IF(ISNUMBER(Checks!$R$123),TEXT(Checks!$R$123,"DD-MMM-YY HH:MM"),"")&amp;" "&amp;Checks!$P$123</f>
        <v>Required
10-Oct-26 23:30 KUL</v>
      </c>
      <c r="D59" s="114" t="str">
        <f aca="false">IF(Checks!$U$123="","",Checks!$U$123)&amp;IF(Checks!$AB$123="","",CHAR(10)&amp;"CA: "&amp;Checks!$AB$123)</f>
        <v/>
      </c>
      <c r="E59" s="114" t="str">
        <f aca="false">IF(Checks!$V$123="","",Checks!$V$123)&amp;IF(Checks!$AC$123="","",IF(Checks!$V$123="","",CHAR(10))&amp;"N/A just.: "&amp;Checks!$AC$123)&amp;IF(Checks!$W$123="","",CHAR(10)&amp;"Batch: "&amp;Checks!$W$123)&amp;IF(AND(Checks!$X$123="",Checks!$Y$123=""),"",CHAR(10)&amp;"Exp: "&amp;Checks!$X$123&amp;"  /  Act: "&amp;Checks!$Y$123)</f>
        <v/>
      </c>
      <c r="F59" s="114" t="str">
        <f aca="false">IF(Checks!$Z$123="","","Evidence: "&amp;Checks!$Z$123)&amp;IF(Checks!$AA$123="","",IF(Checks!$Z$123="","",CHAR(10))&amp;"CA: "&amp;Checks!$AA$123)</f>
        <v/>
      </c>
      <c r="G59" s="114" t="str">
        <f aca="false">IF(ISNUMBER(Checks!$AD$123),TEXT(Checks!$AD$123,"DD-MMM-YY HH:MM")&amp;" "&amp;Checks!$P$123,"")&amp;IF(Checks!$AE$123="","",CHAR(10)&amp;"Verifier: "&amp;Checks!$AE$123)&amp;IF(Checks!$T$123="","",CHAR(10)&amp;"PIC: "&amp;Checks!$T$123)</f>
        <v/>
      </c>
      <c r="H59" s="115" t="str">
        <f aca="false">IF(Checks!$AH$123="","",Checks!$AH$123)</f>
        <v>OPEN</v>
      </c>
    </row>
    <row r="60" customFormat="false" ht="114" hidden="false" customHeight="true" outlineLevel="0" collapsed="false">
      <c r="A60" s="114" t="str">
        <f aca="false">Checks!$A$124&amp;CHAR(10)&amp;IF(Checks!$I$124="","",Checks!$I$124&amp;": ")&amp;Checks!$J$124</f>
        <v>F04-UPL-04
Amenities: Slippers (BS/BC) - on board</v>
      </c>
      <c r="B60" s="114" t="str">
        <f aca="false">Checks!$K$124&amp;IF(Checks!$O$124="","",IF(Checks!$K$124="","",CHAR(10))&amp;"Note: "&amp;Checks!$O$124)</f>
        <v>Available (ticked in reference)</v>
      </c>
      <c r="C60" s="114" t="str">
        <f aca="false">Checks!$N$124&amp;CHAR(10)&amp;IF(ISNUMBER(Checks!$R$124),TEXT(Checks!$R$124,"DD-MMM-YY HH:MM"),"")&amp;" "&amp;Checks!$P$124</f>
        <v>Required
10-Oct-26 23:30 KUL</v>
      </c>
      <c r="D60" s="114" t="str">
        <f aca="false">IF(Checks!$U$124="","",Checks!$U$124)&amp;IF(Checks!$AB$124="","",CHAR(10)&amp;"CA: "&amp;Checks!$AB$124)</f>
        <v/>
      </c>
      <c r="E60" s="114" t="str">
        <f aca="false">IF(Checks!$V$124="","",Checks!$V$124)&amp;IF(Checks!$AC$124="","",IF(Checks!$V$124="","",CHAR(10))&amp;"N/A just.: "&amp;Checks!$AC$124)&amp;IF(Checks!$W$124="","",CHAR(10)&amp;"Batch: "&amp;Checks!$W$124)&amp;IF(AND(Checks!$X$124="",Checks!$Y$124=""),"",CHAR(10)&amp;"Exp: "&amp;Checks!$X$124&amp;"  /  Act: "&amp;Checks!$Y$124)</f>
        <v/>
      </c>
      <c r="F60" s="114" t="str">
        <f aca="false">IF(Checks!$Z$124="","","Evidence: "&amp;Checks!$Z$124)&amp;IF(Checks!$AA$124="","",IF(Checks!$Z$124="","",CHAR(10))&amp;"CA: "&amp;Checks!$AA$124)</f>
        <v/>
      </c>
      <c r="G60" s="114" t="str">
        <f aca="false">IF(ISNUMBER(Checks!$AD$124),TEXT(Checks!$AD$124,"DD-MMM-YY HH:MM")&amp;" "&amp;Checks!$P$124,"")&amp;IF(Checks!$AE$124="","",CHAR(10)&amp;"Verifier: "&amp;Checks!$AE$124)&amp;IF(Checks!$T$124="","",CHAR(10)&amp;"PIC: "&amp;Checks!$T$124)</f>
        <v/>
      </c>
      <c r="H60" s="115" t="str">
        <f aca="false">IF(Checks!$AH$124="","",Checks!$AH$124)</f>
        <v>OPEN</v>
      </c>
    </row>
    <row r="61" customFormat="false" ht="114" hidden="false" customHeight="true" outlineLevel="0" collapsed="false">
      <c r="A61" s="114" t="str">
        <f aca="false">Checks!$A$125&amp;CHAR(10)&amp;IF(Checks!$I$125="","",Checks!$I$125&amp;": ")&amp;Checks!$J$125</f>
        <v>F04-UPL-05
F&amp;B Linen: Towel - on board</v>
      </c>
      <c r="B61" s="114" t="str">
        <f aca="false">Checks!$K$125&amp;IF(Checks!$O$125="","",IF(Checks!$K$125="","",CHAR(10))&amp;"Note: "&amp;Checks!$O$125)</f>
        <v>Available (ticked in reference)</v>
      </c>
      <c r="C61" s="114" t="str">
        <f aca="false">Checks!$N$125&amp;CHAR(10)&amp;IF(ISNUMBER(Checks!$R$125),TEXT(Checks!$R$125,"DD-MMM-YY HH:MM"),"")&amp;" "&amp;Checks!$P$125</f>
        <v>Required
10-Oct-26 23:30 KUL</v>
      </c>
      <c r="D61" s="114" t="str">
        <f aca="false">IF(Checks!$U$125="","",Checks!$U$125)&amp;IF(Checks!$AB$125="","",CHAR(10)&amp;"CA: "&amp;Checks!$AB$125)</f>
        <v/>
      </c>
      <c r="E61" s="114" t="str">
        <f aca="false">IF(Checks!$V$125="","",Checks!$V$125)&amp;IF(Checks!$AC$125="","",IF(Checks!$V$125="","",CHAR(10))&amp;"N/A just.: "&amp;Checks!$AC$125)&amp;IF(Checks!$W$125="","",CHAR(10)&amp;"Batch: "&amp;Checks!$W$125)&amp;IF(AND(Checks!$X$125="",Checks!$Y$125=""),"",CHAR(10)&amp;"Exp: "&amp;Checks!$X$125&amp;"  /  Act: "&amp;Checks!$Y$125)</f>
        <v/>
      </c>
      <c r="F61" s="114" t="str">
        <f aca="false">IF(Checks!$Z$125="","","Evidence: "&amp;Checks!$Z$125)&amp;IF(Checks!$AA$125="","",IF(Checks!$Z$125="","",CHAR(10))&amp;"CA: "&amp;Checks!$AA$125)</f>
        <v/>
      </c>
      <c r="G61" s="114" t="str">
        <f aca="false">IF(ISNUMBER(Checks!$AD$125),TEXT(Checks!$AD$125,"DD-MMM-YY HH:MM")&amp;" "&amp;Checks!$P$125,"")&amp;IF(Checks!$AE$125="","",CHAR(10)&amp;"Verifier: "&amp;Checks!$AE$125)&amp;IF(Checks!$T$125="","",CHAR(10)&amp;"PIC: "&amp;Checks!$T$125)</f>
        <v/>
      </c>
      <c r="H61" s="115" t="str">
        <f aca="false">IF(Checks!$AH$125="","",Checks!$AH$125)</f>
        <v>OPEN</v>
      </c>
    </row>
    <row r="62" customFormat="false" ht="114" hidden="false" customHeight="true" outlineLevel="0" collapsed="false">
      <c r="A62" s="114" t="str">
        <f aca="false">Checks!$A$126&amp;CHAR(10)&amp;IF(Checks!$I$126="","",Checks!$I$126&amp;": ")&amp;Checks!$J$126</f>
        <v>F04-UPL-06
F&amp;B Linen: Tray cloth - on board</v>
      </c>
      <c r="B62" s="114" t="str">
        <f aca="false">Checks!$K$126&amp;IF(Checks!$O$126="","",IF(Checks!$K$126="","",CHAR(10))&amp;"Note: "&amp;Checks!$O$126)</f>
        <v>Available (ticked in reference)</v>
      </c>
      <c r="C62" s="114" t="str">
        <f aca="false">Checks!$N$126&amp;CHAR(10)&amp;IF(ISNUMBER(Checks!$R$126),TEXT(Checks!$R$126,"DD-MMM-YY HH:MM"),"")&amp;" "&amp;Checks!$P$126</f>
        <v>Required
10-Oct-26 23:30 KUL</v>
      </c>
      <c r="D62" s="114" t="str">
        <f aca="false">IF(Checks!$U$126="","",Checks!$U$126)&amp;IF(Checks!$AB$126="","",CHAR(10)&amp;"CA: "&amp;Checks!$AB$126)</f>
        <v/>
      </c>
      <c r="E62" s="114" t="str">
        <f aca="false">IF(Checks!$V$126="","",Checks!$V$126)&amp;IF(Checks!$AC$126="","",IF(Checks!$V$126="","",CHAR(10))&amp;"N/A just.: "&amp;Checks!$AC$126)&amp;IF(Checks!$W$126="","",CHAR(10)&amp;"Batch: "&amp;Checks!$W$126)&amp;IF(AND(Checks!$X$126="",Checks!$Y$126=""),"",CHAR(10)&amp;"Exp: "&amp;Checks!$X$126&amp;"  /  Act: "&amp;Checks!$Y$126)</f>
        <v/>
      </c>
      <c r="F62" s="114" t="str">
        <f aca="false">IF(Checks!$Z$126="","","Evidence: "&amp;Checks!$Z$126)&amp;IF(Checks!$AA$126="","",IF(Checks!$Z$126="","",CHAR(10))&amp;"CA: "&amp;Checks!$AA$126)</f>
        <v/>
      </c>
      <c r="G62" s="114" t="str">
        <f aca="false">IF(ISNUMBER(Checks!$AD$126),TEXT(Checks!$AD$126,"DD-MMM-YY HH:MM")&amp;" "&amp;Checks!$P$126,"")&amp;IF(Checks!$AE$126="","",CHAR(10)&amp;"Verifier: "&amp;Checks!$AE$126)&amp;IF(Checks!$T$126="","",CHAR(10)&amp;"PIC: "&amp;Checks!$T$126)</f>
        <v/>
      </c>
      <c r="H62" s="115" t="str">
        <f aca="false">IF(Checks!$AH$126="","",Checks!$AH$126)</f>
        <v>OPEN</v>
      </c>
    </row>
    <row r="63" customFormat="false" ht="114" hidden="false" customHeight="true" outlineLevel="0" collapsed="false">
      <c r="A63" s="114" t="str">
        <f aca="false">Checks!$A$127&amp;CHAR(10)&amp;IF(Checks!$I$127="","",Checks!$I$127&amp;": ")&amp;Checks!$J$127</f>
        <v>F04-UPL-07
F&amp;B Linen: Napkin - on board</v>
      </c>
      <c r="B63" s="114" t="str">
        <f aca="false">Checks!$K$127&amp;IF(Checks!$O$127="","",IF(Checks!$K$127="","",CHAR(10))&amp;"Note: "&amp;Checks!$O$127)</f>
        <v>Available (ticked in reference)</v>
      </c>
      <c r="C63" s="114" t="str">
        <f aca="false">Checks!$N$127&amp;CHAR(10)&amp;IF(ISNUMBER(Checks!$R$127),TEXT(Checks!$R$127,"DD-MMM-YY HH:MM"),"")&amp;" "&amp;Checks!$P$127</f>
        <v>Required
10-Oct-26 23:30 KUL</v>
      </c>
      <c r="D63" s="114" t="str">
        <f aca="false">IF(Checks!$U$127="","",Checks!$U$127)&amp;IF(Checks!$AB$127="","",CHAR(10)&amp;"CA: "&amp;Checks!$AB$127)</f>
        <v/>
      </c>
      <c r="E63" s="114" t="str">
        <f aca="false">IF(Checks!$V$127="","",Checks!$V$127)&amp;IF(Checks!$AC$127="","",IF(Checks!$V$127="","",CHAR(10))&amp;"N/A just.: "&amp;Checks!$AC$127)&amp;IF(Checks!$W$127="","",CHAR(10)&amp;"Batch: "&amp;Checks!$W$127)&amp;IF(AND(Checks!$X$127="",Checks!$Y$127=""),"",CHAR(10)&amp;"Exp: "&amp;Checks!$X$127&amp;"  /  Act: "&amp;Checks!$Y$127)</f>
        <v/>
      </c>
      <c r="F63" s="114" t="str">
        <f aca="false">IF(Checks!$Z$127="","","Evidence: "&amp;Checks!$Z$127)&amp;IF(Checks!$AA$127="","",IF(Checks!$Z$127="","",CHAR(10))&amp;"CA: "&amp;Checks!$AA$127)</f>
        <v/>
      </c>
      <c r="G63" s="114" t="str">
        <f aca="false">IF(ISNUMBER(Checks!$AD$127),TEXT(Checks!$AD$127,"DD-MMM-YY HH:MM")&amp;" "&amp;Checks!$P$127,"")&amp;IF(Checks!$AE$127="","",CHAR(10)&amp;"Verifier: "&amp;Checks!$AE$127)&amp;IF(Checks!$T$127="","",CHAR(10)&amp;"PIC: "&amp;Checks!$T$127)</f>
        <v/>
      </c>
      <c r="H63" s="115" t="str">
        <f aca="false">IF(Checks!$AH$127="","",Checks!$AH$127)</f>
        <v>OPEN</v>
      </c>
    </row>
    <row r="64" customFormat="false" ht="114" hidden="false" customHeight="true" outlineLevel="0" collapsed="false">
      <c r="A64" s="114" t="str">
        <f aca="false">Checks!$A$128&amp;CHAR(10)&amp;IF(Checks!$I$128="","",Checks!$I$128&amp;": ")&amp;Checks!$J$128</f>
        <v>F04-UPL-08
F&amp;B Linen: Table cloth - on board</v>
      </c>
      <c r="B64" s="114" t="str">
        <f aca="false">Checks!$K$128&amp;IF(Checks!$O$128="","",IF(Checks!$K$128="","",CHAR(10))&amp;"Note: "&amp;Checks!$O$128)</f>
        <v>Available (ticked in reference)</v>
      </c>
      <c r="C64" s="114" t="str">
        <f aca="false">Checks!$N$128&amp;CHAR(10)&amp;IF(ISNUMBER(Checks!$R$128),TEXT(Checks!$R$128,"DD-MMM-YY HH:MM"),"")&amp;" "&amp;Checks!$P$128</f>
        <v>Required
10-Oct-26 23:30 KUL</v>
      </c>
      <c r="D64" s="114" t="str">
        <f aca="false">IF(Checks!$U$128="","",Checks!$U$128)&amp;IF(Checks!$AB$128="","",CHAR(10)&amp;"CA: "&amp;Checks!$AB$128)</f>
        <v/>
      </c>
      <c r="E64" s="114" t="str">
        <f aca="false">IF(Checks!$V$128="","",Checks!$V$128)&amp;IF(Checks!$AC$128="","",IF(Checks!$V$128="","",CHAR(10))&amp;"N/A just.: "&amp;Checks!$AC$128)&amp;IF(Checks!$W$128="","",CHAR(10)&amp;"Batch: "&amp;Checks!$W$128)&amp;IF(AND(Checks!$X$128="",Checks!$Y$128=""),"",CHAR(10)&amp;"Exp: "&amp;Checks!$X$128&amp;"  /  Act: "&amp;Checks!$Y$128)</f>
        <v/>
      </c>
      <c r="F64" s="114" t="str">
        <f aca="false">IF(Checks!$Z$128="","","Evidence: "&amp;Checks!$Z$128)&amp;IF(Checks!$AA$128="","",IF(Checks!$Z$128="","",CHAR(10))&amp;"CA: "&amp;Checks!$AA$128)</f>
        <v/>
      </c>
      <c r="G64" s="114" t="str">
        <f aca="false">IF(ISNUMBER(Checks!$AD$128),TEXT(Checks!$AD$128,"DD-MMM-YY HH:MM")&amp;" "&amp;Checks!$P$128,"")&amp;IF(Checks!$AE$128="","",CHAR(10)&amp;"Verifier: "&amp;Checks!$AE$128)&amp;IF(Checks!$T$128="","",CHAR(10)&amp;"PIC: "&amp;Checks!$T$128)</f>
        <v/>
      </c>
      <c r="H64" s="115" t="str">
        <f aca="false">IF(Checks!$AH$128="","",Checks!$AH$128)</f>
        <v>OPEN</v>
      </c>
    </row>
    <row r="65" customFormat="false" ht="114" hidden="false" customHeight="true" outlineLevel="0" collapsed="false">
      <c r="A65" s="114" t="str">
        <f aca="false">Checks!$A$129&amp;CHAR(10)&amp;IF(Checks!$I$129="","",Checks!$I$129&amp;": ")&amp;Checks!$J$129</f>
        <v>F04-UPL-09
F&amp;B Linen: Bread linen (using table cloth) - on board</v>
      </c>
      <c r="B65" s="114" t="str">
        <f aca="false">Checks!$K$129&amp;IF(Checks!$O$129="","",IF(Checks!$K$129="","",CHAR(10))&amp;"Note: "&amp;Checks!$O$129)</f>
        <v>Available (ticked in reference)</v>
      </c>
      <c r="C65" s="114" t="str">
        <f aca="false">Checks!$N$129&amp;CHAR(10)&amp;IF(ISNUMBER(Checks!$R$129),TEXT(Checks!$R$129,"DD-MMM-YY HH:MM"),"")&amp;" "&amp;Checks!$P$129</f>
        <v>Required
10-Oct-26 23:30 KUL</v>
      </c>
      <c r="D65" s="114" t="str">
        <f aca="false">IF(Checks!$U$129="","",Checks!$U$129)&amp;IF(Checks!$AB$129="","",CHAR(10)&amp;"CA: "&amp;Checks!$AB$129)</f>
        <v/>
      </c>
      <c r="E65" s="114" t="str">
        <f aca="false">IF(Checks!$V$129="","",Checks!$V$129)&amp;IF(Checks!$AC$129="","",IF(Checks!$V$129="","",CHAR(10))&amp;"N/A just.: "&amp;Checks!$AC$129)&amp;IF(Checks!$W$129="","",CHAR(10)&amp;"Batch: "&amp;Checks!$W$129)&amp;IF(AND(Checks!$X$129="",Checks!$Y$129=""),"",CHAR(10)&amp;"Exp: "&amp;Checks!$X$129&amp;"  /  Act: "&amp;Checks!$Y$129)</f>
        <v/>
      </c>
      <c r="F65" s="114" t="str">
        <f aca="false">IF(Checks!$Z$129="","","Evidence: "&amp;Checks!$Z$129)&amp;IF(Checks!$AA$129="","",IF(Checks!$Z$129="","",CHAR(10))&amp;"CA: "&amp;Checks!$AA$129)</f>
        <v/>
      </c>
      <c r="G65" s="114" t="str">
        <f aca="false">IF(ISNUMBER(Checks!$AD$129),TEXT(Checks!$AD$129,"DD-MMM-YY HH:MM")&amp;" "&amp;Checks!$P$129,"")&amp;IF(Checks!$AE$129="","",CHAR(10)&amp;"Verifier: "&amp;Checks!$AE$129)&amp;IF(Checks!$T$129="","",CHAR(10)&amp;"PIC: "&amp;Checks!$T$129)</f>
        <v/>
      </c>
      <c r="H65" s="115" t="str">
        <f aca="false">IF(Checks!$AH$129="","",Checks!$AH$129)</f>
        <v>OPEN</v>
      </c>
    </row>
    <row r="66" customFormat="false" ht="114" hidden="false" customHeight="true" outlineLevel="0" collapsed="false">
      <c r="A66" s="114" t="str">
        <f aca="false">Checks!$A$130&amp;CHAR(10)&amp;IF(Checks!$I$130="","",Checks!$I$130&amp;": ")&amp;Checks!$J$130</f>
        <v>F04-UPL-10
F&amp;B Linen: Trolley cloth - on board</v>
      </c>
      <c r="B66" s="114" t="str">
        <f aca="false">SUBSTITUTE(Checks!$K$130&amp;IF(Checks!$O$130="","",IF(Checks!$K$130="","",CHAR(10))&amp;"Note: "&amp;Checks!$O$130),"F&amp;B LINEN!","Ref: F&amp;B LINEN!")</f>
        <v>Wide body: Top/Middle &amp; Bottom
Note: Per note Ref: F&amp;B LINEN!B79:C80.</v>
      </c>
      <c r="C66" s="114" t="str">
        <f aca="false">Checks!$N$130&amp;CHAR(10)&amp;IF(ISNUMBER(Checks!$R$130),TEXT(Checks!$R$130,"DD-MMM-YY HH:MM"),"")&amp;" "&amp;Checks!$P$130</f>
        <v>Required
10-Oct-26 23:30 KUL</v>
      </c>
      <c r="D66" s="114" t="str">
        <f aca="false">IF(Checks!$U$130="","",Checks!$U$130)&amp;IF(Checks!$AB$130="","",CHAR(10)&amp;"CA: "&amp;Checks!$AB$130)</f>
        <v/>
      </c>
      <c r="E66" s="114" t="str">
        <f aca="false">IF(Checks!$V$130="","",Checks!$V$130)&amp;IF(Checks!$AC$130="","",IF(Checks!$V$130="","",CHAR(10))&amp;"N/A just.: "&amp;Checks!$AC$130)&amp;IF(Checks!$W$130="","",CHAR(10)&amp;"Batch: "&amp;Checks!$W$130)&amp;IF(AND(Checks!$X$130="",Checks!$Y$130=""),"",CHAR(10)&amp;"Exp: "&amp;Checks!$X$130&amp;"  /  Act: "&amp;Checks!$Y$130)</f>
        <v/>
      </c>
      <c r="F66" s="114" t="str">
        <f aca="false">IF(Checks!$Z$130="","","Evidence: "&amp;Checks!$Z$130)&amp;IF(Checks!$AA$130="","",IF(Checks!$Z$130="","",CHAR(10))&amp;"CA: "&amp;Checks!$AA$130)</f>
        <v/>
      </c>
      <c r="G66" s="114" t="str">
        <f aca="false">IF(ISNUMBER(Checks!$AD$130),TEXT(Checks!$AD$130,"DD-MMM-YY HH:MM")&amp;" "&amp;Checks!$P$130,"")&amp;IF(Checks!$AE$130="","",CHAR(10)&amp;"Verifier: "&amp;Checks!$AE$130)&amp;IF(Checks!$T$130="","",CHAR(10)&amp;"PIC: "&amp;Checks!$T$130)</f>
        <v/>
      </c>
      <c r="H66" s="115" t="str">
        <f aca="false">IF(Checks!$AH$130="","",Checks!$AH$130)</f>
        <v>OPEN</v>
      </c>
    </row>
    <row r="67" customFormat="false" ht="114" hidden="false" customHeight="true" outlineLevel="0" collapsed="false">
      <c r="A67" s="114" t="str">
        <f aca="false">Checks!$A$131&amp;CHAR(10)&amp;IF(Checks!$I$131="","",Checks!$I$131&amp;": ")&amp;Checks!$J$131</f>
        <v>F04-UPL-11
F&amp;B Linen: Linen bag - on board</v>
      </c>
      <c r="B67" s="114" t="str">
        <f aca="false">Checks!$K$131&amp;IF(Checks!$O$131="","",IF(Checks!$K$131="","",CHAR(10))&amp;"Note: "&amp;Checks!$O$131)</f>
        <v>Available (ticked in reference)</v>
      </c>
      <c r="C67" s="114" t="str">
        <f aca="false">Checks!$N$131&amp;CHAR(10)&amp;IF(ISNUMBER(Checks!$R$131),TEXT(Checks!$R$131,"DD-MMM-YY HH:MM"),"")&amp;" "&amp;Checks!$P$131</f>
        <v>Required
10-Oct-26 23:30 KUL</v>
      </c>
      <c r="D67" s="114" t="str">
        <f aca="false">IF(Checks!$U$131="","",Checks!$U$131)&amp;IF(Checks!$AB$131="","",CHAR(10)&amp;"CA: "&amp;Checks!$AB$131)</f>
        <v/>
      </c>
      <c r="E67" s="114" t="str">
        <f aca="false">IF(Checks!$V$131="","",Checks!$V$131)&amp;IF(Checks!$AC$131="","",IF(Checks!$V$131="","",CHAR(10))&amp;"N/A just.: "&amp;Checks!$AC$131)&amp;IF(Checks!$W$131="","",CHAR(10)&amp;"Batch: "&amp;Checks!$W$131)&amp;IF(AND(Checks!$X$131="",Checks!$Y$131=""),"",CHAR(10)&amp;"Exp: "&amp;Checks!$X$131&amp;"  /  Act: "&amp;Checks!$Y$131)</f>
        <v/>
      </c>
      <c r="F67" s="114" t="str">
        <f aca="false">IF(Checks!$Z$131="","","Evidence: "&amp;Checks!$Z$131)&amp;IF(Checks!$AA$131="","",IF(Checks!$Z$131="","",CHAR(10))&amp;"CA: "&amp;Checks!$AA$131)</f>
        <v/>
      </c>
      <c r="G67" s="114" t="str">
        <f aca="false">IF(ISNUMBER(Checks!$AD$131),TEXT(Checks!$AD$131,"DD-MMM-YY HH:MM")&amp;" "&amp;Checks!$P$131,"")&amp;IF(Checks!$AE$131="","",CHAR(10)&amp;"Verifier: "&amp;Checks!$AE$131)&amp;IF(Checks!$T$131="","",CHAR(10)&amp;"PIC: "&amp;Checks!$T$131)</f>
        <v/>
      </c>
      <c r="H67" s="115" t="str">
        <f aca="false">IF(Checks!$AH$131="","",Checks!$AH$131)</f>
        <v>OPEN</v>
      </c>
    </row>
    <row r="68" customFormat="false" ht="114" hidden="false" customHeight="true" outlineLevel="0" collapsed="false">
      <c r="A68" s="114" t="str">
        <f aca="false">Checks!$A$132&amp;CHAR(10)&amp;IF(Checks!$I$132="","",Checks!$I$132&amp;": ")&amp;Checks!$J$132</f>
        <v>F04-UPL-12
Seat Linen: Seat pillow (BS &amp; BC) - on board</v>
      </c>
      <c r="B68" s="114" t="str">
        <f aca="false">Checks!$K$132&amp;IF(Checks!$O$132="","",IF(Checks!$K$132="","",CHAR(10))&amp;"Note: "&amp;Checks!$O$132)</f>
        <v>Available 100% (ticked in reference)</v>
      </c>
      <c r="C68" s="114" t="str">
        <f aca="false">Checks!$N$132&amp;CHAR(10)&amp;IF(ISNUMBER(Checks!$R$132),TEXT(Checks!$R$132,"DD-MMM-YY HH:MM"),"")&amp;" "&amp;Checks!$P$132</f>
        <v>Required
10-Oct-26 23:30 KUL</v>
      </c>
      <c r="D68" s="114" t="str">
        <f aca="false">IF(Checks!$U$132="","",Checks!$U$132)&amp;IF(Checks!$AB$132="","",CHAR(10)&amp;"CA: "&amp;Checks!$AB$132)</f>
        <v/>
      </c>
      <c r="E68" s="114" t="str">
        <f aca="false">IF(Checks!$V$132="","",Checks!$V$132)&amp;IF(Checks!$AC$132="","",IF(Checks!$V$132="","",CHAR(10))&amp;"N/A just.: "&amp;Checks!$AC$132)&amp;IF(Checks!$W$132="","",CHAR(10)&amp;"Batch: "&amp;Checks!$W$132)&amp;IF(AND(Checks!$X$132="",Checks!$Y$132=""),"",CHAR(10)&amp;"Exp: "&amp;Checks!$X$132&amp;"  /  Act: "&amp;Checks!$Y$132)</f>
        <v/>
      </c>
      <c r="F68" s="114" t="str">
        <f aca="false">IF(Checks!$Z$132="","","Evidence: "&amp;Checks!$Z$132)&amp;IF(Checks!$AA$132="","",IF(Checks!$Z$132="","",CHAR(10))&amp;"CA: "&amp;Checks!$AA$132)</f>
        <v/>
      </c>
      <c r="G68" s="114" t="str">
        <f aca="false">IF(ISNUMBER(Checks!$AD$132),TEXT(Checks!$AD$132,"DD-MMM-YY HH:MM")&amp;" "&amp;Checks!$P$132,"")&amp;IF(Checks!$AE$132="","",CHAR(10)&amp;"Verifier: "&amp;Checks!$AE$132)&amp;IF(Checks!$T$132="","",CHAR(10)&amp;"PIC: "&amp;Checks!$T$132)</f>
        <v/>
      </c>
      <c r="H68" s="115" t="str">
        <f aca="false">IF(Checks!$AH$132="","",Checks!$AH$132)</f>
        <v>OPEN</v>
      </c>
    </row>
    <row r="69" customFormat="false" ht="114" hidden="false" customHeight="true" outlineLevel="0" collapsed="false">
      <c r="A69" s="114" t="str">
        <f aca="false">Checks!$A$133&amp;CHAR(10)&amp;IF(Checks!$I$133="","",Checks!$I$133&amp;": ")&amp;Checks!$J$133</f>
        <v>F04-UPL-13
Seat Linen: Duvet (BS &amp; BC) - on board</v>
      </c>
      <c r="B69" s="114" t="str">
        <f aca="false">Checks!$K$133&amp;IF(Checks!$O$133="","",IF(Checks!$K$133="","",CHAR(10))&amp;"Note: "&amp;Checks!$O$133)</f>
        <v>Available 100% (ticked in reference)</v>
      </c>
      <c r="C69" s="114" t="str">
        <f aca="false">Checks!$N$133&amp;CHAR(10)&amp;IF(ISNUMBER(Checks!$R$133),TEXT(Checks!$R$133,"DD-MMM-YY HH:MM"),"")&amp;" "&amp;Checks!$P$133</f>
        <v>Required
10-Oct-26 23:30 KUL</v>
      </c>
      <c r="D69" s="114" t="str">
        <f aca="false">IF(Checks!$U$133="","",Checks!$U$133)&amp;IF(Checks!$AB$133="","",CHAR(10)&amp;"CA: "&amp;Checks!$AB$133)</f>
        <v/>
      </c>
      <c r="E69" s="114" t="str">
        <f aca="false">IF(Checks!$V$133="","",Checks!$V$133)&amp;IF(Checks!$AC$133="","",IF(Checks!$V$133="","",CHAR(10))&amp;"N/A just.: "&amp;Checks!$AC$133)&amp;IF(Checks!$W$133="","",CHAR(10)&amp;"Batch: "&amp;Checks!$W$133)&amp;IF(AND(Checks!$X$133="",Checks!$Y$133=""),"",CHAR(10)&amp;"Exp: "&amp;Checks!$X$133&amp;"  /  Act: "&amp;Checks!$Y$133)</f>
        <v/>
      </c>
      <c r="F69" s="114" t="str">
        <f aca="false">IF(Checks!$Z$133="","","Evidence: "&amp;Checks!$Z$133)&amp;IF(Checks!$AA$133="","",IF(Checks!$Z$133="","",CHAR(10))&amp;"CA: "&amp;Checks!$AA$133)</f>
        <v/>
      </c>
      <c r="G69" s="114" t="str">
        <f aca="false">IF(ISNUMBER(Checks!$AD$133),TEXT(Checks!$AD$133,"DD-MMM-YY HH:MM")&amp;" "&amp;Checks!$P$133,"")&amp;IF(Checks!$AE$133="","",CHAR(10)&amp;"Verifier: "&amp;Checks!$AE$133)&amp;IF(Checks!$T$133="","",CHAR(10)&amp;"PIC: "&amp;Checks!$T$133)</f>
        <v/>
      </c>
      <c r="H69" s="115" t="str">
        <f aca="false">IF(Checks!$AH$133="","",Checks!$AH$133)</f>
        <v>OPEN</v>
      </c>
    </row>
    <row r="70" customFormat="false" ht="114" hidden="false" customHeight="true" outlineLevel="0" collapsed="false">
      <c r="A70" s="114" t="str">
        <f aca="false">Checks!$A$134&amp;CHAR(10)&amp;IF(Checks!$I$134="","",Checks!$I$134&amp;": ")&amp;Checks!$J$134</f>
        <v>F04-UPL-14
Seat Linen: Mattress (BS &amp; BC) - on board</v>
      </c>
      <c r="B70" s="114" t="str">
        <f aca="false">Checks!$K$134&amp;IF(Checks!$O$134="","",IF(Checks!$K$134="","",CHAR(10))&amp;"Note: "&amp;Checks!$O$134)</f>
        <v>Available 100% (ticked in reference)</v>
      </c>
      <c r="C70" s="114" t="str">
        <f aca="false">Checks!$N$134&amp;CHAR(10)&amp;IF(ISNUMBER(Checks!$R$134),TEXT(Checks!$R$134,"DD-MMM-YY HH:MM"),"")&amp;" "&amp;Checks!$P$134</f>
        <v>Required
10-Oct-26 23:30 KUL</v>
      </c>
      <c r="D70" s="114" t="str">
        <f aca="false">IF(Checks!$U$134="","",Checks!$U$134)&amp;IF(Checks!$AB$134="","",CHAR(10)&amp;"CA: "&amp;Checks!$AB$134)</f>
        <v/>
      </c>
      <c r="E70" s="114" t="str">
        <f aca="false">IF(Checks!$V$134="","",Checks!$V$134)&amp;IF(Checks!$AC$134="","",IF(Checks!$V$134="","",CHAR(10))&amp;"N/A just.: "&amp;Checks!$AC$134)&amp;IF(Checks!$W$134="","",CHAR(10)&amp;"Batch: "&amp;Checks!$W$134)&amp;IF(AND(Checks!$X$134="",Checks!$Y$134=""),"",CHAR(10)&amp;"Exp: "&amp;Checks!$X$134&amp;"  /  Act: "&amp;Checks!$Y$134)</f>
        <v/>
      </c>
      <c r="F70" s="114" t="str">
        <f aca="false">IF(Checks!$Z$134="","","Evidence: "&amp;Checks!$Z$134)&amp;IF(Checks!$AA$134="","",IF(Checks!$Z$134="","",CHAR(10))&amp;"CA: "&amp;Checks!$AA$134)</f>
        <v/>
      </c>
      <c r="G70" s="114" t="str">
        <f aca="false">IF(ISNUMBER(Checks!$AD$134),TEXT(Checks!$AD$134,"DD-MMM-YY HH:MM")&amp;" "&amp;Checks!$P$134,"")&amp;IF(Checks!$AE$134="","",CHAR(10)&amp;"Verifier: "&amp;Checks!$AE$134)&amp;IF(Checks!$T$134="","",CHAR(10)&amp;"PIC: "&amp;Checks!$T$134)</f>
        <v/>
      </c>
      <c r="H70" s="115" t="str">
        <f aca="false">IF(Checks!$AH$134="","",Checks!$AH$134)</f>
        <v>OPEN</v>
      </c>
    </row>
    <row r="71" customFormat="false" ht="114" hidden="false" customHeight="true" outlineLevel="0" collapsed="false">
      <c r="A71" s="114" t="str">
        <f aca="false">Checks!$A$135&amp;CHAR(10)&amp;IF(Checks!$I$135="","",Checks!$I$135&amp;": ")&amp;Checks!$J$135</f>
        <v>F04-UPL-15
Signature Drinks: Signature drink &amp; garnish (BC) - on board</v>
      </c>
      <c r="B71" s="114" t="str">
        <f aca="false">Checks!$K$135&amp;IF(Checks!$O$135="","",IF(Checks!$K$135="","",CHAR(10))&amp;"Note: "&amp;Checks!$O$135)</f>
        <v>Available (ticked in reference)
Note: Signature drinks &amp; garnish uplifted from KUL (note D79).</v>
      </c>
      <c r="C71" s="114" t="str">
        <f aca="false">Checks!$N$135&amp;CHAR(10)&amp;IF(ISNUMBER(Checks!$R$135),TEXT(Checks!$R$135,"DD-MMM-YY HH:MM"),"")&amp;" "&amp;Checks!$P$135</f>
        <v>Required
10-Oct-26 23:30 KUL</v>
      </c>
      <c r="D71" s="114" t="str">
        <f aca="false">IF(Checks!$U$135="","",Checks!$U$135)&amp;IF(Checks!$AB$135="","",CHAR(10)&amp;"CA: "&amp;Checks!$AB$135)</f>
        <v/>
      </c>
      <c r="E71" s="114" t="str">
        <f aca="false">IF(Checks!$V$135="","",Checks!$V$135)&amp;IF(Checks!$AC$135="","",IF(Checks!$V$135="","",CHAR(10))&amp;"N/A just.: "&amp;Checks!$AC$135)&amp;IF(Checks!$W$135="","",CHAR(10)&amp;"Batch: "&amp;Checks!$W$135)&amp;IF(AND(Checks!$X$135="",Checks!$Y$135=""),"",CHAR(10)&amp;"Exp: "&amp;Checks!$X$135&amp;"  /  Act: "&amp;Checks!$Y$135)</f>
        <v/>
      </c>
      <c r="F71" s="114" t="str">
        <f aca="false">IF(Checks!$Z$135="","","Evidence: "&amp;Checks!$Z$135)&amp;IF(Checks!$AA$135="","",IF(Checks!$Z$135="","",CHAR(10))&amp;"CA: "&amp;Checks!$AA$135)</f>
        <v/>
      </c>
      <c r="G71" s="114" t="str">
        <f aca="false">IF(ISNUMBER(Checks!$AD$135),TEXT(Checks!$AD$135,"DD-MMM-YY HH:MM")&amp;" "&amp;Checks!$P$135,"")&amp;IF(Checks!$AE$135="","",CHAR(10)&amp;"Verifier: "&amp;Checks!$AE$135)&amp;IF(Checks!$T$135="","",CHAR(10)&amp;"PIC: "&amp;Checks!$T$135)</f>
        <v/>
      </c>
      <c r="H71" s="115" t="str">
        <f aca="false">IF(Checks!$AH$135="","",Checks!$AH$135)</f>
        <v>OPEN</v>
      </c>
    </row>
    <row r="72" customFormat="false" ht="114" hidden="false" customHeight="true" outlineLevel="0" collapsed="false">
      <c r="A72" s="114" t="str">
        <f aca="false">Checks!$A$136&amp;CHAR(10)&amp;IF(Checks!$I$136="","",Checks!$I$136&amp;": ")&amp;Checks!$J$136</f>
        <v>F04-UPL-16
Sales Cart: Sales cart (caterer PASB) - on board</v>
      </c>
      <c r="B72" s="114" t="str">
        <f aca="false">Checks!$K$136&amp;IF(Checks!$O$136="","",IF(Checks!$K$136="","",CHAR(10))&amp;"Note: "&amp;Checks!$O$136)</f>
        <v>A359: 5R41A &amp; 5R42A (not applicable for LHR) (full cart); 9M-MAH: G4F13A (half cart) - per tail
Note: Block 7.17 h &gt;= 4 h. Location depends on tail.</v>
      </c>
      <c r="C72" s="114" t="str">
        <f aca="false">Checks!$N$136&amp;CHAR(10)&amp;IF(ISNUMBER(Checks!$R$136),TEXT(Checks!$R$136,"DD-MMM-YY HH:MM"),"")&amp;" "&amp;Checks!$P$136</f>
        <v>Required
10-Oct-26 23:30 KUL</v>
      </c>
      <c r="D72" s="114" t="str">
        <f aca="false">IF(Checks!$U$136="","",Checks!$U$136)&amp;IF(Checks!$AB$136="","",CHAR(10)&amp;"CA: "&amp;Checks!$AB$136)</f>
        <v/>
      </c>
      <c r="E72" s="114" t="str">
        <f aca="false">IF(Checks!$V$136="","",Checks!$V$136)&amp;IF(Checks!$AC$136="","",IF(Checks!$V$136="","",CHAR(10))&amp;"N/A just.: "&amp;Checks!$AC$136)&amp;IF(Checks!$W$136="","",CHAR(10)&amp;"Batch: "&amp;Checks!$W$136)&amp;IF(AND(Checks!$X$136="",Checks!$Y$136=""),"",CHAR(10)&amp;"Exp: "&amp;Checks!$X$136&amp;"  /  Act: "&amp;Checks!$Y$136)</f>
        <v/>
      </c>
      <c r="F72" s="114" t="str">
        <f aca="false">IF(Checks!$Z$136="","","Evidence: "&amp;Checks!$Z$136)&amp;IF(Checks!$AA$136="","",IF(Checks!$Z$136="","",CHAR(10))&amp;"CA: "&amp;Checks!$AA$136)</f>
        <v/>
      </c>
      <c r="G72" s="114" t="str">
        <f aca="false">IF(ISNUMBER(Checks!$AD$136),TEXT(Checks!$AD$136,"DD-MMM-YY HH:MM")&amp;" "&amp;Checks!$P$136,"")&amp;IF(Checks!$AE$136="","",CHAR(10)&amp;"Verifier: "&amp;Checks!$AE$136)&amp;IF(Checks!$T$136="","",CHAR(10)&amp;"PIC: "&amp;Checks!$T$136)</f>
        <v/>
      </c>
      <c r="H72" s="115" t="str">
        <f aca="false">IF(Checks!$AH$136="","",Checks!$AH$136)</f>
        <v>OPEN</v>
      </c>
    </row>
    <row r="74" customFormat="false" ht="24" hidden="false" customHeight="true" outlineLevel="0" collapsed="false">
      <c r="A74" s="116" t="s">
        <v>3453</v>
      </c>
      <c r="B74" s="116"/>
      <c r="C74" s="116"/>
      <c r="D74" s="116"/>
      <c r="E74" s="116" t="s">
        <v>3454</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3408</v>
      </c>
      <c r="B2" s="94" t="str">
        <f aca="false">Flights!$F$9&amp;"   "&amp;TEXT(Flights!$D$9,"DD-MMM-YY")&amp;" ("&amp;Flights!$E$9&amp;")"</f>
        <v>MH0089   15-Oct-26 (THU)</v>
      </c>
      <c r="C2" s="94"/>
      <c r="D2" s="94"/>
      <c r="E2" s="95" t="s">
        <v>3409</v>
      </c>
      <c r="F2" s="96" t="str">
        <f aca="false">Flights!$AT$9</f>
        <v>NOT READY – DOCUMENTS</v>
      </c>
      <c r="G2" s="96"/>
      <c r="H2" s="96"/>
    </row>
    <row r="3" customFormat="false" ht="24" hidden="false" customHeight="true" outlineLevel="0" collapsed="false">
      <c r="A3" s="93" t="s">
        <v>3410</v>
      </c>
      <c r="B3" s="94" t="str">
        <f aca="false">Flights!$G$9&amp;" → "&amp;Flights!$H$9&amp;"   Class "&amp;Flights!$K$9&amp;"   Seat "&amp;Flights!$O$9</f>
        <v>NRT → KUL   Class EY   Seat 9K</v>
      </c>
      <c r="C3" s="94"/>
      <c r="D3" s="94"/>
      <c r="E3" s="95" t="s">
        <v>73</v>
      </c>
      <c r="F3" s="95" t="s">
        <v>3411</v>
      </c>
      <c r="G3" s="95" t="s">
        <v>3412</v>
      </c>
      <c r="H3" s="95"/>
    </row>
    <row r="4" customFormat="false" ht="24" hidden="false" customHeight="true" outlineLevel="0" collapsed="false">
      <c r="A4" s="93" t="s">
        <v>3413</v>
      </c>
      <c r="B4" s="94" t="str">
        <f aca="false">IF(ISNUMBER(Flights!$I$9),TEXT(Flights!$I$9,"DD-MMM-YY HH:MM"),"")&amp;" "&amp;Flights!$G$9&amp;"  →  "&amp;IF(ISNUMBER(Flights!$J$9),TEXT(Flights!$J$9,"DD-MMM-YY HH:MM"),"")&amp;" "&amp;Flights!$H$9</f>
        <v>15-Oct-26 10:05 NRT  →  15-Oct-26 16:45 KUL</v>
      </c>
      <c r="C4" s="94"/>
      <c r="D4" s="94"/>
      <c r="E4" s="93" t="s">
        <v>3414</v>
      </c>
      <c r="F4" s="97" t="str">
        <f aca="false">IF(ISNUMBER(Flights!$AG$9),TEXT(Flights!$AG$9,"DD-MMM-YY HH:MM"),"")&amp;" "&amp;Flights!$V$9</f>
        <v>08-Oct-26 10:05 NRT</v>
      </c>
      <c r="G4" s="98" t="n">
        <f aca="false">Flights!$AJ$9</f>
        <v>0</v>
      </c>
      <c r="H4" s="98"/>
    </row>
    <row r="5" customFormat="false" ht="24" hidden="false" customHeight="true" outlineLevel="0" collapsed="false">
      <c r="A5" s="93" t="s">
        <v>3415</v>
      </c>
      <c r="B5" s="94" t="str">
        <f aca="false">Flights!$L$9&amp;" – "&amp;Flights!$M$9</f>
        <v>A350 – A350-900: A359 (9M-MAB..MAG, row 6) or A350 9M-MAH (row 7) - tail to confirm</v>
      </c>
      <c r="C5" s="94"/>
      <c r="D5" s="94"/>
      <c r="E5" s="93" t="s">
        <v>3416</v>
      </c>
      <c r="F5" s="97" t="str">
        <f aca="false">IF(ISNUMBER(Flights!$AH$9),TEXT(Flights!$AH$9,"DD-MMM-YY HH:MM"),"")&amp;" "&amp;Flights!$V$9</f>
        <v>14-Oct-26 10:05 NRT</v>
      </c>
      <c r="G5" s="98" t="n">
        <f aca="false">Flights!$AK$9</f>
        <v>0</v>
      </c>
      <c r="H5" s="98"/>
    </row>
    <row r="6" customFormat="false" ht="24" hidden="false" customHeight="true" outlineLevel="0" collapsed="false">
      <c r="A6" s="93" t="s">
        <v>3417</v>
      </c>
      <c r="B6" s="94" t="str">
        <f aca="false">IF(TRIM(Flights!$N$9)="","__________________",Flights!$N$9)</f>
        <v>__________________</v>
      </c>
      <c r="C6" s="94"/>
      <c r="D6" s="94"/>
      <c r="E6" s="93" t="s">
        <v>3418</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3419</v>
      </c>
      <c r="B7" s="94" t="str">
        <f aca="false">Flights!$T$9</f>
        <v>1.5 Meal (Meal)</v>
      </c>
      <c r="C7" s="94"/>
      <c r="D7" s="94"/>
      <c r="E7" s="93" t="s">
        <v>3420</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155</v>
      </c>
      <c r="B8" s="94" t="str">
        <f aca="false">Flights!$V$9&amp;"   (reference uplift stns: "&amp;Flights!$U$9&amp;")"</f>
        <v>NRT   (reference uplift stns: KUL/NRT)</v>
      </c>
      <c r="C8" s="94"/>
      <c r="D8" s="94"/>
      <c r="E8" s="93" t="s">
        <v>3421</v>
      </c>
      <c r="F8" s="99" t="s">
        <v>3422</v>
      </c>
      <c r="G8" s="98" t="n">
        <f aca="false">Flights!$AN$9</f>
        <v>0</v>
      </c>
      <c r="H8" s="98"/>
    </row>
    <row r="9" customFormat="false" ht="12.75" hidden="false" customHeight="true" outlineLevel="0" collapsed="false">
      <c r="A9" s="93" t="s">
        <v>3423</v>
      </c>
      <c r="B9" s="94" t="str">
        <f aca="false">TRIM(Flights!$P$9&amp;"  "&amp;Flights!$Q$9)</f>
        <v>-</v>
      </c>
      <c r="C9" s="94"/>
      <c r="D9" s="94"/>
      <c r="E9" s="93" t="s">
        <v>3424</v>
      </c>
      <c r="F9" s="100" t="n">
        <f aca="false">Flights!$AP$9</f>
        <v>0</v>
      </c>
      <c r="G9" s="100" t="n">
        <f aca="false">Flights!$AQ$9</f>
        <v>0</v>
      </c>
      <c r="H9" s="100" t="n">
        <f aca="false">Flights!$AU$9</f>
        <v>0</v>
      </c>
    </row>
    <row r="10" customFormat="false" ht="24" hidden="false" customHeight="true" outlineLevel="0" collapsed="false">
      <c r="A10" s="93" t="s">
        <v>3425</v>
      </c>
      <c r="B10" s="94" t="str">
        <f aca="false">IF(TRIM(Flights!$X$9)="","__________________",Flights!$X$9)</f>
        <v>__________________</v>
      </c>
      <c r="C10" s="94"/>
      <c r="D10" s="94"/>
      <c r="E10" s="93" t="s">
        <v>3426</v>
      </c>
      <c r="F10" s="100" t="n">
        <f aca="false">Flights!$AO$9</f>
        <v>28</v>
      </c>
      <c r="G10" s="100" t="n">
        <f aca="false">Flights!$AS$9</f>
        <v>3</v>
      </c>
      <c r="H10" s="100" t="n">
        <f aca="false">Flights!$AR$9</f>
        <v>2</v>
      </c>
    </row>
    <row r="11" customFormat="false" ht="21" hidden="false" customHeight="true" outlineLevel="0" collapsed="false">
      <c r="A11" s="93" t="s">
        <v>3427</v>
      </c>
      <c r="B11" s="94" t="str">
        <f aca="false">IF(TRIM(Flights!$Y$9)="","__________________",Flights!$Y$9)</f>
        <v>__________________</v>
      </c>
      <c r="C11" s="94"/>
      <c r="D11" s="94"/>
      <c r="E11" s="93" t="s">
        <v>3428</v>
      </c>
      <c r="F11" s="100" t="str">
        <f aca="false">Flights!$AV$9&amp;" / "&amp;Flights!$AW$9</f>
        <v>0 / 28</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8"/>
      <c r="C13" s="118"/>
      <c r="D13" s="118"/>
      <c r="E13" s="118"/>
      <c r="F13" s="118"/>
      <c r="G13" s="118"/>
      <c r="H13" s="118"/>
    </row>
    <row r="14" customFormat="false" ht="13.5" hidden="false" customHeight="true" outlineLevel="0" collapsed="false">
      <c r="A14" s="95" t="s">
        <v>3433</v>
      </c>
      <c r="B14" s="95" t="s">
        <v>3434</v>
      </c>
      <c r="C14" s="95" t="s">
        <v>3435</v>
      </c>
      <c r="D14" s="95"/>
      <c r="E14" s="95" t="s">
        <v>3436</v>
      </c>
      <c r="F14" s="95" t="s">
        <v>3437</v>
      </c>
      <c r="G14" s="95"/>
      <c r="H14" s="95"/>
    </row>
    <row r="15" customFormat="false" ht="36" hidden="false" customHeight="true" outlineLevel="0" collapsed="false">
      <c r="A15" s="93" t="s">
        <v>3438</v>
      </c>
      <c r="B15" s="94" t="str">
        <f aca="false">IF(Documents!$F$9="","",Documents!$F$9)</f>
        <v/>
      </c>
      <c r="C15" s="99" t="str">
        <f aca="false">IF(Documents!$G$9="","",Documents!$G$9)&amp;IF(ISNUMBER(Documents!$H$9),"  "&amp;TEXT(Documents!$H$9,"DD-MMM-YY"),"")</f>
        <v/>
      </c>
      <c r="D15" s="99"/>
      <c r="E15" s="107" t="str">
        <f aca="false">IF(Documents!$J$9="OUTSTANDING","OUTSTANDING – attach before T-7D (due "&amp;IF(ISNUMBER(Flights!$AG$9),TEXT(Flights!$AG$9,"DD-MMM-YY HH:MM"),"")&amp;" "&amp;Flights!$V$9&amp;")",IF(Documents!$J$9="","Status not recorded",Documents!$J$9))</f>
        <v>OUTSTANDING – attach before T-7D (due 08-Oct-26 10:05 NRT)</v>
      </c>
      <c r="F15" s="108" t="str">
        <f aca="false">"Staple behind this sheet as page A1."&amp;IF(Documents!$I$9="",""," Location: "&amp;Documents!$I$9)</f>
        <v>Staple behind this sheet as page A1.</v>
      </c>
      <c r="G15" s="108"/>
      <c r="H15" s="108"/>
    </row>
    <row r="16" customFormat="false" ht="36" hidden="false" customHeight="true" outlineLevel="0" collapsed="false">
      <c r="A16" s="93" t="s">
        <v>3439</v>
      </c>
      <c r="B16" s="94" t="str">
        <f aca="false">IF(Documents!$K$9="","",Documents!$K$9)</f>
        <v/>
      </c>
      <c r="C16" s="99" t="str">
        <f aca="false">IF(Documents!$L$9="","",Documents!$L$9)&amp;IF(ISNUMBER(Documents!$M$9),"  "&amp;TEXT(Documents!$M$9,"DD-MMM-YY"),"")</f>
        <v/>
      </c>
      <c r="D16" s="99"/>
      <c r="E16" s="107" t="str">
        <f aca="false">IF(Documents!$O$9="OUTSTANDING","OUTSTANDING – attach before T-7D (due "&amp;IF(ISNUMBER(Flights!$AG$9),TEXT(Flights!$AG$9,"DD-MMM-YY HH:MM"),"")&amp;" "&amp;Flights!$V$9&amp;")",IF(Documents!$O$9="","Status not recorded",Documents!$O$9))</f>
        <v>OUTSTANDING – attach before T-7D (due 08-Oct-26 10:05 NRT)</v>
      </c>
      <c r="F16" s="108" t="str">
        <f aca="false">"Staple behind this sheet as page A2."&amp;IF(Documents!$N$9="",""," Location: "&amp;Documents!$N$9)</f>
        <v>Staple behind this sheet as page A2.</v>
      </c>
      <c r="G16" s="108"/>
      <c r="H16" s="108"/>
    </row>
    <row r="17" customFormat="false" ht="22.5" hidden="false" customHeight="true" outlineLevel="0" collapsed="false">
      <c r="A17" s="93" t="s">
        <v>3440</v>
      </c>
      <c r="B17" s="109" t="str">
        <f aca="false">IF(Documents!$Q$9="","",Documents!$Q$9)</f>
        <v>Not supplied with brief – obtain from caterer / MAGCS.</v>
      </c>
      <c r="C17" s="109"/>
      <c r="D17" s="109"/>
      <c r="E17" s="109"/>
      <c r="F17" s="109"/>
      <c r="G17" s="109"/>
      <c r="H17" s="109"/>
    </row>
    <row r="18" customFormat="false" ht="13.5" hidden="false" customHeight="true" outlineLevel="0" collapsed="false">
      <c r="A18" s="110" t="s">
        <v>3441</v>
      </c>
      <c r="B18" s="110"/>
      <c r="C18" s="110" t="s">
        <v>3442</v>
      </c>
      <c r="D18" s="110"/>
      <c r="E18" s="110"/>
      <c r="F18" s="110" t="s">
        <v>3443</v>
      </c>
      <c r="G18" s="110"/>
      <c r="H18" s="110"/>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1" t="s">
        <v>3444</v>
      </c>
      <c r="B20" s="111"/>
      <c r="C20" s="111" t="s">
        <v>3444</v>
      </c>
      <c r="D20" s="111"/>
      <c r="E20" s="111"/>
      <c r="F20" s="111" t="s">
        <v>3444</v>
      </c>
      <c r="G20" s="111"/>
      <c r="H20" s="111"/>
    </row>
    <row r="21" customFormat="false" ht="13.5" hidden="false" customHeight="true" outlineLevel="0" collapsed="false">
      <c r="A21" s="112" t="s">
        <v>3445</v>
      </c>
      <c r="B21" s="112"/>
      <c r="C21" s="112"/>
      <c r="D21" s="112"/>
      <c r="E21" s="112"/>
      <c r="F21" s="112"/>
      <c r="G21" s="112"/>
      <c r="H21" s="112"/>
    </row>
    <row r="22" customFormat="false" ht="24" hidden="false" customHeight="true" outlineLevel="0" collapsed="false">
      <c r="A22" s="95" t="s">
        <v>3446</v>
      </c>
      <c r="B22" s="95" t="s">
        <v>3447</v>
      </c>
      <c r="C22" s="95" t="s">
        <v>3448</v>
      </c>
      <c r="D22" s="95" t="s">
        <v>3449</v>
      </c>
      <c r="E22" s="95" t="s">
        <v>3450</v>
      </c>
      <c r="F22" s="95" t="s">
        <v>3451</v>
      </c>
      <c r="G22" s="95" t="s">
        <v>3452</v>
      </c>
      <c r="H22" s="95" t="s">
        <v>126</v>
      </c>
    </row>
    <row r="23" customFormat="false" ht="25.5" hidden="false" customHeight="true" outlineLevel="0" collapsed="false">
      <c r="A23" s="113"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Checks!$A$137&amp;CHAR(10)&amp;IF(Checks!$I$137="","",Checks!$I$137&amp;": ")&amp;Checks!$J$137</f>
        <v>F05-T7-01
Meal: Meal sensory testing completed for this flight's menu cycle (assessed class)</v>
      </c>
      <c r="B24" s="114" t="str">
        <f aca="false">Checks!$K$137&amp;IF(Checks!$O$137="","",IF(Checks!$K$137="","",CHAR(10))&amp;"Note: "&amp;Checks!$O$137)</f>
        <v>Record panel result / score in Result</v>
      </c>
      <c r="C24" s="114" t="str">
        <f aca="false">Checks!$N$137&amp;CHAR(10)&amp;IF(ISNUMBER(Checks!$R$137),TEXT(Checks!$R$137,"DD-MMM-YY HH:MM"),"")&amp;" "&amp;Checks!$P$137</f>
        <v>Required
08-Oct-26 10:05 NRT</v>
      </c>
      <c r="D24" s="114" t="str">
        <f aca="false">IF(Checks!$U$137="","",Checks!$U$137)&amp;IF(Checks!$AB$137="","",CHAR(10)&amp;"CA: "&amp;Checks!$AB$137)</f>
        <v/>
      </c>
      <c r="E24" s="114" t="str">
        <f aca="false">IF(Checks!$V$137="","",Checks!$V$137)&amp;IF(Checks!$AC$137="","",IF(Checks!$V$137="","",CHAR(10))&amp;"N/A just.: "&amp;Checks!$AC$137)&amp;IF(Checks!$W$137="","",CHAR(10)&amp;"Batch: "&amp;Checks!$W$137)&amp;IF(AND(Checks!$X$137="",Checks!$Y$137=""),"",CHAR(10)&amp;"Exp: "&amp;Checks!$X$137&amp;"  /  Act: "&amp;Checks!$Y$137)</f>
        <v/>
      </c>
      <c r="F24" s="114" t="str">
        <f aca="false">IF(Checks!$Z$137="","","Evidence: "&amp;Checks!$Z$137)&amp;IF(Checks!$AA$137="","",IF(Checks!$Z$137="","",CHAR(10))&amp;"CA: "&amp;Checks!$AA$137)</f>
        <v/>
      </c>
      <c r="G24" s="114" t="str">
        <f aca="false">IF(ISNUMBER(Checks!$AD$137),TEXT(Checks!$AD$137,"DD-MMM-YY HH:MM")&amp;" "&amp;Checks!$P$137,"")&amp;IF(Checks!$AE$137="","",CHAR(10)&amp;"Verifier: "&amp;Checks!$AE$137)&amp;IF(Checks!$T$137="","",CHAR(10)&amp;"PIC: "&amp;Checks!$T$137)</f>
        <v/>
      </c>
      <c r="H24" s="115" t="str">
        <f aca="false">IF(Checks!$AH$137="","",Checks!$AH$137)</f>
        <v>OPEN</v>
      </c>
    </row>
    <row r="25" customFormat="false" ht="114" hidden="false" customHeight="true" outlineLevel="0" collapsed="false">
      <c r="A25" s="114" t="str">
        <f aca="false">Checks!$A$138&amp;CHAR(10)&amp;IF(Checks!$I$138="","",Checks!$I$138&amp;": ")&amp;Checks!$J$138</f>
        <v>F05-T7-02
Menu: Printed menu cards confirmed (content, cycle, language, quantity)</v>
      </c>
      <c r="B25" s="114" t="str">
        <f aca="false">Checks!$K$138&amp;IF(Checks!$O$138="","",IF(Checks!$K$138="","",CHAR(10))&amp;"Note: "&amp;Checks!$O$138)</f>
        <v>Menu card matches approved menu for this flight</v>
      </c>
      <c r="C25" s="114" t="str">
        <f aca="false">Checks!$N$138&amp;CHAR(10)&amp;IF(ISNUMBER(Checks!$R$138),TEXT(Checks!$R$138,"DD-MMM-YY HH:MM"),"")&amp;" "&amp;Checks!$P$138</f>
        <v>Required
08-Oct-26 10:05 NRT</v>
      </c>
      <c r="D25" s="114" t="str">
        <f aca="false">IF(Checks!$U$138="","",Checks!$U$138)&amp;IF(Checks!$AB$138="","",CHAR(10)&amp;"CA: "&amp;Checks!$AB$138)</f>
        <v/>
      </c>
      <c r="E25" s="114" t="str">
        <f aca="false">IF(Checks!$V$138="","",Checks!$V$138)&amp;IF(Checks!$AC$138="","",IF(Checks!$V$138="","",CHAR(10))&amp;"N/A just.: "&amp;Checks!$AC$138)&amp;IF(Checks!$W$138="","",CHAR(10)&amp;"Batch: "&amp;Checks!$W$138)&amp;IF(AND(Checks!$X$138="",Checks!$Y$138=""),"",CHAR(10)&amp;"Exp: "&amp;Checks!$X$138&amp;"  /  Act: "&amp;Checks!$Y$138)</f>
        <v/>
      </c>
      <c r="F25" s="114" t="str">
        <f aca="false">IF(Checks!$Z$138="","","Evidence: "&amp;Checks!$Z$138)&amp;IF(Checks!$AA$138="","",IF(Checks!$Z$138="","",CHAR(10))&amp;"CA: "&amp;Checks!$AA$138)</f>
        <v/>
      </c>
      <c r="G25" s="114" t="str">
        <f aca="false">IF(ISNUMBER(Checks!$AD$138),TEXT(Checks!$AD$138,"DD-MMM-YY HH:MM")&amp;" "&amp;Checks!$P$138,"")&amp;IF(Checks!$AE$138="","",CHAR(10)&amp;"Verifier: "&amp;Checks!$AE$138)&amp;IF(Checks!$T$138="","",CHAR(10)&amp;"PIC: "&amp;Checks!$T$138)</f>
        <v/>
      </c>
      <c r="H25" s="115" t="str">
        <f aca="false">IF(Checks!$AH$138="","",Checks!$AH$138)</f>
        <v>OPEN</v>
      </c>
    </row>
    <row r="26" customFormat="false" ht="114" hidden="false" customHeight="true" outlineLevel="0" collapsed="false">
      <c r="A26" s="114" t="str">
        <f aca="false">Checks!$A$139&amp;CHAR(10)&amp;IF(Checks!$I$139="","",Checks!$I$139&amp;": ")&amp;Checks!$J$139</f>
        <v>F05-T7-03
IFE: Digital menu in IFE confirmed (A339 only)</v>
      </c>
      <c r="B26" s="114" t="str">
        <f aca="false">Checks!$K$139&amp;IF(Checks!$O$139="","",IF(Checks!$K$139="","",CHAR(10))&amp;"Note: "&amp;Checks!$O$139)</f>
        <v>Applies when fleet = A339
Note: Digital IFE menu applies to A339 only (user brief). Applicability follows the Fleet cell on Flights.</v>
      </c>
      <c r="C26" s="114" t="str">
        <f aca="false">Checks!$N$139&amp;CHAR(10)&amp;IF(ISNUMBER(Checks!$R$139),TEXT(Checks!$R$139,"DD-MMM-YY HH:MM"),"")&amp;" "&amp;Checks!$P$139</f>
        <v>N/A – rule
08-Oct-26 10:05 NRT</v>
      </c>
      <c r="D26" s="114" t="str">
        <f aca="false">IF(Checks!$U$139="","",Checks!$U$139)&amp;IF(Checks!$AB$139="","",CHAR(10)&amp;"CA: "&amp;Checks!$AB$139)</f>
        <v/>
      </c>
      <c r="E26" s="114" t="str">
        <f aca="false">IF(Checks!$V$139="","",Checks!$V$139)&amp;IF(Checks!$AC$139="","",IF(Checks!$V$139="","",CHAR(10))&amp;"N/A just.: "&amp;Checks!$AC$139)&amp;IF(Checks!$W$139="","",CHAR(10)&amp;"Batch: "&amp;Checks!$W$139)&amp;IF(AND(Checks!$X$139="",Checks!$Y$139=""),"",CHAR(10)&amp;"Exp: "&amp;Checks!$X$139&amp;"  /  Act: "&amp;Checks!$Y$139)</f>
        <v/>
      </c>
      <c r="F26" s="114" t="str">
        <f aca="false">IF(Checks!$Z$139="","","Evidence: "&amp;Checks!$Z$139)&amp;IF(Checks!$AA$139="","",IF(Checks!$Z$139="","",CHAR(10))&amp;"CA: "&amp;Checks!$AA$139)</f>
        <v/>
      </c>
      <c r="G26" s="114" t="str">
        <f aca="false">IF(ISNUMBER(Checks!$AD$139),TEXT(Checks!$AD$139,"DD-MMM-YY HH:MM")&amp;" "&amp;Checks!$P$139,"")&amp;IF(Checks!$AE$139="","",CHAR(10)&amp;"Verifier: "&amp;Checks!$AE$139)&amp;IF(Checks!$T$139="","",CHAR(10)&amp;"PIC: "&amp;Checks!$T$139)</f>
        <v/>
      </c>
      <c r="H26" s="115" t="str">
        <f aca="false">IF(Checks!$AH$139="","",Checks!$AH$139)</f>
        <v>N/A – RULE</v>
      </c>
    </row>
    <row r="27" customFormat="false" ht="114" hidden="false" customHeight="true" outlineLevel="0" collapsed="false">
      <c r="A27" s="114" t="str">
        <f aca="false">Checks!$A$140&amp;CHAR(10)&amp;IF(Checks!$I$140="","",Checks!$I$140&amp;": ")&amp;Checks!$J$140</f>
        <v>F05-T7-04
Staffing: Experienced catering officer assigned to this flight</v>
      </c>
      <c r="B27" s="114" t="str">
        <f aca="false">Checks!$K$140&amp;IF(Checks!$O$140="","",IF(Checks!$K$140="","",CHAR(10))&amp;"Note: "&amp;Checks!$O$140)</f>
        <v>Record officer name in Result</v>
      </c>
      <c r="C27" s="114" t="str">
        <f aca="false">Checks!$N$140&amp;CHAR(10)&amp;IF(ISNUMBER(Checks!$R$140),TEXT(Checks!$R$140,"DD-MMM-YY HH:MM"),"")&amp;" "&amp;Checks!$P$140</f>
        <v>Required
08-Oct-26 10:05 NRT</v>
      </c>
      <c r="D27" s="114" t="str">
        <f aca="false">IF(Checks!$U$140="","",Checks!$U$140)&amp;IF(Checks!$AB$140="","",CHAR(10)&amp;"CA: "&amp;Checks!$AB$140)</f>
        <v/>
      </c>
      <c r="E27" s="114" t="str">
        <f aca="false">IF(Checks!$V$140="","",Checks!$V$140)&amp;IF(Checks!$AC$140="","",IF(Checks!$V$140="","",CHAR(10))&amp;"N/A just.: "&amp;Checks!$AC$140)&amp;IF(Checks!$W$140="","",CHAR(10)&amp;"Batch: "&amp;Checks!$W$140)&amp;IF(AND(Checks!$X$140="",Checks!$Y$140=""),"",CHAR(10)&amp;"Exp: "&amp;Checks!$X$140&amp;"  /  Act: "&amp;Checks!$Y$140)</f>
        <v/>
      </c>
      <c r="F27" s="114" t="str">
        <f aca="false">IF(Checks!$Z$140="","","Evidence: "&amp;Checks!$Z$140)&amp;IF(Checks!$AA$140="","",IF(Checks!$Z$140="","",CHAR(10))&amp;"CA: "&amp;Checks!$AA$140)</f>
        <v/>
      </c>
      <c r="G27" s="114" t="str">
        <f aca="false">IF(ISNUMBER(Checks!$AD$140),TEXT(Checks!$AD$140,"DD-MMM-YY HH:MM")&amp;" "&amp;Checks!$P$140,"")&amp;IF(Checks!$AE$140="","",CHAR(10)&amp;"Verifier: "&amp;Checks!$AE$140)&amp;IF(Checks!$T$140="","",CHAR(10)&amp;"PIC: "&amp;Checks!$T$140)</f>
        <v/>
      </c>
      <c r="H27" s="115" t="str">
        <f aca="false">IF(Checks!$AH$140="","",Checks!$AH$140)</f>
        <v>OPEN</v>
      </c>
    </row>
    <row r="28" customFormat="false" ht="114" hidden="false" customHeight="true" outlineLevel="0" collapsed="false">
      <c r="A28" s="114" t="str">
        <f aca="false">Checks!$A$141&amp;CHAR(10)&amp;IF(Checks!$I$141="","",Checks!$I$141&amp;": ")&amp;Checks!$J$141</f>
        <v>F05-T7-05
ISOP: All latest applicable ISOP revisions communicated to caterer</v>
      </c>
      <c r="B28" s="114" t="str">
        <f aca="false">Checks!$K$141&amp;IF(Checks!$O$141="","",IF(Checks!$K$141="","",CHAR(10))&amp;"Note: "&amp;Checks!$O$141)</f>
        <v>List revision numbers in Result (see ISOP register)</v>
      </c>
      <c r="C28" s="114" t="str">
        <f aca="false">Checks!$N$141&amp;CHAR(10)&amp;IF(ISNUMBER(Checks!$R$141),TEXT(Checks!$R$141,"DD-MMM-YY HH:MM"),"")&amp;" "&amp;Checks!$P$141</f>
        <v>Required
08-Oct-26 10:05 NRT</v>
      </c>
      <c r="D28" s="114" t="str">
        <f aca="false">IF(Checks!$U$141="","",Checks!$U$141)&amp;IF(Checks!$AB$141="","",CHAR(10)&amp;"CA: "&amp;Checks!$AB$141)</f>
        <v/>
      </c>
      <c r="E28" s="114" t="str">
        <f aca="false">IF(Checks!$V$141="","",Checks!$V$141)&amp;IF(Checks!$AC$141="","",IF(Checks!$V$141="","",CHAR(10))&amp;"N/A just.: "&amp;Checks!$AC$141)&amp;IF(Checks!$W$141="","",CHAR(10)&amp;"Batch: "&amp;Checks!$W$141)&amp;IF(AND(Checks!$X$141="",Checks!$Y$141=""),"",CHAR(10)&amp;"Exp: "&amp;Checks!$X$141&amp;"  /  Act: "&amp;Checks!$Y$141)</f>
        <v/>
      </c>
      <c r="F28" s="114" t="str">
        <f aca="false">IF(Checks!$Z$141="","","Evidence: "&amp;Checks!$Z$141)&amp;IF(Checks!$AA$141="","",IF(Checks!$Z$141="","",CHAR(10))&amp;"CA: "&amp;Checks!$AA$141)</f>
        <v/>
      </c>
      <c r="G28" s="114" t="str">
        <f aca="false">IF(ISNUMBER(Checks!$AD$141),TEXT(Checks!$AD$141,"DD-MMM-YY HH:MM")&amp;" "&amp;Checks!$P$141,"")&amp;IF(Checks!$AE$141="","",CHAR(10)&amp;"Verifier: "&amp;Checks!$AE$141)&amp;IF(Checks!$T$141="","",CHAR(10)&amp;"PIC: "&amp;Checks!$T$141)</f>
        <v/>
      </c>
      <c r="H28" s="115" t="str">
        <f aca="false">IF(Checks!$AH$141="","",Checks!$AH$141)</f>
        <v>OPEN</v>
      </c>
    </row>
    <row r="29" customFormat="false" ht="114" hidden="false" customHeight="true" outlineLevel="0" collapsed="false">
      <c r="A29" s="114" t="str">
        <f aca="false">Checks!$A$142&amp;CHAR(10)&amp;IF(Checks!$I$142="","",Checks!$I$142&amp;": ")&amp;Checks!$J$142</f>
        <v>F05-T7-06
ISOP: Caterer acknowledgement of ISOP revisions recorded</v>
      </c>
      <c r="B29" s="114" t="str">
        <f aca="false">Checks!$K$142&amp;IF(Checks!$O$142="","",IF(Checks!$K$142="","",CHAR(10))&amp;"Note: "&amp;Checks!$O$142)</f>
        <v>Record acknowledgement ref in Evidence</v>
      </c>
      <c r="C29" s="114" t="str">
        <f aca="false">Checks!$N$142&amp;CHAR(10)&amp;IF(ISNUMBER(Checks!$R$142),TEXT(Checks!$R$142,"DD-MMM-YY HH:MM"),"")&amp;" "&amp;Checks!$P$142</f>
        <v>Required
08-Oct-26 10:05 NRT</v>
      </c>
      <c r="D29" s="114" t="str">
        <f aca="false">IF(Checks!$U$142="","",Checks!$U$142)&amp;IF(Checks!$AB$142="","",CHAR(10)&amp;"CA: "&amp;Checks!$AB$142)</f>
        <v/>
      </c>
      <c r="E29" s="114" t="str">
        <f aca="false">IF(Checks!$V$142="","",Checks!$V$142)&amp;IF(Checks!$AC$142="","",IF(Checks!$V$142="","",CHAR(10))&amp;"N/A just.: "&amp;Checks!$AC$142)&amp;IF(Checks!$W$142="","",CHAR(10)&amp;"Batch: "&amp;Checks!$W$142)&amp;IF(AND(Checks!$X$142="",Checks!$Y$142=""),"",CHAR(10)&amp;"Exp: "&amp;Checks!$X$142&amp;"  /  Act: "&amp;Checks!$Y$142)</f>
        <v/>
      </c>
      <c r="F29" s="114" t="str">
        <f aca="false">IF(Checks!$Z$142="","","Evidence: "&amp;Checks!$Z$142)&amp;IF(Checks!$AA$142="","",IF(Checks!$Z$142="","",CHAR(10))&amp;"CA: "&amp;Checks!$AA$142)</f>
        <v/>
      </c>
      <c r="G29" s="114" t="str">
        <f aca="false">IF(ISNUMBER(Checks!$AD$142),TEXT(Checks!$AD$142,"DD-MMM-YY HH:MM")&amp;" "&amp;Checks!$P$142,"")&amp;IF(Checks!$AE$142="","",CHAR(10)&amp;"Verifier: "&amp;Checks!$AE$142)&amp;IF(Checks!$T$142="","",CHAR(10)&amp;"PIC: "&amp;Checks!$T$142)</f>
        <v/>
      </c>
      <c r="H29" s="115" t="str">
        <f aca="false">IF(Checks!$AH$142="","",Checks!$AH$142)</f>
        <v>OPEN</v>
      </c>
    </row>
    <row r="30" customFormat="false" ht="114" hidden="false" customHeight="true" outlineLevel="0" collapsed="false">
      <c r="A30" s="114" t="str">
        <f aca="false">Checks!$A$143&amp;CHAR(10)&amp;IF(Checks!$I$143="","",Checks!$I$143&amp;": ")&amp;Checks!$J$143</f>
        <v>F05-T7-07
Documents: Galley loading diagram (GLD) received, revision recorded &amp; attached</v>
      </c>
      <c r="B30" s="114" t="str">
        <f aca="false">Checks!$K$143&amp;IF(Checks!$O$143="","",IF(Checks!$K$143="","",CHAR(10))&amp;"Note: "&amp;Checks!$O$143)</f>
        <v>Documents sheet row complete</v>
      </c>
      <c r="C30" s="114" t="str">
        <f aca="false">Checks!$N$143&amp;CHAR(10)&amp;IF(ISNUMBER(Checks!$R$143),TEXT(Checks!$R$143,"DD-MMM-YY HH:MM"),"")&amp;" "&amp;Checks!$P$143</f>
        <v>Required
08-Oct-26 10:05 NRT</v>
      </c>
      <c r="D30" s="114" t="str">
        <f aca="false">IF(Checks!$U$143="","",Checks!$U$143)&amp;IF(Checks!$AB$143="","",CHAR(10)&amp;"CA: "&amp;Checks!$AB$143)</f>
        <v/>
      </c>
      <c r="E30" s="114" t="str">
        <f aca="false">IF(Checks!$V$143="","",Checks!$V$143)&amp;IF(Checks!$AC$143="","",IF(Checks!$V$143="","",CHAR(10))&amp;"N/A just.: "&amp;Checks!$AC$143)&amp;IF(Checks!$W$143="","",CHAR(10)&amp;"Batch: "&amp;Checks!$W$143)&amp;IF(AND(Checks!$X$143="",Checks!$Y$143=""),"",CHAR(10)&amp;"Exp: "&amp;Checks!$X$143&amp;"  /  Act: "&amp;Checks!$Y$143)</f>
        <v/>
      </c>
      <c r="F30" s="114" t="str">
        <f aca="false">IF(Checks!$Z$143="","","Evidence: "&amp;Checks!$Z$143)&amp;IF(Checks!$AA$143="","",IF(Checks!$Z$143="","",CHAR(10))&amp;"CA: "&amp;Checks!$AA$143)</f>
        <v/>
      </c>
      <c r="G30" s="114" t="str">
        <f aca="false">IF(ISNUMBER(Checks!$AD$143),TEXT(Checks!$AD$143,"DD-MMM-YY HH:MM")&amp;" "&amp;Checks!$P$143,"")&amp;IF(Checks!$AE$143="","",CHAR(10)&amp;"Verifier: "&amp;Checks!$AE$143)&amp;IF(Checks!$T$143="","",CHAR(10)&amp;"PIC: "&amp;Checks!$T$143)</f>
        <v/>
      </c>
      <c r="H30" s="115" t="str">
        <f aca="false">IF(Checks!$AH$143="","",Checks!$AH$143)</f>
        <v>OPEN</v>
      </c>
    </row>
    <row r="31" customFormat="false" ht="114" hidden="false" customHeight="true" outlineLevel="0" collapsed="false">
      <c r="A31" s="114" t="str">
        <f aca="false">Checks!$A$144&amp;CHAR(10)&amp;IF(Checks!$I$144="","",Checks!$I$144&amp;": ")&amp;Checks!$J$144</f>
        <v>F05-T7-08
Documents: Menu checklist received, revision recorded &amp; attached</v>
      </c>
      <c r="B31" s="114" t="str">
        <f aca="false">Checks!$K$144&amp;IF(Checks!$O$144="","",IF(Checks!$K$144="","",CHAR(10))&amp;"Note: "&amp;Checks!$O$144)</f>
        <v>Documents sheet row complete</v>
      </c>
      <c r="C31" s="114" t="str">
        <f aca="false">Checks!$N$144&amp;CHAR(10)&amp;IF(ISNUMBER(Checks!$R$144),TEXT(Checks!$R$144,"DD-MMM-YY HH:MM"),"")&amp;" "&amp;Checks!$P$144</f>
        <v>Required
08-Oct-26 10:05 NRT</v>
      </c>
      <c r="D31" s="114" t="str">
        <f aca="false">IF(Checks!$U$144="","",Checks!$U$144)&amp;IF(Checks!$AB$144="","",CHAR(10)&amp;"CA: "&amp;Checks!$AB$144)</f>
        <v/>
      </c>
      <c r="E31" s="114" t="str">
        <f aca="false">IF(Checks!$V$144="","",Checks!$V$144)&amp;IF(Checks!$AC$144="","",IF(Checks!$V$144="","",CHAR(10))&amp;"N/A just.: "&amp;Checks!$AC$144)&amp;IF(Checks!$W$144="","",CHAR(10)&amp;"Batch: "&amp;Checks!$W$144)&amp;IF(AND(Checks!$X$144="",Checks!$Y$144=""),"",CHAR(10)&amp;"Exp: "&amp;Checks!$X$144&amp;"  /  Act: "&amp;Checks!$Y$144)</f>
        <v/>
      </c>
      <c r="F31" s="114" t="str">
        <f aca="false">IF(Checks!$Z$144="","","Evidence: "&amp;Checks!$Z$144)&amp;IF(Checks!$AA$144="","",IF(Checks!$Z$144="","",CHAR(10))&amp;"CA: "&amp;Checks!$AA$144)</f>
        <v/>
      </c>
      <c r="G31" s="114" t="str">
        <f aca="false">IF(ISNUMBER(Checks!$AD$144),TEXT(Checks!$AD$144,"DD-MMM-YY HH:MM")&amp;" "&amp;Checks!$P$144,"")&amp;IF(Checks!$AE$144="","",CHAR(10)&amp;"Verifier: "&amp;Checks!$AE$144)&amp;IF(Checks!$T$144="","",CHAR(10)&amp;"PIC: "&amp;Checks!$T$144)</f>
        <v/>
      </c>
      <c r="H31" s="115" t="str">
        <f aca="false">IF(Checks!$AH$144="","",Checks!$AH$144)</f>
        <v>OPEN</v>
      </c>
    </row>
    <row r="32" customFormat="false" ht="114" hidden="false" customHeight="true" outlineLevel="0" collapsed="false">
      <c r="A32" s="114" t="str">
        <f aca="false">Checks!$A$145&amp;CHAR(10)&amp;IF(Checks!$I$145="","",Checks!$I$145&amp;": ")&amp;Checks!$J$145</f>
        <v>F05-T7-09
Uplift plan: Uplift plan confirmed with caterer vs STD Uplift Information</v>
      </c>
      <c r="B32" s="114" t="str">
        <f aca="false">Checks!$K$145&amp;IF(Checks!$O$145="","",IF(Checks!$K$145="","",CHAR(10))&amp;"Note: "&amp;Checks!$O$145)</f>
        <v>Service: 1.5 Meal (Meal); meal uplift stn NRT (ref lists KUL/NRT)</v>
      </c>
      <c r="C32" s="114" t="str">
        <f aca="false">Checks!$N$145&amp;CHAR(10)&amp;IF(ISNUMBER(Checks!$R$145),TEXT(Checks!$R$145,"DD-MMM-YY HH:MM"),"")&amp;" "&amp;Checks!$P$145</f>
        <v>Required
08-Oct-26 10:05 NRT</v>
      </c>
      <c r="D32" s="114" t="str">
        <f aca="false">IF(Checks!$U$145="","",Checks!$U$145)&amp;IF(Checks!$AB$145="","",CHAR(10)&amp;"CA: "&amp;Checks!$AB$145)</f>
        <v/>
      </c>
      <c r="E32" s="114" t="str">
        <f aca="false">IF(Checks!$V$145="","",Checks!$V$145)&amp;IF(Checks!$AC$145="","",IF(Checks!$V$145="","",CHAR(10))&amp;"N/A just.: "&amp;Checks!$AC$145)&amp;IF(Checks!$W$145="","",CHAR(10)&amp;"Batch: "&amp;Checks!$W$145)&amp;IF(AND(Checks!$X$145="",Checks!$Y$145=""),"",CHAR(10)&amp;"Exp: "&amp;Checks!$X$145&amp;"  /  Act: "&amp;Checks!$Y$145)</f>
        <v/>
      </c>
      <c r="F32" s="114" t="str">
        <f aca="false">IF(Checks!$Z$145="","","Evidence: "&amp;Checks!$Z$145)&amp;IF(Checks!$AA$145="","",IF(Checks!$Z$145="","",CHAR(10))&amp;"CA: "&amp;Checks!$AA$145)</f>
        <v/>
      </c>
      <c r="G32" s="114" t="str">
        <f aca="false">IF(ISNUMBER(Checks!$AD$145),TEXT(Checks!$AD$145,"DD-MMM-YY HH:MM")&amp;" "&amp;Checks!$P$145,"")&amp;IF(Checks!$AE$145="","",CHAR(10)&amp;"Verifier: "&amp;Checks!$AE$145)&amp;IF(Checks!$T$145="","",CHAR(10)&amp;"PIC: "&amp;Checks!$T$145)</f>
        <v/>
      </c>
      <c r="H32" s="115" t="str">
        <f aca="false">IF(Checks!$AH$145="","",Checks!$AH$145)</f>
        <v>OPEN</v>
      </c>
    </row>
    <row r="33" customFormat="false" ht="256.5" hidden="false" customHeight="true" outlineLevel="0" collapsed="false">
      <c r="A33" s="114" t="str">
        <f aca="false">Checks!$A$146&amp;CHAR(10)&amp;IF(Checks!$I$146="","",Checks!$I$146&amp;": ")&amp;Checks!$J$146</f>
        <v>F05-T7-10
Uplift plan: Inbound KUL-NRT flight carrying KUL-sourced items identified and its KUL departure (UTC) entered on Flights col AX</v>
      </c>
      <c r="B33" s="114"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4" t="str">
        <f aca="false">Checks!$N$146&amp;CHAR(10)&amp;IF(ISNUMBER(Checks!$R$146),TEXT(Checks!$R$146,"DD-MMM-YY HH:MM"),"")&amp;" "&amp;Checks!$P$146</f>
        <v>Clarification required
08-Oct-26 09:05 KUL</v>
      </c>
      <c r="D33" s="114" t="str">
        <f aca="false">IF(Checks!$U$146="","",Checks!$U$146)&amp;IF(Checks!$AB$146="","",CHAR(10)&amp;"CA: "&amp;Checks!$AB$146)</f>
        <v/>
      </c>
      <c r="E33" s="114" t="str">
        <f aca="false">IF(Checks!$V$146="","",Checks!$V$146)&amp;IF(Checks!$AC$146="","",IF(Checks!$V$146="","",CHAR(10))&amp;"N/A just.: "&amp;Checks!$AC$146)&amp;IF(Checks!$W$146="","",CHAR(10)&amp;"Batch: "&amp;Checks!$W$146)&amp;IF(AND(Checks!$X$146="",Checks!$Y$146=""),"",CHAR(10)&amp;"Exp: "&amp;Checks!$X$146&amp;"  /  Act: "&amp;Checks!$Y$146)</f>
        <v/>
      </c>
      <c r="F33" s="114" t="str">
        <f aca="false">IF(Checks!$Z$146="","","Evidence: "&amp;Checks!$Z$146)&amp;IF(Checks!$AA$146="","",IF(Checks!$Z$146="","",CHAR(10))&amp;"CA: "&amp;Checks!$AA$146)</f>
        <v/>
      </c>
      <c r="G33" s="114" t="str">
        <f aca="false">IF(ISNUMBER(Checks!$AD$146),TEXT(Checks!$AD$146,"DD-MMM-YY HH:MM")&amp;" "&amp;Checks!$P$146,"")&amp;IF(Checks!$AE$146="","",CHAR(10)&amp;"Verifier: "&amp;Checks!$AE$146)&amp;IF(Checks!$T$146="","",CHAR(10)&amp;"PIC: "&amp;Checks!$T$146)</f>
        <v/>
      </c>
      <c r="H33" s="115" t="str">
        <f aca="false">IF(Checks!$AH$146="","",Checks!$AH$146)</f>
        <v>OPEN – CLARIFICATION</v>
      </c>
    </row>
    <row r="34" customFormat="false" ht="25.5" hidden="false" customHeight="true" outlineLevel="0" collapsed="false">
      <c r="A34" s="113"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Checks!$A$147&amp;CHAR(10)&amp;IF(Checks!$I$147="","",Checks!$I$147&amp;": ")&amp;Checks!$J$147</f>
        <v>F05-T24-01
Meal: Sensory test repeated on ACTUAL production batch for this flight</v>
      </c>
      <c r="B35" s="114" t="str">
        <f aca="false">Checks!$K$147&amp;IF(Checks!$O$147="","",IF(Checks!$K$147="","",CHAR(10))&amp;"Note: "&amp;Checks!$O$147)</f>
        <v>Batch ID, result, CA and acceptance mandatory</v>
      </c>
      <c r="C35" s="114" t="str">
        <f aca="false">Checks!$N$147&amp;CHAR(10)&amp;IF(ISNUMBER(Checks!$R$147),TEXT(Checks!$R$147,"DD-MMM-YY HH:MM"),"")&amp;" "&amp;Checks!$P$147</f>
        <v>Required
14-Oct-26 10:05 NRT</v>
      </c>
      <c r="D35" s="114" t="str">
        <f aca="false">IF(Checks!$U$147="","",Checks!$U$147)&amp;IF(Checks!$AB$147="","",CHAR(10)&amp;"CA: "&amp;Checks!$AB$147)</f>
        <v/>
      </c>
      <c r="E35" s="114" t="str">
        <f aca="false">IF(Checks!$V$147="","",Checks!$V$147)&amp;IF(Checks!$AC$147="","",IF(Checks!$V$147="","",CHAR(10))&amp;"N/A just.: "&amp;Checks!$AC$147)&amp;IF(Checks!$W$147="","",CHAR(10)&amp;"Batch: "&amp;Checks!$W$147)&amp;IF(AND(Checks!$X$147="",Checks!$Y$147=""),"",CHAR(10)&amp;"Exp: "&amp;Checks!$X$147&amp;"  /  Act: "&amp;Checks!$Y$147)</f>
        <v/>
      </c>
      <c r="F35" s="114" t="str">
        <f aca="false">IF(Checks!$Z$147="","","Evidence: "&amp;Checks!$Z$147)&amp;IF(Checks!$AA$147="","",IF(Checks!$Z$147="","",CHAR(10))&amp;"CA: "&amp;Checks!$AA$147)</f>
        <v/>
      </c>
      <c r="G35" s="114" t="str">
        <f aca="false">IF(ISNUMBER(Checks!$AD$147),TEXT(Checks!$AD$147,"DD-MMM-YY HH:MM")&amp;" "&amp;Checks!$P$147,"")&amp;IF(Checks!$AE$147="","",CHAR(10)&amp;"Verifier: "&amp;Checks!$AE$147)&amp;IF(Checks!$T$147="","",CHAR(10)&amp;"PIC: "&amp;Checks!$T$147)</f>
        <v/>
      </c>
      <c r="H35" s="115" t="str">
        <f aca="false">IF(Checks!$AH$147="","",Checks!$AH$147)</f>
        <v>OPEN</v>
      </c>
    </row>
    <row r="36" customFormat="false" ht="25.5" hidden="false" customHeight="true" outlineLevel="0" collapsed="false">
      <c r="A36" s="113"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Checks!$A$148&amp;CHAR(10)&amp;IF(Checks!$I$148="","",Checks!$I$148&amp;": ")&amp;Checks!$J$148</f>
        <v>F05-T12-01
Meal: Meal quality vs menu checklist</v>
      </c>
      <c r="B37" s="114" t="str">
        <f aca="false">Checks!$K$148&amp;IF(Checks!$O$148="","",IF(Checks!$K$148="","",CHAR(10))&amp;"Note: "&amp;Checks!$O$148)</f>
        <v>Note: Preparation check at caterer - does NOT confirm loading.</v>
      </c>
      <c r="C37" s="114" t="str">
        <f aca="false">Checks!$N$148&amp;CHAR(10)&amp;IF(ISNUMBER(Checks!$R$148),TEXT(Checks!$R$148,"DD-MMM-YY HH:MM"),"")&amp;" "&amp;Checks!$P$148</f>
        <v>Required
14-Oct-26 22:05 NRT</v>
      </c>
      <c r="D37" s="114" t="str">
        <f aca="false">IF(Checks!$U$148="","",Checks!$U$148)&amp;IF(Checks!$AB$148="","",CHAR(10)&amp;"CA: "&amp;Checks!$AB$148)</f>
        <v/>
      </c>
      <c r="E37" s="114" t="str">
        <f aca="false">IF(Checks!$V$148="","",Checks!$V$148)&amp;IF(Checks!$AC$148="","",IF(Checks!$V$148="","",CHAR(10))&amp;"N/A just.: "&amp;Checks!$AC$148)&amp;IF(Checks!$W$148="","",CHAR(10)&amp;"Batch: "&amp;Checks!$W$148)&amp;IF(AND(Checks!$X$148="",Checks!$Y$148=""),"",CHAR(10)&amp;"Exp: "&amp;Checks!$X$148&amp;"  /  Act: "&amp;Checks!$Y$148)</f>
        <v/>
      </c>
      <c r="F37" s="114" t="str">
        <f aca="false">IF(Checks!$Z$148="","","Evidence: "&amp;Checks!$Z$148)&amp;IF(Checks!$AA$148="","",IF(Checks!$Z$148="","",CHAR(10))&amp;"CA: "&amp;Checks!$AA$148)</f>
        <v/>
      </c>
      <c r="G37" s="114" t="str">
        <f aca="false">IF(ISNUMBER(Checks!$AD$148),TEXT(Checks!$AD$148,"DD-MMM-YY HH:MM")&amp;" "&amp;Checks!$P$148,"")&amp;IF(Checks!$AE$148="","",CHAR(10)&amp;"Verifier: "&amp;Checks!$AE$148)&amp;IF(Checks!$T$148="","",CHAR(10)&amp;"PIC: "&amp;Checks!$T$148)</f>
        <v/>
      </c>
      <c r="H37" s="115" t="str">
        <f aca="false">IF(Checks!$AH$148="","",Checks!$AH$148)</f>
        <v>OPEN</v>
      </c>
    </row>
    <row r="38" customFormat="false" ht="114" hidden="false" customHeight="true" outlineLevel="0" collapsed="false">
      <c r="A38" s="114" t="str">
        <f aca="false">Checks!$A$149&amp;CHAR(10)&amp;IF(Checks!$I$149="","",Checks!$I$149&amp;": ")&amp;Checks!$J$149</f>
        <v>F05-T12-02
Meal: Meal quantities vs menu checklist</v>
      </c>
      <c r="B38" s="114" t="str">
        <f aca="false">Checks!$K$149&amp;IF(Checks!$O$149="","",IF(Checks!$K$149="","",CHAR(10))&amp;"Note: "&amp;Checks!$O$149)</f>
        <v>Enter expected &amp; actual
Note: Preparation check at caterer - does NOT confirm loading.</v>
      </c>
      <c r="C38" s="114" t="str">
        <f aca="false">Checks!$N$149&amp;CHAR(10)&amp;IF(ISNUMBER(Checks!$R$149),TEXT(Checks!$R$149,"DD-MMM-YY HH:MM"),"")&amp;" "&amp;Checks!$P$149</f>
        <v>Required
14-Oct-26 22:05 NRT</v>
      </c>
      <c r="D38" s="114" t="str">
        <f aca="false">IF(Checks!$U$149="","",Checks!$U$149)&amp;IF(Checks!$AB$149="","",CHAR(10)&amp;"CA: "&amp;Checks!$AB$149)</f>
        <v/>
      </c>
      <c r="E38" s="114" t="str">
        <f aca="false">IF(Checks!$V$149="","",Checks!$V$149)&amp;IF(Checks!$AC$149="","",IF(Checks!$V$149="","",CHAR(10))&amp;"N/A just.: "&amp;Checks!$AC$149)&amp;IF(Checks!$W$149="","",CHAR(10)&amp;"Batch: "&amp;Checks!$W$149)&amp;IF(AND(Checks!$X$149="",Checks!$Y$149=""),"",CHAR(10)&amp;"Exp: "&amp;Checks!$X$149&amp;"  /  Act: "&amp;Checks!$Y$149)</f>
        <v/>
      </c>
      <c r="F38" s="114" t="str">
        <f aca="false">IF(Checks!$Z$149="","","Evidence: "&amp;Checks!$Z$149)&amp;IF(Checks!$AA$149="","",IF(Checks!$Z$149="","",CHAR(10))&amp;"CA: "&amp;Checks!$AA$149)</f>
        <v/>
      </c>
      <c r="G38" s="114" t="str">
        <f aca="false">IF(ISNUMBER(Checks!$AD$149),TEXT(Checks!$AD$149,"DD-MMM-YY HH:MM")&amp;" "&amp;Checks!$P$149,"")&amp;IF(Checks!$AE$149="","",CHAR(10)&amp;"Verifier: "&amp;Checks!$AE$149)&amp;IF(Checks!$T$149="","",CHAR(10)&amp;"PIC: "&amp;Checks!$T$149)</f>
        <v/>
      </c>
      <c r="H38" s="115" t="str">
        <f aca="false">IF(Checks!$AH$149="","",Checks!$AH$149)</f>
        <v>OPEN</v>
      </c>
    </row>
    <row r="39" customFormat="false" ht="114" hidden="false" customHeight="true" outlineLevel="0" collapsed="false">
      <c r="A39" s="114" t="str">
        <f aca="false">Checks!$A$150&amp;CHAR(10)&amp;IF(Checks!$I$150="","",Checks!$I$150&amp;": ")&amp;Checks!$J$150</f>
        <v>F05-T12-03
Equipment: Equipment cleanliness vs GLD</v>
      </c>
      <c r="B39" s="114" t="str">
        <f aca="false">Checks!$K$150&amp;IF(Checks!$O$150="","",IF(Checks!$K$150="","",CHAR(10))&amp;"Note: "&amp;Checks!$O$150)</f>
        <v>Note: Preparation check at caterer - does NOT confirm loading.</v>
      </c>
      <c r="C39" s="114" t="str">
        <f aca="false">Checks!$N$150&amp;CHAR(10)&amp;IF(ISNUMBER(Checks!$R$150),TEXT(Checks!$R$150,"DD-MMM-YY HH:MM"),"")&amp;" "&amp;Checks!$P$150</f>
        <v>Required
14-Oct-26 22:05 NRT</v>
      </c>
      <c r="D39" s="114" t="str">
        <f aca="false">IF(Checks!$U$150="","",Checks!$U$150)&amp;IF(Checks!$AB$150="","",CHAR(10)&amp;"CA: "&amp;Checks!$AB$150)</f>
        <v/>
      </c>
      <c r="E39" s="114" t="str">
        <f aca="false">IF(Checks!$V$150="","",Checks!$V$150)&amp;IF(Checks!$AC$150="","",IF(Checks!$V$150="","",CHAR(10))&amp;"N/A just.: "&amp;Checks!$AC$150)&amp;IF(Checks!$W$150="","",CHAR(10)&amp;"Batch: "&amp;Checks!$W$150)&amp;IF(AND(Checks!$X$150="",Checks!$Y$150=""),"",CHAR(10)&amp;"Exp: "&amp;Checks!$X$150&amp;"  /  Act: "&amp;Checks!$Y$150)</f>
        <v/>
      </c>
      <c r="F39" s="114" t="str">
        <f aca="false">IF(Checks!$Z$150="","","Evidence: "&amp;Checks!$Z$150)&amp;IF(Checks!$AA$150="","",IF(Checks!$Z$150="","",CHAR(10))&amp;"CA: "&amp;Checks!$AA$150)</f>
        <v/>
      </c>
      <c r="G39" s="114" t="str">
        <f aca="false">IF(ISNUMBER(Checks!$AD$150),TEXT(Checks!$AD$150,"DD-MMM-YY HH:MM")&amp;" "&amp;Checks!$P$150,"")&amp;IF(Checks!$AE$150="","",CHAR(10)&amp;"Verifier: "&amp;Checks!$AE$150)&amp;IF(Checks!$T$150="","",CHAR(10)&amp;"PIC: "&amp;Checks!$T$150)</f>
        <v/>
      </c>
      <c r="H39" s="115" t="str">
        <f aca="false">IF(Checks!$AH$150="","",Checks!$AH$150)</f>
        <v>OPEN</v>
      </c>
    </row>
    <row r="40" customFormat="false" ht="114" hidden="false" customHeight="true" outlineLevel="0" collapsed="false">
      <c r="A40" s="114" t="str">
        <f aca="false">Checks!$A$151&amp;CHAR(10)&amp;IF(Checks!$I$151="","",Checks!$I$151&amp;": ")&amp;Checks!$J$151</f>
        <v>F05-T12-04
Equipment: Equipment presentation vs GLD</v>
      </c>
      <c r="B40" s="114" t="str">
        <f aca="false">Checks!$K$151&amp;IF(Checks!$O$151="","",IF(Checks!$K$151="","",CHAR(10))&amp;"Note: "&amp;Checks!$O$151)</f>
        <v>Note: Preparation check at caterer - does NOT confirm loading.</v>
      </c>
      <c r="C40" s="114" t="str">
        <f aca="false">Checks!$N$151&amp;CHAR(10)&amp;IF(ISNUMBER(Checks!$R$151),TEXT(Checks!$R$151,"DD-MMM-YY HH:MM"),"")&amp;" "&amp;Checks!$P$151</f>
        <v>Required
14-Oct-26 22:05 NRT</v>
      </c>
      <c r="D40" s="114" t="str">
        <f aca="false">IF(Checks!$U$151="","",Checks!$U$151)&amp;IF(Checks!$AB$151="","",CHAR(10)&amp;"CA: "&amp;Checks!$AB$151)</f>
        <v/>
      </c>
      <c r="E40" s="114" t="str">
        <f aca="false">IF(Checks!$V$151="","",Checks!$V$151)&amp;IF(Checks!$AC$151="","",IF(Checks!$V$151="","",CHAR(10))&amp;"N/A just.: "&amp;Checks!$AC$151)&amp;IF(Checks!$W$151="","",CHAR(10)&amp;"Batch: "&amp;Checks!$W$151)&amp;IF(AND(Checks!$X$151="",Checks!$Y$151=""),"",CHAR(10)&amp;"Exp: "&amp;Checks!$X$151&amp;"  /  Act: "&amp;Checks!$Y$151)</f>
        <v/>
      </c>
      <c r="F40" s="114" t="str">
        <f aca="false">IF(Checks!$Z$151="","","Evidence: "&amp;Checks!$Z$151)&amp;IF(Checks!$AA$151="","",IF(Checks!$Z$151="","",CHAR(10))&amp;"CA: "&amp;Checks!$AA$151)</f>
        <v/>
      </c>
      <c r="G40" s="114" t="str">
        <f aca="false">IF(ISNUMBER(Checks!$AD$151),TEXT(Checks!$AD$151,"DD-MMM-YY HH:MM")&amp;" "&amp;Checks!$P$151,"")&amp;IF(Checks!$AE$151="","",CHAR(10)&amp;"Verifier: "&amp;Checks!$AE$151)&amp;IF(Checks!$T$151="","",CHAR(10)&amp;"PIC: "&amp;Checks!$T$151)</f>
        <v/>
      </c>
      <c r="H40" s="115" t="str">
        <f aca="false">IF(Checks!$AH$151="","",Checks!$AH$151)</f>
        <v>OPEN</v>
      </c>
    </row>
    <row r="41" customFormat="false" ht="114" hidden="false" customHeight="true" outlineLevel="0" collapsed="false">
      <c r="A41" s="114" t="str">
        <f aca="false">Checks!$A$152&amp;CHAR(10)&amp;IF(Checks!$I$152="","",Checks!$I$152&amp;": ")&amp;Checks!$J$152</f>
        <v>F05-T12-05
Equipment: Equipment serviceability vs GLD</v>
      </c>
      <c r="B41" s="114" t="str">
        <f aca="false">Checks!$K$152&amp;IF(Checks!$O$152="","",IF(Checks!$K$152="","",CHAR(10))&amp;"Note: "&amp;Checks!$O$152)</f>
        <v>Note: Preparation check at caterer - does NOT confirm loading.</v>
      </c>
      <c r="C41" s="114" t="str">
        <f aca="false">Checks!$N$152&amp;CHAR(10)&amp;IF(ISNUMBER(Checks!$R$152),TEXT(Checks!$R$152,"DD-MMM-YY HH:MM"),"")&amp;" "&amp;Checks!$P$152</f>
        <v>Required
14-Oct-26 22:05 NRT</v>
      </c>
      <c r="D41" s="114" t="str">
        <f aca="false">IF(Checks!$U$152="","",Checks!$U$152)&amp;IF(Checks!$AB$152="","",CHAR(10)&amp;"CA: "&amp;Checks!$AB$152)</f>
        <v/>
      </c>
      <c r="E41" s="114" t="str">
        <f aca="false">IF(Checks!$V$152="","",Checks!$V$152)&amp;IF(Checks!$AC$152="","",IF(Checks!$V$152="","",CHAR(10))&amp;"N/A just.: "&amp;Checks!$AC$152)&amp;IF(Checks!$W$152="","",CHAR(10)&amp;"Batch: "&amp;Checks!$W$152)&amp;IF(AND(Checks!$X$152="",Checks!$Y$152=""),"",CHAR(10)&amp;"Exp: "&amp;Checks!$X$152&amp;"  /  Act: "&amp;Checks!$Y$152)</f>
        <v/>
      </c>
      <c r="F41" s="114" t="str">
        <f aca="false">IF(Checks!$Z$152="","","Evidence: "&amp;Checks!$Z$152)&amp;IF(Checks!$AA$152="","",IF(Checks!$Z$152="","",CHAR(10))&amp;"CA: "&amp;Checks!$AA$152)</f>
        <v/>
      </c>
      <c r="G41" s="114" t="str">
        <f aca="false">IF(ISNUMBER(Checks!$AD$152),TEXT(Checks!$AD$152,"DD-MMM-YY HH:MM")&amp;" "&amp;Checks!$P$152,"")&amp;IF(Checks!$AE$152="","",CHAR(10)&amp;"Verifier: "&amp;Checks!$AE$152)&amp;IF(Checks!$T$152="","",CHAR(10)&amp;"PIC: "&amp;Checks!$T$152)</f>
        <v/>
      </c>
      <c r="H41" s="115" t="str">
        <f aca="false">IF(Checks!$AH$152="","",Checks!$AH$152)</f>
        <v>OPEN</v>
      </c>
    </row>
    <row r="42" customFormat="false" ht="322.5" hidden="false" customHeight="true" outlineLevel="0" collapsed="false">
      <c r="A42" s="114" t="str">
        <f aca="false">Checks!$A$153&amp;CHAR(10)&amp;IF(Checks!$I$153="","",Checks!$I$153&amp;": ")&amp;Checks!$J$153</f>
        <v>F05-T12-06
Equipment: Equipment quantities vs GLD</v>
      </c>
      <c r="B42" s="114"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Checks!$N$153&amp;CHAR(10)&amp;IF(ISNUMBER(Checks!$R$153),TEXT(Checks!$R$153,"DD-MMM-YY HH:MM"),"")&amp;" "&amp;Checks!$P$153</f>
        <v>Required
14-Oct-26 22:05 NRT</v>
      </c>
      <c r="D42" s="114" t="str">
        <f aca="false">IF(Checks!$U$153="","",Checks!$U$153)&amp;IF(Checks!$AB$153="","",CHAR(10)&amp;"CA: "&amp;Checks!$AB$153)</f>
        <v/>
      </c>
      <c r="E42" s="114" t="str">
        <f aca="false">IF(Checks!$V$153="","",Checks!$V$153)&amp;IF(Checks!$AC$153="","",IF(Checks!$V$153="","",CHAR(10))&amp;"N/A just.: "&amp;Checks!$AC$153)&amp;IF(Checks!$W$153="","",CHAR(10)&amp;"Batch: "&amp;Checks!$W$153)&amp;IF(AND(Checks!$X$153="",Checks!$Y$153=""),"",CHAR(10)&amp;"Exp: "&amp;Checks!$X$153&amp;"  /  Act: "&amp;Checks!$Y$153)</f>
        <v/>
      </c>
      <c r="F42" s="114" t="str">
        <f aca="false">IF(Checks!$Z$153="","","Evidence: "&amp;Checks!$Z$153)&amp;IF(Checks!$AA$153="","",IF(Checks!$Z$153="","",CHAR(10))&amp;"CA: "&amp;Checks!$AA$153)</f>
        <v/>
      </c>
      <c r="G42" s="114" t="str">
        <f aca="false">IF(ISNUMBER(Checks!$AD$153),TEXT(Checks!$AD$153,"DD-MMM-YY HH:MM")&amp;" "&amp;Checks!$P$153,"")&amp;IF(Checks!$AE$153="","",CHAR(10)&amp;"Verifier: "&amp;Checks!$AE$153)&amp;IF(Checks!$T$153="","",CHAR(10)&amp;"PIC: "&amp;Checks!$T$153)</f>
        <v/>
      </c>
      <c r="H42" s="115" t="str">
        <f aca="false">IF(Checks!$AH$153="","",Checks!$AH$153)</f>
        <v>OPEN</v>
      </c>
    </row>
    <row r="43" customFormat="false" ht="114" hidden="false" customHeight="true" outlineLevel="0" collapsed="false">
      <c r="A43" s="114" t="str">
        <f aca="false">Checks!$A$154&amp;CHAR(10)&amp;IF(Checks!$I$154="","",Checks!$I$154&amp;": ")&amp;Checks!$J$154</f>
        <v>F05-T12-07
Equipment: Loading positions planned vs GLD</v>
      </c>
      <c r="B43" s="114" t="str">
        <f aca="false">Checks!$K$154&amp;IF(Checks!$O$154="","",IF(Checks!$K$154="","",CHAR(10))&amp;"Note: "&amp;Checks!$O$154)</f>
        <v>Note: Preparation check at caterer - does NOT confirm loading.</v>
      </c>
      <c r="C43" s="114" t="str">
        <f aca="false">Checks!$N$154&amp;CHAR(10)&amp;IF(ISNUMBER(Checks!$R$154),TEXT(Checks!$R$154,"DD-MMM-YY HH:MM"),"")&amp;" "&amp;Checks!$P$154</f>
        <v>Required
14-Oct-26 22:05 NRT</v>
      </c>
      <c r="D43" s="114" t="str">
        <f aca="false">IF(Checks!$U$154="","",Checks!$U$154)&amp;IF(Checks!$AB$154="","",CHAR(10)&amp;"CA: "&amp;Checks!$AB$154)</f>
        <v/>
      </c>
      <c r="E43" s="114" t="str">
        <f aca="false">IF(Checks!$V$154="","",Checks!$V$154)&amp;IF(Checks!$AC$154="","",IF(Checks!$V$154="","",CHAR(10))&amp;"N/A just.: "&amp;Checks!$AC$154)&amp;IF(Checks!$W$154="","",CHAR(10)&amp;"Batch: "&amp;Checks!$W$154)&amp;IF(AND(Checks!$X$154="",Checks!$Y$154=""),"",CHAR(10)&amp;"Exp: "&amp;Checks!$X$154&amp;"  /  Act: "&amp;Checks!$Y$154)</f>
        <v/>
      </c>
      <c r="F43" s="114" t="str">
        <f aca="false">IF(Checks!$Z$154="","","Evidence: "&amp;Checks!$Z$154)&amp;IF(Checks!$AA$154="","",IF(Checks!$Z$154="","",CHAR(10))&amp;"CA: "&amp;Checks!$AA$154)</f>
        <v/>
      </c>
      <c r="G43" s="114" t="str">
        <f aca="false">IF(ISNUMBER(Checks!$AD$154),TEXT(Checks!$AD$154,"DD-MMM-YY HH:MM")&amp;" "&amp;Checks!$P$154,"")&amp;IF(Checks!$AE$154="","",CHAR(10)&amp;"Verifier: "&amp;Checks!$AE$154)&amp;IF(Checks!$T$154="","",CHAR(10)&amp;"PIC: "&amp;Checks!$T$154)</f>
        <v/>
      </c>
      <c r="H43" s="115" t="str">
        <f aca="false">IF(Checks!$AH$154="","",Checks!$AH$154)</f>
        <v>OPEN</v>
      </c>
    </row>
    <row r="44" customFormat="false" ht="213" hidden="false" customHeight="true" outlineLevel="0" collapsed="false">
      <c r="A44" s="114" t="str">
        <f aca="false">Checks!$A$155&amp;CHAR(10)&amp;IF(Checks!$I$155="","",Checks!$I$155&amp;": ")&amp;Checks!$J$155</f>
        <v>F05-T12-08
Amenities: Toiletry kits - prepared</v>
      </c>
      <c r="B44" s="114"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4" t="str">
        <f aca="false">Checks!$N$155&amp;CHAR(10)&amp;IF(ISNUMBER(Checks!$R$155),TEXT(Checks!$R$155,"DD-MMM-YY HH:MM"),"")&amp;" "&amp;Checks!$P$155</f>
        <v>Clarification required
10-Oct-26 17:30 KUL</v>
      </c>
      <c r="D44" s="114" t="str">
        <f aca="false">IF(Checks!$U$155="","",Checks!$U$155)&amp;IF(Checks!$AB$155="","",CHAR(10)&amp;"CA: "&amp;Checks!$AB$155)</f>
        <v/>
      </c>
      <c r="E44" s="114" t="str">
        <f aca="false">IF(Checks!$V$155="","",Checks!$V$155)&amp;IF(Checks!$AC$155="","",IF(Checks!$V$155="","",CHAR(10))&amp;"N/A just.: "&amp;Checks!$AC$155)&amp;IF(Checks!$W$155="","",CHAR(10)&amp;"Batch: "&amp;Checks!$W$155)&amp;IF(AND(Checks!$X$155="",Checks!$Y$155=""),"",CHAR(10)&amp;"Exp: "&amp;Checks!$X$155&amp;"  /  Act: "&amp;Checks!$Y$155)</f>
        <v/>
      </c>
      <c r="F44" s="114" t="str">
        <f aca="false">IF(Checks!$Z$155="","","Evidence: "&amp;Checks!$Z$155)&amp;IF(Checks!$AA$155="","",IF(Checks!$Z$155="","",CHAR(10))&amp;"CA: "&amp;Checks!$AA$155)</f>
        <v/>
      </c>
      <c r="G44" s="114" t="str">
        <f aca="false">IF(ISNUMBER(Checks!$AD$155),TEXT(Checks!$AD$155,"DD-MMM-YY HH:MM")&amp;" "&amp;Checks!$P$155,"")&amp;IF(Checks!$AE$155="","",CHAR(10)&amp;"Verifier: "&amp;Checks!$AE$155)&amp;IF(Checks!$T$155="","",CHAR(10)&amp;"PIC: "&amp;Checks!$T$155)</f>
        <v/>
      </c>
      <c r="H44" s="115" t="str">
        <f aca="false">IF(Checks!$AH$155="","",Checks!$AH$155)</f>
        <v>OPEN – CLARIFICATION</v>
      </c>
    </row>
    <row r="45" customFormat="false" ht="114" hidden="false" customHeight="true" outlineLevel="0" collapsed="false">
      <c r="A45" s="114" t="str">
        <f aca="false">Checks!$A$156&amp;CHAR(10)&amp;IF(Checks!$I$156="","",Checks!$I$156&amp;": ")&amp;Checks!$J$156</f>
        <v>F05-T12-09
Seat Linen: Seat pillow (EY) - prepared</v>
      </c>
      <c r="B45" s="114" t="str">
        <f aca="false">Checks!$K$156&amp;IF(Checks!$O$156="","",IF(Checks!$K$156="","",CHAR(10))&amp;"Note: "&amp;Checks!$O$156)</f>
        <v>Available 100% (ticked in reference)
Note: Reference gives no uplift stn for this item: preparation checked at the meal uplift stn (NRT) - confirm with caterer.</v>
      </c>
      <c r="C45" s="114" t="str">
        <f aca="false">Checks!$N$156&amp;CHAR(10)&amp;IF(ISNUMBER(Checks!$R$156),TEXT(Checks!$R$156,"DD-MMM-YY HH:MM"),"")&amp;" "&amp;Checks!$P$156</f>
        <v>Required
14-Oct-26 22:05 NRT</v>
      </c>
      <c r="D45" s="114" t="str">
        <f aca="false">IF(Checks!$U$156="","",Checks!$U$156)&amp;IF(Checks!$AB$156="","",CHAR(10)&amp;"CA: "&amp;Checks!$AB$156)</f>
        <v/>
      </c>
      <c r="E45" s="114" t="str">
        <f aca="false">IF(Checks!$V$156="","",Checks!$V$156)&amp;IF(Checks!$AC$156="","",IF(Checks!$V$156="","",CHAR(10))&amp;"N/A just.: "&amp;Checks!$AC$156)&amp;IF(Checks!$W$156="","",CHAR(10)&amp;"Batch: "&amp;Checks!$W$156)&amp;IF(AND(Checks!$X$156="",Checks!$Y$156=""),"",CHAR(10)&amp;"Exp: "&amp;Checks!$X$156&amp;"  /  Act: "&amp;Checks!$Y$156)</f>
        <v/>
      </c>
      <c r="F45" s="114" t="str">
        <f aca="false">IF(Checks!$Z$156="","","Evidence: "&amp;Checks!$Z$156)&amp;IF(Checks!$AA$156="","",IF(Checks!$Z$156="","",CHAR(10))&amp;"CA: "&amp;Checks!$AA$156)</f>
        <v/>
      </c>
      <c r="G45" s="114" t="str">
        <f aca="false">IF(ISNUMBER(Checks!$AD$156),TEXT(Checks!$AD$156,"DD-MMM-YY HH:MM")&amp;" "&amp;Checks!$P$156,"")&amp;IF(Checks!$AE$156="","",CHAR(10)&amp;"Verifier: "&amp;Checks!$AE$156)&amp;IF(Checks!$T$156="","",CHAR(10)&amp;"PIC: "&amp;Checks!$T$156)</f>
        <v/>
      </c>
      <c r="H45" s="115" t="str">
        <f aca="false">IF(Checks!$AH$156="","",Checks!$AH$156)</f>
        <v>OPEN</v>
      </c>
    </row>
    <row r="46" customFormat="false" ht="246" hidden="false" customHeight="true" outlineLevel="0" collapsed="false">
      <c r="A46" s="114" t="str">
        <f aca="false">Checks!$A$157&amp;CHAR(10)&amp;IF(Checks!$I$157="","",Checks!$I$157&amp;": ")&amp;Checks!$J$157</f>
        <v>F05-T12-10
Seat Linen: Blanket (EY) - prepared</v>
      </c>
      <c r="B46" s="114"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4" t="str">
        <f aca="false">Checks!$N$157&amp;CHAR(10)&amp;IF(ISNUMBER(Checks!$R$157),TEXT(Checks!$R$157,"DD-MMM-YY HH:MM"),"")&amp;" "&amp;Checks!$P$157</f>
        <v>Required
14-Oct-26 22:05 NRT</v>
      </c>
      <c r="D46" s="114" t="str">
        <f aca="false">IF(Checks!$U$157="","",Checks!$U$157)&amp;IF(Checks!$AB$157="","",CHAR(10)&amp;"CA: "&amp;Checks!$AB$157)</f>
        <v/>
      </c>
      <c r="E46" s="114" t="str">
        <f aca="false">IF(Checks!$V$157="","",Checks!$V$157)&amp;IF(Checks!$AC$157="","",IF(Checks!$V$157="","",CHAR(10))&amp;"N/A just.: "&amp;Checks!$AC$157)&amp;IF(Checks!$W$157="","",CHAR(10)&amp;"Batch: "&amp;Checks!$W$157)&amp;IF(AND(Checks!$X$157="",Checks!$Y$157=""),"",CHAR(10)&amp;"Exp: "&amp;Checks!$X$157&amp;"  /  Act: "&amp;Checks!$Y$157)</f>
        <v/>
      </c>
      <c r="F46" s="114" t="str">
        <f aca="false">IF(Checks!$Z$157="","","Evidence: "&amp;Checks!$Z$157)&amp;IF(Checks!$AA$157="","",IF(Checks!$Z$157="","",CHAR(10))&amp;"CA: "&amp;Checks!$AA$157)</f>
        <v/>
      </c>
      <c r="G46" s="114" t="str">
        <f aca="false">IF(ISNUMBER(Checks!$AD$157),TEXT(Checks!$AD$157,"DD-MMM-YY HH:MM")&amp;" "&amp;Checks!$P$157,"")&amp;IF(Checks!$AE$157="","",CHAR(10)&amp;"Verifier: "&amp;Checks!$AE$157)&amp;IF(Checks!$T$157="","",CHAR(10)&amp;"PIC: "&amp;Checks!$T$157)</f>
        <v/>
      </c>
      <c r="H46" s="115" t="str">
        <f aca="false">IF(Checks!$AH$157="","",Checks!$AH$157)</f>
        <v>OPEN</v>
      </c>
    </row>
    <row r="47" customFormat="false" ht="256.5" hidden="false" customHeight="true" outlineLevel="0" collapsed="false">
      <c r="A47" s="114" t="str">
        <f aca="false">Checks!$A$158&amp;CHAR(10)&amp;IF(Checks!$I$158="","",Checks!$I$158&amp;": ")&amp;Checks!$J$158</f>
        <v>F05-T12-11
Sales Cart: Sales cart (caterer PASB) - prepared</v>
      </c>
      <c r="B47" s="114"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4" t="str">
        <f aca="false">Checks!$N$158&amp;CHAR(10)&amp;IF(ISNUMBER(Checks!$R$158),TEXT(Checks!$R$158,"DD-MMM-YY HH:MM"),"")&amp;" "&amp;Checks!$P$158</f>
        <v>Clarification required
14-Oct-26 22:05 NRT</v>
      </c>
      <c r="D47" s="114" t="str">
        <f aca="false">IF(Checks!$U$158="","",Checks!$U$158)&amp;IF(Checks!$AB$158="","",CHAR(10)&amp;"CA: "&amp;Checks!$AB$158)</f>
        <v/>
      </c>
      <c r="E47" s="114" t="str">
        <f aca="false">IF(Checks!$V$158="","",Checks!$V$158)&amp;IF(Checks!$AC$158="","",IF(Checks!$V$158="","",CHAR(10))&amp;"N/A just.: "&amp;Checks!$AC$158)&amp;IF(Checks!$W$158="","",CHAR(10)&amp;"Batch: "&amp;Checks!$W$158)&amp;IF(AND(Checks!$X$158="",Checks!$Y$158=""),"",CHAR(10)&amp;"Exp: "&amp;Checks!$X$158&amp;"  /  Act: "&amp;Checks!$Y$158)</f>
        <v/>
      </c>
      <c r="F47" s="114" t="str">
        <f aca="false">IF(Checks!$Z$158="","","Evidence: "&amp;Checks!$Z$158)&amp;IF(Checks!$AA$158="","",IF(Checks!$Z$158="","",CHAR(10))&amp;"CA: "&amp;Checks!$AA$158)</f>
        <v/>
      </c>
      <c r="G47" s="114" t="str">
        <f aca="false">IF(ISNUMBER(Checks!$AD$158),TEXT(Checks!$AD$158,"DD-MMM-YY HH:MM")&amp;" "&amp;Checks!$P$158,"")&amp;IF(Checks!$AE$158="","",CHAR(10)&amp;"Verifier: "&amp;Checks!$AE$158)&amp;IF(Checks!$T$158="","",CHAR(10)&amp;"PIC: "&amp;Checks!$T$158)</f>
        <v/>
      </c>
      <c r="H47" s="115" t="str">
        <f aca="false">IF(Checks!$AH$158="","",Checks!$AH$158)</f>
        <v>OPEN – CLARIFICATION</v>
      </c>
    </row>
    <row r="48" customFormat="false" ht="25.5" hidden="false" customHeight="true" outlineLevel="0" collapsed="false">
      <c r="A48" s="113"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Checks!$A$159&amp;CHAR(10)&amp;IF(Checks!$I$159="","",Checks!$I$159&amp;": ")&amp;Checks!$J$159</f>
        <v>F05-UPL-01
Meal: Meals physically uplifted on board - quantity vs menu checklist</v>
      </c>
      <c r="B49" s="114" t="str">
        <f aca="false">Checks!$K$159&amp;IF(Checks!$O$159="","",IF(Checks!$K$159="","",CHAR(10))&amp;"Note: "&amp;Checks!$O$159)</f>
        <v>Enter expected &amp; actual
Note: Confirm on board before departure; completion time must fall inside the uplift window.</v>
      </c>
      <c r="C49" s="114" t="str">
        <f aca="false">Checks!$N$159&amp;CHAR(10)&amp;IF(ISNUMBER(Checks!$R$159),TEXT(Checks!$R$159,"DD-MMM-YY HH:MM"),"")&amp;" "&amp;Checks!$P$159</f>
        <v>Required
15-Oct-26 10:05 NRT</v>
      </c>
      <c r="D49" s="114" t="str">
        <f aca="false">IF(Checks!$U$159="","",Checks!$U$159)&amp;IF(Checks!$AB$159="","",CHAR(10)&amp;"CA: "&amp;Checks!$AB$159)</f>
        <v/>
      </c>
      <c r="E49" s="114" t="str">
        <f aca="false">IF(Checks!$V$159="","",Checks!$V$159)&amp;IF(Checks!$AC$159="","",IF(Checks!$V$159="","",CHAR(10))&amp;"N/A just.: "&amp;Checks!$AC$159)&amp;IF(Checks!$W$159="","",CHAR(10)&amp;"Batch: "&amp;Checks!$W$159)&amp;IF(AND(Checks!$X$159="",Checks!$Y$159=""),"",CHAR(10)&amp;"Exp: "&amp;Checks!$X$159&amp;"  /  Act: "&amp;Checks!$Y$159)</f>
        <v/>
      </c>
      <c r="F49" s="114" t="str">
        <f aca="false">IF(Checks!$Z$159="","","Evidence: "&amp;Checks!$Z$159)&amp;IF(Checks!$AA$159="","",IF(Checks!$Z$159="","",CHAR(10))&amp;"CA: "&amp;Checks!$AA$159)</f>
        <v/>
      </c>
      <c r="G49" s="114" t="str">
        <f aca="false">IF(ISNUMBER(Checks!$AD$159),TEXT(Checks!$AD$159,"DD-MMM-YY HH:MM")&amp;" "&amp;Checks!$P$159,"")&amp;IF(Checks!$AE$159="","",CHAR(10)&amp;"Verifier: "&amp;Checks!$AE$159)&amp;IF(Checks!$T$159="","",CHAR(10)&amp;"PIC: "&amp;Checks!$T$159)</f>
        <v/>
      </c>
      <c r="H49" s="115" t="str">
        <f aca="false">IF(Checks!$AH$159="","",Checks!$AH$159)</f>
        <v>OPEN</v>
      </c>
    </row>
    <row r="50" customFormat="false" ht="114" hidden="false" customHeight="true" outlineLevel="0" collapsed="false">
      <c r="A50" s="114" t="str">
        <f aca="false">Checks!$A$160&amp;CHAR(10)&amp;IF(Checks!$I$160="","",Checks!$I$160&amp;": ")&amp;Checks!$J$160</f>
        <v>F05-UPL-02
Equipment: Equipment physically loaded at GLD positions - quantity &amp; positions</v>
      </c>
      <c r="B50" s="114" t="str">
        <f aca="false">Checks!$K$160&amp;IF(Checks!$O$160="","",IF(Checks!$K$160="","",CHAR(10))&amp;"Note: "&amp;Checks!$O$160)</f>
        <v>Enter expected &amp; actual
Note: Confirm on board before departure; completion time must fall inside the uplift window.</v>
      </c>
      <c r="C50" s="114" t="str">
        <f aca="false">Checks!$N$160&amp;CHAR(10)&amp;IF(ISNUMBER(Checks!$R$160),TEXT(Checks!$R$160,"DD-MMM-YY HH:MM"),"")&amp;" "&amp;Checks!$P$160</f>
        <v>Required
15-Oct-26 10:05 NRT</v>
      </c>
      <c r="D50" s="114" t="str">
        <f aca="false">IF(Checks!$U$160="","",Checks!$U$160)&amp;IF(Checks!$AB$160="","",CHAR(10)&amp;"CA: "&amp;Checks!$AB$160)</f>
        <v/>
      </c>
      <c r="E50" s="114" t="str">
        <f aca="false">IF(Checks!$V$160="","",Checks!$V$160)&amp;IF(Checks!$AC$160="","",IF(Checks!$V$160="","",CHAR(10))&amp;"N/A just.: "&amp;Checks!$AC$160)&amp;IF(Checks!$W$160="","",CHAR(10)&amp;"Batch: "&amp;Checks!$W$160)&amp;IF(AND(Checks!$X$160="",Checks!$Y$160=""),"",CHAR(10)&amp;"Exp: "&amp;Checks!$X$160&amp;"  /  Act: "&amp;Checks!$Y$160)</f>
        <v/>
      </c>
      <c r="F50" s="114" t="str">
        <f aca="false">IF(Checks!$Z$160="","","Evidence: "&amp;Checks!$Z$160)&amp;IF(Checks!$AA$160="","",IF(Checks!$Z$160="","",CHAR(10))&amp;"CA: "&amp;Checks!$AA$160)</f>
        <v/>
      </c>
      <c r="G50" s="114" t="str">
        <f aca="false">IF(ISNUMBER(Checks!$AD$160),TEXT(Checks!$AD$160,"DD-MMM-YY HH:MM")&amp;" "&amp;Checks!$P$160,"")&amp;IF(Checks!$AE$160="","",CHAR(10)&amp;"Verifier: "&amp;Checks!$AE$160)&amp;IF(Checks!$T$160="","",CHAR(10)&amp;"PIC: "&amp;Checks!$T$160)</f>
        <v/>
      </c>
      <c r="H50" s="115" t="str">
        <f aca="false">IF(Checks!$AH$160="","",Checks!$AH$160)</f>
        <v>OPEN</v>
      </c>
    </row>
    <row r="51" customFormat="false" ht="114" hidden="false" customHeight="true" outlineLevel="0" collapsed="false">
      <c r="A51" s="114" t="str">
        <f aca="false">Checks!$A$161&amp;CHAR(10)&amp;IF(Checks!$I$161="","",Checks!$I$161&amp;": ")&amp;Checks!$J$161</f>
        <v>F05-UPL-03
Uplift plan: KUL-sourced items physically loaded at KUL on the inbound KUL-NRT flight</v>
      </c>
      <c r="B51" s="114" t="str">
        <f aca="false">Checks!$K$161&amp;IF(Checks!$O$161="","",IF(Checks!$K$161="","",CHAR(10))&amp;"Note: "&amp;Checks!$O$161)</f>
        <v>Items: Toiletry kits. Quantities as per Requirements
Note: Confirmed at KUL inside the uplift window before the carrying flight's KUL departure (Flights AX).</v>
      </c>
      <c r="C51" s="114" t="str">
        <f aca="false">Checks!$N$161&amp;CHAR(10)&amp;IF(ISNUMBER(Checks!$R$161),TEXT(Checks!$R$161,"DD-MMM-YY HH:MM"),"")&amp;" "&amp;Checks!$P$161</f>
        <v>Required
10-Oct-26 23:30 KUL</v>
      </c>
      <c r="D51" s="114" t="str">
        <f aca="false">IF(Checks!$U$161="","",Checks!$U$161)&amp;IF(Checks!$AB$161="","",CHAR(10)&amp;"CA: "&amp;Checks!$AB$161)</f>
        <v/>
      </c>
      <c r="E51" s="114" t="str">
        <f aca="false">IF(Checks!$V$161="","",Checks!$V$161)&amp;IF(Checks!$AC$161="","",IF(Checks!$V$161="","",CHAR(10))&amp;"N/A just.: "&amp;Checks!$AC$161)&amp;IF(Checks!$W$161="","",CHAR(10)&amp;"Batch: "&amp;Checks!$W$161)&amp;IF(AND(Checks!$X$161="",Checks!$Y$161=""),"",CHAR(10)&amp;"Exp: "&amp;Checks!$X$161&amp;"  /  Act: "&amp;Checks!$Y$161)</f>
        <v/>
      </c>
      <c r="F51" s="114" t="str">
        <f aca="false">IF(Checks!$Z$161="","","Evidence: "&amp;Checks!$Z$161)&amp;IF(Checks!$AA$161="","",IF(Checks!$Z$161="","",CHAR(10))&amp;"CA: "&amp;Checks!$AA$161)</f>
        <v/>
      </c>
      <c r="G51" s="114" t="str">
        <f aca="false">IF(ISNUMBER(Checks!$AD$161),TEXT(Checks!$AD$161,"DD-MMM-YY HH:MM")&amp;" "&amp;Checks!$P$161,"")&amp;IF(Checks!$AE$161="","",CHAR(10)&amp;"Verifier: "&amp;Checks!$AE$161)&amp;IF(Checks!$T$161="","",CHAR(10)&amp;"PIC: "&amp;Checks!$T$161)</f>
        <v/>
      </c>
      <c r="H51" s="115" t="str">
        <f aca="false">IF(Checks!$AH$161="","",Checks!$AH$161)</f>
        <v>OPEN</v>
      </c>
    </row>
    <row r="52" customFormat="false" ht="135.75" hidden="false" customHeight="true" outlineLevel="0" collapsed="false">
      <c r="A52" s="114" t="str">
        <f aca="false">Checks!$A$162&amp;CHAR(10)&amp;IF(Checks!$I$162="","",Checks!$I$162&amp;": ")&amp;Checks!$J$162</f>
        <v>F05-UPL-04
Amenities: Toiletry kits - on board</v>
      </c>
      <c r="B52" s="114"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4" t="str">
        <f aca="false">Checks!$N$162&amp;CHAR(10)&amp;IF(ISNUMBER(Checks!$R$162),TEXT(Checks!$R$162,"DD-MMM-YY HH:MM"),"")&amp;" "&amp;Checks!$P$162</f>
        <v>Clarification required
15-Oct-26 10:05 NRT</v>
      </c>
      <c r="D52" s="114" t="str">
        <f aca="false">IF(Checks!$U$162="","",Checks!$U$162)&amp;IF(Checks!$AB$162="","",CHAR(10)&amp;"CA: "&amp;Checks!$AB$162)</f>
        <v/>
      </c>
      <c r="E52" s="114" t="str">
        <f aca="false">IF(Checks!$V$162="","",Checks!$V$162)&amp;IF(Checks!$AC$162="","",IF(Checks!$V$162="","",CHAR(10))&amp;"N/A just.: "&amp;Checks!$AC$162)&amp;IF(Checks!$W$162="","",CHAR(10)&amp;"Batch: "&amp;Checks!$W$162)&amp;IF(AND(Checks!$X$162="",Checks!$Y$162=""),"",CHAR(10)&amp;"Exp: "&amp;Checks!$X$162&amp;"  /  Act: "&amp;Checks!$Y$162)</f>
        <v/>
      </c>
      <c r="F52" s="114" t="str">
        <f aca="false">IF(Checks!$Z$162="","","Evidence: "&amp;Checks!$Z$162)&amp;IF(Checks!$AA$162="","",IF(Checks!$Z$162="","",CHAR(10))&amp;"CA: "&amp;Checks!$AA$162)</f>
        <v/>
      </c>
      <c r="G52" s="114" t="str">
        <f aca="false">IF(ISNUMBER(Checks!$AD$162),TEXT(Checks!$AD$162,"DD-MMM-YY HH:MM")&amp;" "&amp;Checks!$P$162,"")&amp;IF(Checks!$AE$162="","",CHAR(10)&amp;"Verifier: "&amp;Checks!$AE$162)&amp;IF(Checks!$T$162="","",CHAR(10)&amp;"PIC: "&amp;Checks!$T$162)</f>
        <v/>
      </c>
      <c r="H52" s="115" t="str">
        <f aca="false">IF(Checks!$AH$162="","",Checks!$AH$162)</f>
        <v>OPEN – CLARIFICATION</v>
      </c>
    </row>
    <row r="53" customFormat="false" ht="114" hidden="false" customHeight="true" outlineLevel="0" collapsed="false">
      <c r="A53" s="114" t="str">
        <f aca="false">Checks!$A$163&amp;CHAR(10)&amp;IF(Checks!$I$163="","",Checks!$I$163&amp;": ")&amp;Checks!$J$163</f>
        <v>F05-UPL-05
Seat Linen: Seat pillow (EY) - on board</v>
      </c>
      <c r="B53" s="114" t="str">
        <f aca="false">Checks!$K$163&amp;IF(Checks!$O$163="","",IF(Checks!$K$163="","",CHAR(10))&amp;"Note: "&amp;Checks!$O$163)</f>
        <v>Available 100% (ticked in reference)</v>
      </c>
      <c r="C53" s="114" t="str">
        <f aca="false">Checks!$N$163&amp;CHAR(10)&amp;IF(ISNUMBER(Checks!$R$163),TEXT(Checks!$R$163,"DD-MMM-YY HH:MM"),"")&amp;" "&amp;Checks!$P$163</f>
        <v>Required
15-Oct-26 10:05 NRT</v>
      </c>
      <c r="D53" s="114" t="str">
        <f aca="false">IF(Checks!$U$163="","",Checks!$U$163)&amp;IF(Checks!$AB$163="","",CHAR(10)&amp;"CA: "&amp;Checks!$AB$163)</f>
        <v/>
      </c>
      <c r="E53" s="114" t="str">
        <f aca="false">IF(Checks!$V$163="","",Checks!$V$163)&amp;IF(Checks!$AC$163="","",IF(Checks!$V$163="","",CHAR(10))&amp;"N/A just.: "&amp;Checks!$AC$163)&amp;IF(Checks!$W$163="","",CHAR(10)&amp;"Batch: "&amp;Checks!$W$163)&amp;IF(AND(Checks!$X$163="",Checks!$Y$163=""),"",CHAR(10)&amp;"Exp: "&amp;Checks!$X$163&amp;"  /  Act: "&amp;Checks!$Y$163)</f>
        <v/>
      </c>
      <c r="F53" s="114" t="str">
        <f aca="false">IF(Checks!$Z$163="","","Evidence: "&amp;Checks!$Z$163)&amp;IF(Checks!$AA$163="","",IF(Checks!$Z$163="","",CHAR(10))&amp;"CA: "&amp;Checks!$AA$163)</f>
        <v/>
      </c>
      <c r="G53" s="114" t="str">
        <f aca="false">IF(ISNUMBER(Checks!$AD$163),TEXT(Checks!$AD$163,"DD-MMM-YY HH:MM")&amp;" "&amp;Checks!$P$163,"")&amp;IF(Checks!$AE$163="","",CHAR(10)&amp;"Verifier: "&amp;Checks!$AE$163)&amp;IF(Checks!$T$163="","",CHAR(10)&amp;"PIC: "&amp;Checks!$T$163)</f>
        <v/>
      </c>
      <c r="H53" s="115" t="str">
        <f aca="false">IF(Checks!$AH$163="","",Checks!$AH$163)</f>
        <v>OPEN</v>
      </c>
    </row>
    <row r="54" customFormat="false" ht="168.75" hidden="false" customHeight="true" outlineLevel="0" collapsed="false">
      <c r="A54" s="114" t="str">
        <f aca="false">Checks!$A$164&amp;CHAR(10)&amp;IF(Checks!$I$164="","",Checks!$I$164&amp;": ")&amp;Checks!$J$164</f>
        <v>F05-UPL-06
Seat Linen: Blanket (EY) - on board</v>
      </c>
      <c r="B54" s="114"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4" t="str">
        <f aca="false">Checks!$N$164&amp;CHAR(10)&amp;IF(ISNUMBER(Checks!$R$164),TEXT(Checks!$R$164,"DD-MMM-YY HH:MM"),"")&amp;" "&amp;Checks!$P$164</f>
        <v>Required
15-Oct-26 10:05 NRT</v>
      </c>
      <c r="D54" s="114" t="str">
        <f aca="false">IF(Checks!$U$164="","",Checks!$U$164)&amp;IF(Checks!$AB$164="","",CHAR(10)&amp;"CA: "&amp;Checks!$AB$164)</f>
        <v/>
      </c>
      <c r="E54" s="114" t="str">
        <f aca="false">IF(Checks!$V$164="","",Checks!$V$164)&amp;IF(Checks!$AC$164="","",IF(Checks!$V$164="","",CHAR(10))&amp;"N/A just.: "&amp;Checks!$AC$164)&amp;IF(Checks!$W$164="","",CHAR(10)&amp;"Batch: "&amp;Checks!$W$164)&amp;IF(AND(Checks!$X$164="",Checks!$Y$164=""),"",CHAR(10)&amp;"Exp: "&amp;Checks!$X$164&amp;"  /  Act: "&amp;Checks!$Y$164)</f>
        <v/>
      </c>
      <c r="F54" s="114" t="str">
        <f aca="false">IF(Checks!$Z$164="","","Evidence: "&amp;Checks!$Z$164)&amp;IF(Checks!$AA$164="","",IF(Checks!$Z$164="","",CHAR(10))&amp;"CA: "&amp;Checks!$AA$164)</f>
        <v/>
      </c>
      <c r="G54" s="114" t="str">
        <f aca="false">IF(ISNUMBER(Checks!$AD$164),TEXT(Checks!$AD$164,"DD-MMM-YY HH:MM")&amp;" "&amp;Checks!$P$164,"")&amp;IF(Checks!$AE$164="","",CHAR(10)&amp;"Verifier: "&amp;Checks!$AE$164)&amp;IF(Checks!$T$164="","",CHAR(10)&amp;"PIC: "&amp;Checks!$T$164)</f>
        <v/>
      </c>
      <c r="H54" s="115" t="str">
        <f aca="false">IF(Checks!$AH$164="","",Checks!$AH$164)</f>
        <v>OPEN</v>
      </c>
    </row>
    <row r="55" customFormat="false" ht="190.5" hidden="false" customHeight="true" outlineLevel="0" collapsed="false">
      <c r="A55" s="114" t="str">
        <f aca="false">Checks!$A$165&amp;CHAR(10)&amp;IF(Checks!$I$165="","",Checks!$I$165&amp;": ")&amp;Checks!$J$165</f>
        <v>F05-UPL-07
Sales Cart: Sales cart (caterer PASB) - on board</v>
      </c>
      <c r="B55" s="114"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4" t="str">
        <f aca="false">Checks!$N$165&amp;CHAR(10)&amp;IF(ISNUMBER(Checks!$R$165),TEXT(Checks!$R$165,"DD-MMM-YY HH:MM"),"")&amp;" "&amp;Checks!$P$165</f>
        <v>Clarification required
15-Oct-26 10:05 NRT</v>
      </c>
      <c r="D55" s="114" t="str">
        <f aca="false">IF(Checks!$U$165="","",Checks!$U$165)&amp;IF(Checks!$AB$165="","",CHAR(10)&amp;"CA: "&amp;Checks!$AB$165)</f>
        <v/>
      </c>
      <c r="E55" s="114" t="str">
        <f aca="false">IF(Checks!$V$165="","",Checks!$V$165)&amp;IF(Checks!$AC$165="","",IF(Checks!$V$165="","",CHAR(10))&amp;"N/A just.: "&amp;Checks!$AC$165)&amp;IF(Checks!$W$165="","",CHAR(10)&amp;"Batch: "&amp;Checks!$W$165)&amp;IF(AND(Checks!$X$165="",Checks!$Y$165=""),"",CHAR(10)&amp;"Exp: "&amp;Checks!$X$165&amp;"  /  Act: "&amp;Checks!$Y$165)</f>
        <v/>
      </c>
      <c r="F55" s="114" t="str">
        <f aca="false">IF(Checks!$Z$165="","","Evidence: "&amp;Checks!$Z$165)&amp;IF(Checks!$AA$165="","",IF(Checks!$Z$165="","",CHAR(10))&amp;"CA: "&amp;Checks!$AA$165)</f>
        <v/>
      </c>
      <c r="G55" s="114" t="str">
        <f aca="false">IF(ISNUMBER(Checks!$AD$165),TEXT(Checks!$AD$165,"DD-MMM-YY HH:MM")&amp;" "&amp;Checks!$P$165,"")&amp;IF(Checks!$AE$165="","",CHAR(10)&amp;"Verifier: "&amp;Checks!$AE$165)&amp;IF(Checks!$T$165="","",CHAR(10)&amp;"PIC: "&amp;Checks!$T$165)</f>
        <v/>
      </c>
      <c r="H55" s="115" t="str">
        <f aca="false">IF(Checks!$AH$165="","",Checks!$AH$165)</f>
        <v>OPEN – CLARIFICATION</v>
      </c>
    </row>
    <row r="57" customFormat="false" ht="24" hidden="false" customHeight="true" outlineLevel="0" collapsed="false">
      <c r="A57" s="116" t="s">
        <v>3453</v>
      </c>
      <c r="B57" s="116"/>
      <c r="C57" s="116"/>
      <c r="D57" s="116"/>
      <c r="E57" s="116" t="s">
        <v>3454</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3408</v>
      </c>
      <c r="B2" s="94" t="str">
        <f aca="false">Flights!$F$10&amp;"   "&amp;TEXT(Flights!$D$10,"DD-MMM-YY")&amp;" ("&amp;Flights!$E$10&amp;")"</f>
        <v>MH0002   15-Oct-26 (THU)</v>
      </c>
      <c r="C2" s="94"/>
      <c r="D2" s="94"/>
      <c r="E2" s="95" t="s">
        <v>3409</v>
      </c>
      <c r="F2" s="96" t="str">
        <f aca="false">Flights!$AT$10</f>
        <v>NOT READY – DOCUMENTS</v>
      </c>
      <c r="G2" s="96"/>
      <c r="H2" s="96"/>
    </row>
    <row r="3" customFormat="false" ht="24" hidden="false" customHeight="true" outlineLevel="0" collapsed="false">
      <c r="A3" s="93" t="s">
        <v>3410</v>
      </c>
      <c r="B3" s="94" t="str">
        <f aca="false">Flights!$G$10&amp;" → "&amp;Flights!$H$10&amp;"   Class "&amp;Flights!$K$10&amp;"   Seat "&amp;Flights!$O$10</f>
        <v>KUL → LHR   Class BC   Seat 2K</v>
      </c>
      <c r="C3" s="94"/>
      <c r="D3" s="94"/>
      <c r="E3" s="95" t="s">
        <v>73</v>
      </c>
      <c r="F3" s="95" t="s">
        <v>3411</v>
      </c>
      <c r="G3" s="95" t="s">
        <v>3412</v>
      </c>
      <c r="H3" s="95"/>
    </row>
    <row r="4" customFormat="false" ht="24" hidden="false" customHeight="true" outlineLevel="0" collapsed="false">
      <c r="A4" s="93" t="s">
        <v>3413</v>
      </c>
      <c r="B4" s="94" t="str">
        <f aca="false">IF(ISNUMBER(Flights!$I$10),TEXT(Flights!$I$10,"DD-MMM-YY HH:MM"),"")&amp;" "&amp;Flights!$G$10&amp;"  →  "&amp;IF(ISNUMBER(Flights!$J$10),TEXT(Flights!$J$10,"DD-MMM-YY HH:MM"),"")&amp;" "&amp;Flights!$H$10</f>
        <v>15-Oct-26 23:20 KUL  →  16-Oct-26 05:55 LHR</v>
      </c>
      <c r="C4" s="94"/>
      <c r="D4" s="94"/>
      <c r="E4" s="93" t="s">
        <v>3414</v>
      </c>
      <c r="F4" s="97" t="str">
        <f aca="false">IF(ISNUMBER(Flights!$AG$10),TEXT(Flights!$AG$10,"DD-MMM-YY HH:MM"),"")&amp;" "&amp;Flights!$V$10</f>
        <v>08-Oct-26 23:20 KUL</v>
      </c>
      <c r="G4" s="98" t="n">
        <f aca="false">Flights!$AJ$10</f>
        <v>0</v>
      </c>
      <c r="H4" s="98"/>
    </row>
    <row r="5" customFormat="false" ht="24" hidden="false" customHeight="true" outlineLevel="0" collapsed="false">
      <c r="A5" s="93" t="s">
        <v>3415</v>
      </c>
      <c r="B5" s="94" t="str">
        <f aca="false">Flights!$L$10&amp;" – "&amp;Flights!$M$10</f>
        <v>A350 – A350-900: A359 (9M-MAB..MAG, row 6) or A350 9M-MAH (row 7) - tail to confirm</v>
      </c>
      <c r="C5" s="94"/>
      <c r="D5" s="94"/>
      <c r="E5" s="93" t="s">
        <v>3416</v>
      </c>
      <c r="F5" s="97" t="str">
        <f aca="false">IF(ISNUMBER(Flights!$AH$10),TEXT(Flights!$AH$10,"DD-MMM-YY HH:MM"),"")&amp;" "&amp;Flights!$V$10</f>
        <v>14-Oct-26 23:20 KUL</v>
      </c>
      <c r="G5" s="98" t="n">
        <f aca="false">Flights!$AK$10</f>
        <v>0</v>
      </c>
      <c r="H5" s="98"/>
    </row>
    <row r="6" customFormat="false" ht="24" hidden="false" customHeight="true" outlineLevel="0" collapsed="false">
      <c r="A6" s="93" t="s">
        <v>3417</v>
      </c>
      <c r="B6" s="94" t="str">
        <f aca="false">IF(TRIM(Flights!$N$10)="","__________________",Flights!$N$10)</f>
        <v>__________________</v>
      </c>
      <c r="C6" s="94"/>
      <c r="D6" s="94"/>
      <c r="E6" s="93" t="s">
        <v>3418</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3419</v>
      </c>
      <c r="B7" s="94" t="str">
        <f aca="false">Flights!$T$10</f>
        <v>2.5 Meal (Meal)</v>
      </c>
      <c r="C7" s="94"/>
      <c r="D7" s="94"/>
      <c r="E7" s="93" t="s">
        <v>3420</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155</v>
      </c>
      <c r="B8" s="94" t="str">
        <f aca="false">Flights!$V$10&amp;"   (reference uplift stns: "&amp;Flights!$U$10&amp;")"</f>
        <v>KUL   (reference uplift stns: KUL/LHR)</v>
      </c>
      <c r="C8" s="94"/>
      <c r="D8" s="94"/>
      <c r="E8" s="93" t="s">
        <v>3421</v>
      </c>
      <c r="F8" s="99" t="s">
        <v>3422</v>
      </c>
      <c r="G8" s="98" t="n">
        <f aca="false">Flights!$AN$10</f>
        <v>0</v>
      </c>
      <c r="H8" s="98"/>
    </row>
    <row r="9" customFormat="false" ht="12.75" hidden="false" customHeight="true" outlineLevel="0" collapsed="false">
      <c r="A9" s="93" t="s">
        <v>3423</v>
      </c>
      <c r="B9" s="94" t="str">
        <f aca="false">TRIM(Flights!$P$10&amp;"  "&amp;Flights!$Q$10)</f>
        <v>6H 35M</v>
      </c>
      <c r="C9" s="94"/>
      <c r="D9" s="94"/>
      <c r="E9" s="93" t="s">
        <v>3424</v>
      </c>
      <c r="F9" s="100" t="n">
        <f aca="false">Flights!$AP$10</f>
        <v>0</v>
      </c>
      <c r="G9" s="100" t="n">
        <f aca="false">Flights!$AQ$10</f>
        <v>0</v>
      </c>
      <c r="H9" s="100" t="n">
        <f aca="false">Flights!$AU$10</f>
        <v>0</v>
      </c>
    </row>
    <row r="10" customFormat="false" ht="24" hidden="false" customHeight="true" outlineLevel="0" collapsed="false">
      <c r="A10" s="93" t="s">
        <v>3425</v>
      </c>
      <c r="B10" s="94" t="str">
        <f aca="false">IF(TRIM(Flights!$X$10)="","__________________",Flights!$X$10)</f>
        <v>__________________</v>
      </c>
      <c r="C10" s="94"/>
      <c r="D10" s="94"/>
      <c r="E10" s="93" t="s">
        <v>3426</v>
      </c>
      <c r="F10" s="100" t="n">
        <f aca="false">Flights!$AO$10</f>
        <v>46</v>
      </c>
      <c r="G10" s="100" t="n">
        <f aca="false">Flights!$AS$10</f>
        <v>1</v>
      </c>
      <c r="H10" s="100" t="n">
        <f aca="false">Flights!$AR$10</f>
        <v>2</v>
      </c>
    </row>
    <row r="11" customFormat="false" ht="21" hidden="false" customHeight="true" outlineLevel="0" collapsed="false">
      <c r="A11" s="93" t="s">
        <v>3427</v>
      </c>
      <c r="B11" s="94" t="str">
        <f aca="false">IF(TRIM(Flights!$Y$10)="","__________________",Flights!$Y$10)</f>
        <v>__________________</v>
      </c>
      <c r="C11" s="94"/>
      <c r="D11" s="94"/>
      <c r="E11" s="93" t="s">
        <v>3428</v>
      </c>
      <c r="F11" s="100" t="str">
        <f aca="false">Flights!$AV$10&amp;" / "&amp;Flights!$AW$10</f>
        <v>0 / 46</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IF(Documents!$F$10="","",Documents!$F$10)</f>
        <v/>
      </c>
      <c r="C14" s="99" t="str">
        <f aca="false">IF(Documents!$G$10="","",Documents!$G$10)&amp;IF(ISNUMBER(Documents!$H$10),"  "&amp;TEXT(Documents!$H$10,"DD-MMM-YY"),"")</f>
        <v/>
      </c>
      <c r="D14" s="99"/>
      <c r="E14" s="107" t="str">
        <f aca="false">IF(Documents!$J$10="OUTSTANDING","OUTSTANDING – attach before T-7D (due "&amp;IF(ISNUMBER(Flights!$AG$10),TEXT(Flights!$AG$10,"DD-MMM-YY HH:MM"),"")&amp;" "&amp;Flights!$V$10&amp;")",IF(Documents!$J$10="","Status not recorded",Documents!$J$10))</f>
        <v>OUTSTANDING – attach before T-7D (due 08-Oct-26 23:20 KUL)</v>
      </c>
      <c r="F14" s="108" t="str">
        <f aca="false">"Staple behind this sheet as page A1."&amp;IF(Documents!$I$10="",""," Location: "&amp;Documents!$I$10)</f>
        <v>Staple behind this sheet as page A1.</v>
      </c>
      <c r="G14" s="108"/>
      <c r="H14" s="108"/>
    </row>
    <row r="15" customFormat="false" ht="36" hidden="false" customHeight="true" outlineLevel="0" collapsed="false">
      <c r="A15" s="93" t="s">
        <v>3439</v>
      </c>
      <c r="B15" s="94" t="str">
        <f aca="false">IF(Documents!$K$10="","",Documents!$K$10)</f>
        <v/>
      </c>
      <c r="C15" s="99" t="str">
        <f aca="false">IF(Documents!$L$10="","",Documents!$L$10)&amp;IF(ISNUMBER(Documents!$M$10),"  "&amp;TEXT(Documents!$M$10,"DD-MMM-YY"),"")</f>
        <v/>
      </c>
      <c r="D15" s="99"/>
      <c r="E15" s="107" t="str">
        <f aca="false">IF(Documents!$O$10="OUTSTANDING","OUTSTANDING – attach before T-7D (due "&amp;IF(ISNUMBER(Flights!$AG$10),TEXT(Flights!$AG$10,"DD-MMM-YY HH:MM"),"")&amp;" "&amp;Flights!$V$10&amp;")",IF(Documents!$O$10="","Status not recorded",Documents!$O$10))</f>
        <v>OUTSTANDING – attach before T-7D (due 08-Oct-26 23:20 KUL)</v>
      </c>
      <c r="F15" s="108" t="str">
        <f aca="false">"Staple behind this sheet as page A2."&amp;IF(Documents!$N$10="",""," Location: "&amp;Documents!$N$10)</f>
        <v>Staple behind this sheet as page A2.</v>
      </c>
      <c r="G15" s="108"/>
      <c r="H15" s="108"/>
    </row>
    <row r="16" customFormat="false" ht="22.5" hidden="false" customHeight="true" outlineLevel="0" collapsed="false">
      <c r="A16" s="93" t="s">
        <v>3440</v>
      </c>
      <c r="B16" s="109" t="str">
        <f aca="false">IF(Documents!$Q$10="","",Documents!$Q$10)</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Checks!$A$166&amp;CHAR(10)&amp;IF(Checks!$I$166="","",Checks!$I$166&amp;": ")&amp;Checks!$J$166</f>
        <v>F06-T7-01
Meal: Meal sensory testing completed for this flight's menu cycle (assessed class)</v>
      </c>
      <c r="B23" s="114" t="str">
        <f aca="false">Checks!$K$166&amp;IF(Checks!$O$166="","",IF(Checks!$K$166="","",CHAR(10))&amp;"Note: "&amp;Checks!$O$166)</f>
        <v>Record panel result / score in Result</v>
      </c>
      <c r="C23" s="114" t="str">
        <f aca="false">Checks!$N$166&amp;CHAR(10)&amp;IF(ISNUMBER(Checks!$R$166),TEXT(Checks!$R$166,"DD-MMM-YY HH:MM"),"")&amp;" "&amp;Checks!$P$166</f>
        <v>Required
08-Oct-26 23:20 KUL</v>
      </c>
      <c r="D23" s="114" t="str">
        <f aca="false">IF(Checks!$U$166="","",Checks!$U$166)&amp;IF(Checks!$AB$166="","",CHAR(10)&amp;"CA: "&amp;Checks!$AB$166)</f>
        <v/>
      </c>
      <c r="E23" s="114" t="str">
        <f aca="false">IF(Checks!$V$166="","",Checks!$V$166)&amp;IF(Checks!$AC$166="","",IF(Checks!$V$166="","",CHAR(10))&amp;"N/A just.: "&amp;Checks!$AC$166)&amp;IF(Checks!$W$166="","",CHAR(10)&amp;"Batch: "&amp;Checks!$W$166)&amp;IF(AND(Checks!$X$166="",Checks!$Y$166=""),"",CHAR(10)&amp;"Exp: "&amp;Checks!$X$166&amp;"  /  Act: "&amp;Checks!$Y$166)</f>
        <v/>
      </c>
      <c r="F23" s="114" t="str">
        <f aca="false">IF(Checks!$Z$166="","","Evidence: "&amp;Checks!$Z$166)&amp;IF(Checks!$AA$166="","",IF(Checks!$Z$166="","",CHAR(10))&amp;"CA: "&amp;Checks!$AA$166)</f>
        <v/>
      </c>
      <c r="G23" s="114" t="str">
        <f aca="false">IF(ISNUMBER(Checks!$AD$166),TEXT(Checks!$AD$166,"DD-MMM-YY HH:MM")&amp;" "&amp;Checks!$P$166,"")&amp;IF(Checks!$AE$166="","",CHAR(10)&amp;"Verifier: "&amp;Checks!$AE$166)&amp;IF(Checks!$T$166="","",CHAR(10)&amp;"PIC: "&amp;Checks!$T$166)</f>
        <v/>
      </c>
      <c r="H23" s="115" t="str">
        <f aca="false">IF(Checks!$AH$166="","",Checks!$AH$166)</f>
        <v>OPEN</v>
      </c>
    </row>
    <row r="24" customFormat="false" ht="114" hidden="false" customHeight="true" outlineLevel="0" collapsed="false">
      <c r="A24" s="114" t="str">
        <f aca="false">Checks!$A$167&amp;CHAR(10)&amp;IF(Checks!$I$167="","",Checks!$I$167&amp;": ")&amp;Checks!$J$167</f>
        <v>F06-T7-02
Menu: Printed menu cards confirmed (content, cycle, language, quantity)</v>
      </c>
      <c r="B24" s="114" t="str">
        <f aca="false">Checks!$K$167&amp;IF(Checks!$O$167="","",IF(Checks!$K$167="","",CHAR(10))&amp;"Note: "&amp;Checks!$O$167)</f>
        <v>Menu card matches approved menu for this flight</v>
      </c>
      <c r="C24" s="114" t="str">
        <f aca="false">Checks!$N$167&amp;CHAR(10)&amp;IF(ISNUMBER(Checks!$R$167),TEXT(Checks!$R$167,"DD-MMM-YY HH:MM"),"")&amp;" "&amp;Checks!$P$167</f>
        <v>Required
08-Oct-26 23:20 KUL</v>
      </c>
      <c r="D24" s="114" t="str">
        <f aca="false">IF(Checks!$U$167="","",Checks!$U$167)&amp;IF(Checks!$AB$167="","",CHAR(10)&amp;"CA: "&amp;Checks!$AB$167)</f>
        <v/>
      </c>
      <c r="E24" s="114" t="str">
        <f aca="false">IF(Checks!$V$167="","",Checks!$V$167)&amp;IF(Checks!$AC$167="","",IF(Checks!$V$167="","",CHAR(10))&amp;"N/A just.: "&amp;Checks!$AC$167)&amp;IF(Checks!$W$167="","",CHAR(10)&amp;"Batch: "&amp;Checks!$W$167)&amp;IF(AND(Checks!$X$167="",Checks!$Y$167=""),"",CHAR(10)&amp;"Exp: "&amp;Checks!$X$167&amp;"  /  Act: "&amp;Checks!$Y$167)</f>
        <v/>
      </c>
      <c r="F24" s="114" t="str">
        <f aca="false">IF(Checks!$Z$167="","","Evidence: "&amp;Checks!$Z$167)&amp;IF(Checks!$AA$167="","",IF(Checks!$Z$167="","",CHAR(10))&amp;"CA: "&amp;Checks!$AA$167)</f>
        <v/>
      </c>
      <c r="G24" s="114" t="str">
        <f aca="false">IF(ISNUMBER(Checks!$AD$167),TEXT(Checks!$AD$167,"DD-MMM-YY HH:MM")&amp;" "&amp;Checks!$P$167,"")&amp;IF(Checks!$AE$167="","",CHAR(10)&amp;"Verifier: "&amp;Checks!$AE$167)&amp;IF(Checks!$T$167="","",CHAR(10)&amp;"PIC: "&amp;Checks!$T$167)</f>
        <v/>
      </c>
      <c r="H24" s="115" t="str">
        <f aca="false">IF(Checks!$AH$167="","",Checks!$AH$167)</f>
        <v>OPEN</v>
      </c>
    </row>
    <row r="25" customFormat="false" ht="114" hidden="false" customHeight="true" outlineLevel="0" collapsed="false">
      <c r="A25" s="114" t="str">
        <f aca="false">Checks!$A$168&amp;CHAR(10)&amp;IF(Checks!$I$168="","",Checks!$I$168&amp;": ")&amp;Checks!$J$168</f>
        <v>F06-T7-03
IFE: Digital menu in IFE confirmed (A339 only)</v>
      </c>
      <c r="B25" s="114" t="str">
        <f aca="false">Checks!$K$168&amp;IF(Checks!$O$168="","",IF(Checks!$K$168="","",CHAR(10))&amp;"Note: "&amp;Checks!$O$168)</f>
        <v>Applies when fleet = A339
Note: Digital IFE menu applies to A339 only (user brief). Applicability follows the Fleet cell on Flights.</v>
      </c>
      <c r="C25" s="114" t="str">
        <f aca="false">Checks!$N$168&amp;CHAR(10)&amp;IF(ISNUMBER(Checks!$R$168),TEXT(Checks!$R$168,"DD-MMM-YY HH:MM"),"")&amp;" "&amp;Checks!$P$168</f>
        <v>N/A – rule
08-Oct-26 23:20 KUL</v>
      </c>
      <c r="D25" s="114" t="str">
        <f aca="false">IF(Checks!$U$168="","",Checks!$U$168)&amp;IF(Checks!$AB$168="","",CHAR(10)&amp;"CA: "&amp;Checks!$AB$168)</f>
        <v/>
      </c>
      <c r="E25" s="114" t="str">
        <f aca="false">IF(Checks!$V$168="","",Checks!$V$168)&amp;IF(Checks!$AC$168="","",IF(Checks!$V$168="","",CHAR(10))&amp;"N/A just.: "&amp;Checks!$AC$168)&amp;IF(Checks!$W$168="","",CHAR(10)&amp;"Batch: "&amp;Checks!$W$168)&amp;IF(AND(Checks!$X$168="",Checks!$Y$168=""),"",CHAR(10)&amp;"Exp: "&amp;Checks!$X$168&amp;"  /  Act: "&amp;Checks!$Y$168)</f>
        <v/>
      </c>
      <c r="F25" s="114" t="str">
        <f aca="false">IF(Checks!$Z$168="","","Evidence: "&amp;Checks!$Z$168)&amp;IF(Checks!$AA$168="","",IF(Checks!$Z$168="","",CHAR(10))&amp;"CA: "&amp;Checks!$AA$168)</f>
        <v/>
      </c>
      <c r="G25" s="114" t="str">
        <f aca="false">IF(ISNUMBER(Checks!$AD$168),TEXT(Checks!$AD$168,"DD-MMM-YY HH:MM")&amp;" "&amp;Checks!$P$168,"")&amp;IF(Checks!$AE$168="","",CHAR(10)&amp;"Verifier: "&amp;Checks!$AE$168)&amp;IF(Checks!$T$168="","",CHAR(10)&amp;"PIC: "&amp;Checks!$T$168)</f>
        <v/>
      </c>
      <c r="H25" s="115" t="str">
        <f aca="false">IF(Checks!$AH$168="","",Checks!$AH$168)</f>
        <v>N/A – RULE</v>
      </c>
    </row>
    <row r="26" customFormat="false" ht="114" hidden="false" customHeight="true" outlineLevel="0" collapsed="false">
      <c r="A26" s="114" t="str">
        <f aca="false">Checks!$A$169&amp;CHAR(10)&amp;IF(Checks!$I$169="","",Checks!$I$169&amp;": ")&amp;Checks!$J$169</f>
        <v>F06-T7-04
Staffing: Experienced catering officer assigned to this flight</v>
      </c>
      <c r="B26" s="114" t="str">
        <f aca="false">Checks!$K$169&amp;IF(Checks!$O$169="","",IF(Checks!$K$169="","",CHAR(10))&amp;"Note: "&amp;Checks!$O$169)</f>
        <v>Record officer name in Result</v>
      </c>
      <c r="C26" s="114" t="str">
        <f aca="false">Checks!$N$169&amp;CHAR(10)&amp;IF(ISNUMBER(Checks!$R$169),TEXT(Checks!$R$169,"DD-MMM-YY HH:MM"),"")&amp;" "&amp;Checks!$P$169</f>
        <v>Required
08-Oct-26 23:20 KUL</v>
      </c>
      <c r="D26" s="114" t="str">
        <f aca="false">IF(Checks!$U$169="","",Checks!$U$169)&amp;IF(Checks!$AB$169="","",CHAR(10)&amp;"CA: "&amp;Checks!$AB$169)</f>
        <v/>
      </c>
      <c r="E26" s="114" t="str">
        <f aca="false">IF(Checks!$V$169="","",Checks!$V$169)&amp;IF(Checks!$AC$169="","",IF(Checks!$V$169="","",CHAR(10))&amp;"N/A just.: "&amp;Checks!$AC$169)&amp;IF(Checks!$W$169="","",CHAR(10)&amp;"Batch: "&amp;Checks!$W$169)&amp;IF(AND(Checks!$X$169="",Checks!$Y$169=""),"",CHAR(10)&amp;"Exp: "&amp;Checks!$X$169&amp;"  /  Act: "&amp;Checks!$Y$169)</f>
        <v/>
      </c>
      <c r="F26" s="114" t="str">
        <f aca="false">IF(Checks!$Z$169="","","Evidence: "&amp;Checks!$Z$169)&amp;IF(Checks!$AA$169="","",IF(Checks!$Z$169="","",CHAR(10))&amp;"CA: "&amp;Checks!$AA$169)</f>
        <v/>
      </c>
      <c r="G26" s="114" t="str">
        <f aca="false">IF(ISNUMBER(Checks!$AD$169),TEXT(Checks!$AD$169,"DD-MMM-YY HH:MM")&amp;" "&amp;Checks!$P$169,"")&amp;IF(Checks!$AE$169="","",CHAR(10)&amp;"Verifier: "&amp;Checks!$AE$169)&amp;IF(Checks!$T$169="","",CHAR(10)&amp;"PIC: "&amp;Checks!$T$169)</f>
        <v/>
      </c>
      <c r="H26" s="115" t="str">
        <f aca="false">IF(Checks!$AH$169="","",Checks!$AH$169)</f>
        <v>OPEN</v>
      </c>
    </row>
    <row r="27" customFormat="false" ht="114" hidden="false" customHeight="true" outlineLevel="0" collapsed="false">
      <c r="A27" s="114" t="str">
        <f aca="false">Checks!$A$170&amp;CHAR(10)&amp;IF(Checks!$I$170="","",Checks!$I$170&amp;": ")&amp;Checks!$J$170</f>
        <v>F06-T7-05
ISOP: All latest applicable ISOP revisions communicated to caterer</v>
      </c>
      <c r="B27" s="114" t="str">
        <f aca="false">Checks!$K$170&amp;IF(Checks!$O$170="","",IF(Checks!$K$170="","",CHAR(10))&amp;"Note: "&amp;Checks!$O$170)</f>
        <v>List revision numbers in Result (see ISOP register)</v>
      </c>
      <c r="C27" s="114" t="str">
        <f aca="false">Checks!$N$170&amp;CHAR(10)&amp;IF(ISNUMBER(Checks!$R$170),TEXT(Checks!$R$170,"DD-MMM-YY HH:MM"),"")&amp;" "&amp;Checks!$P$170</f>
        <v>Required
08-Oct-26 23:20 KUL</v>
      </c>
      <c r="D27" s="114" t="str">
        <f aca="false">IF(Checks!$U$170="","",Checks!$U$170)&amp;IF(Checks!$AB$170="","",CHAR(10)&amp;"CA: "&amp;Checks!$AB$170)</f>
        <v/>
      </c>
      <c r="E27" s="114" t="str">
        <f aca="false">IF(Checks!$V$170="","",Checks!$V$170)&amp;IF(Checks!$AC$170="","",IF(Checks!$V$170="","",CHAR(10))&amp;"N/A just.: "&amp;Checks!$AC$170)&amp;IF(Checks!$W$170="","",CHAR(10)&amp;"Batch: "&amp;Checks!$W$170)&amp;IF(AND(Checks!$X$170="",Checks!$Y$170=""),"",CHAR(10)&amp;"Exp: "&amp;Checks!$X$170&amp;"  /  Act: "&amp;Checks!$Y$170)</f>
        <v/>
      </c>
      <c r="F27" s="114" t="str">
        <f aca="false">IF(Checks!$Z$170="","","Evidence: "&amp;Checks!$Z$170)&amp;IF(Checks!$AA$170="","",IF(Checks!$Z$170="","",CHAR(10))&amp;"CA: "&amp;Checks!$AA$170)</f>
        <v/>
      </c>
      <c r="G27" s="114" t="str">
        <f aca="false">IF(ISNUMBER(Checks!$AD$170),TEXT(Checks!$AD$170,"DD-MMM-YY HH:MM")&amp;" "&amp;Checks!$P$170,"")&amp;IF(Checks!$AE$170="","",CHAR(10)&amp;"Verifier: "&amp;Checks!$AE$170)&amp;IF(Checks!$T$170="","",CHAR(10)&amp;"PIC: "&amp;Checks!$T$170)</f>
        <v/>
      </c>
      <c r="H27" s="115" t="str">
        <f aca="false">IF(Checks!$AH$170="","",Checks!$AH$170)</f>
        <v>OPEN</v>
      </c>
    </row>
    <row r="28" customFormat="false" ht="114" hidden="false" customHeight="true" outlineLevel="0" collapsed="false">
      <c r="A28" s="114" t="str">
        <f aca="false">Checks!$A$171&amp;CHAR(10)&amp;IF(Checks!$I$171="","",Checks!$I$171&amp;": ")&amp;Checks!$J$171</f>
        <v>F06-T7-06
ISOP: Caterer acknowledgement of ISOP revisions recorded</v>
      </c>
      <c r="B28" s="114" t="str">
        <f aca="false">Checks!$K$171&amp;IF(Checks!$O$171="","",IF(Checks!$K$171="","",CHAR(10))&amp;"Note: "&amp;Checks!$O$171)</f>
        <v>Record acknowledgement ref in Evidence</v>
      </c>
      <c r="C28" s="114" t="str">
        <f aca="false">Checks!$N$171&amp;CHAR(10)&amp;IF(ISNUMBER(Checks!$R$171),TEXT(Checks!$R$171,"DD-MMM-YY HH:MM"),"")&amp;" "&amp;Checks!$P$171</f>
        <v>Required
08-Oct-26 23:20 KUL</v>
      </c>
      <c r="D28" s="114" t="str">
        <f aca="false">IF(Checks!$U$171="","",Checks!$U$171)&amp;IF(Checks!$AB$171="","",CHAR(10)&amp;"CA: "&amp;Checks!$AB$171)</f>
        <v/>
      </c>
      <c r="E28" s="114" t="str">
        <f aca="false">IF(Checks!$V$171="","",Checks!$V$171)&amp;IF(Checks!$AC$171="","",IF(Checks!$V$171="","",CHAR(10))&amp;"N/A just.: "&amp;Checks!$AC$171)&amp;IF(Checks!$W$171="","",CHAR(10)&amp;"Batch: "&amp;Checks!$W$171)&amp;IF(AND(Checks!$X$171="",Checks!$Y$171=""),"",CHAR(10)&amp;"Exp: "&amp;Checks!$X$171&amp;"  /  Act: "&amp;Checks!$Y$171)</f>
        <v/>
      </c>
      <c r="F28" s="114" t="str">
        <f aca="false">IF(Checks!$Z$171="","","Evidence: "&amp;Checks!$Z$171)&amp;IF(Checks!$AA$171="","",IF(Checks!$Z$171="","",CHAR(10))&amp;"CA: "&amp;Checks!$AA$171)</f>
        <v/>
      </c>
      <c r="G28" s="114" t="str">
        <f aca="false">IF(ISNUMBER(Checks!$AD$171),TEXT(Checks!$AD$171,"DD-MMM-YY HH:MM")&amp;" "&amp;Checks!$P$171,"")&amp;IF(Checks!$AE$171="","",CHAR(10)&amp;"Verifier: "&amp;Checks!$AE$171)&amp;IF(Checks!$T$171="","",CHAR(10)&amp;"PIC: "&amp;Checks!$T$171)</f>
        <v/>
      </c>
      <c r="H28" s="115" t="str">
        <f aca="false">IF(Checks!$AH$171="","",Checks!$AH$171)</f>
        <v>OPEN</v>
      </c>
    </row>
    <row r="29" customFormat="false" ht="114" hidden="false" customHeight="true" outlineLevel="0" collapsed="false">
      <c r="A29" s="114" t="str">
        <f aca="false">Checks!$A$172&amp;CHAR(10)&amp;IF(Checks!$I$172="","",Checks!$I$172&amp;": ")&amp;Checks!$J$172</f>
        <v>F06-T7-07
Documents: Galley loading diagram (GLD) received, revision recorded &amp; attached</v>
      </c>
      <c r="B29" s="114" t="str">
        <f aca="false">Checks!$K$172&amp;IF(Checks!$O$172="","",IF(Checks!$K$172="","",CHAR(10))&amp;"Note: "&amp;Checks!$O$172)</f>
        <v>Documents sheet row complete</v>
      </c>
      <c r="C29" s="114" t="str">
        <f aca="false">Checks!$N$172&amp;CHAR(10)&amp;IF(ISNUMBER(Checks!$R$172),TEXT(Checks!$R$172,"DD-MMM-YY HH:MM"),"")&amp;" "&amp;Checks!$P$172</f>
        <v>Required
08-Oct-26 23:20 KUL</v>
      </c>
      <c r="D29" s="114" t="str">
        <f aca="false">IF(Checks!$U$172="","",Checks!$U$172)&amp;IF(Checks!$AB$172="","",CHAR(10)&amp;"CA: "&amp;Checks!$AB$172)</f>
        <v/>
      </c>
      <c r="E29" s="114" t="str">
        <f aca="false">IF(Checks!$V$172="","",Checks!$V$172)&amp;IF(Checks!$AC$172="","",IF(Checks!$V$172="","",CHAR(10))&amp;"N/A just.: "&amp;Checks!$AC$172)&amp;IF(Checks!$W$172="","",CHAR(10)&amp;"Batch: "&amp;Checks!$W$172)&amp;IF(AND(Checks!$X$172="",Checks!$Y$172=""),"",CHAR(10)&amp;"Exp: "&amp;Checks!$X$172&amp;"  /  Act: "&amp;Checks!$Y$172)</f>
        <v/>
      </c>
      <c r="F29" s="114" t="str">
        <f aca="false">IF(Checks!$Z$172="","","Evidence: "&amp;Checks!$Z$172)&amp;IF(Checks!$AA$172="","",IF(Checks!$Z$172="","",CHAR(10))&amp;"CA: "&amp;Checks!$AA$172)</f>
        <v/>
      </c>
      <c r="G29" s="114" t="str">
        <f aca="false">IF(ISNUMBER(Checks!$AD$172),TEXT(Checks!$AD$172,"DD-MMM-YY HH:MM")&amp;" "&amp;Checks!$P$172,"")&amp;IF(Checks!$AE$172="","",CHAR(10)&amp;"Verifier: "&amp;Checks!$AE$172)&amp;IF(Checks!$T$172="","",CHAR(10)&amp;"PIC: "&amp;Checks!$T$172)</f>
        <v/>
      </c>
      <c r="H29" s="115" t="str">
        <f aca="false">IF(Checks!$AH$172="","",Checks!$AH$172)</f>
        <v>OPEN</v>
      </c>
    </row>
    <row r="30" customFormat="false" ht="114" hidden="false" customHeight="true" outlineLevel="0" collapsed="false">
      <c r="A30" s="114" t="str">
        <f aca="false">Checks!$A$173&amp;CHAR(10)&amp;IF(Checks!$I$173="","",Checks!$I$173&amp;": ")&amp;Checks!$J$173</f>
        <v>F06-T7-08
Documents: Menu checklist received, revision recorded &amp; attached</v>
      </c>
      <c r="B30" s="114" t="str">
        <f aca="false">Checks!$K$173&amp;IF(Checks!$O$173="","",IF(Checks!$K$173="","",CHAR(10))&amp;"Note: "&amp;Checks!$O$173)</f>
        <v>Documents sheet row complete</v>
      </c>
      <c r="C30" s="114" t="str">
        <f aca="false">Checks!$N$173&amp;CHAR(10)&amp;IF(ISNUMBER(Checks!$R$173),TEXT(Checks!$R$173,"DD-MMM-YY HH:MM"),"")&amp;" "&amp;Checks!$P$173</f>
        <v>Required
08-Oct-26 23:20 KUL</v>
      </c>
      <c r="D30" s="114" t="str">
        <f aca="false">IF(Checks!$U$173="","",Checks!$U$173)&amp;IF(Checks!$AB$173="","",CHAR(10)&amp;"CA: "&amp;Checks!$AB$173)</f>
        <v/>
      </c>
      <c r="E30" s="114" t="str">
        <f aca="false">IF(Checks!$V$173="","",Checks!$V$173)&amp;IF(Checks!$AC$173="","",IF(Checks!$V$173="","",CHAR(10))&amp;"N/A just.: "&amp;Checks!$AC$173)&amp;IF(Checks!$W$173="","",CHAR(10)&amp;"Batch: "&amp;Checks!$W$173)&amp;IF(AND(Checks!$X$173="",Checks!$Y$173=""),"",CHAR(10)&amp;"Exp: "&amp;Checks!$X$173&amp;"  /  Act: "&amp;Checks!$Y$173)</f>
        <v/>
      </c>
      <c r="F30" s="114" t="str">
        <f aca="false">IF(Checks!$Z$173="","","Evidence: "&amp;Checks!$Z$173)&amp;IF(Checks!$AA$173="","",IF(Checks!$Z$173="","",CHAR(10))&amp;"CA: "&amp;Checks!$AA$173)</f>
        <v/>
      </c>
      <c r="G30" s="114" t="str">
        <f aca="false">IF(ISNUMBER(Checks!$AD$173),TEXT(Checks!$AD$173,"DD-MMM-YY HH:MM")&amp;" "&amp;Checks!$P$173,"")&amp;IF(Checks!$AE$173="","",CHAR(10)&amp;"Verifier: "&amp;Checks!$AE$173)&amp;IF(Checks!$T$173="","",CHAR(10)&amp;"PIC: "&amp;Checks!$T$173)</f>
        <v/>
      </c>
      <c r="H30" s="115" t="str">
        <f aca="false">IF(Checks!$AH$173="","",Checks!$AH$173)</f>
        <v>OPEN</v>
      </c>
    </row>
    <row r="31" customFormat="false" ht="114" hidden="false" customHeight="true" outlineLevel="0" collapsed="false">
      <c r="A31" s="114" t="str">
        <f aca="false">Checks!$A$174&amp;CHAR(10)&amp;IF(Checks!$I$174="","",Checks!$I$174&amp;": ")&amp;Checks!$J$174</f>
        <v>F06-T7-09
Uplift plan: Uplift plan confirmed with caterer vs STD Uplift Information</v>
      </c>
      <c r="B31" s="114" t="str">
        <f aca="false">Checks!$K$174&amp;IF(Checks!$O$174="","",IF(Checks!$K$174="","",CHAR(10))&amp;"Note: "&amp;Checks!$O$174)</f>
        <v>Service: 2.5 Meal (Meal); meal uplift stn KUL (ref lists KUL/LHR)</v>
      </c>
      <c r="C31" s="114" t="str">
        <f aca="false">Checks!$N$174&amp;CHAR(10)&amp;IF(ISNUMBER(Checks!$R$174),TEXT(Checks!$R$174,"DD-MMM-YY HH:MM"),"")&amp;" "&amp;Checks!$P$174</f>
        <v>Required
08-Oct-26 23:20 KUL</v>
      </c>
      <c r="D31" s="114" t="str">
        <f aca="false">IF(Checks!$U$174="","",Checks!$U$174)&amp;IF(Checks!$AB$174="","",CHAR(10)&amp;"CA: "&amp;Checks!$AB$174)</f>
        <v/>
      </c>
      <c r="E31" s="114" t="str">
        <f aca="false">IF(Checks!$V$174="","",Checks!$V$174)&amp;IF(Checks!$AC$174="","",IF(Checks!$V$174="","",CHAR(10))&amp;"N/A just.: "&amp;Checks!$AC$174)&amp;IF(Checks!$W$174="","",CHAR(10)&amp;"Batch: "&amp;Checks!$W$174)&amp;IF(AND(Checks!$X$174="",Checks!$Y$174=""),"",CHAR(10)&amp;"Exp: "&amp;Checks!$X$174&amp;"  /  Act: "&amp;Checks!$Y$174)</f>
        <v/>
      </c>
      <c r="F31" s="114" t="str">
        <f aca="false">IF(Checks!$Z$174="","","Evidence: "&amp;Checks!$Z$174)&amp;IF(Checks!$AA$174="","",IF(Checks!$Z$174="","",CHAR(10))&amp;"CA: "&amp;Checks!$AA$174)</f>
        <v/>
      </c>
      <c r="G31" s="114" t="str">
        <f aca="false">IF(ISNUMBER(Checks!$AD$174),TEXT(Checks!$AD$174,"DD-MMM-YY HH:MM")&amp;" "&amp;Checks!$P$174,"")&amp;IF(Checks!$AE$174="","",CHAR(10)&amp;"Verifier: "&amp;Checks!$AE$174)&amp;IF(Checks!$T$174="","",CHAR(10)&amp;"PIC: "&amp;Checks!$T$174)</f>
        <v/>
      </c>
      <c r="H31" s="115" t="str">
        <f aca="false">IF(Checks!$AH$174="","",Checks!$AH$174)</f>
        <v>OPEN</v>
      </c>
    </row>
    <row r="32" customFormat="false" ht="25.5" hidden="false" customHeight="true" outlineLevel="0" collapsed="false">
      <c r="A32" s="113"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Checks!$A$175&amp;CHAR(10)&amp;IF(Checks!$I$175="","",Checks!$I$175&amp;": ")&amp;Checks!$J$175</f>
        <v>F06-T24-01
Meal: Sensory test repeated on ACTUAL production batch for this flight</v>
      </c>
      <c r="B33" s="114" t="str">
        <f aca="false">Checks!$K$175&amp;IF(Checks!$O$175="","",IF(Checks!$K$175="","",CHAR(10))&amp;"Note: "&amp;Checks!$O$175)</f>
        <v>Batch ID, result, CA and acceptance mandatory</v>
      </c>
      <c r="C33" s="114" t="str">
        <f aca="false">Checks!$N$175&amp;CHAR(10)&amp;IF(ISNUMBER(Checks!$R$175),TEXT(Checks!$R$175,"DD-MMM-YY HH:MM"),"")&amp;" "&amp;Checks!$P$175</f>
        <v>Required
14-Oct-26 23:20 KUL</v>
      </c>
      <c r="D33" s="114" t="str">
        <f aca="false">IF(Checks!$U$175="","",Checks!$U$175)&amp;IF(Checks!$AB$175="","",CHAR(10)&amp;"CA: "&amp;Checks!$AB$175)</f>
        <v/>
      </c>
      <c r="E33" s="114" t="str">
        <f aca="false">IF(Checks!$V$175="","",Checks!$V$175)&amp;IF(Checks!$AC$175="","",IF(Checks!$V$175="","",CHAR(10))&amp;"N/A just.: "&amp;Checks!$AC$175)&amp;IF(Checks!$W$175="","",CHAR(10)&amp;"Batch: "&amp;Checks!$W$175)&amp;IF(AND(Checks!$X$175="",Checks!$Y$175=""),"",CHAR(10)&amp;"Exp: "&amp;Checks!$X$175&amp;"  /  Act: "&amp;Checks!$Y$175)</f>
        <v/>
      </c>
      <c r="F33" s="114" t="str">
        <f aca="false">IF(Checks!$Z$175="","","Evidence: "&amp;Checks!$Z$175)&amp;IF(Checks!$AA$175="","",IF(Checks!$Z$175="","",CHAR(10))&amp;"CA: "&amp;Checks!$AA$175)</f>
        <v/>
      </c>
      <c r="G33" s="114" t="str">
        <f aca="false">IF(ISNUMBER(Checks!$AD$175),TEXT(Checks!$AD$175,"DD-MMM-YY HH:MM")&amp;" "&amp;Checks!$P$175,"")&amp;IF(Checks!$AE$175="","",CHAR(10)&amp;"Verifier: "&amp;Checks!$AE$175)&amp;IF(Checks!$T$175="","",CHAR(10)&amp;"PIC: "&amp;Checks!$T$175)</f>
        <v/>
      </c>
      <c r="H33" s="115" t="str">
        <f aca="false">IF(Checks!$AH$175="","",Checks!$AH$175)</f>
        <v>OPEN</v>
      </c>
    </row>
    <row r="34" customFormat="false" ht="25.5" hidden="false" customHeight="true" outlineLevel="0" collapsed="false">
      <c r="A34" s="113"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Checks!$A$176&amp;CHAR(10)&amp;IF(Checks!$I$176="","",Checks!$I$176&amp;": ")&amp;Checks!$J$176</f>
        <v>F06-T12-01
Meal: Meal quality vs menu checklist</v>
      </c>
      <c r="B35" s="114" t="str">
        <f aca="false">Checks!$K$176&amp;IF(Checks!$O$176="","",IF(Checks!$K$176="","",CHAR(10))&amp;"Note: "&amp;Checks!$O$176)</f>
        <v>Note: Preparation check at caterer - does NOT confirm loading.</v>
      </c>
      <c r="C35" s="114" t="str">
        <f aca="false">Checks!$N$176&amp;CHAR(10)&amp;IF(ISNUMBER(Checks!$R$176),TEXT(Checks!$R$176,"DD-MMM-YY HH:MM"),"")&amp;" "&amp;Checks!$P$176</f>
        <v>Required
15-Oct-26 11:20 KUL</v>
      </c>
      <c r="D35" s="114" t="str">
        <f aca="false">IF(Checks!$U$176="","",Checks!$U$176)&amp;IF(Checks!$AB$176="","",CHAR(10)&amp;"CA: "&amp;Checks!$AB$176)</f>
        <v/>
      </c>
      <c r="E35" s="114" t="str">
        <f aca="false">IF(Checks!$V$176="","",Checks!$V$176)&amp;IF(Checks!$AC$176="","",IF(Checks!$V$176="","",CHAR(10))&amp;"N/A just.: "&amp;Checks!$AC$176)&amp;IF(Checks!$W$176="","",CHAR(10)&amp;"Batch: "&amp;Checks!$W$176)&amp;IF(AND(Checks!$X$176="",Checks!$Y$176=""),"",CHAR(10)&amp;"Exp: "&amp;Checks!$X$176&amp;"  /  Act: "&amp;Checks!$Y$176)</f>
        <v/>
      </c>
      <c r="F35" s="114" t="str">
        <f aca="false">IF(Checks!$Z$176="","","Evidence: "&amp;Checks!$Z$176)&amp;IF(Checks!$AA$176="","",IF(Checks!$Z$176="","",CHAR(10))&amp;"CA: "&amp;Checks!$AA$176)</f>
        <v/>
      </c>
      <c r="G35" s="114" t="str">
        <f aca="false">IF(ISNUMBER(Checks!$AD$176),TEXT(Checks!$AD$176,"DD-MMM-YY HH:MM")&amp;" "&amp;Checks!$P$176,"")&amp;IF(Checks!$AE$176="","",CHAR(10)&amp;"Verifier: "&amp;Checks!$AE$176)&amp;IF(Checks!$T$176="","",CHAR(10)&amp;"PIC: "&amp;Checks!$T$176)</f>
        <v/>
      </c>
      <c r="H35" s="115" t="str">
        <f aca="false">IF(Checks!$AH$176="","",Checks!$AH$176)</f>
        <v>OPEN</v>
      </c>
    </row>
    <row r="36" customFormat="false" ht="114" hidden="false" customHeight="true" outlineLevel="0" collapsed="false">
      <c r="A36" s="114" t="str">
        <f aca="false">Checks!$A$177&amp;CHAR(10)&amp;IF(Checks!$I$177="","",Checks!$I$177&amp;": ")&amp;Checks!$J$177</f>
        <v>F06-T12-02
Meal: Meal quantities vs menu checklist</v>
      </c>
      <c r="B36" s="114" t="str">
        <f aca="false">Checks!$K$177&amp;IF(Checks!$O$177="","",IF(Checks!$K$177="","",CHAR(10))&amp;"Note: "&amp;Checks!$O$177)</f>
        <v>Enter expected &amp; actual
Note: Preparation check at caterer - does NOT confirm loading.</v>
      </c>
      <c r="C36" s="114" t="str">
        <f aca="false">Checks!$N$177&amp;CHAR(10)&amp;IF(ISNUMBER(Checks!$R$177),TEXT(Checks!$R$177,"DD-MMM-YY HH:MM"),"")&amp;" "&amp;Checks!$P$177</f>
        <v>Required
15-Oct-26 11:20 KUL</v>
      </c>
      <c r="D36" s="114" t="str">
        <f aca="false">IF(Checks!$U$177="","",Checks!$U$177)&amp;IF(Checks!$AB$177="","",CHAR(10)&amp;"CA: "&amp;Checks!$AB$177)</f>
        <v/>
      </c>
      <c r="E36" s="114" t="str">
        <f aca="false">IF(Checks!$V$177="","",Checks!$V$177)&amp;IF(Checks!$AC$177="","",IF(Checks!$V$177="","",CHAR(10))&amp;"N/A just.: "&amp;Checks!$AC$177)&amp;IF(Checks!$W$177="","",CHAR(10)&amp;"Batch: "&amp;Checks!$W$177)&amp;IF(AND(Checks!$X$177="",Checks!$Y$177=""),"",CHAR(10)&amp;"Exp: "&amp;Checks!$X$177&amp;"  /  Act: "&amp;Checks!$Y$177)</f>
        <v/>
      </c>
      <c r="F36" s="114" t="str">
        <f aca="false">IF(Checks!$Z$177="","","Evidence: "&amp;Checks!$Z$177)&amp;IF(Checks!$AA$177="","",IF(Checks!$Z$177="","",CHAR(10))&amp;"CA: "&amp;Checks!$AA$177)</f>
        <v/>
      </c>
      <c r="G36" s="114" t="str">
        <f aca="false">IF(ISNUMBER(Checks!$AD$177),TEXT(Checks!$AD$177,"DD-MMM-YY HH:MM")&amp;" "&amp;Checks!$P$177,"")&amp;IF(Checks!$AE$177="","",CHAR(10)&amp;"Verifier: "&amp;Checks!$AE$177)&amp;IF(Checks!$T$177="","",CHAR(10)&amp;"PIC: "&amp;Checks!$T$177)</f>
        <v/>
      </c>
      <c r="H36" s="115" t="str">
        <f aca="false">IF(Checks!$AH$177="","",Checks!$AH$177)</f>
        <v>OPEN</v>
      </c>
    </row>
    <row r="37" customFormat="false" ht="114" hidden="false" customHeight="true" outlineLevel="0" collapsed="false">
      <c r="A37" s="114" t="str">
        <f aca="false">Checks!$A$178&amp;CHAR(10)&amp;IF(Checks!$I$178="","",Checks!$I$178&amp;": ")&amp;Checks!$J$178</f>
        <v>F06-T12-03
Equipment: Equipment cleanliness vs GLD</v>
      </c>
      <c r="B37" s="114" t="str">
        <f aca="false">Checks!$K$178&amp;IF(Checks!$O$178="","",IF(Checks!$K$178="","",CHAR(10))&amp;"Note: "&amp;Checks!$O$178)</f>
        <v>Note: Preparation check at caterer - does NOT confirm loading.</v>
      </c>
      <c r="C37" s="114" t="str">
        <f aca="false">Checks!$N$178&amp;CHAR(10)&amp;IF(ISNUMBER(Checks!$R$178),TEXT(Checks!$R$178,"DD-MMM-YY HH:MM"),"")&amp;" "&amp;Checks!$P$178</f>
        <v>Required
15-Oct-26 11:20 KUL</v>
      </c>
      <c r="D37" s="114" t="str">
        <f aca="false">IF(Checks!$U$178="","",Checks!$U$178)&amp;IF(Checks!$AB$178="","",CHAR(10)&amp;"CA: "&amp;Checks!$AB$178)</f>
        <v/>
      </c>
      <c r="E37" s="114" t="str">
        <f aca="false">IF(Checks!$V$178="","",Checks!$V$178)&amp;IF(Checks!$AC$178="","",IF(Checks!$V$178="","",CHAR(10))&amp;"N/A just.: "&amp;Checks!$AC$178)&amp;IF(Checks!$W$178="","",CHAR(10)&amp;"Batch: "&amp;Checks!$W$178)&amp;IF(AND(Checks!$X$178="",Checks!$Y$178=""),"",CHAR(10)&amp;"Exp: "&amp;Checks!$X$178&amp;"  /  Act: "&amp;Checks!$Y$178)</f>
        <v/>
      </c>
      <c r="F37" s="114" t="str">
        <f aca="false">IF(Checks!$Z$178="","","Evidence: "&amp;Checks!$Z$178)&amp;IF(Checks!$AA$178="","",IF(Checks!$Z$178="","",CHAR(10))&amp;"CA: "&amp;Checks!$AA$178)</f>
        <v/>
      </c>
      <c r="G37" s="114" t="str">
        <f aca="false">IF(ISNUMBER(Checks!$AD$178),TEXT(Checks!$AD$178,"DD-MMM-YY HH:MM")&amp;" "&amp;Checks!$P$178,"")&amp;IF(Checks!$AE$178="","",CHAR(10)&amp;"Verifier: "&amp;Checks!$AE$178)&amp;IF(Checks!$T$178="","",CHAR(10)&amp;"PIC: "&amp;Checks!$T$178)</f>
        <v/>
      </c>
      <c r="H37" s="115" t="str">
        <f aca="false">IF(Checks!$AH$178="","",Checks!$AH$178)</f>
        <v>OPEN</v>
      </c>
    </row>
    <row r="38" customFormat="false" ht="114" hidden="false" customHeight="true" outlineLevel="0" collapsed="false">
      <c r="A38" s="114" t="str">
        <f aca="false">Checks!$A$179&amp;CHAR(10)&amp;IF(Checks!$I$179="","",Checks!$I$179&amp;": ")&amp;Checks!$J$179</f>
        <v>F06-T12-04
Equipment: Equipment presentation vs GLD</v>
      </c>
      <c r="B38" s="114" t="str">
        <f aca="false">Checks!$K$179&amp;IF(Checks!$O$179="","",IF(Checks!$K$179="","",CHAR(10))&amp;"Note: "&amp;Checks!$O$179)</f>
        <v>Note: Preparation check at caterer - does NOT confirm loading.</v>
      </c>
      <c r="C38" s="114" t="str">
        <f aca="false">Checks!$N$179&amp;CHAR(10)&amp;IF(ISNUMBER(Checks!$R$179),TEXT(Checks!$R$179,"DD-MMM-YY HH:MM"),"")&amp;" "&amp;Checks!$P$179</f>
        <v>Required
15-Oct-26 11:20 KUL</v>
      </c>
      <c r="D38" s="114" t="str">
        <f aca="false">IF(Checks!$U$179="","",Checks!$U$179)&amp;IF(Checks!$AB$179="","",CHAR(10)&amp;"CA: "&amp;Checks!$AB$179)</f>
        <v/>
      </c>
      <c r="E38" s="114" t="str">
        <f aca="false">IF(Checks!$V$179="","",Checks!$V$179)&amp;IF(Checks!$AC$179="","",IF(Checks!$V$179="","",CHAR(10))&amp;"N/A just.: "&amp;Checks!$AC$179)&amp;IF(Checks!$W$179="","",CHAR(10)&amp;"Batch: "&amp;Checks!$W$179)&amp;IF(AND(Checks!$X$179="",Checks!$Y$179=""),"",CHAR(10)&amp;"Exp: "&amp;Checks!$X$179&amp;"  /  Act: "&amp;Checks!$Y$179)</f>
        <v/>
      </c>
      <c r="F38" s="114" t="str">
        <f aca="false">IF(Checks!$Z$179="","","Evidence: "&amp;Checks!$Z$179)&amp;IF(Checks!$AA$179="","",IF(Checks!$Z$179="","",CHAR(10))&amp;"CA: "&amp;Checks!$AA$179)</f>
        <v/>
      </c>
      <c r="G38" s="114" t="str">
        <f aca="false">IF(ISNUMBER(Checks!$AD$179),TEXT(Checks!$AD$179,"DD-MMM-YY HH:MM")&amp;" "&amp;Checks!$P$179,"")&amp;IF(Checks!$AE$179="","",CHAR(10)&amp;"Verifier: "&amp;Checks!$AE$179)&amp;IF(Checks!$T$179="","",CHAR(10)&amp;"PIC: "&amp;Checks!$T$179)</f>
        <v/>
      </c>
      <c r="H38" s="115" t="str">
        <f aca="false">IF(Checks!$AH$179="","",Checks!$AH$179)</f>
        <v>OPEN</v>
      </c>
    </row>
    <row r="39" customFormat="false" ht="114" hidden="false" customHeight="true" outlineLevel="0" collapsed="false">
      <c r="A39" s="114" t="str">
        <f aca="false">Checks!$A$180&amp;CHAR(10)&amp;IF(Checks!$I$180="","",Checks!$I$180&amp;": ")&amp;Checks!$J$180</f>
        <v>F06-T12-05
Equipment: Equipment serviceability vs GLD</v>
      </c>
      <c r="B39" s="114" t="str">
        <f aca="false">Checks!$K$180&amp;IF(Checks!$O$180="","",IF(Checks!$K$180="","",CHAR(10))&amp;"Note: "&amp;Checks!$O$180)</f>
        <v>Note: Preparation check at caterer - does NOT confirm loading.</v>
      </c>
      <c r="C39" s="114" t="str">
        <f aca="false">Checks!$N$180&amp;CHAR(10)&amp;IF(ISNUMBER(Checks!$R$180),TEXT(Checks!$R$180,"DD-MMM-YY HH:MM"),"")&amp;" "&amp;Checks!$P$180</f>
        <v>Required
15-Oct-26 11:20 KUL</v>
      </c>
      <c r="D39" s="114" t="str">
        <f aca="false">IF(Checks!$U$180="","",Checks!$U$180)&amp;IF(Checks!$AB$180="","",CHAR(10)&amp;"CA: "&amp;Checks!$AB$180)</f>
        <v/>
      </c>
      <c r="E39" s="114" t="str">
        <f aca="false">IF(Checks!$V$180="","",Checks!$V$180)&amp;IF(Checks!$AC$180="","",IF(Checks!$V$180="","",CHAR(10))&amp;"N/A just.: "&amp;Checks!$AC$180)&amp;IF(Checks!$W$180="","",CHAR(10)&amp;"Batch: "&amp;Checks!$W$180)&amp;IF(AND(Checks!$X$180="",Checks!$Y$180=""),"",CHAR(10)&amp;"Exp: "&amp;Checks!$X$180&amp;"  /  Act: "&amp;Checks!$Y$180)</f>
        <v/>
      </c>
      <c r="F39" s="114" t="str">
        <f aca="false">IF(Checks!$Z$180="","","Evidence: "&amp;Checks!$Z$180)&amp;IF(Checks!$AA$180="","",IF(Checks!$Z$180="","",CHAR(10))&amp;"CA: "&amp;Checks!$AA$180)</f>
        <v/>
      </c>
      <c r="G39" s="114" t="str">
        <f aca="false">IF(ISNUMBER(Checks!$AD$180),TEXT(Checks!$AD$180,"DD-MMM-YY HH:MM")&amp;" "&amp;Checks!$P$180,"")&amp;IF(Checks!$AE$180="","",CHAR(10)&amp;"Verifier: "&amp;Checks!$AE$180)&amp;IF(Checks!$T$180="","",CHAR(10)&amp;"PIC: "&amp;Checks!$T$180)</f>
        <v/>
      </c>
      <c r="H39" s="115" t="str">
        <f aca="false">IF(Checks!$AH$180="","",Checks!$AH$180)</f>
        <v>OPEN</v>
      </c>
    </row>
    <row r="40" customFormat="false" ht="322.5" hidden="false" customHeight="true" outlineLevel="0" collapsed="false">
      <c r="A40" s="114" t="str">
        <f aca="false">Checks!$A$181&amp;CHAR(10)&amp;IF(Checks!$I$181="","",Checks!$I$181&amp;": ")&amp;Checks!$J$181</f>
        <v>F06-T12-06
Equipment: Equipment quantities vs GLD</v>
      </c>
      <c r="B40" s="114"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Checks!$N$181&amp;CHAR(10)&amp;IF(ISNUMBER(Checks!$R$181),TEXT(Checks!$R$181,"DD-MMM-YY HH:MM"),"")&amp;" "&amp;Checks!$P$181</f>
        <v>Required
15-Oct-26 11:20 KUL</v>
      </c>
      <c r="D40" s="114" t="str">
        <f aca="false">IF(Checks!$U$181="","",Checks!$U$181)&amp;IF(Checks!$AB$181="","",CHAR(10)&amp;"CA: "&amp;Checks!$AB$181)</f>
        <v/>
      </c>
      <c r="E40" s="114" t="str">
        <f aca="false">IF(Checks!$V$181="","",Checks!$V$181)&amp;IF(Checks!$AC$181="","",IF(Checks!$V$181="","",CHAR(10))&amp;"N/A just.: "&amp;Checks!$AC$181)&amp;IF(Checks!$W$181="","",CHAR(10)&amp;"Batch: "&amp;Checks!$W$181)&amp;IF(AND(Checks!$X$181="",Checks!$Y$181=""),"",CHAR(10)&amp;"Exp: "&amp;Checks!$X$181&amp;"  /  Act: "&amp;Checks!$Y$181)</f>
        <v/>
      </c>
      <c r="F40" s="114" t="str">
        <f aca="false">IF(Checks!$Z$181="","","Evidence: "&amp;Checks!$Z$181)&amp;IF(Checks!$AA$181="","",IF(Checks!$Z$181="","",CHAR(10))&amp;"CA: "&amp;Checks!$AA$181)</f>
        <v/>
      </c>
      <c r="G40" s="114" t="str">
        <f aca="false">IF(ISNUMBER(Checks!$AD$181),TEXT(Checks!$AD$181,"DD-MMM-YY HH:MM")&amp;" "&amp;Checks!$P$181,"")&amp;IF(Checks!$AE$181="","",CHAR(10)&amp;"Verifier: "&amp;Checks!$AE$181)&amp;IF(Checks!$T$181="","",CHAR(10)&amp;"PIC: "&amp;Checks!$T$181)</f>
        <v/>
      </c>
      <c r="H40" s="115" t="str">
        <f aca="false">IF(Checks!$AH$181="","",Checks!$AH$181)</f>
        <v>OPEN</v>
      </c>
    </row>
    <row r="41" customFormat="false" ht="114" hidden="false" customHeight="true" outlineLevel="0" collapsed="false">
      <c r="A41" s="114" t="str">
        <f aca="false">Checks!$A$182&amp;CHAR(10)&amp;IF(Checks!$I$182="","",Checks!$I$182&amp;": ")&amp;Checks!$J$182</f>
        <v>F06-T12-07
Equipment: Loading positions planned vs GLD</v>
      </c>
      <c r="B41" s="114" t="str">
        <f aca="false">Checks!$K$182&amp;IF(Checks!$O$182="","",IF(Checks!$K$182="","",CHAR(10))&amp;"Note: "&amp;Checks!$O$182)</f>
        <v>Note: Preparation check at caterer - does NOT confirm loading.</v>
      </c>
      <c r="C41" s="114" t="str">
        <f aca="false">Checks!$N$182&amp;CHAR(10)&amp;IF(ISNUMBER(Checks!$R$182),TEXT(Checks!$R$182,"DD-MMM-YY HH:MM"),"")&amp;" "&amp;Checks!$P$182</f>
        <v>Required
15-Oct-26 11:20 KUL</v>
      </c>
      <c r="D41" s="114" t="str">
        <f aca="false">IF(Checks!$U$182="","",Checks!$U$182)&amp;IF(Checks!$AB$182="","",CHAR(10)&amp;"CA: "&amp;Checks!$AB$182)</f>
        <v/>
      </c>
      <c r="E41" s="114" t="str">
        <f aca="false">IF(Checks!$V$182="","",Checks!$V$182)&amp;IF(Checks!$AC$182="","",IF(Checks!$V$182="","",CHAR(10))&amp;"N/A just.: "&amp;Checks!$AC$182)&amp;IF(Checks!$W$182="","",CHAR(10)&amp;"Batch: "&amp;Checks!$W$182)&amp;IF(AND(Checks!$X$182="",Checks!$Y$182=""),"",CHAR(10)&amp;"Exp: "&amp;Checks!$X$182&amp;"  /  Act: "&amp;Checks!$Y$182)</f>
        <v/>
      </c>
      <c r="F41" s="114" t="str">
        <f aca="false">IF(Checks!$Z$182="","","Evidence: "&amp;Checks!$Z$182)&amp;IF(Checks!$AA$182="","",IF(Checks!$Z$182="","",CHAR(10))&amp;"CA: "&amp;Checks!$AA$182)</f>
        <v/>
      </c>
      <c r="G41" s="114" t="str">
        <f aca="false">IF(ISNUMBER(Checks!$AD$182),TEXT(Checks!$AD$182,"DD-MMM-YY HH:MM")&amp;" "&amp;Checks!$P$182,"")&amp;IF(Checks!$AE$182="","",CHAR(10)&amp;"Verifier: "&amp;Checks!$AE$182)&amp;IF(Checks!$T$182="","",CHAR(10)&amp;"PIC: "&amp;Checks!$T$182)</f>
        <v/>
      </c>
      <c r="H41" s="115" t="str">
        <f aca="false">IF(Checks!$AH$182="","",Checks!$AH$182)</f>
        <v>OPEN</v>
      </c>
    </row>
    <row r="42" customFormat="false" ht="213" hidden="false" customHeight="true" outlineLevel="0" collapsed="false">
      <c r="A42" s="114" t="str">
        <f aca="false">Checks!$A$183&amp;CHAR(10)&amp;IF(Checks!$I$183="","",Checks!$I$183&amp;": ")&amp;Checks!$J$183</f>
        <v>F06-T12-08
Amenities: Toiletry kits - prepared</v>
      </c>
      <c r="B42" s="114"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Checks!$N$183&amp;CHAR(10)&amp;IF(ISNUMBER(Checks!$R$183),TEXT(Checks!$R$183,"DD-MMM-YY HH:MM"),"")&amp;" "&amp;Checks!$P$183</f>
        <v>Clarification required
15-Oct-26 11:20 KUL</v>
      </c>
      <c r="D42" s="114" t="str">
        <f aca="false">IF(Checks!$U$183="","",Checks!$U$183)&amp;IF(Checks!$AB$183="","",CHAR(10)&amp;"CA: "&amp;Checks!$AB$183)</f>
        <v/>
      </c>
      <c r="E42" s="114" t="str">
        <f aca="false">IF(Checks!$V$183="","",Checks!$V$183)&amp;IF(Checks!$AC$183="","",IF(Checks!$V$183="","",CHAR(10))&amp;"N/A just.: "&amp;Checks!$AC$183)&amp;IF(Checks!$W$183="","",CHAR(10)&amp;"Batch: "&amp;Checks!$W$183)&amp;IF(AND(Checks!$X$183="",Checks!$Y$183=""),"",CHAR(10)&amp;"Exp: "&amp;Checks!$X$183&amp;"  /  Act: "&amp;Checks!$Y$183)</f>
        <v/>
      </c>
      <c r="F42" s="114" t="str">
        <f aca="false">IF(Checks!$Z$183="","","Evidence: "&amp;Checks!$Z$183)&amp;IF(Checks!$AA$183="","",IF(Checks!$Z$183="","",CHAR(10))&amp;"CA: "&amp;Checks!$AA$183)</f>
        <v/>
      </c>
      <c r="G42" s="114" t="str">
        <f aca="false">IF(ISNUMBER(Checks!$AD$183),TEXT(Checks!$AD$183,"DD-MMM-YY HH:MM")&amp;" "&amp;Checks!$P$183,"")&amp;IF(Checks!$AE$183="","",CHAR(10)&amp;"Verifier: "&amp;Checks!$AE$183)&amp;IF(Checks!$T$183="","",CHAR(10)&amp;"PIC: "&amp;Checks!$T$183)</f>
        <v/>
      </c>
      <c r="H42" s="115" t="str">
        <f aca="false">IF(Checks!$AH$183="","",Checks!$AH$183)</f>
        <v>OPEN – CLARIFICATION</v>
      </c>
    </row>
    <row r="43" customFormat="false" ht="114" hidden="false" customHeight="true" outlineLevel="0" collapsed="false">
      <c r="A43" s="114" t="str">
        <f aca="false">Checks!$A$184&amp;CHAR(10)&amp;IF(Checks!$I$184="","",Checks!$I$184&amp;": ")&amp;Checks!$J$184</f>
        <v>F06-T12-09
Amenities: Pajamas (BC) - prepared</v>
      </c>
      <c r="B43" s="114" t="str">
        <f aca="false">Checks!$K$184&amp;IF(Checks!$O$184="","",IF(Checks!$K$184="","",CHAR(10))&amp;"Note: "&amp;Checks!$O$184)</f>
        <v>Available - BC red-eye only
Note: Red-eye departure 2320 local.</v>
      </c>
      <c r="C43" s="114" t="str">
        <f aca="false">Checks!$N$184&amp;CHAR(10)&amp;IF(ISNUMBER(Checks!$R$184),TEXT(Checks!$R$184,"DD-MMM-YY HH:MM"),"")&amp;" "&amp;Checks!$P$184</f>
        <v>Required
15-Oct-26 11:20 KUL</v>
      </c>
      <c r="D43" s="114" t="str">
        <f aca="false">IF(Checks!$U$184="","",Checks!$U$184)&amp;IF(Checks!$AB$184="","",CHAR(10)&amp;"CA: "&amp;Checks!$AB$184)</f>
        <v/>
      </c>
      <c r="E43" s="114" t="str">
        <f aca="false">IF(Checks!$V$184="","",Checks!$V$184)&amp;IF(Checks!$AC$184="","",IF(Checks!$V$184="","",CHAR(10))&amp;"N/A just.: "&amp;Checks!$AC$184)&amp;IF(Checks!$W$184="","",CHAR(10)&amp;"Batch: "&amp;Checks!$W$184)&amp;IF(AND(Checks!$X$184="",Checks!$Y$184=""),"",CHAR(10)&amp;"Exp: "&amp;Checks!$X$184&amp;"  /  Act: "&amp;Checks!$Y$184)</f>
        <v/>
      </c>
      <c r="F43" s="114" t="str">
        <f aca="false">IF(Checks!$Z$184="","","Evidence: "&amp;Checks!$Z$184)&amp;IF(Checks!$AA$184="","",IF(Checks!$Z$184="","",CHAR(10))&amp;"CA: "&amp;Checks!$AA$184)</f>
        <v/>
      </c>
      <c r="G43" s="114" t="str">
        <f aca="false">IF(ISNUMBER(Checks!$AD$184),TEXT(Checks!$AD$184,"DD-MMM-YY HH:MM")&amp;" "&amp;Checks!$P$184,"")&amp;IF(Checks!$AE$184="","",CHAR(10)&amp;"Verifier: "&amp;Checks!$AE$184)&amp;IF(Checks!$T$184="","",CHAR(10)&amp;"PIC: "&amp;Checks!$T$184)</f>
        <v/>
      </c>
      <c r="H43" s="115" t="str">
        <f aca="false">IF(Checks!$AH$184="","",Checks!$AH$184)</f>
        <v>OPEN</v>
      </c>
    </row>
    <row r="44" customFormat="false" ht="114" hidden="false" customHeight="true" outlineLevel="0" collapsed="false">
      <c r="A44" s="114" t="str">
        <f aca="false">Checks!$A$185&amp;CHAR(10)&amp;IF(Checks!$I$185="","",Checks!$I$185&amp;": ")&amp;Checks!$J$185</f>
        <v>F06-T12-10
Amenities: Slippers (BS/BC) - prepared</v>
      </c>
      <c r="B44" s="114" t="str">
        <f aca="false">Checks!$K$185&amp;IF(Checks!$O$185="","",IF(Checks!$K$185="","",CHAR(10))&amp;"Note: "&amp;Checks!$O$185)</f>
        <v>Available (ticked in reference)</v>
      </c>
      <c r="C44" s="114" t="str">
        <f aca="false">Checks!$N$185&amp;CHAR(10)&amp;IF(ISNUMBER(Checks!$R$185),TEXT(Checks!$R$185,"DD-MMM-YY HH:MM"),"")&amp;" "&amp;Checks!$P$185</f>
        <v>Required
15-Oct-26 11:20 KUL</v>
      </c>
      <c r="D44" s="114" t="str">
        <f aca="false">IF(Checks!$U$185="","",Checks!$U$185)&amp;IF(Checks!$AB$185="","",CHAR(10)&amp;"CA: "&amp;Checks!$AB$185)</f>
        <v/>
      </c>
      <c r="E44" s="114" t="str">
        <f aca="false">IF(Checks!$V$185="","",Checks!$V$185)&amp;IF(Checks!$AC$185="","",IF(Checks!$V$185="","",CHAR(10))&amp;"N/A just.: "&amp;Checks!$AC$185)&amp;IF(Checks!$W$185="","",CHAR(10)&amp;"Batch: "&amp;Checks!$W$185)&amp;IF(AND(Checks!$X$185="",Checks!$Y$185=""),"",CHAR(10)&amp;"Exp: "&amp;Checks!$X$185&amp;"  /  Act: "&amp;Checks!$Y$185)</f>
        <v/>
      </c>
      <c r="F44" s="114" t="str">
        <f aca="false">IF(Checks!$Z$185="","","Evidence: "&amp;Checks!$Z$185)&amp;IF(Checks!$AA$185="","",IF(Checks!$Z$185="","",CHAR(10))&amp;"CA: "&amp;Checks!$AA$185)</f>
        <v/>
      </c>
      <c r="G44" s="114" t="str">
        <f aca="false">IF(ISNUMBER(Checks!$AD$185),TEXT(Checks!$AD$185,"DD-MMM-YY HH:MM")&amp;" "&amp;Checks!$P$185,"")&amp;IF(Checks!$AE$185="","",CHAR(10)&amp;"Verifier: "&amp;Checks!$AE$185)&amp;IF(Checks!$T$185="","",CHAR(10)&amp;"PIC: "&amp;Checks!$T$185)</f>
        <v/>
      </c>
      <c r="H44" s="115" t="str">
        <f aca="false">IF(Checks!$AH$185="","",Checks!$AH$185)</f>
        <v>OPEN</v>
      </c>
    </row>
    <row r="45" customFormat="false" ht="114" hidden="false" customHeight="true" outlineLevel="0" collapsed="false">
      <c r="A45" s="114" t="str">
        <f aca="false">Checks!$A$186&amp;CHAR(10)&amp;IF(Checks!$I$186="","",Checks!$I$186&amp;": ")&amp;Checks!$J$186</f>
        <v>F06-T12-11
F&amp;B Linen: Towel - prepared</v>
      </c>
      <c r="B45" s="114" t="str">
        <f aca="false">Checks!$K$186&amp;IF(Checks!$O$186="","",IF(Checks!$K$186="","",CHAR(10))&amp;"Note: "&amp;Checks!$O$186)</f>
        <v>Available (ticked in reference)
Note: Reference gives no uplift stn for this item: preparation checked at the meal uplift stn (KUL) - confirm with caterer.</v>
      </c>
      <c r="C45" s="114" t="str">
        <f aca="false">Checks!$N$186&amp;CHAR(10)&amp;IF(ISNUMBER(Checks!$R$186),TEXT(Checks!$R$186,"DD-MMM-YY HH:MM"),"")&amp;" "&amp;Checks!$P$186</f>
        <v>Required
15-Oct-26 11:20 KUL</v>
      </c>
      <c r="D45" s="114" t="str">
        <f aca="false">IF(Checks!$U$186="","",Checks!$U$186)&amp;IF(Checks!$AB$186="","",CHAR(10)&amp;"CA: "&amp;Checks!$AB$186)</f>
        <v/>
      </c>
      <c r="E45" s="114" t="str">
        <f aca="false">IF(Checks!$V$186="","",Checks!$V$186)&amp;IF(Checks!$AC$186="","",IF(Checks!$V$186="","",CHAR(10))&amp;"N/A just.: "&amp;Checks!$AC$186)&amp;IF(Checks!$W$186="","",CHAR(10)&amp;"Batch: "&amp;Checks!$W$186)&amp;IF(AND(Checks!$X$186="",Checks!$Y$186=""),"",CHAR(10)&amp;"Exp: "&amp;Checks!$X$186&amp;"  /  Act: "&amp;Checks!$Y$186)</f>
        <v/>
      </c>
      <c r="F45" s="114" t="str">
        <f aca="false">IF(Checks!$Z$186="","","Evidence: "&amp;Checks!$Z$186)&amp;IF(Checks!$AA$186="","",IF(Checks!$Z$186="","",CHAR(10))&amp;"CA: "&amp;Checks!$AA$186)</f>
        <v/>
      </c>
      <c r="G45" s="114" t="str">
        <f aca="false">IF(ISNUMBER(Checks!$AD$186),TEXT(Checks!$AD$186,"DD-MMM-YY HH:MM")&amp;" "&amp;Checks!$P$186,"")&amp;IF(Checks!$AE$186="","",CHAR(10)&amp;"Verifier: "&amp;Checks!$AE$186)&amp;IF(Checks!$T$186="","",CHAR(10)&amp;"PIC: "&amp;Checks!$T$186)</f>
        <v/>
      </c>
      <c r="H45" s="115" t="str">
        <f aca="false">IF(Checks!$AH$186="","",Checks!$AH$186)</f>
        <v>OPEN</v>
      </c>
    </row>
    <row r="46" customFormat="false" ht="114" hidden="false" customHeight="true" outlineLevel="0" collapsed="false">
      <c r="A46" s="114" t="str">
        <f aca="false">Checks!$A$187&amp;CHAR(10)&amp;IF(Checks!$I$187="","",Checks!$I$187&amp;": ")&amp;Checks!$J$187</f>
        <v>F06-T12-12
F&amp;B Linen: Tray cloth - prepared</v>
      </c>
      <c r="B46" s="114" t="str">
        <f aca="false">Checks!$K$187&amp;IF(Checks!$O$187="","",IF(Checks!$K$187="","",CHAR(10))&amp;"Note: "&amp;Checks!$O$187)</f>
        <v>Available (ticked in reference)
Note: Reference gives no uplift stn for this item: preparation checked at the meal uplift stn (KUL) - confirm with caterer.</v>
      </c>
      <c r="C46" s="114" t="str">
        <f aca="false">Checks!$N$187&amp;CHAR(10)&amp;IF(ISNUMBER(Checks!$R$187),TEXT(Checks!$R$187,"DD-MMM-YY HH:MM"),"")&amp;" "&amp;Checks!$P$187</f>
        <v>Required
15-Oct-26 11:20 KUL</v>
      </c>
      <c r="D46" s="114" t="str">
        <f aca="false">IF(Checks!$U$187="","",Checks!$U$187)&amp;IF(Checks!$AB$187="","",CHAR(10)&amp;"CA: "&amp;Checks!$AB$187)</f>
        <v/>
      </c>
      <c r="E46" s="114" t="str">
        <f aca="false">IF(Checks!$V$187="","",Checks!$V$187)&amp;IF(Checks!$AC$187="","",IF(Checks!$V$187="","",CHAR(10))&amp;"N/A just.: "&amp;Checks!$AC$187)&amp;IF(Checks!$W$187="","",CHAR(10)&amp;"Batch: "&amp;Checks!$W$187)&amp;IF(AND(Checks!$X$187="",Checks!$Y$187=""),"",CHAR(10)&amp;"Exp: "&amp;Checks!$X$187&amp;"  /  Act: "&amp;Checks!$Y$187)</f>
        <v/>
      </c>
      <c r="F46" s="114" t="str">
        <f aca="false">IF(Checks!$Z$187="","","Evidence: "&amp;Checks!$Z$187)&amp;IF(Checks!$AA$187="","",IF(Checks!$Z$187="","",CHAR(10))&amp;"CA: "&amp;Checks!$AA$187)</f>
        <v/>
      </c>
      <c r="G46" s="114" t="str">
        <f aca="false">IF(ISNUMBER(Checks!$AD$187),TEXT(Checks!$AD$187,"DD-MMM-YY HH:MM")&amp;" "&amp;Checks!$P$187,"")&amp;IF(Checks!$AE$187="","",CHAR(10)&amp;"Verifier: "&amp;Checks!$AE$187)&amp;IF(Checks!$T$187="","",CHAR(10)&amp;"PIC: "&amp;Checks!$T$187)</f>
        <v/>
      </c>
      <c r="H46" s="115" t="str">
        <f aca="false">IF(Checks!$AH$187="","",Checks!$AH$187)</f>
        <v>OPEN</v>
      </c>
    </row>
    <row r="47" customFormat="false" ht="114" hidden="false" customHeight="true" outlineLevel="0" collapsed="false">
      <c r="A47" s="114" t="str">
        <f aca="false">Checks!$A$188&amp;CHAR(10)&amp;IF(Checks!$I$188="","",Checks!$I$188&amp;": ")&amp;Checks!$J$188</f>
        <v>F06-T12-13
F&amp;B Linen: Napkin - prepared</v>
      </c>
      <c r="B47" s="114" t="str">
        <f aca="false">Checks!$K$188&amp;IF(Checks!$O$188="","",IF(Checks!$K$188="","",CHAR(10))&amp;"Note: "&amp;Checks!$O$188)</f>
        <v>Available (ticked in reference)
Note: Reference gives no uplift stn for this item: preparation checked at the meal uplift stn (KUL) - confirm with caterer.</v>
      </c>
      <c r="C47" s="114" t="str">
        <f aca="false">Checks!$N$188&amp;CHAR(10)&amp;IF(ISNUMBER(Checks!$R$188),TEXT(Checks!$R$188,"DD-MMM-YY HH:MM"),"")&amp;" "&amp;Checks!$P$188</f>
        <v>Required
15-Oct-26 11:20 KUL</v>
      </c>
      <c r="D47" s="114" t="str">
        <f aca="false">IF(Checks!$U$188="","",Checks!$U$188)&amp;IF(Checks!$AB$188="","",CHAR(10)&amp;"CA: "&amp;Checks!$AB$188)</f>
        <v/>
      </c>
      <c r="E47" s="114" t="str">
        <f aca="false">IF(Checks!$V$188="","",Checks!$V$188)&amp;IF(Checks!$AC$188="","",IF(Checks!$V$188="","",CHAR(10))&amp;"N/A just.: "&amp;Checks!$AC$188)&amp;IF(Checks!$W$188="","",CHAR(10)&amp;"Batch: "&amp;Checks!$W$188)&amp;IF(AND(Checks!$X$188="",Checks!$Y$188=""),"",CHAR(10)&amp;"Exp: "&amp;Checks!$X$188&amp;"  /  Act: "&amp;Checks!$Y$188)</f>
        <v/>
      </c>
      <c r="F47" s="114" t="str">
        <f aca="false">IF(Checks!$Z$188="","","Evidence: "&amp;Checks!$Z$188)&amp;IF(Checks!$AA$188="","",IF(Checks!$Z$188="","",CHAR(10))&amp;"CA: "&amp;Checks!$AA$188)</f>
        <v/>
      </c>
      <c r="G47" s="114" t="str">
        <f aca="false">IF(ISNUMBER(Checks!$AD$188),TEXT(Checks!$AD$188,"DD-MMM-YY HH:MM")&amp;" "&amp;Checks!$P$188,"")&amp;IF(Checks!$AE$188="","",CHAR(10)&amp;"Verifier: "&amp;Checks!$AE$188)&amp;IF(Checks!$T$188="","",CHAR(10)&amp;"PIC: "&amp;Checks!$T$188)</f>
        <v/>
      </c>
      <c r="H47" s="115" t="str">
        <f aca="false">IF(Checks!$AH$188="","",Checks!$AH$188)</f>
        <v>OPEN</v>
      </c>
    </row>
    <row r="48" customFormat="false" ht="114" hidden="false" customHeight="true" outlineLevel="0" collapsed="false">
      <c r="A48" s="114" t="str">
        <f aca="false">Checks!$A$189&amp;CHAR(10)&amp;IF(Checks!$I$189="","",Checks!$I$189&amp;": ")&amp;Checks!$J$189</f>
        <v>F06-T12-14
F&amp;B Linen: Table cloth - prepared</v>
      </c>
      <c r="B48" s="114" t="str">
        <f aca="false">Checks!$K$189&amp;IF(Checks!$O$189="","",IF(Checks!$K$189="","",CHAR(10))&amp;"Note: "&amp;Checks!$O$189)</f>
        <v>Available (ticked in reference)
Note: Reference gives no uplift stn for this item: preparation checked at the meal uplift stn (KUL) - confirm with caterer.</v>
      </c>
      <c r="C48" s="114" t="str">
        <f aca="false">Checks!$N$189&amp;CHAR(10)&amp;IF(ISNUMBER(Checks!$R$189),TEXT(Checks!$R$189,"DD-MMM-YY HH:MM"),"")&amp;" "&amp;Checks!$P$189</f>
        <v>Required
15-Oct-26 11:20 KUL</v>
      </c>
      <c r="D48" s="114" t="str">
        <f aca="false">IF(Checks!$U$189="","",Checks!$U$189)&amp;IF(Checks!$AB$189="","",CHAR(10)&amp;"CA: "&amp;Checks!$AB$189)</f>
        <v/>
      </c>
      <c r="E48" s="114" t="str">
        <f aca="false">IF(Checks!$V$189="","",Checks!$V$189)&amp;IF(Checks!$AC$189="","",IF(Checks!$V$189="","",CHAR(10))&amp;"N/A just.: "&amp;Checks!$AC$189)&amp;IF(Checks!$W$189="","",CHAR(10)&amp;"Batch: "&amp;Checks!$W$189)&amp;IF(AND(Checks!$X$189="",Checks!$Y$189=""),"",CHAR(10)&amp;"Exp: "&amp;Checks!$X$189&amp;"  /  Act: "&amp;Checks!$Y$189)</f>
        <v/>
      </c>
      <c r="F48" s="114" t="str">
        <f aca="false">IF(Checks!$Z$189="","","Evidence: "&amp;Checks!$Z$189)&amp;IF(Checks!$AA$189="","",IF(Checks!$Z$189="","",CHAR(10))&amp;"CA: "&amp;Checks!$AA$189)</f>
        <v/>
      </c>
      <c r="G48" s="114" t="str">
        <f aca="false">IF(ISNUMBER(Checks!$AD$189),TEXT(Checks!$AD$189,"DD-MMM-YY HH:MM")&amp;" "&amp;Checks!$P$189,"")&amp;IF(Checks!$AE$189="","",CHAR(10)&amp;"Verifier: "&amp;Checks!$AE$189)&amp;IF(Checks!$T$189="","",CHAR(10)&amp;"PIC: "&amp;Checks!$T$189)</f>
        <v/>
      </c>
      <c r="H48" s="115" t="str">
        <f aca="false">IF(Checks!$AH$189="","",Checks!$AH$189)</f>
        <v>OPEN</v>
      </c>
    </row>
    <row r="49" customFormat="false" ht="114" hidden="false" customHeight="true" outlineLevel="0" collapsed="false">
      <c r="A49" s="114" t="str">
        <f aca="false">Checks!$A$190&amp;CHAR(10)&amp;IF(Checks!$I$190="","",Checks!$I$190&amp;": ")&amp;Checks!$J$190</f>
        <v>F06-T12-15
F&amp;B Linen: Bread linen (using table cloth) - prepared</v>
      </c>
      <c r="B49" s="114" t="str">
        <f aca="false">Checks!$K$190&amp;IF(Checks!$O$190="","",IF(Checks!$K$190="","",CHAR(10))&amp;"Note: "&amp;Checks!$O$190)</f>
        <v>Available (ticked in reference)
Note: Reference gives no uplift stn for this item: preparation checked at the meal uplift stn (KUL) - confirm with caterer.</v>
      </c>
      <c r="C49" s="114" t="str">
        <f aca="false">Checks!$N$190&amp;CHAR(10)&amp;IF(ISNUMBER(Checks!$R$190),TEXT(Checks!$R$190,"DD-MMM-YY HH:MM"),"")&amp;" "&amp;Checks!$P$190</f>
        <v>Required
15-Oct-26 11:20 KUL</v>
      </c>
      <c r="D49" s="114" t="str">
        <f aca="false">IF(Checks!$U$190="","",Checks!$U$190)&amp;IF(Checks!$AB$190="","",CHAR(10)&amp;"CA: "&amp;Checks!$AB$190)</f>
        <v/>
      </c>
      <c r="E49" s="114" t="str">
        <f aca="false">IF(Checks!$V$190="","",Checks!$V$190)&amp;IF(Checks!$AC$190="","",IF(Checks!$V$190="","",CHAR(10))&amp;"N/A just.: "&amp;Checks!$AC$190)&amp;IF(Checks!$W$190="","",CHAR(10)&amp;"Batch: "&amp;Checks!$W$190)&amp;IF(AND(Checks!$X$190="",Checks!$Y$190=""),"",CHAR(10)&amp;"Exp: "&amp;Checks!$X$190&amp;"  /  Act: "&amp;Checks!$Y$190)</f>
        <v/>
      </c>
      <c r="F49" s="114" t="str">
        <f aca="false">IF(Checks!$Z$190="","","Evidence: "&amp;Checks!$Z$190)&amp;IF(Checks!$AA$190="","",IF(Checks!$Z$190="","",CHAR(10))&amp;"CA: "&amp;Checks!$AA$190)</f>
        <v/>
      </c>
      <c r="G49" s="114" t="str">
        <f aca="false">IF(ISNUMBER(Checks!$AD$190),TEXT(Checks!$AD$190,"DD-MMM-YY HH:MM")&amp;" "&amp;Checks!$P$190,"")&amp;IF(Checks!$AE$190="","",CHAR(10)&amp;"Verifier: "&amp;Checks!$AE$190)&amp;IF(Checks!$T$190="","",CHAR(10)&amp;"PIC: "&amp;Checks!$T$190)</f>
        <v/>
      </c>
      <c r="H49" s="115" t="str">
        <f aca="false">IF(Checks!$AH$190="","",Checks!$AH$190)</f>
        <v>OPEN</v>
      </c>
    </row>
    <row r="50" customFormat="false" ht="124.5" hidden="false" customHeight="true" outlineLevel="0" collapsed="false">
      <c r="A50" s="114" t="str">
        <f aca="false">Checks!$A$191&amp;CHAR(10)&amp;IF(Checks!$I$191="","",Checks!$I$191&amp;": ")&amp;Checks!$J$191</f>
        <v>F06-T12-16
F&amp;B Linen: Trolley cloth - prepared</v>
      </c>
      <c r="B50" s="114"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4" t="str">
        <f aca="false">Checks!$N$191&amp;CHAR(10)&amp;IF(ISNUMBER(Checks!$R$191),TEXT(Checks!$R$191,"DD-MMM-YY HH:MM"),"")&amp;" "&amp;Checks!$P$191</f>
        <v>Required
15-Oct-26 11:20 KUL</v>
      </c>
      <c r="D50" s="114" t="str">
        <f aca="false">IF(Checks!$U$191="","",Checks!$U$191)&amp;IF(Checks!$AB$191="","",CHAR(10)&amp;"CA: "&amp;Checks!$AB$191)</f>
        <v/>
      </c>
      <c r="E50" s="114" t="str">
        <f aca="false">IF(Checks!$V$191="","",Checks!$V$191)&amp;IF(Checks!$AC$191="","",IF(Checks!$V$191="","",CHAR(10))&amp;"N/A just.: "&amp;Checks!$AC$191)&amp;IF(Checks!$W$191="","",CHAR(10)&amp;"Batch: "&amp;Checks!$W$191)&amp;IF(AND(Checks!$X$191="",Checks!$Y$191=""),"",CHAR(10)&amp;"Exp: "&amp;Checks!$X$191&amp;"  /  Act: "&amp;Checks!$Y$191)</f>
        <v/>
      </c>
      <c r="F50" s="114" t="str">
        <f aca="false">IF(Checks!$Z$191="","","Evidence: "&amp;Checks!$Z$191)&amp;IF(Checks!$AA$191="","",IF(Checks!$Z$191="","",CHAR(10))&amp;"CA: "&amp;Checks!$AA$191)</f>
        <v/>
      </c>
      <c r="G50" s="114" t="str">
        <f aca="false">IF(ISNUMBER(Checks!$AD$191),TEXT(Checks!$AD$191,"DD-MMM-YY HH:MM")&amp;" "&amp;Checks!$P$191,"")&amp;IF(Checks!$AE$191="","",CHAR(10)&amp;"Verifier: "&amp;Checks!$AE$191)&amp;IF(Checks!$T$191="","",CHAR(10)&amp;"PIC: "&amp;Checks!$T$191)</f>
        <v/>
      </c>
      <c r="H50" s="115" t="str">
        <f aca="false">IF(Checks!$AH$191="","",Checks!$AH$191)</f>
        <v>OPEN</v>
      </c>
    </row>
    <row r="51" customFormat="false" ht="114" hidden="false" customHeight="true" outlineLevel="0" collapsed="false">
      <c r="A51" s="114" t="str">
        <f aca="false">Checks!$A$192&amp;CHAR(10)&amp;IF(Checks!$I$192="","",Checks!$I$192&amp;": ")&amp;Checks!$J$192</f>
        <v>F06-T12-17
F&amp;B Linen: Linen bag - prepared</v>
      </c>
      <c r="B51" s="114" t="str">
        <f aca="false">Checks!$K$192&amp;IF(Checks!$O$192="","",IF(Checks!$K$192="","",CHAR(10))&amp;"Note: "&amp;Checks!$O$192)</f>
        <v>Available (ticked in reference)
Note: Reference gives no uplift stn for this item: preparation checked at the meal uplift stn (KUL) - confirm with caterer.</v>
      </c>
      <c r="C51" s="114" t="str">
        <f aca="false">Checks!$N$192&amp;CHAR(10)&amp;IF(ISNUMBER(Checks!$R$192),TEXT(Checks!$R$192,"DD-MMM-YY HH:MM"),"")&amp;" "&amp;Checks!$P$192</f>
        <v>Required
15-Oct-26 11:20 KUL</v>
      </c>
      <c r="D51" s="114" t="str">
        <f aca="false">IF(Checks!$U$192="","",Checks!$U$192)&amp;IF(Checks!$AB$192="","",CHAR(10)&amp;"CA: "&amp;Checks!$AB$192)</f>
        <v/>
      </c>
      <c r="E51" s="114" t="str">
        <f aca="false">IF(Checks!$V$192="","",Checks!$V$192)&amp;IF(Checks!$AC$192="","",IF(Checks!$V$192="","",CHAR(10))&amp;"N/A just.: "&amp;Checks!$AC$192)&amp;IF(Checks!$W$192="","",CHAR(10)&amp;"Batch: "&amp;Checks!$W$192)&amp;IF(AND(Checks!$X$192="",Checks!$Y$192=""),"",CHAR(10)&amp;"Exp: "&amp;Checks!$X$192&amp;"  /  Act: "&amp;Checks!$Y$192)</f>
        <v/>
      </c>
      <c r="F51" s="114" t="str">
        <f aca="false">IF(Checks!$Z$192="","","Evidence: "&amp;Checks!$Z$192)&amp;IF(Checks!$AA$192="","",IF(Checks!$Z$192="","",CHAR(10))&amp;"CA: "&amp;Checks!$AA$192)</f>
        <v/>
      </c>
      <c r="G51" s="114" t="str">
        <f aca="false">IF(ISNUMBER(Checks!$AD$192),TEXT(Checks!$AD$192,"DD-MMM-YY HH:MM")&amp;" "&amp;Checks!$P$192,"")&amp;IF(Checks!$AE$192="","",CHAR(10)&amp;"Verifier: "&amp;Checks!$AE$192)&amp;IF(Checks!$T$192="","",CHAR(10)&amp;"PIC: "&amp;Checks!$T$192)</f>
        <v/>
      </c>
      <c r="H51" s="115" t="str">
        <f aca="false">IF(Checks!$AH$192="","",Checks!$AH$192)</f>
        <v>OPEN</v>
      </c>
    </row>
    <row r="52" customFormat="false" ht="114" hidden="false" customHeight="true" outlineLevel="0" collapsed="false">
      <c r="A52" s="114" t="str">
        <f aca="false">Checks!$A$193&amp;CHAR(10)&amp;IF(Checks!$I$193="","",Checks!$I$193&amp;": ")&amp;Checks!$J$193</f>
        <v>F06-T12-18
Seat Linen: Seat pillow (BS &amp; BC) - prepared</v>
      </c>
      <c r="B52" s="114" t="str">
        <f aca="false">Checks!$K$193&amp;IF(Checks!$O$193="","",IF(Checks!$K$193="","",CHAR(10))&amp;"Note: "&amp;Checks!$O$193)</f>
        <v>Available 100% (ticked in reference)
Note: Reference gives no uplift stn for this item: preparation checked at the meal uplift stn (KUL) - confirm with caterer.</v>
      </c>
      <c r="C52" s="114" t="str">
        <f aca="false">Checks!$N$193&amp;CHAR(10)&amp;IF(ISNUMBER(Checks!$R$193),TEXT(Checks!$R$193,"DD-MMM-YY HH:MM"),"")&amp;" "&amp;Checks!$P$193</f>
        <v>Required
15-Oct-26 11:20 KUL</v>
      </c>
      <c r="D52" s="114" t="str">
        <f aca="false">IF(Checks!$U$193="","",Checks!$U$193)&amp;IF(Checks!$AB$193="","",CHAR(10)&amp;"CA: "&amp;Checks!$AB$193)</f>
        <v/>
      </c>
      <c r="E52" s="114" t="str">
        <f aca="false">IF(Checks!$V$193="","",Checks!$V$193)&amp;IF(Checks!$AC$193="","",IF(Checks!$V$193="","",CHAR(10))&amp;"N/A just.: "&amp;Checks!$AC$193)&amp;IF(Checks!$W$193="","",CHAR(10)&amp;"Batch: "&amp;Checks!$W$193)&amp;IF(AND(Checks!$X$193="",Checks!$Y$193=""),"",CHAR(10)&amp;"Exp: "&amp;Checks!$X$193&amp;"  /  Act: "&amp;Checks!$Y$193)</f>
        <v/>
      </c>
      <c r="F52" s="114" t="str">
        <f aca="false">IF(Checks!$Z$193="","","Evidence: "&amp;Checks!$Z$193)&amp;IF(Checks!$AA$193="","",IF(Checks!$Z$193="","",CHAR(10))&amp;"CA: "&amp;Checks!$AA$193)</f>
        <v/>
      </c>
      <c r="G52" s="114" t="str">
        <f aca="false">IF(ISNUMBER(Checks!$AD$193),TEXT(Checks!$AD$193,"DD-MMM-YY HH:MM")&amp;" "&amp;Checks!$P$193,"")&amp;IF(Checks!$AE$193="","",CHAR(10)&amp;"Verifier: "&amp;Checks!$AE$193)&amp;IF(Checks!$T$193="","",CHAR(10)&amp;"PIC: "&amp;Checks!$T$193)</f>
        <v/>
      </c>
      <c r="H52" s="115" t="str">
        <f aca="false">IF(Checks!$AH$193="","",Checks!$AH$193)</f>
        <v>OPEN</v>
      </c>
    </row>
    <row r="53" customFormat="false" ht="114" hidden="false" customHeight="true" outlineLevel="0" collapsed="false">
      <c r="A53" s="114" t="str">
        <f aca="false">Checks!$A$194&amp;CHAR(10)&amp;IF(Checks!$I$194="","",Checks!$I$194&amp;": ")&amp;Checks!$J$194</f>
        <v>F06-T12-19
Seat Linen: Duvet (BS &amp; BC) - prepared</v>
      </c>
      <c r="B53" s="114" t="str">
        <f aca="false">Checks!$K$194&amp;IF(Checks!$O$194="","",IF(Checks!$K$194="","",CHAR(10))&amp;"Note: "&amp;Checks!$O$194)</f>
        <v>Available 100% (ticked in reference)
Note: Reference gives no uplift stn for this item: preparation checked at the meal uplift stn (KUL) - confirm with caterer.</v>
      </c>
      <c r="C53" s="114" t="str">
        <f aca="false">Checks!$N$194&amp;CHAR(10)&amp;IF(ISNUMBER(Checks!$R$194),TEXT(Checks!$R$194,"DD-MMM-YY HH:MM"),"")&amp;" "&amp;Checks!$P$194</f>
        <v>Required
15-Oct-26 11:20 KUL</v>
      </c>
      <c r="D53" s="114" t="str">
        <f aca="false">IF(Checks!$U$194="","",Checks!$U$194)&amp;IF(Checks!$AB$194="","",CHAR(10)&amp;"CA: "&amp;Checks!$AB$194)</f>
        <v/>
      </c>
      <c r="E53" s="114" t="str">
        <f aca="false">IF(Checks!$V$194="","",Checks!$V$194)&amp;IF(Checks!$AC$194="","",IF(Checks!$V$194="","",CHAR(10))&amp;"N/A just.: "&amp;Checks!$AC$194)&amp;IF(Checks!$W$194="","",CHAR(10)&amp;"Batch: "&amp;Checks!$W$194)&amp;IF(AND(Checks!$X$194="",Checks!$Y$194=""),"",CHAR(10)&amp;"Exp: "&amp;Checks!$X$194&amp;"  /  Act: "&amp;Checks!$Y$194)</f>
        <v/>
      </c>
      <c r="F53" s="114" t="str">
        <f aca="false">IF(Checks!$Z$194="","","Evidence: "&amp;Checks!$Z$194)&amp;IF(Checks!$AA$194="","",IF(Checks!$Z$194="","",CHAR(10))&amp;"CA: "&amp;Checks!$AA$194)</f>
        <v/>
      </c>
      <c r="G53" s="114" t="str">
        <f aca="false">IF(ISNUMBER(Checks!$AD$194),TEXT(Checks!$AD$194,"DD-MMM-YY HH:MM")&amp;" "&amp;Checks!$P$194,"")&amp;IF(Checks!$AE$194="","",CHAR(10)&amp;"Verifier: "&amp;Checks!$AE$194)&amp;IF(Checks!$T$194="","",CHAR(10)&amp;"PIC: "&amp;Checks!$T$194)</f>
        <v/>
      </c>
      <c r="H53" s="115" t="str">
        <f aca="false">IF(Checks!$AH$194="","",Checks!$AH$194)</f>
        <v>OPEN</v>
      </c>
    </row>
    <row r="54" customFormat="false" ht="114" hidden="false" customHeight="true" outlineLevel="0" collapsed="false">
      <c r="A54" s="114" t="str">
        <f aca="false">Checks!$A$195&amp;CHAR(10)&amp;IF(Checks!$I$195="","",Checks!$I$195&amp;": ")&amp;Checks!$J$195</f>
        <v>F06-T12-20
Seat Linen: Mattress (BS &amp; BC) - prepared</v>
      </c>
      <c r="B54" s="114" t="str">
        <f aca="false">Checks!$K$195&amp;IF(Checks!$O$195="","",IF(Checks!$K$195="","",CHAR(10))&amp;"Note: "&amp;Checks!$O$195)</f>
        <v>Available 100% (ticked in reference)
Note: Reference gives no uplift stn for this item: preparation checked at the meal uplift stn (KUL) - confirm with caterer.</v>
      </c>
      <c r="C54" s="114" t="str">
        <f aca="false">Checks!$N$195&amp;CHAR(10)&amp;IF(ISNUMBER(Checks!$R$195),TEXT(Checks!$R$195,"DD-MMM-YY HH:MM"),"")&amp;" "&amp;Checks!$P$195</f>
        <v>Required
15-Oct-26 11:20 KUL</v>
      </c>
      <c r="D54" s="114" t="str">
        <f aca="false">IF(Checks!$U$195="","",Checks!$U$195)&amp;IF(Checks!$AB$195="","",CHAR(10)&amp;"CA: "&amp;Checks!$AB$195)</f>
        <v/>
      </c>
      <c r="E54" s="114" t="str">
        <f aca="false">IF(Checks!$V$195="","",Checks!$V$195)&amp;IF(Checks!$AC$195="","",IF(Checks!$V$195="","",CHAR(10))&amp;"N/A just.: "&amp;Checks!$AC$195)&amp;IF(Checks!$W$195="","",CHAR(10)&amp;"Batch: "&amp;Checks!$W$195)&amp;IF(AND(Checks!$X$195="",Checks!$Y$195=""),"",CHAR(10)&amp;"Exp: "&amp;Checks!$X$195&amp;"  /  Act: "&amp;Checks!$Y$195)</f>
        <v/>
      </c>
      <c r="F54" s="114" t="str">
        <f aca="false">IF(Checks!$Z$195="","","Evidence: "&amp;Checks!$Z$195)&amp;IF(Checks!$AA$195="","",IF(Checks!$Z$195="","",CHAR(10))&amp;"CA: "&amp;Checks!$AA$195)</f>
        <v/>
      </c>
      <c r="G54" s="114" t="str">
        <f aca="false">IF(ISNUMBER(Checks!$AD$195),TEXT(Checks!$AD$195,"DD-MMM-YY HH:MM")&amp;" "&amp;Checks!$P$195,"")&amp;IF(Checks!$AE$195="","",CHAR(10)&amp;"Verifier: "&amp;Checks!$AE$195)&amp;IF(Checks!$T$195="","",CHAR(10)&amp;"PIC: "&amp;Checks!$T$195)</f>
        <v/>
      </c>
      <c r="H54" s="115" t="str">
        <f aca="false">IF(Checks!$AH$195="","",Checks!$AH$195)</f>
        <v>OPEN</v>
      </c>
    </row>
    <row r="55" customFormat="false" ht="114" hidden="false" customHeight="true" outlineLevel="0" collapsed="false">
      <c r="A55" s="114" t="str">
        <f aca="false">Checks!$A$196&amp;CHAR(10)&amp;IF(Checks!$I$196="","",Checks!$I$196&amp;": ")&amp;Checks!$J$196</f>
        <v>F06-T12-21
Signature Drinks: Signature drink &amp; garnish (BC) - prepared</v>
      </c>
      <c r="B55" s="114" t="str">
        <f aca="false">Checks!$K$196&amp;IF(Checks!$O$196="","",IF(Checks!$K$196="","",CHAR(10))&amp;"Note: "&amp;Checks!$O$196)</f>
        <v>Available (ticked in reference)
Note: Signature drinks &amp; garnish uplifted from KUL (note D79).</v>
      </c>
      <c r="C55" s="114" t="str">
        <f aca="false">Checks!$N$196&amp;CHAR(10)&amp;IF(ISNUMBER(Checks!$R$196),TEXT(Checks!$R$196,"DD-MMM-YY HH:MM"),"")&amp;" "&amp;Checks!$P$196</f>
        <v>Required
15-Oct-26 11:20 KUL</v>
      </c>
      <c r="D55" s="114" t="str">
        <f aca="false">IF(Checks!$U$196="","",Checks!$U$196)&amp;IF(Checks!$AB$196="","",CHAR(10)&amp;"CA: "&amp;Checks!$AB$196)</f>
        <v/>
      </c>
      <c r="E55" s="114" t="str">
        <f aca="false">IF(Checks!$V$196="","",Checks!$V$196)&amp;IF(Checks!$AC$196="","",IF(Checks!$V$196="","",CHAR(10))&amp;"N/A just.: "&amp;Checks!$AC$196)&amp;IF(Checks!$W$196="","",CHAR(10)&amp;"Batch: "&amp;Checks!$W$196)&amp;IF(AND(Checks!$X$196="",Checks!$Y$196=""),"",CHAR(10)&amp;"Exp: "&amp;Checks!$X$196&amp;"  /  Act: "&amp;Checks!$Y$196)</f>
        <v/>
      </c>
      <c r="F55" s="114" t="str">
        <f aca="false">IF(Checks!$Z$196="","","Evidence: "&amp;Checks!$Z$196)&amp;IF(Checks!$AA$196="","",IF(Checks!$Z$196="","",CHAR(10))&amp;"CA: "&amp;Checks!$AA$196)</f>
        <v/>
      </c>
      <c r="G55" s="114" t="str">
        <f aca="false">IF(ISNUMBER(Checks!$AD$196),TEXT(Checks!$AD$196,"DD-MMM-YY HH:MM")&amp;" "&amp;Checks!$P$196,"")&amp;IF(Checks!$AE$196="","",CHAR(10)&amp;"Verifier: "&amp;Checks!$AE$196)&amp;IF(Checks!$T$196="","",CHAR(10)&amp;"PIC: "&amp;Checks!$T$196)</f>
        <v/>
      </c>
      <c r="H55" s="115" t="str">
        <f aca="false">IF(Checks!$AH$196="","",Checks!$AH$196)</f>
        <v>OPEN</v>
      </c>
    </row>
    <row r="56" customFormat="false" ht="25.5" hidden="false" customHeight="true" outlineLevel="0" collapsed="false">
      <c r="A56" s="113"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Checks!$A$197&amp;CHAR(10)&amp;IF(Checks!$I$197="","",Checks!$I$197&amp;": ")&amp;Checks!$J$197</f>
        <v>F06-UPL-01
Meal: Meals physically uplifted on board - quantity vs menu checklist</v>
      </c>
      <c r="B57" s="114" t="str">
        <f aca="false">Checks!$K$197&amp;IF(Checks!$O$197="","",IF(Checks!$K$197="","",CHAR(10))&amp;"Note: "&amp;Checks!$O$197)</f>
        <v>Enter expected &amp; actual
Note: Confirm on board before departure; completion time must fall inside the uplift window.</v>
      </c>
      <c r="C57" s="114" t="str">
        <f aca="false">Checks!$N$197&amp;CHAR(10)&amp;IF(ISNUMBER(Checks!$R$197),TEXT(Checks!$R$197,"DD-MMM-YY HH:MM"),"")&amp;" "&amp;Checks!$P$197</f>
        <v>Required
15-Oct-26 23:20 KUL</v>
      </c>
      <c r="D57" s="114" t="str">
        <f aca="false">IF(Checks!$U$197="","",Checks!$U$197)&amp;IF(Checks!$AB$197="","",CHAR(10)&amp;"CA: "&amp;Checks!$AB$197)</f>
        <v/>
      </c>
      <c r="E57" s="114" t="str">
        <f aca="false">IF(Checks!$V$197="","",Checks!$V$197)&amp;IF(Checks!$AC$197="","",IF(Checks!$V$197="","",CHAR(10))&amp;"N/A just.: "&amp;Checks!$AC$197)&amp;IF(Checks!$W$197="","",CHAR(10)&amp;"Batch: "&amp;Checks!$W$197)&amp;IF(AND(Checks!$X$197="",Checks!$Y$197=""),"",CHAR(10)&amp;"Exp: "&amp;Checks!$X$197&amp;"  /  Act: "&amp;Checks!$Y$197)</f>
        <v/>
      </c>
      <c r="F57" s="114" t="str">
        <f aca="false">IF(Checks!$Z$197="","","Evidence: "&amp;Checks!$Z$197)&amp;IF(Checks!$AA$197="","",IF(Checks!$Z$197="","",CHAR(10))&amp;"CA: "&amp;Checks!$AA$197)</f>
        <v/>
      </c>
      <c r="G57" s="114" t="str">
        <f aca="false">IF(ISNUMBER(Checks!$AD$197),TEXT(Checks!$AD$197,"DD-MMM-YY HH:MM")&amp;" "&amp;Checks!$P$197,"")&amp;IF(Checks!$AE$197="","",CHAR(10)&amp;"Verifier: "&amp;Checks!$AE$197)&amp;IF(Checks!$T$197="","",CHAR(10)&amp;"PIC: "&amp;Checks!$T$197)</f>
        <v/>
      </c>
      <c r="H57" s="115" t="str">
        <f aca="false">IF(Checks!$AH$197="","",Checks!$AH$197)</f>
        <v>OPEN</v>
      </c>
    </row>
    <row r="58" customFormat="false" ht="114" hidden="false" customHeight="true" outlineLevel="0" collapsed="false">
      <c r="A58" s="114" t="str">
        <f aca="false">Checks!$A$198&amp;CHAR(10)&amp;IF(Checks!$I$198="","",Checks!$I$198&amp;": ")&amp;Checks!$J$198</f>
        <v>F06-UPL-02
Equipment: Equipment physically loaded at GLD positions - quantity &amp; positions</v>
      </c>
      <c r="B58" s="114" t="str">
        <f aca="false">Checks!$K$198&amp;IF(Checks!$O$198="","",IF(Checks!$K$198="","",CHAR(10))&amp;"Note: "&amp;Checks!$O$198)</f>
        <v>Enter expected &amp; actual
Note: Confirm on board before departure; completion time must fall inside the uplift window.</v>
      </c>
      <c r="C58" s="114" t="str">
        <f aca="false">Checks!$N$198&amp;CHAR(10)&amp;IF(ISNUMBER(Checks!$R$198),TEXT(Checks!$R$198,"DD-MMM-YY HH:MM"),"")&amp;" "&amp;Checks!$P$198</f>
        <v>Required
15-Oct-26 23:20 KUL</v>
      </c>
      <c r="D58" s="114" t="str">
        <f aca="false">IF(Checks!$U$198="","",Checks!$U$198)&amp;IF(Checks!$AB$198="","",CHAR(10)&amp;"CA: "&amp;Checks!$AB$198)</f>
        <v/>
      </c>
      <c r="E58" s="114" t="str">
        <f aca="false">IF(Checks!$V$198="","",Checks!$V$198)&amp;IF(Checks!$AC$198="","",IF(Checks!$V$198="","",CHAR(10))&amp;"N/A just.: "&amp;Checks!$AC$198)&amp;IF(Checks!$W$198="","",CHAR(10)&amp;"Batch: "&amp;Checks!$W$198)&amp;IF(AND(Checks!$X$198="",Checks!$Y$198=""),"",CHAR(10)&amp;"Exp: "&amp;Checks!$X$198&amp;"  /  Act: "&amp;Checks!$Y$198)</f>
        <v/>
      </c>
      <c r="F58" s="114" t="str">
        <f aca="false">IF(Checks!$Z$198="","","Evidence: "&amp;Checks!$Z$198)&amp;IF(Checks!$AA$198="","",IF(Checks!$Z$198="","",CHAR(10))&amp;"CA: "&amp;Checks!$AA$198)</f>
        <v/>
      </c>
      <c r="G58" s="114" t="str">
        <f aca="false">IF(ISNUMBER(Checks!$AD$198),TEXT(Checks!$AD$198,"DD-MMM-YY HH:MM")&amp;" "&amp;Checks!$P$198,"")&amp;IF(Checks!$AE$198="","",CHAR(10)&amp;"Verifier: "&amp;Checks!$AE$198)&amp;IF(Checks!$T$198="","",CHAR(10)&amp;"PIC: "&amp;Checks!$T$198)</f>
        <v/>
      </c>
      <c r="H58" s="115" t="str">
        <f aca="false">IF(Checks!$AH$198="","",Checks!$AH$198)</f>
        <v>OPEN</v>
      </c>
    </row>
    <row r="59" customFormat="false" ht="213" hidden="false" customHeight="true" outlineLevel="0" collapsed="false">
      <c r="A59" s="114" t="str">
        <f aca="false">Checks!$A$199&amp;CHAR(10)&amp;IF(Checks!$I$199="","",Checks!$I$199&amp;": ")&amp;Checks!$J$199</f>
        <v>F06-UPL-03
Amenities: Toiletry kits - on board</v>
      </c>
      <c r="B59" s="114"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Checks!$N$199&amp;CHAR(10)&amp;IF(ISNUMBER(Checks!$R$199),TEXT(Checks!$R$199,"DD-MMM-YY HH:MM"),"")&amp;" "&amp;Checks!$P$199</f>
        <v>Clarification required
15-Oct-26 23:20 KUL</v>
      </c>
      <c r="D59" s="114" t="str">
        <f aca="false">IF(Checks!$U$199="","",Checks!$U$199)&amp;IF(Checks!$AB$199="","",CHAR(10)&amp;"CA: "&amp;Checks!$AB$199)</f>
        <v/>
      </c>
      <c r="E59" s="114" t="str">
        <f aca="false">IF(Checks!$V$199="","",Checks!$V$199)&amp;IF(Checks!$AC$199="","",IF(Checks!$V$199="","",CHAR(10))&amp;"N/A just.: "&amp;Checks!$AC$199)&amp;IF(Checks!$W$199="","",CHAR(10)&amp;"Batch: "&amp;Checks!$W$199)&amp;IF(AND(Checks!$X$199="",Checks!$Y$199=""),"",CHAR(10)&amp;"Exp: "&amp;Checks!$X$199&amp;"  /  Act: "&amp;Checks!$Y$199)</f>
        <v/>
      </c>
      <c r="F59" s="114" t="str">
        <f aca="false">IF(Checks!$Z$199="","","Evidence: "&amp;Checks!$Z$199)&amp;IF(Checks!$AA$199="","",IF(Checks!$Z$199="","",CHAR(10))&amp;"CA: "&amp;Checks!$AA$199)</f>
        <v/>
      </c>
      <c r="G59" s="114" t="str">
        <f aca="false">IF(ISNUMBER(Checks!$AD$199),TEXT(Checks!$AD$199,"DD-MMM-YY HH:MM")&amp;" "&amp;Checks!$P$199,"")&amp;IF(Checks!$AE$199="","",CHAR(10)&amp;"Verifier: "&amp;Checks!$AE$199)&amp;IF(Checks!$T$199="","",CHAR(10)&amp;"PIC: "&amp;Checks!$T$199)</f>
        <v/>
      </c>
      <c r="H59" s="115" t="str">
        <f aca="false">IF(Checks!$AH$199="","",Checks!$AH$199)</f>
        <v>OPEN – CLARIFICATION</v>
      </c>
    </row>
    <row r="60" customFormat="false" ht="114" hidden="false" customHeight="true" outlineLevel="0" collapsed="false">
      <c r="A60" s="114" t="str">
        <f aca="false">Checks!$A$200&amp;CHAR(10)&amp;IF(Checks!$I$200="","",Checks!$I$200&amp;": ")&amp;Checks!$J$200</f>
        <v>F06-UPL-04
Amenities: Pajamas (BC) - on board</v>
      </c>
      <c r="B60" s="114" t="str">
        <f aca="false">Checks!$K$200&amp;IF(Checks!$O$200="","",IF(Checks!$K$200="","",CHAR(10))&amp;"Note: "&amp;Checks!$O$200)</f>
        <v>Available - BC red-eye only
Note: Red-eye departure 2320 local.</v>
      </c>
      <c r="C60" s="114" t="str">
        <f aca="false">Checks!$N$200&amp;CHAR(10)&amp;IF(ISNUMBER(Checks!$R$200),TEXT(Checks!$R$200,"DD-MMM-YY HH:MM"),"")&amp;" "&amp;Checks!$P$200</f>
        <v>Required
15-Oct-26 23:20 KUL</v>
      </c>
      <c r="D60" s="114" t="str">
        <f aca="false">IF(Checks!$U$200="","",Checks!$U$200)&amp;IF(Checks!$AB$200="","",CHAR(10)&amp;"CA: "&amp;Checks!$AB$200)</f>
        <v/>
      </c>
      <c r="E60" s="114" t="str">
        <f aca="false">IF(Checks!$V$200="","",Checks!$V$200)&amp;IF(Checks!$AC$200="","",IF(Checks!$V$200="","",CHAR(10))&amp;"N/A just.: "&amp;Checks!$AC$200)&amp;IF(Checks!$W$200="","",CHAR(10)&amp;"Batch: "&amp;Checks!$W$200)&amp;IF(AND(Checks!$X$200="",Checks!$Y$200=""),"",CHAR(10)&amp;"Exp: "&amp;Checks!$X$200&amp;"  /  Act: "&amp;Checks!$Y$200)</f>
        <v/>
      </c>
      <c r="F60" s="114" t="str">
        <f aca="false">IF(Checks!$Z$200="","","Evidence: "&amp;Checks!$Z$200)&amp;IF(Checks!$AA$200="","",IF(Checks!$Z$200="","",CHAR(10))&amp;"CA: "&amp;Checks!$AA$200)</f>
        <v/>
      </c>
      <c r="G60" s="114" t="str">
        <f aca="false">IF(ISNUMBER(Checks!$AD$200),TEXT(Checks!$AD$200,"DD-MMM-YY HH:MM")&amp;" "&amp;Checks!$P$200,"")&amp;IF(Checks!$AE$200="","",CHAR(10)&amp;"Verifier: "&amp;Checks!$AE$200)&amp;IF(Checks!$T$200="","",CHAR(10)&amp;"PIC: "&amp;Checks!$T$200)</f>
        <v/>
      </c>
      <c r="H60" s="115" t="str">
        <f aca="false">IF(Checks!$AH$200="","",Checks!$AH$200)</f>
        <v>OPEN</v>
      </c>
    </row>
    <row r="61" customFormat="false" ht="114" hidden="false" customHeight="true" outlineLevel="0" collapsed="false">
      <c r="A61" s="114" t="str">
        <f aca="false">Checks!$A$201&amp;CHAR(10)&amp;IF(Checks!$I$201="","",Checks!$I$201&amp;": ")&amp;Checks!$J$201</f>
        <v>F06-UPL-05
Amenities: Slippers (BS/BC) - on board</v>
      </c>
      <c r="B61" s="114" t="str">
        <f aca="false">Checks!$K$201&amp;IF(Checks!$O$201="","",IF(Checks!$K$201="","",CHAR(10))&amp;"Note: "&amp;Checks!$O$201)</f>
        <v>Available (ticked in reference)</v>
      </c>
      <c r="C61" s="114" t="str">
        <f aca="false">Checks!$N$201&amp;CHAR(10)&amp;IF(ISNUMBER(Checks!$R$201),TEXT(Checks!$R$201,"DD-MMM-YY HH:MM"),"")&amp;" "&amp;Checks!$P$201</f>
        <v>Required
15-Oct-26 23:20 KUL</v>
      </c>
      <c r="D61" s="114" t="str">
        <f aca="false">IF(Checks!$U$201="","",Checks!$U$201)&amp;IF(Checks!$AB$201="","",CHAR(10)&amp;"CA: "&amp;Checks!$AB$201)</f>
        <v/>
      </c>
      <c r="E61" s="114" t="str">
        <f aca="false">IF(Checks!$V$201="","",Checks!$V$201)&amp;IF(Checks!$AC$201="","",IF(Checks!$V$201="","",CHAR(10))&amp;"N/A just.: "&amp;Checks!$AC$201)&amp;IF(Checks!$W$201="","",CHAR(10)&amp;"Batch: "&amp;Checks!$W$201)&amp;IF(AND(Checks!$X$201="",Checks!$Y$201=""),"",CHAR(10)&amp;"Exp: "&amp;Checks!$X$201&amp;"  /  Act: "&amp;Checks!$Y$201)</f>
        <v/>
      </c>
      <c r="F61" s="114" t="str">
        <f aca="false">IF(Checks!$Z$201="","","Evidence: "&amp;Checks!$Z$201)&amp;IF(Checks!$AA$201="","",IF(Checks!$Z$201="","",CHAR(10))&amp;"CA: "&amp;Checks!$AA$201)</f>
        <v/>
      </c>
      <c r="G61" s="114" t="str">
        <f aca="false">IF(ISNUMBER(Checks!$AD$201),TEXT(Checks!$AD$201,"DD-MMM-YY HH:MM")&amp;" "&amp;Checks!$P$201,"")&amp;IF(Checks!$AE$201="","",CHAR(10)&amp;"Verifier: "&amp;Checks!$AE$201)&amp;IF(Checks!$T$201="","",CHAR(10)&amp;"PIC: "&amp;Checks!$T$201)</f>
        <v/>
      </c>
      <c r="H61" s="115" t="str">
        <f aca="false">IF(Checks!$AH$201="","",Checks!$AH$201)</f>
        <v>OPEN</v>
      </c>
    </row>
    <row r="62" customFormat="false" ht="114" hidden="false" customHeight="true" outlineLevel="0" collapsed="false">
      <c r="A62" s="114" t="str">
        <f aca="false">Checks!$A$202&amp;CHAR(10)&amp;IF(Checks!$I$202="","",Checks!$I$202&amp;": ")&amp;Checks!$J$202</f>
        <v>F06-UPL-06
F&amp;B Linen: Towel - on board</v>
      </c>
      <c r="B62" s="114" t="str">
        <f aca="false">Checks!$K$202&amp;IF(Checks!$O$202="","",IF(Checks!$K$202="","",CHAR(10))&amp;"Note: "&amp;Checks!$O$202)</f>
        <v>Available (ticked in reference)</v>
      </c>
      <c r="C62" s="114" t="str">
        <f aca="false">Checks!$N$202&amp;CHAR(10)&amp;IF(ISNUMBER(Checks!$R$202),TEXT(Checks!$R$202,"DD-MMM-YY HH:MM"),"")&amp;" "&amp;Checks!$P$202</f>
        <v>Required
15-Oct-26 23:20 KUL</v>
      </c>
      <c r="D62" s="114" t="str">
        <f aca="false">IF(Checks!$U$202="","",Checks!$U$202)&amp;IF(Checks!$AB$202="","",CHAR(10)&amp;"CA: "&amp;Checks!$AB$202)</f>
        <v/>
      </c>
      <c r="E62" s="114" t="str">
        <f aca="false">IF(Checks!$V$202="","",Checks!$V$202)&amp;IF(Checks!$AC$202="","",IF(Checks!$V$202="","",CHAR(10))&amp;"N/A just.: "&amp;Checks!$AC$202)&amp;IF(Checks!$W$202="","",CHAR(10)&amp;"Batch: "&amp;Checks!$W$202)&amp;IF(AND(Checks!$X$202="",Checks!$Y$202=""),"",CHAR(10)&amp;"Exp: "&amp;Checks!$X$202&amp;"  /  Act: "&amp;Checks!$Y$202)</f>
        <v/>
      </c>
      <c r="F62" s="114" t="str">
        <f aca="false">IF(Checks!$Z$202="","","Evidence: "&amp;Checks!$Z$202)&amp;IF(Checks!$AA$202="","",IF(Checks!$Z$202="","",CHAR(10))&amp;"CA: "&amp;Checks!$AA$202)</f>
        <v/>
      </c>
      <c r="G62" s="114" t="str">
        <f aca="false">IF(ISNUMBER(Checks!$AD$202),TEXT(Checks!$AD$202,"DD-MMM-YY HH:MM")&amp;" "&amp;Checks!$P$202,"")&amp;IF(Checks!$AE$202="","",CHAR(10)&amp;"Verifier: "&amp;Checks!$AE$202)&amp;IF(Checks!$T$202="","",CHAR(10)&amp;"PIC: "&amp;Checks!$T$202)</f>
        <v/>
      </c>
      <c r="H62" s="115" t="str">
        <f aca="false">IF(Checks!$AH$202="","",Checks!$AH$202)</f>
        <v>OPEN</v>
      </c>
    </row>
    <row r="63" customFormat="false" ht="114" hidden="false" customHeight="true" outlineLevel="0" collapsed="false">
      <c r="A63" s="114" t="str">
        <f aca="false">Checks!$A$203&amp;CHAR(10)&amp;IF(Checks!$I$203="","",Checks!$I$203&amp;": ")&amp;Checks!$J$203</f>
        <v>F06-UPL-07
F&amp;B Linen: Tray cloth - on board</v>
      </c>
      <c r="B63" s="114" t="str">
        <f aca="false">Checks!$K$203&amp;IF(Checks!$O$203="","",IF(Checks!$K$203="","",CHAR(10))&amp;"Note: "&amp;Checks!$O$203)</f>
        <v>Available (ticked in reference)</v>
      </c>
      <c r="C63" s="114" t="str">
        <f aca="false">Checks!$N$203&amp;CHAR(10)&amp;IF(ISNUMBER(Checks!$R$203),TEXT(Checks!$R$203,"DD-MMM-YY HH:MM"),"")&amp;" "&amp;Checks!$P$203</f>
        <v>Required
15-Oct-26 23:20 KUL</v>
      </c>
      <c r="D63" s="114" t="str">
        <f aca="false">IF(Checks!$U$203="","",Checks!$U$203)&amp;IF(Checks!$AB$203="","",CHAR(10)&amp;"CA: "&amp;Checks!$AB$203)</f>
        <v/>
      </c>
      <c r="E63" s="114" t="str">
        <f aca="false">IF(Checks!$V$203="","",Checks!$V$203)&amp;IF(Checks!$AC$203="","",IF(Checks!$V$203="","",CHAR(10))&amp;"N/A just.: "&amp;Checks!$AC$203)&amp;IF(Checks!$W$203="","",CHAR(10)&amp;"Batch: "&amp;Checks!$W$203)&amp;IF(AND(Checks!$X$203="",Checks!$Y$203=""),"",CHAR(10)&amp;"Exp: "&amp;Checks!$X$203&amp;"  /  Act: "&amp;Checks!$Y$203)</f>
        <v/>
      </c>
      <c r="F63" s="114" t="str">
        <f aca="false">IF(Checks!$Z$203="","","Evidence: "&amp;Checks!$Z$203)&amp;IF(Checks!$AA$203="","",IF(Checks!$Z$203="","",CHAR(10))&amp;"CA: "&amp;Checks!$AA$203)</f>
        <v/>
      </c>
      <c r="G63" s="114" t="str">
        <f aca="false">IF(ISNUMBER(Checks!$AD$203),TEXT(Checks!$AD$203,"DD-MMM-YY HH:MM")&amp;" "&amp;Checks!$P$203,"")&amp;IF(Checks!$AE$203="","",CHAR(10)&amp;"Verifier: "&amp;Checks!$AE$203)&amp;IF(Checks!$T$203="","",CHAR(10)&amp;"PIC: "&amp;Checks!$T$203)</f>
        <v/>
      </c>
      <c r="H63" s="115" t="str">
        <f aca="false">IF(Checks!$AH$203="","",Checks!$AH$203)</f>
        <v>OPEN</v>
      </c>
    </row>
    <row r="64" customFormat="false" ht="114" hidden="false" customHeight="true" outlineLevel="0" collapsed="false">
      <c r="A64" s="114" t="str">
        <f aca="false">Checks!$A$204&amp;CHAR(10)&amp;IF(Checks!$I$204="","",Checks!$I$204&amp;": ")&amp;Checks!$J$204</f>
        <v>F06-UPL-08
F&amp;B Linen: Napkin - on board</v>
      </c>
      <c r="B64" s="114" t="str">
        <f aca="false">Checks!$K$204&amp;IF(Checks!$O$204="","",IF(Checks!$K$204="","",CHAR(10))&amp;"Note: "&amp;Checks!$O$204)</f>
        <v>Available (ticked in reference)</v>
      </c>
      <c r="C64" s="114" t="str">
        <f aca="false">Checks!$N$204&amp;CHAR(10)&amp;IF(ISNUMBER(Checks!$R$204),TEXT(Checks!$R$204,"DD-MMM-YY HH:MM"),"")&amp;" "&amp;Checks!$P$204</f>
        <v>Required
15-Oct-26 23:20 KUL</v>
      </c>
      <c r="D64" s="114" t="str">
        <f aca="false">IF(Checks!$U$204="","",Checks!$U$204)&amp;IF(Checks!$AB$204="","",CHAR(10)&amp;"CA: "&amp;Checks!$AB$204)</f>
        <v/>
      </c>
      <c r="E64" s="114" t="str">
        <f aca="false">IF(Checks!$V$204="","",Checks!$V$204)&amp;IF(Checks!$AC$204="","",IF(Checks!$V$204="","",CHAR(10))&amp;"N/A just.: "&amp;Checks!$AC$204)&amp;IF(Checks!$W$204="","",CHAR(10)&amp;"Batch: "&amp;Checks!$W$204)&amp;IF(AND(Checks!$X$204="",Checks!$Y$204=""),"",CHAR(10)&amp;"Exp: "&amp;Checks!$X$204&amp;"  /  Act: "&amp;Checks!$Y$204)</f>
        <v/>
      </c>
      <c r="F64" s="114" t="str">
        <f aca="false">IF(Checks!$Z$204="","","Evidence: "&amp;Checks!$Z$204)&amp;IF(Checks!$AA$204="","",IF(Checks!$Z$204="","",CHAR(10))&amp;"CA: "&amp;Checks!$AA$204)</f>
        <v/>
      </c>
      <c r="G64" s="114" t="str">
        <f aca="false">IF(ISNUMBER(Checks!$AD$204),TEXT(Checks!$AD$204,"DD-MMM-YY HH:MM")&amp;" "&amp;Checks!$P$204,"")&amp;IF(Checks!$AE$204="","",CHAR(10)&amp;"Verifier: "&amp;Checks!$AE$204)&amp;IF(Checks!$T$204="","",CHAR(10)&amp;"PIC: "&amp;Checks!$T$204)</f>
        <v/>
      </c>
      <c r="H64" s="115" t="str">
        <f aca="false">IF(Checks!$AH$204="","",Checks!$AH$204)</f>
        <v>OPEN</v>
      </c>
    </row>
    <row r="65" customFormat="false" ht="114" hidden="false" customHeight="true" outlineLevel="0" collapsed="false">
      <c r="A65" s="114" t="str">
        <f aca="false">Checks!$A$205&amp;CHAR(10)&amp;IF(Checks!$I$205="","",Checks!$I$205&amp;": ")&amp;Checks!$J$205</f>
        <v>F06-UPL-09
F&amp;B Linen: Table cloth - on board</v>
      </c>
      <c r="B65" s="114" t="str">
        <f aca="false">Checks!$K$205&amp;IF(Checks!$O$205="","",IF(Checks!$K$205="","",CHAR(10))&amp;"Note: "&amp;Checks!$O$205)</f>
        <v>Available (ticked in reference)</v>
      </c>
      <c r="C65" s="114" t="str">
        <f aca="false">Checks!$N$205&amp;CHAR(10)&amp;IF(ISNUMBER(Checks!$R$205),TEXT(Checks!$R$205,"DD-MMM-YY HH:MM"),"")&amp;" "&amp;Checks!$P$205</f>
        <v>Required
15-Oct-26 23:20 KUL</v>
      </c>
      <c r="D65" s="114" t="str">
        <f aca="false">IF(Checks!$U$205="","",Checks!$U$205)&amp;IF(Checks!$AB$205="","",CHAR(10)&amp;"CA: "&amp;Checks!$AB$205)</f>
        <v/>
      </c>
      <c r="E65" s="114" t="str">
        <f aca="false">IF(Checks!$V$205="","",Checks!$V$205)&amp;IF(Checks!$AC$205="","",IF(Checks!$V$205="","",CHAR(10))&amp;"N/A just.: "&amp;Checks!$AC$205)&amp;IF(Checks!$W$205="","",CHAR(10)&amp;"Batch: "&amp;Checks!$W$205)&amp;IF(AND(Checks!$X$205="",Checks!$Y$205=""),"",CHAR(10)&amp;"Exp: "&amp;Checks!$X$205&amp;"  /  Act: "&amp;Checks!$Y$205)</f>
        <v/>
      </c>
      <c r="F65" s="114" t="str">
        <f aca="false">IF(Checks!$Z$205="","","Evidence: "&amp;Checks!$Z$205)&amp;IF(Checks!$AA$205="","",IF(Checks!$Z$205="","",CHAR(10))&amp;"CA: "&amp;Checks!$AA$205)</f>
        <v/>
      </c>
      <c r="G65" s="114" t="str">
        <f aca="false">IF(ISNUMBER(Checks!$AD$205),TEXT(Checks!$AD$205,"DD-MMM-YY HH:MM")&amp;" "&amp;Checks!$P$205,"")&amp;IF(Checks!$AE$205="","",CHAR(10)&amp;"Verifier: "&amp;Checks!$AE$205)&amp;IF(Checks!$T$205="","",CHAR(10)&amp;"PIC: "&amp;Checks!$T$205)</f>
        <v/>
      </c>
      <c r="H65" s="115" t="str">
        <f aca="false">IF(Checks!$AH$205="","",Checks!$AH$205)</f>
        <v>OPEN</v>
      </c>
    </row>
    <row r="66" customFormat="false" ht="114" hidden="false" customHeight="true" outlineLevel="0" collapsed="false">
      <c r="A66" s="114" t="str">
        <f aca="false">Checks!$A$206&amp;CHAR(10)&amp;IF(Checks!$I$206="","",Checks!$I$206&amp;": ")&amp;Checks!$J$206</f>
        <v>F06-UPL-10
F&amp;B Linen: Bread linen (using table cloth) - on board</v>
      </c>
      <c r="B66" s="114" t="str">
        <f aca="false">Checks!$K$206&amp;IF(Checks!$O$206="","",IF(Checks!$K$206="","",CHAR(10))&amp;"Note: "&amp;Checks!$O$206)</f>
        <v>Available (ticked in reference)</v>
      </c>
      <c r="C66" s="114" t="str">
        <f aca="false">Checks!$N$206&amp;CHAR(10)&amp;IF(ISNUMBER(Checks!$R$206),TEXT(Checks!$R$206,"DD-MMM-YY HH:MM"),"")&amp;" "&amp;Checks!$P$206</f>
        <v>Required
15-Oct-26 23:20 KUL</v>
      </c>
      <c r="D66" s="114" t="str">
        <f aca="false">IF(Checks!$U$206="","",Checks!$U$206)&amp;IF(Checks!$AB$206="","",CHAR(10)&amp;"CA: "&amp;Checks!$AB$206)</f>
        <v/>
      </c>
      <c r="E66" s="114" t="str">
        <f aca="false">IF(Checks!$V$206="","",Checks!$V$206)&amp;IF(Checks!$AC$206="","",IF(Checks!$V$206="","",CHAR(10))&amp;"N/A just.: "&amp;Checks!$AC$206)&amp;IF(Checks!$W$206="","",CHAR(10)&amp;"Batch: "&amp;Checks!$W$206)&amp;IF(AND(Checks!$X$206="",Checks!$Y$206=""),"",CHAR(10)&amp;"Exp: "&amp;Checks!$X$206&amp;"  /  Act: "&amp;Checks!$Y$206)</f>
        <v/>
      </c>
      <c r="F66" s="114" t="str">
        <f aca="false">IF(Checks!$Z$206="","","Evidence: "&amp;Checks!$Z$206)&amp;IF(Checks!$AA$206="","",IF(Checks!$Z$206="","",CHAR(10))&amp;"CA: "&amp;Checks!$AA$206)</f>
        <v/>
      </c>
      <c r="G66" s="114" t="str">
        <f aca="false">IF(ISNUMBER(Checks!$AD$206),TEXT(Checks!$AD$206,"DD-MMM-YY HH:MM")&amp;" "&amp;Checks!$P$206,"")&amp;IF(Checks!$AE$206="","",CHAR(10)&amp;"Verifier: "&amp;Checks!$AE$206)&amp;IF(Checks!$T$206="","",CHAR(10)&amp;"PIC: "&amp;Checks!$T$206)</f>
        <v/>
      </c>
      <c r="H66" s="115" t="str">
        <f aca="false">IF(Checks!$AH$206="","",Checks!$AH$206)</f>
        <v>OPEN</v>
      </c>
    </row>
    <row r="67" customFormat="false" ht="114" hidden="false" customHeight="true" outlineLevel="0" collapsed="false">
      <c r="A67" s="114" t="str">
        <f aca="false">Checks!$A$207&amp;CHAR(10)&amp;IF(Checks!$I$207="","",Checks!$I$207&amp;": ")&amp;Checks!$J$207</f>
        <v>F06-UPL-11
F&amp;B Linen: Trolley cloth - on board</v>
      </c>
      <c r="B67" s="114" t="str">
        <f aca="false">SUBSTITUTE(Checks!$K$207&amp;IF(Checks!$O$207="","",IF(Checks!$K$207="","",CHAR(10))&amp;"Note: "&amp;Checks!$O$207),"F&amp;B LINEN!","Ref: F&amp;B LINEN!")</f>
        <v>Wide body: Top/Middle &amp; Bottom
Note: Per note Ref: F&amp;B LINEN!B79:C80.</v>
      </c>
      <c r="C67" s="114" t="str">
        <f aca="false">Checks!$N$207&amp;CHAR(10)&amp;IF(ISNUMBER(Checks!$R$207),TEXT(Checks!$R$207,"DD-MMM-YY HH:MM"),"")&amp;" "&amp;Checks!$P$207</f>
        <v>Required
15-Oct-26 23:20 KUL</v>
      </c>
      <c r="D67" s="114" t="str">
        <f aca="false">IF(Checks!$U$207="","",Checks!$U$207)&amp;IF(Checks!$AB$207="","",CHAR(10)&amp;"CA: "&amp;Checks!$AB$207)</f>
        <v/>
      </c>
      <c r="E67" s="114" t="str">
        <f aca="false">IF(Checks!$V$207="","",Checks!$V$207)&amp;IF(Checks!$AC$207="","",IF(Checks!$V$207="","",CHAR(10))&amp;"N/A just.: "&amp;Checks!$AC$207)&amp;IF(Checks!$W$207="","",CHAR(10)&amp;"Batch: "&amp;Checks!$W$207)&amp;IF(AND(Checks!$X$207="",Checks!$Y$207=""),"",CHAR(10)&amp;"Exp: "&amp;Checks!$X$207&amp;"  /  Act: "&amp;Checks!$Y$207)</f>
        <v/>
      </c>
      <c r="F67" s="114" t="str">
        <f aca="false">IF(Checks!$Z$207="","","Evidence: "&amp;Checks!$Z$207)&amp;IF(Checks!$AA$207="","",IF(Checks!$Z$207="","",CHAR(10))&amp;"CA: "&amp;Checks!$AA$207)</f>
        <v/>
      </c>
      <c r="G67" s="114" t="str">
        <f aca="false">IF(ISNUMBER(Checks!$AD$207),TEXT(Checks!$AD$207,"DD-MMM-YY HH:MM")&amp;" "&amp;Checks!$P$207,"")&amp;IF(Checks!$AE$207="","",CHAR(10)&amp;"Verifier: "&amp;Checks!$AE$207)&amp;IF(Checks!$T$207="","",CHAR(10)&amp;"PIC: "&amp;Checks!$T$207)</f>
        <v/>
      </c>
      <c r="H67" s="115" t="str">
        <f aca="false">IF(Checks!$AH$207="","",Checks!$AH$207)</f>
        <v>OPEN</v>
      </c>
    </row>
    <row r="68" customFormat="false" ht="114" hidden="false" customHeight="true" outlineLevel="0" collapsed="false">
      <c r="A68" s="114" t="str">
        <f aca="false">Checks!$A$208&amp;CHAR(10)&amp;IF(Checks!$I$208="","",Checks!$I$208&amp;": ")&amp;Checks!$J$208</f>
        <v>F06-UPL-12
F&amp;B Linen: Linen bag - on board</v>
      </c>
      <c r="B68" s="114" t="str">
        <f aca="false">Checks!$K$208&amp;IF(Checks!$O$208="","",IF(Checks!$K$208="","",CHAR(10))&amp;"Note: "&amp;Checks!$O$208)</f>
        <v>Available (ticked in reference)</v>
      </c>
      <c r="C68" s="114" t="str">
        <f aca="false">Checks!$N$208&amp;CHAR(10)&amp;IF(ISNUMBER(Checks!$R$208),TEXT(Checks!$R$208,"DD-MMM-YY HH:MM"),"")&amp;" "&amp;Checks!$P$208</f>
        <v>Required
15-Oct-26 23:20 KUL</v>
      </c>
      <c r="D68" s="114" t="str">
        <f aca="false">IF(Checks!$U$208="","",Checks!$U$208)&amp;IF(Checks!$AB$208="","",CHAR(10)&amp;"CA: "&amp;Checks!$AB$208)</f>
        <v/>
      </c>
      <c r="E68" s="114" t="str">
        <f aca="false">IF(Checks!$V$208="","",Checks!$V$208)&amp;IF(Checks!$AC$208="","",IF(Checks!$V$208="","",CHAR(10))&amp;"N/A just.: "&amp;Checks!$AC$208)&amp;IF(Checks!$W$208="","",CHAR(10)&amp;"Batch: "&amp;Checks!$W$208)&amp;IF(AND(Checks!$X$208="",Checks!$Y$208=""),"",CHAR(10)&amp;"Exp: "&amp;Checks!$X$208&amp;"  /  Act: "&amp;Checks!$Y$208)</f>
        <v/>
      </c>
      <c r="F68" s="114" t="str">
        <f aca="false">IF(Checks!$Z$208="","","Evidence: "&amp;Checks!$Z$208)&amp;IF(Checks!$AA$208="","",IF(Checks!$Z$208="","",CHAR(10))&amp;"CA: "&amp;Checks!$AA$208)</f>
        <v/>
      </c>
      <c r="G68" s="114" t="str">
        <f aca="false">IF(ISNUMBER(Checks!$AD$208),TEXT(Checks!$AD$208,"DD-MMM-YY HH:MM")&amp;" "&amp;Checks!$P$208,"")&amp;IF(Checks!$AE$208="","",CHAR(10)&amp;"Verifier: "&amp;Checks!$AE$208)&amp;IF(Checks!$T$208="","",CHAR(10)&amp;"PIC: "&amp;Checks!$T$208)</f>
        <v/>
      </c>
      <c r="H68" s="115" t="str">
        <f aca="false">IF(Checks!$AH$208="","",Checks!$AH$208)</f>
        <v>OPEN</v>
      </c>
    </row>
    <row r="69" customFormat="false" ht="114" hidden="false" customHeight="true" outlineLevel="0" collapsed="false">
      <c r="A69" s="114" t="str">
        <f aca="false">Checks!$A$209&amp;CHAR(10)&amp;IF(Checks!$I$209="","",Checks!$I$209&amp;": ")&amp;Checks!$J$209</f>
        <v>F06-UPL-13
Seat Linen: Seat pillow (BS &amp; BC) - on board</v>
      </c>
      <c r="B69" s="114" t="str">
        <f aca="false">Checks!$K$209&amp;IF(Checks!$O$209="","",IF(Checks!$K$209="","",CHAR(10))&amp;"Note: "&amp;Checks!$O$209)</f>
        <v>Available 100% (ticked in reference)</v>
      </c>
      <c r="C69" s="114" t="str">
        <f aca="false">Checks!$N$209&amp;CHAR(10)&amp;IF(ISNUMBER(Checks!$R$209),TEXT(Checks!$R$209,"DD-MMM-YY HH:MM"),"")&amp;" "&amp;Checks!$P$209</f>
        <v>Required
15-Oct-26 23:20 KUL</v>
      </c>
      <c r="D69" s="114" t="str">
        <f aca="false">IF(Checks!$U$209="","",Checks!$U$209)&amp;IF(Checks!$AB$209="","",CHAR(10)&amp;"CA: "&amp;Checks!$AB$209)</f>
        <v/>
      </c>
      <c r="E69" s="114" t="str">
        <f aca="false">IF(Checks!$V$209="","",Checks!$V$209)&amp;IF(Checks!$AC$209="","",IF(Checks!$V$209="","",CHAR(10))&amp;"N/A just.: "&amp;Checks!$AC$209)&amp;IF(Checks!$W$209="","",CHAR(10)&amp;"Batch: "&amp;Checks!$W$209)&amp;IF(AND(Checks!$X$209="",Checks!$Y$209=""),"",CHAR(10)&amp;"Exp: "&amp;Checks!$X$209&amp;"  /  Act: "&amp;Checks!$Y$209)</f>
        <v/>
      </c>
      <c r="F69" s="114" t="str">
        <f aca="false">IF(Checks!$Z$209="","","Evidence: "&amp;Checks!$Z$209)&amp;IF(Checks!$AA$209="","",IF(Checks!$Z$209="","",CHAR(10))&amp;"CA: "&amp;Checks!$AA$209)</f>
        <v/>
      </c>
      <c r="G69" s="114" t="str">
        <f aca="false">IF(ISNUMBER(Checks!$AD$209),TEXT(Checks!$AD$209,"DD-MMM-YY HH:MM")&amp;" "&amp;Checks!$P$209,"")&amp;IF(Checks!$AE$209="","",CHAR(10)&amp;"Verifier: "&amp;Checks!$AE$209)&amp;IF(Checks!$T$209="","",CHAR(10)&amp;"PIC: "&amp;Checks!$T$209)</f>
        <v/>
      </c>
      <c r="H69" s="115" t="str">
        <f aca="false">IF(Checks!$AH$209="","",Checks!$AH$209)</f>
        <v>OPEN</v>
      </c>
    </row>
    <row r="70" customFormat="false" ht="114" hidden="false" customHeight="true" outlineLevel="0" collapsed="false">
      <c r="A70" s="114" t="str">
        <f aca="false">Checks!$A$210&amp;CHAR(10)&amp;IF(Checks!$I$210="","",Checks!$I$210&amp;": ")&amp;Checks!$J$210</f>
        <v>F06-UPL-14
Seat Linen: Duvet (BS &amp; BC) - on board</v>
      </c>
      <c r="B70" s="114" t="str">
        <f aca="false">Checks!$K$210&amp;IF(Checks!$O$210="","",IF(Checks!$K$210="","",CHAR(10))&amp;"Note: "&amp;Checks!$O$210)</f>
        <v>Available 100% (ticked in reference)</v>
      </c>
      <c r="C70" s="114" t="str">
        <f aca="false">Checks!$N$210&amp;CHAR(10)&amp;IF(ISNUMBER(Checks!$R$210),TEXT(Checks!$R$210,"DD-MMM-YY HH:MM"),"")&amp;" "&amp;Checks!$P$210</f>
        <v>Required
15-Oct-26 23:20 KUL</v>
      </c>
      <c r="D70" s="114" t="str">
        <f aca="false">IF(Checks!$U$210="","",Checks!$U$210)&amp;IF(Checks!$AB$210="","",CHAR(10)&amp;"CA: "&amp;Checks!$AB$210)</f>
        <v/>
      </c>
      <c r="E70" s="114" t="str">
        <f aca="false">IF(Checks!$V$210="","",Checks!$V$210)&amp;IF(Checks!$AC$210="","",IF(Checks!$V$210="","",CHAR(10))&amp;"N/A just.: "&amp;Checks!$AC$210)&amp;IF(Checks!$W$210="","",CHAR(10)&amp;"Batch: "&amp;Checks!$W$210)&amp;IF(AND(Checks!$X$210="",Checks!$Y$210=""),"",CHAR(10)&amp;"Exp: "&amp;Checks!$X$210&amp;"  /  Act: "&amp;Checks!$Y$210)</f>
        <v/>
      </c>
      <c r="F70" s="114" t="str">
        <f aca="false">IF(Checks!$Z$210="","","Evidence: "&amp;Checks!$Z$210)&amp;IF(Checks!$AA$210="","",IF(Checks!$Z$210="","",CHAR(10))&amp;"CA: "&amp;Checks!$AA$210)</f>
        <v/>
      </c>
      <c r="G70" s="114" t="str">
        <f aca="false">IF(ISNUMBER(Checks!$AD$210),TEXT(Checks!$AD$210,"DD-MMM-YY HH:MM")&amp;" "&amp;Checks!$P$210,"")&amp;IF(Checks!$AE$210="","",CHAR(10)&amp;"Verifier: "&amp;Checks!$AE$210)&amp;IF(Checks!$T$210="","",CHAR(10)&amp;"PIC: "&amp;Checks!$T$210)</f>
        <v/>
      </c>
      <c r="H70" s="115" t="str">
        <f aca="false">IF(Checks!$AH$210="","",Checks!$AH$210)</f>
        <v>OPEN</v>
      </c>
    </row>
    <row r="71" customFormat="false" ht="114" hidden="false" customHeight="true" outlineLevel="0" collapsed="false">
      <c r="A71" s="114" t="str">
        <f aca="false">Checks!$A$211&amp;CHAR(10)&amp;IF(Checks!$I$211="","",Checks!$I$211&amp;": ")&amp;Checks!$J$211</f>
        <v>F06-UPL-15
Seat Linen: Mattress (BS &amp; BC) - on board</v>
      </c>
      <c r="B71" s="114" t="str">
        <f aca="false">Checks!$K$211&amp;IF(Checks!$O$211="","",IF(Checks!$K$211="","",CHAR(10))&amp;"Note: "&amp;Checks!$O$211)</f>
        <v>Available 100% (ticked in reference)</v>
      </c>
      <c r="C71" s="114" t="str">
        <f aca="false">Checks!$N$211&amp;CHAR(10)&amp;IF(ISNUMBER(Checks!$R$211),TEXT(Checks!$R$211,"DD-MMM-YY HH:MM"),"")&amp;" "&amp;Checks!$P$211</f>
        <v>Required
15-Oct-26 23:20 KUL</v>
      </c>
      <c r="D71" s="114" t="str">
        <f aca="false">IF(Checks!$U$211="","",Checks!$U$211)&amp;IF(Checks!$AB$211="","",CHAR(10)&amp;"CA: "&amp;Checks!$AB$211)</f>
        <v/>
      </c>
      <c r="E71" s="114" t="str">
        <f aca="false">IF(Checks!$V$211="","",Checks!$V$211)&amp;IF(Checks!$AC$211="","",IF(Checks!$V$211="","",CHAR(10))&amp;"N/A just.: "&amp;Checks!$AC$211)&amp;IF(Checks!$W$211="","",CHAR(10)&amp;"Batch: "&amp;Checks!$W$211)&amp;IF(AND(Checks!$X$211="",Checks!$Y$211=""),"",CHAR(10)&amp;"Exp: "&amp;Checks!$X$211&amp;"  /  Act: "&amp;Checks!$Y$211)</f>
        <v/>
      </c>
      <c r="F71" s="114" t="str">
        <f aca="false">IF(Checks!$Z$211="","","Evidence: "&amp;Checks!$Z$211)&amp;IF(Checks!$AA$211="","",IF(Checks!$Z$211="","",CHAR(10))&amp;"CA: "&amp;Checks!$AA$211)</f>
        <v/>
      </c>
      <c r="G71" s="114" t="str">
        <f aca="false">IF(ISNUMBER(Checks!$AD$211),TEXT(Checks!$AD$211,"DD-MMM-YY HH:MM")&amp;" "&amp;Checks!$P$211,"")&amp;IF(Checks!$AE$211="","",CHAR(10)&amp;"Verifier: "&amp;Checks!$AE$211)&amp;IF(Checks!$T$211="","",CHAR(10)&amp;"PIC: "&amp;Checks!$T$211)</f>
        <v/>
      </c>
      <c r="H71" s="115" t="str">
        <f aca="false">IF(Checks!$AH$211="","",Checks!$AH$211)</f>
        <v>OPEN</v>
      </c>
    </row>
    <row r="72" customFormat="false" ht="114" hidden="false" customHeight="true" outlineLevel="0" collapsed="false">
      <c r="A72" s="114" t="str">
        <f aca="false">Checks!$A$212&amp;CHAR(10)&amp;IF(Checks!$I$212="","",Checks!$I$212&amp;": ")&amp;Checks!$J$212</f>
        <v>F06-UPL-16
Signature Drinks: Signature drink &amp; garnish (BC) - on board</v>
      </c>
      <c r="B72" s="114" t="str">
        <f aca="false">Checks!$K$212&amp;IF(Checks!$O$212="","",IF(Checks!$K$212="","",CHAR(10))&amp;"Note: "&amp;Checks!$O$212)</f>
        <v>Available (ticked in reference)
Note: Signature drinks &amp; garnish uplifted from KUL (note D79).</v>
      </c>
      <c r="C72" s="114" t="str">
        <f aca="false">Checks!$N$212&amp;CHAR(10)&amp;IF(ISNUMBER(Checks!$R$212),TEXT(Checks!$R$212,"DD-MMM-YY HH:MM"),"")&amp;" "&amp;Checks!$P$212</f>
        <v>Required
15-Oct-26 23:20 KUL</v>
      </c>
      <c r="D72" s="114" t="str">
        <f aca="false">IF(Checks!$U$212="","",Checks!$U$212)&amp;IF(Checks!$AB$212="","",CHAR(10)&amp;"CA: "&amp;Checks!$AB$212)</f>
        <v/>
      </c>
      <c r="E72" s="114" t="str">
        <f aca="false">IF(Checks!$V$212="","",Checks!$V$212)&amp;IF(Checks!$AC$212="","",IF(Checks!$V$212="","",CHAR(10))&amp;"N/A just.: "&amp;Checks!$AC$212)&amp;IF(Checks!$W$212="","",CHAR(10)&amp;"Batch: "&amp;Checks!$W$212)&amp;IF(AND(Checks!$X$212="",Checks!$Y$212=""),"",CHAR(10)&amp;"Exp: "&amp;Checks!$X$212&amp;"  /  Act: "&amp;Checks!$Y$212)</f>
        <v/>
      </c>
      <c r="F72" s="114" t="str">
        <f aca="false">IF(Checks!$Z$212="","","Evidence: "&amp;Checks!$Z$212)&amp;IF(Checks!$AA$212="","",IF(Checks!$Z$212="","",CHAR(10))&amp;"CA: "&amp;Checks!$AA$212)</f>
        <v/>
      </c>
      <c r="G72" s="114" t="str">
        <f aca="false">IF(ISNUMBER(Checks!$AD$212),TEXT(Checks!$AD$212,"DD-MMM-YY HH:MM")&amp;" "&amp;Checks!$P$212,"")&amp;IF(Checks!$AE$212="","",CHAR(10)&amp;"Verifier: "&amp;Checks!$AE$212)&amp;IF(Checks!$T$212="","",CHAR(10)&amp;"PIC: "&amp;Checks!$T$212)</f>
        <v/>
      </c>
      <c r="H72" s="115" t="str">
        <f aca="false">IF(Checks!$AH$212="","",Checks!$AH$212)</f>
        <v>OPEN</v>
      </c>
    </row>
    <row r="74" customFormat="false" ht="24" hidden="false" customHeight="true" outlineLevel="0" collapsed="false">
      <c r="A74" s="116" t="s">
        <v>3453</v>
      </c>
      <c r="B74" s="116"/>
      <c r="C74" s="116"/>
      <c r="D74" s="116"/>
      <c r="E74" s="116" t="s">
        <v>3454</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3408</v>
      </c>
      <c r="B2" s="94" t="str">
        <f aca="false">Flights!$F$11&amp;"   "&amp;TEXT(Flights!$D$11,"DD-MMM-YY")&amp;" ("&amp;Flights!$E$11&amp;")"</f>
        <v>MH0003   09-Oct-26 (FRI)</v>
      </c>
      <c r="C2" s="94"/>
      <c r="D2" s="94"/>
      <c r="E2" s="95" t="s">
        <v>3409</v>
      </c>
      <c r="F2" s="96" t="str">
        <f aca="false">Flights!$AT$11</f>
        <v>NOT READY – DOCUMENTS</v>
      </c>
      <c r="G2" s="96"/>
      <c r="H2" s="96"/>
    </row>
    <row r="3" customFormat="false" ht="24" hidden="false" customHeight="true" outlineLevel="0" collapsed="false">
      <c r="A3" s="93" t="s">
        <v>3410</v>
      </c>
      <c r="B3" s="94" t="str">
        <f aca="false">Flights!$G$11&amp;" → "&amp;Flights!$H$11&amp;"   Class "&amp;Flights!$K$11&amp;"   Seat "&amp;Flights!$O$11</f>
        <v>LHR → KUL   Class BC   Seat 2A</v>
      </c>
      <c r="C3" s="94"/>
      <c r="D3" s="94"/>
      <c r="E3" s="95" t="s">
        <v>73</v>
      </c>
      <c r="F3" s="95" t="s">
        <v>3411</v>
      </c>
      <c r="G3" s="95" t="s">
        <v>3412</v>
      </c>
      <c r="H3" s="95"/>
    </row>
    <row r="4" customFormat="false" ht="24" hidden="false" customHeight="true" outlineLevel="0" collapsed="false">
      <c r="A4" s="93" t="s">
        <v>3413</v>
      </c>
      <c r="B4" s="94" t="str">
        <f aca="false">IF(ISNUMBER(Flights!$I$11),TEXT(Flights!$I$11,"DD-MMM-YY HH:MM"),"")&amp;" "&amp;Flights!$G$11&amp;"  →  "&amp;IF(ISNUMBER(Flights!$J$11),TEXT(Flights!$J$11,"DD-MMM-YY HH:MM"),"")&amp;" "&amp;Flights!$H$11</f>
        <v>09-Oct-26 11:00 LHR  →  10-Oct-26 06:45 KUL</v>
      </c>
      <c r="C4" s="94"/>
      <c r="D4" s="94"/>
      <c r="E4" s="93" t="s">
        <v>3414</v>
      </c>
      <c r="F4" s="97" t="str">
        <f aca="false">IF(ISNUMBER(Flights!$AG$11),TEXT(Flights!$AG$11,"DD-MMM-YY HH:MM"),"")&amp;" "&amp;Flights!$V$11</f>
        <v>02-Oct-26 11:00 LHR</v>
      </c>
      <c r="G4" s="98" t="n">
        <f aca="false">Flights!$AJ$11</f>
        <v>0</v>
      </c>
      <c r="H4" s="98"/>
    </row>
    <row r="5" customFormat="false" ht="24" hidden="false" customHeight="true" outlineLevel="0" collapsed="false">
      <c r="A5" s="93" t="s">
        <v>3415</v>
      </c>
      <c r="B5" s="94" t="str">
        <f aca="false">Flights!$L$11&amp;" – "&amp;Flights!$M$11</f>
        <v>A350 – A350-900: A359 (9M-MAB..MAG, row 6) or A350 9M-MAH (row 7) - tail to confirm</v>
      </c>
      <c r="C5" s="94"/>
      <c r="D5" s="94"/>
      <c r="E5" s="93" t="s">
        <v>3416</v>
      </c>
      <c r="F5" s="97" t="str">
        <f aca="false">IF(ISNUMBER(Flights!$AH$11),TEXT(Flights!$AH$11,"DD-MMM-YY HH:MM"),"")&amp;" "&amp;Flights!$V$11</f>
        <v>08-Oct-26 11:00 LHR</v>
      </c>
      <c r="G5" s="98" t="n">
        <f aca="false">Flights!$AK$11</f>
        <v>0</v>
      </c>
      <c r="H5" s="98"/>
    </row>
    <row r="6" customFormat="false" ht="24" hidden="false" customHeight="true" outlineLevel="0" collapsed="false">
      <c r="A6" s="93" t="s">
        <v>3417</v>
      </c>
      <c r="B6" s="94" t="str">
        <f aca="false">IF(TRIM(Flights!$N$11)="","__________________",Flights!$N$11)</f>
        <v>__________________</v>
      </c>
      <c r="C6" s="94"/>
      <c r="D6" s="94"/>
      <c r="E6" s="93" t="s">
        <v>3418</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3419</v>
      </c>
      <c r="B7" s="94" t="str">
        <f aca="false">Flights!$T$11</f>
        <v>2.5 Meal (Meal)</v>
      </c>
      <c r="C7" s="94"/>
      <c r="D7" s="94"/>
      <c r="E7" s="93" t="s">
        <v>3420</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155</v>
      </c>
      <c r="B8" s="94" t="str">
        <f aca="false">Flights!$V$11&amp;"   (reference uplift stns: "&amp;Flights!$U$11&amp;")"</f>
        <v>LHR   (reference uplift stns: KUL/LHR)</v>
      </c>
      <c r="C8" s="94"/>
      <c r="D8" s="94"/>
      <c r="E8" s="93" t="s">
        <v>3421</v>
      </c>
      <c r="F8" s="99" t="s">
        <v>3422</v>
      </c>
      <c r="G8" s="98" t="n">
        <f aca="false">Flights!$AN$11</f>
        <v>0</v>
      </c>
      <c r="H8" s="98"/>
    </row>
    <row r="9" customFormat="false" ht="12.75" hidden="false" customHeight="true" outlineLevel="0" collapsed="false">
      <c r="A9" s="93" t="s">
        <v>3423</v>
      </c>
      <c r="B9" s="94" t="str">
        <f aca="false">TRIM(Flights!$P$11&amp;"  "&amp;Flights!$Q$11)</f>
        <v>-</v>
      </c>
      <c r="C9" s="94"/>
      <c r="D9" s="94"/>
      <c r="E9" s="93" t="s">
        <v>3424</v>
      </c>
      <c r="F9" s="100" t="n">
        <f aca="false">Flights!$AP$11</f>
        <v>0</v>
      </c>
      <c r="G9" s="100" t="n">
        <f aca="false">Flights!$AQ$11</f>
        <v>0</v>
      </c>
      <c r="H9" s="100" t="n">
        <f aca="false">Flights!$AU$11</f>
        <v>0</v>
      </c>
    </row>
    <row r="10" customFormat="false" ht="24" hidden="false" customHeight="true" outlineLevel="0" collapsed="false">
      <c r="A10" s="93" t="s">
        <v>3425</v>
      </c>
      <c r="B10" s="94" t="str">
        <f aca="false">IF(TRIM(Flights!$X$11)="","__________________",Flights!$X$11)</f>
        <v>__________________</v>
      </c>
      <c r="C10" s="94"/>
      <c r="D10" s="94"/>
      <c r="E10" s="93" t="s">
        <v>3426</v>
      </c>
      <c r="F10" s="100" t="n">
        <f aca="false">Flights!$AO$11</f>
        <v>48</v>
      </c>
      <c r="G10" s="100" t="n">
        <f aca="false">Flights!$AS$11</f>
        <v>2</v>
      </c>
      <c r="H10" s="100" t="n">
        <f aca="false">Flights!$AR$11</f>
        <v>2</v>
      </c>
    </row>
    <row r="11" customFormat="false" ht="21" hidden="false" customHeight="true" outlineLevel="0" collapsed="false">
      <c r="A11" s="93" t="s">
        <v>3427</v>
      </c>
      <c r="B11" s="94" t="str">
        <f aca="false">IF(TRIM(Flights!$Y$11)="","__________________",Flights!$Y$11)</f>
        <v>__________________</v>
      </c>
      <c r="C11" s="94"/>
      <c r="D11" s="94"/>
      <c r="E11" s="93" t="s">
        <v>3428</v>
      </c>
      <c r="F11" s="100" t="str">
        <f aca="false">Flights!$AV$11&amp;" / "&amp;Flights!$AW$11</f>
        <v>0 / 48</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8"/>
      <c r="C13" s="118"/>
      <c r="D13" s="118"/>
      <c r="E13" s="118"/>
      <c r="F13" s="118"/>
      <c r="G13" s="118"/>
      <c r="H13" s="118"/>
    </row>
    <row r="14" customFormat="false" ht="13.5" hidden="false" customHeight="true" outlineLevel="0" collapsed="false">
      <c r="A14" s="95" t="s">
        <v>3433</v>
      </c>
      <c r="B14" s="95" t="s">
        <v>3434</v>
      </c>
      <c r="C14" s="95" t="s">
        <v>3435</v>
      </c>
      <c r="D14" s="95"/>
      <c r="E14" s="95" t="s">
        <v>3436</v>
      </c>
      <c r="F14" s="95" t="s">
        <v>3437</v>
      </c>
      <c r="G14" s="95"/>
      <c r="H14" s="95"/>
    </row>
    <row r="15" customFormat="false" ht="36" hidden="false" customHeight="true" outlineLevel="0" collapsed="false">
      <c r="A15" s="93" t="s">
        <v>3438</v>
      </c>
      <c r="B15" s="94" t="str">
        <f aca="false">IF(Documents!$F$11="","",Documents!$F$11)</f>
        <v/>
      </c>
      <c r="C15" s="99" t="str">
        <f aca="false">IF(Documents!$G$11="","",Documents!$G$11)&amp;IF(ISNUMBER(Documents!$H$11),"  "&amp;TEXT(Documents!$H$11,"DD-MMM-YY"),"")</f>
        <v/>
      </c>
      <c r="D15" s="99"/>
      <c r="E15" s="107" t="str">
        <f aca="false">IF(Documents!$J$11="OUTSTANDING","OUTSTANDING – attach before T-7D (due "&amp;IF(ISNUMBER(Flights!$AG$11),TEXT(Flights!$AG$11,"DD-MMM-YY HH:MM"),"")&amp;" "&amp;Flights!$V$11&amp;")",IF(Documents!$J$11="","Status not recorded",Documents!$J$11))</f>
        <v>OUTSTANDING – attach before T-7D (due 02-Oct-26 11:00 LHR)</v>
      </c>
      <c r="F15" s="108" t="str">
        <f aca="false">"Staple behind this sheet as page A1."&amp;IF(Documents!$I$11="",""," Location: "&amp;Documents!$I$11)</f>
        <v>Staple behind this sheet as page A1.</v>
      </c>
      <c r="G15" s="108"/>
      <c r="H15" s="108"/>
    </row>
    <row r="16" customFormat="false" ht="36" hidden="false" customHeight="true" outlineLevel="0" collapsed="false">
      <c r="A16" s="93" t="s">
        <v>3439</v>
      </c>
      <c r="B16" s="94" t="str">
        <f aca="false">IF(Documents!$K$11="","",Documents!$K$11)</f>
        <v/>
      </c>
      <c r="C16" s="99" t="str">
        <f aca="false">IF(Documents!$L$11="","",Documents!$L$11)&amp;IF(ISNUMBER(Documents!$M$11),"  "&amp;TEXT(Documents!$M$11,"DD-MMM-YY"),"")</f>
        <v/>
      </c>
      <c r="D16" s="99"/>
      <c r="E16" s="107" t="str">
        <f aca="false">IF(Documents!$O$11="OUTSTANDING","OUTSTANDING – attach before T-7D (due "&amp;IF(ISNUMBER(Flights!$AG$11),TEXT(Flights!$AG$11,"DD-MMM-YY HH:MM"),"")&amp;" "&amp;Flights!$V$11&amp;")",IF(Documents!$O$11="","Status not recorded",Documents!$O$11))</f>
        <v>OUTSTANDING – attach before T-7D (due 02-Oct-26 11:00 LHR)</v>
      </c>
      <c r="F16" s="108" t="str">
        <f aca="false">"Staple behind this sheet as page A2."&amp;IF(Documents!$N$11="",""," Location: "&amp;Documents!$N$11)</f>
        <v>Staple behind this sheet as page A2.</v>
      </c>
      <c r="G16" s="108"/>
      <c r="H16" s="108"/>
    </row>
    <row r="17" customFormat="false" ht="22.5" hidden="false" customHeight="true" outlineLevel="0" collapsed="false">
      <c r="A17" s="93" t="s">
        <v>3440</v>
      </c>
      <c r="B17" s="109" t="str">
        <f aca="false">IF(Documents!$Q$11="","",Documents!$Q$11)</f>
        <v>Not supplied with brief – obtain from caterer / MAGCS.</v>
      </c>
      <c r="C17" s="109"/>
      <c r="D17" s="109"/>
      <c r="E17" s="109"/>
      <c r="F17" s="109"/>
      <c r="G17" s="109"/>
      <c r="H17" s="109"/>
    </row>
    <row r="18" customFormat="false" ht="13.5" hidden="false" customHeight="true" outlineLevel="0" collapsed="false">
      <c r="A18" s="110" t="s">
        <v>3441</v>
      </c>
      <c r="B18" s="110"/>
      <c r="C18" s="110" t="s">
        <v>3442</v>
      </c>
      <c r="D18" s="110"/>
      <c r="E18" s="110"/>
      <c r="F18" s="110" t="s">
        <v>3443</v>
      </c>
      <c r="G18" s="110"/>
      <c r="H18" s="110"/>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1" t="s">
        <v>3444</v>
      </c>
      <c r="B20" s="111"/>
      <c r="C20" s="111" t="s">
        <v>3444</v>
      </c>
      <c r="D20" s="111"/>
      <c r="E20" s="111"/>
      <c r="F20" s="111" t="s">
        <v>3444</v>
      </c>
      <c r="G20" s="111"/>
      <c r="H20" s="111"/>
    </row>
    <row r="21" customFormat="false" ht="13.5" hidden="false" customHeight="true" outlineLevel="0" collapsed="false">
      <c r="A21" s="112" t="s">
        <v>3445</v>
      </c>
      <c r="B21" s="112"/>
      <c r="C21" s="112"/>
      <c r="D21" s="112"/>
      <c r="E21" s="112"/>
      <c r="F21" s="112"/>
      <c r="G21" s="112"/>
      <c r="H21" s="112"/>
    </row>
    <row r="22" customFormat="false" ht="24" hidden="false" customHeight="true" outlineLevel="0" collapsed="false">
      <c r="A22" s="95" t="s">
        <v>3446</v>
      </c>
      <c r="B22" s="95" t="s">
        <v>3447</v>
      </c>
      <c r="C22" s="95" t="s">
        <v>3448</v>
      </c>
      <c r="D22" s="95" t="s">
        <v>3449</v>
      </c>
      <c r="E22" s="95" t="s">
        <v>3450</v>
      </c>
      <c r="F22" s="95" t="s">
        <v>3451</v>
      </c>
      <c r="G22" s="95" t="s">
        <v>3452</v>
      </c>
      <c r="H22" s="95" t="s">
        <v>126</v>
      </c>
    </row>
    <row r="23" customFormat="false" ht="25.5" hidden="false" customHeight="true" outlineLevel="0" collapsed="false">
      <c r="A23" s="113"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Checks!$A$213&amp;CHAR(10)&amp;IF(Checks!$I$213="","",Checks!$I$213&amp;": ")&amp;Checks!$J$213</f>
        <v>F07-T7-01
Meal: Meal sensory testing completed for this flight's menu cycle (assessed class)</v>
      </c>
      <c r="B24" s="114" t="str">
        <f aca="false">Checks!$K$213&amp;IF(Checks!$O$213="","",IF(Checks!$K$213="","",CHAR(10))&amp;"Note: "&amp;Checks!$O$213)</f>
        <v>Record panel result / score in Result</v>
      </c>
      <c r="C24" s="114" t="str">
        <f aca="false">Checks!$N$213&amp;CHAR(10)&amp;IF(ISNUMBER(Checks!$R$213),TEXT(Checks!$R$213,"DD-MMM-YY HH:MM"),"")&amp;" "&amp;Checks!$P$213</f>
        <v>Required
02-Oct-26 11:00 LHR</v>
      </c>
      <c r="D24" s="114" t="str">
        <f aca="false">IF(Checks!$U$213="","",Checks!$U$213)&amp;IF(Checks!$AB$213="","",CHAR(10)&amp;"CA: "&amp;Checks!$AB$213)</f>
        <v/>
      </c>
      <c r="E24" s="114" t="str">
        <f aca="false">IF(Checks!$V$213="","",Checks!$V$213)&amp;IF(Checks!$AC$213="","",IF(Checks!$V$213="","",CHAR(10))&amp;"N/A just.: "&amp;Checks!$AC$213)&amp;IF(Checks!$W$213="","",CHAR(10)&amp;"Batch: "&amp;Checks!$W$213)&amp;IF(AND(Checks!$X$213="",Checks!$Y$213=""),"",CHAR(10)&amp;"Exp: "&amp;Checks!$X$213&amp;"  /  Act: "&amp;Checks!$Y$213)</f>
        <v/>
      </c>
      <c r="F24" s="114" t="str">
        <f aca="false">IF(Checks!$Z$213="","","Evidence: "&amp;Checks!$Z$213)&amp;IF(Checks!$AA$213="","",IF(Checks!$Z$213="","",CHAR(10))&amp;"CA: "&amp;Checks!$AA$213)</f>
        <v/>
      </c>
      <c r="G24" s="114" t="str">
        <f aca="false">IF(ISNUMBER(Checks!$AD$213),TEXT(Checks!$AD$213,"DD-MMM-YY HH:MM")&amp;" "&amp;Checks!$P$213,"")&amp;IF(Checks!$AE$213="","",CHAR(10)&amp;"Verifier: "&amp;Checks!$AE$213)&amp;IF(Checks!$T$213="","",CHAR(10)&amp;"PIC: "&amp;Checks!$T$213)</f>
        <v/>
      </c>
      <c r="H24" s="115" t="str">
        <f aca="false">IF(Checks!$AH$213="","",Checks!$AH$213)</f>
        <v>OPEN</v>
      </c>
    </row>
    <row r="25" customFormat="false" ht="114" hidden="false" customHeight="true" outlineLevel="0" collapsed="false">
      <c r="A25" s="114" t="str">
        <f aca="false">Checks!$A$214&amp;CHAR(10)&amp;IF(Checks!$I$214="","",Checks!$I$214&amp;": ")&amp;Checks!$J$214</f>
        <v>F07-T7-02
Menu: Printed menu cards confirmed (content, cycle, language, quantity)</v>
      </c>
      <c r="B25" s="114" t="str">
        <f aca="false">Checks!$K$214&amp;IF(Checks!$O$214="","",IF(Checks!$K$214="","",CHAR(10))&amp;"Note: "&amp;Checks!$O$214)</f>
        <v>Menu card matches approved menu for this flight</v>
      </c>
      <c r="C25" s="114" t="str">
        <f aca="false">Checks!$N$214&amp;CHAR(10)&amp;IF(ISNUMBER(Checks!$R$214),TEXT(Checks!$R$214,"DD-MMM-YY HH:MM"),"")&amp;" "&amp;Checks!$P$214</f>
        <v>Required
02-Oct-26 11:00 LHR</v>
      </c>
      <c r="D25" s="114" t="str">
        <f aca="false">IF(Checks!$U$214="","",Checks!$U$214)&amp;IF(Checks!$AB$214="","",CHAR(10)&amp;"CA: "&amp;Checks!$AB$214)</f>
        <v/>
      </c>
      <c r="E25" s="114" t="str">
        <f aca="false">IF(Checks!$V$214="","",Checks!$V$214)&amp;IF(Checks!$AC$214="","",IF(Checks!$V$214="","",CHAR(10))&amp;"N/A just.: "&amp;Checks!$AC$214)&amp;IF(Checks!$W$214="","",CHAR(10)&amp;"Batch: "&amp;Checks!$W$214)&amp;IF(AND(Checks!$X$214="",Checks!$Y$214=""),"",CHAR(10)&amp;"Exp: "&amp;Checks!$X$214&amp;"  /  Act: "&amp;Checks!$Y$214)</f>
        <v/>
      </c>
      <c r="F25" s="114" t="str">
        <f aca="false">IF(Checks!$Z$214="","","Evidence: "&amp;Checks!$Z$214)&amp;IF(Checks!$AA$214="","",IF(Checks!$Z$214="","",CHAR(10))&amp;"CA: "&amp;Checks!$AA$214)</f>
        <v/>
      </c>
      <c r="G25" s="114" t="str">
        <f aca="false">IF(ISNUMBER(Checks!$AD$214),TEXT(Checks!$AD$214,"DD-MMM-YY HH:MM")&amp;" "&amp;Checks!$P$214,"")&amp;IF(Checks!$AE$214="","",CHAR(10)&amp;"Verifier: "&amp;Checks!$AE$214)&amp;IF(Checks!$T$214="","",CHAR(10)&amp;"PIC: "&amp;Checks!$T$214)</f>
        <v/>
      </c>
      <c r="H25" s="115" t="str">
        <f aca="false">IF(Checks!$AH$214="","",Checks!$AH$214)</f>
        <v>OPEN</v>
      </c>
    </row>
    <row r="26" customFormat="false" ht="114" hidden="false" customHeight="true" outlineLevel="0" collapsed="false">
      <c r="A26" s="114" t="str">
        <f aca="false">Checks!$A$215&amp;CHAR(10)&amp;IF(Checks!$I$215="","",Checks!$I$215&amp;": ")&amp;Checks!$J$215</f>
        <v>F07-T7-03
IFE: Digital menu in IFE confirmed (A339 only)</v>
      </c>
      <c r="B26" s="114" t="str">
        <f aca="false">Checks!$K$215&amp;IF(Checks!$O$215="","",IF(Checks!$K$215="","",CHAR(10))&amp;"Note: "&amp;Checks!$O$215)</f>
        <v>Applies when fleet = A339
Note: Digital IFE menu applies to A339 only (user brief). Applicability follows the Fleet cell on Flights.</v>
      </c>
      <c r="C26" s="114" t="str">
        <f aca="false">Checks!$N$215&amp;CHAR(10)&amp;IF(ISNUMBER(Checks!$R$215),TEXT(Checks!$R$215,"DD-MMM-YY HH:MM"),"")&amp;" "&amp;Checks!$P$215</f>
        <v>N/A – rule
02-Oct-26 11:00 LHR</v>
      </c>
      <c r="D26" s="114" t="str">
        <f aca="false">IF(Checks!$U$215="","",Checks!$U$215)&amp;IF(Checks!$AB$215="","",CHAR(10)&amp;"CA: "&amp;Checks!$AB$215)</f>
        <v/>
      </c>
      <c r="E26" s="114" t="str">
        <f aca="false">IF(Checks!$V$215="","",Checks!$V$215)&amp;IF(Checks!$AC$215="","",IF(Checks!$V$215="","",CHAR(10))&amp;"N/A just.: "&amp;Checks!$AC$215)&amp;IF(Checks!$W$215="","",CHAR(10)&amp;"Batch: "&amp;Checks!$W$215)&amp;IF(AND(Checks!$X$215="",Checks!$Y$215=""),"",CHAR(10)&amp;"Exp: "&amp;Checks!$X$215&amp;"  /  Act: "&amp;Checks!$Y$215)</f>
        <v/>
      </c>
      <c r="F26" s="114" t="str">
        <f aca="false">IF(Checks!$Z$215="","","Evidence: "&amp;Checks!$Z$215)&amp;IF(Checks!$AA$215="","",IF(Checks!$Z$215="","",CHAR(10))&amp;"CA: "&amp;Checks!$AA$215)</f>
        <v/>
      </c>
      <c r="G26" s="114" t="str">
        <f aca="false">IF(ISNUMBER(Checks!$AD$215),TEXT(Checks!$AD$215,"DD-MMM-YY HH:MM")&amp;" "&amp;Checks!$P$215,"")&amp;IF(Checks!$AE$215="","",CHAR(10)&amp;"Verifier: "&amp;Checks!$AE$215)&amp;IF(Checks!$T$215="","",CHAR(10)&amp;"PIC: "&amp;Checks!$T$215)</f>
        <v/>
      </c>
      <c r="H26" s="115" t="str">
        <f aca="false">IF(Checks!$AH$215="","",Checks!$AH$215)</f>
        <v>N/A – RULE</v>
      </c>
    </row>
    <row r="27" customFormat="false" ht="114" hidden="false" customHeight="true" outlineLevel="0" collapsed="false">
      <c r="A27" s="114" t="str">
        <f aca="false">Checks!$A$216&amp;CHAR(10)&amp;IF(Checks!$I$216="","",Checks!$I$216&amp;": ")&amp;Checks!$J$216</f>
        <v>F07-T7-04
Staffing: Experienced catering officer assigned to this flight</v>
      </c>
      <c r="B27" s="114" t="str">
        <f aca="false">Checks!$K$216&amp;IF(Checks!$O$216="","",IF(Checks!$K$216="","",CHAR(10))&amp;"Note: "&amp;Checks!$O$216)</f>
        <v>Record officer name in Result</v>
      </c>
      <c r="C27" s="114" t="str">
        <f aca="false">Checks!$N$216&amp;CHAR(10)&amp;IF(ISNUMBER(Checks!$R$216),TEXT(Checks!$R$216,"DD-MMM-YY HH:MM"),"")&amp;" "&amp;Checks!$P$216</f>
        <v>Required
02-Oct-26 11:00 LHR</v>
      </c>
      <c r="D27" s="114" t="str">
        <f aca="false">IF(Checks!$U$216="","",Checks!$U$216)&amp;IF(Checks!$AB$216="","",CHAR(10)&amp;"CA: "&amp;Checks!$AB$216)</f>
        <v/>
      </c>
      <c r="E27" s="114" t="str">
        <f aca="false">IF(Checks!$V$216="","",Checks!$V$216)&amp;IF(Checks!$AC$216="","",IF(Checks!$V$216="","",CHAR(10))&amp;"N/A just.: "&amp;Checks!$AC$216)&amp;IF(Checks!$W$216="","",CHAR(10)&amp;"Batch: "&amp;Checks!$W$216)&amp;IF(AND(Checks!$X$216="",Checks!$Y$216=""),"",CHAR(10)&amp;"Exp: "&amp;Checks!$X$216&amp;"  /  Act: "&amp;Checks!$Y$216)</f>
        <v/>
      </c>
      <c r="F27" s="114" t="str">
        <f aca="false">IF(Checks!$Z$216="","","Evidence: "&amp;Checks!$Z$216)&amp;IF(Checks!$AA$216="","",IF(Checks!$Z$216="","",CHAR(10))&amp;"CA: "&amp;Checks!$AA$216)</f>
        <v/>
      </c>
      <c r="G27" s="114" t="str">
        <f aca="false">IF(ISNUMBER(Checks!$AD$216),TEXT(Checks!$AD$216,"DD-MMM-YY HH:MM")&amp;" "&amp;Checks!$P$216,"")&amp;IF(Checks!$AE$216="","",CHAR(10)&amp;"Verifier: "&amp;Checks!$AE$216)&amp;IF(Checks!$T$216="","",CHAR(10)&amp;"PIC: "&amp;Checks!$T$216)</f>
        <v/>
      </c>
      <c r="H27" s="115" t="str">
        <f aca="false">IF(Checks!$AH$216="","",Checks!$AH$216)</f>
        <v>OPEN</v>
      </c>
    </row>
    <row r="28" customFormat="false" ht="114" hidden="false" customHeight="true" outlineLevel="0" collapsed="false">
      <c r="A28" s="114" t="str">
        <f aca="false">Checks!$A$217&amp;CHAR(10)&amp;IF(Checks!$I$217="","",Checks!$I$217&amp;": ")&amp;Checks!$J$217</f>
        <v>F07-T7-05
ISOP: All latest applicable ISOP revisions communicated to caterer</v>
      </c>
      <c r="B28" s="114" t="str">
        <f aca="false">Checks!$K$217&amp;IF(Checks!$O$217="","",IF(Checks!$K$217="","",CHAR(10))&amp;"Note: "&amp;Checks!$O$217)</f>
        <v>List revision numbers in Result (see ISOP register)</v>
      </c>
      <c r="C28" s="114" t="str">
        <f aca="false">Checks!$N$217&amp;CHAR(10)&amp;IF(ISNUMBER(Checks!$R$217),TEXT(Checks!$R$217,"DD-MMM-YY HH:MM"),"")&amp;" "&amp;Checks!$P$217</f>
        <v>Required
02-Oct-26 11:00 LHR</v>
      </c>
      <c r="D28" s="114" t="str">
        <f aca="false">IF(Checks!$U$217="","",Checks!$U$217)&amp;IF(Checks!$AB$217="","",CHAR(10)&amp;"CA: "&amp;Checks!$AB$217)</f>
        <v/>
      </c>
      <c r="E28" s="114" t="str">
        <f aca="false">IF(Checks!$V$217="","",Checks!$V$217)&amp;IF(Checks!$AC$217="","",IF(Checks!$V$217="","",CHAR(10))&amp;"N/A just.: "&amp;Checks!$AC$217)&amp;IF(Checks!$W$217="","",CHAR(10)&amp;"Batch: "&amp;Checks!$W$217)&amp;IF(AND(Checks!$X$217="",Checks!$Y$217=""),"",CHAR(10)&amp;"Exp: "&amp;Checks!$X$217&amp;"  /  Act: "&amp;Checks!$Y$217)</f>
        <v/>
      </c>
      <c r="F28" s="114" t="str">
        <f aca="false">IF(Checks!$Z$217="","","Evidence: "&amp;Checks!$Z$217)&amp;IF(Checks!$AA$217="","",IF(Checks!$Z$217="","",CHAR(10))&amp;"CA: "&amp;Checks!$AA$217)</f>
        <v/>
      </c>
      <c r="G28" s="114" t="str">
        <f aca="false">IF(ISNUMBER(Checks!$AD$217),TEXT(Checks!$AD$217,"DD-MMM-YY HH:MM")&amp;" "&amp;Checks!$P$217,"")&amp;IF(Checks!$AE$217="","",CHAR(10)&amp;"Verifier: "&amp;Checks!$AE$217)&amp;IF(Checks!$T$217="","",CHAR(10)&amp;"PIC: "&amp;Checks!$T$217)</f>
        <v/>
      </c>
      <c r="H28" s="115" t="str">
        <f aca="false">IF(Checks!$AH$217="","",Checks!$AH$217)</f>
        <v>OPEN</v>
      </c>
    </row>
    <row r="29" customFormat="false" ht="114" hidden="false" customHeight="true" outlineLevel="0" collapsed="false">
      <c r="A29" s="114" t="str">
        <f aca="false">Checks!$A$218&amp;CHAR(10)&amp;IF(Checks!$I$218="","",Checks!$I$218&amp;": ")&amp;Checks!$J$218</f>
        <v>F07-T7-06
ISOP: Caterer acknowledgement of ISOP revisions recorded</v>
      </c>
      <c r="B29" s="114" t="str">
        <f aca="false">Checks!$K$218&amp;IF(Checks!$O$218="","",IF(Checks!$K$218="","",CHAR(10))&amp;"Note: "&amp;Checks!$O$218)</f>
        <v>Record acknowledgement ref in Evidence</v>
      </c>
      <c r="C29" s="114" t="str">
        <f aca="false">Checks!$N$218&amp;CHAR(10)&amp;IF(ISNUMBER(Checks!$R$218),TEXT(Checks!$R$218,"DD-MMM-YY HH:MM"),"")&amp;" "&amp;Checks!$P$218</f>
        <v>Required
02-Oct-26 11:00 LHR</v>
      </c>
      <c r="D29" s="114" t="str">
        <f aca="false">IF(Checks!$U$218="","",Checks!$U$218)&amp;IF(Checks!$AB$218="","",CHAR(10)&amp;"CA: "&amp;Checks!$AB$218)</f>
        <v/>
      </c>
      <c r="E29" s="114" t="str">
        <f aca="false">IF(Checks!$V$218="","",Checks!$V$218)&amp;IF(Checks!$AC$218="","",IF(Checks!$V$218="","",CHAR(10))&amp;"N/A just.: "&amp;Checks!$AC$218)&amp;IF(Checks!$W$218="","",CHAR(10)&amp;"Batch: "&amp;Checks!$W$218)&amp;IF(AND(Checks!$X$218="",Checks!$Y$218=""),"",CHAR(10)&amp;"Exp: "&amp;Checks!$X$218&amp;"  /  Act: "&amp;Checks!$Y$218)</f>
        <v/>
      </c>
      <c r="F29" s="114" t="str">
        <f aca="false">IF(Checks!$Z$218="","","Evidence: "&amp;Checks!$Z$218)&amp;IF(Checks!$AA$218="","",IF(Checks!$Z$218="","",CHAR(10))&amp;"CA: "&amp;Checks!$AA$218)</f>
        <v/>
      </c>
      <c r="G29" s="114" t="str">
        <f aca="false">IF(ISNUMBER(Checks!$AD$218),TEXT(Checks!$AD$218,"DD-MMM-YY HH:MM")&amp;" "&amp;Checks!$P$218,"")&amp;IF(Checks!$AE$218="","",CHAR(10)&amp;"Verifier: "&amp;Checks!$AE$218)&amp;IF(Checks!$T$218="","",CHAR(10)&amp;"PIC: "&amp;Checks!$T$218)</f>
        <v/>
      </c>
      <c r="H29" s="115" t="str">
        <f aca="false">IF(Checks!$AH$218="","",Checks!$AH$218)</f>
        <v>OPEN</v>
      </c>
    </row>
    <row r="30" customFormat="false" ht="114" hidden="false" customHeight="true" outlineLevel="0" collapsed="false">
      <c r="A30" s="114" t="str">
        <f aca="false">Checks!$A$219&amp;CHAR(10)&amp;IF(Checks!$I$219="","",Checks!$I$219&amp;": ")&amp;Checks!$J$219</f>
        <v>F07-T7-07
Documents: Galley loading diagram (GLD) received, revision recorded &amp; attached</v>
      </c>
      <c r="B30" s="114" t="str">
        <f aca="false">Checks!$K$219&amp;IF(Checks!$O$219="","",IF(Checks!$K$219="","",CHAR(10))&amp;"Note: "&amp;Checks!$O$219)</f>
        <v>Documents sheet row complete</v>
      </c>
      <c r="C30" s="114" t="str">
        <f aca="false">Checks!$N$219&amp;CHAR(10)&amp;IF(ISNUMBER(Checks!$R$219),TEXT(Checks!$R$219,"DD-MMM-YY HH:MM"),"")&amp;" "&amp;Checks!$P$219</f>
        <v>Required
02-Oct-26 11:00 LHR</v>
      </c>
      <c r="D30" s="114" t="str">
        <f aca="false">IF(Checks!$U$219="","",Checks!$U$219)&amp;IF(Checks!$AB$219="","",CHAR(10)&amp;"CA: "&amp;Checks!$AB$219)</f>
        <v/>
      </c>
      <c r="E30" s="114" t="str">
        <f aca="false">IF(Checks!$V$219="","",Checks!$V$219)&amp;IF(Checks!$AC$219="","",IF(Checks!$V$219="","",CHAR(10))&amp;"N/A just.: "&amp;Checks!$AC$219)&amp;IF(Checks!$W$219="","",CHAR(10)&amp;"Batch: "&amp;Checks!$W$219)&amp;IF(AND(Checks!$X$219="",Checks!$Y$219=""),"",CHAR(10)&amp;"Exp: "&amp;Checks!$X$219&amp;"  /  Act: "&amp;Checks!$Y$219)</f>
        <v/>
      </c>
      <c r="F30" s="114" t="str">
        <f aca="false">IF(Checks!$Z$219="","","Evidence: "&amp;Checks!$Z$219)&amp;IF(Checks!$AA$219="","",IF(Checks!$Z$219="","",CHAR(10))&amp;"CA: "&amp;Checks!$AA$219)</f>
        <v/>
      </c>
      <c r="G30" s="114" t="str">
        <f aca="false">IF(ISNUMBER(Checks!$AD$219),TEXT(Checks!$AD$219,"DD-MMM-YY HH:MM")&amp;" "&amp;Checks!$P$219,"")&amp;IF(Checks!$AE$219="","",CHAR(10)&amp;"Verifier: "&amp;Checks!$AE$219)&amp;IF(Checks!$T$219="","",CHAR(10)&amp;"PIC: "&amp;Checks!$T$219)</f>
        <v/>
      </c>
      <c r="H30" s="115" t="str">
        <f aca="false">IF(Checks!$AH$219="","",Checks!$AH$219)</f>
        <v>OPEN</v>
      </c>
    </row>
    <row r="31" customFormat="false" ht="114" hidden="false" customHeight="true" outlineLevel="0" collapsed="false">
      <c r="A31" s="114" t="str">
        <f aca="false">Checks!$A$220&amp;CHAR(10)&amp;IF(Checks!$I$220="","",Checks!$I$220&amp;": ")&amp;Checks!$J$220</f>
        <v>F07-T7-08
Documents: Menu checklist received, revision recorded &amp; attached</v>
      </c>
      <c r="B31" s="114" t="str">
        <f aca="false">Checks!$K$220&amp;IF(Checks!$O$220="","",IF(Checks!$K$220="","",CHAR(10))&amp;"Note: "&amp;Checks!$O$220)</f>
        <v>Documents sheet row complete</v>
      </c>
      <c r="C31" s="114" t="str">
        <f aca="false">Checks!$N$220&amp;CHAR(10)&amp;IF(ISNUMBER(Checks!$R$220),TEXT(Checks!$R$220,"DD-MMM-YY HH:MM"),"")&amp;" "&amp;Checks!$P$220</f>
        <v>Required
02-Oct-26 11:00 LHR</v>
      </c>
      <c r="D31" s="114" t="str">
        <f aca="false">IF(Checks!$U$220="","",Checks!$U$220)&amp;IF(Checks!$AB$220="","",CHAR(10)&amp;"CA: "&amp;Checks!$AB$220)</f>
        <v/>
      </c>
      <c r="E31" s="114" t="str">
        <f aca="false">IF(Checks!$V$220="","",Checks!$V$220)&amp;IF(Checks!$AC$220="","",IF(Checks!$V$220="","",CHAR(10))&amp;"N/A just.: "&amp;Checks!$AC$220)&amp;IF(Checks!$W$220="","",CHAR(10)&amp;"Batch: "&amp;Checks!$W$220)&amp;IF(AND(Checks!$X$220="",Checks!$Y$220=""),"",CHAR(10)&amp;"Exp: "&amp;Checks!$X$220&amp;"  /  Act: "&amp;Checks!$Y$220)</f>
        <v/>
      </c>
      <c r="F31" s="114" t="str">
        <f aca="false">IF(Checks!$Z$220="","","Evidence: "&amp;Checks!$Z$220)&amp;IF(Checks!$AA$220="","",IF(Checks!$Z$220="","",CHAR(10))&amp;"CA: "&amp;Checks!$AA$220)</f>
        <v/>
      </c>
      <c r="G31" s="114" t="str">
        <f aca="false">IF(ISNUMBER(Checks!$AD$220),TEXT(Checks!$AD$220,"DD-MMM-YY HH:MM")&amp;" "&amp;Checks!$P$220,"")&amp;IF(Checks!$AE$220="","",CHAR(10)&amp;"Verifier: "&amp;Checks!$AE$220)&amp;IF(Checks!$T$220="","",CHAR(10)&amp;"PIC: "&amp;Checks!$T$220)</f>
        <v/>
      </c>
      <c r="H31" s="115" t="str">
        <f aca="false">IF(Checks!$AH$220="","",Checks!$AH$220)</f>
        <v>OPEN</v>
      </c>
    </row>
    <row r="32" customFormat="false" ht="114" hidden="false" customHeight="true" outlineLevel="0" collapsed="false">
      <c r="A32" s="114" t="str">
        <f aca="false">Checks!$A$221&amp;CHAR(10)&amp;IF(Checks!$I$221="","",Checks!$I$221&amp;": ")&amp;Checks!$J$221</f>
        <v>F07-T7-09
Uplift plan: Uplift plan confirmed with caterer vs STD Uplift Information</v>
      </c>
      <c r="B32" s="114" t="str">
        <f aca="false">Checks!$K$221&amp;IF(Checks!$O$221="","",IF(Checks!$K$221="","",CHAR(10))&amp;"Note: "&amp;Checks!$O$221)</f>
        <v>Service: 2.5 Meal (Meal); meal uplift stn LHR (ref lists KUL/LHR)</v>
      </c>
      <c r="C32" s="114" t="str">
        <f aca="false">Checks!$N$221&amp;CHAR(10)&amp;IF(ISNUMBER(Checks!$R$221),TEXT(Checks!$R$221,"DD-MMM-YY HH:MM"),"")&amp;" "&amp;Checks!$P$221</f>
        <v>Required
02-Oct-26 11:00 LHR</v>
      </c>
      <c r="D32" s="114" t="str">
        <f aca="false">IF(Checks!$U$221="","",Checks!$U$221)&amp;IF(Checks!$AB$221="","",CHAR(10)&amp;"CA: "&amp;Checks!$AB$221)</f>
        <v/>
      </c>
      <c r="E32" s="114" t="str">
        <f aca="false">IF(Checks!$V$221="","",Checks!$V$221)&amp;IF(Checks!$AC$221="","",IF(Checks!$V$221="","",CHAR(10))&amp;"N/A just.: "&amp;Checks!$AC$221)&amp;IF(Checks!$W$221="","",CHAR(10)&amp;"Batch: "&amp;Checks!$W$221)&amp;IF(AND(Checks!$X$221="",Checks!$Y$221=""),"",CHAR(10)&amp;"Exp: "&amp;Checks!$X$221&amp;"  /  Act: "&amp;Checks!$Y$221)</f>
        <v/>
      </c>
      <c r="F32" s="114" t="str">
        <f aca="false">IF(Checks!$Z$221="","","Evidence: "&amp;Checks!$Z$221)&amp;IF(Checks!$AA$221="","",IF(Checks!$Z$221="","",CHAR(10))&amp;"CA: "&amp;Checks!$AA$221)</f>
        <v/>
      </c>
      <c r="G32" s="114" t="str">
        <f aca="false">IF(ISNUMBER(Checks!$AD$221),TEXT(Checks!$AD$221,"DD-MMM-YY HH:MM")&amp;" "&amp;Checks!$P$221,"")&amp;IF(Checks!$AE$221="","",CHAR(10)&amp;"Verifier: "&amp;Checks!$AE$221)&amp;IF(Checks!$T$221="","",CHAR(10)&amp;"PIC: "&amp;Checks!$T$221)</f>
        <v/>
      </c>
      <c r="H32" s="115" t="str">
        <f aca="false">IF(Checks!$AH$221="","",Checks!$AH$221)</f>
        <v>OPEN</v>
      </c>
    </row>
    <row r="33" customFormat="false" ht="279" hidden="false" customHeight="true" outlineLevel="0" collapsed="false">
      <c r="A33" s="114" t="str">
        <f aca="false">Checks!$A$222&amp;CHAR(10)&amp;IF(Checks!$I$222="","",Checks!$I$222&amp;": ")&amp;Checks!$J$222</f>
        <v>F07-T7-10
Uplift plan: Inbound KUL-LHR flight carrying KUL-sourced items identified and its KUL departure (UTC) entered on Flights col AX</v>
      </c>
      <c r="B33" s="114"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4" t="str">
        <f aca="false">Checks!$N$222&amp;CHAR(10)&amp;IF(ISNUMBER(Checks!$R$222),TEXT(Checks!$R$222,"DD-MMM-YY HH:MM"),"")&amp;" "&amp;Checks!$P$222</f>
        <v>Clarification required
02-Oct-26 18:00 KUL</v>
      </c>
      <c r="D33" s="114" t="str">
        <f aca="false">IF(Checks!$U$222="","",Checks!$U$222)&amp;IF(Checks!$AB$222="","",CHAR(10)&amp;"CA: "&amp;Checks!$AB$222)</f>
        <v/>
      </c>
      <c r="E33" s="114" t="str">
        <f aca="false">IF(Checks!$V$222="","",Checks!$V$222)&amp;IF(Checks!$AC$222="","",IF(Checks!$V$222="","",CHAR(10))&amp;"N/A just.: "&amp;Checks!$AC$222)&amp;IF(Checks!$W$222="","",CHAR(10)&amp;"Batch: "&amp;Checks!$W$222)&amp;IF(AND(Checks!$X$222="",Checks!$Y$222=""),"",CHAR(10)&amp;"Exp: "&amp;Checks!$X$222&amp;"  /  Act: "&amp;Checks!$Y$222)</f>
        <v/>
      </c>
      <c r="F33" s="114" t="str">
        <f aca="false">IF(Checks!$Z$222="","","Evidence: "&amp;Checks!$Z$222)&amp;IF(Checks!$AA$222="","",IF(Checks!$Z$222="","",CHAR(10))&amp;"CA: "&amp;Checks!$AA$222)</f>
        <v/>
      </c>
      <c r="G33" s="114" t="str">
        <f aca="false">IF(ISNUMBER(Checks!$AD$222),TEXT(Checks!$AD$222,"DD-MMM-YY HH:MM")&amp;" "&amp;Checks!$P$222,"")&amp;IF(Checks!$AE$222="","",CHAR(10)&amp;"Verifier: "&amp;Checks!$AE$222)&amp;IF(Checks!$T$222="","",CHAR(10)&amp;"PIC: "&amp;Checks!$T$222)</f>
        <v/>
      </c>
      <c r="H33" s="115" t="str">
        <f aca="false">IF(Checks!$AH$222="","",Checks!$AH$222)</f>
        <v>OPEN – CLARIFICATION</v>
      </c>
    </row>
    <row r="34" customFormat="false" ht="25.5" hidden="false" customHeight="true" outlineLevel="0" collapsed="false">
      <c r="A34" s="113"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Checks!$A$223&amp;CHAR(10)&amp;IF(Checks!$I$223="","",Checks!$I$223&amp;": ")&amp;Checks!$J$223</f>
        <v>F07-T24-01
Meal: Sensory test repeated on ACTUAL production batch for this flight</v>
      </c>
      <c r="B35" s="114" t="str">
        <f aca="false">Checks!$K$223&amp;IF(Checks!$O$223="","",IF(Checks!$K$223="","",CHAR(10))&amp;"Note: "&amp;Checks!$O$223)</f>
        <v>Batch ID, result, CA and acceptance mandatory</v>
      </c>
      <c r="C35" s="114" t="str">
        <f aca="false">Checks!$N$223&amp;CHAR(10)&amp;IF(ISNUMBER(Checks!$R$223),TEXT(Checks!$R$223,"DD-MMM-YY HH:MM"),"")&amp;" "&amp;Checks!$P$223</f>
        <v>Required
08-Oct-26 11:00 LHR</v>
      </c>
      <c r="D35" s="114" t="str">
        <f aca="false">IF(Checks!$U$223="","",Checks!$U$223)&amp;IF(Checks!$AB$223="","",CHAR(10)&amp;"CA: "&amp;Checks!$AB$223)</f>
        <v/>
      </c>
      <c r="E35" s="114" t="str">
        <f aca="false">IF(Checks!$V$223="","",Checks!$V$223)&amp;IF(Checks!$AC$223="","",IF(Checks!$V$223="","",CHAR(10))&amp;"N/A just.: "&amp;Checks!$AC$223)&amp;IF(Checks!$W$223="","",CHAR(10)&amp;"Batch: "&amp;Checks!$W$223)&amp;IF(AND(Checks!$X$223="",Checks!$Y$223=""),"",CHAR(10)&amp;"Exp: "&amp;Checks!$X$223&amp;"  /  Act: "&amp;Checks!$Y$223)</f>
        <v/>
      </c>
      <c r="F35" s="114" t="str">
        <f aca="false">IF(Checks!$Z$223="","","Evidence: "&amp;Checks!$Z$223)&amp;IF(Checks!$AA$223="","",IF(Checks!$Z$223="","",CHAR(10))&amp;"CA: "&amp;Checks!$AA$223)</f>
        <v/>
      </c>
      <c r="G35" s="114" t="str">
        <f aca="false">IF(ISNUMBER(Checks!$AD$223),TEXT(Checks!$AD$223,"DD-MMM-YY HH:MM")&amp;" "&amp;Checks!$P$223,"")&amp;IF(Checks!$AE$223="","",CHAR(10)&amp;"Verifier: "&amp;Checks!$AE$223)&amp;IF(Checks!$T$223="","",CHAR(10)&amp;"PIC: "&amp;Checks!$T$223)</f>
        <v/>
      </c>
      <c r="H35" s="115" t="str">
        <f aca="false">IF(Checks!$AH$223="","",Checks!$AH$223)</f>
        <v>OPEN</v>
      </c>
    </row>
    <row r="36" customFormat="false" ht="25.5" hidden="false" customHeight="true" outlineLevel="0" collapsed="false">
      <c r="A36" s="113"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3"/>
      <c r="C36" s="113"/>
      <c r="D36" s="113"/>
      <c r="E36" s="113"/>
      <c r="F36" s="113"/>
      <c r="G36" s="113"/>
      <c r="H36" s="113"/>
    </row>
    <row r="37" customFormat="false" ht="114" hidden="false" customHeight="true" outlineLevel="0" collapsed="false">
      <c r="A37" s="114" t="str">
        <f aca="false">Checks!$A$224&amp;CHAR(10)&amp;IF(Checks!$I$224="","",Checks!$I$224&amp;": ")&amp;Checks!$J$224</f>
        <v>F07-T12-01
Meal: Meal quality vs menu checklist</v>
      </c>
      <c r="B37" s="114" t="str">
        <f aca="false">Checks!$K$224&amp;IF(Checks!$O$224="","",IF(Checks!$K$224="","",CHAR(10))&amp;"Note: "&amp;Checks!$O$224)</f>
        <v>Note: Preparation check at caterer - does NOT confirm loading.</v>
      </c>
      <c r="C37" s="114" t="str">
        <f aca="false">Checks!$N$224&amp;CHAR(10)&amp;IF(ISNUMBER(Checks!$R$224),TEXT(Checks!$R$224,"DD-MMM-YY HH:MM"),"")&amp;" "&amp;Checks!$P$224</f>
        <v>Required
08-Oct-26 23:00 LHR</v>
      </c>
      <c r="D37" s="114" t="str">
        <f aca="false">IF(Checks!$U$224="","",Checks!$U$224)&amp;IF(Checks!$AB$224="","",CHAR(10)&amp;"CA: "&amp;Checks!$AB$224)</f>
        <v/>
      </c>
      <c r="E37" s="114" t="str">
        <f aca="false">IF(Checks!$V$224="","",Checks!$V$224)&amp;IF(Checks!$AC$224="","",IF(Checks!$V$224="","",CHAR(10))&amp;"N/A just.: "&amp;Checks!$AC$224)&amp;IF(Checks!$W$224="","",CHAR(10)&amp;"Batch: "&amp;Checks!$W$224)&amp;IF(AND(Checks!$X$224="",Checks!$Y$224=""),"",CHAR(10)&amp;"Exp: "&amp;Checks!$X$224&amp;"  /  Act: "&amp;Checks!$Y$224)</f>
        <v/>
      </c>
      <c r="F37" s="114" t="str">
        <f aca="false">IF(Checks!$Z$224="","","Evidence: "&amp;Checks!$Z$224)&amp;IF(Checks!$AA$224="","",IF(Checks!$Z$224="","",CHAR(10))&amp;"CA: "&amp;Checks!$AA$224)</f>
        <v/>
      </c>
      <c r="G37" s="114" t="str">
        <f aca="false">IF(ISNUMBER(Checks!$AD$224),TEXT(Checks!$AD$224,"DD-MMM-YY HH:MM")&amp;" "&amp;Checks!$P$224,"")&amp;IF(Checks!$AE$224="","",CHAR(10)&amp;"Verifier: "&amp;Checks!$AE$224)&amp;IF(Checks!$T$224="","",CHAR(10)&amp;"PIC: "&amp;Checks!$T$224)</f>
        <v/>
      </c>
      <c r="H37" s="115" t="str">
        <f aca="false">IF(Checks!$AH$224="","",Checks!$AH$224)</f>
        <v>OPEN</v>
      </c>
    </row>
    <row r="38" customFormat="false" ht="114" hidden="false" customHeight="true" outlineLevel="0" collapsed="false">
      <c r="A38" s="114" t="str">
        <f aca="false">Checks!$A$225&amp;CHAR(10)&amp;IF(Checks!$I$225="","",Checks!$I$225&amp;": ")&amp;Checks!$J$225</f>
        <v>F07-T12-02
Meal: Meal quantities vs menu checklist</v>
      </c>
      <c r="B38" s="114" t="str">
        <f aca="false">Checks!$K$225&amp;IF(Checks!$O$225="","",IF(Checks!$K$225="","",CHAR(10))&amp;"Note: "&amp;Checks!$O$225)</f>
        <v>Enter expected &amp; actual
Note: Preparation check at caterer - does NOT confirm loading.</v>
      </c>
      <c r="C38" s="114" t="str">
        <f aca="false">Checks!$N$225&amp;CHAR(10)&amp;IF(ISNUMBER(Checks!$R$225),TEXT(Checks!$R$225,"DD-MMM-YY HH:MM"),"")&amp;" "&amp;Checks!$P$225</f>
        <v>Required
08-Oct-26 23:00 LHR</v>
      </c>
      <c r="D38" s="114" t="str">
        <f aca="false">IF(Checks!$U$225="","",Checks!$U$225)&amp;IF(Checks!$AB$225="","",CHAR(10)&amp;"CA: "&amp;Checks!$AB$225)</f>
        <v/>
      </c>
      <c r="E38" s="114" t="str">
        <f aca="false">IF(Checks!$V$225="","",Checks!$V$225)&amp;IF(Checks!$AC$225="","",IF(Checks!$V$225="","",CHAR(10))&amp;"N/A just.: "&amp;Checks!$AC$225)&amp;IF(Checks!$W$225="","",CHAR(10)&amp;"Batch: "&amp;Checks!$W$225)&amp;IF(AND(Checks!$X$225="",Checks!$Y$225=""),"",CHAR(10)&amp;"Exp: "&amp;Checks!$X$225&amp;"  /  Act: "&amp;Checks!$Y$225)</f>
        <v/>
      </c>
      <c r="F38" s="114" t="str">
        <f aca="false">IF(Checks!$Z$225="","","Evidence: "&amp;Checks!$Z$225)&amp;IF(Checks!$AA$225="","",IF(Checks!$Z$225="","",CHAR(10))&amp;"CA: "&amp;Checks!$AA$225)</f>
        <v/>
      </c>
      <c r="G38" s="114" t="str">
        <f aca="false">IF(ISNUMBER(Checks!$AD$225),TEXT(Checks!$AD$225,"DD-MMM-YY HH:MM")&amp;" "&amp;Checks!$P$225,"")&amp;IF(Checks!$AE$225="","",CHAR(10)&amp;"Verifier: "&amp;Checks!$AE$225)&amp;IF(Checks!$T$225="","",CHAR(10)&amp;"PIC: "&amp;Checks!$T$225)</f>
        <v/>
      </c>
      <c r="H38" s="115" t="str">
        <f aca="false">IF(Checks!$AH$225="","",Checks!$AH$225)</f>
        <v>OPEN</v>
      </c>
    </row>
    <row r="39" customFormat="false" ht="114" hidden="false" customHeight="true" outlineLevel="0" collapsed="false">
      <c r="A39" s="114" t="str">
        <f aca="false">Checks!$A$226&amp;CHAR(10)&amp;IF(Checks!$I$226="","",Checks!$I$226&amp;": ")&amp;Checks!$J$226</f>
        <v>F07-T12-03
Equipment: Equipment cleanliness vs GLD</v>
      </c>
      <c r="B39" s="114" t="str">
        <f aca="false">Checks!$K$226&amp;IF(Checks!$O$226="","",IF(Checks!$K$226="","",CHAR(10))&amp;"Note: "&amp;Checks!$O$226)</f>
        <v>Note: Preparation check at caterer - does NOT confirm loading.</v>
      </c>
      <c r="C39" s="114" t="str">
        <f aca="false">Checks!$N$226&amp;CHAR(10)&amp;IF(ISNUMBER(Checks!$R$226),TEXT(Checks!$R$226,"DD-MMM-YY HH:MM"),"")&amp;" "&amp;Checks!$P$226</f>
        <v>Required
08-Oct-26 23:00 LHR</v>
      </c>
      <c r="D39" s="114" t="str">
        <f aca="false">IF(Checks!$U$226="","",Checks!$U$226)&amp;IF(Checks!$AB$226="","",CHAR(10)&amp;"CA: "&amp;Checks!$AB$226)</f>
        <v/>
      </c>
      <c r="E39" s="114" t="str">
        <f aca="false">IF(Checks!$V$226="","",Checks!$V$226)&amp;IF(Checks!$AC$226="","",IF(Checks!$V$226="","",CHAR(10))&amp;"N/A just.: "&amp;Checks!$AC$226)&amp;IF(Checks!$W$226="","",CHAR(10)&amp;"Batch: "&amp;Checks!$W$226)&amp;IF(AND(Checks!$X$226="",Checks!$Y$226=""),"",CHAR(10)&amp;"Exp: "&amp;Checks!$X$226&amp;"  /  Act: "&amp;Checks!$Y$226)</f>
        <v/>
      </c>
      <c r="F39" s="114" t="str">
        <f aca="false">IF(Checks!$Z$226="","","Evidence: "&amp;Checks!$Z$226)&amp;IF(Checks!$AA$226="","",IF(Checks!$Z$226="","",CHAR(10))&amp;"CA: "&amp;Checks!$AA$226)</f>
        <v/>
      </c>
      <c r="G39" s="114" t="str">
        <f aca="false">IF(ISNUMBER(Checks!$AD$226),TEXT(Checks!$AD$226,"DD-MMM-YY HH:MM")&amp;" "&amp;Checks!$P$226,"")&amp;IF(Checks!$AE$226="","",CHAR(10)&amp;"Verifier: "&amp;Checks!$AE$226)&amp;IF(Checks!$T$226="","",CHAR(10)&amp;"PIC: "&amp;Checks!$T$226)</f>
        <v/>
      </c>
      <c r="H39" s="115" t="str">
        <f aca="false">IF(Checks!$AH$226="","",Checks!$AH$226)</f>
        <v>OPEN</v>
      </c>
    </row>
    <row r="40" customFormat="false" ht="114" hidden="false" customHeight="true" outlineLevel="0" collapsed="false">
      <c r="A40" s="114" t="str">
        <f aca="false">Checks!$A$227&amp;CHAR(10)&amp;IF(Checks!$I$227="","",Checks!$I$227&amp;": ")&amp;Checks!$J$227</f>
        <v>F07-T12-04
Equipment: Equipment presentation vs GLD</v>
      </c>
      <c r="B40" s="114" t="str">
        <f aca="false">Checks!$K$227&amp;IF(Checks!$O$227="","",IF(Checks!$K$227="","",CHAR(10))&amp;"Note: "&amp;Checks!$O$227)</f>
        <v>Note: Preparation check at caterer - does NOT confirm loading.</v>
      </c>
      <c r="C40" s="114" t="str">
        <f aca="false">Checks!$N$227&amp;CHAR(10)&amp;IF(ISNUMBER(Checks!$R$227),TEXT(Checks!$R$227,"DD-MMM-YY HH:MM"),"")&amp;" "&amp;Checks!$P$227</f>
        <v>Required
08-Oct-26 23:00 LHR</v>
      </c>
      <c r="D40" s="114" t="str">
        <f aca="false">IF(Checks!$U$227="","",Checks!$U$227)&amp;IF(Checks!$AB$227="","",CHAR(10)&amp;"CA: "&amp;Checks!$AB$227)</f>
        <v/>
      </c>
      <c r="E40" s="114" t="str">
        <f aca="false">IF(Checks!$V$227="","",Checks!$V$227)&amp;IF(Checks!$AC$227="","",IF(Checks!$V$227="","",CHAR(10))&amp;"N/A just.: "&amp;Checks!$AC$227)&amp;IF(Checks!$W$227="","",CHAR(10)&amp;"Batch: "&amp;Checks!$W$227)&amp;IF(AND(Checks!$X$227="",Checks!$Y$227=""),"",CHAR(10)&amp;"Exp: "&amp;Checks!$X$227&amp;"  /  Act: "&amp;Checks!$Y$227)</f>
        <v/>
      </c>
      <c r="F40" s="114" t="str">
        <f aca="false">IF(Checks!$Z$227="","","Evidence: "&amp;Checks!$Z$227)&amp;IF(Checks!$AA$227="","",IF(Checks!$Z$227="","",CHAR(10))&amp;"CA: "&amp;Checks!$AA$227)</f>
        <v/>
      </c>
      <c r="G40" s="114" t="str">
        <f aca="false">IF(ISNUMBER(Checks!$AD$227),TEXT(Checks!$AD$227,"DD-MMM-YY HH:MM")&amp;" "&amp;Checks!$P$227,"")&amp;IF(Checks!$AE$227="","",CHAR(10)&amp;"Verifier: "&amp;Checks!$AE$227)&amp;IF(Checks!$T$227="","",CHAR(10)&amp;"PIC: "&amp;Checks!$T$227)</f>
        <v/>
      </c>
      <c r="H40" s="115" t="str">
        <f aca="false">IF(Checks!$AH$227="","",Checks!$AH$227)</f>
        <v>OPEN</v>
      </c>
    </row>
    <row r="41" customFormat="false" ht="114" hidden="false" customHeight="true" outlineLevel="0" collapsed="false">
      <c r="A41" s="114" t="str">
        <f aca="false">Checks!$A$228&amp;CHAR(10)&amp;IF(Checks!$I$228="","",Checks!$I$228&amp;": ")&amp;Checks!$J$228</f>
        <v>F07-T12-05
Equipment: Equipment serviceability vs GLD</v>
      </c>
      <c r="B41" s="114" t="str">
        <f aca="false">Checks!$K$228&amp;IF(Checks!$O$228="","",IF(Checks!$K$228="","",CHAR(10))&amp;"Note: "&amp;Checks!$O$228)</f>
        <v>Note: Preparation check at caterer - does NOT confirm loading.</v>
      </c>
      <c r="C41" s="114" t="str">
        <f aca="false">Checks!$N$228&amp;CHAR(10)&amp;IF(ISNUMBER(Checks!$R$228),TEXT(Checks!$R$228,"DD-MMM-YY HH:MM"),"")&amp;" "&amp;Checks!$P$228</f>
        <v>Required
08-Oct-26 23:00 LHR</v>
      </c>
      <c r="D41" s="114" t="str">
        <f aca="false">IF(Checks!$U$228="","",Checks!$U$228)&amp;IF(Checks!$AB$228="","",CHAR(10)&amp;"CA: "&amp;Checks!$AB$228)</f>
        <v/>
      </c>
      <c r="E41" s="114" t="str">
        <f aca="false">IF(Checks!$V$228="","",Checks!$V$228)&amp;IF(Checks!$AC$228="","",IF(Checks!$V$228="","",CHAR(10))&amp;"N/A just.: "&amp;Checks!$AC$228)&amp;IF(Checks!$W$228="","",CHAR(10)&amp;"Batch: "&amp;Checks!$W$228)&amp;IF(AND(Checks!$X$228="",Checks!$Y$228=""),"",CHAR(10)&amp;"Exp: "&amp;Checks!$X$228&amp;"  /  Act: "&amp;Checks!$Y$228)</f>
        <v/>
      </c>
      <c r="F41" s="114" t="str">
        <f aca="false">IF(Checks!$Z$228="","","Evidence: "&amp;Checks!$Z$228)&amp;IF(Checks!$AA$228="","",IF(Checks!$Z$228="","",CHAR(10))&amp;"CA: "&amp;Checks!$AA$228)</f>
        <v/>
      </c>
      <c r="G41" s="114" t="str">
        <f aca="false">IF(ISNUMBER(Checks!$AD$228),TEXT(Checks!$AD$228,"DD-MMM-YY HH:MM")&amp;" "&amp;Checks!$P$228,"")&amp;IF(Checks!$AE$228="","",CHAR(10)&amp;"Verifier: "&amp;Checks!$AE$228)&amp;IF(Checks!$T$228="","",CHAR(10)&amp;"PIC: "&amp;Checks!$T$228)</f>
        <v/>
      </c>
      <c r="H41" s="115" t="str">
        <f aca="false">IF(Checks!$AH$228="","",Checks!$AH$228)</f>
        <v>OPEN</v>
      </c>
    </row>
    <row r="42" customFormat="false" ht="322.5" hidden="false" customHeight="true" outlineLevel="0" collapsed="false">
      <c r="A42" s="114" t="str">
        <f aca="false">Checks!$A$229&amp;CHAR(10)&amp;IF(Checks!$I$229="","",Checks!$I$229&amp;": ")&amp;Checks!$J$229</f>
        <v>F07-T12-06
Equipment: Equipment quantities vs GLD</v>
      </c>
      <c r="B42" s="114"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Checks!$N$229&amp;CHAR(10)&amp;IF(ISNUMBER(Checks!$R$229),TEXT(Checks!$R$229,"DD-MMM-YY HH:MM"),"")&amp;" "&amp;Checks!$P$229</f>
        <v>Required
08-Oct-26 23:00 LHR</v>
      </c>
      <c r="D42" s="114" t="str">
        <f aca="false">IF(Checks!$U$229="","",Checks!$U$229)&amp;IF(Checks!$AB$229="","",CHAR(10)&amp;"CA: "&amp;Checks!$AB$229)</f>
        <v/>
      </c>
      <c r="E42" s="114" t="str">
        <f aca="false">IF(Checks!$V$229="","",Checks!$V$229)&amp;IF(Checks!$AC$229="","",IF(Checks!$V$229="","",CHAR(10))&amp;"N/A just.: "&amp;Checks!$AC$229)&amp;IF(Checks!$W$229="","",CHAR(10)&amp;"Batch: "&amp;Checks!$W$229)&amp;IF(AND(Checks!$X$229="",Checks!$Y$229=""),"",CHAR(10)&amp;"Exp: "&amp;Checks!$X$229&amp;"  /  Act: "&amp;Checks!$Y$229)</f>
        <v/>
      </c>
      <c r="F42" s="114" t="str">
        <f aca="false">IF(Checks!$Z$229="","","Evidence: "&amp;Checks!$Z$229)&amp;IF(Checks!$AA$229="","",IF(Checks!$Z$229="","",CHAR(10))&amp;"CA: "&amp;Checks!$AA$229)</f>
        <v/>
      </c>
      <c r="G42" s="114" t="str">
        <f aca="false">IF(ISNUMBER(Checks!$AD$229),TEXT(Checks!$AD$229,"DD-MMM-YY HH:MM")&amp;" "&amp;Checks!$P$229,"")&amp;IF(Checks!$AE$229="","",CHAR(10)&amp;"Verifier: "&amp;Checks!$AE$229)&amp;IF(Checks!$T$229="","",CHAR(10)&amp;"PIC: "&amp;Checks!$T$229)</f>
        <v/>
      </c>
      <c r="H42" s="115" t="str">
        <f aca="false">IF(Checks!$AH$229="","",Checks!$AH$229)</f>
        <v>OPEN</v>
      </c>
    </row>
    <row r="43" customFormat="false" ht="114" hidden="false" customHeight="true" outlineLevel="0" collapsed="false">
      <c r="A43" s="114" t="str">
        <f aca="false">Checks!$A$230&amp;CHAR(10)&amp;IF(Checks!$I$230="","",Checks!$I$230&amp;": ")&amp;Checks!$J$230</f>
        <v>F07-T12-07
Equipment: Loading positions planned vs GLD</v>
      </c>
      <c r="B43" s="114" t="str">
        <f aca="false">Checks!$K$230&amp;IF(Checks!$O$230="","",IF(Checks!$K$230="","",CHAR(10))&amp;"Note: "&amp;Checks!$O$230)</f>
        <v>Note: Preparation check at caterer - does NOT confirm loading.</v>
      </c>
      <c r="C43" s="114" t="str">
        <f aca="false">Checks!$N$230&amp;CHAR(10)&amp;IF(ISNUMBER(Checks!$R$230),TEXT(Checks!$R$230,"DD-MMM-YY HH:MM"),"")&amp;" "&amp;Checks!$P$230</f>
        <v>Required
08-Oct-26 23:00 LHR</v>
      </c>
      <c r="D43" s="114" t="str">
        <f aca="false">IF(Checks!$U$230="","",Checks!$U$230)&amp;IF(Checks!$AB$230="","",CHAR(10)&amp;"CA: "&amp;Checks!$AB$230)</f>
        <v/>
      </c>
      <c r="E43" s="114" t="str">
        <f aca="false">IF(Checks!$V$230="","",Checks!$V$230)&amp;IF(Checks!$AC$230="","",IF(Checks!$V$230="","",CHAR(10))&amp;"N/A just.: "&amp;Checks!$AC$230)&amp;IF(Checks!$W$230="","",CHAR(10)&amp;"Batch: "&amp;Checks!$W$230)&amp;IF(AND(Checks!$X$230="",Checks!$Y$230=""),"",CHAR(10)&amp;"Exp: "&amp;Checks!$X$230&amp;"  /  Act: "&amp;Checks!$Y$230)</f>
        <v/>
      </c>
      <c r="F43" s="114" t="str">
        <f aca="false">IF(Checks!$Z$230="","","Evidence: "&amp;Checks!$Z$230)&amp;IF(Checks!$AA$230="","",IF(Checks!$Z$230="","",CHAR(10))&amp;"CA: "&amp;Checks!$AA$230)</f>
        <v/>
      </c>
      <c r="G43" s="114" t="str">
        <f aca="false">IF(ISNUMBER(Checks!$AD$230),TEXT(Checks!$AD$230,"DD-MMM-YY HH:MM")&amp;" "&amp;Checks!$P$230,"")&amp;IF(Checks!$AE$230="","",CHAR(10)&amp;"Verifier: "&amp;Checks!$AE$230)&amp;IF(Checks!$T$230="","",CHAR(10)&amp;"PIC: "&amp;Checks!$T$230)</f>
        <v/>
      </c>
      <c r="H43" s="115" t="str">
        <f aca="false">IF(Checks!$AH$230="","",Checks!$AH$230)</f>
        <v>OPEN</v>
      </c>
    </row>
    <row r="44" customFormat="false" ht="114" hidden="false" customHeight="true" outlineLevel="0" collapsed="false">
      <c r="A44" s="114" t="str">
        <f aca="false">Checks!$A$231&amp;CHAR(10)&amp;IF(Checks!$I$231="","",Checks!$I$231&amp;": ")&amp;Checks!$J$231</f>
        <v>F07-T12-08
Amenities: Toiletry kits - prepared</v>
      </c>
      <c r="B44" s="114" t="str">
        <f aca="false">Checks!$K$231&amp;IF(Checks!$O$231="","",IF(Checks!$K$231="","",CHAR(10))&amp;"Note: "&amp;Checks!$O$231)</f>
        <v>Available (ticked in reference)</v>
      </c>
      <c r="C44" s="114" t="str">
        <f aca="false">Checks!$N$231&amp;CHAR(10)&amp;IF(ISNUMBER(Checks!$R$231),TEXT(Checks!$R$231,"DD-MMM-YY HH:MM"),"")&amp;" "&amp;Checks!$P$231</f>
        <v>Required
08-Oct-26 23:00 LHR</v>
      </c>
      <c r="D44" s="114" t="str">
        <f aca="false">IF(Checks!$U$231="","",Checks!$U$231)&amp;IF(Checks!$AB$231="","",CHAR(10)&amp;"CA: "&amp;Checks!$AB$231)</f>
        <v/>
      </c>
      <c r="E44" s="114" t="str">
        <f aca="false">IF(Checks!$V$231="","",Checks!$V$231)&amp;IF(Checks!$AC$231="","",IF(Checks!$V$231="","",CHAR(10))&amp;"N/A just.: "&amp;Checks!$AC$231)&amp;IF(Checks!$W$231="","",CHAR(10)&amp;"Batch: "&amp;Checks!$W$231)&amp;IF(AND(Checks!$X$231="",Checks!$Y$231=""),"",CHAR(10)&amp;"Exp: "&amp;Checks!$X$231&amp;"  /  Act: "&amp;Checks!$Y$231)</f>
        <v/>
      </c>
      <c r="F44" s="114" t="str">
        <f aca="false">IF(Checks!$Z$231="","","Evidence: "&amp;Checks!$Z$231)&amp;IF(Checks!$AA$231="","",IF(Checks!$Z$231="","",CHAR(10))&amp;"CA: "&amp;Checks!$AA$231)</f>
        <v/>
      </c>
      <c r="G44" s="114" t="str">
        <f aca="false">IF(ISNUMBER(Checks!$AD$231),TEXT(Checks!$AD$231,"DD-MMM-YY HH:MM")&amp;" "&amp;Checks!$P$231,"")&amp;IF(Checks!$AE$231="","",CHAR(10)&amp;"Verifier: "&amp;Checks!$AE$231)&amp;IF(Checks!$T$231="","",CHAR(10)&amp;"PIC: "&amp;Checks!$T$231)</f>
        <v/>
      </c>
      <c r="H44" s="115" t="str">
        <f aca="false">IF(Checks!$AH$231="","",Checks!$AH$231)</f>
        <v>OPEN</v>
      </c>
    </row>
    <row r="45" customFormat="false" ht="180" hidden="false" customHeight="true" outlineLevel="0" collapsed="false">
      <c r="A45" s="114" t="str">
        <f aca="false">Checks!$A$232&amp;CHAR(10)&amp;IF(Checks!$I$232="","",Checks!$I$232&amp;": ")&amp;Checks!$J$232</f>
        <v>F07-T12-09
Amenities: Pajamas (BC) - prepared</v>
      </c>
      <c r="B45" s="114"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4" t="str">
        <f aca="false">Checks!$N$232&amp;CHAR(10)&amp;IF(ISNUMBER(Checks!$R$232),TEXT(Checks!$R$232,"DD-MMM-YY HH:MM"),"")&amp;" "&amp;Checks!$P$232</f>
        <v>Clarification required
08-Oct-26 22:25 KUL</v>
      </c>
      <c r="D45" s="114" t="str">
        <f aca="false">IF(Checks!$U$232="","",Checks!$U$232)&amp;IF(Checks!$AB$232="","",CHAR(10)&amp;"CA: "&amp;Checks!$AB$232)</f>
        <v/>
      </c>
      <c r="E45" s="114" t="str">
        <f aca="false">IF(Checks!$V$232="","",Checks!$V$232)&amp;IF(Checks!$AC$232="","",IF(Checks!$V$232="","",CHAR(10))&amp;"N/A just.: "&amp;Checks!$AC$232)&amp;IF(Checks!$W$232="","",CHAR(10)&amp;"Batch: "&amp;Checks!$W$232)&amp;IF(AND(Checks!$X$232="",Checks!$Y$232=""),"",CHAR(10)&amp;"Exp: "&amp;Checks!$X$232&amp;"  /  Act: "&amp;Checks!$Y$232)</f>
        <v/>
      </c>
      <c r="F45" s="114" t="str">
        <f aca="false">IF(Checks!$Z$232="","","Evidence: "&amp;Checks!$Z$232)&amp;IF(Checks!$AA$232="","",IF(Checks!$Z$232="","",CHAR(10))&amp;"CA: "&amp;Checks!$AA$232)</f>
        <v/>
      </c>
      <c r="G45" s="114" t="str">
        <f aca="false">IF(ISNUMBER(Checks!$AD$232),TEXT(Checks!$AD$232,"DD-MMM-YY HH:MM")&amp;" "&amp;Checks!$P$232,"")&amp;IF(Checks!$AE$232="","",CHAR(10)&amp;"Verifier: "&amp;Checks!$AE$232)&amp;IF(Checks!$T$232="","",CHAR(10)&amp;"PIC: "&amp;Checks!$T$232)</f>
        <v/>
      </c>
      <c r="H45" s="115" t="str">
        <f aca="false">IF(Checks!$AH$232="","",Checks!$AH$232)</f>
        <v>OPEN – CLARIFICATION</v>
      </c>
    </row>
    <row r="46" customFormat="false" ht="114" hidden="false" customHeight="true" outlineLevel="0" collapsed="false">
      <c r="A46" s="114" t="str">
        <f aca="false">Checks!$A$233&amp;CHAR(10)&amp;IF(Checks!$I$233="","",Checks!$I$233&amp;": ")&amp;Checks!$J$233</f>
        <v>F07-T12-10
Amenities: Slippers (BS/BC) - prepared</v>
      </c>
      <c r="B46" s="114" t="str">
        <f aca="false">Checks!$K$233&amp;IF(Checks!$O$233="","",IF(Checks!$K$233="","",CHAR(10))&amp;"Note: "&amp;Checks!$O$233)</f>
        <v>Available (ticked in reference)
Note: Loaded at KUL on the inbound KUL-LHR flight: due = that flight's KUL departure (Flights AX) minus the uplift window.</v>
      </c>
      <c r="C46" s="114" t="str">
        <f aca="false">Checks!$N$233&amp;CHAR(10)&amp;IF(ISNUMBER(Checks!$R$233),TEXT(Checks!$R$233,"DD-MMM-YY HH:MM"),"")&amp;" "&amp;Checks!$P$233</f>
        <v>Required
08-Oct-26 22:25 KUL</v>
      </c>
      <c r="D46" s="114" t="str">
        <f aca="false">IF(Checks!$U$233="","",Checks!$U$233)&amp;IF(Checks!$AB$233="","",CHAR(10)&amp;"CA: "&amp;Checks!$AB$233)</f>
        <v/>
      </c>
      <c r="E46" s="114" t="str">
        <f aca="false">IF(Checks!$V$233="","",Checks!$V$233)&amp;IF(Checks!$AC$233="","",IF(Checks!$V$233="","",CHAR(10))&amp;"N/A just.: "&amp;Checks!$AC$233)&amp;IF(Checks!$W$233="","",CHAR(10)&amp;"Batch: "&amp;Checks!$W$233)&amp;IF(AND(Checks!$X$233="",Checks!$Y$233=""),"",CHAR(10)&amp;"Exp: "&amp;Checks!$X$233&amp;"  /  Act: "&amp;Checks!$Y$233)</f>
        <v/>
      </c>
      <c r="F46" s="114" t="str">
        <f aca="false">IF(Checks!$Z$233="","","Evidence: "&amp;Checks!$Z$233)&amp;IF(Checks!$AA$233="","",IF(Checks!$Z$233="","",CHAR(10))&amp;"CA: "&amp;Checks!$AA$233)</f>
        <v/>
      </c>
      <c r="G46" s="114" t="str">
        <f aca="false">IF(ISNUMBER(Checks!$AD$233),TEXT(Checks!$AD$233,"DD-MMM-YY HH:MM")&amp;" "&amp;Checks!$P$233,"")&amp;IF(Checks!$AE$233="","",CHAR(10)&amp;"Verifier: "&amp;Checks!$AE$233)&amp;IF(Checks!$T$233="","",CHAR(10)&amp;"PIC: "&amp;Checks!$T$233)</f>
        <v/>
      </c>
      <c r="H46" s="115" t="str">
        <f aca="false">IF(Checks!$AH$233="","",Checks!$AH$233)</f>
        <v>OPEN</v>
      </c>
    </row>
    <row r="47" customFormat="false" ht="114" hidden="false" customHeight="true" outlineLevel="0" collapsed="false">
      <c r="A47" s="114" t="str">
        <f aca="false">Checks!$A$234&amp;CHAR(10)&amp;IF(Checks!$I$234="","",Checks!$I$234&amp;": ")&amp;Checks!$J$234</f>
        <v>F07-T12-11
F&amp;B Linen: Towel - prepared</v>
      </c>
      <c r="B47" s="114" t="str">
        <f aca="false">Checks!$K$234&amp;IF(Checks!$O$234="","",IF(Checks!$K$234="","",CHAR(10))&amp;"Note: "&amp;Checks!$O$234)</f>
        <v>Available (ticked in reference)
Note: Reference gives no uplift stn for this item: preparation checked at the meal uplift stn (LHR) - confirm with caterer.</v>
      </c>
      <c r="C47" s="114" t="str">
        <f aca="false">Checks!$N$234&amp;CHAR(10)&amp;IF(ISNUMBER(Checks!$R$234),TEXT(Checks!$R$234,"DD-MMM-YY HH:MM"),"")&amp;" "&amp;Checks!$P$234</f>
        <v>Required
08-Oct-26 23:00 LHR</v>
      </c>
      <c r="D47" s="114" t="str">
        <f aca="false">IF(Checks!$U$234="","",Checks!$U$234)&amp;IF(Checks!$AB$234="","",CHAR(10)&amp;"CA: "&amp;Checks!$AB$234)</f>
        <v/>
      </c>
      <c r="E47" s="114" t="str">
        <f aca="false">IF(Checks!$V$234="","",Checks!$V$234)&amp;IF(Checks!$AC$234="","",IF(Checks!$V$234="","",CHAR(10))&amp;"N/A just.: "&amp;Checks!$AC$234)&amp;IF(Checks!$W$234="","",CHAR(10)&amp;"Batch: "&amp;Checks!$W$234)&amp;IF(AND(Checks!$X$234="",Checks!$Y$234=""),"",CHAR(10)&amp;"Exp: "&amp;Checks!$X$234&amp;"  /  Act: "&amp;Checks!$Y$234)</f>
        <v/>
      </c>
      <c r="F47" s="114" t="str">
        <f aca="false">IF(Checks!$Z$234="","","Evidence: "&amp;Checks!$Z$234)&amp;IF(Checks!$AA$234="","",IF(Checks!$Z$234="","",CHAR(10))&amp;"CA: "&amp;Checks!$AA$234)</f>
        <v/>
      </c>
      <c r="G47" s="114" t="str">
        <f aca="false">IF(ISNUMBER(Checks!$AD$234),TEXT(Checks!$AD$234,"DD-MMM-YY HH:MM")&amp;" "&amp;Checks!$P$234,"")&amp;IF(Checks!$AE$234="","",CHAR(10)&amp;"Verifier: "&amp;Checks!$AE$234)&amp;IF(Checks!$T$234="","",CHAR(10)&amp;"PIC: "&amp;Checks!$T$234)</f>
        <v/>
      </c>
      <c r="H47" s="115" t="str">
        <f aca="false">IF(Checks!$AH$234="","",Checks!$AH$234)</f>
        <v>OPEN</v>
      </c>
    </row>
    <row r="48" customFormat="false" ht="114" hidden="false" customHeight="true" outlineLevel="0" collapsed="false">
      <c r="A48" s="114" t="str">
        <f aca="false">Checks!$A$235&amp;CHAR(10)&amp;IF(Checks!$I$235="","",Checks!$I$235&amp;": ")&amp;Checks!$J$235</f>
        <v>F07-T12-12
F&amp;B Linen: Tray cloth - prepared</v>
      </c>
      <c r="B48" s="114" t="str">
        <f aca="false">Checks!$K$235&amp;IF(Checks!$O$235="","",IF(Checks!$K$235="","",CHAR(10))&amp;"Note: "&amp;Checks!$O$235)</f>
        <v>Available (ticked in reference)
Note: Reference gives no uplift stn for this item: preparation checked at the meal uplift stn (LHR) - confirm with caterer.</v>
      </c>
      <c r="C48" s="114" t="str">
        <f aca="false">Checks!$N$235&amp;CHAR(10)&amp;IF(ISNUMBER(Checks!$R$235),TEXT(Checks!$R$235,"DD-MMM-YY HH:MM"),"")&amp;" "&amp;Checks!$P$235</f>
        <v>Required
08-Oct-26 23:00 LHR</v>
      </c>
      <c r="D48" s="114" t="str">
        <f aca="false">IF(Checks!$U$235="","",Checks!$U$235)&amp;IF(Checks!$AB$235="","",CHAR(10)&amp;"CA: "&amp;Checks!$AB$235)</f>
        <v/>
      </c>
      <c r="E48" s="114" t="str">
        <f aca="false">IF(Checks!$V$235="","",Checks!$V$235)&amp;IF(Checks!$AC$235="","",IF(Checks!$V$235="","",CHAR(10))&amp;"N/A just.: "&amp;Checks!$AC$235)&amp;IF(Checks!$W$235="","",CHAR(10)&amp;"Batch: "&amp;Checks!$W$235)&amp;IF(AND(Checks!$X$235="",Checks!$Y$235=""),"",CHAR(10)&amp;"Exp: "&amp;Checks!$X$235&amp;"  /  Act: "&amp;Checks!$Y$235)</f>
        <v/>
      </c>
      <c r="F48" s="114" t="str">
        <f aca="false">IF(Checks!$Z$235="","","Evidence: "&amp;Checks!$Z$235)&amp;IF(Checks!$AA$235="","",IF(Checks!$Z$235="","",CHAR(10))&amp;"CA: "&amp;Checks!$AA$235)</f>
        <v/>
      </c>
      <c r="G48" s="114" t="str">
        <f aca="false">IF(ISNUMBER(Checks!$AD$235),TEXT(Checks!$AD$235,"DD-MMM-YY HH:MM")&amp;" "&amp;Checks!$P$235,"")&amp;IF(Checks!$AE$235="","",CHAR(10)&amp;"Verifier: "&amp;Checks!$AE$235)&amp;IF(Checks!$T$235="","",CHAR(10)&amp;"PIC: "&amp;Checks!$T$235)</f>
        <v/>
      </c>
      <c r="H48" s="115" t="str">
        <f aca="false">IF(Checks!$AH$235="","",Checks!$AH$235)</f>
        <v>OPEN</v>
      </c>
    </row>
    <row r="49" customFormat="false" ht="114" hidden="false" customHeight="true" outlineLevel="0" collapsed="false">
      <c r="A49" s="114" t="str">
        <f aca="false">Checks!$A$236&amp;CHAR(10)&amp;IF(Checks!$I$236="","",Checks!$I$236&amp;": ")&amp;Checks!$J$236</f>
        <v>F07-T12-13
F&amp;B Linen: Napkin - prepared</v>
      </c>
      <c r="B49" s="114" t="str">
        <f aca="false">Checks!$K$236&amp;IF(Checks!$O$236="","",IF(Checks!$K$236="","",CHAR(10))&amp;"Note: "&amp;Checks!$O$236)</f>
        <v>Available (ticked in reference)
Note: Reference gives no uplift stn for this item: preparation checked at the meal uplift stn (LHR) - confirm with caterer.</v>
      </c>
      <c r="C49" s="114" t="str">
        <f aca="false">Checks!$N$236&amp;CHAR(10)&amp;IF(ISNUMBER(Checks!$R$236),TEXT(Checks!$R$236,"DD-MMM-YY HH:MM"),"")&amp;" "&amp;Checks!$P$236</f>
        <v>Required
08-Oct-26 23:00 LHR</v>
      </c>
      <c r="D49" s="114" t="str">
        <f aca="false">IF(Checks!$U$236="","",Checks!$U$236)&amp;IF(Checks!$AB$236="","",CHAR(10)&amp;"CA: "&amp;Checks!$AB$236)</f>
        <v/>
      </c>
      <c r="E49" s="114" t="str">
        <f aca="false">IF(Checks!$V$236="","",Checks!$V$236)&amp;IF(Checks!$AC$236="","",IF(Checks!$V$236="","",CHAR(10))&amp;"N/A just.: "&amp;Checks!$AC$236)&amp;IF(Checks!$W$236="","",CHAR(10)&amp;"Batch: "&amp;Checks!$W$236)&amp;IF(AND(Checks!$X$236="",Checks!$Y$236=""),"",CHAR(10)&amp;"Exp: "&amp;Checks!$X$236&amp;"  /  Act: "&amp;Checks!$Y$236)</f>
        <v/>
      </c>
      <c r="F49" s="114" t="str">
        <f aca="false">IF(Checks!$Z$236="","","Evidence: "&amp;Checks!$Z$236)&amp;IF(Checks!$AA$236="","",IF(Checks!$Z$236="","",CHAR(10))&amp;"CA: "&amp;Checks!$AA$236)</f>
        <v/>
      </c>
      <c r="G49" s="114" t="str">
        <f aca="false">IF(ISNUMBER(Checks!$AD$236),TEXT(Checks!$AD$236,"DD-MMM-YY HH:MM")&amp;" "&amp;Checks!$P$236,"")&amp;IF(Checks!$AE$236="","",CHAR(10)&amp;"Verifier: "&amp;Checks!$AE$236)&amp;IF(Checks!$T$236="","",CHAR(10)&amp;"PIC: "&amp;Checks!$T$236)</f>
        <v/>
      </c>
      <c r="H49" s="115" t="str">
        <f aca="false">IF(Checks!$AH$236="","",Checks!$AH$236)</f>
        <v>OPEN</v>
      </c>
    </row>
    <row r="50" customFormat="false" ht="114" hidden="false" customHeight="true" outlineLevel="0" collapsed="false">
      <c r="A50" s="114" t="str">
        <f aca="false">Checks!$A$237&amp;CHAR(10)&amp;IF(Checks!$I$237="","",Checks!$I$237&amp;": ")&amp;Checks!$J$237</f>
        <v>F07-T12-14
F&amp;B Linen: Table cloth - prepared</v>
      </c>
      <c r="B50" s="114" t="str">
        <f aca="false">Checks!$K$237&amp;IF(Checks!$O$237="","",IF(Checks!$K$237="","",CHAR(10))&amp;"Note: "&amp;Checks!$O$237)</f>
        <v>Available (ticked in reference)
Note: Reference gives no uplift stn for this item: preparation checked at the meal uplift stn (LHR) - confirm with caterer.</v>
      </c>
      <c r="C50" s="114" t="str">
        <f aca="false">Checks!$N$237&amp;CHAR(10)&amp;IF(ISNUMBER(Checks!$R$237),TEXT(Checks!$R$237,"DD-MMM-YY HH:MM"),"")&amp;" "&amp;Checks!$P$237</f>
        <v>Required
08-Oct-26 23:00 LHR</v>
      </c>
      <c r="D50" s="114" t="str">
        <f aca="false">IF(Checks!$U$237="","",Checks!$U$237)&amp;IF(Checks!$AB$237="","",CHAR(10)&amp;"CA: "&amp;Checks!$AB$237)</f>
        <v/>
      </c>
      <c r="E50" s="114" t="str">
        <f aca="false">IF(Checks!$V$237="","",Checks!$V$237)&amp;IF(Checks!$AC$237="","",IF(Checks!$V$237="","",CHAR(10))&amp;"N/A just.: "&amp;Checks!$AC$237)&amp;IF(Checks!$W$237="","",CHAR(10)&amp;"Batch: "&amp;Checks!$W$237)&amp;IF(AND(Checks!$X$237="",Checks!$Y$237=""),"",CHAR(10)&amp;"Exp: "&amp;Checks!$X$237&amp;"  /  Act: "&amp;Checks!$Y$237)</f>
        <v/>
      </c>
      <c r="F50" s="114" t="str">
        <f aca="false">IF(Checks!$Z$237="","","Evidence: "&amp;Checks!$Z$237)&amp;IF(Checks!$AA$237="","",IF(Checks!$Z$237="","",CHAR(10))&amp;"CA: "&amp;Checks!$AA$237)</f>
        <v/>
      </c>
      <c r="G50" s="114" t="str">
        <f aca="false">IF(ISNUMBER(Checks!$AD$237),TEXT(Checks!$AD$237,"DD-MMM-YY HH:MM")&amp;" "&amp;Checks!$P$237,"")&amp;IF(Checks!$AE$237="","",CHAR(10)&amp;"Verifier: "&amp;Checks!$AE$237)&amp;IF(Checks!$T$237="","",CHAR(10)&amp;"PIC: "&amp;Checks!$T$237)</f>
        <v/>
      </c>
      <c r="H50" s="115" t="str">
        <f aca="false">IF(Checks!$AH$237="","",Checks!$AH$237)</f>
        <v>OPEN</v>
      </c>
    </row>
    <row r="51" customFormat="false" ht="114" hidden="false" customHeight="true" outlineLevel="0" collapsed="false">
      <c r="A51" s="114" t="str">
        <f aca="false">Checks!$A$238&amp;CHAR(10)&amp;IF(Checks!$I$238="","",Checks!$I$238&amp;": ")&amp;Checks!$J$238</f>
        <v>F07-T12-15
F&amp;B Linen: Bread linen (using table cloth) - prepared</v>
      </c>
      <c r="B51" s="114" t="str">
        <f aca="false">Checks!$K$238&amp;IF(Checks!$O$238="","",IF(Checks!$K$238="","",CHAR(10))&amp;"Note: "&amp;Checks!$O$238)</f>
        <v>Available (ticked in reference)
Note: Reference gives no uplift stn for this item: preparation checked at the meal uplift stn (LHR) - confirm with caterer.</v>
      </c>
      <c r="C51" s="114" t="str">
        <f aca="false">Checks!$N$238&amp;CHAR(10)&amp;IF(ISNUMBER(Checks!$R$238),TEXT(Checks!$R$238,"DD-MMM-YY HH:MM"),"")&amp;" "&amp;Checks!$P$238</f>
        <v>Required
08-Oct-26 23:00 LHR</v>
      </c>
      <c r="D51" s="114" t="str">
        <f aca="false">IF(Checks!$U$238="","",Checks!$U$238)&amp;IF(Checks!$AB$238="","",CHAR(10)&amp;"CA: "&amp;Checks!$AB$238)</f>
        <v/>
      </c>
      <c r="E51" s="114" t="str">
        <f aca="false">IF(Checks!$V$238="","",Checks!$V$238)&amp;IF(Checks!$AC$238="","",IF(Checks!$V$238="","",CHAR(10))&amp;"N/A just.: "&amp;Checks!$AC$238)&amp;IF(Checks!$W$238="","",CHAR(10)&amp;"Batch: "&amp;Checks!$W$238)&amp;IF(AND(Checks!$X$238="",Checks!$Y$238=""),"",CHAR(10)&amp;"Exp: "&amp;Checks!$X$238&amp;"  /  Act: "&amp;Checks!$Y$238)</f>
        <v/>
      </c>
      <c r="F51" s="114" t="str">
        <f aca="false">IF(Checks!$Z$238="","","Evidence: "&amp;Checks!$Z$238)&amp;IF(Checks!$AA$238="","",IF(Checks!$Z$238="","",CHAR(10))&amp;"CA: "&amp;Checks!$AA$238)</f>
        <v/>
      </c>
      <c r="G51" s="114" t="str">
        <f aca="false">IF(ISNUMBER(Checks!$AD$238),TEXT(Checks!$AD$238,"DD-MMM-YY HH:MM")&amp;" "&amp;Checks!$P$238,"")&amp;IF(Checks!$AE$238="","",CHAR(10)&amp;"Verifier: "&amp;Checks!$AE$238)&amp;IF(Checks!$T$238="","",CHAR(10)&amp;"PIC: "&amp;Checks!$T$238)</f>
        <v/>
      </c>
      <c r="H51" s="115" t="str">
        <f aca="false">IF(Checks!$AH$238="","",Checks!$AH$238)</f>
        <v>OPEN</v>
      </c>
    </row>
    <row r="52" customFormat="false" ht="124.5" hidden="false" customHeight="true" outlineLevel="0" collapsed="false">
      <c r="A52" s="114" t="str">
        <f aca="false">Checks!$A$239&amp;CHAR(10)&amp;IF(Checks!$I$239="","",Checks!$I$239&amp;": ")&amp;Checks!$J$239</f>
        <v>F07-T12-16
F&amp;B Linen: Trolley cloth - prepared</v>
      </c>
      <c r="B52" s="114"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4" t="str">
        <f aca="false">Checks!$N$239&amp;CHAR(10)&amp;IF(ISNUMBER(Checks!$R$239),TEXT(Checks!$R$239,"DD-MMM-YY HH:MM"),"")&amp;" "&amp;Checks!$P$239</f>
        <v>Required
08-Oct-26 23:00 LHR</v>
      </c>
      <c r="D52" s="114" t="str">
        <f aca="false">IF(Checks!$U$239="","",Checks!$U$239)&amp;IF(Checks!$AB$239="","",CHAR(10)&amp;"CA: "&amp;Checks!$AB$239)</f>
        <v/>
      </c>
      <c r="E52" s="114" t="str">
        <f aca="false">IF(Checks!$V$239="","",Checks!$V$239)&amp;IF(Checks!$AC$239="","",IF(Checks!$V$239="","",CHAR(10))&amp;"N/A just.: "&amp;Checks!$AC$239)&amp;IF(Checks!$W$239="","",CHAR(10)&amp;"Batch: "&amp;Checks!$W$239)&amp;IF(AND(Checks!$X$239="",Checks!$Y$239=""),"",CHAR(10)&amp;"Exp: "&amp;Checks!$X$239&amp;"  /  Act: "&amp;Checks!$Y$239)</f>
        <v/>
      </c>
      <c r="F52" s="114" t="str">
        <f aca="false">IF(Checks!$Z$239="","","Evidence: "&amp;Checks!$Z$239)&amp;IF(Checks!$AA$239="","",IF(Checks!$Z$239="","",CHAR(10))&amp;"CA: "&amp;Checks!$AA$239)</f>
        <v/>
      </c>
      <c r="G52" s="114" t="str">
        <f aca="false">IF(ISNUMBER(Checks!$AD$239),TEXT(Checks!$AD$239,"DD-MMM-YY HH:MM")&amp;" "&amp;Checks!$P$239,"")&amp;IF(Checks!$AE$239="","",CHAR(10)&amp;"Verifier: "&amp;Checks!$AE$239)&amp;IF(Checks!$T$239="","",CHAR(10)&amp;"PIC: "&amp;Checks!$T$239)</f>
        <v/>
      </c>
      <c r="H52" s="115" t="str">
        <f aca="false">IF(Checks!$AH$239="","",Checks!$AH$239)</f>
        <v>OPEN</v>
      </c>
    </row>
    <row r="53" customFormat="false" ht="114" hidden="false" customHeight="true" outlineLevel="0" collapsed="false">
      <c r="A53" s="114" t="str">
        <f aca="false">Checks!$A$240&amp;CHAR(10)&amp;IF(Checks!$I$240="","",Checks!$I$240&amp;": ")&amp;Checks!$J$240</f>
        <v>F07-T12-17
F&amp;B Linen: Linen bag - prepared</v>
      </c>
      <c r="B53" s="114" t="str">
        <f aca="false">Checks!$K$240&amp;IF(Checks!$O$240="","",IF(Checks!$K$240="","",CHAR(10))&amp;"Note: "&amp;Checks!$O$240)</f>
        <v>Available (ticked in reference)
Note: Reference gives no uplift stn for this item: preparation checked at the meal uplift stn (LHR) - confirm with caterer.</v>
      </c>
      <c r="C53" s="114" t="str">
        <f aca="false">Checks!$N$240&amp;CHAR(10)&amp;IF(ISNUMBER(Checks!$R$240),TEXT(Checks!$R$240,"DD-MMM-YY HH:MM"),"")&amp;" "&amp;Checks!$P$240</f>
        <v>Required
08-Oct-26 23:00 LHR</v>
      </c>
      <c r="D53" s="114" t="str">
        <f aca="false">IF(Checks!$U$240="","",Checks!$U$240)&amp;IF(Checks!$AB$240="","",CHAR(10)&amp;"CA: "&amp;Checks!$AB$240)</f>
        <v/>
      </c>
      <c r="E53" s="114" t="str">
        <f aca="false">IF(Checks!$V$240="","",Checks!$V$240)&amp;IF(Checks!$AC$240="","",IF(Checks!$V$240="","",CHAR(10))&amp;"N/A just.: "&amp;Checks!$AC$240)&amp;IF(Checks!$W$240="","",CHAR(10)&amp;"Batch: "&amp;Checks!$W$240)&amp;IF(AND(Checks!$X$240="",Checks!$Y$240=""),"",CHAR(10)&amp;"Exp: "&amp;Checks!$X$240&amp;"  /  Act: "&amp;Checks!$Y$240)</f>
        <v/>
      </c>
      <c r="F53" s="114" t="str">
        <f aca="false">IF(Checks!$Z$240="","","Evidence: "&amp;Checks!$Z$240)&amp;IF(Checks!$AA$240="","",IF(Checks!$Z$240="","",CHAR(10))&amp;"CA: "&amp;Checks!$AA$240)</f>
        <v/>
      </c>
      <c r="G53" s="114" t="str">
        <f aca="false">IF(ISNUMBER(Checks!$AD$240),TEXT(Checks!$AD$240,"DD-MMM-YY HH:MM")&amp;" "&amp;Checks!$P$240,"")&amp;IF(Checks!$AE$240="","",CHAR(10)&amp;"Verifier: "&amp;Checks!$AE$240)&amp;IF(Checks!$T$240="","",CHAR(10)&amp;"PIC: "&amp;Checks!$T$240)</f>
        <v/>
      </c>
      <c r="H53" s="115" t="str">
        <f aca="false">IF(Checks!$AH$240="","",Checks!$AH$240)</f>
        <v>OPEN</v>
      </c>
    </row>
    <row r="54" customFormat="false" ht="114" hidden="false" customHeight="true" outlineLevel="0" collapsed="false">
      <c r="A54" s="114" t="str">
        <f aca="false">Checks!$A$241&amp;CHAR(10)&amp;IF(Checks!$I$241="","",Checks!$I$241&amp;": ")&amp;Checks!$J$241</f>
        <v>F07-T12-18
Seat Linen: Seat pillow (BS &amp; BC) - prepared</v>
      </c>
      <c r="B54" s="114" t="str">
        <f aca="false">Checks!$K$241&amp;IF(Checks!$O$241="","",IF(Checks!$K$241="","",CHAR(10))&amp;"Note: "&amp;Checks!$O$241)</f>
        <v>Available 100% (ticked in reference)
Note: Reference gives no uplift stn for this item: preparation checked at the meal uplift stn (LHR) - confirm with caterer.</v>
      </c>
      <c r="C54" s="114" t="str">
        <f aca="false">Checks!$N$241&amp;CHAR(10)&amp;IF(ISNUMBER(Checks!$R$241),TEXT(Checks!$R$241,"DD-MMM-YY HH:MM"),"")&amp;" "&amp;Checks!$P$241</f>
        <v>Required
08-Oct-26 23:00 LHR</v>
      </c>
      <c r="D54" s="114" t="str">
        <f aca="false">IF(Checks!$U$241="","",Checks!$U$241)&amp;IF(Checks!$AB$241="","",CHAR(10)&amp;"CA: "&amp;Checks!$AB$241)</f>
        <v/>
      </c>
      <c r="E54" s="114" t="str">
        <f aca="false">IF(Checks!$V$241="","",Checks!$V$241)&amp;IF(Checks!$AC$241="","",IF(Checks!$V$241="","",CHAR(10))&amp;"N/A just.: "&amp;Checks!$AC$241)&amp;IF(Checks!$W$241="","",CHAR(10)&amp;"Batch: "&amp;Checks!$W$241)&amp;IF(AND(Checks!$X$241="",Checks!$Y$241=""),"",CHAR(10)&amp;"Exp: "&amp;Checks!$X$241&amp;"  /  Act: "&amp;Checks!$Y$241)</f>
        <v/>
      </c>
      <c r="F54" s="114" t="str">
        <f aca="false">IF(Checks!$Z$241="","","Evidence: "&amp;Checks!$Z$241)&amp;IF(Checks!$AA$241="","",IF(Checks!$Z$241="","",CHAR(10))&amp;"CA: "&amp;Checks!$AA$241)</f>
        <v/>
      </c>
      <c r="G54" s="114" t="str">
        <f aca="false">IF(ISNUMBER(Checks!$AD$241),TEXT(Checks!$AD$241,"DD-MMM-YY HH:MM")&amp;" "&amp;Checks!$P$241,"")&amp;IF(Checks!$AE$241="","",CHAR(10)&amp;"Verifier: "&amp;Checks!$AE$241)&amp;IF(Checks!$T$241="","",CHAR(10)&amp;"PIC: "&amp;Checks!$T$241)</f>
        <v/>
      </c>
      <c r="H54" s="115" t="str">
        <f aca="false">IF(Checks!$AH$241="","",Checks!$AH$241)</f>
        <v>OPEN</v>
      </c>
    </row>
    <row r="55" customFormat="false" ht="114" hidden="false" customHeight="true" outlineLevel="0" collapsed="false">
      <c r="A55" s="114" t="str">
        <f aca="false">Checks!$A$242&amp;CHAR(10)&amp;IF(Checks!$I$242="","",Checks!$I$242&amp;": ")&amp;Checks!$J$242</f>
        <v>F07-T12-19
Seat Linen: Duvet (BS &amp; BC) - prepared</v>
      </c>
      <c r="B55" s="114" t="str">
        <f aca="false">Checks!$K$242&amp;IF(Checks!$O$242="","",IF(Checks!$K$242="","",CHAR(10))&amp;"Note: "&amp;Checks!$O$242)</f>
        <v>Available 100% (ticked in reference)
Note: Reference gives no uplift stn for this item: preparation checked at the meal uplift stn (LHR) - confirm with caterer.</v>
      </c>
      <c r="C55" s="114" t="str">
        <f aca="false">Checks!$N$242&amp;CHAR(10)&amp;IF(ISNUMBER(Checks!$R$242),TEXT(Checks!$R$242,"DD-MMM-YY HH:MM"),"")&amp;" "&amp;Checks!$P$242</f>
        <v>Required
08-Oct-26 23:00 LHR</v>
      </c>
      <c r="D55" s="114" t="str">
        <f aca="false">IF(Checks!$U$242="","",Checks!$U$242)&amp;IF(Checks!$AB$242="","",CHAR(10)&amp;"CA: "&amp;Checks!$AB$242)</f>
        <v/>
      </c>
      <c r="E55" s="114" t="str">
        <f aca="false">IF(Checks!$V$242="","",Checks!$V$242)&amp;IF(Checks!$AC$242="","",IF(Checks!$V$242="","",CHAR(10))&amp;"N/A just.: "&amp;Checks!$AC$242)&amp;IF(Checks!$W$242="","",CHAR(10)&amp;"Batch: "&amp;Checks!$W$242)&amp;IF(AND(Checks!$X$242="",Checks!$Y$242=""),"",CHAR(10)&amp;"Exp: "&amp;Checks!$X$242&amp;"  /  Act: "&amp;Checks!$Y$242)</f>
        <v/>
      </c>
      <c r="F55" s="114" t="str">
        <f aca="false">IF(Checks!$Z$242="","","Evidence: "&amp;Checks!$Z$242)&amp;IF(Checks!$AA$242="","",IF(Checks!$Z$242="","",CHAR(10))&amp;"CA: "&amp;Checks!$AA$242)</f>
        <v/>
      </c>
      <c r="G55" s="114" t="str">
        <f aca="false">IF(ISNUMBER(Checks!$AD$242),TEXT(Checks!$AD$242,"DD-MMM-YY HH:MM")&amp;" "&amp;Checks!$P$242,"")&amp;IF(Checks!$AE$242="","",CHAR(10)&amp;"Verifier: "&amp;Checks!$AE$242)&amp;IF(Checks!$T$242="","",CHAR(10)&amp;"PIC: "&amp;Checks!$T$242)</f>
        <v/>
      </c>
      <c r="H55" s="115" t="str">
        <f aca="false">IF(Checks!$AH$242="","",Checks!$AH$242)</f>
        <v>OPEN</v>
      </c>
    </row>
    <row r="56" customFormat="false" ht="114" hidden="false" customHeight="true" outlineLevel="0" collapsed="false">
      <c r="A56" s="114" t="str">
        <f aca="false">Checks!$A$243&amp;CHAR(10)&amp;IF(Checks!$I$243="","",Checks!$I$243&amp;": ")&amp;Checks!$J$243</f>
        <v>F07-T12-20
Seat Linen: Mattress (BS &amp; BC) - prepared</v>
      </c>
      <c r="B56" s="114" t="str">
        <f aca="false">Checks!$K$243&amp;IF(Checks!$O$243="","",IF(Checks!$K$243="","",CHAR(10))&amp;"Note: "&amp;Checks!$O$243)</f>
        <v>Available 100% (ticked in reference)
Note: Reference gives no uplift stn for this item: preparation checked at the meal uplift stn (LHR) - confirm with caterer.</v>
      </c>
      <c r="C56" s="114" t="str">
        <f aca="false">Checks!$N$243&amp;CHAR(10)&amp;IF(ISNUMBER(Checks!$R$243),TEXT(Checks!$R$243,"DD-MMM-YY HH:MM"),"")&amp;" "&amp;Checks!$P$243</f>
        <v>Required
08-Oct-26 23:00 LHR</v>
      </c>
      <c r="D56" s="114" t="str">
        <f aca="false">IF(Checks!$U$243="","",Checks!$U$243)&amp;IF(Checks!$AB$243="","",CHAR(10)&amp;"CA: "&amp;Checks!$AB$243)</f>
        <v/>
      </c>
      <c r="E56" s="114" t="str">
        <f aca="false">IF(Checks!$V$243="","",Checks!$V$243)&amp;IF(Checks!$AC$243="","",IF(Checks!$V$243="","",CHAR(10))&amp;"N/A just.: "&amp;Checks!$AC$243)&amp;IF(Checks!$W$243="","",CHAR(10)&amp;"Batch: "&amp;Checks!$W$243)&amp;IF(AND(Checks!$X$243="",Checks!$Y$243=""),"",CHAR(10)&amp;"Exp: "&amp;Checks!$X$243&amp;"  /  Act: "&amp;Checks!$Y$243)</f>
        <v/>
      </c>
      <c r="F56" s="114" t="str">
        <f aca="false">IF(Checks!$Z$243="","","Evidence: "&amp;Checks!$Z$243)&amp;IF(Checks!$AA$243="","",IF(Checks!$Z$243="","",CHAR(10))&amp;"CA: "&amp;Checks!$AA$243)</f>
        <v/>
      </c>
      <c r="G56" s="114" t="str">
        <f aca="false">IF(ISNUMBER(Checks!$AD$243),TEXT(Checks!$AD$243,"DD-MMM-YY HH:MM")&amp;" "&amp;Checks!$P$243,"")&amp;IF(Checks!$AE$243="","",CHAR(10)&amp;"Verifier: "&amp;Checks!$AE$243)&amp;IF(Checks!$T$243="","",CHAR(10)&amp;"PIC: "&amp;Checks!$T$243)</f>
        <v/>
      </c>
      <c r="H56" s="115" t="str">
        <f aca="false">IF(Checks!$AH$243="","",Checks!$AH$243)</f>
        <v>OPEN</v>
      </c>
    </row>
    <row r="57" customFormat="false" ht="147" hidden="false" customHeight="true" outlineLevel="0" collapsed="false">
      <c r="A57" s="114" t="str">
        <f aca="false">Checks!$A$244&amp;CHAR(10)&amp;IF(Checks!$I$244="","",Checks!$I$244&amp;": ")&amp;Checks!$J$244</f>
        <v>F07-T12-21
Signature Drinks: Signature drink &amp; garnish (BC) - prepared</v>
      </c>
      <c r="B57" s="114"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4" t="str">
        <f aca="false">Checks!$N$244&amp;CHAR(10)&amp;IF(ISNUMBER(Checks!$R$244),TEXT(Checks!$R$244,"DD-MMM-YY HH:MM"),"")&amp;" "&amp;Checks!$P$244</f>
        <v>Required
08-Oct-26 22:25 KUL</v>
      </c>
      <c r="D57" s="114" t="str">
        <f aca="false">IF(Checks!$U$244="","",Checks!$U$244)&amp;IF(Checks!$AB$244="","",CHAR(10)&amp;"CA: "&amp;Checks!$AB$244)</f>
        <v/>
      </c>
      <c r="E57" s="114" t="str">
        <f aca="false">IF(Checks!$V$244="","",Checks!$V$244)&amp;IF(Checks!$AC$244="","",IF(Checks!$V$244="","",CHAR(10))&amp;"N/A just.: "&amp;Checks!$AC$244)&amp;IF(Checks!$W$244="","",CHAR(10)&amp;"Batch: "&amp;Checks!$W$244)&amp;IF(AND(Checks!$X$244="",Checks!$Y$244=""),"",CHAR(10)&amp;"Exp: "&amp;Checks!$X$244&amp;"  /  Act: "&amp;Checks!$Y$244)</f>
        <v/>
      </c>
      <c r="F57" s="114" t="str">
        <f aca="false">IF(Checks!$Z$244="","","Evidence: "&amp;Checks!$Z$244)&amp;IF(Checks!$AA$244="","",IF(Checks!$Z$244="","",CHAR(10))&amp;"CA: "&amp;Checks!$AA$244)</f>
        <v/>
      </c>
      <c r="G57" s="114" t="str">
        <f aca="false">IF(ISNUMBER(Checks!$AD$244),TEXT(Checks!$AD$244,"DD-MMM-YY HH:MM")&amp;" "&amp;Checks!$P$244,"")&amp;IF(Checks!$AE$244="","",CHAR(10)&amp;"Verifier: "&amp;Checks!$AE$244)&amp;IF(Checks!$T$244="","",CHAR(10)&amp;"PIC: "&amp;Checks!$T$244)</f>
        <v/>
      </c>
      <c r="H57" s="115" t="str">
        <f aca="false">IF(Checks!$AH$244="","",Checks!$AH$244)</f>
        <v>OPEN</v>
      </c>
    </row>
    <row r="58" customFormat="false" ht="25.5" hidden="false" customHeight="true" outlineLevel="0" collapsed="false">
      <c r="A58" s="113"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3"/>
      <c r="C58" s="113"/>
      <c r="D58" s="113"/>
      <c r="E58" s="113"/>
      <c r="F58" s="113"/>
      <c r="G58" s="113"/>
      <c r="H58" s="113"/>
    </row>
    <row r="59" customFormat="false" ht="114" hidden="false" customHeight="true" outlineLevel="0" collapsed="false">
      <c r="A59" s="114" t="str">
        <f aca="false">Checks!$A$245&amp;CHAR(10)&amp;IF(Checks!$I$245="","",Checks!$I$245&amp;": ")&amp;Checks!$J$245</f>
        <v>F07-UPL-01
Meal: Meals physically uplifted on board - quantity vs menu checklist</v>
      </c>
      <c r="B59" s="114" t="str">
        <f aca="false">Checks!$K$245&amp;IF(Checks!$O$245="","",IF(Checks!$K$245="","",CHAR(10))&amp;"Note: "&amp;Checks!$O$245)</f>
        <v>Enter expected &amp; actual
Note: Confirm on board before departure; completion time must fall inside the uplift window.</v>
      </c>
      <c r="C59" s="114" t="str">
        <f aca="false">Checks!$N$245&amp;CHAR(10)&amp;IF(ISNUMBER(Checks!$R$245),TEXT(Checks!$R$245,"DD-MMM-YY HH:MM"),"")&amp;" "&amp;Checks!$P$245</f>
        <v>Required
09-Oct-26 11:00 LHR</v>
      </c>
      <c r="D59" s="114" t="str">
        <f aca="false">IF(Checks!$U$245="","",Checks!$U$245)&amp;IF(Checks!$AB$245="","",CHAR(10)&amp;"CA: "&amp;Checks!$AB$245)</f>
        <v/>
      </c>
      <c r="E59" s="114" t="str">
        <f aca="false">IF(Checks!$V$245="","",Checks!$V$245)&amp;IF(Checks!$AC$245="","",IF(Checks!$V$245="","",CHAR(10))&amp;"N/A just.: "&amp;Checks!$AC$245)&amp;IF(Checks!$W$245="","",CHAR(10)&amp;"Batch: "&amp;Checks!$W$245)&amp;IF(AND(Checks!$X$245="",Checks!$Y$245=""),"",CHAR(10)&amp;"Exp: "&amp;Checks!$X$245&amp;"  /  Act: "&amp;Checks!$Y$245)</f>
        <v/>
      </c>
      <c r="F59" s="114" t="str">
        <f aca="false">IF(Checks!$Z$245="","","Evidence: "&amp;Checks!$Z$245)&amp;IF(Checks!$AA$245="","",IF(Checks!$Z$245="","",CHAR(10))&amp;"CA: "&amp;Checks!$AA$245)</f>
        <v/>
      </c>
      <c r="G59" s="114" t="str">
        <f aca="false">IF(ISNUMBER(Checks!$AD$245),TEXT(Checks!$AD$245,"DD-MMM-YY HH:MM")&amp;" "&amp;Checks!$P$245,"")&amp;IF(Checks!$AE$245="","",CHAR(10)&amp;"Verifier: "&amp;Checks!$AE$245)&amp;IF(Checks!$T$245="","",CHAR(10)&amp;"PIC: "&amp;Checks!$T$245)</f>
        <v/>
      </c>
      <c r="H59" s="115" t="str">
        <f aca="false">IF(Checks!$AH$245="","",Checks!$AH$245)</f>
        <v>OPEN</v>
      </c>
    </row>
    <row r="60" customFormat="false" ht="114" hidden="false" customHeight="true" outlineLevel="0" collapsed="false">
      <c r="A60" s="114" t="str">
        <f aca="false">Checks!$A$246&amp;CHAR(10)&amp;IF(Checks!$I$246="","",Checks!$I$246&amp;": ")&amp;Checks!$J$246</f>
        <v>F07-UPL-02
Equipment: Equipment physically loaded at GLD positions - quantity &amp; positions</v>
      </c>
      <c r="B60" s="114" t="str">
        <f aca="false">Checks!$K$246&amp;IF(Checks!$O$246="","",IF(Checks!$K$246="","",CHAR(10))&amp;"Note: "&amp;Checks!$O$246)</f>
        <v>Enter expected &amp; actual
Note: Confirm on board before departure; completion time must fall inside the uplift window.</v>
      </c>
      <c r="C60" s="114" t="str">
        <f aca="false">Checks!$N$246&amp;CHAR(10)&amp;IF(ISNUMBER(Checks!$R$246),TEXT(Checks!$R$246,"DD-MMM-YY HH:MM"),"")&amp;" "&amp;Checks!$P$246</f>
        <v>Required
09-Oct-26 11:00 LHR</v>
      </c>
      <c r="D60" s="114" t="str">
        <f aca="false">IF(Checks!$U$246="","",Checks!$U$246)&amp;IF(Checks!$AB$246="","",CHAR(10)&amp;"CA: "&amp;Checks!$AB$246)</f>
        <v/>
      </c>
      <c r="E60" s="114" t="str">
        <f aca="false">IF(Checks!$V$246="","",Checks!$V$246)&amp;IF(Checks!$AC$246="","",IF(Checks!$V$246="","",CHAR(10))&amp;"N/A just.: "&amp;Checks!$AC$246)&amp;IF(Checks!$W$246="","",CHAR(10)&amp;"Batch: "&amp;Checks!$W$246)&amp;IF(AND(Checks!$X$246="",Checks!$Y$246=""),"",CHAR(10)&amp;"Exp: "&amp;Checks!$X$246&amp;"  /  Act: "&amp;Checks!$Y$246)</f>
        <v/>
      </c>
      <c r="F60" s="114" t="str">
        <f aca="false">IF(Checks!$Z$246="","","Evidence: "&amp;Checks!$Z$246)&amp;IF(Checks!$AA$246="","",IF(Checks!$Z$246="","",CHAR(10))&amp;"CA: "&amp;Checks!$AA$246)</f>
        <v/>
      </c>
      <c r="G60" s="114" t="str">
        <f aca="false">IF(ISNUMBER(Checks!$AD$246),TEXT(Checks!$AD$246,"DD-MMM-YY HH:MM")&amp;" "&amp;Checks!$P$246,"")&amp;IF(Checks!$AE$246="","",CHAR(10)&amp;"Verifier: "&amp;Checks!$AE$246)&amp;IF(Checks!$T$246="","",CHAR(10)&amp;"PIC: "&amp;Checks!$T$246)</f>
        <v/>
      </c>
      <c r="H60" s="115" t="str">
        <f aca="false">IF(Checks!$AH$246="","",Checks!$AH$246)</f>
        <v>OPEN</v>
      </c>
    </row>
    <row r="61" customFormat="false" ht="147" hidden="false" customHeight="true" outlineLevel="0" collapsed="false">
      <c r="A61" s="114" t="str">
        <f aca="false">Checks!$A$247&amp;CHAR(10)&amp;IF(Checks!$I$247="","",Checks!$I$247&amp;": ")&amp;Checks!$J$247</f>
        <v>F07-UPL-03
Uplift plan: KUL-sourced items physically loaded at KUL on the inbound KUL-LHR flight</v>
      </c>
      <c r="B61" s="114"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4" t="str">
        <f aca="false">Checks!$N$247&amp;CHAR(10)&amp;IF(ISNUMBER(Checks!$R$247),TEXT(Checks!$R$247,"DD-MMM-YY HH:MM"),"")&amp;" "&amp;Checks!$P$247</f>
        <v>Required
09-Oct-26 04:25 KUL</v>
      </c>
      <c r="D61" s="114" t="str">
        <f aca="false">IF(Checks!$U$247="","",Checks!$U$247)&amp;IF(Checks!$AB$247="","",CHAR(10)&amp;"CA: "&amp;Checks!$AB$247)</f>
        <v/>
      </c>
      <c r="E61" s="114" t="str">
        <f aca="false">IF(Checks!$V$247="","",Checks!$V$247)&amp;IF(Checks!$AC$247="","",IF(Checks!$V$247="","",CHAR(10))&amp;"N/A just.: "&amp;Checks!$AC$247)&amp;IF(Checks!$W$247="","",CHAR(10)&amp;"Batch: "&amp;Checks!$W$247)&amp;IF(AND(Checks!$X$247="",Checks!$Y$247=""),"",CHAR(10)&amp;"Exp: "&amp;Checks!$X$247&amp;"  /  Act: "&amp;Checks!$Y$247)</f>
        <v/>
      </c>
      <c r="F61" s="114" t="str">
        <f aca="false">IF(Checks!$Z$247="","","Evidence: "&amp;Checks!$Z$247)&amp;IF(Checks!$AA$247="","",IF(Checks!$Z$247="","",CHAR(10))&amp;"CA: "&amp;Checks!$AA$247)</f>
        <v/>
      </c>
      <c r="G61" s="114" t="str">
        <f aca="false">IF(ISNUMBER(Checks!$AD$247),TEXT(Checks!$AD$247,"DD-MMM-YY HH:MM")&amp;" "&amp;Checks!$P$247,"")&amp;IF(Checks!$AE$247="","",CHAR(10)&amp;"Verifier: "&amp;Checks!$AE$247)&amp;IF(Checks!$T$247="","",CHAR(10)&amp;"PIC: "&amp;Checks!$T$247)</f>
        <v/>
      </c>
      <c r="H61" s="115" t="str">
        <f aca="false">IF(Checks!$AH$247="","",Checks!$AH$247)</f>
        <v>OPEN</v>
      </c>
    </row>
    <row r="62" customFormat="false" ht="114" hidden="false" customHeight="true" outlineLevel="0" collapsed="false">
      <c r="A62" s="114" t="str">
        <f aca="false">Checks!$A$248&amp;CHAR(10)&amp;IF(Checks!$I$248="","",Checks!$I$248&amp;": ")&amp;Checks!$J$248</f>
        <v>F07-UPL-04
Amenities: Toiletry kits - on board</v>
      </c>
      <c r="B62" s="114" t="str">
        <f aca="false">Checks!$K$248&amp;IF(Checks!$O$248="","",IF(Checks!$K$248="","",CHAR(10))&amp;"Note: "&amp;Checks!$O$248)</f>
        <v>Available (ticked in reference)</v>
      </c>
      <c r="C62" s="114" t="str">
        <f aca="false">Checks!$N$248&amp;CHAR(10)&amp;IF(ISNUMBER(Checks!$R$248),TEXT(Checks!$R$248,"DD-MMM-YY HH:MM"),"")&amp;" "&amp;Checks!$P$248</f>
        <v>Required
09-Oct-26 11:00 LHR</v>
      </c>
      <c r="D62" s="114" t="str">
        <f aca="false">IF(Checks!$U$248="","",Checks!$U$248)&amp;IF(Checks!$AB$248="","",CHAR(10)&amp;"CA: "&amp;Checks!$AB$248)</f>
        <v/>
      </c>
      <c r="E62" s="114" t="str">
        <f aca="false">IF(Checks!$V$248="","",Checks!$V$248)&amp;IF(Checks!$AC$248="","",IF(Checks!$V$248="","",CHAR(10))&amp;"N/A just.: "&amp;Checks!$AC$248)&amp;IF(Checks!$W$248="","",CHAR(10)&amp;"Batch: "&amp;Checks!$W$248)&amp;IF(AND(Checks!$X$248="",Checks!$Y$248=""),"",CHAR(10)&amp;"Exp: "&amp;Checks!$X$248&amp;"  /  Act: "&amp;Checks!$Y$248)</f>
        <v/>
      </c>
      <c r="F62" s="114" t="str">
        <f aca="false">IF(Checks!$Z$248="","","Evidence: "&amp;Checks!$Z$248)&amp;IF(Checks!$AA$248="","",IF(Checks!$Z$248="","",CHAR(10))&amp;"CA: "&amp;Checks!$AA$248)</f>
        <v/>
      </c>
      <c r="G62" s="114" t="str">
        <f aca="false">IF(ISNUMBER(Checks!$AD$248),TEXT(Checks!$AD$248,"DD-MMM-YY HH:MM")&amp;" "&amp;Checks!$P$248,"")&amp;IF(Checks!$AE$248="","",CHAR(10)&amp;"Verifier: "&amp;Checks!$AE$248)&amp;IF(Checks!$T$248="","",CHAR(10)&amp;"PIC: "&amp;Checks!$T$248)</f>
        <v/>
      </c>
      <c r="H62" s="115" t="str">
        <f aca="false">IF(Checks!$AH$248="","",Checks!$AH$248)</f>
        <v>OPEN</v>
      </c>
    </row>
    <row r="63" customFormat="false" ht="114" hidden="false" customHeight="true" outlineLevel="0" collapsed="false">
      <c r="A63" s="114" t="str">
        <f aca="false">Checks!$A$249&amp;CHAR(10)&amp;IF(Checks!$I$249="","",Checks!$I$249&amp;": ")&amp;Checks!$J$249</f>
        <v>F07-UPL-05
Amenities: Pajamas (BC) - on board</v>
      </c>
      <c r="B63" s="114" t="str">
        <f aca="false">Checks!$K$249&amp;IF(Checks!$O$249="","",IF(Checks!$K$249="","",CHAR(10))&amp;"Note: "&amp;Checks!$O$249)</f>
        <v>Available - BC red-eye only
Note: Reference limits BC pajamas to red-eye flights; STD 1100 local arriving 0645+1 - confirm whether this leg counts as red-eye.</v>
      </c>
      <c r="C63" s="114" t="str">
        <f aca="false">Checks!$N$249&amp;CHAR(10)&amp;IF(ISNUMBER(Checks!$R$249),TEXT(Checks!$R$249,"DD-MMM-YY HH:MM"),"")&amp;" "&amp;Checks!$P$249</f>
        <v>Clarification required
09-Oct-26 11:00 LHR</v>
      </c>
      <c r="D63" s="114" t="str">
        <f aca="false">IF(Checks!$U$249="","",Checks!$U$249)&amp;IF(Checks!$AB$249="","",CHAR(10)&amp;"CA: "&amp;Checks!$AB$249)</f>
        <v/>
      </c>
      <c r="E63" s="114" t="str">
        <f aca="false">IF(Checks!$V$249="","",Checks!$V$249)&amp;IF(Checks!$AC$249="","",IF(Checks!$V$249="","",CHAR(10))&amp;"N/A just.: "&amp;Checks!$AC$249)&amp;IF(Checks!$W$249="","",CHAR(10)&amp;"Batch: "&amp;Checks!$W$249)&amp;IF(AND(Checks!$X$249="",Checks!$Y$249=""),"",CHAR(10)&amp;"Exp: "&amp;Checks!$X$249&amp;"  /  Act: "&amp;Checks!$Y$249)</f>
        <v/>
      </c>
      <c r="F63" s="114" t="str">
        <f aca="false">IF(Checks!$Z$249="","","Evidence: "&amp;Checks!$Z$249)&amp;IF(Checks!$AA$249="","",IF(Checks!$Z$249="","",CHAR(10))&amp;"CA: "&amp;Checks!$AA$249)</f>
        <v/>
      </c>
      <c r="G63" s="114" t="str">
        <f aca="false">IF(ISNUMBER(Checks!$AD$249),TEXT(Checks!$AD$249,"DD-MMM-YY HH:MM")&amp;" "&amp;Checks!$P$249,"")&amp;IF(Checks!$AE$249="","",CHAR(10)&amp;"Verifier: "&amp;Checks!$AE$249)&amp;IF(Checks!$T$249="","",CHAR(10)&amp;"PIC: "&amp;Checks!$T$249)</f>
        <v/>
      </c>
      <c r="H63" s="115" t="str">
        <f aca="false">IF(Checks!$AH$249="","",Checks!$AH$249)</f>
        <v>OPEN – CLARIFICATION</v>
      </c>
    </row>
    <row r="64" customFormat="false" ht="114" hidden="false" customHeight="true" outlineLevel="0" collapsed="false">
      <c r="A64" s="114" t="str">
        <f aca="false">Checks!$A$250&amp;CHAR(10)&amp;IF(Checks!$I$250="","",Checks!$I$250&amp;": ")&amp;Checks!$J$250</f>
        <v>F07-UPL-06
Amenities: Slippers (BS/BC) - on board</v>
      </c>
      <c r="B64" s="114" t="str">
        <f aca="false">Checks!$K$250&amp;IF(Checks!$O$250="","",IF(Checks!$K$250="","",CHAR(10))&amp;"Note: "&amp;Checks!$O$250)</f>
        <v>Available (ticked in reference)</v>
      </c>
      <c r="C64" s="114" t="str">
        <f aca="false">Checks!$N$250&amp;CHAR(10)&amp;IF(ISNUMBER(Checks!$R$250),TEXT(Checks!$R$250,"DD-MMM-YY HH:MM"),"")&amp;" "&amp;Checks!$P$250</f>
        <v>Required
09-Oct-26 11:00 LHR</v>
      </c>
      <c r="D64" s="114" t="str">
        <f aca="false">IF(Checks!$U$250="","",Checks!$U$250)&amp;IF(Checks!$AB$250="","",CHAR(10)&amp;"CA: "&amp;Checks!$AB$250)</f>
        <v/>
      </c>
      <c r="E64" s="114" t="str">
        <f aca="false">IF(Checks!$V$250="","",Checks!$V$250)&amp;IF(Checks!$AC$250="","",IF(Checks!$V$250="","",CHAR(10))&amp;"N/A just.: "&amp;Checks!$AC$250)&amp;IF(Checks!$W$250="","",CHAR(10)&amp;"Batch: "&amp;Checks!$W$250)&amp;IF(AND(Checks!$X$250="",Checks!$Y$250=""),"",CHAR(10)&amp;"Exp: "&amp;Checks!$X$250&amp;"  /  Act: "&amp;Checks!$Y$250)</f>
        <v/>
      </c>
      <c r="F64" s="114" t="str">
        <f aca="false">IF(Checks!$Z$250="","","Evidence: "&amp;Checks!$Z$250)&amp;IF(Checks!$AA$250="","",IF(Checks!$Z$250="","",CHAR(10))&amp;"CA: "&amp;Checks!$AA$250)</f>
        <v/>
      </c>
      <c r="G64" s="114" t="str">
        <f aca="false">IF(ISNUMBER(Checks!$AD$250),TEXT(Checks!$AD$250,"DD-MMM-YY HH:MM")&amp;" "&amp;Checks!$P$250,"")&amp;IF(Checks!$AE$250="","",CHAR(10)&amp;"Verifier: "&amp;Checks!$AE$250)&amp;IF(Checks!$T$250="","",CHAR(10)&amp;"PIC: "&amp;Checks!$T$250)</f>
        <v/>
      </c>
      <c r="H64" s="115" t="str">
        <f aca="false">IF(Checks!$AH$250="","",Checks!$AH$250)</f>
        <v>OPEN</v>
      </c>
    </row>
    <row r="65" customFormat="false" ht="114" hidden="false" customHeight="true" outlineLevel="0" collapsed="false">
      <c r="A65" s="114" t="str">
        <f aca="false">Checks!$A$251&amp;CHAR(10)&amp;IF(Checks!$I$251="","",Checks!$I$251&amp;": ")&amp;Checks!$J$251</f>
        <v>F07-UPL-07
F&amp;B Linen: Towel - on board</v>
      </c>
      <c r="B65" s="114" t="str">
        <f aca="false">Checks!$K$251&amp;IF(Checks!$O$251="","",IF(Checks!$K$251="","",CHAR(10))&amp;"Note: "&amp;Checks!$O$251)</f>
        <v>Available (ticked in reference)</v>
      </c>
      <c r="C65" s="114" t="str">
        <f aca="false">Checks!$N$251&amp;CHAR(10)&amp;IF(ISNUMBER(Checks!$R$251),TEXT(Checks!$R$251,"DD-MMM-YY HH:MM"),"")&amp;" "&amp;Checks!$P$251</f>
        <v>Required
09-Oct-26 11:00 LHR</v>
      </c>
      <c r="D65" s="114" t="str">
        <f aca="false">IF(Checks!$U$251="","",Checks!$U$251)&amp;IF(Checks!$AB$251="","",CHAR(10)&amp;"CA: "&amp;Checks!$AB$251)</f>
        <v/>
      </c>
      <c r="E65" s="114" t="str">
        <f aca="false">IF(Checks!$V$251="","",Checks!$V$251)&amp;IF(Checks!$AC$251="","",IF(Checks!$V$251="","",CHAR(10))&amp;"N/A just.: "&amp;Checks!$AC$251)&amp;IF(Checks!$W$251="","",CHAR(10)&amp;"Batch: "&amp;Checks!$W$251)&amp;IF(AND(Checks!$X$251="",Checks!$Y$251=""),"",CHAR(10)&amp;"Exp: "&amp;Checks!$X$251&amp;"  /  Act: "&amp;Checks!$Y$251)</f>
        <v/>
      </c>
      <c r="F65" s="114" t="str">
        <f aca="false">IF(Checks!$Z$251="","","Evidence: "&amp;Checks!$Z$251)&amp;IF(Checks!$AA$251="","",IF(Checks!$Z$251="","",CHAR(10))&amp;"CA: "&amp;Checks!$AA$251)</f>
        <v/>
      </c>
      <c r="G65" s="114" t="str">
        <f aca="false">IF(ISNUMBER(Checks!$AD$251),TEXT(Checks!$AD$251,"DD-MMM-YY HH:MM")&amp;" "&amp;Checks!$P$251,"")&amp;IF(Checks!$AE$251="","",CHAR(10)&amp;"Verifier: "&amp;Checks!$AE$251)&amp;IF(Checks!$T$251="","",CHAR(10)&amp;"PIC: "&amp;Checks!$T$251)</f>
        <v/>
      </c>
      <c r="H65" s="115" t="str">
        <f aca="false">IF(Checks!$AH$251="","",Checks!$AH$251)</f>
        <v>OPEN</v>
      </c>
    </row>
    <row r="66" customFormat="false" ht="114" hidden="false" customHeight="true" outlineLevel="0" collapsed="false">
      <c r="A66" s="114" t="str">
        <f aca="false">Checks!$A$252&amp;CHAR(10)&amp;IF(Checks!$I$252="","",Checks!$I$252&amp;": ")&amp;Checks!$J$252</f>
        <v>F07-UPL-08
F&amp;B Linen: Tray cloth - on board</v>
      </c>
      <c r="B66" s="114" t="str">
        <f aca="false">Checks!$K$252&amp;IF(Checks!$O$252="","",IF(Checks!$K$252="","",CHAR(10))&amp;"Note: "&amp;Checks!$O$252)</f>
        <v>Available (ticked in reference)</v>
      </c>
      <c r="C66" s="114" t="str">
        <f aca="false">Checks!$N$252&amp;CHAR(10)&amp;IF(ISNUMBER(Checks!$R$252),TEXT(Checks!$R$252,"DD-MMM-YY HH:MM"),"")&amp;" "&amp;Checks!$P$252</f>
        <v>Required
09-Oct-26 11:00 LHR</v>
      </c>
      <c r="D66" s="114" t="str">
        <f aca="false">IF(Checks!$U$252="","",Checks!$U$252)&amp;IF(Checks!$AB$252="","",CHAR(10)&amp;"CA: "&amp;Checks!$AB$252)</f>
        <v/>
      </c>
      <c r="E66" s="114" t="str">
        <f aca="false">IF(Checks!$V$252="","",Checks!$V$252)&amp;IF(Checks!$AC$252="","",IF(Checks!$V$252="","",CHAR(10))&amp;"N/A just.: "&amp;Checks!$AC$252)&amp;IF(Checks!$W$252="","",CHAR(10)&amp;"Batch: "&amp;Checks!$W$252)&amp;IF(AND(Checks!$X$252="",Checks!$Y$252=""),"",CHAR(10)&amp;"Exp: "&amp;Checks!$X$252&amp;"  /  Act: "&amp;Checks!$Y$252)</f>
        <v/>
      </c>
      <c r="F66" s="114" t="str">
        <f aca="false">IF(Checks!$Z$252="","","Evidence: "&amp;Checks!$Z$252)&amp;IF(Checks!$AA$252="","",IF(Checks!$Z$252="","",CHAR(10))&amp;"CA: "&amp;Checks!$AA$252)</f>
        <v/>
      </c>
      <c r="G66" s="114" t="str">
        <f aca="false">IF(ISNUMBER(Checks!$AD$252),TEXT(Checks!$AD$252,"DD-MMM-YY HH:MM")&amp;" "&amp;Checks!$P$252,"")&amp;IF(Checks!$AE$252="","",CHAR(10)&amp;"Verifier: "&amp;Checks!$AE$252)&amp;IF(Checks!$T$252="","",CHAR(10)&amp;"PIC: "&amp;Checks!$T$252)</f>
        <v/>
      </c>
      <c r="H66" s="115" t="str">
        <f aca="false">IF(Checks!$AH$252="","",Checks!$AH$252)</f>
        <v>OPEN</v>
      </c>
    </row>
    <row r="67" customFormat="false" ht="114" hidden="false" customHeight="true" outlineLevel="0" collapsed="false">
      <c r="A67" s="114" t="str">
        <f aca="false">Checks!$A$253&amp;CHAR(10)&amp;IF(Checks!$I$253="","",Checks!$I$253&amp;": ")&amp;Checks!$J$253</f>
        <v>F07-UPL-09
F&amp;B Linen: Napkin - on board</v>
      </c>
      <c r="B67" s="114" t="str">
        <f aca="false">Checks!$K$253&amp;IF(Checks!$O$253="","",IF(Checks!$K$253="","",CHAR(10))&amp;"Note: "&amp;Checks!$O$253)</f>
        <v>Available (ticked in reference)</v>
      </c>
      <c r="C67" s="114" t="str">
        <f aca="false">Checks!$N$253&amp;CHAR(10)&amp;IF(ISNUMBER(Checks!$R$253),TEXT(Checks!$R$253,"DD-MMM-YY HH:MM"),"")&amp;" "&amp;Checks!$P$253</f>
        <v>Required
09-Oct-26 11:00 LHR</v>
      </c>
      <c r="D67" s="114" t="str">
        <f aca="false">IF(Checks!$U$253="","",Checks!$U$253)&amp;IF(Checks!$AB$253="","",CHAR(10)&amp;"CA: "&amp;Checks!$AB$253)</f>
        <v/>
      </c>
      <c r="E67" s="114" t="str">
        <f aca="false">IF(Checks!$V$253="","",Checks!$V$253)&amp;IF(Checks!$AC$253="","",IF(Checks!$V$253="","",CHAR(10))&amp;"N/A just.: "&amp;Checks!$AC$253)&amp;IF(Checks!$W$253="","",CHAR(10)&amp;"Batch: "&amp;Checks!$W$253)&amp;IF(AND(Checks!$X$253="",Checks!$Y$253=""),"",CHAR(10)&amp;"Exp: "&amp;Checks!$X$253&amp;"  /  Act: "&amp;Checks!$Y$253)</f>
        <v/>
      </c>
      <c r="F67" s="114" t="str">
        <f aca="false">IF(Checks!$Z$253="","","Evidence: "&amp;Checks!$Z$253)&amp;IF(Checks!$AA$253="","",IF(Checks!$Z$253="","",CHAR(10))&amp;"CA: "&amp;Checks!$AA$253)</f>
        <v/>
      </c>
      <c r="G67" s="114" t="str">
        <f aca="false">IF(ISNUMBER(Checks!$AD$253),TEXT(Checks!$AD$253,"DD-MMM-YY HH:MM")&amp;" "&amp;Checks!$P$253,"")&amp;IF(Checks!$AE$253="","",CHAR(10)&amp;"Verifier: "&amp;Checks!$AE$253)&amp;IF(Checks!$T$253="","",CHAR(10)&amp;"PIC: "&amp;Checks!$T$253)</f>
        <v/>
      </c>
      <c r="H67" s="115" t="str">
        <f aca="false">IF(Checks!$AH$253="","",Checks!$AH$253)</f>
        <v>OPEN</v>
      </c>
    </row>
    <row r="68" customFormat="false" ht="114" hidden="false" customHeight="true" outlineLevel="0" collapsed="false">
      <c r="A68" s="114" t="str">
        <f aca="false">Checks!$A$254&amp;CHAR(10)&amp;IF(Checks!$I$254="","",Checks!$I$254&amp;": ")&amp;Checks!$J$254</f>
        <v>F07-UPL-10
F&amp;B Linen: Table cloth - on board</v>
      </c>
      <c r="B68" s="114" t="str">
        <f aca="false">Checks!$K$254&amp;IF(Checks!$O$254="","",IF(Checks!$K$254="","",CHAR(10))&amp;"Note: "&amp;Checks!$O$254)</f>
        <v>Available (ticked in reference)</v>
      </c>
      <c r="C68" s="114" t="str">
        <f aca="false">Checks!$N$254&amp;CHAR(10)&amp;IF(ISNUMBER(Checks!$R$254),TEXT(Checks!$R$254,"DD-MMM-YY HH:MM"),"")&amp;" "&amp;Checks!$P$254</f>
        <v>Required
09-Oct-26 11:00 LHR</v>
      </c>
      <c r="D68" s="114" t="str">
        <f aca="false">IF(Checks!$U$254="","",Checks!$U$254)&amp;IF(Checks!$AB$254="","",CHAR(10)&amp;"CA: "&amp;Checks!$AB$254)</f>
        <v/>
      </c>
      <c r="E68" s="114" t="str">
        <f aca="false">IF(Checks!$V$254="","",Checks!$V$254)&amp;IF(Checks!$AC$254="","",IF(Checks!$V$254="","",CHAR(10))&amp;"N/A just.: "&amp;Checks!$AC$254)&amp;IF(Checks!$W$254="","",CHAR(10)&amp;"Batch: "&amp;Checks!$W$254)&amp;IF(AND(Checks!$X$254="",Checks!$Y$254=""),"",CHAR(10)&amp;"Exp: "&amp;Checks!$X$254&amp;"  /  Act: "&amp;Checks!$Y$254)</f>
        <v/>
      </c>
      <c r="F68" s="114" t="str">
        <f aca="false">IF(Checks!$Z$254="","","Evidence: "&amp;Checks!$Z$254)&amp;IF(Checks!$AA$254="","",IF(Checks!$Z$254="","",CHAR(10))&amp;"CA: "&amp;Checks!$AA$254)</f>
        <v/>
      </c>
      <c r="G68" s="114" t="str">
        <f aca="false">IF(ISNUMBER(Checks!$AD$254),TEXT(Checks!$AD$254,"DD-MMM-YY HH:MM")&amp;" "&amp;Checks!$P$254,"")&amp;IF(Checks!$AE$254="","",CHAR(10)&amp;"Verifier: "&amp;Checks!$AE$254)&amp;IF(Checks!$T$254="","",CHAR(10)&amp;"PIC: "&amp;Checks!$T$254)</f>
        <v/>
      </c>
      <c r="H68" s="115" t="str">
        <f aca="false">IF(Checks!$AH$254="","",Checks!$AH$254)</f>
        <v>OPEN</v>
      </c>
    </row>
    <row r="69" customFormat="false" ht="114" hidden="false" customHeight="true" outlineLevel="0" collapsed="false">
      <c r="A69" s="114" t="str">
        <f aca="false">Checks!$A$255&amp;CHAR(10)&amp;IF(Checks!$I$255="","",Checks!$I$255&amp;": ")&amp;Checks!$J$255</f>
        <v>F07-UPL-11
F&amp;B Linen: Bread linen (using table cloth) - on board</v>
      </c>
      <c r="B69" s="114" t="str">
        <f aca="false">Checks!$K$255&amp;IF(Checks!$O$255="","",IF(Checks!$K$255="","",CHAR(10))&amp;"Note: "&amp;Checks!$O$255)</f>
        <v>Available (ticked in reference)</v>
      </c>
      <c r="C69" s="114" t="str">
        <f aca="false">Checks!$N$255&amp;CHAR(10)&amp;IF(ISNUMBER(Checks!$R$255),TEXT(Checks!$R$255,"DD-MMM-YY HH:MM"),"")&amp;" "&amp;Checks!$P$255</f>
        <v>Required
09-Oct-26 11:00 LHR</v>
      </c>
      <c r="D69" s="114" t="str">
        <f aca="false">IF(Checks!$U$255="","",Checks!$U$255)&amp;IF(Checks!$AB$255="","",CHAR(10)&amp;"CA: "&amp;Checks!$AB$255)</f>
        <v/>
      </c>
      <c r="E69" s="114" t="str">
        <f aca="false">IF(Checks!$V$255="","",Checks!$V$255)&amp;IF(Checks!$AC$255="","",IF(Checks!$V$255="","",CHAR(10))&amp;"N/A just.: "&amp;Checks!$AC$255)&amp;IF(Checks!$W$255="","",CHAR(10)&amp;"Batch: "&amp;Checks!$W$255)&amp;IF(AND(Checks!$X$255="",Checks!$Y$255=""),"",CHAR(10)&amp;"Exp: "&amp;Checks!$X$255&amp;"  /  Act: "&amp;Checks!$Y$255)</f>
        <v/>
      </c>
      <c r="F69" s="114" t="str">
        <f aca="false">IF(Checks!$Z$255="","","Evidence: "&amp;Checks!$Z$255)&amp;IF(Checks!$AA$255="","",IF(Checks!$Z$255="","",CHAR(10))&amp;"CA: "&amp;Checks!$AA$255)</f>
        <v/>
      </c>
      <c r="G69" s="114" t="str">
        <f aca="false">IF(ISNUMBER(Checks!$AD$255),TEXT(Checks!$AD$255,"DD-MMM-YY HH:MM")&amp;" "&amp;Checks!$P$255,"")&amp;IF(Checks!$AE$255="","",CHAR(10)&amp;"Verifier: "&amp;Checks!$AE$255)&amp;IF(Checks!$T$255="","",CHAR(10)&amp;"PIC: "&amp;Checks!$T$255)</f>
        <v/>
      </c>
      <c r="H69" s="115" t="str">
        <f aca="false">IF(Checks!$AH$255="","",Checks!$AH$255)</f>
        <v>OPEN</v>
      </c>
    </row>
    <row r="70" customFormat="false" ht="114" hidden="false" customHeight="true" outlineLevel="0" collapsed="false">
      <c r="A70" s="114" t="str">
        <f aca="false">Checks!$A$256&amp;CHAR(10)&amp;IF(Checks!$I$256="","",Checks!$I$256&amp;": ")&amp;Checks!$J$256</f>
        <v>F07-UPL-12
F&amp;B Linen: Trolley cloth - on board</v>
      </c>
      <c r="B70" s="114" t="str">
        <f aca="false">SUBSTITUTE(Checks!$K$256&amp;IF(Checks!$O$256="","",IF(Checks!$K$256="","",CHAR(10))&amp;"Note: "&amp;Checks!$O$256),"F&amp;B LINEN!","Ref: F&amp;B LINEN!")</f>
        <v>Wide body: Top/Middle &amp; Bottom
Note: Per note Ref: F&amp;B LINEN!B79:C80.</v>
      </c>
      <c r="C70" s="114" t="str">
        <f aca="false">Checks!$N$256&amp;CHAR(10)&amp;IF(ISNUMBER(Checks!$R$256),TEXT(Checks!$R$256,"DD-MMM-YY HH:MM"),"")&amp;" "&amp;Checks!$P$256</f>
        <v>Required
09-Oct-26 11:00 LHR</v>
      </c>
      <c r="D70" s="114" t="str">
        <f aca="false">IF(Checks!$U$256="","",Checks!$U$256)&amp;IF(Checks!$AB$256="","",CHAR(10)&amp;"CA: "&amp;Checks!$AB$256)</f>
        <v/>
      </c>
      <c r="E70" s="114" t="str">
        <f aca="false">IF(Checks!$V$256="","",Checks!$V$256)&amp;IF(Checks!$AC$256="","",IF(Checks!$V$256="","",CHAR(10))&amp;"N/A just.: "&amp;Checks!$AC$256)&amp;IF(Checks!$W$256="","",CHAR(10)&amp;"Batch: "&amp;Checks!$W$256)&amp;IF(AND(Checks!$X$256="",Checks!$Y$256=""),"",CHAR(10)&amp;"Exp: "&amp;Checks!$X$256&amp;"  /  Act: "&amp;Checks!$Y$256)</f>
        <v/>
      </c>
      <c r="F70" s="114" t="str">
        <f aca="false">IF(Checks!$Z$256="","","Evidence: "&amp;Checks!$Z$256)&amp;IF(Checks!$AA$256="","",IF(Checks!$Z$256="","",CHAR(10))&amp;"CA: "&amp;Checks!$AA$256)</f>
        <v/>
      </c>
      <c r="G70" s="114" t="str">
        <f aca="false">IF(ISNUMBER(Checks!$AD$256),TEXT(Checks!$AD$256,"DD-MMM-YY HH:MM")&amp;" "&amp;Checks!$P$256,"")&amp;IF(Checks!$AE$256="","",CHAR(10)&amp;"Verifier: "&amp;Checks!$AE$256)&amp;IF(Checks!$T$256="","",CHAR(10)&amp;"PIC: "&amp;Checks!$T$256)</f>
        <v/>
      </c>
      <c r="H70" s="115" t="str">
        <f aca="false">IF(Checks!$AH$256="","",Checks!$AH$256)</f>
        <v>OPEN</v>
      </c>
    </row>
    <row r="71" customFormat="false" ht="114" hidden="false" customHeight="true" outlineLevel="0" collapsed="false">
      <c r="A71" s="114" t="str">
        <f aca="false">Checks!$A$257&amp;CHAR(10)&amp;IF(Checks!$I$257="","",Checks!$I$257&amp;": ")&amp;Checks!$J$257</f>
        <v>F07-UPL-13
F&amp;B Linen: Linen bag - on board</v>
      </c>
      <c r="B71" s="114" t="str">
        <f aca="false">Checks!$K$257&amp;IF(Checks!$O$257="","",IF(Checks!$K$257="","",CHAR(10))&amp;"Note: "&amp;Checks!$O$257)</f>
        <v>Available (ticked in reference)</v>
      </c>
      <c r="C71" s="114" t="str">
        <f aca="false">Checks!$N$257&amp;CHAR(10)&amp;IF(ISNUMBER(Checks!$R$257),TEXT(Checks!$R$257,"DD-MMM-YY HH:MM"),"")&amp;" "&amp;Checks!$P$257</f>
        <v>Required
09-Oct-26 11:00 LHR</v>
      </c>
      <c r="D71" s="114" t="str">
        <f aca="false">IF(Checks!$U$257="","",Checks!$U$257)&amp;IF(Checks!$AB$257="","",CHAR(10)&amp;"CA: "&amp;Checks!$AB$257)</f>
        <v/>
      </c>
      <c r="E71" s="114" t="str">
        <f aca="false">IF(Checks!$V$257="","",Checks!$V$257)&amp;IF(Checks!$AC$257="","",IF(Checks!$V$257="","",CHAR(10))&amp;"N/A just.: "&amp;Checks!$AC$257)&amp;IF(Checks!$W$257="","",CHAR(10)&amp;"Batch: "&amp;Checks!$W$257)&amp;IF(AND(Checks!$X$257="",Checks!$Y$257=""),"",CHAR(10)&amp;"Exp: "&amp;Checks!$X$257&amp;"  /  Act: "&amp;Checks!$Y$257)</f>
        <v/>
      </c>
      <c r="F71" s="114" t="str">
        <f aca="false">IF(Checks!$Z$257="","","Evidence: "&amp;Checks!$Z$257)&amp;IF(Checks!$AA$257="","",IF(Checks!$Z$257="","",CHAR(10))&amp;"CA: "&amp;Checks!$AA$257)</f>
        <v/>
      </c>
      <c r="G71" s="114" t="str">
        <f aca="false">IF(ISNUMBER(Checks!$AD$257),TEXT(Checks!$AD$257,"DD-MMM-YY HH:MM")&amp;" "&amp;Checks!$P$257,"")&amp;IF(Checks!$AE$257="","",CHAR(10)&amp;"Verifier: "&amp;Checks!$AE$257)&amp;IF(Checks!$T$257="","",CHAR(10)&amp;"PIC: "&amp;Checks!$T$257)</f>
        <v/>
      </c>
      <c r="H71" s="115" t="str">
        <f aca="false">IF(Checks!$AH$257="","",Checks!$AH$257)</f>
        <v>OPEN</v>
      </c>
    </row>
    <row r="72" customFormat="false" ht="114" hidden="false" customHeight="true" outlineLevel="0" collapsed="false">
      <c r="A72" s="114" t="str">
        <f aca="false">Checks!$A$258&amp;CHAR(10)&amp;IF(Checks!$I$258="","",Checks!$I$258&amp;": ")&amp;Checks!$J$258</f>
        <v>F07-UPL-14
Seat Linen: Seat pillow (BS &amp; BC) - on board</v>
      </c>
      <c r="B72" s="114" t="str">
        <f aca="false">Checks!$K$258&amp;IF(Checks!$O$258="","",IF(Checks!$K$258="","",CHAR(10))&amp;"Note: "&amp;Checks!$O$258)</f>
        <v>Available 100% (ticked in reference)</v>
      </c>
      <c r="C72" s="114" t="str">
        <f aca="false">Checks!$N$258&amp;CHAR(10)&amp;IF(ISNUMBER(Checks!$R$258),TEXT(Checks!$R$258,"DD-MMM-YY HH:MM"),"")&amp;" "&amp;Checks!$P$258</f>
        <v>Required
09-Oct-26 11:00 LHR</v>
      </c>
      <c r="D72" s="114" t="str">
        <f aca="false">IF(Checks!$U$258="","",Checks!$U$258)&amp;IF(Checks!$AB$258="","",CHAR(10)&amp;"CA: "&amp;Checks!$AB$258)</f>
        <v/>
      </c>
      <c r="E72" s="114" t="str">
        <f aca="false">IF(Checks!$V$258="","",Checks!$V$258)&amp;IF(Checks!$AC$258="","",IF(Checks!$V$258="","",CHAR(10))&amp;"N/A just.: "&amp;Checks!$AC$258)&amp;IF(Checks!$W$258="","",CHAR(10)&amp;"Batch: "&amp;Checks!$W$258)&amp;IF(AND(Checks!$X$258="",Checks!$Y$258=""),"",CHAR(10)&amp;"Exp: "&amp;Checks!$X$258&amp;"  /  Act: "&amp;Checks!$Y$258)</f>
        <v/>
      </c>
      <c r="F72" s="114" t="str">
        <f aca="false">IF(Checks!$Z$258="","","Evidence: "&amp;Checks!$Z$258)&amp;IF(Checks!$AA$258="","",IF(Checks!$Z$258="","",CHAR(10))&amp;"CA: "&amp;Checks!$AA$258)</f>
        <v/>
      </c>
      <c r="G72" s="114" t="str">
        <f aca="false">IF(ISNUMBER(Checks!$AD$258),TEXT(Checks!$AD$258,"DD-MMM-YY HH:MM")&amp;" "&amp;Checks!$P$258,"")&amp;IF(Checks!$AE$258="","",CHAR(10)&amp;"Verifier: "&amp;Checks!$AE$258)&amp;IF(Checks!$T$258="","",CHAR(10)&amp;"PIC: "&amp;Checks!$T$258)</f>
        <v/>
      </c>
      <c r="H72" s="115" t="str">
        <f aca="false">IF(Checks!$AH$258="","",Checks!$AH$258)</f>
        <v>OPEN</v>
      </c>
    </row>
    <row r="73" customFormat="false" ht="114" hidden="false" customHeight="true" outlineLevel="0" collapsed="false">
      <c r="A73" s="114" t="str">
        <f aca="false">Checks!$A$259&amp;CHAR(10)&amp;IF(Checks!$I$259="","",Checks!$I$259&amp;": ")&amp;Checks!$J$259</f>
        <v>F07-UPL-15
Seat Linen: Duvet (BS &amp; BC) - on board</v>
      </c>
      <c r="B73" s="114" t="str">
        <f aca="false">Checks!$K$259&amp;IF(Checks!$O$259="","",IF(Checks!$K$259="","",CHAR(10))&amp;"Note: "&amp;Checks!$O$259)</f>
        <v>Available 100% (ticked in reference)</v>
      </c>
      <c r="C73" s="114" t="str">
        <f aca="false">Checks!$N$259&amp;CHAR(10)&amp;IF(ISNUMBER(Checks!$R$259),TEXT(Checks!$R$259,"DD-MMM-YY HH:MM"),"")&amp;" "&amp;Checks!$P$259</f>
        <v>Required
09-Oct-26 11:00 LHR</v>
      </c>
      <c r="D73" s="114" t="str">
        <f aca="false">IF(Checks!$U$259="","",Checks!$U$259)&amp;IF(Checks!$AB$259="","",CHAR(10)&amp;"CA: "&amp;Checks!$AB$259)</f>
        <v/>
      </c>
      <c r="E73" s="114" t="str">
        <f aca="false">IF(Checks!$V$259="","",Checks!$V$259)&amp;IF(Checks!$AC$259="","",IF(Checks!$V$259="","",CHAR(10))&amp;"N/A just.: "&amp;Checks!$AC$259)&amp;IF(Checks!$W$259="","",CHAR(10)&amp;"Batch: "&amp;Checks!$W$259)&amp;IF(AND(Checks!$X$259="",Checks!$Y$259=""),"",CHAR(10)&amp;"Exp: "&amp;Checks!$X$259&amp;"  /  Act: "&amp;Checks!$Y$259)</f>
        <v/>
      </c>
      <c r="F73" s="114" t="str">
        <f aca="false">IF(Checks!$Z$259="","","Evidence: "&amp;Checks!$Z$259)&amp;IF(Checks!$AA$259="","",IF(Checks!$Z$259="","",CHAR(10))&amp;"CA: "&amp;Checks!$AA$259)</f>
        <v/>
      </c>
      <c r="G73" s="114" t="str">
        <f aca="false">IF(ISNUMBER(Checks!$AD$259),TEXT(Checks!$AD$259,"DD-MMM-YY HH:MM")&amp;" "&amp;Checks!$P$259,"")&amp;IF(Checks!$AE$259="","",CHAR(10)&amp;"Verifier: "&amp;Checks!$AE$259)&amp;IF(Checks!$T$259="","",CHAR(10)&amp;"PIC: "&amp;Checks!$T$259)</f>
        <v/>
      </c>
      <c r="H73" s="115" t="str">
        <f aca="false">IF(Checks!$AH$259="","",Checks!$AH$259)</f>
        <v>OPEN</v>
      </c>
    </row>
    <row r="74" customFormat="false" ht="114" hidden="false" customHeight="true" outlineLevel="0" collapsed="false">
      <c r="A74" s="114" t="str">
        <f aca="false">Checks!$A$260&amp;CHAR(10)&amp;IF(Checks!$I$260="","",Checks!$I$260&amp;": ")&amp;Checks!$J$260</f>
        <v>F07-UPL-16
Seat Linen: Mattress (BS &amp; BC) - on board</v>
      </c>
      <c r="B74" s="114" t="str">
        <f aca="false">Checks!$K$260&amp;IF(Checks!$O$260="","",IF(Checks!$K$260="","",CHAR(10))&amp;"Note: "&amp;Checks!$O$260)</f>
        <v>Available 100% (ticked in reference)</v>
      </c>
      <c r="C74" s="114" t="str">
        <f aca="false">Checks!$N$260&amp;CHAR(10)&amp;IF(ISNUMBER(Checks!$R$260),TEXT(Checks!$R$260,"DD-MMM-YY HH:MM"),"")&amp;" "&amp;Checks!$P$260</f>
        <v>Required
09-Oct-26 11:00 LHR</v>
      </c>
      <c r="D74" s="114" t="str">
        <f aca="false">IF(Checks!$U$260="","",Checks!$U$260)&amp;IF(Checks!$AB$260="","",CHAR(10)&amp;"CA: "&amp;Checks!$AB$260)</f>
        <v/>
      </c>
      <c r="E74" s="114" t="str">
        <f aca="false">IF(Checks!$V$260="","",Checks!$V$260)&amp;IF(Checks!$AC$260="","",IF(Checks!$V$260="","",CHAR(10))&amp;"N/A just.: "&amp;Checks!$AC$260)&amp;IF(Checks!$W$260="","",CHAR(10)&amp;"Batch: "&amp;Checks!$W$260)&amp;IF(AND(Checks!$X$260="",Checks!$Y$260=""),"",CHAR(10)&amp;"Exp: "&amp;Checks!$X$260&amp;"  /  Act: "&amp;Checks!$Y$260)</f>
        <v/>
      </c>
      <c r="F74" s="114" t="str">
        <f aca="false">IF(Checks!$Z$260="","","Evidence: "&amp;Checks!$Z$260)&amp;IF(Checks!$AA$260="","",IF(Checks!$Z$260="","",CHAR(10))&amp;"CA: "&amp;Checks!$AA$260)</f>
        <v/>
      </c>
      <c r="G74" s="114" t="str">
        <f aca="false">IF(ISNUMBER(Checks!$AD$260),TEXT(Checks!$AD$260,"DD-MMM-YY HH:MM")&amp;" "&amp;Checks!$P$260,"")&amp;IF(Checks!$AE$260="","",CHAR(10)&amp;"Verifier: "&amp;Checks!$AE$260)&amp;IF(Checks!$T$260="","",CHAR(10)&amp;"PIC: "&amp;Checks!$T$260)</f>
        <v/>
      </c>
      <c r="H74" s="115" t="str">
        <f aca="false">IF(Checks!$AH$260="","",Checks!$AH$260)</f>
        <v>OPEN</v>
      </c>
    </row>
    <row r="75" customFormat="false" ht="114" hidden="false" customHeight="true" outlineLevel="0" collapsed="false">
      <c r="A75" s="114" t="str">
        <f aca="false">Checks!$A$261&amp;CHAR(10)&amp;IF(Checks!$I$261="","",Checks!$I$261&amp;": ")&amp;Checks!$J$261</f>
        <v>F07-UPL-17
Signature Drinks: Signature drink &amp; garnish (BC) - on board</v>
      </c>
      <c r="B75" s="114" t="str">
        <f aca="false">Checks!$K$261&amp;IF(Checks!$O$261="","",IF(Checks!$K$261="","",CHAR(10))&amp;"Note: "&amp;Checks!$O$261)</f>
        <v>Available (ticked in reference)
Note: Signature drinks &amp; garnish uplifted from KUL (note D79).</v>
      </c>
      <c r="C75" s="114" t="str">
        <f aca="false">Checks!$N$261&amp;CHAR(10)&amp;IF(ISNUMBER(Checks!$R$261),TEXT(Checks!$R$261,"DD-MMM-YY HH:MM"),"")&amp;" "&amp;Checks!$P$261</f>
        <v>Required
09-Oct-26 11:00 LHR</v>
      </c>
      <c r="D75" s="114" t="str">
        <f aca="false">IF(Checks!$U$261="","",Checks!$U$261)&amp;IF(Checks!$AB$261="","",CHAR(10)&amp;"CA: "&amp;Checks!$AB$261)</f>
        <v/>
      </c>
      <c r="E75" s="114" t="str">
        <f aca="false">IF(Checks!$V$261="","",Checks!$V$261)&amp;IF(Checks!$AC$261="","",IF(Checks!$V$261="","",CHAR(10))&amp;"N/A just.: "&amp;Checks!$AC$261)&amp;IF(Checks!$W$261="","",CHAR(10)&amp;"Batch: "&amp;Checks!$W$261)&amp;IF(AND(Checks!$X$261="",Checks!$Y$261=""),"",CHAR(10)&amp;"Exp: "&amp;Checks!$X$261&amp;"  /  Act: "&amp;Checks!$Y$261)</f>
        <v/>
      </c>
      <c r="F75" s="114" t="str">
        <f aca="false">IF(Checks!$Z$261="","","Evidence: "&amp;Checks!$Z$261)&amp;IF(Checks!$AA$261="","",IF(Checks!$Z$261="","",CHAR(10))&amp;"CA: "&amp;Checks!$AA$261)</f>
        <v/>
      </c>
      <c r="G75" s="114" t="str">
        <f aca="false">IF(ISNUMBER(Checks!$AD$261),TEXT(Checks!$AD$261,"DD-MMM-YY HH:MM")&amp;" "&amp;Checks!$P$261,"")&amp;IF(Checks!$AE$261="","",CHAR(10)&amp;"Verifier: "&amp;Checks!$AE$261)&amp;IF(Checks!$T$261="","",CHAR(10)&amp;"PIC: "&amp;Checks!$T$261)</f>
        <v/>
      </c>
      <c r="H75" s="115" t="str">
        <f aca="false">IF(Checks!$AH$261="","",Checks!$AH$261)</f>
        <v>OPEN</v>
      </c>
    </row>
    <row r="77" customFormat="false" ht="24" hidden="false" customHeight="true" outlineLevel="0" collapsed="false">
      <c r="A77" s="116" t="s">
        <v>3453</v>
      </c>
      <c r="B77" s="116"/>
      <c r="C77" s="116"/>
      <c r="D77" s="116"/>
      <c r="E77" s="116" t="s">
        <v>3454</v>
      </c>
      <c r="F77" s="116"/>
      <c r="G77" s="116"/>
      <c r="H77" s="116"/>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row r="85" customFormat="false" ht="21.75" hidden="false" customHeight="true" outlineLevel="0" collapsed="false">
      <c r="A85" s="117"/>
      <c r="B85" s="117"/>
      <c r="C85" s="117"/>
      <c r="D85" s="117"/>
      <c r="E85" s="117"/>
      <c r="F85" s="117"/>
      <c r="G85" s="117"/>
      <c r="H85" s="117"/>
    </row>
    <row r="86" customFormat="false" ht="21.75" hidden="false" customHeight="true" outlineLevel="0" collapsed="false">
      <c r="A86" s="117"/>
      <c r="B86" s="117"/>
      <c r="C86" s="117"/>
      <c r="D86" s="117"/>
      <c r="E86" s="117"/>
      <c r="F86" s="117"/>
      <c r="G86" s="117"/>
      <c r="H86" s="117"/>
    </row>
    <row r="87" customFormat="false" ht="21.75" hidden="false" customHeight="true" outlineLevel="0" collapsed="false">
      <c r="A87" s="117"/>
      <c r="B87" s="117"/>
      <c r="C87" s="117"/>
      <c r="D87" s="117"/>
      <c r="E87" s="117"/>
      <c r="F87" s="117"/>
      <c r="G87" s="117"/>
      <c r="H8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5">
    <cfRule type="expression" priority="18" aboveAverage="0" equalAverage="0" bottom="0" percent="0" rank="0" text="" dxfId="35">
      <formula>LEFT($H24,3)="N/A"</formula>
    </cfRule>
  </conditionalFormatting>
  <conditionalFormatting sqref="D24:D7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3408</v>
      </c>
      <c r="B2" s="94" t="str">
        <f aca="false">Flights!$F$12&amp;"   "&amp;TEXT(Flights!$D$12,"DD-MMM-YY")&amp;" ("&amp;Flights!$E$12&amp;")"</f>
        <v>MH0752   10-Oct-26 (SAT)</v>
      </c>
      <c r="C2" s="94"/>
      <c r="D2" s="94"/>
      <c r="E2" s="95" t="s">
        <v>3409</v>
      </c>
      <c r="F2" s="96" t="str">
        <f aca="false">Flights!$AT$12</f>
        <v>NOT READY – DOCUMENTS</v>
      </c>
      <c r="G2" s="96"/>
      <c r="H2" s="96"/>
    </row>
    <row r="3" customFormat="false" ht="24" hidden="false" customHeight="true" outlineLevel="0" collapsed="false">
      <c r="A3" s="93" t="s">
        <v>3410</v>
      </c>
      <c r="B3" s="94" t="str">
        <f aca="false">Flights!$G$12&amp;" → "&amp;Flights!$H$12&amp;"   Class "&amp;Flights!$K$12&amp;"   Seat "&amp;Flights!$O$12</f>
        <v>KUL → HAN   Class EY   Seat 4A</v>
      </c>
      <c r="C3" s="94"/>
      <c r="D3" s="94"/>
      <c r="E3" s="95" t="s">
        <v>73</v>
      </c>
      <c r="F3" s="95" t="s">
        <v>3411</v>
      </c>
      <c r="G3" s="95" t="s">
        <v>3412</v>
      </c>
      <c r="H3" s="95"/>
    </row>
    <row r="4" customFormat="false" ht="24" hidden="false" customHeight="true" outlineLevel="0" collapsed="false">
      <c r="A4" s="93" t="s">
        <v>3413</v>
      </c>
      <c r="B4" s="94" t="str">
        <f aca="false">IF(ISNUMBER(Flights!$I$12),TEXT(Flights!$I$12,"DD-MMM-YY HH:MM"),"")&amp;" "&amp;Flights!$G$12&amp;"  →  "&amp;IF(ISNUMBER(Flights!$J$12),TEXT(Flights!$J$12,"DD-MMM-YY HH:MM"),"")&amp;" "&amp;Flights!$H$12</f>
        <v>10-Oct-26 09:35 KUL  →  10-Oct-26 12:15 HAN</v>
      </c>
      <c r="C4" s="94"/>
      <c r="D4" s="94"/>
      <c r="E4" s="93" t="s">
        <v>3414</v>
      </c>
      <c r="F4" s="97" t="str">
        <f aca="false">IF(ISNUMBER(Flights!$AG$12),TEXT(Flights!$AG$12,"DD-MMM-YY HH:MM"),"")&amp;" "&amp;Flights!$V$12</f>
        <v>03-Oct-26 09:35 KUL</v>
      </c>
      <c r="G4" s="98" t="n">
        <f aca="false">Flights!$AJ$12</f>
        <v>0</v>
      </c>
      <c r="H4" s="98"/>
    </row>
    <row r="5" customFormat="false" ht="24" hidden="false" customHeight="true" outlineLevel="0" collapsed="false">
      <c r="A5" s="93" t="s">
        <v>3415</v>
      </c>
      <c r="B5" s="94" t="str">
        <f aca="false">Flights!$L$12&amp;" – "&amp;Flights!$M$12</f>
        <v>B738MAX – B737-8 (B7M8)</v>
      </c>
      <c r="C5" s="94"/>
      <c r="D5" s="94"/>
      <c r="E5" s="93" t="s">
        <v>3416</v>
      </c>
      <c r="F5" s="97" t="str">
        <f aca="false">IF(ISNUMBER(Flights!$AH$12),TEXT(Flights!$AH$12,"DD-MMM-YY HH:MM"),"")&amp;" "&amp;Flights!$V$12</f>
        <v>09-Oct-26 09:35 KUL</v>
      </c>
      <c r="G5" s="98" t="n">
        <f aca="false">Flights!$AK$12</f>
        <v>0</v>
      </c>
      <c r="H5" s="98"/>
    </row>
    <row r="6" customFormat="false" ht="24" hidden="false" customHeight="true" outlineLevel="0" collapsed="false">
      <c r="A6" s="93" t="s">
        <v>3417</v>
      </c>
      <c r="B6" s="94" t="str">
        <f aca="false">IF(TRIM(Flights!$N$12)="","__________________",Flights!$N$12)</f>
        <v>__________________</v>
      </c>
      <c r="C6" s="94"/>
      <c r="D6" s="94"/>
      <c r="E6" s="93" t="s">
        <v>3418</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3419</v>
      </c>
      <c r="B7" s="94" t="str">
        <f aca="false">Flights!$T$12</f>
        <v>1 Meal (Meal)</v>
      </c>
      <c r="C7" s="94"/>
      <c r="D7" s="94"/>
      <c r="E7" s="93" t="s">
        <v>3420</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155</v>
      </c>
      <c r="B8" s="94" t="str">
        <f aca="false">Flights!$V$12&amp;"   (reference uplift stns: "&amp;Flights!$U$12&amp;")"</f>
        <v>KUL   (reference uplift stns: KUL/HAN)</v>
      </c>
      <c r="C8" s="94"/>
      <c r="D8" s="94"/>
      <c r="E8" s="93" t="s">
        <v>3421</v>
      </c>
      <c r="F8" s="99" t="s">
        <v>3422</v>
      </c>
      <c r="G8" s="98" t="n">
        <f aca="false">Flights!$AN$12</f>
        <v>0</v>
      </c>
      <c r="H8" s="98"/>
    </row>
    <row r="9" customFormat="false" ht="12.75" hidden="false" customHeight="true" outlineLevel="0" collapsed="false">
      <c r="A9" s="93" t="s">
        <v>3423</v>
      </c>
      <c r="B9" s="94" t="str">
        <f aca="false">TRIM(Flights!$P$12&amp;"  "&amp;Flights!$Q$12)</f>
        <v>2H 50M Overnight HAN</v>
      </c>
      <c r="C9" s="94"/>
      <c r="D9" s="94"/>
      <c r="E9" s="93" t="s">
        <v>3424</v>
      </c>
      <c r="F9" s="100" t="n">
        <f aca="false">Flights!$AP$12</f>
        <v>0</v>
      </c>
      <c r="G9" s="100" t="n">
        <f aca="false">Flights!$AQ$12</f>
        <v>0</v>
      </c>
      <c r="H9" s="100" t="n">
        <f aca="false">Flights!$AU$12</f>
        <v>0</v>
      </c>
    </row>
    <row r="10" customFormat="false" ht="24" hidden="false" customHeight="true" outlineLevel="0" collapsed="false">
      <c r="A10" s="93" t="s">
        <v>3425</v>
      </c>
      <c r="B10" s="94" t="str">
        <f aca="false">IF(TRIM(Flights!$X$12)="","__________________",Flights!$X$12)</f>
        <v>__________________</v>
      </c>
      <c r="C10" s="94"/>
      <c r="D10" s="94"/>
      <c r="E10" s="93" t="s">
        <v>3426</v>
      </c>
      <c r="F10" s="100" t="n">
        <f aca="false">Flights!$AO$12</f>
        <v>20</v>
      </c>
      <c r="G10" s="100" t="n">
        <f aca="false">Flights!$AS$12</f>
        <v>0</v>
      </c>
      <c r="H10" s="100" t="n">
        <f aca="false">Flights!$AR$12</f>
        <v>2</v>
      </c>
    </row>
    <row r="11" customFormat="false" ht="21" hidden="false" customHeight="true" outlineLevel="0" collapsed="false">
      <c r="A11" s="93" t="s">
        <v>3427</v>
      </c>
      <c r="B11" s="94" t="str">
        <f aca="false">IF(TRIM(Flights!$Y$12)="","__________________",Flights!$Y$12)</f>
        <v>__________________</v>
      </c>
      <c r="C11" s="94"/>
      <c r="D11" s="94"/>
      <c r="E11" s="93" t="s">
        <v>3428</v>
      </c>
      <c r="F11" s="100" t="str">
        <f aca="false">Flights!$AV$12&amp;" / "&amp;Flights!$AW$12</f>
        <v>0 / 20</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IF(Documents!$F$12="","",Documents!$F$12)</f>
        <v/>
      </c>
      <c r="C14" s="99" t="str">
        <f aca="false">IF(Documents!$G$12="","",Documents!$G$12)&amp;IF(ISNUMBER(Documents!$H$12),"  "&amp;TEXT(Documents!$H$12,"DD-MMM-YY"),"")</f>
        <v/>
      </c>
      <c r="D14" s="99"/>
      <c r="E14" s="107" t="str">
        <f aca="false">IF(Documents!$J$12="OUTSTANDING","OUTSTANDING – attach before T-7D (due "&amp;IF(ISNUMBER(Flights!$AG$12),TEXT(Flights!$AG$12,"DD-MMM-YY HH:MM"),"")&amp;" "&amp;Flights!$V$12&amp;")",IF(Documents!$J$12="","Status not recorded",Documents!$J$12))</f>
        <v>OUTSTANDING – attach before T-7D (due 03-Oct-26 09:35 KUL)</v>
      </c>
      <c r="F14" s="108" t="str">
        <f aca="false">"Staple behind this sheet as page A1."&amp;IF(Documents!$I$12="",""," Location: "&amp;Documents!$I$12)</f>
        <v>Staple behind this sheet as page A1.</v>
      </c>
      <c r="G14" s="108"/>
      <c r="H14" s="108"/>
    </row>
    <row r="15" customFormat="false" ht="36" hidden="false" customHeight="true" outlineLevel="0" collapsed="false">
      <c r="A15" s="93" t="s">
        <v>3439</v>
      </c>
      <c r="B15" s="94" t="str">
        <f aca="false">IF(Documents!$K$12="","",Documents!$K$12)</f>
        <v/>
      </c>
      <c r="C15" s="99" t="str">
        <f aca="false">IF(Documents!$L$12="","",Documents!$L$12)&amp;IF(ISNUMBER(Documents!$M$12),"  "&amp;TEXT(Documents!$M$12,"DD-MMM-YY"),"")</f>
        <v/>
      </c>
      <c r="D15" s="99"/>
      <c r="E15" s="107" t="str">
        <f aca="false">IF(Documents!$O$12="OUTSTANDING","OUTSTANDING – attach before T-7D (due "&amp;IF(ISNUMBER(Flights!$AG$12),TEXT(Flights!$AG$12,"DD-MMM-YY HH:MM"),"")&amp;" "&amp;Flights!$V$12&amp;")",IF(Documents!$O$12="","Status not recorded",Documents!$O$12))</f>
        <v>OUTSTANDING – attach before T-7D (due 03-Oct-26 09:35 KUL)</v>
      </c>
      <c r="F15" s="108" t="str">
        <f aca="false">"Staple behind this sheet as page A2."&amp;IF(Documents!$N$12="",""," Location: "&amp;Documents!$N$12)</f>
        <v>Staple behind this sheet as page A2.</v>
      </c>
      <c r="G15" s="108"/>
      <c r="H15" s="108"/>
    </row>
    <row r="16" customFormat="false" ht="22.5" hidden="false" customHeight="true" outlineLevel="0" collapsed="false">
      <c r="A16" s="93" t="s">
        <v>3440</v>
      </c>
      <c r="B16" s="109" t="str">
        <f aca="false">IF(Documents!$Q$12="","",Documents!$Q$12)</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Checks!$A$262&amp;CHAR(10)&amp;IF(Checks!$I$262="","",Checks!$I$262&amp;": ")&amp;Checks!$J$262</f>
        <v>F08-T7-01
Meal: Meal sensory testing completed for this flight's menu cycle (assessed class)</v>
      </c>
      <c r="B23" s="114" t="str">
        <f aca="false">Checks!$K$262&amp;IF(Checks!$O$262="","",IF(Checks!$K$262="","",CHAR(10))&amp;"Note: "&amp;Checks!$O$262)</f>
        <v>Record panel result / score in Result</v>
      </c>
      <c r="C23" s="114" t="str">
        <f aca="false">Checks!$N$262&amp;CHAR(10)&amp;IF(ISNUMBER(Checks!$R$262),TEXT(Checks!$R$262,"DD-MMM-YY HH:MM"),"")&amp;" "&amp;Checks!$P$262</f>
        <v>Required
03-Oct-26 09:35 KUL</v>
      </c>
      <c r="D23" s="114" t="str">
        <f aca="false">IF(Checks!$U$262="","",Checks!$U$262)&amp;IF(Checks!$AB$262="","",CHAR(10)&amp;"CA: "&amp;Checks!$AB$262)</f>
        <v/>
      </c>
      <c r="E23" s="114" t="str">
        <f aca="false">IF(Checks!$V$262="","",Checks!$V$262)&amp;IF(Checks!$AC$262="","",IF(Checks!$V$262="","",CHAR(10))&amp;"N/A just.: "&amp;Checks!$AC$262)&amp;IF(Checks!$W$262="","",CHAR(10)&amp;"Batch: "&amp;Checks!$W$262)&amp;IF(AND(Checks!$X$262="",Checks!$Y$262=""),"",CHAR(10)&amp;"Exp: "&amp;Checks!$X$262&amp;"  /  Act: "&amp;Checks!$Y$262)</f>
        <v/>
      </c>
      <c r="F23" s="114" t="str">
        <f aca="false">IF(Checks!$Z$262="","","Evidence: "&amp;Checks!$Z$262)&amp;IF(Checks!$AA$262="","",IF(Checks!$Z$262="","",CHAR(10))&amp;"CA: "&amp;Checks!$AA$262)</f>
        <v/>
      </c>
      <c r="G23" s="114" t="str">
        <f aca="false">IF(ISNUMBER(Checks!$AD$262),TEXT(Checks!$AD$262,"DD-MMM-YY HH:MM")&amp;" "&amp;Checks!$P$262,"")&amp;IF(Checks!$AE$262="","",CHAR(10)&amp;"Verifier: "&amp;Checks!$AE$262)&amp;IF(Checks!$T$262="","",CHAR(10)&amp;"PIC: "&amp;Checks!$T$262)</f>
        <v/>
      </c>
      <c r="H23" s="115" t="str">
        <f aca="false">IF(Checks!$AH$262="","",Checks!$AH$262)</f>
        <v>OPEN</v>
      </c>
    </row>
    <row r="24" customFormat="false" ht="114" hidden="false" customHeight="true" outlineLevel="0" collapsed="false">
      <c r="A24" s="114" t="str">
        <f aca="false">Checks!$A$263&amp;CHAR(10)&amp;IF(Checks!$I$263="","",Checks!$I$263&amp;": ")&amp;Checks!$J$263</f>
        <v>F08-T7-02
Menu: Printed menu cards confirmed (content, cycle, language, quantity)</v>
      </c>
      <c r="B24" s="114" t="str">
        <f aca="false">Checks!$K$263&amp;IF(Checks!$O$263="","",IF(Checks!$K$263="","",CHAR(10))&amp;"Note: "&amp;Checks!$O$263)</f>
        <v>Menu card matches approved menu for this flight</v>
      </c>
      <c r="C24" s="114" t="str">
        <f aca="false">Checks!$N$263&amp;CHAR(10)&amp;IF(ISNUMBER(Checks!$R$263),TEXT(Checks!$R$263,"DD-MMM-YY HH:MM"),"")&amp;" "&amp;Checks!$P$263</f>
        <v>Required
03-Oct-26 09:35 KUL</v>
      </c>
      <c r="D24" s="114" t="str">
        <f aca="false">IF(Checks!$U$263="","",Checks!$U$263)&amp;IF(Checks!$AB$263="","",CHAR(10)&amp;"CA: "&amp;Checks!$AB$263)</f>
        <v/>
      </c>
      <c r="E24" s="114" t="str">
        <f aca="false">IF(Checks!$V$263="","",Checks!$V$263)&amp;IF(Checks!$AC$263="","",IF(Checks!$V$263="","",CHAR(10))&amp;"N/A just.: "&amp;Checks!$AC$263)&amp;IF(Checks!$W$263="","",CHAR(10)&amp;"Batch: "&amp;Checks!$W$263)&amp;IF(AND(Checks!$X$263="",Checks!$Y$263=""),"",CHAR(10)&amp;"Exp: "&amp;Checks!$X$263&amp;"  /  Act: "&amp;Checks!$Y$263)</f>
        <v/>
      </c>
      <c r="F24" s="114" t="str">
        <f aca="false">IF(Checks!$Z$263="","","Evidence: "&amp;Checks!$Z$263)&amp;IF(Checks!$AA$263="","",IF(Checks!$Z$263="","",CHAR(10))&amp;"CA: "&amp;Checks!$AA$263)</f>
        <v/>
      </c>
      <c r="G24" s="114" t="str">
        <f aca="false">IF(ISNUMBER(Checks!$AD$263),TEXT(Checks!$AD$263,"DD-MMM-YY HH:MM")&amp;" "&amp;Checks!$P$263,"")&amp;IF(Checks!$AE$263="","",CHAR(10)&amp;"Verifier: "&amp;Checks!$AE$263)&amp;IF(Checks!$T$263="","",CHAR(10)&amp;"PIC: "&amp;Checks!$T$263)</f>
        <v/>
      </c>
      <c r="H24" s="115" t="str">
        <f aca="false">IF(Checks!$AH$263="","",Checks!$AH$263)</f>
        <v>OPEN</v>
      </c>
    </row>
    <row r="25" customFormat="false" ht="114" hidden="false" customHeight="true" outlineLevel="0" collapsed="false">
      <c r="A25" s="114" t="str">
        <f aca="false">Checks!$A$264&amp;CHAR(10)&amp;IF(Checks!$I$264="","",Checks!$I$264&amp;": ")&amp;Checks!$J$264</f>
        <v>F08-T7-03
IFE: Digital menu in IFE confirmed (A339 only)</v>
      </c>
      <c r="B25" s="114" t="str">
        <f aca="false">Checks!$K$264&amp;IF(Checks!$O$264="","",IF(Checks!$K$264="","",CHAR(10))&amp;"Note: "&amp;Checks!$O$264)</f>
        <v>Applies when fleet = A339
Note: Digital IFE menu applies to A339 only (user brief). Applicability follows the Fleet cell on Flights.</v>
      </c>
      <c r="C25" s="114" t="str">
        <f aca="false">Checks!$N$264&amp;CHAR(10)&amp;IF(ISNUMBER(Checks!$R$264),TEXT(Checks!$R$264,"DD-MMM-YY HH:MM"),"")&amp;" "&amp;Checks!$P$264</f>
        <v>N/A – rule
03-Oct-26 09:35 KUL</v>
      </c>
      <c r="D25" s="114" t="str">
        <f aca="false">IF(Checks!$U$264="","",Checks!$U$264)&amp;IF(Checks!$AB$264="","",CHAR(10)&amp;"CA: "&amp;Checks!$AB$264)</f>
        <v/>
      </c>
      <c r="E25" s="114" t="str">
        <f aca="false">IF(Checks!$V$264="","",Checks!$V$264)&amp;IF(Checks!$AC$264="","",IF(Checks!$V$264="","",CHAR(10))&amp;"N/A just.: "&amp;Checks!$AC$264)&amp;IF(Checks!$W$264="","",CHAR(10)&amp;"Batch: "&amp;Checks!$W$264)&amp;IF(AND(Checks!$X$264="",Checks!$Y$264=""),"",CHAR(10)&amp;"Exp: "&amp;Checks!$X$264&amp;"  /  Act: "&amp;Checks!$Y$264)</f>
        <v/>
      </c>
      <c r="F25" s="114" t="str">
        <f aca="false">IF(Checks!$Z$264="","","Evidence: "&amp;Checks!$Z$264)&amp;IF(Checks!$AA$264="","",IF(Checks!$Z$264="","",CHAR(10))&amp;"CA: "&amp;Checks!$AA$264)</f>
        <v/>
      </c>
      <c r="G25" s="114" t="str">
        <f aca="false">IF(ISNUMBER(Checks!$AD$264),TEXT(Checks!$AD$264,"DD-MMM-YY HH:MM")&amp;" "&amp;Checks!$P$264,"")&amp;IF(Checks!$AE$264="","",CHAR(10)&amp;"Verifier: "&amp;Checks!$AE$264)&amp;IF(Checks!$T$264="","",CHAR(10)&amp;"PIC: "&amp;Checks!$T$264)</f>
        <v/>
      </c>
      <c r="H25" s="115" t="str">
        <f aca="false">IF(Checks!$AH$264="","",Checks!$AH$264)</f>
        <v>N/A – RULE</v>
      </c>
    </row>
    <row r="26" customFormat="false" ht="114" hidden="false" customHeight="true" outlineLevel="0" collapsed="false">
      <c r="A26" s="114" t="str">
        <f aca="false">Checks!$A$265&amp;CHAR(10)&amp;IF(Checks!$I$265="","",Checks!$I$265&amp;": ")&amp;Checks!$J$265</f>
        <v>F08-T7-04
Staffing: Experienced catering officer assigned to this flight</v>
      </c>
      <c r="B26" s="114" t="str">
        <f aca="false">Checks!$K$265&amp;IF(Checks!$O$265="","",IF(Checks!$K$265="","",CHAR(10))&amp;"Note: "&amp;Checks!$O$265)</f>
        <v>Record officer name in Result</v>
      </c>
      <c r="C26" s="114" t="str">
        <f aca="false">Checks!$N$265&amp;CHAR(10)&amp;IF(ISNUMBER(Checks!$R$265),TEXT(Checks!$R$265,"DD-MMM-YY HH:MM"),"")&amp;" "&amp;Checks!$P$265</f>
        <v>Required
03-Oct-26 09:35 KUL</v>
      </c>
      <c r="D26" s="114" t="str">
        <f aca="false">IF(Checks!$U$265="","",Checks!$U$265)&amp;IF(Checks!$AB$265="","",CHAR(10)&amp;"CA: "&amp;Checks!$AB$265)</f>
        <v/>
      </c>
      <c r="E26" s="114" t="str">
        <f aca="false">IF(Checks!$V$265="","",Checks!$V$265)&amp;IF(Checks!$AC$265="","",IF(Checks!$V$265="","",CHAR(10))&amp;"N/A just.: "&amp;Checks!$AC$265)&amp;IF(Checks!$W$265="","",CHAR(10)&amp;"Batch: "&amp;Checks!$W$265)&amp;IF(AND(Checks!$X$265="",Checks!$Y$265=""),"",CHAR(10)&amp;"Exp: "&amp;Checks!$X$265&amp;"  /  Act: "&amp;Checks!$Y$265)</f>
        <v/>
      </c>
      <c r="F26" s="114" t="str">
        <f aca="false">IF(Checks!$Z$265="","","Evidence: "&amp;Checks!$Z$265)&amp;IF(Checks!$AA$265="","",IF(Checks!$Z$265="","",CHAR(10))&amp;"CA: "&amp;Checks!$AA$265)</f>
        <v/>
      </c>
      <c r="G26" s="114" t="str">
        <f aca="false">IF(ISNUMBER(Checks!$AD$265),TEXT(Checks!$AD$265,"DD-MMM-YY HH:MM")&amp;" "&amp;Checks!$P$265,"")&amp;IF(Checks!$AE$265="","",CHAR(10)&amp;"Verifier: "&amp;Checks!$AE$265)&amp;IF(Checks!$T$265="","",CHAR(10)&amp;"PIC: "&amp;Checks!$T$265)</f>
        <v/>
      </c>
      <c r="H26" s="115" t="str">
        <f aca="false">IF(Checks!$AH$265="","",Checks!$AH$265)</f>
        <v>OPEN</v>
      </c>
    </row>
    <row r="27" customFormat="false" ht="114" hidden="false" customHeight="true" outlineLevel="0" collapsed="false">
      <c r="A27" s="114" t="str">
        <f aca="false">Checks!$A$266&amp;CHAR(10)&amp;IF(Checks!$I$266="","",Checks!$I$266&amp;": ")&amp;Checks!$J$266</f>
        <v>F08-T7-05
ISOP: All latest applicable ISOP revisions communicated to caterer</v>
      </c>
      <c r="B27" s="114" t="str">
        <f aca="false">Checks!$K$266&amp;IF(Checks!$O$266="","",IF(Checks!$K$266="","",CHAR(10))&amp;"Note: "&amp;Checks!$O$266)</f>
        <v>List revision numbers in Result (see ISOP register)</v>
      </c>
      <c r="C27" s="114" t="str">
        <f aca="false">Checks!$N$266&amp;CHAR(10)&amp;IF(ISNUMBER(Checks!$R$266),TEXT(Checks!$R$266,"DD-MMM-YY HH:MM"),"")&amp;" "&amp;Checks!$P$266</f>
        <v>Required
03-Oct-26 09:35 KUL</v>
      </c>
      <c r="D27" s="114" t="str">
        <f aca="false">IF(Checks!$U$266="","",Checks!$U$266)&amp;IF(Checks!$AB$266="","",CHAR(10)&amp;"CA: "&amp;Checks!$AB$266)</f>
        <v/>
      </c>
      <c r="E27" s="114" t="str">
        <f aca="false">IF(Checks!$V$266="","",Checks!$V$266)&amp;IF(Checks!$AC$266="","",IF(Checks!$V$266="","",CHAR(10))&amp;"N/A just.: "&amp;Checks!$AC$266)&amp;IF(Checks!$W$266="","",CHAR(10)&amp;"Batch: "&amp;Checks!$W$266)&amp;IF(AND(Checks!$X$266="",Checks!$Y$266=""),"",CHAR(10)&amp;"Exp: "&amp;Checks!$X$266&amp;"  /  Act: "&amp;Checks!$Y$266)</f>
        <v/>
      </c>
      <c r="F27" s="114" t="str">
        <f aca="false">IF(Checks!$Z$266="","","Evidence: "&amp;Checks!$Z$266)&amp;IF(Checks!$AA$266="","",IF(Checks!$Z$266="","",CHAR(10))&amp;"CA: "&amp;Checks!$AA$266)</f>
        <v/>
      </c>
      <c r="G27" s="114" t="str">
        <f aca="false">IF(ISNUMBER(Checks!$AD$266),TEXT(Checks!$AD$266,"DD-MMM-YY HH:MM")&amp;" "&amp;Checks!$P$266,"")&amp;IF(Checks!$AE$266="","",CHAR(10)&amp;"Verifier: "&amp;Checks!$AE$266)&amp;IF(Checks!$T$266="","",CHAR(10)&amp;"PIC: "&amp;Checks!$T$266)</f>
        <v/>
      </c>
      <c r="H27" s="115" t="str">
        <f aca="false">IF(Checks!$AH$266="","",Checks!$AH$266)</f>
        <v>OPEN</v>
      </c>
    </row>
    <row r="28" customFormat="false" ht="114" hidden="false" customHeight="true" outlineLevel="0" collapsed="false">
      <c r="A28" s="114" t="str">
        <f aca="false">Checks!$A$267&amp;CHAR(10)&amp;IF(Checks!$I$267="","",Checks!$I$267&amp;": ")&amp;Checks!$J$267</f>
        <v>F08-T7-06
ISOP: Caterer acknowledgement of ISOP revisions recorded</v>
      </c>
      <c r="B28" s="114" t="str">
        <f aca="false">Checks!$K$267&amp;IF(Checks!$O$267="","",IF(Checks!$K$267="","",CHAR(10))&amp;"Note: "&amp;Checks!$O$267)</f>
        <v>Record acknowledgement ref in Evidence</v>
      </c>
      <c r="C28" s="114" t="str">
        <f aca="false">Checks!$N$267&amp;CHAR(10)&amp;IF(ISNUMBER(Checks!$R$267),TEXT(Checks!$R$267,"DD-MMM-YY HH:MM"),"")&amp;" "&amp;Checks!$P$267</f>
        <v>Required
03-Oct-26 09:35 KUL</v>
      </c>
      <c r="D28" s="114" t="str">
        <f aca="false">IF(Checks!$U$267="","",Checks!$U$267)&amp;IF(Checks!$AB$267="","",CHAR(10)&amp;"CA: "&amp;Checks!$AB$267)</f>
        <v/>
      </c>
      <c r="E28" s="114" t="str">
        <f aca="false">IF(Checks!$V$267="","",Checks!$V$267)&amp;IF(Checks!$AC$267="","",IF(Checks!$V$267="","",CHAR(10))&amp;"N/A just.: "&amp;Checks!$AC$267)&amp;IF(Checks!$W$267="","",CHAR(10)&amp;"Batch: "&amp;Checks!$W$267)&amp;IF(AND(Checks!$X$267="",Checks!$Y$267=""),"",CHAR(10)&amp;"Exp: "&amp;Checks!$X$267&amp;"  /  Act: "&amp;Checks!$Y$267)</f>
        <v/>
      </c>
      <c r="F28" s="114" t="str">
        <f aca="false">IF(Checks!$Z$267="","","Evidence: "&amp;Checks!$Z$267)&amp;IF(Checks!$AA$267="","",IF(Checks!$Z$267="","",CHAR(10))&amp;"CA: "&amp;Checks!$AA$267)</f>
        <v/>
      </c>
      <c r="G28" s="114" t="str">
        <f aca="false">IF(ISNUMBER(Checks!$AD$267),TEXT(Checks!$AD$267,"DD-MMM-YY HH:MM")&amp;" "&amp;Checks!$P$267,"")&amp;IF(Checks!$AE$267="","",CHAR(10)&amp;"Verifier: "&amp;Checks!$AE$267)&amp;IF(Checks!$T$267="","",CHAR(10)&amp;"PIC: "&amp;Checks!$T$267)</f>
        <v/>
      </c>
      <c r="H28" s="115" t="str">
        <f aca="false">IF(Checks!$AH$267="","",Checks!$AH$267)</f>
        <v>OPEN</v>
      </c>
    </row>
    <row r="29" customFormat="false" ht="114" hidden="false" customHeight="true" outlineLevel="0" collapsed="false">
      <c r="A29" s="114" t="str">
        <f aca="false">Checks!$A$268&amp;CHAR(10)&amp;IF(Checks!$I$268="","",Checks!$I$268&amp;": ")&amp;Checks!$J$268</f>
        <v>F08-T7-07
Documents: Galley loading diagram (GLD) received, revision recorded &amp; attached</v>
      </c>
      <c r="B29" s="114" t="str">
        <f aca="false">Checks!$K$268&amp;IF(Checks!$O$268="","",IF(Checks!$K$268="","",CHAR(10))&amp;"Note: "&amp;Checks!$O$268)</f>
        <v>Documents sheet row complete</v>
      </c>
      <c r="C29" s="114" t="str">
        <f aca="false">Checks!$N$268&amp;CHAR(10)&amp;IF(ISNUMBER(Checks!$R$268),TEXT(Checks!$R$268,"DD-MMM-YY HH:MM"),"")&amp;" "&amp;Checks!$P$268</f>
        <v>Required
03-Oct-26 09:35 KUL</v>
      </c>
      <c r="D29" s="114" t="str">
        <f aca="false">IF(Checks!$U$268="","",Checks!$U$268)&amp;IF(Checks!$AB$268="","",CHAR(10)&amp;"CA: "&amp;Checks!$AB$268)</f>
        <v/>
      </c>
      <c r="E29" s="114" t="str">
        <f aca="false">IF(Checks!$V$268="","",Checks!$V$268)&amp;IF(Checks!$AC$268="","",IF(Checks!$V$268="","",CHAR(10))&amp;"N/A just.: "&amp;Checks!$AC$268)&amp;IF(Checks!$W$268="","",CHAR(10)&amp;"Batch: "&amp;Checks!$W$268)&amp;IF(AND(Checks!$X$268="",Checks!$Y$268=""),"",CHAR(10)&amp;"Exp: "&amp;Checks!$X$268&amp;"  /  Act: "&amp;Checks!$Y$268)</f>
        <v/>
      </c>
      <c r="F29" s="114" t="str">
        <f aca="false">IF(Checks!$Z$268="","","Evidence: "&amp;Checks!$Z$268)&amp;IF(Checks!$AA$268="","",IF(Checks!$Z$268="","",CHAR(10))&amp;"CA: "&amp;Checks!$AA$268)</f>
        <v/>
      </c>
      <c r="G29" s="114" t="str">
        <f aca="false">IF(ISNUMBER(Checks!$AD$268),TEXT(Checks!$AD$268,"DD-MMM-YY HH:MM")&amp;" "&amp;Checks!$P$268,"")&amp;IF(Checks!$AE$268="","",CHAR(10)&amp;"Verifier: "&amp;Checks!$AE$268)&amp;IF(Checks!$T$268="","",CHAR(10)&amp;"PIC: "&amp;Checks!$T$268)</f>
        <v/>
      </c>
      <c r="H29" s="115" t="str">
        <f aca="false">IF(Checks!$AH$268="","",Checks!$AH$268)</f>
        <v>OPEN</v>
      </c>
    </row>
    <row r="30" customFormat="false" ht="114" hidden="false" customHeight="true" outlineLevel="0" collapsed="false">
      <c r="A30" s="114" t="str">
        <f aca="false">Checks!$A$269&amp;CHAR(10)&amp;IF(Checks!$I$269="","",Checks!$I$269&amp;": ")&amp;Checks!$J$269</f>
        <v>F08-T7-08
Documents: Menu checklist received, revision recorded &amp; attached</v>
      </c>
      <c r="B30" s="114" t="str">
        <f aca="false">Checks!$K$269&amp;IF(Checks!$O$269="","",IF(Checks!$K$269="","",CHAR(10))&amp;"Note: "&amp;Checks!$O$269)</f>
        <v>Documents sheet row complete</v>
      </c>
      <c r="C30" s="114" t="str">
        <f aca="false">Checks!$N$269&amp;CHAR(10)&amp;IF(ISNUMBER(Checks!$R$269),TEXT(Checks!$R$269,"DD-MMM-YY HH:MM"),"")&amp;" "&amp;Checks!$P$269</f>
        <v>Required
03-Oct-26 09:35 KUL</v>
      </c>
      <c r="D30" s="114" t="str">
        <f aca="false">IF(Checks!$U$269="","",Checks!$U$269)&amp;IF(Checks!$AB$269="","",CHAR(10)&amp;"CA: "&amp;Checks!$AB$269)</f>
        <v/>
      </c>
      <c r="E30" s="114" t="str">
        <f aca="false">IF(Checks!$V$269="","",Checks!$V$269)&amp;IF(Checks!$AC$269="","",IF(Checks!$V$269="","",CHAR(10))&amp;"N/A just.: "&amp;Checks!$AC$269)&amp;IF(Checks!$W$269="","",CHAR(10)&amp;"Batch: "&amp;Checks!$W$269)&amp;IF(AND(Checks!$X$269="",Checks!$Y$269=""),"",CHAR(10)&amp;"Exp: "&amp;Checks!$X$269&amp;"  /  Act: "&amp;Checks!$Y$269)</f>
        <v/>
      </c>
      <c r="F30" s="114" t="str">
        <f aca="false">IF(Checks!$Z$269="","","Evidence: "&amp;Checks!$Z$269)&amp;IF(Checks!$AA$269="","",IF(Checks!$Z$269="","",CHAR(10))&amp;"CA: "&amp;Checks!$AA$269)</f>
        <v/>
      </c>
      <c r="G30" s="114" t="str">
        <f aca="false">IF(ISNUMBER(Checks!$AD$269),TEXT(Checks!$AD$269,"DD-MMM-YY HH:MM")&amp;" "&amp;Checks!$P$269,"")&amp;IF(Checks!$AE$269="","",CHAR(10)&amp;"Verifier: "&amp;Checks!$AE$269)&amp;IF(Checks!$T$269="","",CHAR(10)&amp;"PIC: "&amp;Checks!$T$269)</f>
        <v/>
      </c>
      <c r="H30" s="115" t="str">
        <f aca="false">IF(Checks!$AH$269="","",Checks!$AH$269)</f>
        <v>OPEN</v>
      </c>
    </row>
    <row r="31" customFormat="false" ht="114" hidden="false" customHeight="true" outlineLevel="0" collapsed="false">
      <c r="A31" s="114" t="str">
        <f aca="false">Checks!$A$270&amp;CHAR(10)&amp;IF(Checks!$I$270="","",Checks!$I$270&amp;": ")&amp;Checks!$J$270</f>
        <v>F08-T7-09
Uplift plan: Uplift plan confirmed with caterer vs STD Uplift Information</v>
      </c>
      <c r="B31" s="114" t="str">
        <f aca="false">Checks!$K$270&amp;IF(Checks!$O$270="","",IF(Checks!$K$270="","",CHAR(10))&amp;"Note: "&amp;Checks!$O$270)</f>
        <v>Service: 1 Meal (Meal); meal uplift stn KUL (ref lists KUL/HAN)</v>
      </c>
      <c r="C31" s="114" t="str">
        <f aca="false">Checks!$N$270&amp;CHAR(10)&amp;IF(ISNUMBER(Checks!$R$270),TEXT(Checks!$R$270,"DD-MMM-YY HH:MM"),"")&amp;" "&amp;Checks!$P$270</f>
        <v>Required
03-Oct-26 09:35 KUL</v>
      </c>
      <c r="D31" s="114" t="str">
        <f aca="false">IF(Checks!$U$270="","",Checks!$U$270)&amp;IF(Checks!$AB$270="","",CHAR(10)&amp;"CA: "&amp;Checks!$AB$270)</f>
        <v/>
      </c>
      <c r="E31" s="114" t="str">
        <f aca="false">IF(Checks!$V$270="","",Checks!$V$270)&amp;IF(Checks!$AC$270="","",IF(Checks!$V$270="","",CHAR(10))&amp;"N/A just.: "&amp;Checks!$AC$270)&amp;IF(Checks!$W$270="","",CHAR(10)&amp;"Batch: "&amp;Checks!$W$270)&amp;IF(AND(Checks!$X$270="",Checks!$Y$270=""),"",CHAR(10)&amp;"Exp: "&amp;Checks!$X$270&amp;"  /  Act: "&amp;Checks!$Y$270)</f>
        <v/>
      </c>
      <c r="F31" s="114" t="str">
        <f aca="false">IF(Checks!$Z$270="","","Evidence: "&amp;Checks!$Z$270)&amp;IF(Checks!$AA$270="","",IF(Checks!$Z$270="","",CHAR(10))&amp;"CA: "&amp;Checks!$AA$270)</f>
        <v/>
      </c>
      <c r="G31" s="114" t="str">
        <f aca="false">IF(ISNUMBER(Checks!$AD$270),TEXT(Checks!$AD$270,"DD-MMM-YY HH:MM")&amp;" "&amp;Checks!$P$270,"")&amp;IF(Checks!$AE$270="","",CHAR(10)&amp;"Verifier: "&amp;Checks!$AE$270)&amp;IF(Checks!$T$270="","",CHAR(10)&amp;"PIC: "&amp;Checks!$T$270)</f>
        <v/>
      </c>
      <c r="H31" s="115" t="str">
        <f aca="false">IF(Checks!$AH$270="","",Checks!$AH$270)</f>
        <v>OPEN</v>
      </c>
    </row>
    <row r="32" customFormat="false" ht="25.5" hidden="false" customHeight="true" outlineLevel="0" collapsed="false">
      <c r="A32" s="113"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Checks!$A$271&amp;CHAR(10)&amp;IF(Checks!$I$271="","",Checks!$I$271&amp;": ")&amp;Checks!$J$271</f>
        <v>F08-T24-01
Meal: Sensory test repeated on ACTUAL production batch for this flight</v>
      </c>
      <c r="B33" s="114" t="str">
        <f aca="false">Checks!$K$271&amp;IF(Checks!$O$271="","",IF(Checks!$K$271="","",CHAR(10))&amp;"Note: "&amp;Checks!$O$271)</f>
        <v>Batch ID, result, CA and acceptance mandatory</v>
      </c>
      <c r="C33" s="114" t="str">
        <f aca="false">Checks!$N$271&amp;CHAR(10)&amp;IF(ISNUMBER(Checks!$R$271),TEXT(Checks!$R$271,"DD-MMM-YY HH:MM"),"")&amp;" "&amp;Checks!$P$271</f>
        <v>Required
09-Oct-26 09:35 KUL</v>
      </c>
      <c r="D33" s="114" t="str">
        <f aca="false">IF(Checks!$U$271="","",Checks!$U$271)&amp;IF(Checks!$AB$271="","",CHAR(10)&amp;"CA: "&amp;Checks!$AB$271)</f>
        <v/>
      </c>
      <c r="E33" s="114" t="str">
        <f aca="false">IF(Checks!$V$271="","",Checks!$V$271)&amp;IF(Checks!$AC$271="","",IF(Checks!$V$271="","",CHAR(10))&amp;"N/A just.: "&amp;Checks!$AC$271)&amp;IF(Checks!$W$271="","",CHAR(10)&amp;"Batch: "&amp;Checks!$W$271)&amp;IF(AND(Checks!$X$271="",Checks!$Y$271=""),"",CHAR(10)&amp;"Exp: "&amp;Checks!$X$271&amp;"  /  Act: "&amp;Checks!$Y$271)</f>
        <v/>
      </c>
      <c r="F33" s="114" t="str">
        <f aca="false">IF(Checks!$Z$271="","","Evidence: "&amp;Checks!$Z$271)&amp;IF(Checks!$AA$271="","",IF(Checks!$Z$271="","",CHAR(10))&amp;"CA: "&amp;Checks!$AA$271)</f>
        <v/>
      </c>
      <c r="G33" s="114" t="str">
        <f aca="false">IF(ISNUMBER(Checks!$AD$271),TEXT(Checks!$AD$271,"DD-MMM-YY HH:MM")&amp;" "&amp;Checks!$P$271,"")&amp;IF(Checks!$AE$271="","",CHAR(10)&amp;"Verifier: "&amp;Checks!$AE$271)&amp;IF(Checks!$T$271="","",CHAR(10)&amp;"PIC: "&amp;Checks!$T$271)</f>
        <v/>
      </c>
      <c r="H33" s="115" t="str">
        <f aca="false">IF(Checks!$AH$271="","",Checks!$AH$271)</f>
        <v>OPEN</v>
      </c>
    </row>
    <row r="34" customFormat="false" ht="25.5" hidden="false" customHeight="true" outlineLevel="0" collapsed="false">
      <c r="A34" s="113"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Checks!$A$272&amp;CHAR(10)&amp;IF(Checks!$I$272="","",Checks!$I$272&amp;": ")&amp;Checks!$J$272</f>
        <v>F08-T12-01
Meal: Meal quality vs menu checklist</v>
      </c>
      <c r="B35" s="114" t="str">
        <f aca="false">Checks!$K$272&amp;IF(Checks!$O$272="","",IF(Checks!$K$272="","",CHAR(10))&amp;"Note: "&amp;Checks!$O$272)</f>
        <v>Note: Preparation check at caterer - does NOT confirm loading.</v>
      </c>
      <c r="C35" s="114" t="str">
        <f aca="false">Checks!$N$272&amp;CHAR(10)&amp;IF(ISNUMBER(Checks!$R$272),TEXT(Checks!$R$272,"DD-MMM-YY HH:MM"),"")&amp;" "&amp;Checks!$P$272</f>
        <v>Required
09-Oct-26 21:35 KUL</v>
      </c>
      <c r="D35" s="114" t="str">
        <f aca="false">IF(Checks!$U$272="","",Checks!$U$272)&amp;IF(Checks!$AB$272="","",CHAR(10)&amp;"CA: "&amp;Checks!$AB$272)</f>
        <v/>
      </c>
      <c r="E35" s="114" t="str">
        <f aca="false">IF(Checks!$V$272="","",Checks!$V$272)&amp;IF(Checks!$AC$272="","",IF(Checks!$V$272="","",CHAR(10))&amp;"N/A just.: "&amp;Checks!$AC$272)&amp;IF(Checks!$W$272="","",CHAR(10)&amp;"Batch: "&amp;Checks!$W$272)&amp;IF(AND(Checks!$X$272="",Checks!$Y$272=""),"",CHAR(10)&amp;"Exp: "&amp;Checks!$X$272&amp;"  /  Act: "&amp;Checks!$Y$272)</f>
        <v/>
      </c>
      <c r="F35" s="114" t="str">
        <f aca="false">IF(Checks!$Z$272="","","Evidence: "&amp;Checks!$Z$272)&amp;IF(Checks!$AA$272="","",IF(Checks!$Z$272="","",CHAR(10))&amp;"CA: "&amp;Checks!$AA$272)</f>
        <v/>
      </c>
      <c r="G35" s="114" t="str">
        <f aca="false">IF(ISNUMBER(Checks!$AD$272),TEXT(Checks!$AD$272,"DD-MMM-YY HH:MM")&amp;" "&amp;Checks!$P$272,"")&amp;IF(Checks!$AE$272="","",CHAR(10)&amp;"Verifier: "&amp;Checks!$AE$272)&amp;IF(Checks!$T$272="","",CHAR(10)&amp;"PIC: "&amp;Checks!$T$272)</f>
        <v/>
      </c>
      <c r="H35" s="115" t="str">
        <f aca="false">IF(Checks!$AH$272="","",Checks!$AH$272)</f>
        <v>OPEN</v>
      </c>
    </row>
    <row r="36" customFormat="false" ht="114" hidden="false" customHeight="true" outlineLevel="0" collapsed="false">
      <c r="A36" s="114" t="str">
        <f aca="false">Checks!$A$273&amp;CHAR(10)&amp;IF(Checks!$I$273="","",Checks!$I$273&amp;": ")&amp;Checks!$J$273</f>
        <v>F08-T12-02
Meal: Meal quantities vs menu checklist</v>
      </c>
      <c r="B36" s="114" t="str">
        <f aca="false">Checks!$K$273&amp;IF(Checks!$O$273="","",IF(Checks!$K$273="","",CHAR(10))&amp;"Note: "&amp;Checks!$O$273)</f>
        <v>Enter expected &amp; actual
Note: Preparation check at caterer - does NOT confirm loading.</v>
      </c>
      <c r="C36" s="114" t="str">
        <f aca="false">Checks!$N$273&amp;CHAR(10)&amp;IF(ISNUMBER(Checks!$R$273),TEXT(Checks!$R$273,"DD-MMM-YY HH:MM"),"")&amp;" "&amp;Checks!$P$273</f>
        <v>Required
09-Oct-26 21:35 KUL</v>
      </c>
      <c r="D36" s="114" t="str">
        <f aca="false">IF(Checks!$U$273="","",Checks!$U$273)&amp;IF(Checks!$AB$273="","",CHAR(10)&amp;"CA: "&amp;Checks!$AB$273)</f>
        <v/>
      </c>
      <c r="E36" s="114" t="str">
        <f aca="false">IF(Checks!$V$273="","",Checks!$V$273)&amp;IF(Checks!$AC$273="","",IF(Checks!$V$273="","",CHAR(10))&amp;"N/A just.: "&amp;Checks!$AC$273)&amp;IF(Checks!$W$273="","",CHAR(10)&amp;"Batch: "&amp;Checks!$W$273)&amp;IF(AND(Checks!$X$273="",Checks!$Y$273=""),"",CHAR(10)&amp;"Exp: "&amp;Checks!$X$273&amp;"  /  Act: "&amp;Checks!$Y$273)</f>
        <v/>
      </c>
      <c r="F36" s="114" t="str">
        <f aca="false">IF(Checks!$Z$273="","","Evidence: "&amp;Checks!$Z$273)&amp;IF(Checks!$AA$273="","",IF(Checks!$Z$273="","",CHAR(10))&amp;"CA: "&amp;Checks!$AA$273)</f>
        <v/>
      </c>
      <c r="G36" s="114" t="str">
        <f aca="false">IF(ISNUMBER(Checks!$AD$273),TEXT(Checks!$AD$273,"DD-MMM-YY HH:MM")&amp;" "&amp;Checks!$P$273,"")&amp;IF(Checks!$AE$273="","",CHAR(10)&amp;"Verifier: "&amp;Checks!$AE$273)&amp;IF(Checks!$T$273="","",CHAR(10)&amp;"PIC: "&amp;Checks!$T$273)</f>
        <v/>
      </c>
      <c r="H36" s="115" t="str">
        <f aca="false">IF(Checks!$AH$273="","",Checks!$AH$273)</f>
        <v>OPEN</v>
      </c>
    </row>
    <row r="37" customFormat="false" ht="114" hidden="false" customHeight="true" outlineLevel="0" collapsed="false">
      <c r="A37" s="114" t="str">
        <f aca="false">Checks!$A$274&amp;CHAR(10)&amp;IF(Checks!$I$274="","",Checks!$I$274&amp;": ")&amp;Checks!$J$274</f>
        <v>F08-T12-03
Equipment: Equipment cleanliness vs GLD</v>
      </c>
      <c r="B37" s="114" t="str">
        <f aca="false">Checks!$K$274&amp;IF(Checks!$O$274="","",IF(Checks!$K$274="","",CHAR(10))&amp;"Note: "&amp;Checks!$O$274)</f>
        <v>Note: Preparation check at caterer - does NOT confirm loading.</v>
      </c>
      <c r="C37" s="114" t="str">
        <f aca="false">Checks!$N$274&amp;CHAR(10)&amp;IF(ISNUMBER(Checks!$R$274),TEXT(Checks!$R$274,"DD-MMM-YY HH:MM"),"")&amp;" "&amp;Checks!$P$274</f>
        <v>Required
09-Oct-26 21:35 KUL</v>
      </c>
      <c r="D37" s="114" t="str">
        <f aca="false">IF(Checks!$U$274="","",Checks!$U$274)&amp;IF(Checks!$AB$274="","",CHAR(10)&amp;"CA: "&amp;Checks!$AB$274)</f>
        <v/>
      </c>
      <c r="E37" s="114" t="str">
        <f aca="false">IF(Checks!$V$274="","",Checks!$V$274)&amp;IF(Checks!$AC$274="","",IF(Checks!$V$274="","",CHAR(10))&amp;"N/A just.: "&amp;Checks!$AC$274)&amp;IF(Checks!$W$274="","",CHAR(10)&amp;"Batch: "&amp;Checks!$W$274)&amp;IF(AND(Checks!$X$274="",Checks!$Y$274=""),"",CHAR(10)&amp;"Exp: "&amp;Checks!$X$274&amp;"  /  Act: "&amp;Checks!$Y$274)</f>
        <v/>
      </c>
      <c r="F37" s="114" t="str">
        <f aca="false">IF(Checks!$Z$274="","","Evidence: "&amp;Checks!$Z$274)&amp;IF(Checks!$AA$274="","",IF(Checks!$Z$274="","",CHAR(10))&amp;"CA: "&amp;Checks!$AA$274)</f>
        <v/>
      </c>
      <c r="G37" s="114" t="str">
        <f aca="false">IF(ISNUMBER(Checks!$AD$274),TEXT(Checks!$AD$274,"DD-MMM-YY HH:MM")&amp;" "&amp;Checks!$P$274,"")&amp;IF(Checks!$AE$274="","",CHAR(10)&amp;"Verifier: "&amp;Checks!$AE$274)&amp;IF(Checks!$T$274="","",CHAR(10)&amp;"PIC: "&amp;Checks!$T$274)</f>
        <v/>
      </c>
      <c r="H37" s="115" t="str">
        <f aca="false">IF(Checks!$AH$274="","",Checks!$AH$274)</f>
        <v>OPEN</v>
      </c>
    </row>
    <row r="38" customFormat="false" ht="114" hidden="false" customHeight="true" outlineLevel="0" collapsed="false">
      <c r="A38" s="114" t="str">
        <f aca="false">Checks!$A$275&amp;CHAR(10)&amp;IF(Checks!$I$275="","",Checks!$I$275&amp;": ")&amp;Checks!$J$275</f>
        <v>F08-T12-04
Equipment: Equipment presentation vs GLD</v>
      </c>
      <c r="B38" s="114" t="str">
        <f aca="false">Checks!$K$275&amp;IF(Checks!$O$275="","",IF(Checks!$K$275="","",CHAR(10))&amp;"Note: "&amp;Checks!$O$275)</f>
        <v>Note: Preparation check at caterer - does NOT confirm loading.</v>
      </c>
      <c r="C38" s="114" t="str">
        <f aca="false">Checks!$N$275&amp;CHAR(10)&amp;IF(ISNUMBER(Checks!$R$275),TEXT(Checks!$R$275,"DD-MMM-YY HH:MM"),"")&amp;" "&amp;Checks!$P$275</f>
        <v>Required
09-Oct-26 21:35 KUL</v>
      </c>
      <c r="D38" s="114" t="str">
        <f aca="false">IF(Checks!$U$275="","",Checks!$U$275)&amp;IF(Checks!$AB$275="","",CHAR(10)&amp;"CA: "&amp;Checks!$AB$275)</f>
        <v/>
      </c>
      <c r="E38" s="114" t="str">
        <f aca="false">IF(Checks!$V$275="","",Checks!$V$275)&amp;IF(Checks!$AC$275="","",IF(Checks!$V$275="","",CHAR(10))&amp;"N/A just.: "&amp;Checks!$AC$275)&amp;IF(Checks!$W$275="","",CHAR(10)&amp;"Batch: "&amp;Checks!$W$275)&amp;IF(AND(Checks!$X$275="",Checks!$Y$275=""),"",CHAR(10)&amp;"Exp: "&amp;Checks!$X$275&amp;"  /  Act: "&amp;Checks!$Y$275)</f>
        <v/>
      </c>
      <c r="F38" s="114" t="str">
        <f aca="false">IF(Checks!$Z$275="","","Evidence: "&amp;Checks!$Z$275)&amp;IF(Checks!$AA$275="","",IF(Checks!$Z$275="","",CHAR(10))&amp;"CA: "&amp;Checks!$AA$275)</f>
        <v/>
      </c>
      <c r="G38" s="114" t="str">
        <f aca="false">IF(ISNUMBER(Checks!$AD$275),TEXT(Checks!$AD$275,"DD-MMM-YY HH:MM")&amp;" "&amp;Checks!$P$275,"")&amp;IF(Checks!$AE$275="","",CHAR(10)&amp;"Verifier: "&amp;Checks!$AE$275)&amp;IF(Checks!$T$275="","",CHAR(10)&amp;"PIC: "&amp;Checks!$T$275)</f>
        <v/>
      </c>
      <c r="H38" s="115" t="str">
        <f aca="false">IF(Checks!$AH$275="","",Checks!$AH$275)</f>
        <v>OPEN</v>
      </c>
    </row>
    <row r="39" customFormat="false" ht="114" hidden="false" customHeight="true" outlineLevel="0" collapsed="false">
      <c r="A39" s="114" t="str">
        <f aca="false">Checks!$A$276&amp;CHAR(10)&amp;IF(Checks!$I$276="","",Checks!$I$276&amp;": ")&amp;Checks!$J$276</f>
        <v>F08-T12-05
Equipment: Equipment serviceability vs GLD</v>
      </c>
      <c r="B39" s="114" t="str">
        <f aca="false">Checks!$K$276&amp;IF(Checks!$O$276="","",IF(Checks!$K$276="","",CHAR(10))&amp;"Note: "&amp;Checks!$O$276)</f>
        <v>Note: Preparation check at caterer - does NOT confirm loading.</v>
      </c>
      <c r="C39" s="114" t="str">
        <f aca="false">Checks!$N$276&amp;CHAR(10)&amp;IF(ISNUMBER(Checks!$R$276),TEXT(Checks!$R$276,"DD-MMM-YY HH:MM"),"")&amp;" "&amp;Checks!$P$276</f>
        <v>Required
09-Oct-26 21:35 KUL</v>
      </c>
      <c r="D39" s="114" t="str">
        <f aca="false">IF(Checks!$U$276="","",Checks!$U$276)&amp;IF(Checks!$AB$276="","",CHAR(10)&amp;"CA: "&amp;Checks!$AB$276)</f>
        <v/>
      </c>
      <c r="E39" s="114" t="str">
        <f aca="false">IF(Checks!$V$276="","",Checks!$V$276)&amp;IF(Checks!$AC$276="","",IF(Checks!$V$276="","",CHAR(10))&amp;"N/A just.: "&amp;Checks!$AC$276)&amp;IF(Checks!$W$276="","",CHAR(10)&amp;"Batch: "&amp;Checks!$W$276)&amp;IF(AND(Checks!$X$276="",Checks!$Y$276=""),"",CHAR(10)&amp;"Exp: "&amp;Checks!$X$276&amp;"  /  Act: "&amp;Checks!$Y$276)</f>
        <v/>
      </c>
      <c r="F39" s="114" t="str">
        <f aca="false">IF(Checks!$Z$276="","","Evidence: "&amp;Checks!$Z$276)&amp;IF(Checks!$AA$276="","",IF(Checks!$Z$276="","",CHAR(10))&amp;"CA: "&amp;Checks!$AA$276)</f>
        <v/>
      </c>
      <c r="G39" s="114" t="str">
        <f aca="false">IF(ISNUMBER(Checks!$AD$276),TEXT(Checks!$AD$276,"DD-MMM-YY HH:MM")&amp;" "&amp;Checks!$P$276,"")&amp;IF(Checks!$AE$276="","",CHAR(10)&amp;"Verifier: "&amp;Checks!$AE$276)&amp;IF(Checks!$T$276="","",CHAR(10)&amp;"PIC: "&amp;Checks!$T$276)</f>
        <v/>
      </c>
      <c r="H39" s="115" t="str">
        <f aca="false">IF(Checks!$AH$276="","",Checks!$AH$276)</f>
        <v>OPEN</v>
      </c>
    </row>
    <row r="40" customFormat="false" ht="190.5" hidden="false" customHeight="true" outlineLevel="0" collapsed="false">
      <c r="A40" s="114" t="str">
        <f aca="false">Checks!$A$277&amp;CHAR(10)&amp;IF(Checks!$I$277="","",Checks!$I$277&amp;": ")&amp;Checks!$J$277</f>
        <v>F08-T12-06
Equipment: Equipment quantities vs GLD</v>
      </c>
      <c r="B40" s="114"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Checks!$N$277&amp;CHAR(10)&amp;IF(ISNUMBER(Checks!$R$277),TEXT(Checks!$R$277,"DD-MMM-YY HH:MM"),"")&amp;" "&amp;Checks!$P$277</f>
        <v>Required
09-Oct-26 21:35 KUL</v>
      </c>
      <c r="D40" s="114" t="str">
        <f aca="false">IF(Checks!$U$277="","",Checks!$U$277)&amp;IF(Checks!$AB$277="","",CHAR(10)&amp;"CA: "&amp;Checks!$AB$277)</f>
        <v/>
      </c>
      <c r="E40" s="114" t="str">
        <f aca="false">IF(Checks!$V$277="","",Checks!$V$277)&amp;IF(Checks!$AC$277="","",IF(Checks!$V$277="","",CHAR(10))&amp;"N/A just.: "&amp;Checks!$AC$277)&amp;IF(Checks!$W$277="","",CHAR(10)&amp;"Batch: "&amp;Checks!$W$277)&amp;IF(AND(Checks!$X$277="",Checks!$Y$277=""),"",CHAR(10)&amp;"Exp: "&amp;Checks!$X$277&amp;"  /  Act: "&amp;Checks!$Y$277)</f>
        <v/>
      </c>
      <c r="F40" s="114" t="str">
        <f aca="false">IF(Checks!$Z$277="","","Evidence: "&amp;Checks!$Z$277)&amp;IF(Checks!$AA$277="","",IF(Checks!$Z$277="","",CHAR(10))&amp;"CA: "&amp;Checks!$AA$277)</f>
        <v/>
      </c>
      <c r="G40" s="114" t="str">
        <f aca="false">IF(ISNUMBER(Checks!$AD$277),TEXT(Checks!$AD$277,"DD-MMM-YY HH:MM")&amp;" "&amp;Checks!$P$277,"")&amp;IF(Checks!$AE$277="","",CHAR(10)&amp;"Verifier: "&amp;Checks!$AE$277)&amp;IF(Checks!$T$277="","",CHAR(10)&amp;"PIC: "&amp;Checks!$T$277)</f>
        <v/>
      </c>
      <c r="H40" s="115" t="str">
        <f aca="false">IF(Checks!$AH$277="","",Checks!$AH$277)</f>
        <v>OPEN</v>
      </c>
    </row>
    <row r="41" customFormat="false" ht="114" hidden="false" customHeight="true" outlineLevel="0" collapsed="false">
      <c r="A41" s="114" t="str">
        <f aca="false">Checks!$A$278&amp;CHAR(10)&amp;IF(Checks!$I$278="","",Checks!$I$278&amp;": ")&amp;Checks!$J$278</f>
        <v>F08-T12-07
Equipment: Loading positions planned vs GLD</v>
      </c>
      <c r="B41" s="114" t="str">
        <f aca="false">Checks!$K$278&amp;IF(Checks!$O$278="","",IF(Checks!$K$278="","",CHAR(10))&amp;"Note: "&amp;Checks!$O$278)</f>
        <v>Note: Preparation check at caterer - does NOT confirm loading.</v>
      </c>
      <c r="C41" s="114" t="str">
        <f aca="false">Checks!$N$278&amp;CHAR(10)&amp;IF(ISNUMBER(Checks!$R$278),TEXT(Checks!$R$278,"DD-MMM-YY HH:MM"),"")&amp;" "&amp;Checks!$P$278</f>
        <v>Required
09-Oct-26 21:35 KUL</v>
      </c>
      <c r="D41" s="114" t="str">
        <f aca="false">IF(Checks!$U$278="","",Checks!$U$278)&amp;IF(Checks!$AB$278="","",CHAR(10)&amp;"CA: "&amp;Checks!$AB$278)</f>
        <v/>
      </c>
      <c r="E41" s="114" t="str">
        <f aca="false">IF(Checks!$V$278="","",Checks!$V$278)&amp;IF(Checks!$AC$278="","",IF(Checks!$V$278="","",CHAR(10))&amp;"N/A just.: "&amp;Checks!$AC$278)&amp;IF(Checks!$W$278="","",CHAR(10)&amp;"Batch: "&amp;Checks!$W$278)&amp;IF(AND(Checks!$X$278="",Checks!$Y$278=""),"",CHAR(10)&amp;"Exp: "&amp;Checks!$X$278&amp;"  /  Act: "&amp;Checks!$Y$278)</f>
        <v/>
      </c>
      <c r="F41" s="114" t="str">
        <f aca="false">IF(Checks!$Z$278="","","Evidence: "&amp;Checks!$Z$278)&amp;IF(Checks!$AA$278="","",IF(Checks!$Z$278="","",CHAR(10))&amp;"CA: "&amp;Checks!$AA$278)</f>
        <v/>
      </c>
      <c r="G41" s="114" t="str">
        <f aca="false">IF(ISNUMBER(Checks!$AD$278),TEXT(Checks!$AD$278,"DD-MMM-YY HH:MM")&amp;" "&amp;Checks!$P$278,"")&amp;IF(Checks!$AE$278="","",CHAR(10)&amp;"Verifier: "&amp;Checks!$AE$278)&amp;IF(Checks!$T$278="","",CHAR(10)&amp;"PIC: "&amp;Checks!$T$278)</f>
        <v/>
      </c>
      <c r="H41" s="115" t="str">
        <f aca="false">IF(Checks!$AH$278="","",Checks!$AH$278)</f>
        <v>OPEN</v>
      </c>
    </row>
    <row r="42" customFormat="false" ht="114" hidden="false" customHeight="true" outlineLevel="0" collapsed="false">
      <c r="A42" s="114" t="str">
        <f aca="false">Checks!$A$279&amp;CHAR(10)&amp;IF(Checks!$I$279="","",Checks!$I$279&amp;": ")&amp;Checks!$J$279</f>
        <v>F08-T12-08
Seat Linen: Seat pillow (EY) - prepared</v>
      </c>
      <c r="B42" s="114" t="str">
        <f aca="false">Checks!$K$279&amp;IF(Checks!$O$279="","",IF(Checks!$K$279="","",CHAR(10))&amp;"Note: "&amp;Checks!$O$279)</f>
        <v>Available 100% (ticked in reference)
Note: Reference gives no uplift stn for this item: preparation checked at the meal uplift stn (KUL) - confirm with caterer.</v>
      </c>
      <c r="C42" s="114" t="str">
        <f aca="false">Checks!$N$279&amp;CHAR(10)&amp;IF(ISNUMBER(Checks!$R$279),TEXT(Checks!$R$279,"DD-MMM-YY HH:MM"),"")&amp;" "&amp;Checks!$P$279</f>
        <v>Required
09-Oct-26 21:35 KUL</v>
      </c>
      <c r="D42" s="114" t="str">
        <f aca="false">IF(Checks!$U$279="","",Checks!$U$279)&amp;IF(Checks!$AB$279="","",CHAR(10)&amp;"CA: "&amp;Checks!$AB$279)</f>
        <v/>
      </c>
      <c r="E42" s="114" t="str">
        <f aca="false">IF(Checks!$V$279="","",Checks!$V$279)&amp;IF(Checks!$AC$279="","",IF(Checks!$V$279="","",CHAR(10))&amp;"N/A just.: "&amp;Checks!$AC$279)&amp;IF(Checks!$W$279="","",CHAR(10)&amp;"Batch: "&amp;Checks!$W$279)&amp;IF(AND(Checks!$X$279="",Checks!$Y$279=""),"",CHAR(10)&amp;"Exp: "&amp;Checks!$X$279&amp;"  /  Act: "&amp;Checks!$Y$279)</f>
        <v/>
      </c>
      <c r="F42" s="114" t="str">
        <f aca="false">IF(Checks!$Z$279="","","Evidence: "&amp;Checks!$Z$279)&amp;IF(Checks!$AA$279="","",IF(Checks!$Z$279="","",CHAR(10))&amp;"CA: "&amp;Checks!$AA$279)</f>
        <v/>
      </c>
      <c r="G42" s="114" t="str">
        <f aca="false">IF(ISNUMBER(Checks!$AD$279),TEXT(Checks!$AD$279,"DD-MMM-YY HH:MM")&amp;" "&amp;Checks!$P$279,"")&amp;IF(Checks!$AE$279="","",CHAR(10)&amp;"Verifier: "&amp;Checks!$AE$279)&amp;IF(Checks!$T$279="","",CHAR(10)&amp;"PIC: "&amp;Checks!$T$279)</f>
        <v/>
      </c>
      <c r="H42" s="115" t="str">
        <f aca="false">IF(Checks!$AH$279="","",Checks!$AH$279)</f>
        <v>OPEN</v>
      </c>
    </row>
    <row r="43" customFormat="false" ht="25.5" hidden="false" customHeight="true" outlineLevel="0" collapsed="false">
      <c r="A43" s="113"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Checks!$A$280&amp;CHAR(10)&amp;IF(Checks!$I$280="","",Checks!$I$280&amp;": ")&amp;Checks!$J$280</f>
        <v>F08-UPL-01
Meal: Meals physically uplifted on board - quantity vs menu checklist</v>
      </c>
      <c r="B44" s="114" t="str">
        <f aca="false">Checks!$K$280&amp;IF(Checks!$O$280="","",IF(Checks!$K$280="","",CHAR(10))&amp;"Note: "&amp;Checks!$O$280)</f>
        <v>Enter expected &amp; actual
Note: Confirm on board before departure; completion time must fall inside the uplift window.</v>
      </c>
      <c r="C44" s="114" t="str">
        <f aca="false">Checks!$N$280&amp;CHAR(10)&amp;IF(ISNUMBER(Checks!$R$280),TEXT(Checks!$R$280,"DD-MMM-YY HH:MM"),"")&amp;" "&amp;Checks!$P$280</f>
        <v>Required
10-Oct-26 09:35 KUL</v>
      </c>
      <c r="D44" s="114" t="str">
        <f aca="false">IF(Checks!$U$280="","",Checks!$U$280)&amp;IF(Checks!$AB$280="","",CHAR(10)&amp;"CA: "&amp;Checks!$AB$280)</f>
        <v/>
      </c>
      <c r="E44" s="114" t="str">
        <f aca="false">IF(Checks!$V$280="","",Checks!$V$280)&amp;IF(Checks!$AC$280="","",IF(Checks!$V$280="","",CHAR(10))&amp;"N/A just.: "&amp;Checks!$AC$280)&amp;IF(Checks!$W$280="","",CHAR(10)&amp;"Batch: "&amp;Checks!$W$280)&amp;IF(AND(Checks!$X$280="",Checks!$Y$280=""),"",CHAR(10)&amp;"Exp: "&amp;Checks!$X$280&amp;"  /  Act: "&amp;Checks!$Y$280)</f>
        <v/>
      </c>
      <c r="F44" s="114" t="str">
        <f aca="false">IF(Checks!$Z$280="","","Evidence: "&amp;Checks!$Z$280)&amp;IF(Checks!$AA$280="","",IF(Checks!$Z$280="","",CHAR(10))&amp;"CA: "&amp;Checks!$AA$280)</f>
        <v/>
      </c>
      <c r="G44" s="114" t="str">
        <f aca="false">IF(ISNUMBER(Checks!$AD$280),TEXT(Checks!$AD$280,"DD-MMM-YY HH:MM")&amp;" "&amp;Checks!$P$280,"")&amp;IF(Checks!$AE$280="","",CHAR(10)&amp;"Verifier: "&amp;Checks!$AE$280)&amp;IF(Checks!$T$280="","",CHAR(10)&amp;"PIC: "&amp;Checks!$T$280)</f>
        <v/>
      </c>
      <c r="H44" s="115" t="str">
        <f aca="false">IF(Checks!$AH$280="","",Checks!$AH$280)</f>
        <v>OPEN</v>
      </c>
    </row>
    <row r="45" customFormat="false" ht="114" hidden="false" customHeight="true" outlineLevel="0" collapsed="false">
      <c r="A45" s="114" t="str">
        <f aca="false">Checks!$A$281&amp;CHAR(10)&amp;IF(Checks!$I$281="","",Checks!$I$281&amp;": ")&amp;Checks!$J$281</f>
        <v>F08-UPL-02
Equipment: Equipment physically loaded at GLD positions - quantity &amp; positions</v>
      </c>
      <c r="B45" s="114" t="str">
        <f aca="false">Checks!$K$281&amp;IF(Checks!$O$281="","",IF(Checks!$K$281="","",CHAR(10))&amp;"Note: "&amp;Checks!$O$281)</f>
        <v>Enter expected &amp; actual
Note: Confirm on board before departure; completion time must fall inside the uplift window.</v>
      </c>
      <c r="C45" s="114" t="str">
        <f aca="false">Checks!$N$281&amp;CHAR(10)&amp;IF(ISNUMBER(Checks!$R$281),TEXT(Checks!$R$281,"DD-MMM-YY HH:MM"),"")&amp;" "&amp;Checks!$P$281</f>
        <v>Required
10-Oct-26 09:35 KUL</v>
      </c>
      <c r="D45" s="114" t="str">
        <f aca="false">IF(Checks!$U$281="","",Checks!$U$281)&amp;IF(Checks!$AB$281="","",CHAR(10)&amp;"CA: "&amp;Checks!$AB$281)</f>
        <v/>
      </c>
      <c r="E45" s="114" t="str">
        <f aca="false">IF(Checks!$V$281="","",Checks!$V$281)&amp;IF(Checks!$AC$281="","",IF(Checks!$V$281="","",CHAR(10))&amp;"N/A just.: "&amp;Checks!$AC$281)&amp;IF(Checks!$W$281="","",CHAR(10)&amp;"Batch: "&amp;Checks!$W$281)&amp;IF(AND(Checks!$X$281="",Checks!$Y$281=""),"",CHAR(10)&amp;"Exp: "&amp;Checks!$X$281&amp;"  /  Act: "&amp;Checks!$Y$281)</f>
        <v/>
      </c>
      <c r="F45" s="114" t="str">
        <f aca="false">IF(Checks!$Z$281="","","Evidence: "&amp;Checks!$Z$281)&amp;IF(Checks!$AA$281="","",IF(Checks!$Z$281="","",CHAR(10))&amp;"CA: "&amp;Checks!$AA$281)</f>
        <v/>
      </c>
      <c r="G45" s="114" t="str">
        <f aca="false">IF(ISNUMBER(Checks!$AD$281),TEXT(Checks!$AD$281,"DD-MMM-YY HH:MM")&amp;" "&amp;Checks!$P$281,"")&amp;IF(Checks!$AE$281="","",CHAR(10)&amp;"Verifier: "&amp;Checks!$AE$281)&amp;IF(Checks!$T$281="","",CHAR(10)&amp;"PIC: "&amp;Checks!$T$281)</f>
        <v/>
      </c>
      <c r="H45" s="115" t="str">
        <f aca="false">IF(Checks!$AH$281="","",Checks!$AH$281)</f>
        <v>OPEN</v>
      </c>
    </row>
    <row r="46" customFormat="false" ht="114" hidden="false" customHeight="true" outlineLevel="0" collapsed="false">
      <c r="A46" s="114" t="str">
        <f aca="false">Checks!$A$282&amp;CHAR(10)&amp;IF(Checks!$I$282="","",Checks!$I$282&amp;": ")&amp;Checks!$J$282</f>
        <v>F08-UPL-03
Seat Linen: Seat pillow (EY) - on board</v>
      </c>
      <c r="B46" s="114" t="str">
        <f aca="false">Checks!$K$282&amp;IF(Checks!$O$282="","",IF(Checks!$K$282="","",CHAR(10))&amp;"Note: "&amp;Checks!$O$282)</f>
        <v>Available 100% (ticked in reference)</v>
      </c>
      <c r="C46" s="114" t="str">
        <f aca="false">Checks!$N$282&amp;CHAR(10)&amp;IF(ISNUMBER(Checks!$R$282),TEXT(Checks!$R$282,"DD-MMM-YY HH:MM"),"")&amp;" "&amp;Checks!$P$282</f>
        <v>Required
10-Oct-26 09:35 KUL</v>
      </c>
      <c r="D46" s="114" t="str">
        <f aca="false">IF(Checks!$U$282="","",Checks!$U$282)&amp;IF(Checks!$AB$282="","",CHAR(10)&amp;"CA: "&amp;Checks!$AB$282)</f>
        <v/>
      </c>
      <c r="E46" s="114" t="str">
        <f aca="false">IF(Checks!$V$282="","",Checks!$V$282)&amp;IF(Checks!$AC$282="","",IF(Checks!$V$282="","",CHAR(10))&amp;"N/A just.: "&amp;Checks!$AC$282)&amp;IF(Checks!$W$282="","",CHAR(10)&amp;"Batch: "&amp;Checks!$W$282)&amp;IF(AND(Checks!$X$282="",Checks!$Y$282=""),"",CHAR(10)&amp;"Exp: "&amp;Checks!$X$282&amp;"  /  Act: "&amp;Checks!$Y$282)</f>
        <v/>
      </c>
      <c r="F46" s="114" t="str">
        <f aca="false">IF(Checks!$Z$282="","","Evidence: "&amp;Checks!$Z$282)&amp;IF(Checks!$AA$282="","",IF(Checks!$Z$282="","",CHAR(10))&amp;"CA: "&amp;Checks!$AA$282)</f>
        <v/>
      </c>
      <c r="G46" s="114" t="str">
        <f aca="false">IF(ISNUMBER(Checks!$AD$282),TEXT(Checks!$AD$282,"DD-MMM-YY HH:MM")&amp;" "&amp;Checks!$P$282,"")&amp;IF(Checks!$AE$282="","",CHAR(10)&amp;"Verifier: "&amp;Checks!$AE$282)&amp;IF(Checks!$T$282="","",CHAR(10)&amp;"PIC: "&amp;Checks!$T$282)</f>
        <v/>
      </c>
      <c r="H46" s="115" t="str">
        <f aca="false">IF(Checks!$AH$282="","",Checks!$AH$282)</f>
        <v>OPEN</v>
      </c>
    </row>
    <row r="48" customFormat="false" ht="24" hidden="false" customHeight="true" outlineLevel="0" collapsed="false">
      <c r="A48" s="116" t="s">
        <v>3453</v>
      </c>
      <c r="B48" s="116"/>
      <c r="C48" s="116"/>
      <c r="D48" s="116"/>
      <c r="E48" s="116" t="s">
        <v>3454</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3408</v>
      </c>
      <c r="B2" s="94" t="str">
        <f aca="false">Flights!$F$13&amp;"   "&amp;TEXT(Flights!$D$13,"DD-MMM-YY")&amp;" ("&amp;Flights!$E$13&amp;")"</f>
        <v>MH0753   11-Oct-26 (SUN)</v>
      </c>
      <c r="C2" s="94"/>
      <c r="D2" s="94"/>
      <c r="E2" s="95" t="s">
        <v>3409</v>
      </c>
      <c r="F2" s="96" t="str">
        <f aca="false">Flights!$AT$13</f>
        <v>NOT READY – DOCUMENTS</v>
      </c>
      <c r="G2" s="96"/>
      <c r="H2" s="96"/>
    </row>
    <row r="3" customFormat="false" ht="24" hidden="false" customHeight="true" outlineLevel="0" collapsed="false">
      <c r="A3" s="93" t="s">
        <v>3410</v>
      </c>
      <c r="B3" s="94" t="str">
        <f aca="false">Flights!$G$13&amp;" → "&amp;Flights!$H$13&amp;"   Class "&amp;Flights!$K$13&amp;"   Seat "&amp;Flights!$O$13</f>
        <v>HAN → KUL   Class BC   Seat 1F</v>
      </c>
      <c r="C3" s="94"/>
      <c r="D3" s="94"/>
      <c r="E3" s="95" t="s">
        <v>73</v>
      </c>
      <c r="F3" s="95" t="s">
        <v>3411</v>
      </c>
      <c r="G3" s="95" t="s">
        <v>3412</v>
      </c>
      <c r="H3" s="95"/>
    </row>
    <row r="4" customFormat="false" ht="24" hidden="false" customHeight="true" outlineLevel="0" collapsed="false">
      <c r="A4" s="93" t="s">
        <v>3413</v>
      </c>
      <c r="B4" s="94" t="str">
        <f aca="false">IF(ISNUMBER(Flights!$I$13),TEXT(Flights!$I$13,"DD-MMM-YY HH:MM"),"")&amp;" "&amp;Flights!$G$13&amp;"  →  "&amp;IF(ISNUMBER(Flights!$J$13),TEXT(Flights!$J$13,"DD-MMM-YY HH:MM"),"")&amp;" "&amp;Flights!$H$13</f>
        <v>11-Oct-26 13:05 HAN  →  11-Oct-26 17:30 KUL</v>
      </c>
      <c r="C4" s="94"/>
      <c r="D4" s="94"/>
      <c r="E4" s="93" t="s">
        <v>3414</v>
      </c>
      <c r="F4" s="97" t="str">
        <f aca="false">IF(ISNUMBER(Flights!$AG$13),TEXT(Flights!$AG$13,"DD-MMM-YY HH:MM"),"")&amp;" "&amp;Flights!$V$13</f>
        <v>04-Oct-26 13:05 HAN</v>
      </c>
      <c r="G4" s="98" t="n">
        <f aca="false">Flights!$AJ$13</f>
        <v>0</v>
      </c>
      <c r="H4" s="98"/>
    </row>
    <row r="5" customFormat="false" ht="24" hidden="false" customHeight="true" outlineLevel="0" collapsed="false">
      <c r="A5" s="93" t="s">
        <v>3415</v>
      </c>
      <c r="B5" s="94" t="str">
        <f aca="false">Flights!$L$13&amp;" – "&amp;Flights!$M$13</f>
        <v>B738MAX – B737-8 (B7M8)</v>
      </c>
      <c r="C5" s="94"/>
      <c r="D5" s="94"/>
      <c r="E5" s="93" t="s">
        <v>3416</v>
      </c>
      <c r="F5" s="97" t="str">
        <f aca="false">IF(ISNUMBER(Flights!$AH$13),TEXT(Flights!$AH$13,"DD-MMM-YY HH:MM"),"")&amp;" "&amp;Flights!$V$13</f>
        <v>10-Oct-26 13:05 HAN</v>
      </c>
      <c r="G5" s="98" t="n">
        <f aca="false">Flights!$AK$13</f>
        <v>0</v>
      </c>
      <c r="H5" s="98"/>
    </row>
    <row r="6" customFormat="false" ht="24" hidden="false" customHeight="true" outlineLevel="0" collapsed="false">
      <c r="A6" s="93" t="s">
        <v>3417</v>
      </c>
      <c r="B6" s="94" t="str">
        <f aca="false">IF(TRIM(Flights!$N$13)="","__________________",Flights!$N$13)</f>
        <v>__________________</v>
      </c>
      <c r="C6" s="94"/>
      <c r="D6" s="94"/>
      <c r="E6" s="93" t="s">
        <v>3418</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3419</v>
      </c>
      <c r="B7" s="94" t="str">
        <f aca="false">Flights!$T$13</f>
        <v>1 Meal (Meal)</v>
      </c>
      <c r="C7" s="94"/>
      <c r="D7" s="94"/>
      <c r="E7" s="93" t="s">
        <v>3420</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155</v>
      </c>
      <c r="B8" s="94" t="str">
        <f aca="false">Flights!$V$13&amp;"   (reference uplift stns: "&amp;Flights!$U$13&amp;")"</f>
        <v>HAN   (reference uplift stns: KUL/HAN)</v>
      </c>
      <c r="C8" s="94"/>
      <c r="D8" s="94"/>
      <c r="E8" s="93" t="s">
        <v>3421</v>
      </c>
      <c r="F8" s="99" t="s">
        <v>3422</v>
      </c>
      <c r="G8" s="98" t="n">
        <f aca="false">Flights!$AN$13</f>
        <v>0</v>
      </c>
      <c r="H8" s="98"/>
    </row>
    <row r="9" customFormat="false" ht="12.75" hidden="false" customHeight="true" outlineLevel="0" collapsed="false">
      <c r="A9" s="93" t="s">
        <v>3423</v>
      </c>
      <c r="B9" s="94" t="str">
        <f aca="false">TRIM(Flights!$P$13&amp;"  "&amp;Flights!$Q$13)</f>
        <v>- Overnight KUL</v>
      </c>
      <c r="C9" s="94"/>
      <c r="D9" s="94"/>
      <c r="E9" s="93" t="s">
        <v>3424</v>
      </c>
      <c r="F9" s="100" t="n">
        <f aca="false">Flights!$AP$13</f>
        <v>0</v>
      </c>
      <c r="G9" s="100" t="n">
        <f aca="false">Flights!$AQ$13</f>
        <v>0</v>
      </c>
      <c r="H9" s="100" t="n">
        <f aca="false">Flights!$AU$13</f>
        <v>0</v>
      </c>
    </row>
    <row r="10" customFormat="false" ht="24" hidden="false" customHeight="true" outlineLevel="0" collapsed="false">
      <c r="A10" s="93" t="s">
        <v>3425</v>
      </c>
      <c r="B10" s="94" t="str">
        <f aca="false">IF(TRIM(Flights!$X$13)="","__________________",Flights!$X$13)</f>
        <v>__________________</v>
      </c>
      <c r="C10" s="94"/>
      <c r="D10" s="94"/>
      <c r="E10" s="93" t="s">
        <v>3426</v>
      </c>
      <c r="F10" s="100" t="n">
        <f aca="false">Flights!$AO$13</f>
        <v>38</v>
      </c>
      <c r="G10" s="100" t="n">
        <f aca="false">Flights!$AS$13</f>
        <v>2</v>
      </c>
      <c r="H10" s="100" t="n">
        <f aca="false">Flights!$AR$13</f>
        <v>2</v>
      </c>
    </row>
    <row r="11" customFormat="false" ht="21" hidden="false" customHeight="true" outlineLevel="0" collapsed="false">
      <c r="A11" s="93" t="s">
        <v>3427</v>
      </c>
      <c r="B11" s="94" t="str">
        <f aca="false">IF(TRIM(Flights!$Y$13)="","__________________",Flights!$Y$13)</f>
        <v>__________________</v>
      </c>
      <c r="C11" s="94"/>
      <c r="D11" s="94"/>
      <c r="E11" s="93" t="s">
        <v>3428</v>
      </c>
      <c r="F11" s="100" t="str">
        <f aca="false">Flights!$AV$13&amp;" / "&amp;Flights!$AW$13</f>
        <v>0 / 38</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IF(Documents!$F$13="","",Documents!$F$13)</f>
        <v/>
      </c>
      <c r="C14" s="99" t="str">
        <f aca="false">IF(Documents!$G$13="","",Documents!$G$13)&amp;IF(ISNUMBER(Documents!$H$13),"  "&amp;TEXT(Documents!$H$13,"DD-MMM-YY"),"")</f>
        <v/>
      </c>
      <c r="D14" s="99"/>
      <c r="E14" s="107" t="str">
        <f aca="false">IF(Documents!$J$13="OUTSTANDING","OUTSTANDING – attach before T-7D (due "&amp;IF(ISNUMBER(Flights!$AG$13),TEXT(Flights!$AG$13,"DD-MMM-YY HH:MM"),"")&amp;" "&amp;Flights!$V$13&amp;")",IF(Documents!$J$13="","Status not recorded",Documents!$J$13))</f>
        <v>OUTSTANDING – attach before T-7D (due 04-Oct-26 13:05 HAN)</v>
      </c>
      <c r="F14" s="108" t="str">
        <f aca="false">"Staple behind this sheet as page A1."&amp;IF(Documents!$I$13="",""," Location: "&amp;Documents!$I$13)</f>
        <v>Staple behind this sheet as page A1.</v>
      </c>
      <c r="G14" s="108"/>
      <c r="H14" s="108"/>
    </row>
    <row r="15" customFormat="false" ht="36" hidden="false" customHeight="true" outlineLevel="0" collapsed="false">
      <c r="A15" s="93" t="s">
        <v>3439</v>
      </c>
      <c r="B15" s="94" t="str">
        <f aca="false">IF(Documents!$K$13="","",Documents!$K$13)</f>
        <v/>
      </c>
      <c r="C15" s="99" t="str">
        <f aca="false">IF(Documents!$L$13="","",Documents!$L$13)&amp;IF(ISNUMBER(Documents!$M$13),"  "&amp;TEXT(Documents!$M$13,"DD-MMM-YY"),"")</f>
        <v/>
      </c>
      <c r="D15" s="99"/>
      <c r="E15" s="107" t="str">
        <f aca="false">IF(Documents!$O$13="OUTSTANDING","OUTSTANDING – attach before T-7D (due "&amp;IF(ISNUMBER(Flights!$AG$13),TEXT(Flights!$AG$13,"DD-MMM-YY HH:MM"),"")&amp;" "&amp;Flights!$V$13&amp;")",IF(Documents!$O$13="","Status not recorded",Documents!$O$13))</f>
        <v>OUTSTANDING – attach before T-7D (due 04-Oct-26 13:05 HAN)</v>
      </c>
      <c r="F15" s="108" t="str">
        <f aca="false">"Staple behind this sheet as page A2."&amp;IF(Documents!$N$13="",""," Location: "&amp;Documents!$N$13)</f>
        <v>Staple behind this sheet as page A2.</v>
      </c>
      <c r="G15" s="108"/>
      <c r="H15" s="108"/>
    </row>
    <row r="16" customFormat="false" ht="22.5" hidden="false" customHeight="true" outlineLevel="0" collapsed="false">
      <c r="A16" s="93" t="s">
        <v>3440</v>
      </c>
      <c r="B16" s="109" t="str">
        <f aca="false">IF(Documents!$Q$13="","",Documents!$Q$13)</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"&amp;IF(TRIM(Flights!$Y$13)="","__________________",Flights!$Y$13)</f>
        <v>Name: __________________</v>
      </c>
      <c r="B18" s="94"/>
      <c r="C18" s="94" t="str">
        <f aca="false">"Name: __________________"</f>
        <v>Name: __________________</v>
      </c>
      <c r="D18" s="94"/>
      <c r="E18" s="94"/>
      <c r="F18" s="94" t="str">
        <f aca="false">"Name: __________________"&amp;"   Station: "&amp;Flights!$V$13</f>
        <v>Name: __________________   Station: HAN</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Checks!$A$283&amp;CHAR(10)&amp;IF(Checks!$I$283="","",Checks!$I$283&amp;": ")&amp;Checks!$J$283</f>
        <v>F09-T7-01
Meal: Meal sensory testing completed for this flight's menu cycle (assessed class)</v>
      </c>
      <c r="B23" s="114" t="str">
        <f aca="false">Checks!$K$283&amp;IF(Checks!$O$283="","",IF(Checks!$K$283="","",CHAR(10))&amp;"Note: "&amp;Checks!$O$283)</f>
        <v>Record panel result / score in Result</v>
      </c>
      <c r="C23" s="114" t="str">
        <f aca="false">Checks!$N$283&amp;CHAR(10)&amp;IF(ISNUMBER(Checks!$R$283),TEXT(Checks!$R$283,"DD-MMM-YY HH:MM"),"")&amp;" "&amp;Checks!$P$283</f>
        <v>Required
04-Oct-26 13:05 HAN</v>
      </c>
      <c r="D23" s="114" t="str">
        <f aca="false">IF(Checks!$U$283="","",Checks!$U$283)&amp;IF(Checks!$AB$283="","",CHAR(10)&amp;"CA: "&amp;Checks!$AB$283)</f>
        <v/>
      </c>
      <c r="E23" s="114" t="str">
        <f aca="false">IF(Checks!$V$283="","",Checks!$V$283)&amp;IF(Checks!$AC$283="","",IF(Checks!$V$283="","",CHAR(10))&amp;"N/A just.: "&amp;Checks!$AC$283)&amp;IF(Checks!$W$283="","",CHAR(10)&amp;"Batch: "&amp;Checks!$W$283)&amp;IF(AND(Checks!$X$283="",Checks!$Y$283=""),"",CHAR(10)&amp;"Exp: "&amp;Checks!$X$283&amp;"  /  Act: "&amp;Checks!$Y$283)</f>
        <v/>
      </c>
      <c r="F23" s="114" t="str">
        <f aca="false">IF(Checks!$Z$283="","","Evidence: "&amp;Checks!$Z$283)&amp;IF(Checks!$AA$283="","",IF(Checks!$Z$283="","",CHAR(10))&amp;"CA: "&amp;Checks!$AA$283)</f>
        <v/>
      </c>
      <c r="G23" s="114" t="str">
        <f aca="false">IF(ISNUMBER(Checks!$AD$283),TEXT(Checks!$AD$283,"DD-MMM-YY HH:MM")&amp;" "&amp;Checks!$P$283,"")&amp;IF(Checks!$AE$283="","",CHAR(10)&amp;"Verifier: "&amp;Checks!$AE$283)&amp;IF(Checks!$T$283="","",CHAR(10)&amp;"PIC: "&amp;Checks!$T$283)</f>
        <v/>
      </c>
      <c r="H23" s="115" t="str">
        <f aca="false">IF(Checks!$AH$283="","",Checks!$AH$283)</f>
        <v>OPEN</v>
      </c>
    </row>
    <row r="24" customFormat="false" ht="114" hidden="false" customHeight="true" outlineLevel="0" collapsed="false">
      <c r="A24" s="114" t="str">
        <f aca="false">Checks!$A$284&amp;CHAR(10)&amp;IF(Checks!$I$284="","",Checks!$I$284&amp;": ")&amp;Checks!$J$284</f>
        <v>F09-T7-02
Menu: Printed menu cards confirmed (content, cycle, language, quantity)</v>
      </c>
      <c r="B24" s="114" t="str">
        <f aca="false">Checks!$K$284&amp;IF(Checks!$O$284="","",IF(Checks!$K$284="","",CHAR(10))&amp;"Note: "&amp;Checks!$O$284)</f>
        <v>Menu card matches approved menu for this flight</v>
      </c>
      <c r="C24" s="114" t="str">
        <f aca="false">Checks!$N$284&amp;CHAR(10)&amp;IF(ISNUMBER(Checks!$R$284),TEXT(Checks!$R$284,"DD-MMM-YY HH:MM"),"")&amp;" "&amp;Checks!$P$284</f>
        <v>Required
04-Oct-26 13:05 HAN</v>
      </c>
      <c r="D24" s="114" t="str">
        <f aca="false">IF(Checks!$U$284="","",Checks!$U$284)&amp;IF(Checks!$AB$284="","",CHAR(10)&amp;"CA: "&amp;Checks!$AB$284)</f>
        <v/>
      </c>
      <c r="E24" s="114" t="str">
        <f aca="false">IF(Checks!$V$284="","",Checks!$V$284)&amp;IF(Checks!$AC$284="","",IF(Checks!$V$284="","",CHAR(10))&amp;"N/A just.: "&amp;Checks!$AC$284)&amp;IF(Checks!$W$284="","",CHAR(10)&amp;"Batch: "&amp;Checks!$W$284)&amp;IF(AND(Checks!$X$284="",Checks!$Y$284=""),"",CHAR(10)&amp;"Exp: "&amp;Checks!$X$284&amp;"  /  Act: "&amp;Checks!$Y$284)</f>
        <v/>
      </c>
      <c r="F24" s="114" t="str">
        <f aca="false">IF(Checks!$Z$284="","","Evidence: "&amp;Checks!$Z$284)&amp;IF(Checks!$AA$284="","",IF(Checks!$Z$284="","",CHAR(10))&amp;"CA: "&amp;Checks!$AA$284)</f>
        <v/>
      </c>
      <c r="G24" s="114" t="str">
        <f aca="false">IF(ISNUMBER(Checks!$AD$284),TEXT(Checks!$AD$284,"DD-MMM-YY HH:MM")&amp;" "&amp;Checks!$P$284,"")&amp;IF(Checks!$AE$284="","",CHAR(10)&amp;"Verifier: "&amp;Checks!$AE$284)&amp;IF(Checks!$T$284="","",CHAR(10)&amp;"PIC: "&amp;Checks!$T$284)</f>
        <v/>
      </c>
      <c r="H24" s="115" t="str">
        <f aca="false">IF(Checks!$AH$284="","",Checks!$AH$284)</f>
        <v>OPEN</v>
      </c>
    </row>
    <row r="25" customFormat="false" ht="114" hidden="false" customHeight="true" outlineLevel="0" collapsed="false">
      <c r="A25" s="114" t="str">
        <f aca="false">Checks!$A$285&amp;CHAR(10)&amp;IF(Checks!$I$285="","",Checks!$I$285&amp;": ")&amp;Checks!$J$285</f>
        <v>F09-T7-03
IFE: Digital menu in IFE confirmed (A339 only)</v>
      </c>
      <c r="B25" s="114" t="str">
        <f aca="false">Checks!$K$285&amp;IF(Checks!$O$285="","",IF(Checks!$K$285="","",CHAR(10))&amp;"Note: "&amp;Checks!$O$285)</f>
        <v>Applies when fleet = A339
Note: Digital IFE menu applies to A339 only (user brief). Applicability follows the Fleet cell on Flights.</v>
      </c>
      <c r="C25" s="114" t="str">
        <f aca="false">Checks!$N$285&amp;CHAR(10)&amp;IF(ISNUMBER(Checks!$R$285),TEXT(Checks!$R$285,"DD-MMM-YY HH:MM"),"")&amp;" "&amp;Checks!$P$285</f>
        <v>N/A – rule
04-Oct-26 13:05 HAN</v>
      </c>
      <c r="D25" s="114" t="str">
        <f aca="false">IF(Checks!$U$285="","",Checks!$U$285)&amp;IF(Checks!$AB$285="","",CHAR(10)&amp;"CA: "&amp;Checks!$AB$285)</f>
        <v/>
      </c>
      <c r="E25" s="114" t="str">
        <f aca="false">IF(Checks!$V$285="","",Checks!$V$285)&amp;IF(Checks!$AC$285="","",IF(Checks!$V$285="","",CHAR(10))&amp;"N/A just.: "&amp;Checks!$AC$285)&amp;IF(Checks!$W$285="","",CHAR(10)&amp;"Batch: "&amp;Checks!$W$285)&amp;IF(AND(Checks!$X$285="",Checks!$Y$285=""),"",CHAR(10)&amp;"Exp: "&amp;Checks!$X$285&amp;"  /  Act: "&amp;Checks!$Y$285)</f>
        <v/>
      </c>
      <c r="F25" s="114" t="str">
        <f aca="false">IF(Checks!$Z$285="","","Evidence: "&amp;Checks!$Z$285)&amp;IF(Checks!$AA$285="","",IF(Checks!$Z$285="","",CHAR(10))&amp;"CA: "&amp;Checks!$AA$285)</f>
        <v/>
      </c>
      <c r="G25" s="114" t="str">
        <f aca="false">IF(ISNUMBER(Checks!$AD$285),TEXT(Checks!$AD$285,"DD-MMM-YY HH:MM")&amp;" "&amp;Checks!$P$285,"")&amp;IF(Checks!$AE$285="","",CHAR(10)&amp;"Verifier: "&amp;Checks!$AE$285)&amp;IF(Checks!$T$285="","",CHAR(10)&amp;"PIC: "&amp;Checks!$T$285)</f>
        <v/>
      </c>
      <c r="H25" s="115" t="str">
        <f aca="false">IF(Checks!$AH$285="","",Checks!$AH$285)</f>
        <v>N/A – RULE</v>
      </c>
    </row>
    <row r="26" customFormat="false" ht="114" hidden="false" customHeight="true" outlineLevel="0" collapsed="false">
      <c r="A26" s="114" t="str">
        <f aca="false">Checks!$A$286&amp;CHAR(10)&amp;IF(Checks!$I$286="","",Checks!$I$286&amp;": ")&amp;Checks!$J$286</f>
        <v>F09-T7-04
Staffing: Experienced catering officer assigned to this flight</v>
      </c>
      <c r="B26" s="114" t="str">
        <f aca="false">Checks!$K$286&amp;IF(Checks!$O$286="","",IF(Checks!$K$286="","",CHAR(10))&amp;"Note: "&amp;Checks!$O$286)</f>
        <v>Record officer name in Result</v>
      </c>
      <c r="C26" s="114" t="str">
        <f aca="false">Checks!$N$286&amp;CHAR(10)&amp;IF(ISNUMBER(Checks!$R$286),TEXT(Checks!$R$286,"DD-MMM-YY HH:MM"),"")&amp;" "&amp;Checks!$P$286</f>
        <v>Required
04-Oct-26 13:05 HAN</v>
      </c>
      <c r="D26" s="114" t="str">
        <f aca="false">IF(Checks!$U$286="","",Checks!$U$286)&amp;IF(Checks!$AB$286="","",CHAR(10)&amp;"CA: "&amp;Checks!$AB$286)</f>
        <v/>
      </c>
      <c r="E26" s="114" t="str">
        <f aca="false">IF(Checks!$V$286="","",Checks!$V$286)&amp;IF(Checks!$AC$286="","",IF(Checks!$V$286="","",CHAR(10))&amp;"N/A just.: "&amp;Checks!$AC$286)&amp;IF(Checks!$W$286="","",CHAR(10)&amp;"Batch: "&amp;Checks!$W$286)&amp;IF(AND(Checks!$X$286="",Checks!$Y$286=""),"",CHAR(10)&amp;"Exp: "&amp;Checks!$X$286&amp;"  /  Act: "&amp;Checks!$Y$286)</f>
        <v/>
      </c>
      <c r="F26" s="114" t="str">
        <f aca="false">IF(Checks!$Z$286="","","Evidence: "&amp;Checks!$Z$286)&amp;IF(Checks!$AA$286="","",IF(Checks!$Z$286="","",CHAR(10))&amp;"CA: "&amp;Checks!$AA$286)</f>
        <v/>
      </c>
      <c r="G26" s="114" t="str">
        <f aca="false">IF(ISNUMBER(Checks!$AD$286),TEXT(Checks!$AD$286,"DD-MMM-YY HH:MM")&amp;" "&amp;Checks!$P$286,"")&amp;IF(Checks!$AE$286="","",CHAR(10)&amp;"Verifier: "&amp;Checks!$AE$286)&amp;IF(Checks!$T$286="","",CHAR(10)&amp;"PIC: "&amp;Checks!$T$286)</f>
        <v/>
      </c>
      <c r="H26" s="115" t="str">
        <f aca="false">IF(Checks!$AH$286="","",Checks!$AH$286)</f>
        <v>OPEN</v>
      </c>
    </row>
    <row r="27" customFormat="false" ht="114" hidden="false" customHeight="true" outlineLevel="0" collapsed="false">
      <c r="A27" s="114" t="str">
        <f aca="false">Checks!$A$287&amp;CHAR(10)&amp;IF(Checks!$I$287="","",Checks!$I$287&amp;": ")&amp;Checks!$J$287</f>
        <v>F09-T7-05
ISOP: All latest applicable ISOP revisions communicated to caterer</v>
      </c>
      <c r="B27" s="114" t="str">
        <f aca="false">Checks!$K$287&amp;IF(Checks!$O$287="","",IF(Checks!$K$287="","",CHAR(10))&amp;"Note: "&amp;Checks!$O$287)</f>
        <v>List revision numbers in Result (see ISOP register)</v>
      </c>
      <c r="C27" s="114" t="str">
        <f aca="false">Checks!$N$287&amp;CHAR(10)&amp;IF(ISNUMBER(Checks!$R$287),TEXT(Checks!$R$287,"DD-MMM-YY HH:MM"),"")&amp;" "&amp;Checks!$P$287</f>
        <v>Required
04-Oct-26 13:05 HAN</v>
      </c>
      <c r="D27" s="114" t="str">
        <f aca="false">IF(Checks!$U$287="","",Checks!$U$287)&amp;IF(Checks!$AB$287="","",CHAR(10)&amp;"CA: "&amp;Checks!$AB$287)</f>
        <v/>
      </c>
      <c r="E27" s="114" t="str">
        <f aca="false">IF(Checks!$V$287="","",Checks!$V$287)&amp;IF(Checks!$AC$287="","",IF(Checks!$V$287="","",CHAR(10))&amp;"N/A just.: "&amp;Checks!$AC$287)&amp;IF(Checks!$W$287="","",CHAR(10)&amp;"Batch: "&amp;Checks!$W$287)&amp;IF(AND(Checks!$X$287="",Checks!$Y$287=""),"",CHAR(10)&amp;"Exp: "&amp;Checks!$X$287&amp;"  /  Act: "&amp;Checks!$Y$287)</f>
        <v/>
      </c>
      <c r="F27" s="114" t="str">
        <f aca="false">IF(Checks!$Z$287="","","Evidence: "&amp;Checks!$Z$287)&amp;IF(Checks!$AA$287="","",IF(Checks!$Z$287="","",CHAR(10))&amp;"CA: "&amp;Checks!$AA$287)</f>
        <v/>
      </c>
      <c r="G27" s="114" t="str">
        <f aca="false">IF(ISNUMBER(Checks!$AD$287),TEXT(Checks!$AD$287,"DD-MMM-YY HH:MM")&amp;" "&amp;Checks!$P$287,"")&amp;IF(Checks!$AE$287="","",CHAR(10)&amp;"Verifier: "&amp;Checks!$AE$287)&amp;IF(Checks!$T$287="","",CHAR(10)&amp;"PIC: "&amp;Checks!$T$287)</f>
        <v/>
      </c>
      <c r="H27" s="115" t="str">
        <f aca="false">IF(Checks!$AH$287="","",Checks!$AH$287)</f>
        <v>OPEN</v>
      </c>
    </row>
    <row r="28" customFormat="false" ht="114" hidden="false" customHeight="true" outlineLevel="0" collapsed="false">
      <c r="A28" s="114" t="str">
        <f aca="false">Checks!$A$288&amp;CHAR(10)&amp;IF(Checks!$I$288="","",Checks!$I$288&amp;": ")&amp;Checks!$J$288</f>
        <v>F09-T7-06
ISOP: Caterer acknowledgement of ISOP revisions recorded</v>
      </c>
      <c r="B28" s="114" t="str">
        <f aca="false">Checks!$K$288&amp;IF(Checks!$O$288="","",IF(Checks!$K$288="","",CHAR(10))&amp;"Note: "&amp;Checks!$O$288)</f>
        <v>Record acknowledgement ref in Evidence</v>
      </c>
      <c r="C28" s="114" t="str">
        <f aca="false">Checks!$N$288&amp;CHAR(10)&amp;IF(ISNUMBER(Checks!$R$288),TEXT(Checks!$R$288,"DD-MMM-YY HH:MM"),"")&amp;" "&amp;Checks!$P$288</f>
        <v>Required
04-Oct-26 13:05 HAN</v>
      </c>
      <c r="D28" s="114" t="str">
        <f aca="false">IF(Checks!$U$288="","",Checks!$U$288)&amp;IF(Checks!$AB$288="","",CHAR(10)&amp;"CA: "&amp;Checks!$AB$288)</f>
        <v/>
      </c>
      <c r="E28" s="114" t="str">
        <f aca="false">IF(Checks!$V$288="","",Checks!$V$288)&amp;IF(Checks!$AC$288="","",IF(Checks!$V$288="","",CHAR(10))&amp;"N/A just.: "&amp;Checks!$AC$288)&amp;IF(Checks!$W$288="","",CHAR(10)&amp;"Batch: "&amp;Checks!$W$288)&amp;IF(AND(Checks!$X$288="",Checks!$Y$288=""),"",CHAR(10)&amp;"Exp: "&amp;Checks!$X$288&amp;"  /  Act: "&amp;Checks!$Y$288)</f>
        <v/>
      </c>
      <c r="F28" s="114" t="str">
        <f aca="false">IF(Checks!$Z$288="","","Evidence: "&amp;Checks!$Z$288)&amp;IF(Checks!$AA$288="","",IF(Checks!$Z$288="","",CHAR(10))&amp;"CA: "&amp;Checks!$AA$288)</f>
        <v/>
      </c>
      <c r="G28" s="114" t="str">
        <f aca="false">IF(ISNUMBER(Checks!$AD$288),TEXT(Checks!$AD$288,"DD-MMM-YY HH:MM")&amp;" "&amp;Checks!$P$288,"")&amp;IF(Checks!$AE$288="","",CHAR(10)&amp;"Verifier: "&amp;Checks!$AE$288)&amp;IF(Checks!$T$288="","",CHAR(10)&amp;"PIC: "&amp;Checks!$T$288)</f>
        <v/>
      </c>
      <c r="H28" s="115" t="str">
        <f aca="false">IF(Checks!$AH$288="","",Checks!$AH$288)</f>
        <v>OPEN</v>
      </c>
    </row>
    <row r="29" customFormat="false" ht="114" hidden="false" customHeight="true" outlineLevel="0" collapsed="false">
      <c r="A29" s="114" t="str">
        <f aca="false">Checks!$A$289&amp;CHAR(10)&amp;IF(Checks!$I$289="","",Checks!$I$289&amp;": ")&amp;Checks!$J$289</f>
        <v>F09-T7-07
Documents: Galley loading diagram (GLD) received, revision recorded &amp; attached</v>
      </c>
      <c r="B29" s="114" t="str">
        <f aca="false">Checks!$K$289&amp;IF(Checks!$O$289="","",IF(Checks!$K$289="","",CHAR(10))&amp;"Note: "&amp;Checks!$O$289)</f>
        <v>Documents sheet row complete</v>
      </c>
      <c r="C29" s="114" t="str">
        <f aca="false">Checks!$N$289&amp;CHAR(10)&amp;IF(ISNUMBER(Checks!$R$289),TEXT(Checks!$R$289,"DD-MMM-YY HH:MM"),"")&amp;" "&amp;Checks!$P$289</f>
        <v>Required
04-Oct-26 13:05 HAN</v>
      </c>
      <c r="D29" s="114" t="str">
        <f aca="false">IF(Checks!$U$289="","",Checks!$U$289)&amp;IF(Checks!$AB$289="","",CHAR(10)&amp;"CA: "&amp;Checks!$AB$289)</f>
        <v/>
      </c>
      <c r="E29" s="114" t="str">
        <f aca="false">IF(Checks!$V$289="","",Checks!$V$289)&amp;IF(Checks!$AC$289="","",IF(Checks!$V$289="","",CHAR(10))&amp;"N/A just.: "&amp;Checks!$AC$289)&amp;IF(Checks!$W$289="","",CHAR(10)&amp;"Batch: "&amp;Checks!$W$289)&amp;IF(AND(Checks!$X$289="",Checks!$Y$289=""),"",CHAR(10)&amp;"Exp: "&amp;Checks!$X$289&amp;"  /  Act: "&amp;Checks!$Y$289)</f>
        <v/>
      </c>
      <c r="F29" s="114" t="str">
        <f aca="false">IF(Checks!$Z$289="","","Evidence: "&amp;Checks!$Z$289)&amp;IF(Checks!$AA$289="","",IF(Checks!$Z$289="","",CHAR(10))&amp;"CA: "&amp;Checks!$AA$289)</f>
        <v/>
      </c>
      <c r="G29" s="114" t="str">
        <f aca="false">IF(ISNUMBER(Checks!$AD$289),TEXT(Checks!$AD$289,"DD-MMM-YY HH:MM")&amp;" "&amp;Checks!$P$289,"")&amp;IF(Checks!$AE$289="","",CHAR(10)&amp;"Verifier: "&amp;Checks!$AE$289)&amp;IF(Checks!$T$289="","",CHAR(10)&amp;"PIC: "&amp;Checks!$T$289)</f>
        <v/>
      </c>
      <c r="H29" s="115" t="str">
        <f aca="false">IF(Checks!$AH$289="","",Checks!$AH$289)</f>
        <v>OPEN</v>
      </c>
    </row>
    <row r="30" customFormat="false" ht="114" hidden="false" customHeight="true" outlineLevel="0" collapsed="false">
      <c r="A30" s="114" t="str">
        <f aca="false">Checks!$A$290&amp;CHAR(10)&amp;IF(Checks!$I$290="","",Checks!$I$290&amp;": ")&amp;Checks!$J$290</f>
        <v>F09-T7-08
Documents: Menu checklist received, revision recorded &amp; attached</v>
      </c>
      <c r="B30" s="114" t="str">
        <f aca="false">Checks!$K$290&amp;IF(Checks!$O$290="","",IF(Checks!$K$290="","",CHAR(10))&amp;"Note: "&amp;Checks!$O$290)</f>
        <v>Documents sheet row complete</v>
      </c>
      <c r="C30" s="114" t="str">
        <f aca="false">Checks!$N$290&amp;CHAR(10)&amp;IF(ISNUMBER(Checks!$R$290),TEXT(Checks!$R$290,"DD-MMM-YY HH:MM"),"")&amp;" "&amp;Checks!$P$290</f>
        <v>Required
04-Oct-26 13:05 HAN</v>
      </c>
      <c r="D30" s="114" t="str">
        <f aca="false">IF(Checks!$U$290="","",Checks!$U$290)&amp;IF(Checks!$AB$290="","",CHAR(10)&amp;"CA: "&amp;Checks!$AB$290)</f>
        <v/>
      </c>
      <c r="E30" s="114" t="str">
        <f aca="false">IF(Checks!$V$290="","",Checks!$V$290)&amp;IF(Checks!$AC$290="","",IF(Checks!$V$290="","",CHAR(10))&amp;"N/A just.: "&amp;Checks!$AC$290)&amp;IF(Checks!$W$290="","",CHAR(10)&amp;"Batch: "&amp;Checks!$W$290)&amp;IF(AND(Checks!$X$290="",Checks!$Y$290=""),"",CHAR(10)&amp;"Exp: "&amp;Checks!$X$290&amp;"  /  Act: "&amp;Checks!$Y$290)</f>
        <v/>
      </c>
      <c r="F30" s="114" t="str">
        <f aca="false">IF(Checks!$Z$290="","","Evidence: "&amp;Checks!$Z$290)&amp;IF(Checks!$AA$290="","",IF(Checks!$Z$290="","",CHAR(10))&amp;"CA: "&amp;Checks!$AA$290)</f>
        <v/>
      </c>
      <c r="G30" s="114" t="str">
        <f aca="false">IF(ISNUMBER(Checks!$AD$290),TEXT(Checks!$AD$290,"DD-MMM-YY HH:MM")&amp;" "&amp;Checks!$P$290,"")&amp;IF(Checks!$AE$290="","",CHAR(10)&amp;"Verifier: "&amp;Checks!$AE$290)&amp;IF(Checks!$T$290="","",CHAR(10)&amp;"PIC: "&amp;Checks!$T$290)</f>
        <v/>
      </c>
      <c r="H30" s="115" t="str">
        <f aca="false">IF(Checks!$AH$290="","",Checks!$AH$290)</f>
        <v>OPEN</v>
      </c>
    </row>
    <row r="31" customFormat="false" ht="114" hidden="false" customHeight="true" outlineLevel="0" collapsed="false">
      <c r="A31" s="114" t="str">
        <f aca="false">Checks!$A$291&amp;CHAR(10)&amp;IF(Checks!$I$291="","",Checks!$I$291&amp;": ")&amp;Checks!$J$291</f>
        <v>F09-T7-09
Uplift plan: Uplift plan confirmed with caterer vs STD Uplift Information</v>
      </c>
      <c r="B31" s="114" t="str">
        <f aca="false">Checks!$K$291&amp;IF(Checks!$O$291="","",IF(Checks!$K$291="","",CHAR(10))&amp;"Note: "&amp;Checks!$O$291)</f>
        <v>Service: 1 Meal (Meal); meal uplift stn HAN (ref lists KUL/HAN)</v>
      </c>
      <c r="C31" s="114" t="str">
        <f aca="false">Checks!$N$291&amp;CHAR(10)&amp;IF(ISNUMBER(Checks!$R$291),TEXT(Checks!$R$291,"DD-MMM-YY HH:MM"),"")&amp;" "&amp;Checks!$P$291</f>
        <v>Required
04-Oct-26 13:05 HAN</v>
      </c>
      <c r="D31" s="114" t="str">
        <f aca="false">IF(Checks!$U$291="","",Checks!$U$291)&amp;IF(Checks!$AB$291="","",CHAR(10)&amp;"CA: "&amp;Checks!$AB$291)</f>
        <v/>
      </c>
      <c r="E31" s="114" t="str">
        <f aca="false">IF(Checks!$V$291="","",Checks!$V$291)&amp;IF(Checks!$AC$291="","",IF(Checks!$V$291="","",CHAR(10))&amp;"N/A just.: "&amp;Checks!$AC$291)&amp;IF(Checks!$W$291="","",CHAR(10)&amp;"Batch: "&amp;Checks!$W$291)&amp;IF(AND(Checks!$X$291="",Checks!$Y$291=""),"",CHAR(10)&amp;"Exp: "&amp;Checks!$X$291&amp;"  /  Act: "&amp;Checks!$Y$291)</f>
        <v/>
      </c>
      <c r="F31" s="114" t="str">
        <f aca="false">IF(Checks!$Z$291="","","Evidence: "&amp;Checks!$Z$291)&amp;IF(Checks!$AA$291="","",IF(Checks!$Z$291="","",CHAR(10))&amp;"CA: "&amp;Checks!$AA$291)</f>
        <v/>
      </c>
      <c r="G31" s="114" t="str">
        <f aca="false">IF(ISNUMBER(Checks!$AD$291),TEXT(Checks!$AD$291,"DD-MMM-YY HH:MM")&amp;" "&amp;Checks!$P$291,"")&amp;IF(Checks!$AE$291="","",CHAR(10)&amp;"Verifier: "&amp;Checks!$AE$291)&amp;IF(Checks!$T$291="","",CHAR(10)&amp;"PIC: "&amp;Checks!$T$291)</f>
        <v/>
      </c>
      <c r="H31" s="115" t="str">
        <f aca="false">IF(Checks!$AH$291="","",Checks!$AH$291)</f>
        <v>OPEN</v>
      </c>
    </row>
    <row r="32" customFormat="false" ht="25.5" hidden="false" customHeight="true" outlineLevel="0" collapsed="false">
      <c r="A32" s="113"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Checks!$A$292&amp;CHAR(10)&amp;IF(Checks!$I$292="","",Checks!$I$292&amp;": ")&amp;Checks!$J$292</f>
        <v>F09-T24-01
Meal: Sensory test repeated on ACTUAL production batch for this flight</v>
      </c>
      <c r="B33" s="114" t="str">
        <f aca="false">Checks!$K$292&amp;IF(Checks!$O$292="","",IF(Checks!$K$292="","",CHAR(10))&amp;"Note: "&amp;Checks!$O$292)</f>
        <v>Batch ID, result, CA and acceptance mandatory</v>
      </c>
      <c r="C33" s="114" t="str">
        <f aca="false">Checks!$N$292&amp;CHAR(10)&amp;IF(ISNUMBER(Checks!$R$292),TEXT(Checks!$R$292,"DD-MMM-YY HH:MM"),"")&amp;" "&amp;Checks!$P$292</f>
        <v>Required
10-Oct-26 13:05 HAN</v>
      </c>
      <c r="D33" s="114" t="str">
        <f aca="false">IF(Checks!$U$292="","",Checks!$U$292)&amp;IF(Checks!$AB$292="","",CHAR(10)&amp;"CA: "&amp;Checks!$AB$292)</f>
        <v/>
      </c>
      <c r="E33" s="114" t="str">
        <f aca="false">IF(Checks!$V$292="","",Checks!$V$292)&amp;IF(Checks!$AC$292="","",IF(Checks!$V$292="","",CHAR(10))&amp;"N/A just.: "&amp;Checks!$AC$292)&amp;IF(Checks!$W$292="","",CHAR(10)&amp;"Batch: "&amp;Checks!$W$292)&amp;IF(AND(Checks!$X$292="",Checks!$Y$292=""),"",CHAR(10)&amp;"Exp: "&amp;Checks!$X$292&amp;"  /  Act: "&amp;Checks!$Y$292)</f>
        <v/>
      </c>
      <c r="F33" s="114" t="str">
        <f aca="false">IF(Checks!$Z$292="","","Evidence: "&amp;Checks!$Z$292)&amp;IF(Checks!$AA$292="","",IF(Checks!$Z$292="","",CHAR(10))&amp;"CA: "&amp;Checks!$AA$292)</f>
        <v/>
      </c>
      <c r="G33" s="114" t="str">
        <f aca="false">IF(ISNUMBER(Checks!$AD$292),TEXT(Checks!$AD$292,"DD-MMM-YY HH:MM")&amp;" "&amp;Checks!$P$292,"")&amp;IF(Checks!$AE$292="","",CHAR(10)&amp;"Verifier: "&amp;Checks!$AE$292)&amp;IF(Checks!$T$292="","",CHAR(10)&amp;"PIC: "&amp;Checks!$T$292)</f>
        <v/>
      </c>
      <c r="H33" s="115" t="str">
        <f aca="false">IF(Checks!$AH$292="","",Checks!$AH$292)</f>
        <v>OPEN</v>
      </c>
    </row>
    <row r="34" customFormat="false" ht="25.5" hidden="false" customHeight="true" outlineLevel="0" collapsed="false">
      <c r="A34" s="113"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Checks!$A$293&amp;CHAR(10)&amp;IF(Checks!$I$293="","",Checks!$I$293&amp;": ")&amp;Checks!$J$293</f>
        <v>F09-T12-01
Meal: Meal quality vs menu checklist</v>
      </c>
      <c r="B35" s="114" t="str">
        <f aca="false">Checks!$K$293&amp;IF(Checks!$O$293="","",IF(Checks!$K$293="","",CHAR(10))&amp;"Note: "&amp;Checks!$O$293)</f>
        <v>Note: Preparation check at caterer - does NOT confirm loading.</v>
      </c>
      <c r="C35" s="114" t="str">
        <f aca="false">Checks!$N$293&amp;CHAR(10)&amp;IF(ISNUMBER(Checks!$R$293),TEXT(Checks!$R$293,"DD-MMM-YY HH:MM"),"")&amp;" "&amp;Checks!$P$293</f>
        <v>Required
11-Oct-26 01:05 HAN</v>
      </c>
      <c r="D35" s="114" t="str">
        <f aca="false">IF(Checks!$U$293="","",Checks!$U$293)&amp;IF(Checks!$AB$293="","",CHAR(10)&amp;"CA: "&amp;Checks!$AB$293)</f>
        <v/>
      </c>
      <c r="E35" s="114" t="str">
        <f aca="false">IF(Checks!$V$293="","",Checks!$V$293)&amp;IF(Checks!$AC$293="","",IF(Checks!$V$293="","",CHAR(10))&amp;"N/A just.: "&amp;Checks!$AC$293)&amp;IF(Checks!$W$293="","",CHAR(10)&amp;"Batch: "&amp;Checks!$W$293)&amp;IF(AND(Checks!$X$293="",Checks!$Y$293=""),"",CHAR(10)&amp;"Exp: "&amp;Checks!$X$293&amp;"  /  Act: "&amp;Checks!$Y$293)</f>
        <v/>
      </c>
      <c r="F35" s="114" t="str">
        <f aca="false">IF(Checks!$Z$293="","","Evidence: "&amp;Checks!$Z$293)&amp;IF(Checks!$AA$293="","",IF(Checks!$Z$293="","",CHAR(10))&amp;"CA: "&amp;Checks!$AA$293)</f>
        <v/>
      </c>
      <c r="G35" s="114" t="str">
        <f aca="false">IF(ISNUMBER(Checks!$AD$293),TEXT(Checks!$AD$293,"DD-MMM-YY HH:MM")&amp;" "&amp;Checks!$P$293,"")&amp;IF(Checks!$AE$293="","",CHAR(10)&amp;"Verifier: "&amp;Checks!$AE$293)&amp;IF(Checks!$T$293="","",CHAR(10)&amp;"PIC: "&amp;Checks!$T$293)</f>
        <v/>
      </c>
      <c r="H35" s="115" t="str">
        <f aca="false">IF(Checks!$AH$293="","",Checks!$AH$293)</f>
        <v>OPEN</v>
      </c>
    </row>
    <row r="36" customFormat="false" ht="114" hidden="false" customHeight="true" outlineLevel="0" collapsed="false">
      <c r="A36" s="114" t="str">
        <f aca="false">Checks!$A$294&amp;CHAR(10)&amp;IF(Checks!$I$294="","",Checks!$I$294&amp;": ")&amp;Checks!$J$294</f>
        <v>F09-T12-02
Meal: Meal quantities vs menu checklist</v>
      </c>
      <c r="B36" s="114" t="str">
        <f aca="false">Checks!$K$294&amp;IF(Checks!$O$294="","",IF(Checks!$K$294="","",CHAR(10))&amp;"Note: "&amp;Checks!$O$294)</f>
        <v>Enter expected &amp; actual
Note: Preparation check at caterer - does NOT confirm loading.</v>
      </c>
      <c r="C36" s="114" t="str">
        <f aca="false">Checks!$N$294&amp;CHAR(10)&amp;IF(ISNUMBER(Checks!$R$294),TEXT(Checks!$R$294,"DD-MMM-YY HH:MM"),"")&amp;" "&amp;Checks!$P$294</f>
        <v>Required
11-Oct-26 01:05 HAN</v>
      </c>
      <c r="D36" s="114" t="str">
        <f aca="false">IF(Checks!$U$294="","",Checks!$U$294)&amp;IF(Checks!$AB$294="","",CHAR(10)&amp;"CA: "&amp;Checks!$AB$294)</f>
        <v/>
      </c>
      <c r="E36" s="114" t="str">
        <f aca="false">IF(Checks!$V$294="","",Checks!$V$294)&amp;IF(Checks!$AC$294="","",IF(Checks!$V$294="","",CHAR(10))&amp;"N/A just.: "&amp;Checks!$AC$294)&amp;IF(Checks!$W$294="","",CHAR(10)&amp;"Batch: "&amp;Checks!$W$294)&amp;IF(AND(Checks!$X$294="",Checks!$Y$294=""),"",CHAR(10)&amp;"Exp: "&amp;Checks!$X$294&amp;"  /  Act: "&amp;Checks!$Y$294)</f>
        <v/>
      </c>
      <c r="F36" s="114" t="str">
        <f aca="false">IF(Checks!$Z$294="","","Evidence: "&amp;Checks!$Z$294)&amp;IF(Checks!$AA$294="","",IF(Checks!$Z$294="","",CHAR(10))&amp;"CA: "&amp;Checks!$AA$294)</f>
        <v/>
      </c>
      <c r="G36" s="114" t="str">
        <f aca="false">IF(ISNUMBER(Checks!$AD$294),TEXT(Checks!$AD$294,"DD-MMM-YY HH:MM")&amp;" "&amp;Checks!$P$294,"")&amp;IF(Checks!$AE$294="","",CHAR(10)&amp;"Verifier: "&amp;Checks!$AE$294)&amp;IF(Checks!$T$294="","",CHAR(10)&amp;"PIC: "&amp;Checks!$T$294)</f>
        <v/>
      </c>
      <c r="H36" s="115" t="str">
        <f aca="false">IF(Checks!$AH$294="","",Checks!$AH$294)</f>
        <v>OPEN</v>
      </c>
    </row>
    <row r="37" customFormat="false" ht="114" hidden="false" customHeight="true" outlineLevel="0" collapsed="false">
      <c r="A37" s="114" t="str">
        <f aca="false">Checks!$A$295&amp;CHAR(10)&amp;IF(Checks!$I$295="","",Checks!$I$295&amp;": ")&amp;Checks!$J$295</f>
        <v>F09-T12-03
Equipment: Equipment cleanliness vs GLD</v>
      </c>
      <c r="B37" s="114" t="str">
        <f aca="false">Checks!$K$295&amp;IF(Checks!$O$295="","",IF(Checks!$K$295="","",CHAR(10))&amp;"Note: "&amp;Checks!$O$295)</f>
        <v>Note: Preparation check at caterer - does NOT confirm loading.</v>
      </c>
      <c r="C37" s="114" t="str">
        <f aca="false">Checks!$N$295&amp;CHAR(10)&amp;IF(ISNUMBER(Checks!$R$295),TEXT(Checks!$R$295,"DD-MMM-YY HH:MM"),"")&amp;" "&amp;Checks!$P$295</f>
        <v>Required
11-Oct-26 01:05 HAN</v>
      </c>
      <c r="D37" s="114" t="str">
        <f aca="false">IF(Checks!$U$295="","",Checks!$U$295)&amp;IF(Checks!$AB$295="","",CHAR(10)&amp;"CA: "&amp;Checks!$AB$295)</f>
        <v/>
      </c>
      <c r="E37" s="114" t="str">
        <f aca="false">IF(Checks!$V$295="","",Checks!$V$295)&amp;IF(Checks!$AC$295="","",IF(Checks!$V$295="","",CHAR(10))&amp;"N/A just.: "&amp;Checks!$AC$295)&amp;IF(Checks!$W$295="","",CHAR(10)&amp;"Batch: "&amp;Checks!$W$295)&amp;IF(AND(Checks!$X$295="",Checks!$Y$295=""),"",CHAR(10)&amp;"Exp: "&amp;Checks!$X$295&amp;"  /  Act: "&amp;Checks!$Y$295)</f>
        <v/>
      </c>
      <c r="F37" s="114" t="str">
        <f aca="false">IF(Checks!$Z$295="","","Evidence: "&amp;Checks!$Z$295)&amp;IF(Checks!$AA$295="","",IF(Checks!$Z$295="","",CHAR(10))&amp;"CA: "&amp;Checks!$AA$295)</f>
        <v/>
      </c>
      <c r="G37" s="114" t="str">
        <f aca="false">IF(ISNUMBER(Checks!$AD$295),TEXT(Checks!$AD$295,"DD-MMM-YY HH:MM")&amp;" "&amp;Checks!$P$295,"")&amp;IF(Checks!$AE$295="","",CHAR(10)&amp;"Verifier: "&amp;Checks!$AE$295)&amp;IF(Checks!$T$295="","",CHAR(10)&amp;"PIC: "&amp;Checks!$T$295)</f>
        <v/>
      </c>
      <c r="H37" s="115" t="str">
        <f aca="false">IF(Checks!$AH$295="","",Checks!$AH$295)</f>
        <v>OPEN</v>
      </c>
    </row>
    <row r="38" customFormat="false" ht="114" hidden="false" customHeight="true" outlineLevel="0" collapsed="false">
      <c r="A38" s="114" t="str">
        <f aca="false">Checks!$A$296&amp;CHAR(10)&amp;IF(Checks!$I$296="","",Checks!$I$296&amp;": ")&amp;Checks!$J$296</f>
        <v>F09-T12-04
Equipment: Equipment presentation vs GLD</v>
      </c>
      <c r="B38" s="114" t="str">
        <f aca="false">Checks!$K$296&amp;IF(Checks!$O$296="","",IF(Checks!$K$296="","",CHAR(10))&amp;"Note: "&amp;Checks!$O$296)</f>
        <v>Note: Preparation check at caterer - does NOT confirm loading.</v>
      </c>
      <c r="C38" s="114" t="str">
        <f aca="false">Checks!$N$296&amp;CHAR(10)&amp;IF(ISNUMBER(Checks!$R$296),TEXT(Checks!$R$296,"DD-MMM-YY HH:MM"),"")&amp;" "&amp;Checks!$P$296</f>
        <v>Required
11-Oct-26 01:05 HAN</v>
      </c>
      <c r="D38" s="114" t="str">
        <f aca="false">IF(Checks!$U$296="","",Checks!$U$296)&amp;IF(Checks!$AB$296="","",CHAR(10)&amp;"CA: "&amp;Checks!$AB$296)</f>
        <v/>
      </c>
      <c r="E38" s="114" t="str">
        <f aca="false">IF(Checks!$V$296="","",Checks!$V$296)&amp;IF(Checks!$AC$296="","",IF(Checks!$V$296="","",CHAR(10))&amp;"N/A just.: "&amp;Checks!$AC$296)&amp;IF(Checks!$W$296="","",CHAR(10)&amp;"Batch: "&amp;Checks!$W$296)&amp;IF(AND(Checks!$X$296="",Checks!$Y$296=""),"",CHAR(10)&amp;"Exp: "&amp;Checks!$X$296&amp;"  /  Act: "&amp;Checks!$Y$296)</f>
        <v/>
      </c>
      <c r="F38" s="114" t="str">
        <f aca="false">IF(Checks!$Z$296="","","Evidence: "&amp;Checks!$Z$296)&amp;IF(Checks!$AA$296="","",IF(Checks!$Z$296="","",CHAR(10))&amp;"CA: "&amp;Checks!$AA$296)</f>
        <v/>
      </c>
      <c r="G38" s="114" t="str">
        <f aca="false">IF(ISNUMBER(Checks!$AD$296),TEXT(Checks!$AD$296,"DD-MMM-YY HH:MM")&amp;" "&amp;Checks!$P$296,"")&amp;IF(Checks!$AE$296="","",CHAR(10)&amp;"Verifier: "&amp;Checks!$AE$296)&amp;IF(Checks!$T$296="","",CHAR(10)&amp;"PIC: "&amp;Checks!$T$296)</f>
        <v/>
      </c>
      <c r="H38" s="115" t="str">
        <f aca="false">IF(Checks!$AH$296="","",Checks!$AH$296)</f>
        <v>OPEN</v>
      </c>
    </row>
    <row r="39" customFormat="false" ht="114" hidden="false" customHeight="true" outlineLevel="0" collapsed="false">
      <c r="A39" s="114" t="str">
        <f aca="false">Checks!$A$297&amp;CHAR(10)&amp;IF(Checks!$I$297="","",Checks!$I$297&amp;": ")&amp;Checks!$J$297</f>
        <v>F09-T12-05
Equipment: Equipment serviceability vs GLD</v>
      </c>
      <c r="B39" s="114" t="str">
        <f aca="false">Checks!$K$297&amp;IF(Checks!$O$297="","",IF(Checks!$K$297="","",CHAR(10))&amp;"Note: "&amp;Checks!$O$297)</f>
        <v>Note: Preparation check at caterer - does NOT confirm loading.</v>
      </c>
      <c r="C39" s="114" t="str">
        <f aca="false">Checks!$N$297&amp;CHAR(10)&amp;IF(ISNUMBER(Checks!$R$297),TEXT(Checks!$R$297,"DD-MMM-YY HH:MM"),"")&amp;" "&amp;Checks!$P$297</f>
        <v>Required
11-Oct-26 01:05 HAN</v>
      </c>
      <c r="D39" s="114" t="str">
        <f aca="false">IF(Checks!$U$297="","",Checks!$U$297)&amp;IF(Checks!$AB$297="","",CHAR(10)&amp;"CA: "&amp;Checks!$AB$297)</f>
        <v/>
      </c>
      <c r="E39" s="114" t="str">
        <f aca="false">IF(Checks!$V$297="","",Checks!$V$297)&amp;IF(Checks!$AC$297="","",IF(Checks!$V$297="","",CHAR(10))&amp;"N/A just.: "&amp;Checks!$AC$297)&amp;IF(Checks!$W$297="","",CHAR(10)&amp;"Batch: "&amp;Checks!$W$297)&amp;IF(AND(Checks!$X$297="",Checks!$Y$297=""),"",CHAR(10)&amp;"Exp: "&amp;Checks!$X$297&amp;"  /  Act: "&amp;Checks!$Y$297)</f>
        <v/>
      </c>
      <c r="F39" s="114" t="str">
        <f aca="false">IF(Checks!$Z$297="","","Evidence: "&amp;Checks!$Z$297)&amp;IF(Checks!$AA$297="","",IF(Checks!$Z$297="","",CHAR(10))&amp;"CA: "&amp;Checks!$AA$297)</f>
        <v/>
      </c>
      <c r="G39" s="114" t="str">
        <f aca="false">IF(ISNUMBER(Checks!$AD$297),TEXT(Checks!$AD$297,"DD-MMM-YY HH:MM")&amp;" "&amp;Checks!$P$297,"")&amp;IF(Checks!$AE$297="","",CHAR(10)&amp;"Verifier: "&amp;Checks!$AE$297)&amp;IF(Checks!$T$297="","",CHAR(10)&amp;"PIC: "&amp;Checks!$T$297)</f>
        <v/>
      </c>
      <c r="H39" s="115" t="str">
        <f aca="false">IF(Checks!$AH$297="","",Checks!$AH$297)</f>
        <v>OPEN</v>
      </c>
    </row>
    <row r="40" customFormat="false" ht="190.5" hidden="false" customHeight="true" outlineLevel="0" collapsed="false">
      <c r="A40" s="114" t="str">
        <f aca="false">Checks!$A$298&amp;CHAR(10)&amp;IF(Checks!$I$298="","",Checks!$I$298&amp;": ")&amp;Checks!$J$298</f>
        <v>F09-T12-06
Equipment: Equipment quantities vs GLD</v>
      </c>
      <c r="B40" s="114"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Checks!$N$298&amp;CHAR(10)&amp;IF(ISNUMBER(Checks!$R$298),TEXT(Checks!$R$298,"DD-MMM-YY HH:MM"),"")&amp;" "&amp;Checks!$P$298</f>
        <v>Required
11-Oct-26 01:05 HAN</v>
      </c>
      <c r="D40" s="114" t="str">
        <f aca="false">IF(Checks!$U$298="","",Checks!$U$298)&amp;IF(Checks!$AB$298="","",CHAR(10)&amp;"CA: "&amp;Checks!$AB$298)</f>
        <v/>
      </c>
      <c r="E40" s="114" t="str">
        <f aca="false">IF(Checks!$V$298="","",Checks!$V$298)&amp;IF(Checks!$AC$298="","",IF(Checks!$V$298="","",CHAR(10))&amp;"N/A just.: "&amp;Checks!$AC$298)&amp;IF(Checks!$W$298="","",CHAR(10)&amp;"Batch: "&amp;Checks!$W$298)&amp;IF(AND(Checks!$X$298="",Checks!$Y$298=""),"",CHAR(10)&amp;"Exp: "&amp;Checks!$X$298&amp;"  /  Act: "&amp;Checks!$Y$298)</f>
        <v/>
      </c>
      <c r="F40" s="114" t="str">
        <f aca="false">IF(Checks!$Z$298="","","Evidence: "&amp;Checks!$Z$298)&amp;IF(Checks!$AA$298="","",IF(Checks!$Z$298="","",CHAR(10))&amp;"CA: "&amp;Checks!$AA$298)</f>
        <v/>
      </c>
      <c r="G40" s="114" t="str">
        <f aca="false">IF(ISNUMBER(Checks!$AD$298),TEXT(Checks!$AD$298,"DD-MMM-YY HH:MM")&amp;" "&amp;Checks!$P$298,"")&amp;IF(Checks!$AE$298="","",CHAR(10)&amp;"Verifier: "&amp;Checks!$AE$298)&amp;IF(Checks!$T$298="","",CHAR(10)&amp;"PIC: "&amp;Checks!$T$298)</f>
        <v/>
      </c>
      <c r="H40" s="115" t="str">
        <f aca="false">IF(Checks!$AH$298="","",Checks!$AH$298)</f>
        <v>OPEN</v>
      </c>
    </row>
    <row r="41" customFormat="false" ht="114" hidden="false" customHeight="true" outlineLevel="0" collapsed="false">
      <c r="A41" s="114" t="str">
        <f aca="false">Checks!$A$299&amp;CHAR(10)&amp;IF(Checks!$I$299="","",Checks!$I$299&amp;": ")&amp;Checks!$J$299</f>
        <v>F09-T12-07
Equipment: Loading positions planned vs GLD</v>
      </c>
      <c r="B41" s="114" t="str">
        <f aca="false">Checks!$K$299&amp;IF(Checks!$O$299="","",IF(Checks!$K$299="","",CHAR(10))&amp;"Note: "&amp;Checks!$O$299)</f>
        <v>Note: Preparation check at caterer - does NOT confirm loading.</v>
      </c>
      <c r="C41" s="114" t="str">
        <f aca="false">Checks!$N$299&amp;CHAR(10)&amp;IF(ISNUMBER(Checks!$R$299),TEXT(Checks!$R$299,"DD-MMM-YY HH:MM"),"")&amp;" "&amp;Checks!$P$299</f>
        <v>Required
11-Oct-26 01:05 HAN</v>
      </c>
      <c r="D41" s="114" t="str">
        <f aca="false">IF(Checks!$U$299="","",Checks!$U$299)&amp;IF(Checks!$AB$299="","",CHAR(10)&amp;"CA: "&amp;Checks!$AB$299)</f>
        <v/>
      </c>
      <c r="E41" s="114" t="str">
        <f aca="false">IF(Checks!$V$299="","",Checks!$V$299)&amp;IF(Checks!$AC$299="","",IF(Checks!$V$299="","",CHAR(10))&amp;"N/A just.: "&amp;Checks!$AC$299)&amp;IF(Checks!$W$299="","",CHAR(10)&amp;"Batch: "&amp;Checks!$W$299)&amp;IF(AND(Checks!$X$299="",Checks!$Y$299=""),"",CHAR(10)&amp;"Exp: "&amp;Checks!$X$299&amp;"  /  Act: "&amp;Checks!$Y$299)</f>
        <v/>
      </c>
      <c r="F41" s="114" t="str">
        <f aca="false">IF(Checks!$Z$299="","","Evidence: "&amp;Checks!$Z$299)&amp;IF(Checks!$AA$299="","",IF(Checks!$Z$299="","",CHAR(10))&amp;"CA: "&amp;Checks!$AA$299)</f>
        <v/>
      </c>
      <c r="G41" s="114" t="str">
        <f aca="false">IF(ISNUMBER(Checks!$AD$299),TEXT(Checks!$AD$299,"DD-MMM-YY HH:MM")&amp;" "&amp;Checks!$P$299,"")&amp;IF(Checks!$AE$299="","",CHAR(10)&amp;"Verifier: "&amp;Checks!$AE$299)&amp;IF(Checks!$T$299="","",CHAR(10)&amp;"PIC: "&amp;Checks!$T$299)</f>
        <v/>
      </c>
      <c r="H41" s="115" t="str">
        <f aca="false">IF(Checks!$AH$299="","",Checks!$AH$299)</f>
        <v>OPEN</v>
      </c>
    </row>
    <row r="42" customFormat="false" ht="168.75" hidden="false" customHeight="true" outlineLevel="0" collapsed="false">
      <c r="A42" s="114" t="str">
        <f aca="false">Checks!$A$300&amp;CHAR(10)&amp;IF(Checks!$I$300="","",Checks!$I$300&amp;": ")&amp;Checks!$J$300</f>
        <v>F09-T12-08
Amenities: Disposable slippers in DAM cart (BC, on request) - prepared</v>
      </c>
      <c r="B42" s="114"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4" t="str">
        <f aca="false">Checks!$N$300&amp;CHAR(10)&amp;IF(ISNUMBER(Checks!$R$300),TEXT(Checks!$R$300,"DD-MMM-YY HH:MM"),"")&amp;" "&amp;Checks!$P$300</f>
        <v>Required
11-Oct-26 01:05 HAN</v>
      </c>
      <c r="D42" s="114" t="str">
        <f aca="false">IF(Checks!$U$300="","",Checks!$U$300)&amp;IF(Checks!$AB$300="","",CHAR(10)&amp;"CA: "&amp;Checks!$AB$300)</f>
        <v/>
      </c>
      <c r="E42" s="114" t="str">
        <f aca="false">IF(Checks!$V$300="","",Checks!$V$300)&amp;IF(Checks!$AC$300="","",IF(Checks!$V$300="","",CHAR(10))&amp;"N/A just.: "&amp;Checks!$AC$300)&amp;IF(Checks!$W$300="","",CHAR(10)&amp;"Batch: "&amp;Checks!$W$300)&amp;IF(AND(Checks!$X$300="",Checks!$Y$300=""),"",CHAR(10)&amp;"Exp: "&amp;Checks!$X$300&amp;"  /  Act: "&amp;Checks!$Y$300)</f>
        <v/>
      </c>
      <c r="F42" s="114" t="str">
        <f aca="false">IF(Checks!$Z$300="","","Evidence: "&amp;Checks!$Z$300)&amp;IF(Checks!$AA$300="","",IF(Checks!$Z$300="","",CHAR(10))&amp;"CA: "&amp;Checks!$AA$300)</f>
        <v/>
      </c>
      <c r="G42" s="114" t="str">
        <f aca="false">IF(ISNUMBER(Checks!$AD$300),TEXT(Checks!$AD$300,"DD-MMM-YY HH:MM")&amp;" "&amp;Checks!$P$300,"")&amp;IF(Checks!$AE$300="","",CHAR(10)&amp;"Verifier: "&amp;Checks!$AE$300)&amp;IF(Checks!$T$300="","",CHAR(10)&amp;"PIC: "&amp;Checks!$T$300)</f>
        <v/>
      </c>
      <c r="H42" s="115" t="str">
        <f aca="false">IF(Checks!$AH$300="","",Checks!$AH$300)</f>
        <v>OPEN</v>
      </c>
    </row>
    <row r="43" customFormat="false" ht="114" hidden="false" customHeight="true" outlineLevel="0" collapsed="false">
      <c r="A43" s="114" t="str">
        <f aca="false">Checks!$A$301&amp;CHAR(10)&amp;IF(Checks!$I$301="","",Checks!$I$301&amp;": ")&amp;Checks!$J$301</f>
        <v>F09-T12-09
F&amp;B Linen: Towel - prepared</v>
      </c>
      <c r="B43" s="114" t="str">
        <f aca="false">Checks!$K$301&amp;IF(Checks!$O$301="","",IF(Checks!$K$301="","",CHAR(10))&amp;"Note: "&amp;Checks!$O$301)</f>
        <v>Available (ticked in reference)
Note: Reference gives no uplift stn for this item: preparation checked at the meal uplift stn (HAN) - confirm with caterer.</v>
      </c>
      <c r="C43" s="114" t="str">
        <f aca="false">Checks!$N$301&amp;CHAR(10)&amp;IF(ISNUMBER(Checks!$R$301),TEXT(Checks!$R$301,"DD-MMM-YY HH:MM"),"")&amp;" "&amp;Checks!$P$301</f>
        <v>Required
11-Oct-26 01:05 HAN</v>
      </c>
      <c r="D43" s="114" t="str">
        <f aca="false">IF(Checks!$U$301="","",Checks!$U$301)&amp;IF(Checks!$AB$301="","",CHAR(10)&amp;"CA: "&amp;Checks!$AB$301)</f>
        <v/>
      </c>
      <c r="E43" s="114" t="str">
        <f aca="false">IF(Checks!$V$301="","",Checks!$V$301)&amp;IF(Checks!$AC$301="","",IF(Checks!$V$301="","",CHAR(10))&amp;"N/A just.: "&amp;Checks!$AC$301)&amp;IF(Checks!$W$301="","",CHAR(10)&amp;"Batch: "&amp;Checks!$W$301)&amp;IF(AND(Checks!$X$301="",Checks!$Y$301=""),"",CHAR(10)&amp;"Exp: "&amp;Checks!$X$301&amp;"  /  Act: "&amp;Checks!$Y$301)</f>
        <v/>
      </c>
      <c r="F43" s="114" t="str">
        <f aca="false">IF(Checks!$Z$301="","","Evidence: "&amp;Checks!$Z$301)&amp;IF(Checks!$AA$301="","",IF(Checks!$Z$301="","",CHAR(10))&amp;"CA: "&amp;Checks!$AA$301)</f>
        <v/>
      </c>
      <c r="G43" s="114" t="str">
        <f aca="false">IF(ISNUMBER(Checks!$AD$301),TEXT(Checks!$AD$301,"DD-MMM-YY HH:MM")&amp;" "&amp;Checks!$P$301,"")&amp;IF(Checks!$AE$301="","",CHAR(10)&amp;"Verifier: "&amp;Checks!$AE$301)&amp;IF(Checks!$T$301="","",CHAR(10)&amp;"PIC: "&amp;Checks!$T$301)</f>
        <v/>
      </c>
      <c r="H43" s="115" t="str">
        <f aca="false">IF(Checks!$AH$301="","",Checks!$AH$301)</f>
        <v>OPEN</v>
      </c>
    </row>
    <row r="44" customFormat="false" ht="114" hidden="false" customHeight="true" outlineLevel="0" collapsed="false">
      <c r="A44" s="114" t="str">
        <f aca="false">Checks!$A$302&amp;CHAR(10)&amp;IF(Checks!$I$302="","",Checks!$I$302&amp;": ")&amp;Checks!$J$302</f>
        <v>F09-T12-10
F&amp;B Linen: Tray cloth - prepared</v>
      </c>
      <c r="B44" s="114" t="str">
        <f aca="false">Checks!$K$302&amp;IF(Checks!$O$302="","",IF(Checks!$K$302="","",CHAR(10))&amp;"Note: "&amp;Checks!$O$302)</f>
        <v>Available (ticked in reference)
Note: Reference gives no uplift stn for this item: preparation checked at the meal uplift stn (HAN) - confirm with caterer.</v>
      </c>
      <c r="C44" s="114" t="str">
        <f aca="false">Checks!$N$302&amp;CHAR(10)&amp;IF(ISNUMBER(Checks!$R$302),TEXT(Checks!$R$302,"DD-MMM-YY HH:MM"),"")&amp;" "&amp;Checks!$P$302</f>
        <v>Required
11-Oct-26 01:05 HAN</v>
      </c>
      <c r="D44" s="114" t="str">
        <f aca="false">IF(Checks!$U$302="","",Checks!$U$302)&amp;IF(Checks!$AB$302="","",CHAR(10)&amp;"CA: "&amp;Checks!$AB$302)</f>
        <v/>
      </c>
      <c r="E44" s="114" t="str">
        <f aca="false">IF(Checks!$V$302="","",Checks!$V$302)&amp;IF(Checks!$AC$302="","",IF(Checks!$V$302="","",CHAR(10))&amp;"N/A just.: "&amp;Checks!$AC$302)&amp;IF(Checks!$W$302="","",CHAR(10)&amp;"Batch: "&amp;Checks!$W$302)&amp;IF(AND(Checks!$X$302="",Checks!$Y$302=""),"",CHAR(10)&amp;"Exp: "&amp;Checks!$X$302&amp;"  /  Act: "&amp;Checks!$Y$302)</f>
        <v/>
      </c>
      <c r="F44" s="114" t="str">
        <f aca="false">IF(Checks!$Z$302="","","Evidence: "&amp;Checks!$Z$302)&amp;IF(Checks!$AA$302="","",IF(Checks!$Z$302="","",CHAR(10))&amp;"CA: "&amp;Checks!$AA$302)</f>
        <v/>
      </c>
      <c r="G44" s="114" t="str">
        <f aca="false">IF(ISNUMBER(Checks!$AD$302),TEXT(Checks!$AD$302,"DD-MMM-YY HH:MM")&amp;" "&amp;Checks!$P$302,"")&amp;IF(Checks!$AE$302="","",CHAR(10)&amp;"Verifier: "&amp;Checks!$AE$302)&amp;IF(Checks!$T$302="","",CHAR(10)&amp;"PIC: "&amp;Checks!$T$302)</f>
        <v/>
      </c>
      <c r="H44" s="115" t="str">
        <f aca="false">IF(Checks!$AH$302="","",Checks!$AH$302)</f>
        <v>OPEN</v>
      </c>
    </row>
    <row r="45" customFormat="false" ht="114" hidden="false" customHeight="true" outlineLevel="0" collapsed="false">
      <c r="A45" s="114" t="str">
        <f aca="false">Checks!$A$303&amp;CHAR(10)&amp;IF(Checks!$I$303="","",Checks!$I$303&amp;": ")&amp;Checks!$J$303</f>
        <v>F09-T12-11
F&amp;B Linen: Napkin - prepared</v>
      </c>
      <c r="B45" s="114" t="str">
        <f aca="false">Checks!$K$303&amp;IF(Checks!$O$303="","",IF(Checks!$K$303="","",CHAR(10))&amp;"Note: "&amp;Checks!$O$303)</f>
        <v>Available (ticked in reference)
Note: Reference gives no uplift stn for this item: preparation checked at the meal uplift stn (HAN) - confirm with caterer.</v>
      </c>
      <c r="C45" s="114" t="str">
        <f aca="false">Checks!$N$303&amp;CHAR(10)&amp;IF(ISNUMBER(Checks!$R$303),TEXT(Checks!$R$303,"DD-MMM-YY HH:MM"),"")&amp;" "&amp;Checks!$P$303</f>
        <v>Required
11-Oct-26 01:05 HAN</v>
      </c>
      <c r="D45" s="114" t="str">
        <f aca="false">IF(Checks!$U$303="","",Checks!$U$303)&amp;IF(Checks!$AB$303="","",CHAR(10)&amp;"CA: "&amp;Checks!$AB$303)</f>
        <v/>
      </c>
      <c r="E45" s="114" t="str">
        <f aca="false">IF(Checks!$V$303="","",Checks!$V$303)&amp;IF(Checks!$AC$303="","",IF(Checks!$V$303="","",CHAR(10))&amp;"N/A just.: "&amp;Checks!$AC$303)&amp;IF(Checks!$W$303="","",CHAR(10)&amp;"Batch: "&amp;Checks!$W$303)&amp;IF(AND(Checks!$X$303="",Checks!$Y$303=""),"",CHAR(10)&amp;"Exp: "&amp;Checks!$X$303&amp;"  /  Act: "&amp;Checks!$Y$303)</f>
        <v/>
      </c>
      <c r="F45" s="114" t="str">
        <f aca="false">IF(Checks!$Z$303="","","Evidence: "&amp;Checks!$Z$303)&amp;IF(Checks!$AA$303="","",IF(Checks!$Z$303="","",CHAR(10))&amp;"CA: "&amp;Checks!$AA$303)</f>
        <v/>
      </c>
      <c r="G45" s="114" t="str">
        <f aca="false">IF(ISNUMBER(Checks!$AD$303),TEXT(Checks!$AD$303,"DD-MMM-YY HH:MM")&amp;" "&amp;Checks!$P$303,"")&amp;IF(Checks!$AE$303="","",CHAR(10)&amp;"Verifier: "&amp;Checks!$AE$303)&amp;IF(Checks!$T$303="","",CHAR(10)&amp;"PIC: "&amp;Checks!$T$303)</f>
        <v/>
      </c>
      <c r="H45" s="115" t="str">
        <f aca="false">IF(Checks!$AH$303="","",Checks!$AH$303)</f>
        <v>OPEN</v>
      </c>
    </row>
    <row r="46" customFormat="false" ht="279" hidden="false" customHeight="true" outlineLevel="0" collapsed="false">
      <c r="A46" s="114" t="str">
        <f aca="false">Checks!$A$304&amp;CHAR(10)&amp;IF(Checks!$I$304="","",Checks!$I$304&amp;": ")&amp;Checks!$J$304</f>
        <v>F09-T12-12
F&amp;B Linen: Table cloth - prepared</v>
      </c>
      <c r="B46" s="114"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4" t="str">
        <f aca="false">Checks!$N$304&amp;CHAR(10)&amp;IF(ISNUMBER(Checks!$R$304),TEXT(Checks!$R$304,"DD-MMM-YY HH:MM"),"")&amp;" "&amp;Checks!$P$304</f>
        <v>Clarification required
11-Oct-26 01:05 HAN</v>
      </c>
      <c r="D46" s="114" t="str">
        <f aca="false">IF(Checks!$U$304="","",Checks!$U$304)&amp;IF(Checks!$AB$304="","",CHAR(10)&amp;"CA: "&amp;Checks!$AB$304)</f>
        <v/>
      </c>
      <c r="E46" s="114" t="str">
        <f aca="false">IF(Checks!$V$304="","",Checks!$V$304)&amp;IF(Checks!$AC$304="","",IF(Checks!$V$304="","",CHAR(10))&amp;"N/A just.: "&amp;Checks!$AC$304)&amp;IF(Checks!$W$304="","",CHAR(10)&amp;"Batch: "&amp;Checks!$W$304)&amp;IF(AND(Checks!$X$304="",Checks!$Y$304=""),"",CHAR(10)&amp;"Exp: "&amp;Checks!$X$304&amp;"  /  Act: "&amp;Checks!$Y$304)</f>
        <v/>
      </c>
      <c r="F46" s="114" t="str">
        <f aca="false">IF(Checks!$Z$304="","","Evidence: "&amp;Checks!$Z$304)&amp;IF(Checks!$AA$304="","",IF(Checks!$Z$304="","",CHAR(10))&amp;"CA: "&amp;Checks!$AA$304)</f>
        <v/>
      </c>
      <c r="G46" s="114" t="str">
        <f aca="false">IF(ISNUMBER(Checks!$AD$304),TEXT(Checks!$AD$304,"DD-MMM-YY HH:MM")&amp;" "&amp;Checks!$P$304,"")&amp;IF(Checks!$AE$304="","",CHAR(10)&amp;"Verifier: "&amp;Checks!$AE$304)&amp;IF(Checks!$T$304="","",CHAR(10)&amp;"PIC: "&amp;Checks!$T$304)</f>
        <v/>
      </c>
      <c r="H46" s="115" t="str">
        <f aca="false">IF(Checks!$AH$304="","",Checks!$AH$304)</f>
        <v>OPEN – CLARIFICATION</v>
      </c>
    </row>
    <row r="47" customFormat="false" ht="279" hidden="false" customHeight="true" outlineLevel="0" collapsed="false">
      <c r="A47" s="114" t="str">
        <f aca="false">Checks!$A$305&amp;CHAR(10)&amp;IF(Checks!$I$305="","",Checks!$I$305&amp;": ")&amp;Checks!$J$305</f>
        <v>F09-T12-13
F&amp;B Linen: Bread linen (using table cloth) - prepared</v>
      </c>
      <c r="B47" s="114"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4" t="str">
        <f aca="false">Checks!$N$305&amp;CHAR(10)&amp;IF(ISNUMBER(Checks!$R$305),TEXT(Checks!$R$305,"DD-MMM-YY HH:MM"),"")&amp;" "&amp;Checks!$P$305</f>
        <v>Clarification required
11-Oct-26 01:05 HAN</v>
      </c>
      <c r="D47" s="114" t="str">
        <f aca="false">IF(Checks!$U$305="","",Checks!$U$305)&amp;IF(Checks!$AB$305="","",CHAR(10)&amp;"CA: "&amp;Checks!$AB$305)</f>
        <v/>
      </c>
      <c r="E47" s="114" t="str">
        <f aca="false">IF(Checks!$V$305="","",Checks!$V$305)&amp;IF(Checks!$AC$305="","",IF(Checks!$V$305="","",CHAR(10))&amp;"N/A just.: "&amp;Checks!$AC$305)&amp;IF(Checks!$W$305="","",CHAR(10)&amp;"Batch: "&amp;Checks!$W$305)&amp;IF(AND(Checks!$X$305="",Checks!$Y$305=""),"",CHAR(10)&amp;"Exp: "&amp;Checks!$X$305&amp;"  /  Act: "&amp;Checks!$Y$305)</f>
        <v/>
      </c>
      <c r="F47" s="114" t="str">
        <f aca="false">IF(Checks!$Z$305="","","Evidence: "&amp;Checks!$Z$305)&amp;IF(Checks!$AA$305="","",IF(Checks!$Z$305="","",CHAR(10))&amp;"CA: "&amp;Checks!$AA$305)</f>
        <v/>
      </c>
      <c r="G47" s="114" t="str">
        <f aca="false">IF(ISNUMBER(Checks!$AD$305),TEXT(Checks!$AD$305,"DD-MMM-YY HH:MM")&amp;" "&amp;Checks!$P$305,"")&amp;IF(Checks!$AE$305="","",CHAR(10)&amp;"Verifier: "&amp;Checks!$AE$305)&amp;IF(Checks!$T$305="","",CHAR(10)&amp;"PIC: "&amp;Checks!$T$305)</f>
        <v/>
      </c>
      <c r="H47" s="115" t="str">
        <f aca="false">IF(Checks!$AH$305="","",Checks!$AH$305)</f>
        <v>OPEN – CLARIFICATION</v>
      </c>
    </row>
    <row r="48" customFormat="false" ht="124.5" hidden="false" customHeight="true" outlineLevel="0" collapsed="false">
      <c r="A48" s="114" t="str">
        <f aca="false">Checks!$A$306&amp;CHAR(10)&amp;IF(Checks!$I$306="","",Checks!$I$306&amp;": ")&amp;Checks!$J$306</f>
        <v>F09-T12-14
F&amp;B Linen: Trolley cloth - prepared</v>
      </c>
      <c r="B48" s="114"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4" t="str">
        <f aca="false">Checks!$N$306&amp;CHAR(10)&amp;IF(ISNUMBER(Checks!$R$306),TEXT(Checks!$R$306,"DD-MMM-YY HH:MM"),"")&amp;" "&amp;Checks!$P$306</f>
        <v>Required
11-Oct-26 01:05 HAN</v>
      </c>
      <c r="D48" s="114" t="str">
        <f aca="false">IF(Checks!$U$306="","",Checks!$U$306)&amp;IF(Checks!$AB$306="","",CHAR(10)&amp;"CA: "&amp;Checks!$AB$306)</f>
        <v/>
      </c>
      <c r="E48" s="114" t="str">
        <f aca="false">IF(Checks!$V$306="","",Checks!$V$306)&amp;IF(Checks!$AC$306="","",IF(Checks!$V$306="","",CHAR(10))&amp;"N/A just.: "&amp;Checks!$AC$306)&amp;IF(Checks!$W$306="","",CHAR(10)&amp;"Batch: "&amp;Checks!$W$306)&amp;IF(AND(Checks!$X$306="",Checks!$Y$306=""),"",CHAR(10)&amp;"Exp: "&amp;Checks!$X$306&amp;"  /  Act: "&amp;Checks!$Y$306)</f>
        <v/>
      </c>
      <c r="F48" s="114" t="str">
        <f aca="false">IF(Checks!$Z$306="","","Evidence: "&amp;Checks!$Z$306)&amp;IF(Checks!$AA$306="","",IF(Checks!$Z$306="","",CHAR(10))&amp;"CA: "&amp;Checks!$AA$306)</f>
        <v/>
      </c>
      <c r="G48" s="114" t="str">
        <f aca="false">IF(ISNUMBER(Checks!$AD$306),TEXT(Checks!$AD$306,"DD-MMM-YY HH:MM")&amp;" "&amp;Checks!$P$306,"")&amp;IF(Checks!$AE$306="","",CHAR(10)&amp;"Verifier: "&amp;Checks!$AE$306)&amp;IF(Checks!$T$306="","",CHAR(10)&amp;"PIC: "&amp;Checks!$T$306)</f>
        <v/>
      </c>
      <c r="H48" s="115" t="str">
        <f aca="false">IF(Checks!$AH$306="","",Checks!$AH$306)</f>
        <v>OPEN</v>
      </c>
    </row>
    <row r="49" customFormat="false" ht="114" hidden="false" customHeight="true" outlineLevel="0" collapsed="false">
      <c r="A49" s="114" t="str">
        <f aca="false">Checks!$A$307&amp;CHAR(10)&amp;IF(Checks!$I$307="","",Checks!$I$307&amp;": ")&amp;Checks!$J$307</f>
        <v>F09-T12-15
F&amp;B Linen: Linen bag - prepared</v>
      </c>
      <c r="B49" s="114" t="str">
        <f aca="false">Checks!$K$307&amp;IF(Checks!$O$307="","",IF(Checks!$K$307="","",CHAR(10))&amp;"Note: "&amp;Checks!$O$307)</f>
        <v>Available (ticked in reference)
Note: Reference gives no uplift stn for this item: preparation checked at the meal uplift stn (HAN) - confirm with caterer.</v>
      </c>
      <c r="C49" s="114" t="str">
        <f aca="false">Checks!$N$307&amp;CHAR(10)&amp;IF(ISNUMBER(Checks!$R$307),TEXT(Checks!$R$307,"DD-MMM-YY HH:MM"),"")&amp;" "&amp;Checks!$P$307</f>
        <v>Required
11-Oct-26 01:05 HAN</v>
      </c>
      <c r="D49" s="114" t="str">
        <f aca="false">IF(Checks!$U$307="","",Checks!$U$307)&amp;IF(Checks!$AB$307="","",CHAR(10)&amp;"CA: "&amp;Checks!$AB$307)</f>
        <v/>
      </c>
      <c r="E49" s="114" t="str">
        <f aca="false">IF(Checks!$V$307="","",Checks!$V$307)&amp;IF(Checks!$AC$307="","",IF(Checks!$V$307="","",CHAR(10))&amp;"N/A just.: "&amp;Checks!$AC$307)&amp;IF(Checks!$W$307="","",CHAR(10)&amp;"Batch: "&amp;Checks!$W$307)&amp;IF(AND(Checks!$X$307="",Checks!$Y$307=""),"",CHAR(10)&amp;"Exp: "&amp;Checks!$X$307&amp;"  /  Act: "&amp;Checks!$Y$307)</f>
        <v/>
      </c>
      <c r="F49" s="114" t="str">
        <f aca="false">IF(Checks!$Z$307="","","Evidence: "&amp;Checks!$Z$307)&amp;IF(Checks!$AA$307="","",IF(Checks!$Z$307="","",CHAR(10))&amp;"CA: "&amp;Checks!$AA$307)</f>
        <v/>
      </c>
      <c r="G49" s="114" t="str">
        <f aca="false">IF(ISNUMBER(Checks!$AD$307),TEXT(Checks!$AD$307,"DD-MMM-YY HH:MM")&amp;" "&amp;Checks!$P$307,"")&amp;IF(Checks!$AE$307="","",CHAR(10)&amp;"Verifier: "&amp;Checks!$AE$307)&amp;IF(Checks!$T$307="","",CHAR(10)&amp;"PIC: "&amp;Checks!$T$307)</f>
        <v/>
      </c>
      <c r="H49" s="115" t="str">
        <f aca="false">IF(Checks!$AH$307="","",Checks!$AH$307)</f>
        <v>OPEN</v>
      </c>
    </row>
    <row r="50" customFormat="false" ht="114" hidden="false" customHeight="true" outlineLevel="0" collapsed="false">
      <c r="A50" s="114" t="str">
        <f aca="false">Checks!$A$308&amp;CHAR(10)&amp;IF(Checks!$I$308="","",Checks!$I$308&amp;": ")&amp;Checks!$J$308</f>
        <v>F09-T12-16
Seat Linen: Seat pillow (BS &amp; BC) - prepared</v>
      </c>
      <c r="B50" s="114" t="str">
        <f aca="false">Checks!$K$308&amp;IF(Checks!$O$308="","",IF(Checks!$K$308="","",CHAR(10))&amp;"Note: "&amp;Checks!$O$308)</f>
        <v>Available 100% (ticked in reference)
Note: Reference gives no uplift stn for this item: preparation checked at the meal uplift stn (HAN) - confirm with caterer.</v>
      </c>
      <c r="C50" s="114" t="str">
        <f aca="false">Checks!$N$308&amp;CHAR(10)&amp;IF(ISNUMBER(Checks!$R$308),TEXT(Checks!$R$308,"DD-MMM-YY HH:MM"),"")&amp;" "&amp;Checks!$P$308</f>
        <v>Required
11-Oct-26 01:05 HAN</v>
      </c>
      <c r="D50" s="114" t="str">
        <f aca="false">IF(Checks!$U$308="","",Checks!$U$308)&amp;IF(Checks!$AB$308="","",CHAR(10)&amp;"CA: "&amp;Checks!$AB$308)</f>
        <v/>
      </c>
      <c r="E50" s="114" t="str">
        <f aca="false">IF(Checks!$V$308="","",Checks!$V$308)&amp;IF(Checks!$AC$308="","",IF(Checks!$V$308="","",CHAR(10))&amp;"N/A just.: "&amp;Checks!$AC$308)&amp;IF(Checks!$W$308="","",CHAR(10)&amp;"Batch: "&amp;Checks!$W$308)&amp;IF(AND(Checks!$X$308="",Checks!$Y$308=""),"",CHAR(10)&amp;"Exp: "&amp;Checks!$X$308&amp;"  /  Act: "&amp;Checks!$Y$308)</f>
        <v/>
      </c>
      <c r="F50" s="114" t="str">
        <f aca="false">IF(Checks!$Z$308="","","Evidence: "&amp;Checks!$Z$308)&amp;IF(Checks!$AA$308="","",IF(Checks!$Z$308="","",CHAR(10))&amp;"CA: "&amp;Checks!$AA$308)</f>
        <v/>
      </c>
      <c r="G50" s="114" t="str">
        <f aca="false">IF(ISNUMBER(Checks!$AD$308),TEXT(Checks!$AD$308,"DD-MMM-YY HH:MM")&amp;" "&amp;Checks!$P$308,"")&amp;IF(Checks!$AE$308="","",CHAR(10)&amp;"Verifier: "&amp;Checks!$AE$308)&amp;IF(Checks!$T$308="","",CHAR(10)&amp;"PIC: "&amp;Checks!$T$308)</f>
        <v/>
      </c>
      <c r="H50" s="115" t="str">
        <f aca="false">IF(Checks!$AH$308="","",Checks!$AH$308)</f>
        <v>OPEN</v>
      </c>
    </row>
    <row r="51" customFormat="false" ht="114" hidden="false" customHeight="true" outlineLevel="0" collapsed="false">
      <c r="A51" s="114" t="str">
        <f aca="false">Checks!$A$309&amp;CHAR(10)&amp;IF(Checks!$I$309="","",Checks!$I$309&amp;": ")&amp;Checks!$J$309</f>
        <v>F09-T12-17
Seat Linen: Blanket (BS &amp; BC) - prepared</v>
      </c>
      <c r="B51" s="114" t="str">
        <f aca="false">Checks!$K$309&amp;IF(Checks!$O$309="","",IF(Checks!$K$309="","",CHAR(10))&amp;"Note: "&amp;Checks!$O$309)</f>
        <v>Available 100% (ticked in reference)
Note: Reference gives no uplift stn for this item: preparation checked at the meal uplift stn (HAN) - confirm with caterer.</v>
      </c>
      <c r="C51" s="114" t="str">
        <f aca="false">Checks!$N$309&amp;CHAR(10)&amp;IF(ISNUMBER(Checks!$R$309),TEXT(Checks!$R$309,"DD-MMM-YY HH:MM"),"")&amp;" "&amp;Checks!$P$309</f>
        <v>Required
11-Oct-26 01:05 HAN</v>
      </c>
      <c r="D51" s="114" t="str">
        <f aca="false">IF(Checks!$U$309="","",Checks!$U$309)&amp;IF(Checks!$AB$309="","",CHAR(10)&amp;"CA: "&amp;Checks!$AB$309)</f>
        <v/>
      </c>
      <c r="E51" s="114" t="str">
        <f aca="false">IF(Checks!$V$309="","",Checks!$V$309)&amp;IF(Checks!$AC$309="","",IF(Checks!$V$309="","",CHAR(10))&amp;"N/A just.: "&amp;Checks!$AC$309)&amp;IF(Checks!$W$309="","",CHAR(10)&amp;"Batch: "&amp;Checks!$W$309)&amp;IF(AND(Checks!$X$309="",Checks!$Y$309=""),"",CHAR(10)&amp;"Exp: "&amp;Checks!$X$309&amp;"  /  Act: "&amp;Checks!$Y$309)</f>
        <v/>
      </c>
      <c r="F51" s="114" t="str">
        <f aca="false">IF(Checks!$Z$309="","","Evidence: "&amp;Checks!$Z$309)&amp;IF(Checks!$AA$309="","",IF(Checks!$Z$309="","",CHAR(10))&amp;"CA: "&amp;Checks!$AA$309)</f>
        <v/>
      </c>
      <c r="G51" s="114" t="str">
        <f aca="false">IF(ISNUMBER(Checks!$AD$309),TEXT(Checks!$AD$309,"DD-MMM-YY HH:MM")&amp;" "&amp;Checks!$P$309,"")&amp;IF(Checks!$AE$309="","",CHAR(10)&amp;"Verifier: "&amp;Checks!$AE$309)&amp;IF(Checks!$T$309="","",CHAR(10)&amp;"PIC: "&amp;Checks!$T$309)</f>
        <v/>
      </c>
      <c r="H51" s="115" t="str">
        <f aca="false">IF(Checks!$AH$309="","",Checks!$AH$309)</f>
        <v>OPEN</v>
      </c>
    </row>
    <row r="52" customFormat="false" ht="25.5" hidden="false" customHeight="true" outlineLevel="0" collapsed="false">
      <c r="A52" s="113"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Checks!$A$310&amp;CHAR(10)&amp;IF(Checks!$I$310="","",Checks!$I$310&amp;": ")&amp;Checks!$J$310</f>
        <v>F09-UPL-01
Meal: Meals physically uplifted on board - quantity vs menu checklist</v>
      </c>
      <c r="B53" s="114" t="str">
        <f aca="false">Checks!$K$310&amp;IF(Checks!$O$310="","",IF(Checks!$K$310="","",CHAR(10))&amp;"Note: "&amp;Checks!$O$310)</f>
        <v>Enter expected &amp; actual
Note: Confirm on board before departure; completion time must fall inside the uplift window.</v>
      </c>
      <c r="C53" s="114" t="str">
        <f aca="false">Checks!$N$310&amp;CHAR(10)&amp;IF(ISNUMBER(Checks!$R$310),TEXT(Checks!$R$310,"DD-MMM-YY HH:MM"),"")&amp;" "&amp;Checks!$P$310</f>
        <v>Required
11-Oct-26 13:05 HAN</v>
      </c>
      <c r="D53" s="114" t="str">
        <f aca="false">IF(Checks!$U$310="","",Checks!$U$310)&amp;IF(Checks!$AB$310="","",CHAR(10)&amp;"CA: "&amp;Checks!$AB$310)</f>
        <v/>
      </c>
      <c r="E53" s="114" t="str">
        <f aca="false">IF(Checks!$V$310="","",Checks!$V$310)&amp;IF(Checks!$AC$310="","",IF(Checks!$V$310="","",CHAR(10))&amp;"N/A just.: "&amp;Checks!$AC$310)&amp;IF(Checks!$W$310="","",CHAR(10)&amp;"Batch: "&amp;Checks!$W$310)&amp;IF(AND(Checks!$X$310="",Checks!$Y$310=""),"",CHAR(10)&amp;"Exp: "&amp;Checks!$X$310&amp;"  /  Act: "&amp;Checks!$Y$310)</f>
        <v/>
      </c>
      <c r="F53" s="114" t="str">
        <f aca="false">IF(Checks!$Z$310="","","Evidence: "&amp;Checks!$Z$310)&amp;IF(Checks!$AA$310="","",IF(Checks!$Z$310="","",CHAR(10))&amp;"CA: "&amp;Checks!$AA$310)</f>
        <v/>
      </c>
      <c r="G53" s="114" t="str">
        <f aca="false">IF(ISNUMBER(Checks!$AD$310),TEXT(Checks!$AD$310,"DD-MMM-YY HH:MM")&amp;" "&amp;Checks!$P$310,"")&amp;IF(Checks!$AE$310="","",CHAR(10)&amp;"Verifier: "&amp;Checks!$AE$310)&amp;IF(Checks!$T$310="","",CHAR(10)&amp;"PIC: "&amp;Checks!$T$310)</f>
        <v/>
      </c>
      <c r="H53" s="115" t="str">
        <f aca="false">IF(Checks!$AH$310="","",Checks!$AH$310)</f>
        <v>OPEN</v>
      </c>
    </row>
    <row r="54" customFormat="false" ht="114" hidden="false" customHeight="true" outlineLevel="0" collapsed="false">
      <c r="A54" s="114" t="str">
        <f aca="false">Checks!$A$311&amp;CHAR(10)&amp;IF(Checks!$I$311="","",Checks!$I$311&amp;": ")&amp;Checks!$J$311</f>
        <v>F09-UPL-02
Equipment: Equipment physically loaded at GLD positions - quantity &amp; positions</v>
      </c>
      <c r="B54" s="114" t="str">
        <f aca="false">Checks!$K$311&amp;IF(Checks!$O$311="","",IF(Checks!$K$311="","",CHAR(10))&amp;"Note: "&amp;Checks!$O$311)</f>
        <v>Enter expected &amp; actual
Note: Confirm on board before departure; completion time must fall inside the uplift window.</v>
      </c>
      <c r="C54" s="114" t="str">
        <f aca="false">Checks!$N$311&amp;CHAR(10)&amp;IF(ISNUMBER(Checks!$R$311),TEXT(Checks!$R$311,"DD-MMM-YY HH:MM"),"")&amp;" "&amp;Checks!$P$311</f>
        <v>Required
11-Oct-26 13:05 HAN</v>
      </c>
      <c r="D54" s="114" t="str">
        <f aca="false">IF(Checks!$U$311="","",Checks!$U$311)&amp;IF(Checks!$AB$311="","",CHAR(10)&amp;"CA: "&amp;Checks!$AB$311)</f>
        <v/>
      </c>
      <c r="E54" s="114" t="str">
        <f aca="false">IF(Checks!$V$311="","",Checks!$V$311)&amp;IF(Checks!$AC$311="","",IF(Checks!$V$311="","",CHAR(10))&amp;"N/A just.: "&amp;Checks!$AC$311)&amp;IF(Checks!$W$311="","",CHAR(10)&amp;"Batch: "&amp;Checks!$W$311)&amp;IF(AND(Checks!$X$311="",Checks!$Y$311=""),"",CHAR(10)&amp;"Exp: "&amp;Checks!$X$311&amp;"  /  Act: "&amp;Checks!$Y$311)</f>
        <v/>
      </c>
      <c r="F54" s="114" t="str">
        <f aca="false">IF(Checks!$Z$311="","","Evidence: "&amp;Checks!$Z$311)&amp;IF(Checks!$AA$311="","",IF(Checks!$Z$311="","",CHAR(10))&amp;"CA: "&amp;Checks!$AA$311)</f>
        <v/>
      </c>
      <c r="G54" s="114" t="str">
        <f aca="false">IF(ISNUMBER(Checks!$AD$311),TEXT(Checks!$AD$311,"DD-MMM-YY HH:MM")&amp;" "&amp;Checks!$P$311,"")&amp;IF(Checks!$AE$311="","",CHAR(10)&amp;"Verifier: "&amp;Checks!$AE$311)&amp;IF(Checks!$T$311="","",CHAR(10)&amp;"PIC: "&amp;Checks!$T$311)</f>
        <v/>
      </c>
      <c r="H54" s="115" t="str">
        <f aca="false">IF(Checks!$AH$311="","",Checks!$AH$311)</f>
        <v>OPEN</v>
      </c>
    </row>
    <row r="55" customFormat="false" ht="114" hidden="false" customHeight="true" outlineLevel="0" collapsed="false">
      <c r="A55" s="114" t="str">
        <f aca="false">Checks!$A$312&amp;CHAR(10)&amp;IF(Checks!$I$312="","",Checks!$I$312&amp;": ")&amp;Checks!$J$312</f>
        <v>F09-UPL-03
Amenities: Disposable slippers in DAM cart (BC, on request) - on board</v>
      </c>
      <c r="B55" s="114" t="str">
        <f aca="false">Checks!$K$312&amp;IF(Checks!$O$312="","",IF(Checks!$K$312="","",CHAR(10))&amp;"Note: "&amp;Checks!$O$312)</f>
        <v>Available in DAM cart on request basis
Note: Sector has no BC slippers; note C83: disposable slipper available in DAM cart (on request basis).</v>
      </c>
      <c r="C55" s="114" t="str">
        <f aca="false">Checks!$N$312&amp;CHAR(10)&amp;IF(ISNUMBER(Checks!$R$312),TEXT(Checks!$R$312,"DD-MMM-YY HH:MM"),"")&amp;" "&amp;Checks!$P$312</f>
        <v>Required
11-Oct-26 13:05 HAN</v>
      </c>
      <c r="D55" s="114" t="str">
        <f aca="false">IF(Checks!$U$312="","",Checks!$U$312)&amp;IF(Checks!$AB$312="","",CHAR(10)&amp;"CA: "&amp;Checks!$AB$312)</f>
        <v/>
      </c>
      <c r="E55" s="114" t="str">
        <f aca="false">IF(Checks!$V$312="","",Checks!$V$312)&amp;IF(Checks!$AC$312="","",IF(Checks!$V$312="","",CHAR(10))&amp;"N/A just.: "&amp;Checks!$AC$312)&amp;IF(Checks!$W$312="","",CHAR(10)&amp;"Batch: "&amp;Checks!$W$312)&amp;IF(AND(Checks!$X$312="",Checks!$Y$312=""),"",CHAR(10)&amp;"Exp: "&amp;Checks!$X$312&amp;"  /  Act: "&amp;Checks!$Y$312)</f>
        <v/>
      </c>
      <c r="F55" s="114" t="str">
        <f aca="false">IF(Checks!$Z$312="","","Evidence: "&amp;Checks!$Z$312)&amp;IF(Checks!$AA$312="","",IF(Checks!$Z$312="","",CHAR(10))&amp;"CA: "&amp;Checks!$AA$312)</f>
        <v/>
      </c>
      <c r="G55" s="114" t="str">
        <f aca="false">IF(ISNUMBER(Checks!$AD$312),TEXT(Checks!$AD$312,"DD-MMM-YY HH:MM")&amp;" "&amp;Checks!$P$312,"")&amp;IF(Checks!$AE$312="","",CHAR(10)&amp;"Verifier: "&amp;Checks!$AE$312)&amp;IF(Checks!$T$312="","",CHAR(10)&amp;"PIC: "&amp;Checks!$T$312)</f>
        <v/>
      </c>
      <c r="H55" s="115" t="str">
        <f aca="false">IF(Checks!$AH$312="","",Checks!$AH$312)</f>
        <v>OPEN</v>
      </c>
    </row>
    <row r="56" customFormat="false" ht="114" hidden="false" customHeight="true" outlineLevel="0" collapsed="false">
      <c r="A56" s="114" t="str">
        <f aca="false">Checks!$A$313&amp;CHAR(10)&amp;IF(Checks!$I$313="","",Checks!$I$313&amp;": ")&amp;Checks!$J$313</f>
        <v>F09-UPL-04
F&amp;B Linen: Towel - on board</v>
      </c>
      <c r="B56" s="114" t="str">
        <f aca="false">Checks!$K$313&amp;IF(Checks!$O$313="","",IF(Checks!$K$313="","",CHAR(10))&amp;"Note: "&amp;Checks!$O$313)</f>
        <v>Available (ticked in reference)</v>
      </c>
      <c r="C56" s="114" t="str">
        <f aca="false">Checks!$N$313&amp;CHAR(10)&amp;IF(ISNUMBER(Checks!$R$313),TEXT(Checks!$R$313,"DD-MMM-YY HH:MM"),"")&amp;" "&amp;Checks!$P$313</f>
        <v>Required
11-Oct-26 13:05 HAN</v>
      </c>
      <c r="D56" s="114" t="str">
        <f aca="false">IF(Checks!$U$313="","",Checks!$U$313)&amp;IF(Checks!$AB$313="","",CHAR(10)&amp;"CA: "&amp;Checks!$AB$313)</f>
        <v/>
      </c>
      <c r="E56" s="114" t="str">
        <f aca="false">IF(Checks!$V$313="","",Checks!$V$313)&amp;IF(Checks!$AC$313="","",IF(Checks!$V$313="","",CHAR(10))&amp;"N/A just.: "&amp;Checks!$AC$313)&amp;IF(Checks!$W$313="","",CHAR(10)&amp;"Batch: "&amp;Checks!$W$313)&amp;IF(AND(Checks!$X$313="",Checks!$Y$313=""),"",CHAR(10)&amp;"Exp: "&amp;Checks!$X$313&amp;"  /  Act: "&amp;Checks!$Y$313)</f>
        <v/>
      </c>
      <c r="F56" s="114" t="str">
        <f aca="false">IF(Checks!$Z$313="","","Evidence: "&amp;Checks!$Z$313)&amp;IF(Checks!$AA$313="","",IF(Checks!$Z$313="","",CHAR(10))&amp;"CA: "&amp;Checks!$AA$313)</f>
        <v/>
      </c>
      <c r="G56" s="114" t="str">
        <f aca="false">IF(ISNUMBER(Checks!$AD$313),TEXT(Checks!$AD$313,"DD-MMM-YY HH:MM")&amp;" "&amp;Checks!$P$313,"")&amp;IF(Checks!$AE$313="","",CHAR(10)&amp;"Verifier: "&amp;Checks!$AE$313)&amp;IF(Checks!$T$313="","",CHAR(10)&amp;"PIC: "&amp;Checks!$T$313)</f>
        <v/>
      </c>
      <c r="H56" s="115" t="str">
        <f aca="false">IF(Checks!$AH$313="","",Checks!$AH$313)</f>
        <v>OPEN</v>
      </c>
    </row>
    <row r="57" customFormat="false" ht="114" hidden="false" customHeight="true" outlineLevel="0" collapsed="false">
      <c r="A57" s="114" t="str">
        <f aca="false">Checks!$A$314&amp;CHAR(10)&amp;IF(Checks!$I$314="","",Checks!$I$314&amp;": ")&amp;Checks!$J$314</f>
        <v>F09-UPL-05
F&amp;B Linen: Tray cloth - on board</v>
      </c>
      <c r="B57" s="114" t="str">
        <f aca="false">Checks!$K$314&amp;IF(Checks!$O$314="","",IF(Checks!$K$314="","",CHAR(10))&amp;"Note: "&amp;Checks!$O$314)</f>
        <v>Available (ticked in reference)</v>
      </c>
      <c r="C57" s="114" t="str">
        <f aca="false">Checks!$N$314&amp;CHAR(10)&amp;IF(ISNUMBER(Checks!$R$314),TEXT(Checks!$R$314,"DD-MMM-YY HH:MM"),"")&amp;" "&amp;Checks!$P$314</f>
        <v>Required
11-Oct-26 13:05 HAN</v>
      </c>
      <c r="D57" s="114" t="str">
        <f aca="false">IF(Checks!$U$314="","",Checks!$U$314)&amp;IF(Checks!$AB$314="","",CHAR(10)&amp;"CA: "&amp;Checks!$AB$314)</f>
        <v/>
      </c>
      <c r="E57" s="114" t="str">
        <f aca="false">IF(Checks!$V$314="","",Checks!$V$314)&amp;IF(Checks!$AC$314="","",IF(Checks!$V$314="","",CHAR(10))&amp;"N/A just.: "&amp;Checks!$AC$314)&amp;IF(Checks!$W$314="","",CHAR(10)&amp;"Batch: "&amp;Checks!$W$314)&amp;IF(AND(Checks!$X$314="",Checks!$Y$314=""),"",CHAR(10)&amp;"Exp: "&amp;Checks!$X$314&amp;"  /  Act: "&amp;Checks!$Y$314)</f>
        <v/>
      </c>
      <c r="F57" s="114" t="str">
        <f aca="false">IF(Checks!$Z$314="","","Evidence: "&amp;Checks!$Z$314)&amp;IF(Checks!$AA$314="","",IF(Checks!$Z$314="","",CHAR(10))&amp;"CA: "&amp;Checks!$AA$314)</f>
        <v/>
      </c>
      <c r="G57" s="114" t="str">
        <f aca="false">IF(ISNUMBER(Checks!$AD$314),TEXT(Checks!$AD$314,"DD-MMM-YY HH:MM")&amp;" "&amp;Checks!$P$314,"")&amp;IF(Checks!$AE$314="","",CHAR(10)&amp;"Verifier: "&amp;Checks!$AE$314)&amp;IF(Checks!$T$314="","",CHAR(10)&amp;"PIC: "&amp;Checks!$T$314)</f>
        <v/>
      </c>
      <c r="H57" s="115" t="str">
        <f aca="false">IF(Checks!$AH$314="","",Checks!$AH$314)</f>
        <v>OPEN</v>
      </c>
    </row>
    <row r="58" customFormat="false" ht="114" hidden="false" customHeight="true" outlineLevel="0" collapsed="false">
      <c r="A58" s="114" t="str">
        <f aca="false">Checks!$A$315&amp;CHAR(10)&amp;IF(Checks!$I$315="","",Checks!$I$315&amp;": ")&amp;Checks!$J$315</f>
        <v>F09-UPL-06
F&amp;B Linen: Napkin - on board</v>
      </c>
      <c r="B58" s="114" t="str">
        <f aca="false">Checks!$K$315&amp;IF(Checks!$O$315="","",IF(Checks!$K$315="","",CHAR(10))&amp;"Note: "&amp;Checks!$O$315)</f>
        <v>Available (ticked in reference)</v>
      </c>
      <c r="C58" s="114" t="str">
        <f aca="false">Checks!$N$315&amp;CHAR(10)&amp;IF(ISNUMBER(Checks!$R$315),TEXT(Checks!$R$315,"DD-MMM-YY HH:MM"),"")&amp;" "&amp;Checks!$P$315</f>
        <v>Required
11-Oct-26 13:05 HAN</v>
      </c>
      <c r="D58" s="114" t="str">
        <f aca="false">IF(Checks!$U$315="","",Checks!$U$315)&amp;IF(Checks!$AB$315="","",CHAR(10)&amp;"CA: "&amp;Checks!$AB$315)</f>
        <v/>
      </c>
      <c r="E58" s="114" t="str">
        <f aca="false">IF(Checks!$V$315="","",Checks!$V$315)&amp;IF(Checks!$AC$315="","",IF(Checks!$V$315="","",CHAR(10))&amp;"N/A just.: "&amp;Checks!$AC$315)&amp;IF(Checks!$W$315="","",CHAR(10)&amp;"Batch: "&amp;Checks!$W$315)&amp;IF(AND(Checks!$X$315="",Checks!$Y$315=""),"",CHAR(10)&amp;"Exp: "&amp;Checks!$X$315&amp;"  /  Act: "&amp;Checks!$Y$315)</f>
        <v/>
      </c>
      <c r="F58" s="114" t="str">
        <f aca="false">IF(Checks!$Z$315="","","Evidence: "&amp;Checks!$Z$315)&amp;IF(Checks!$AA$315="","",IF(Checks!$Z$315="","",CHAR(10))&amp;"CA: "&amp;Checks!$AA$315)</f>
        <v/>
      </c>
      <c r="G58" s="114" t="str">
        <f aca="false">IF(ISNUMBER(Checks!$AD$315),TEXT(Checks!$AD$315,"DD-MMM-YY HH:MM")&amp;" "&amp;Checks!$P$315,"")&amp;IF(Checks!$AE$315="","",CHAR(10)&amp;"Verifier: "&amp;Checks!$AE$315)&amp;IF(Checks!$T$315="","",CHAR(10)&amp;"PIC: "&amp;Checks!$T$315)</f>
        <v/>
      </c>
      <c r="H58" s="115" t="str">
        <f aca="false">IF(Checks!$AH$315="","",Checks!$AH$315)</f>
        <v>OPEN</v>
      </c>
    </row>
    <row r="59" customFormat="false" ht="201.75" hidden="false" customHeight="true" outlineLevel="0" collapsed="false">
      <c r="A59" s="114" t="str">
        <f aca="false">Checks!$A$316&amp;CHAR(10)&amp;IF(Checks!$I$316="","",Checks!$I$316&amp;": ")&amp;Checks!$J$316</f>
        <v>F09-UPL-07
F&amp;B Linen: Table cloth - on board</v>
      </c>
      <c r="B59" s="114"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Checks!$N$316&amp;CHAR(10)&amp;IF(ISNUMBER(Checks!$R$316),TEXT(Checks!$R$316,"DD-MMM-YY HH:MM"),"")&amp;" "&amp;Checks!$P$316</f>
        <v>Clarification required
11-Oct-26 13:05 HAN</v>
      </c>
      <c r="D59" s="114" t="str">
        <f aca="false">IF(Checks!$U$316="","",Checks!$U$316)&amp;IF(Checks!$AB$316="","",CHAR(10)&amp;"CA: "&amp;Checks!$AB$316)</f>
        <v/>
      </c>
      <c r="E59" s="114" t="str">
        <f aca="false">IF(Checks!$V$316="","",Checks!$V$316)&amp;IF(Checks!$AC$316="","",IF(Checks!$V$316="","",CHAR(10))&amp;"N/A just.: "&amp;Checks!$AC$316)&amp;IF(Checks!$W$316="","",CHAR(10)&amp;"Batch: "&amp;Checks!$W$316)&amp;IF(AND(Checks!$X$316="",Checks!$Y$316=""),"",CHAR(10)&amp;"Exp: "&amp;Checks!$X$316&amp;"  /  Act: "&amp;Checks!$Y$316)</f>
        <v/>
      </c>
      <c r="F59" s="114" t="str">
        <f aca="false">IF(Checks!$Z$316="","","Evidence: "&amp;Checks!$Z$316)&amp;IF(Checks!$AA$316="","",IF(Checks!$Z$316="","",CHAR(10))&amp;"CA: "&amp;Checks!$AA$316)</f>
        <v/>
      </c>
      <c r="G59" s="114" t="str">
        <f aca="false">IF(ISNUMBER(Checks!$AD$316),TEXT(Checks!$AD$316,"DD-MMM-YY HH:MM")&amp;" "&amp;Checks!$P$316,"")&amp;IF(Checks!$AE$316="","",CHAR(10)&amp;"Verifier: "&amp;Checks!$AE$316)&amp;IF(Checks!$T$316="","",CHAR(10)&amp;"PIC: "&amp;Checks!$T$316)</f>
        <v/>
      </c>
      <c r="H59" s="115" t="str">
        <f aca="false">IF(Checks!$AH$316="","",Checks!$AH$316)</f>
        <v>OPEN – CLARIFICATION</v>
      </c>
    </row>
    <row r="60" customFormat="false" ht="201.75" hidden="false" customHeight="true" outlineLevel="0" collapsed="false">
      <c r="A60" s="114" t="str">
        <f aca="false">Checks!$A$317&amp;CHAR(10)&amp;IF(Checks!$I$317="","",Checks!$I$317&amp;": ")&amp;Checks!$J$317</f>
        <v>F09-UPL-08
F&amp;B Linen: Bread linen (using table cloth) - on board</v>
      </c>
      <c r="B60" s="114"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Checks!$N$317&amp;CHAR(10)&amp;IF(ISNUMBER(Checks!$R$317),TEXT(Checks!$R$317,"DD-MMM-YY HH:MM"),"")&amp;" "&amp;Checks!$P$317</f>
        <v>Clarification required
11-Oct-26 13:05 HAN</v>
      </c>
      <c r="D60" s="114" t="str">
        <f aca="false">IF(Checks!$U$317="","",Checks!$U$317)&amp;IF(Checks!$AB$317="","",CHAR(10)&amp;"CA: "&amp;Checks!$AB$317)</f>
        <v/>
      </c>
      <c r="E60" s="114" t="str">
        <f aca="false">IF(Checks!$V$317="","",Checks!$V$317)&amp;IF(Checks!$AC$317="","",IF(Checks!$V$317="","",CHAR(10))&amp;"N/A just.: "&amp;Checks!$AC$317)&amp;IF(Checks!$W$317="","",CHAR(10)&amp;"Batch: "&amp;Checks!$W$317)&amp;IF(AND(Checks!$X$317="",Checks!$Y$317=""),"",CHAR(10)&amp;"Exp: "&amp;Checks!$X$317&amp;"  /  Act: "&amp;Checks!$Y$317)</f>
        <v/>
      </c>
      <c r="F60" s="114" t="str">
        <f aca="false">IF(Checks!$Z$317="","","Evidence: "&amp;Checks!$Z$317)&amp;IF(Checks!$AA$317="","",IF(Checks!$Z$317="","",CHAR(10))&amp;"CA: "&amp;Checks!$AA$317)</f>
        <v/>
      </c>
      <c r="G60" s="114" t="str">
        <f aca="false">IF(ISNUMBER(Checks!$AD$317),TEXT(Checks!$AD$317,"DD-MMM-YY HH:MM")&amp;" "&amp;Checks!$P$317,"")&amp;IF(Checks!$AE$317="","",CHAR(10)&amp;"Verifier: "&amp;Checks!$AE$317)&amp;IF(Checks!$T$317="","",CHAR(10)&amp;"PIC: "&amp;Checks!$T$317)</f>
        <v/>
      </c>
      <c r="H60" s="115" t="str">
        <f aca="false">IF(Checks!$AH$317="","",Checks!$AH$317)</f>
        <v>OPEN – CLARIFICATION</v>
      </c>
    </row>
    <row r="61" customFormat="false" ht="114" hidden="false" customHeight="true" outlineLevel="0" collapsed="false">
      <c r="A61" s="114" t="str">
        <f aca="false">Checks!$A$318&amp;CHAR(10)&amp;IF(Checks!$I$318="","",Checks!$I$318&amp;": ")&amp;Checks!$J$318</f>
        <v>F09-UPL-09
F&amp;B Linen: Trolley cloth - on board</v>
      </c>
      <c r="B61" s="114" t="str">
        <f aca="false">SUBSTITUTE(Checks!$K$318&amp;IF(Checks!$O$318="","",IF(Checks!$K$318="","",CHAR(10))&amp;"Note: "&amp;Checks!$O$318),"F&amp;B LINEN!","Ref: F&amp;B LINEN!")</f>
        <v>Narrow body: Top only
Note: Per note Ref: F&amp;B LINEN!B79:C80.</v>
      </c>
      <c r="C61" s="114" t="str">
        <f aca="false">Checks!$N$318&amp;CHAR(10)&amp;IF(ISNUMBER(Checks!$R$318),TEXT(Checks!$R$318,"DD-MMM-YY HH:MM"),"")&amp;" "&amp;Checks!$P$318</f>
        <v>Required
11-Oct-26 13:05 HAN</v>
      </c>
      <c r="D61" s="114" t="str">
        <f aca="false">IF(Checks!$U$318="","",Checks!$U$318)&amp;IF(Checks!$AB$318="","",CHAR(10)&amp;"CA: "&amp;Checks!$AB$318)</f>
        <v/>
      </c>
      <c r="E61" s="114" t="str">
        <f aca="false">IF(Checks!$V$318="","",Checks!$V$318)&amp;IF(Checks!$AC$318="","",IF(Checks!$V$318="","",CHAR(10))&amp;"N/A just.: "&amp;Checks!$AC$318)&amp;IF(Checks!$W$318="","",CHAR(10)&amp;"Batch: "&amp;Checks!$W$318)&amp;IF(AND(Checks!$X$318="",Checks!$Y$318=""),"",CHAR(10)&amp;"Exp: "&amp;Checks!$X$318&amp;"  /  Act: "&amp;Checks!$Y$318)</f>
        <v/>
      </c>
      <c r="F61" s="114" t="str">
        <f aca="false">IF(Checks!$Z$318="","","Evidence: "&amp;Checks!$Z$318)&amp;IF(Checks!$AA$318="","",IF(Checks!$Z$318="","",CHAR(10))&amp;"CA: "&amp;Checks!$AA$318)</f>
        <v/>
      </c>
      <c r="G61" s="114" t="str">
        <f aca="false">IF(ISNUMBER(Checks!$AD$318),TEXT(Checks!$AD$318,"DD-MMM-YY HH:MM")&amp;" "&amp;Checks!$P$318,"")&amp;IF(Checks!$AE$318="","",CHAR(10)&amp;"Verifier: "&amp;Checks!$AE$318)&amp;IF(Checks!$T$318="","",CHAR(10)&amp;"PIC: "&amp;Checks!$T$318)</f>
        <v/>
      </c>
      <c r="H61" s="115" t="str">
        <f aca="false">IF(Checks!$AH$318="","",Checks!$AH$318)</f>
        <v>OPEN</v>
      </c>
    </row>
    <row r="62" customFormat="false" ht="114" hidden="false" customHeight="true" outlineLevel="0" collapsed="false">
      <c r="A62" s="114" t="str">
        <f aca="false">Checks!$A$319&amp;CHAR(10)&amp;IF(Checks!$I$319="","",Checks!$I$319&amp;": ")&amp;Checks!$J$319</f>
        <v>F09-UPL-10
F&amp;B Linen: Linen bag - on board</v>
      </c>
      <c r="B62" s="114" t="str">
        <f aca="false">Checks!$K$319&amp;IF(Checks!$O$319="","",IF(Checks!$K$319="","",CHAR(10))&amp;"Note: "&amp;Checks!$O$319)</f>
        <v>Available (ticked in reference)</v>
      </c>
      <c r="C62" s="114" t="str">
        <f aca="false">Checks!$N$319&amp;CHAR(10)&amp;IF(ISNUMBER(Checks!$R$319),TEXT(Checks!$R$319,"DD-MMM-YY HH:MM"),"")&amp;" "&amp;Checks!$P$319</f>
        <v>Required
11-Oct-26 13:05 HAN</v>
      </c>
      <c r="D62" s="114" t="str">
        <f aca="false">IF(Checks!$U$319="","",Checks!$U$319)&amp;IF(Checks!$AB$319="","",CHAR(10)&amp;"CA: "&amp;Checks!$AB$319)</f>
        <v/>
      </c>
      <c r="E62" s="114" t="str">
        <f aca="false">IF(Checks!$V$319="","",Checks!$V$319)&amp;IF(Checks!$AC$319="","",IF(Checks!$V$319="","",CHAR(10))&amp;"N/A just.: "&amp;Checks!$AC$319)&amp;IF(Checks!$W$319="","",CHAR(10)&amp;"Batch: "&amp;Checks!$W$319)&amp;IF(AND(Checks!$X$319="",Checks!$Y$319=""),"",CHAR(10)&amp;"Exp: "&amp;Checks!$X$319&amp;"  /  Act: "&amp;Checks!$Y$319)</f>
        <v/>
      </c>
      <c r="F62" s="114" t="str">
        <f aca="false">IF(Checks!$Z$319="","","Evidence: "&amp;Checks!$Z$319)&amp;IF(Checks!$AA$319="","",IF(Checks!$Z$319="","",CHAR(10))&amp;"CA: "&amp;Checks!$AA$319)</f>
        <v/>
      </c>
      <c r="G62" s="114" t="str">
        <f aca="false">IF(ISNUMBER(Checks!$AD$319),TEXT(Checks!$AD$319,"DD-MMM-YY HH:MM")&amp;" "&amp;Checks!$P$319,"")&amp;IF(Checks!$AE$319="","",CHAR(10)&amp;"Verifier: "&amp;Checks!$AE$319)&amp;IF(Checks!$T$319="","",CHAR(10)&amp;"PIC: "&amp;Checks!$T$319)</f>
        <v/>
      </c>
      <c r="H62" s="115" t="str">
        <f aca="false">IF(Checks!$AH$319="","",Checks!$AH$319)</f>
        <v>OPEN</v>
      </c>
    </row>
    <row r="63" customFormat="false" ht="114" hidden="false" customHeight="true" outlineLevel="0" collapsed="false">
      <c r="A63" s="114" t="str">
        <f aca="false">Checks!$A$320&amp;CHAR(10)&amp;IF(Checks!$I$320="","",Checks!$I$320&amp;": ")&amp;Checks!$J$320</f>
        <v>F09-UPL-11
Seat Linen: Seat pillow (BS &amp; BC) - on board</v>
      </c>
      <c r="B63" s="114" t="str">
        <f aca="false">Checks!$K$320&amp;IF(Checks!$O$320="","",IF(Checks!$K$320="","",CHAR(10))&amp;"Note: "&amp;Checks!$O$320)</f>
        <v>Available 100% (ticked in reference)</v>
      </c>
      <c r="C63" s="114" t="str">
        <f aca="false">Checks!$N$320&amp;CHAR(10)&amp;IF(ISNUMBER(Checks!$R$320),TEXT(Checks!$R$320,"DD-MMM-YY HH:MM"),"")&amp;" "&amp;Checks!$P$320</f>
        <v>Required
11-Oct-26 13:05 HAN</v>
      </c>
      <c r="D63" s="114" t="str">
        <f aca="false">IF(Checks!$U$320="","",Checks!$U$320)&amp;IF(Checks!$AB$320="","",CHAR(10)&amp;"CA: "&amp;Checks!$AB$320)</f>
        <v/>
      </c>
      <c r="E63" s="114" t="str">
        <f aca="false">IF(Checks!$V$320="","",Checks!$V$320)&amp;IF(Checks!$AC$320="","",IF(Checks!$V$320="","",CHAR(10))&amp;"N/A just.: "&amp;Checks!$AC$320)&amp;IF(Checks!$W$320="","",CHAR(10)&amp;"Batch: "&amp;Checks!$W$320)&amp;IF(AND(Checks!$X$320="",Checks!$Y$320=""),"",CHAR(10)&amp;"Exp: "&amp;Checks!$X$320&amp;"  /  Act: "&amp;Checks!$Y$320)</f>
        <v/>
      </c>
      <c r="F63" s="114" t="str">
        <f aca="false">IF(Checks!$Z$320="","","Evidence: "&amp;Checks!$Z$320)&amp;IF(Checks!$AA$320="","",IF(Checks!$Z$320="","",CHAR(10))&amp;"CA: "&amp;Checks!$AA$320)</f>
        <v/>
      </c>
      <c r="G63" s="114" t="str">
        <f aca="false">IF(ISNUMBER(Checks!$AD$320),TEXT(Checks!$AD$320,"DD-MMM-YY HH:MM")&amp;" "&amp;Checks!$P$320,"")&amp;IF(Checks!$AE$320="","",CHAR(10)&amp;"Verifier: "&amp;Checks!$AE$320)&amp;IF(Checks!$T$320="","",CHAR(10)&amp;"PIC: "&amp;Checks!$T$320)</f>
        <v/>
      </c>
      <c r="H63" s="115" t="str">
        <f aca="false">IF(Checks!$AH$320="","",Checks!$AH$320)</f>
        <v>OPEN</v>
      </c>
    </row>
    <row r="64" customFormat="false" ht="114" hidden="false" customHeight="true" outlineLevel="0" collapsed="false">
      <c r="A64" s="114" t="str">
        <f aca="false">Checks!$A$321&amp;CHAR(10)&amp;IF(Checks!$I$321="","",Checks!$I$321&amp;": ")&amp;Checks!$J$321</f>
        <v>F09-UPL-12
Seat Linen: Blanket (BS &amp; BC) - on board</v>
      </c>
      <c r="B64" s="114" t="str">
        <f aca="false">Checks!$K$321&amp;IF(Checks!$O$321="","",IF(Checks!$K$321="","",CHAR(10))&amp;"Note: "&amp;Checks!$O$321)</f>
        <v>Available 100% (ticked in reference)</v>
      </c>
      <c r="C64" s="114" t="str">
        <f aca="false">Checks!$N$321&amp;CHAR(10)&amp;IF(ISNUMBER(Checks!$R$321),TEXT(Checks!$R$321,"DD-MMM-YY HH:MM"),"")&amp;" "&amp;Checks!$P$321</f>
        <v>Required
11-Oct-26 13:05 HAN</v>
      </c>
      <c r="D64" s="114" t="str">
        <f aca="false">IF(Checks!$U$321="","",Checks!$U$321)&amp;IF(Checks!$AB$321="","",CHAR(10)&amp;"CA: "&amp;Checks!$AB$321)</f>
        <v/>
      </c>
      <c r="E64" s="114" t="str">
        <f aca="false">IF(Checks!$V$321="","",Checks!$V$321)&amp;IF(Checks!$AC$321="","",IF(Checks!$V$321="","",CHAR(10))&amp;"N/A just.: "&amp;Checks!$AC$321)&amp;IF(Checks!$W$321="","",CHAR(10)&amp;"Batch: "&amp;Checks!$W$321)&amp;IF(AND(Checks!$X$321="",Checks!$Y$321=""),"",CHAR(10)&amp;"Exp: "&amp;Checks!$X$321&amp;"  /  Act: "&amp;Checks!$Y$321)</f>
        <v/>
      </c>
      <c r="F64" s="114" t="str">
        <f aca="false">IF(Checks!$Z$321="","","Evidence: "&amp;Checks!$Z$321)&amp;IF(Checks!$AA$321="","",IF(Checks!$Z$321="","",CHAR(10))&amp;"CA: "&amp;Checks!$AA$321)</f>
        <v/>
      </c>
      <c r="G64" s="114" t="str">
        <f aca="false">IF(ISNUMBER(Checks!$AD$321),TEXT(Checks!$AD$321,"DD-MMM-YY HH:MM")&amp;" "&amp;Checks!$P$321,"")&amp;IF(Checks!$AE$321="","",CHAR(10)&amp;"Verifier: "&amp;Checks!$AE$321)&amp;IF(Checks!$T$321="","",CHAR(10)&amp;"PIC: "&amp;Checks!$T$321)</f>
        <v/>
      </c>
      <c r="H64" s="115" t="str">
        <f aca="false">IF(Checks!$AH$321="","",Checks!$AH$321)</f>
        <v>OPEN</v>
      </c>
    </row>
    <row r="66" customFormat="false" ht="24" hidden="false" customHeight="true" outlineLevel="0" collapsed="false">
      <c r="A66" s="116" t="s">
        <v>3453</v>
      </c>
      <c r="B66" s="116"/>
      <c r="C66" s="116"/>
      <c r="D66" s="116"/>
      <c r="E66" s="116" t="s">
        <v>3454</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3408</v>
      </c>
      <c r="B2" s="94" t="str">
        <f aca="false">Flights!$F$14&amp;"   "&amp;TEXT(Flights!$D$14,"DD-MMM-YY")&amp;" ("&amp;Flights!$E$14&amp;")"</f>
        <v>MH1140   12-Oct-26 (MON)</v>
      </c>
      <c r="C2" s="94"/>
      <c r="D2" s="94"/>
      <c r="E2" s="95" t="s">
        <v>3409</v>
      </c>
      <c r="F2" s="96" t="str">
        <f aca="false">Flights!$AT$14</f>
        <v>NOT READY – DOCUMENTS</v>
      </c>
      <c r="G2" s="96"/>
      <c r="H2" s="96"/>
    </row>
    <row r="3" customFormat="false" ht="24" hidden="false" customHeight="true" outlineLevel="0" collapsed="false">
      <c r="A3" s="93" t="s">
        <v>3410</v>
      </c>
      <c r="B3" s="94" t="str">
        <f aca="false">Flights!$G$14&amp;" → "&amp;Flights!$H$14&amp;"   Class "&amp;Flights!$K$14&amp;"   Seat "&amp;Flights!$O$14</f>
        <v>KUL → PEN   Class BC   Seat 1F</v>
      </c>
      <c r="C3" s="94"/>
      <c r="D3" s="94"/>
      <c r="E3" s="95" t="s">
        <v>73</v>
      </c>
      <c r="F3" s="95" t="s">
        <v>3411</v>
      </c>
      <c r="G3" s="95" t="s">
        <v>3412</v>
      </c>
      <c r="H3" s="95"/>
    </row>
    <row r="4" customFormat="false" ht="24" hidden="false" customHeight="true" outlineLevel="0" collapsed="false">
      <c r="A4" s="93" t="s">
        <v>3413</v>
      </c>
      <c r="B4" s="94" t="str">
        <f aca="false">IF(ISNUMBER(Flights!$I$14),TEXT(Flights!$I$14,"DD-MMM-YY HH:MM"),"")&amp;" "&amp;Flights!$G$14&amp;"  →  "&amp;IF(ISNUMBER(Flights!$J$14),TEXT(Flights!$J$14,"DD-MMM-YY HH:MM"),"")&amp;" "&amp;Flights!$H$14</f>
        <v>12-Oct-26 11:45 KUL  →  12-Oct-26 12:45 PEN</v>
      </c>
      <c r="C4" s="94"/>
      <c r="D4" s="94"/>
      <c r="E4" s="93" t="s">
        <v>3414</v>
      </c>
      <c r="F4" s="97" t="str">
        <f aca="false">IF(ISNUMBER(Flights!$AG$14),TEXT(Flights!$AG$14,"DD-MMM-YY HH:MM"),"")&amp;" "&amp;Flights!$V$14</f>
        <v>05-Oct-26 11:45 KUL</v>
      </c>
      <c r="G4" s="98" t="n">
        <f aca="false">Flights!$AJ$14</f>
        <v>0</v>
      </c>
      <c r="H4" s="98"/>
    </row>
    <row r="5" customFormat="false" ht="24" hidden="false" customHeight="true" outlineLevel="0" collapsed="false">
      <c r="A5" s="93" t="s">
        <v>3415</v>
      </c>
      <c r="B5" s="94" t="str">
        <f aca="false">Flights!$L$14&amp;" – "&amp;Flights!$M$14</f>
        <v>B738MAX – B737-8 (B7M8)</v>
      </c>
      <c r="C5" s="94"/>
      <c r="D5" s="94"/>
      <c r="E5" s="93" t="s">
        <v>3416</v>
      </c>
      <c r="F5" s="97" t="str">
        <f aca="false">IF(ISNUMBER(Flights!$AH$14),TEXT(Flights!$AH$14,"DD-MMM-YY HH:MM"),"")&amp;" "&amp;Flights!$V$14</f>
        <v>11-Oct-26 11:45 KUL</v>
      </c>
      <c r="G5" s="98" t="n">
        <f aca="false">Flights!$AK$14</f>
        <v>0</v>
      </c>
      <c r="H5" s="98"/>
    </row>
    <row r="6" customFormat="false" ht="24" hidden="false" customHeight="true" outlineLevel="0" collapsed="false">
      <c r="A6" s="93" t="s">
        <v>3417</v>
      </c>
      <c r="B6" s="94" t="str">
        <f aca="false">IF(TRIM(Flights!$N$14)="","__________________",Flights!$N$14)</f>
        <v>__________________</v>
      </c>
      <c r="C6" s="94"/>
      <c r="D6" s="94"/>
      <c r="E6" s="93" t="s">
        <v>3418</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3419</v>
      </c>
      <c r="B7" s="94" t="str">
        <f aca="false">Flights!$T$14</f>
        <v>Refreshment (Peanut &amp; Water)</v>
      </c>
      <c r="C7" s="94"/>
      <c r="D7" s="94"/>
      <c r="E7" s="93" t="s">
        <v>3420</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155</v>
      </c>
      <c r="B8" s="94" t="str">
        <f aca="false">Flights!$V$14&amp;"   (reference uplift stns: "&amp;Flights!$U$14&amp;")"</f>
        <v>KUL   (reference uplift stns: KUL)</v>
      </c>
      <c r="C8" s="94"/>
      <c r="D8" s="94"/>
      <c r="E8" s="93" t="s">
        <v>3421</v>
      </c>
      <c r="F8" s="99" t="s">
        <v>3422</v>
      </c>
      <c r="G8" s="98" t="n">
        <f aca="false">Flights!$AN$14</f>
        <v>0</v>
      </c>
      <c r="H8" s="98"/>
    </row>
    <row r="9" customFormat="false" ht="12.75" hidden="false" customHeight="true" outlineLevel="0" collapsed="false">
      <c r="A9" s="93" t="s">
        <v>3423</v>
      </c>
      <c r="B9" s="94" t="str">
        <f aca="false">TRIM(Flights!$P$14&amp;"  "&amp;Flights!$Q$14)</f>
        <v>-</v>
      </c>
      <c r="C9" s="94"/>
      <c r="D9" s="94"/>
      <c r="E9" s="93" t="s">
        <v>3424</v>
      </c>
      <c r="F9" s="100" t="n">
        <f aca="false">Flights!$AP$14</f>
        <v>0</v>
      </c>
      <c r="G9" s="100" t="n">
        <f aca="false">Flights!$AQ$14</f>
        <v>0</v>
      </c>
      <c r="H9" s="100" t="n">
        <f aca="false">Flights!$AU$14</f>
        <v>0</v>
      </c>
    </row>
    <row r="10" customFormat="false" ht="24" hidden="false" customHeight="true" outlineLevel="0" collapsed="false">
      <c r="A10" s="93" t="s">
        <v>3425</v>
      </c>
      <c r="B10" s="94" t="str">
        <f aca="false">IF(TRIM(Flights!$X$14)="","__________________",Flights!$X$14)</f>
        <v>__________________</v>
      </c>
      <c r="C10" s="94"/>
      <c r="D10" s="94"/>
      <c r="E10" s="93" t="s">
        <v>3426</v>
      </c>
      <c r="F10" s="100" t="n">
        <f aca="false">Flights!$AO$14</f>
        <v>34</v>
      </c>
      <c r="G10" s="100" t="n">
        <f aca="false">Flights!$AS$14</f>
        <v>0</v>
      </c>
      <c r="H10" s="100" t="n">
        <f aca="false">Flights!$AR$14</f>
        <v>2</v>
      </c>
    </row>
    <row r="11" customFormat="false" ht="21" hidden="false" customHeight="true" outlineLevel="0" collapsed="false">
      <c r="A11" s="93" t="s">
        <v>3427</v>
      </c>
      <c r="B11" s="94" t="str">
        <f aca="false">IF(TRIM(Flights!$Y$14)="","__________________",Flights!$Y$14)</f>
        <v>__________________</v>
      </c>
      <c r="C11" s="94"/>
      <c r="D11" s="94"/>
      <c r="E11" s="93" t="s">
        <v>3428</v>
      </c>
      <c r="F11" s="100" t="str">
        <f aca="false">Flights!$AV$14&amp;" / "&amp;Flights!$AW$14</f>
        <v>0 / 34</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IF(Documents!$F$14="","",Documents!$F$14)</f>
        <v/>
      </c>
      <c r="C14" s="99" t="str">
        <f aca="false">IF(Documents!$G$14="","",Documents!$G$14)&amp;IF(ISNUMBER(Documents!$H$14),"  "&amp;TEXT(Documents!$H$14,"DD-MMM-YY"),"")</f>
        <v/>
      </c>
      <c r="D14" s="99"/>
      <c r="E14" s="107" t="str">
        <f aca="false">IF(Documents!$J$14="OUTSTANDING","OUTSTANDING – attach before T-7D (due "&amp;IF(ISNUMBER(Flights!$AG$14),TEXT(Flights!$AG$14,"DD-MMM-YY HH:MM"),"")&amp;" "&amp;Flights!$V$14&amp;")",IF(Documents!$J$14="","Status not recorded",Documents!$J$14))</f>
        <v>OUTSTANDING – attach before T-7D (due 05-Oct-26 11:45 KUL)</v>
      </c>
      <c r="F14" s="108" t="str">
        <f aca="false">"Staple behind this sheet as page A1."&amp;IF(Documents!$I$14="",""," Location: "&amp;Documents!$I$14)</f>
        <v>Staple behind this sheet as page A1.</v>
      </c>
      <c r="G14" s="108"/>
      <c r="H14" s="108"/>
    </row>
    <row r="15" customFormat="false" ht="36" hidden="false" customHeight="true" outlineLevel="0" collapsed="false">
      <c r="A15" s="93" t="s">
        <v>3439</v>
      </c>
      <c r="B15" s="94" t="str">
        <f aca="false">IF(Documents!$K$14="","",Documents!$K$14)</f>
        <v/>
      </c>
      <c r="C15" s="99" t="str">
        <f aca="false">IF(Documents!$L$14="","",Documents!$L$14)&amp;IF(ISNUMBER(Documents!$M$14),"  "&amp;TEXT(Documents!$M$14,"DD-MMM-YY"),"")</f>
        <v/>
      </c>
      <c r="D15" s="99"/>
      <c r="E15" s="107" t="str">
        <f aca="false">IF(Documents!$O$14="OUTSTANDING","OUTSTANDING – attach before T-7D (due "&amp;IF(ISNUMBER(Flights!$AG$14),TEXT(Flights!$AG$14,"DD-MMM-YY HH:MM"),"")&amp;" "&amp;Flights!$V$14&amp;")",IF(Documents!$O$14="","Status not recorded",Documents!$O$14))</f>
        <v>OUTSTANDING – attach before T-7D (due 05-Oct-26 11:45 KUL)</v>
      </c>
      <c r="F15" s="108" t="str">
        <f aca="false">"Staple behind this sheet as page A2."&amp;IF(Documents!$N$14="",""," Location: "&amp;Documents!$N$14)</f>
        <v>Staple behind this sheet as page A2.</v>
      </c>
      <c r="G15" s="108"/>
      <c r="H15" s="108"/>
    </row>
    <row r="16" customFormat="false" ht="22.5" hidden="false" customHeight="true" outlineLevel="0" collapsed="false">
      <c r="A16" s="93" t="s">
        <v>3440</v>
      </c>
      <c r="B16" s="109" t="str">
        <f aca="false">IF(Documents!$Q$14="","",Documents!$Q$14)</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Checks!$A$322&amp;CHAR(10)&amp;IF(Checks!$I$322="","",Checks!$I$322&amp;": ")&amp;Checks!$J$322</f>
        <v>F10-T7-01
Meal: Meal sensory testing completed for this flight's menu cycle (assessed class)</v>
      </c>
      <c r="B23" s="114" t="str">
        <f aca="false">Checks!$K$322&amp;IF(Checks!$O$322="","",IF(Checks!$K$322="","",CHAR(10))&amp;"Note: "&amp;Checks!$O$322)</f>
        <v>Record panel result / score in Result
Note: Refreshment service: sensory test covers the refreshment items.</v>
      </c>
      <c r="C23" s="114" t="str">
        <f aca="false">Checks!$N$322&amp;CHAR(10)&amp;IF(ISNUMBER(Checks!$R$322),TEXT(Checks!$R$322,"DD-MMM-YY HH:MM"),"")&amp;" "&amp;Checks!$P$322</f>
        <v>Required
05-Oct-26 11:45 KUL</v>
      </c>
      <c r="D23" s="114" t="str">
        <f aca="false">IF(Checks!$U$322="","",Checks!$U$322)&amp;IF(Checks!$AB$322="","",CHAR(10)&amp;"CA: "&amp;Checks!$AB$322)</f>
        <v/>
      </c>
      <c r="E23" s="114" t="str">
        <f aca="false">IF(Checks!$V$322="","",Checks!$V$322)&amp;IF(Checks!$AC$322="","",IF(Checks!$V$322="","",CHAR(10))&amp;"N/A just.: "&amp;Checks!$AC$322)&amp;IF(Checks!$W$322="","",CHAR(10)&amp;"Batch: "&amp;Checks!$W$322)&amp;IF(AND(Checks!$X$322="",Checks!$Y$322=""),"",CHAR(10)&amp;"Exp: "&amp;Checks!$X$322&amp;"  /  Act: "&amp;Checks!$Y$322)</f>
        <v/>
      </c>
      <c r="F23" s="114" t="str">
        <f aca="false">IF(Checks!$Z$322="","","Evidence: "&amp;Checks!$Z$322)&amp;IF(Checks!$AA$322="","",IF(Checks!$Z$322="","",CHAR(10))&amp;"CA: "&amp;Checks!$AA$322)</f>
        <v/>
      </c>
      <c r="G23" s="114" t="str">
        <f aca="false">IF(ISNUMBER(Checks!$AD$322),TEXT(Checks!$AD$322,"DD-MMM-YY HH:MM")&amp;" "&amp;Checks!$P$322,"")&amp;IF(Checks!$AE$322="","",CHAR(10)&amp;"Verifier: "&amp;Checks!$AE$322)&amp;IF(Checks!$T$322="","",CHAR(10)&amp;"PIC: "&amp;Checks!$T$322)</f>
        <v/>
      </c>
      <c r="H23" s="115" t="str">
        <f aca="false">IF(Checks!$AH$322="","",Checks!$AH$322)</f>
        <v>OPEN</v>
      </c>
    </row>
    <row r="24" customFormat="false" ht="114" hidden="false" customHeight="true" outlineLevel="0" collapsed="false">
      <c r="A24" s="114" t="str">
        <f aca="false">Checks!$A$323&amp;CHAR(10)&amp;IF(Checks!$I$323="","",Checks!$I$323&amp;": ")&amp;Checks!$J$323</f>
        <v>F10-T7-02
Menu: Printed menu cards confirmed (content, cycle, language, quantity)</v>
      </c>
      <c r="B24" s="114" t="str">
        <f aca="false">Checks!$K$323&amp;IF(Checks!$O$323="","",IF(Checks!$K$323="","",CHAR(10))&amp;"Note: "&amp;Checks!$O$323)</f>
        <v>Menu card matches approved menu for this flight
Note: Refreshment service (peanut &amp; water). If no printed menu card is used, mark N/A with the confirmation as justification.</v>
      </c>
      <c r="C24" s="114" t="str">
        <f aca="false">Checks!$N$323&amp;CHAR(10)&amp;IF(ISNUMBER(Checks!$R$323),TEXT(Checks!$R$323,"DD-MMM-YY HH:MM"),"")&amp;" "&amp;Checks!$P$323</f>
        <v>Required
05-Oct-26 11:45 KUL</v>
      </c>
      <c r="D24" s="114" t="str">
        <f aca="false">IF(Checks!$U$323="","",Checks!$U$323)&amp;IF(Checks!$AB$323="","",CHAR(10)&amp;"CA: "&amp;Checks!$AB$323)</f>
        <v/>
      </c>
      <c r="E24" s="114" t="str">
        <f aca="false">IF(Checks!$V$323="","",Checks!$V$323)&amp;IF(Checks!$AC$323="","",IF(Checks!$V$323="","",CHAR(10))&amp;"N/A just.: "&amp;Checks!$AC$323)&amp;IF(Checks!$W$323="","",CHAR(10)&amp;"Batch: "&amp;Checks!$W$323)&amp;IF(AND(Checks!$X$323="",Checks!$Y$323=""),"",CHAR(10)&amp;"Exp: "&amp;Checks!$X$323&amp;"  /  Act: "&amp;Checks!$Y$323)</f>
        <v/>
      </c>
      <c r="F24" s="114" t="str">
        <f aca="false">IF(Checks!$Z$323="","","Evidence: "&amp;Checks!$Z$323)&amp;IF(Checks!$AA$323="","",IF(Checks!$Z$323="","",CHAR(10))&amp;"CA: "&amp;Checks!$AA$323)</f>
        <v/>
      </c>
      <c r="G24" s="114" t="str">
        <f aca="false">IF(ISNUMBER(Checks!$AD$323),TEXT(Checks!$AD$323,"DD-MMM-YY HH:MM")&amp;" "&amp;Checks!$P$323,"")&amp;IF(Checks!$AE$323="","",CHAR(10)&amp;"Verifier: "&amp;Checks!$AE$323)&amp;IF(Checks!$T$323="","",CHAR(10)&amp;"PIC: "&amp;Checks!$T$323)</f>
        <v/>
      </c>
      <c r="H24" s="115" t="str">
        <f aca="false">IF(Checks!$AH$323="","",Checks!$AH$323)</f>
        <v>OPEN</v>
      </c>
    </row>
    <row r="25" customFormat="false" ht="114" hidden="false" customHeight="true" outlineLevel="0" collapsed="false">
      <c r="A25" s="114" t="str">
        <f aca="false">Checks!$A$324&amp;CHAR(10)&amp;IF(Checks!$I$324="","",Checks!$I$324&amp;": ")&amp;Checks!$J$324</f>
        <v>F10-T7-03
IFE: Digital menu in IFE confirmed (A339 only)</v>
      </c>
      <c r="B25" s="114" t="str">
        <f aca="false">Checks!$K$324&amp;IF(Checks!$O$324="","",IF(Checks!$K$324="","",CHAR(10))&amp;"Note: "&amp;Checks!$O$324)</f>
        <v>Applies when fleet = A339
Note: Digital IFE menu applies to A339 only (user brief). Applicability follows the Fleet cell on Flights.</v>
      </c>
      <c r="C25" s="114" t="str">
        <f aca="false">Checks!$N$324&amp;CHAR(10)&amp;IF(ISNUMBER(Checks!$R$324),TEXT(Checks!$R$324,"DD-MMM-YY HH:MM"),"")&amp;" "&amp;Checks!$P$324</f>
        <v>N/A – rule
05-Oct-26 11:45 KUL</v>
      </c>
      <c r="D25" s="114" t="str">
        <f aca="false">IF(Checks!$U$324="","",Checks!$U$324)&amp;IF(Checks!$AB$324="","",CHAR(10)&amp;"CA: "&amp;Checks!$AB$324)</f>
        <v/>
      </c>
      <c r="E25" s="114" t="str">
        <f aca="false">IF(Checks!$V$324="","",Checks!$V$324)&amp;IF(Checks!$AC$324="","",IF(Checks!$V$324="","",CHAR(10))&amp;"N/A just.: "&amp;Checks!$AC$324)&amp;IF(Checks!$W$324="","",CHAR(10)&amp;"Batch: "&amp;Checks!$W$324)&amp;IF(AND(Checks!$X$324="",Checks!$Y$324=""),"",CHAR(10)&amp;"Exp: "&amp;Checks!$X$324&amp;"  /  Act: "&amp;Checks!$Y$324)</f>
        <v/>
      </c>
      <c r="F25" s="114" t="str">
        <f aca="false">IF(Checks!$Z$324="","","Evidence: "&amp;Checks!$Z$324)&amp;IF(Checks!$AA$324="","",IF(Checks!$Z$324="","",CHAR(10))&amp;"CA: "&amp;Checks!$AA$324)</f>
        <v/>
      </c>
      <c r="G25" s="114" t="str">
        <f aca="false">IF(ISNUMBER(Checks!$AD$324),TEXT(Checks!$AD$324,"DD-MMM-YY HH:MM")&amp;" "&amp;Checks!$P$324,"")&amp;IF(Checks!$AE$324="","",CHAR(10)&amp;"Verifier: "&amp;Checks!$AE$324)&amp;IF(Checks!$T$324="","",CHAR(10)&amp;"PIC: "&amp;Checks!$T$324)</f>
        <v/>
      </c>
      <c r="H25" s="115" t="str">
        <f aca="false">IF(Checks!$AH$324="","",Checks!$AH$324)</f>
        <v>N/A – RULE</v>
      </c>
    </row>
    <row r="26" customFormat="false" ht="114" hidden="false" customHeight="true" outlineLevel="0" collapsed="false">
      <c r="A26" s="114" t="str">
        <f aca="false">Checks!$A$325&amp;CHAR(10)&amp;IF(Checks!$I$325="","",Checks!$I$325&amp;": ")&amp;Checks!$J$325</f>
        <v>F10-T7-04
Staffing: Experienced catering officer assigned to this flight</v>
      </c>
      <c r="B26" s="114" t="str">
        <f aca="false">Checks!$K$325&amp;IF(Checks!$O$325="","",IF(Checks!$K$325="","",CHAR(10))&amp;"Note: "&amp;Checks!$O$325)</f>
        <v>Record officer name in Result</v>
      </c>
      <c r="C26" s="114" t="str">
        <f aca="false">Checks!$N$325&amp;CHAR(10)&amp;IF(ISNUMBER(Checks!$R$325),TEXT(Checks!$R$325,"DD-MMM-YY HH:MM"),"")&amp;" "&amp;Checks!$P$325</f>
        <v>Required
05-Oct-26 11:45 KUL</v>
      </c>
      <c r="D26" s="114" t="str">
        <f aca="false">IF(Checks!$U$325="","",Checks!$U$325)&amp;IF(Checks!$AB$325="","",CHAR(10)&amp;"CA: "&amp;Checks!$AB$325)</f>
        <v/>
      </c>
      <c r="E26" s="114" t="str">
        <f aca="false">IF(Checks!$V$325="","",Checks!$V$325)&amp;IF(Checks!$AC$325="","",IF(Checks!$V$325="","",CHAR(10))&amp;"N/A just.: "&amp;Checks!$AC$325)&amp;IF(Checks!$W$325="","",CHAR(10)&amp;"Batch: "&amp;Checks!$W$325)&amp;IF(AND(Checks!$X$325="",Checks!$Y$325=""),"",CHAR(10)&amp;"Exp: "&amp;Checks!$X$325&amp;"  /  Act: "&amp;Checks!$Y$325)</f>
        <v/>
      </c>
      <c r="F26" s="114" t="str">
        <f aca="false">IF(Checks!$Z$325="","","Evidence: "&amp;Checks!$Z$325)&amp;IF(Checks!$AA$325="","",IF(Checks!$Z$325="","",CHAR(10))&amp;"CA: "&amp;Checks!$AA$325)</f>
        <v/>
      </c>
      <c r="G26" s="114" t="str">
        <f aca="false">IF(ISNUMBER(Checks!$AD$325),TEXT(Checks!$AD$325,"DD-MMM-YY HH:MM")&amp;" "&amp;Checks!$P$325,"")&amp;IF(Checks!$AE$325="","",CHAR(10)&amp;"Verifier: "&amp;Checks!$AE$325)&amp;IF(Checks!$T$325="","",CHAR(10)&amp;"PIC: "&amp;Checks!$T$325)</f>
        <v/>
      </c>
      <c r="H26" s="115" t="str">
        <f aca="false">IF(Checks!$AH$325="","",Checks!$AH$325)</f>
        <v>OPEN</v>
      </c>
    </row>
    <row r="27" customFormat="false" ht="114" hidden="false" customHeight="true" outlineLevel="0" collapsed="false">
      <c r="A27" s="114" t="str">
        <f aca="false">Checks!$A$326&amp;CHAR(10)&amp;IF(Checks!$I$326="","",Checks!$I$326&amp;": ")&amp;Checks!$J$326</f>
        <v>F10-T7-05
ISOP: All latest applicable ISOP revisions communicated to caterer</v>
      </c>
      <c r="B27" s="114" t="str">
        <f aca="false">Checks!$K$326&amp;IF(Checks!$O$326="","",IF(Checks!$K$326="","",CHAR(10))&amp;"Note: "&amp;Checks!$O$326)</f>
        <v>List revision numbers in Result (see ISOP register)</v>
      </c>
      <c r="C27" s="114" t="str">
        <f aca="false">Checks!$N$326&amp;CHAR(10)&amp;IF(ISNUMBER(Checks!$R$326),TEXT(Checks!$R$326,"DD-MMM-YY HH:MM"),"")&amp;" "&amp;Checks!$P$326</f>
        <v>Required
05-Oct-26 11:45 KUL</v>
      </c>
      <c r="D27" s="114" t="str">
        <f aca="false">IF(Checks!$U$326="","",Checks!$U$326)&amp;IF(Checks!$AB$326="","",CHAR(10)&amp;"CA: "&amp;Checks!$AB$326)</f>
        <v/>
      </c>
      <c r="E27" s="114" t="str">
        <f aca="false">IF(Checks!$V$326="","",Checks!$V$326)&amp;IF(Checks!$AC$326="","",IF(Checks!$V$326="","",CHAR(10))&amp;"N/A just.: "&amp;Checks!$AC$326)&amp;IF(Checks!$W$326="","",CHAR(10)&amp;"Batch: "&amp;Checks!$W$326)&amp;IF(AND(Checks!$X$326="",Checks!$Y$326=""),"",CHAR(10)&amp;"Exp: "&amp;Checks!$X$326&amp;"  /  Act: "&amp;Checks!$Y$326)</f>
        <v/>
      </c>
      <c r="F27" s="114" t="str">
        <f aca="false">IF(Checks!$Z$326="","","Evidence: "&amp;Checks!$Z$326)&amp;IF(Checks!$AA$326="","",IF(Checks!$Z$326="","",CHAR(10))&amp;"CA: "&amp;Checks!$AA$326)</f>
        <v/>
      </c>
      <c r="G27" s="114" t="str">
        <f aca="false">IF(ISNUMBER(Checks!$AD$326),TEXT(Checks!$AD$326,"DD-MMM-YY HH:MM")&amp;" "&amp;Checks!$P$326,"")&amp;IF(Checks!$AE$326="","",CHAR(10)&amp;"Verifier: "&amp;Checks!$AE$326)&amp;IF(Checks!$T$326="","",CHAR(10)&amp;"PIC: "&amp;Checks!$T$326)</f>
        <v/>
      </c>
      <c r="H27" s="115" t="str">
        <f aca="false">IF(Checks!$AH$326="","",Checks!$AH$326)</f>
        <v>OPEN</v>
      </c>
    </row>
    <row r="28" customFormat="false" ht="114" hidden="false" customHeight="true" outlineLevel="0" collapsed="false">
      <c r="A28" s="114" t="str">
        <f aca="false">Checks!$A$327&amp;CHAR(10)&amp;IF(Checks!$I$327="","",Checks!$I$327&amp;": ")&amp;Checks!$J$327</f>
        <v>F10-T7-06
ISOP: Caterer acknowledgement of ISOP revisions recorded</v>
      </c>
      <c r="B28" s="114" t="str">
        <f aca="false">Checks!$K$327&amp;IF(Checks!$O$327="","",IF(Checks!$K$327="","",CHAR(10))&amp;"Note: "&amp;Checks!$O$327)</f>
        <v>Record acknowledgement ref in Evidence</v>
      </c>
      <c r="C28" s="114" t="str">
        <f aca="false">Checks!$N$327&amp;CHAR(10)&amp;IF(ISNUMBER(Checks!$R$327),TEXT(Checks!$R$327,"DD-MMM-YY HH:MM"),"")&amp;" "&amp;Checks!$P$327</f>
        <v>Required
05-Oct-26 11:45 KUL</v>
      </c>
      <c r="D28" s="114" t="str">
        <f aca="false">IF(Checks!$U$327="","",Checks!$U$327)&amp;IF(Checks!$AB$327="","",CHAR(10)&amp;"CA: "&amp;Checks!$AB$327)</f>
        <v/>
      </c>
      <c r="E28" s="114" t="str">
        <f aca="false">IF(Checks!$V$327="","",Checks!$V$327)&amp;IF(Checks!$AC$327="","",IF(Checks!$V$327="","",CHAR(10))&amp;"N/A just.: "&amp;Checks!$AC$327)&amp;IF(Checks!$W$327="","",CHAR(10)&amp;"Batch: "&amp;Checks!$W$327)&amp;IF(AND(Checks!$X$327="",Checks!$Y$327=""),"",CHAR(10)&amp;"Exp: "&amp;Checks!$X$327&amp;"  /  Act: "&amp;Checks!$Y$327)</f>
        <v/>
      </c>
      <c r="F28" s="114" t="str">
        <f aca="false">IF(Checks!$Z$327="","","Evidence: "&amp;Checks!$Z$327)&amp;IF(Checks!$AA$327="","",IF(Checks!$Z$327="","",CHAR(10))&amp;"CA: "&amp;Checks!$AA$327)</f>
        <v/>
      </c>
      <c r="G28" s="114" t="str">
        <f aca="false">IF(ISNUMBER(Checks!$AD$327),TEXT(Checks!$AD$327,"DD-MMM-YY HH:MM")&amp;" "&amp;Checks!$P$327,"")&amp;IF(Checks!$AE$327="","",CHAR(10)&amp;"Verifier: "&amp;Checks!$AE$327)&amp;IF(Checks!$T$327="","",CHAR(10)&amp;"PIC: "&amp;Checks!$T$327)</f>
        <v/>
      </c>
      <c r="H28" s="115" t="str">
        <f aca="false">IF(Checks!$AH$327="","",Checks!$AH$327)</f>
        <v>OPEN</v>
      </c>
    </row>
    <row r="29" customFormat="false" ht="114" hidden="false" customHeight="true" outlineLevel="0" collapsed="false">
      <c r="A29" s="114" t="str">
        <f aca="false">Checks!$A$328&amp;CHAR(10)&amp;IF(Checks!$I$328="","",Checks!$I$328&amp;": ")&amp;Checks!$J$328</f>
        <v>F10-T7-07
Documents: Galley loading diagram (GLD) received, revision recorded &amp; attached</v>
      </c>
      <c r="B29" s="114" t="str">
        <f aca="false">Checks!$K$328&amp;IF(Checks!$O$328="","",IF(Checks!$K$328="","",CHAR(10))&amp;"Note: "&amp;Checks!$O$328)</f>
        <v>Documents sheet row complete</v>
      </c>
      <c r="C29" s="114" t="str">
        <f aca="false">Checks!$N$328&amp;CHAR(10)&amp;IF(ISNUMBER(Checks!$R$328),TEXT(Checks!$R$328,"DD-MMM-YY HH:MM"),"")&amp;" "&amp;Checks!$P$328</f>
        <v>Required
05-Oct-26 11:45 KUL</v>
      </c>
      <c r="D29" s="114" t="str">
        <f aca="false">IF(Checks!$U$328="","",Checks!$U$328)&amp;IF(Checks!$AB$328="","",CHAR(10)&amp;"CA: "&amp;Checks!$AB$328)</f>
        <v/>
      </c>
      <c r="E29" s="114" t="str">
        <f aca="false">IF(Checks!$V$328="","",Checks!$V$328)&amp;IF(Checks!$AC$328="","",IF(Checks!$V$328="","",CHAR(10))&amp;"N/A just.: "&amp;Checks!$AC$328)&amp;IF(Checks!$W$328="","",CHAR(10)&amp;"Batch: "&amp;Checks!$W$328)&amp;IF(AND(Checks!$X$328="",Checks!$Y$328=""),"",CHAR(10)&amp;"Exp: "&amp;Checks!$X$328&amp;"  /  Act: "&amp;Checks!$Y$328)</f>
        <v/>
      </c>
      <c r="F29" s="114" t="str">
        <f aca="false">IF(Checks!$Z$328="","","Evidence: "&amp;Checks!$Z$328)&amp;IF(Checks!$AA$328="","",IF(Checks!$Z$328="","",CHAR(10))&amp;"CA: "&amp;Checks!$AA$328)</f>
        <v/>
      </c>
      <c r="G29" s="114" t="str">
        <f aca="false">IF(ISNUMBER(Checks!$AD$328),TEXT(Checks!$AD$328,"DD-MMM-YY HH:MM")&amp;" "&amp;Checks!$P$328,"")&amp;IF(Checks!$AE$328="","",CHAR(10)&amp;"Verifier: "&amp;Checks!$AE$328)&amp;IF(Checks!$T$328="","",CHAR(10)&amp;"PIC: "&amp;Checks!$T$328)</f>
        <v/>
      </c>
      <c r="H29" s="115" t="str">
        <f aca="false">IF(Checks!$AH$328="","",Checks!$AH$328)</f>
        <v>OPEN</v>
      </c>
    </row>
    <row r="30" customFormat="false" ht="114" hidden="false" customHeight="true" outlineLevel="0" collapsed="false">
      <c r="A30" s="114" t="str">
        <f aca="false">Checks!$A$329&amp;CHAR(10)&amp;IF(Checks!$I$329="","",Checks!$I$329&amp;": ")&amp;Checks!$J$329</f>
        <v>F10-T7-08
Documents: Menu checklist received, revision recorded &amp; attached</v>
      </c>
      <c r="B30" s="114" t="str">
        <f aca="false">Checks!$K$329&amp;IF(Checks!$O$329="","",IF(Checks!$K$329="","",CHAR(10))&amp;"Note: "&amp;Checks!$O$329)</f>
        <v>Documents sheet row complete</v>
      </c>
      <c r="C30" s="114" t="str">
        <f aca="false">Checks!$N$329&amp;CHAR(10)&amp;IF(ISNUMBER(Checks!$R$329),TEXT(Checks!$R$329,"DD-MMM-YY HH:MM"),"")&amp;" "&amp;Checks!$P$329</f>
        <v>Required
05-Oct-26 11:45 KUL</v>
      </c>
      <c r="D30" s="114" t="str">
        <f aca="false">IF(Checks!$U$329="","",Checks!$U$329)&amp;IF(Checks!$AB$329="","",CHAR(10)&amp;"CA: "&amp;Checks!$AB$329)</f>
        <v/>
      </c>
      <c r="E30" s="114" t="str">
        <f aca="false">IF(Checks!$V$329="","",Checks!$V$329)&amp;IF(Checks!$AC$329="","",IF(Checks!$V$329="","",CHAR(10))&amp;"N/A just.: "&amp;Checks!$AC$329)&amp;IF(Checks!$W$329="","",CHAR(10)&amp;"Batch: "&amp;Checks!$W$329)&amp;IF(AND(Checks!$X$329="",Checks!$Y$329=""),"",CHAR(10)&amp;"Exp: "&amp;Checks!$X$329&amp;"  /  Act: "&amp;Checks!$Y$329)</f>
        <v/>
      </c>
      <c r="F30" s="114" t="str">
        <f aca="false">IF(Checks!$Z$329="","","Evidence: "&amp;Checks!$Z$329)&amp;IF(Checks!$AA$329="","",IF(Checks!$Z$329="","",CHAR(10))&amp;"CA: "&amp;Checks!$AA$329)</f>
        <v/>
      </c>
      <c r="G30" s="114" t="str">
        <f aca="false">IF(ISNUMBER(Checks!$AD$329),TEXT(Checks!$AD$329,"DD-MMM-YY HH:MM")&amp;" "&amp;Checks!$P$329,"")&amp;IF(Checks!$AE$329="","",CHAR(10)&amp;"Verifier: "&amp;Checks!$AE$329)&amp;IF(Checks!$T$329="","",CHAR(10)&amp;"PIC: "&amp;Checks!$T$329)</f>
        <v/>
      </c>
      <c r="H30" s="115" t="str">
        <f aca="false">IF(Checks!$AH$329="","",Checks!$AH$329)</f>
        <v>OPEN</v>
      </c>
    </row>
    <row r="31" customFormat="false" ht="114" hidden="false" customHeight="true" outlineLevel="0" collapsed="false">
      <c r="A31" s="114" t="str">
        <f aca="false">Checks!$A$330&amp;CHAR(10)&amp;IF(Checks!$I$330="","",Checks!$I$330&amp;": ")&amp;Checks!$J$330</f>
        <v>F10-T7-09
Uplift plan: Uplift plan confirmed with caterer vs STD Uplift Information</v>
      </c>
      <c r="B31" s="114" t="str">
        <f aca="false">Checks!$K$330&amp;IF(Checks!$O$330="","",IF(Checks!$K$330="","",CHAR(10))&amp;"Note: "&amp;Checks!$O$330)</f>
        <v>Service: Refreshment (Peanut &amp; Water); meal uplift stn KUL (ref lists KUL)</v>
      </c>
      <c r="C31" s="114" t="str">
        <f aca="false">Checks!$N$330&amp;CHAR(10)&amp;IF(ISNUMBER(Checks!$R$330),TEXT(Checks!$R$330,"DD-MMM-YY HH:MM"),"")&amp;" "&amp;Checks!$P$330</f>
        <v>Required
05-Oct-26 11:45 KUL</v>
      </c>
      <c r="D31" s="114" t="str">
        <f aca="false">IF(Checks!$U$330="","",Checks!$U$330)&amp;IF(Checks!$AB$330="","",CHAR(10)&amp;"CA: "&amp;Checks!$AB$330)</f>
        <v/>
      </c>
      <c r="E31" s="114" t="str">
        <f aca="false">IF(Checks!$V$330="","",Checks!$V$330)&amp;IF(Checks!$AC$330="","",IF(Checks!$V$330="","",CHAR(10))&amp;"N/A just.: "&amp;Checks!$AC$330)&amp;IF(Checks!$W$330="","",CHAR(10)&amp;"Batch: "&amp;Checks!$W$330)&amp;IF(AND(Checks!$X$330="",Checks!$Y$330=""),"",CHAR(10)&amp;"Exp: "&amp;Checks!$X$330&amp;"  /  Act: "&amp;Checks!$Y$330)</f>
        <v/>
      </c>
      <c r="F31" s="114" t="str">
        <f aca="false">IF(Checks!$Z$330="","","Evidence: "&amp;Checks!$Z$330)&amp;IF(Checks!$AA$330="","",IF(Checks!$Z$330="","",CHAR(10))&amp;"CA: "&amp;Checks!$AA$330)</f>
        <v/>
      </c>
      <c r="G31" s="114" t="str">
        <f aca="false">IF(ISNUMBER(Checks!$AD$330),TEXT(Checks!$AD$330,"DD-MMM-YY HH:MM")&amp;" "&amp;Checks!$P$330,"")&amp;IF(Checks!$AE$330="","",CHAR(10)&amp;"Verifier: "&amp;Checks!$AE$330)&amp;IF(Checks!$T$330="","",CHAR(10)&amp;"PIC: "&amp;Checks!$T$330)</f>
        <v/>
      </c>
      <c r="H31" s="115" t="str">
        <f aca="false">IF(Checks!$AH$330="","",Checks!$AH$330)</f>
        <v>OPEN</v>
      </c>
    </row>
    <row r="32" customFormat="false" ht="25.5" hidden="false" customHeight="true" outlineLevel="0" collapsed="false">
      <c r="A32" s="113"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Checks!$A$331&amp;CHAR(10)&amp;IF(Checks!$I$331="","",Checks!$I$331&amp;": ")&amp;Checks!$J$331</f>
        <v>F10-T24-01
Meal: Sensory test repeated on ACTUAL production batch for this flight</v>
      </c>
      <c r="B33" s="114" t="str">
        <f aca="false">Checks!$K$331&amp;IF(Checks!$O$331="","",IF(Checks!$K$331="","",CHAR(10))&amp;"Note: "&amp;Checks!$O$331)</f>
        <v>Batch ID, result, CA and acceptance mandatory</v>
      </c>
      <c r="C33" s="114" t="str">
        <f aca="false">Checks!$N$331&amp;CHAR(10)&amp;IF(ISNUMBER(Checks!$R$331),TEXT(Checks!$R$331,"DD-MMM-YY HH:MM"),"")&amp;" "&amp;Checks!$P$331</f>
        <v>Required
11-Oct-26 11:45 KUL</v>
      </c>
      <c r="D33" s="114" t="str">
        <f aca="false">IF(Checks!$U$331="","",Checks!$U$331)&amp;IF(Checks!$AB$331="","",CHAR(10)&amp;"CA: "&amp;Checks!$AB$331)</f>
        <v/>
      </c>
      <c r="E33" s="114" t="str">
        <f aca="false">IF(Checks!$V$331="","",Checks!$V$331)&amp;IF(Checks!$AC$331="","",IF(Checks!$V$331="","",CHAR(10))&amp;"N/A just.: "&amp;Checks!$AC$331)&amp;IF(Checks!$W$331="","",CHAR(10)&amp;"Batch: "&amp;Checks!$W$331)&amp;IF(AND(Checks!$X$331="",Checks!$Y$331=""),"",CHAR(10)&amp;"Exp: "&amp;Checks!$X$331&amp;"  /  Act: "&amp;Checks!$Y$331)</f>
        <v/>
      </c>
      <c r="F33" s="114" t="str">
        <f aca="false">IF(Checks!$Z$331="","","Evidence: "&amp;Checks!$Z$331)&amp;IF(Checks!$AA$331="","",IF(Checks!$Z$331="","",CHAR(10))&amp;"CA: "&amp;Checks!$AA$331)</f>
        <v/>
      </c>
      <c r="G33" s="114" t="str">
        <f aca="false">IF(ISNUMBER(Checks!$AD$331),TEXT(Checks!$AD$331,"DD-MMM-YY HH:MM")&amp;" "&amp;Checks!$P$331,"")&amp;IF(Checks!$AE$331="","",CHAR(10)&amp;"Verifier: "&amp;Checks!$AE$331)&amp;IF(Checks!$T$331="","",CHAR(10)&amp;"PIC: "&amp;Checks!$T$331)</f>
        <v/>
      </c>
      <c r="H33" s="115" t="str">
        <f aca="false">IF(Checks!$AH$331="","",Checks!$AH$331)</f>
        <v>OPEN</v>
      </c>
    </row>
    <row r="34" customFormat="false" ht="25.5" hidden="false" customHeight="true" outlineLevel="0" collapsed="false">
      <c r="A34" s="113"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3"/>
      <c r="C34" s="113"/>
      <c r="D34" s="113"/>
      <c r="E34" s="113"/>
      <c r="F34" s="113"/>
      <c r="G34" s="113"/>
      <c r="H34" s="113"/>
    </row>
    <row r="35" customFormat="false" ht="114" hidden="false" customHeight="true" outlineLevel="0" collapsed="false">
      <c r="A35" s="114" t="str">
        <f aca="false">Checks!$A$332&amp;CHAR(10)&amp;IF(Checks!$I$332="","",Checks!$I$332&amp;": ")&amp;Checks!$J$332</f>
        <v>F10-T12-01
Meal: Meal quality vs menu checklist</v>
      </c>
      <c r="B35" s="114" t="str">
        <f aca="false">Checks!$K$332&amp;IF(Checks!$O$332="","",IF(Checks!$K$332="","",CHAR(10))&amp;"Note: "&amp;Checks!$O$332)</f>
        <v>Note: Preparation check at caterer - does NOT confirm loading.</v>
      </c>
      <c r="C35" s="114" t="str">
        <f aca="false">Checks!$N$332&amp;CHAR(10)&amp;IF(ISNUMBER(Checks!$R$332),TEXT(Checks!$R$332,"DD-MMM-YY HH:MM"),"")&amp;" "&amp;Checks!$P$332</f>
        <v>Required
11-Oct-26 23:45 KUL</v>
      </c>
      <c r="D35" s="114" t="str">
        <f aca="false">IF(Checks!$U$332="","",Checks!$U$332)&amp;IF(Checks!$AB$332="","",CHAR(10)&amp;"CA: "&amp;Checks!$AB$332)</f>
        <v/>
      </c>
      <c r="E35" s="114" t="str">
        <f aca="false">IF(Checks!$V$332="","",Checks!$V$332)&amp;IF(Checks!$AC$332="","",IF(Checks!$V$332="","",CHAR(10))&amp;"N/A just.: "&amp;Checks!$AC$332)&amp;IF(Checks!$W$332="","",CHAR(10)&amp;"Batch: "&amp;Checks!$W$332)&amp;IF(AND(Checks!$X$332="",Checks!$Y$332=""),"",CHAR(10)&amp;"Exp: "&amp;Checks!$X$332&amp;"  /  Act: "&amp;Checks!$Y$332)</f>
        <v/>
      </c>
      <c r="F35" s="114" t="str">
        <f aca="false">IF(Checks!$Z$332="","","Evidence: "&amp;Checks!$Z$332)&amp;IF(Checks!$AA$332="","",IF(Checks!$Z$332="","",CHAR(10))&amp;"CA: "&amp;Checks!$AA$332)</f>
        <v/>
      </c>
      <c r="G35" s="114" t="str">
        <f aca="false">IF(ISNUMBER(Checks!$AD$332),TEXT(Checks!$AD$332,"DD-MMM-YY HH:MM")&amp;" "&amp;Checks!$P$332,"")&amp;IF(Checks!$AE$332="","",CHAR(10)&amp;"Verifier: "&amp;Checks!$AE$332)&amp;IF(Checks!$T$332="","",CHAR(10)&amp;"PIC: "&amp;Checks!$T$332)</f>
        <v/>
      </c>
      <c r="H35" s="115" t="str">
        <f aca="false">IF(Checks!$AH$332="","",Checks!$AH$332)</f>
        <v>OPEN</v>
      </c>
    </row>
    <row r="36" customFormat="false" ht="114" hidden="false" customHeight="true" outlineLevel="0" collapsed="false">
      <c r="A36" s="114" t="str">
        <f aca="false">Checks!$A$333&amp;CHAR(10)&amp;IF(Checks!$I$333="","",Checks!$I$333&amp;": ")&amp;Checks!$J$333</f>
        <v>F10-T12-02
Meal: Meal quantities vs menu checklist</v>
      </c>
      <c r="B36" s="114" t="str">
        <f aca="false">Checks!$K$333&amp;IF(Checks!$O$333="","",IF(Checks!$K$333="","",CHAR(10))&amp;"Note: "&amp;Checks!$O$333)</f>
        <v>Enter expected &amp; actual
Note: Preparation check at caterer - does NOT confirm loading.</v>
      </c>
      <c r="C36" s="114" t="str">
        <f aca="false">Checks!$N$333&amp;CHAR(10)&amp;IF(ISNUMBER(Checks!$R$333),TEXT(Checks!$R$333,"DD-MMM-YY HH:MM"),"")&amp;" "&amp;Checks!$P$333</f>
        <v>Required
11-Oct-26 23:45 KUL</v>
      </c>
      <c r="D36" s="114" t="str">
        <f aca="false">IF(Checks!$U$333="","",Checks!$U$333)&amp;IF(Checks!$AB$333="","",CHAR(10)&amp;"CA: "&amp;Checks!$AB$333)</f>
        <v/>
      </c>
      <c r="E36" s="114" t="str">
        <f aca="false">IF(Checks!$V$333="","",Checks!$V$333)&amp;IF(Checks!$AC$333="","",IF(Checks!$V$333="","",CHAR(10))&amp;"N/A just.: "&amp;Checks!$AC$333)&amp;IF(Checks!$W$333="","",CHAR(10)&amp;"Batch: "&amp;Checks!$W$333)&amp;IF(AND(Checks!$X$333="",Checks!$Y$333=""),"",CHAR(10)&amp;"Exp: "&amp;Checks!$X$333&amp;"  /  Act: "&amp;Checks!$Y$333)</f>
        <v/>
      </c>
      <c r="F36" s="114" t="str">
        <f aca="false">IF(Checks!$Z$333="","","Evidence: "&amp;Checks!$Z$333)&amp;IF(Checks!$AA$333="","",IF(Checks!$Z$333="","",CHAR(10))&amp;"CA: "&amp;Checks!$AA$333)</f>
        <v/>
      </c>
      <c r="G36" s="114" t="str">
        <f aca="false">IF(ISNUMBER(Checks!$AD$333),TEXT(Checks!$AD$333,"DD-MMM-YY HH:MM")&amp;" "&amp;Checks!$P$333,"")&amp;IF(Checks!$AE$333="","",CHAR(10)&amp;"Verifier: "&amp;Checks!$AE$333)&amp;IF(Checks!$T$333="","",CHAR(10)&amp;"PIC: "&amp;Checks!$T$333)</f>
        <v/>
      </c>
      <c r="H36" s="115" t="str">
        <f aca="false">IF(Checks!$AH$333="","",Checks!$AH$333)</f>
        <v>OPEN</v>
      </c>
    </row>
    <row r="37" customFormat="false" ht="114" hidden="false" customHeight="true" outlineLevel="0" collapsed="false">
      <c r="A37" s="114" t="str">
        <f aca="false">Checks!$A$334&amp;CHAR(10)&amp;IF(Checks!$I$334="","",Checks!$I$334&amp;": ")&amp;Checks!$J$334</f>
        <v>F10-T12-03
Equipment: Equipment cleanliness vs GLD</v>
      </c>
      <c r="B37" s="114" t="str">
        <f aca="false">Checks!$K$334&amp;IF(Checks!$O$334="","",IF(Checks!$K$334="","",CHAR(10))&amp;"Note: "&amp;Checks!$O$334)</f>
        <v>Note: Preparation check at caterer - does NOT confirm loading.</v>
      </c>
      <c r="C37" s="114" t="str">
        <f aca="false">Checks!$N$334&amp;CHAR(10)&amp;IF(ISNUMBER(Checks!$R$334),TEXT(Checks!$R$334,"DD-MMM-YY HH:MM"),"")&amp;" "&amp;Checks!$P$334</f>
        <v>Required
11-Oct-26 23:45 KUL</v>
      </c>
      <c r="D37" s="114" t="str">
        <f aca="false">IF(Checks!$U$334="","",Checks!$U$334)&amp;IF(Checks!$AB$334="","",CHAR(10)&amp;"CA: "&amp;Checks!$AB$334)</f>
        <v/>
      </c>
      <c r="E37" s="114" t="str">
        <f aca="false">IF(Checks!$V$334="","",Checks!$V$334)&amp;IF(Checks!$AC$334="","",IF(Checks!$V$334="","",CHAR(10))&amp;"N/A just.: "&amp;Checks!$AC$334)&amp;IF(Checks!$W$334="","",CHAR(10)&amp;"Batch: "&amp;Checks!$W$334)&amp;IF(AND(Checks!$X$334="",Checks!$Y$334=""),"",CHAR(10)&amp;"Exp: "&amp;Checks!$X$334&amp;"  /  Act: "&amp;Checks!$Y$334)</f>
        <v/>
      </c>
      <c r="F37" s="114" t="str">
        <f aca="false">IF(Checks!$Z$334="","","Evidence: "&amp;Checks!$Z$334)&amp;IF(Checks!$AA$334="","",IF(Checks!$Z$334="","",CHAR(10))&amp;"CA: "&amp;Checks!$AA$334)</f>
        <v/>
      </c>
      <c r="G37" s="114" t="str">
        <f aca="false">IF(ISNUMBER(Checks!$AD$334),TEXT(Checks!$AD$334,"DD-MMM-YY HH:MM")&amp;" "&amp;Checks!$P$334,"")&amp;IF(Checks!$AE$334="","",CHAR(10)&amp;"Verifier: "&amp;Checks!$AE$334)&amp;IF(Checks!$T$334="","",CHAR(10)&amp;"PIC: "&amp;Checks!$T$334)</f>
        <v/>
      </c>
      <c r="H37" s="115" t="str">
        <f aca="false">IF(Checks!$AH$334="","",Checks!$AH$334)</f>
        <v>OPEN</v>
      </c>
    </row>
    <row r="38" customFormat="false" ht="114" hidden="false" customHeight="true" outlineLevel="0" collapsed="false">
      <c r="A38" s="114" t="str">
        <f aca="false">Checks!$A$335&amp;CHAR(10)&amp;IF(Checks!$I$335="","",Checks!$I$335&amp;": ")&amp;Checks!$J$335</f>
        <v>F10-T12-04
Equipment: Equipment presentation vs GLD</v>
      </c>
      <c r="B38" s="114" t="str">
        <f aca="false">Checks!$K$335&amp;IF(Checks!$O$335="","",IF(Checks!$K$335="","",CHAR(10))&amp;"Note: "&amp;Checks!$O$335)</f>
        <v>Note: Preparation check at caterer - does NOT confirm loading.</v>
      </c>
      <c r="C38" s="114" t="str">
        <f aca="false">Checks!$N$335&amp;CHAR(10)&amp;IF(ISNUMBER(Checks!$R$335),TEXT(Checks!$R$335,"DD-MMM-YY HH:MM"),"")&amp;" "&amp;Checks!$P$335</f>
        <v>Required
11-Oct-26 23:45 KUL</v>
      </c>
      <c r="D38" s="114" t="str">
        <f aca="false">IF(Checks!$U$335="","",Checks!$U$335)&amp;IF(Checks!$AB$335="","",CHAR(10)&amp;"CA: "&amp;Checks!$AB$335)</f>
        <v/>
      </c>
      <c r="E38" s="114" t="str">
        <f aca="false">IF(Checks!$V$335="","",Checks!$V$335)&amp;IF(Checks!$AC$335="","",IF(Checks!$V$335="","",CHAR(10))&amp;"N/A just.: "&amp;Checks!$AC$335)&amp;IF(Checks!$W$335="","",CHAR(10)&amp;"Batch: "&amp;Checks!$W$335)&amp;IF(AND(Checks!$X$335="",Checks!$Y$335=""),"",CHAR(10)&amp;"Exp: "&amp;Checks!$X$335&amp;"  /  Act: "&amp;Checks!$Y$335)</f>
        <v/>
      </c>
      <c r="F38" s="114" t="str">
        <f aca="false">IF(Checks!$Z$335="","","Evidence: "&amp;Checks!$Z$335)&amp;IF(Checks!$AA$335="","",IF(Checks!$Z$335="","",CHAR(10))&amp;"CA: "&amp;Checks!$AA$335)</f>
        <v/>
      </c>
      <c r="G38" s="114" t="str">
        <f aca="false">IF(ISNUMBER(Checks!$AD$335),TEXT(Checks!$AD$335,"DD-MMM-YY HH:MM")&amp;" "&amp;Checks!$P$335,"")&amp;IF(Checks!$AE$335="","",CHAR(10)&amp;"Verifier: "&amp;Checks!$AE$335)&amp;IF(Checks!$T$335="","",CHAR(10)&amp;"PIC: "&amp;Checks!$T$335)</f>
        <v/>
      </c>
      <c r="H38" s="115" t="str">
        <f aca="false">IF(Checks!$AH$335="","",Checks!$AH$335)</f>
        <v>OPEN</v>
      </c>
    </row>
    <row r="39" customFormat="false" ht="114" hidden="false" customHeight="true" outlineLevel="0" collapsed="false">
      <c r="A39" s="114" t="str">
        <f aca="false">Checks!$A$336&amp;CHAR(10)&amp;IF(Checks!$I$336="","",Checks!$I$336&amp;": ")&amp;Checks!$J$336</f>
        <v>F10-T12-05
Equipment: Equipment serviceability vs GLD</v>
      </c>
      <c r="B39" s="114" t="str">
        <f aca="false">Checks!$K$336&amp;IF(Checks!$O$336="","",IF(Checks!$K$336="","",CHAR(10))&amp;"Note: "&amp;Checks!$O$336)</f>
        <v>Note: Preparation check at caterer - does NOT confirm loading.</v>
      </c>
      <c r="C39" s="114" t="str">
        <f aca="false">Checks!$N$336&amp;CHAR(10)&amp;IF(ISNUMBER(Checks!$R$336),TEXT(Checks!$R$336,"DD-MMM-YY HH:MM"),"")&amp;" "&amp;Checks!$P$336</f>
        <v>Required
11-Oct-26 23:45 KUL</v>
      </c>
      <c r="D39" s="114" t="str">
        <f aca="false">IF(Checks!$U$336="","",Checks!$U$336)&amp;IF(Checks!$AB$336="","",CHAR(10)&amp;"CA: "&amp;Checks!$AB$336)</f>
        <v/>
      </c>
      <c r="E39" s="114" t="str">
        <f aca="false">IF(Checks!$V$336="","",Checks!$V$336)&amp;IF(Checks!$AC$336="","",IF(Checks!$V$336="","",CHAR(10))&amp;"N/A just.: "&amp;Checks!$AC$336)&amp;IF(Checks!$W$336="","",CHAR(10)&amp;"Batch: "&amp;Checks!$W$336)&amp;IF(AND(Checks!$X$336="",Checks!$Y$336=""),"",CHAR(10)&amp;"Exp: "&amp;Checks!$X$336&amp;"  /  Act: "&amp;Checks!$Y$336)</f>
        <v/>
      </c>
      <c r="F39" s="114" t="str">
        <f aca="false">IF(Checks!$Z$336="","","Evidence: "&amp;Checks!$Z$336)&amp;IF(Checks!$AA$336="","",IF(Checks!$Z$336="","",CHAR(10))&amp;"CA: "&amp;Checks!$AA$336)</f>
        <v/>
      </c>
      <c r="G39" s="114" t="str">
        <f aca="false">IF(ISNUMBER(Checks!$AD$336),TEXT(Checks!$AD$336,"DD-MMM-YY HH:MM")&amp;" "&amp;Checks!$P$336,"")&amp;IF(Checks!$AE$336="","",CHAR(10)&amp;"Verifier: "&amp;Checks!$AE$336)&amp;IF(Checks!$T$336="","",CHAR(10)&amp;"PIC: "&amp;Checks!$T$336)</f>
        <v/>
      </c>
      <c r="H39" s="115" t="str">
        <f aca="false">IF(Checks!$AH$336="","",Checks!$AH$336)</f>
        <v>OPEN</v>
      </c>
    </row>
    <row r="40" customFormat="false" ht="190.5" hidden="false" customHeight="true" outlineLevel="0" collapsed="false">
      <c r="A40" s="114" t="str">
        <f aca="false">Checks!$A$337&amp;CHAR(10)&amp;IF(Checks!$I$337="","",Checks!$I$337&amp;": ")&amp;Checks!$J$337</f>
        <v>F10-T12-06
Equipment: Equipment quantities vs GLD</v>
      </c>
      <c r="B40" s="114"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Checks!$N$337&amp;CHAR(10)&amp;IF(ISNUMBER(Checks!$R$337),TEXT(Checks!$R$337,"DD-MMM-YY HH:MM"),"")&amp;" "&amp;Checks!$P$337</f>
        <v>Required
11-Oct-26 23:45 KUL</v>
      </c>
      <c r="D40" s="114" t="str">
        <f aca="false">IF(Checks!$U$337="","",Checks!$U$337)&amp;IF(Checks!$AB$337="","",CHAR(10)&amp;"CA: "&amp;Checks!$AB$337)</f>
        <v/>
      </c>
      <c r="E40" s="114" t="str">
        <f aca="false">IF(Checks!$V$337="","",Checks!$V$337)&amp;IF(Checks!$AC$337="","",IF(Checks!$V$337="","",CHAR(10))&amp;"N/A just.: "&amp;Checks!$AC$337)&amp;IF(Checks!$W$337="","",CHAR(10)&amp;"Batch: "&amp;Checks!$W$337)&amp;IF(AND(Checks!$X$337="",Checks!$Y$337=""),"",CHAR(10)&amp;"Exp: "&amp;Checks!$X$337&amp;"  /  Act: "&amp;Checks!$Y$337)</f>
        <v/>
      </c>
      <c r="F40" s="114" t="str">
        <f aca="false">IF(Checks!$Z$337="","","Evidence: "&amp;Checks!$Z$337)&amp;IF(Checks!$AA$337="","",IF(Checks!$Z$337="","",CHAR(10))&amp;"CA: "&amp;Checks!$AA$337)</f>
        <v/>
      </c>
      <c r="G40" s="114" t="str">
        <f aca="false">IF(ISNUMBER(Checks!$AD$337),TEXT(Checks!$AD$337,"DD-MMM-YY HH:MM")&amp;" "&amp;Checks!$P$337,"")&amp;IF(Checks!$AE$337="","",CHAR(10)&amp;"Verifier: "&amp;Checks!$AE$337)&amp;IF(Checks!$T$337="","",CHAR(10)&amp;"PIC: "&amp;Checks!$T$337)</f>
        <v/>
      </c>
      <c r="H40" s="115" t="str">
        <f aca="false">IF(Checks!$AH$337="","",Checks!$AH$337)</f>
        <v>OPEN</v>
      </c>
    </row>
    <row r="41" customFormat="false" ht="114" hidden="false" customHeight="true" outlineLevel="0" collapsed="false">
      <c r="A41" s="114" t="str">
        <f aca="false">Checks!$A$338&amp;CHAR(10)&amp;IF(Checks!$I$338="","",Checks!$I$338&amp;": ")&amp;Checks!$J$338</f>
        <v>F10-T12-07
Equipment: Loading positions planned vs GLD</v>
      </c>
      <c r="B41" s="114" t="str">
        <f aca="false">Checks!$K$338&amp;IF(Checks!$O$338="","",IF(Checks!$K$338="","",CHAR(10))&amp;"Note: "&amp;Checks!$O$338)</f>
        <v>Note: Preparation check at caterer - does NOT confirm loading.</v>
      </c>
      <c r="C41" s="114" t="str">
        <f aca="false">Checks!$N$338&amp;CHAR(10)&amp;IF(ISNUMBER(Checks!$R$338),TEXT(Checks!$R$338,"DD-MMM-YY HH:MM"),"")&amp;" "&amp;Checks!$P$338</f>
        <v>Required
11-Oct-26 23:45 KUL</v>
      </c>
      <c r="D41" s="114" t="str">
        <f aca="false">IF(Checks!$U$338="","",Checks!$U$338)&amp;IF(Checks!$AB$338="","",CHAR(10)&amp;"CA: "&amp;Checks!$AB$338)</f>
        <v/>
      </c>
      <c r="E41" s="114" t="str">
        <f aca="false">IF(Checks!$V$338="","",Checks!$V$338)&amp;IF(Checks!$AC$338="","",IF(Checks!$V$338="","",CHAR(10))&amp;"N/A just.: "&amp;Checks!$AC$338)&amp;IF(Checks!$W$338="","",CHAR(10)&amp;"Batch: "&amp;Checks!$W$338)&amp;IF(AND(Checks!$X$338="",Checks!$Y$338=""),"",CHAR(10)&amp;"Exp: "&amp;Checks!$X$338&amp;"  /  Act: "&amp;Checks!$Y$338)</f>
        <v/>
      </c>
      <c r="F41" s="114" t="str">
        <f aca="false">IF(Checks!$Z$338="","","Evidence: "&amp;Checks!$Z$338)&amp;IF(Checks!$AA$338="","",IF(Checks!$Z$338="","",CHAR(10))&amp;"CA: "&amp;Checks!$AA$338)</f>
        <v/>
      </c>
      <c r="G41" s="114" t="str">
        <f aca="false">IF(ISNUMBER(Checks!$AD$338),TEXT(Checks!$AD$338,"DD-MMM-YY HH:MM")&amp;" "&amp;Checks!$P$338,"")&amp;IF(Checks!$AE$338="","",CHAR(10)&amp;"Verifier: "&amp;Checks!$AE$338)&amp;IF(Checks!$T$338="","",CHAR(10)&amp;"PIC: "&amp;Checks!$T$338)</f>
        <v/>
      </c>
      <c r="H41" s="115" t="str">
        <f aca="false">IF(Checks!$AH$338="","",Checks!$AH$338)</f>
        <v>OPEN</v>
      </c>
    </row>
    <row r="42" customFormat="false" ht="168.75" hidden="false" customHeight="true" outlineLevel="0" collapsed="false">
      <c r="A42" s="114" t="str">
        <f aca="false">Checks!$A$339&amp;CHAR(10)&amp;IF(Checks!$I$339="","",Checks!$I$339&amp;": ")&amp;Checks!$J$339</f>
        <v>F10-T12-08
Amenities: Disposable slippers in DAM cart (BC, on request) - prepared</v>
      </c>
      <c r="B42" s="114"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Checks!$N$339&amp;CHAR(10)&amp;IF(ISNUMBER(Checks!$R$339),TEXT(Checks!$R$339,"DD-MMM-YY HH:MM"),"")&amp;" "&amp;Checks!$P$339</f>
        <v>Required
11-Oct-26 23:45 KUL</v>
      </c>
      <c r="D42" s="114" t="str">
        <f aca="false">IF(Checks!$U$339="","",Checks!$U$339)&amp;IF(Checks!$AB$339="","",CHAR(10)&amp;"CA: "&amp;Checks!$AB$339)</f>
        <v/>
      </c>
      <c r="E42" s="114" t="str">
        <f aca="false">IF(Checks!$V$339="","",Checks!$V$339)&amp;IF(Checks!$AC$339="","",IF(Checks!$V$339="","",CHAR(10))&amp;"N/A just.: "&amp;Checks!$AC$339)&amp;IF(Checks!$W$339="","",CHAR(10)&amp;"Batch: "&amp;Checks!$W$339)&amp;IF(AND(Checks!$X$339="",Checks!$Y$339=""),"",CHAR(10)&amp;"Exp: "&amp;Checks!$X$339&amp;"  /  Act: "&amp;Checks!$Y$339)</f>
        <v/>
      </c>
      <c r="F42" s="114" t="str">
        <f aca="false">IF(Checks!$Z$339="","","Evidence: "&amp;Checks!$Z$339)&amp;IF(Checks!$AA$339="","",IF(Checks!$Z$339="","",CHAR(10))&amp;"CA: "&amp;Checks!$AA$339)</f>
        <v/>
      </c>
      <c r="G42" s="114" t="str">
        <f aca="false">IF(ISNUMBER(Checks!$AD$339),TEXT(Checks!$AD$339,"DD-MMM-YY HH:MM")&amp;" "&amp;Checks!$P$339,"")&amp;IF(Checks!$AE$339="","",CHAR(10)&amp;"Verifier: "&amp;Checks!$AE$339)&amp;IF(Checks!$T$339="","",CHAR(10)&amp;"PIC: "&amp;Checks!$T$339)</f>
        <v/>
      </c>
      <c r="H42" s="115" t="str">
        <f aca="false">IF(Checks!$AH$339="","",Checks!$AH$339)</f>
        <v>OPEN</v>
      </c>
    </row>
    <row r="43" customFormat="false" ht="114" hidden="false" customHeight="true" outlineLevel="0" collapsed="false">
      <c r="A43" s="114" t="str">
        <f aca="false">Checks!$A$340&amp;CHAR(10)&amp;IF(Checks!$I$340="","",Checks!$I$340&amp;": ")&amp;Checks!$J$340</f>
        <v>F10-T12-09
F&amp;B Linen: Towel - prepared</v>
      </c>
      <c r="B43" s="114" t="str">
        <f aca="false">Checks!$K$340&amp;IF(Checks!$O$340="","",IF(Checks!$K$340="","",CHAR(10))&amp;"Note: "&amp;Checks!$O$340)</f>
        <v>Available (ticked in reference)
Note: Reference gives no uplift stn for this item: preparation checked at the meal uplift stn (KUL) - confirm with caterer.</v>
      </c>
      <c r="C43" s="114" t="str">
        <f aca="false">Checks!$N$340&amp;CHAR(10)&amp;IF(ISNUMBER(Checks!$R$340),TEXT(Checks!$R$340,"DD-MMM-YY HH:MM"),"")&amp;" "&amp;Checks!$P$340</f>
        <v>Required
11-Oct-26 23:45 KUL</v>
      </c>
      <c r="D43" s="114" t="str">
        <f aca="false">IF(Checks!$U$340="","",Checks!$U$340)&amp;IF(Checks!$AB$340="","",CHAR(10)&amp;"CA: "&amp;Checks!$AB$340)</f>
        <v/>
      </c>
      <c r="E43" s="114" t="str">
        <f aca="false">IF(Checks!$V$340="","",Checks!$V$340)&amp;IF(Checks!$AC$340="","",IF(Checks!$V$340="","",CHAR(10))&amp;"N/A just.: "&amp;Checks!$AC$340)&amp;IF(Checks!$W$340="","",CHAR(10)&amp;"Batch: "&amp;Checks!$W$340)&amp;IF(AND(Checks!$X$340="",Checks!$Y$340=""),"",CHAR(10)&amp;"Exp: "&amp;Checks!$X$340&amp;"  /  Act: "&amp;Checks!$Y$340)</f>
        <v/>
      </c>
      <c r="F43" s="114" t="str">
        <f aca="false">IF(Checks!$Z$340="","","Evidence: "&amp;Checks!$Z$340)&amp;IF(Checks!$AA$340="","",IF(Checks!$Z$340="","",CHAR(10))&amp;"CA: "&amp;Checks!$AA$340)</f>
        <v/>
      </c>
      <c r="G43" s="114" t="str">
        <f aca="false">IF(ISNUMBER(Checks!$AD$340),TEXT(Checks!$AD$340,"DD-MMM-YY HH:MM")&amp;" "&amp;Checks!$P$340,"")&amp;IF(Checks!$AE$340="","",CHAR(10)&amp;"Verifier: "&amp;Checks!$AE$340)&amp;IF(Checks!$T$340="","",CHAR(10)&amp;"PIC: "&amp;Checks!$T$340)</f>
        <v/>
      </c>
      <c r="H43" s="115" t="str">
        <f aca="false">IF(Checks!$AH$340="","",Checks!$AH$340)</f>
        <v>OPEN</v>
      </c>
    </row>
    <row r="44" customFormat="false" ht="114" hidden="false" customHeight="true" outlineLevel="0" collapsed="false">
      <c r="A44" s="114" t="str">
        <f aca="false">Checks!$A$341&amp;CHAR(10)&amp;IF(Checks!$I$341="","",Checks!$I$341&amp;": ")&amp;Checks!$J$341</f>
        <v>F10-T12-10
F&amp;B Linen: Tray cloth - prepared</v>
      </c>
      <c r="B44" s="114" t="str">
        <f aca="false">Checks!$K$341&amp;IF(Checks!$O$341="","",IF(Checks!$K$341="","",CHAR(10))&amp;"Note: "&amp;Checks!$O$341)</f>
        <v>Available (ticked in reference)
Note: Reference gives no uplift stn for this item: preparation checked at the meal uplift stn (KUL) - confirm with caterer.</v>
      </c>
      <c r="C44" s="114" t="str">
        <f aca="false">Checks!$N$341&amp;CHAR(10)&amp;IF(ISNUMBER(Checks!$R$341),TEXT(Checks!$R$341,"DD-MMM-YY HH:MM"),"")&amp;" "&amp;Checks!$P$341</f>
        <v>Required
11-Oct-26 23:45 KUL</v>
      </c>
      <c r="D44" s="114" t="str">
        <f aca="false">IF(Checks!$U$341="","",Checks!$U$341)&amp;IF(Checks!$AB$341="","",CHAR(10)&amp;"CA: "&amp;Checks!$AB$341)</f>
        <v/>
      </c>
      <c r="E44" s="114" t="str">
        <f aca="false">IF(Checks!$V$341="","",Checks!$V$341)&amp;IF(Checks!$AC$341="","",IF(Checks!$V$341="","",CHAR(10))&amp;"N/A just.: "&amp;Checks!$AC$341)&amp;IF(Checks!$W$341="","",CHAR(10)&amp;"Batch: "&amp;Checks!$W$341)&amp;IF(AND(Checks!$X$341="",Checks!$Y$341=""),"",CHAR(10)&amp;"Exp: "&amp;Checks!$X$341&amp;"  /  Act: "&amp;Checks!$Y$341)</f>
        <v/>
      </c>
      <c r="F44" s="114" t="str">
        <f aca="false">IF(Checks!$Z$341="","","Evidence: "&amp;Checks!$Z$341)&amp;IF(Checks!$AA$341="","",IF(Checks!$Z$341="","",CHAR(10))&amp;"CA: "&amp;Checks!$AA$341)</f>
        <v/>
      </c>
      <c r="G44" s="114" t="str">
        <f aca="false">IF(ISNUMBER(Checks!$AD$341),TEXT(Checks!$AD$341,"DD-MMM-YY HH:MM")&amp;" "&amp;Checks!$P$341,"")&amp;IF(Checks!$AE$341="","",CHAR(10)&amp;"Verifier: "&amp;Checks!$AE$341)&amp;IF(Checks!$T$341="","",CHAR(10)&amp;"PIC: "&amp;Checks!$T$341)</f>
        <v/>
      </c>
      <c r="H44" s="115" t="str">
        <f aca="false">IF(Checks!$AH$341="","",Checks!$AH$341)</f>
        <v>OPEN</v>
      </c>
    </row>
    <row r="45" customFormat="false" ht="114" hidden="false" customHeight="true" outlineLevel="0" collapsed="false">
      <c r="A45" s="114" t="str">
        <f aca="false">Checks!$A$342&amp;CHAR(10)&amp;IF(Checks!$I$342="","",Checks!$I$342&amp;": ")&amp;Checks!$J$342</f>
        <v>F10-T12-11
F&amp;B Linen: Napkin - prepared</v>
      </c>
      <c r="B45" s="114" t="str">
        <f aca="false">Checks!$K$342&amp;IF(Checks!$O$342="","",IF(Checks!$K$342="","",CHAR(10))&amp;"Note: "&amp;Checks!$O$342)</f>
        <v>Available (ticked in reference)
Note: Reference gives no uplift stn for this item: preparation checked at the meal uplift stn (KUL) - confirm with caterer.</v>
      </c>
      <c r="C45" s="114" t="str">
        <f aca="false">Checks!$N$342&amp;CHAR(10)&amp;IF(ISNUMBER(Checks!$R$342),TEXT(Checks!$R$342,"DD-MMM-YY HH:MM"),"")&amp;" "&amp;Checks!$P$342</f>
        <v>Required
11-Oct-26 23:45 KUL</v>
      </c>
      <c r="D45" s="114" t="str">
        <f aca="false">IF(Checks!$U$342="","",Checks!$U$342)&amp;IF(Checks!$AB$342="","",CHAR(10)&amp;"CA: "&amp;Checks!$AB$342)</f>
        <v/>
      </c>
      <c r="E45" s="114" t="str">
        <f aca="false">IF(Checks!$V$342="","",Checks!$V$342)&amp;IF(Checks!$AC$342="","",IF(Checks!$V$342="","",CHAR(10))&amp;"N/A just.: "&amp;Checks!$AC$342)&amp;IF(Checks!$W$342="","",CHAR(10)&amp;"Batch: "&amp;Checks!$W$342)&amp;IF(AND(Checks!$X$342="",Checks!$Y$342=""),"",CHAR(10)&amp;"Exp: "&amp;Checks!$X$342&amp;"  /  Act: "&amp;Checks!$Y$342)</f>
        <v/>
      </c>
      <c r="F45" s="114" t="str">
        <f aca="false">IF(Checks!$Z$342="","","Evidence: "&amp;Checks!$Z$342)&amp;IF(Checks!$AA$342="","",IF(Checks!$Z$342="","",CHAR(10))&amp;"CA: "&amp;Checks!$AA$342)</f>
        <v/>
      </c>
      <c r="G45" s="114" t="str">
        <f aca="false">IF(ISNUMBER(Checks!$AD$342),TEXT(Checks!$AD$342,"DD-MMM-YY HH:MM")&amp;" "&amp;Checks!$P$342,"")&amp;IF(Checks!$AE$342="","",CHAR(10)&amp;"Verifier: "&amp;Checks!$AE$342)&amp;IF(Checks!$T$342="","",CHAR(10)&amp;"PIC: "&amp;Checks!$T$342)</f>
        <v/>
      </c>
      <c r="H45" s="115" t="str">
        <f aca="false">IF(Checks!$AH$342="","",Checks!$AH$342)</f>
        <v>OPEN</v>
      </c>
    </row>
    <row r="46" customFormat="false" ht="124.5" hidden="false" customHeight="true" outlineLevel="0" collapsed="false">
      <c r="A46" s="114" t="str">
        <f aca="false">Checks!$A$343&amp;CHAR(10)&amp;IF(Checks!$I$343="","",Checks!$I$343&amp;": ")&amp;Checks!$J$343</f>
        <v>F10-T12-12
F&amp;B Linen: Trolley cloth - prepared</v>
      </c>
      <c r="B46" s="114"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4" t="str">
        <f aca="false">Checks!$N$343&amp;CHAR(10)&amp;IF(ISNUMBER(Checks!$R$343),TEXT(Checks!$R$343,"DD-MMM-YY HH:MM"),"")&amp;" "&amp;Checks!$P$343</f>
        <v>Required
11-Oct-26 23:45 KUL</v>
      </c>
      <c r="D46" s="114" t="str">
        <f aca="false">IF(Checks!$U$343="","",Checks!$U$343)&amp;IF(Checks!$AB$343="","",CHAR(10)&amp;"CA: "&amp;Checks!$AB$343)</f>
        <v/>
      </c>
      <c r="E46" s="114" t="str">
        <f aca="false">IF(Checks!$V$343="","",Checks!$V$343)&amp;IF(Checks!$AC$343="","",IF(Checks!$V$343="","",CHAR(10))&amp;"N/A just.: "&amp;Checks!$AC$343)&amp;IF(Checks!$W$343="","",CHAR(10)&amp;"Batch: "&amp;Checks!$W$343)&amp;IF(AND(Checks!$X$343="",Checks!$Y$343=""),"",CHAR(10)&amp;"Exp: "&amp;Checks!$X$343&amp;"  /  Act: "&amp;Checks!$Y$343)</f>
        <v/>
      </c>
      <c r="F46" s="114" t="str">
        <f aca="false">IF(Checks!$Z$343="","","Evidence: "&amp;Checks!$Z$343)&amp;IF(Checks!$AA$343="","",IF(Checks!$Z$343="","",CHAR(10))&amp;"CA: "&amp;Checks!$AA$343)</f>
        <v/>
      </c>
      <c r="G46" s="114" t="str">
        <f aca="false">IF(ISNUMBER(Checks!$AD$343),TEXT(Checks!$AD$343,"DD-MMM-YY HH:MM")&amp;" "&amp;Checks!$P$343,"")&amp;IF(Checks!$AE$343="","",CHAR(10)&amp;"Verifier: "&amp;Checks!$AE$343)&amp;IF(Checks!$T$343="","",CHAR(10)&amp;"PIC: "&amp;Checks!$T$343)</f>
        <v/>
      </c>
      <c r="H46" s="115" t="str">
        <f aca="false">IF(Checks!$AH$343="","",Checks!$AH$343)</f>
        <v>OPEN</v>
      </c>
    </row>
    <row r="47" customFormat="false" ht="114" hidden="false" customHeight="true" outlineLevel="0" collapsed="false">
      <c r="A47" s="114" t="str">
        <f aca="false">Checks!$A$344&amp;CHAR(10)&amp;IF(Checks!$I$344="","",Checks!$I$344&amp;": ")&amp;Checks!$J$344</f>
        <v>F10-T12-13
F&amp;B Linen: Linen bag - prepared</v>
      </c>
      <c r="B47" s="114" t="str">
        <f aca="false">Checks!$K$344&amp;IF(Checks!$O$344="","",IF(Checks!$K$344="","",CHAR(10))&amp;"Note: "&amp;Checks!$O$344)</f>
        <v>Available (ticked in reference)
Note: Reference gives no uplift stn for this item: preparation checked at the meal uplift stn (KUL) - confirm with caterer.</v>
      </c>
      <c r="C47" s="114" t="str">
        <f aca="false">Checks!$N$344&amp;CHAR(10)&amp;IF(ISNUMBER(Checks!$R$344),TEXT(Checks!$R$344,"DD-MMM-YY HH:MM"),"")&amp;" "&amp;Checks!$P$344</f>
        <v>Required
11-Oct-26 23:45 KUL</v>
      </c>
      <c r="D47" s="114" t="str">
        <f aca="false">IF(Checks!$U$344="","",Checks!$U$344)&amp;IF(Checks!$AB$344="","",CHAR(10)&amp;"CA: "&amp;Checks!$AB$344)</f>
        <v/>
      </c>
      <c r="E47" s="114" t="str">
        <f aca="false">IF(Checks!$V$344="","",Checks!$V$344)&amp;IF(Checks!$AC$344="","",IF(Checks!$V$344="","",CHAR(10))&amp;"N/A just.: "&amp;Checks!$AC$344)&amp;IF(Checks!$W$344="","",CHAR(10)&amp;"Batch: "&amp;Checks!$W$344)&amp;IF(AND(Checks!$X$344="",Checks!$Y$344=""),"",CHAR(10)&amp;"Exp: "&amp;Checks!$X$344&amp;"  /  Act: "&amp;Checks!$Y$344)</f>
        <v/>
      </c>
      <c r="F47" s="114" t="str">
        <f aca="false">IF(Checks!$Z$344="","","Evidence: "&amp;Checks!$Z$344)&amp;IF(Checks!$AA$344="","",IF(Checks!$Z$344="","",CHAR(10))&amp;"CA: "&amp;Checks!$AA$344)</f>
        <v/>
      </c>
      <c r="G47" s="114" t="str">
        <f aca="false">IF(ISNUMBER(Checks!$AD$344),TEXT(Checks!$AD$344,"DD-MMM-YY HH:MM")&amp;" "&amp;Checks!$P$344,"")&amp;IF(Checks!$AE$344="","",CHAR(10)&amp;"Verifier: "&amp;Checks!$AE$344)&amp;IF(Checks!$T$344="","",CHAR(10)&amp;"PIC: "&amp;Checks!$T$344)</f>
        <v/>
      </c>
      <c r="H47" s="115" t="str">
        <f aca="false">IF(Checks!$AH$344="","",Checks!$AH$344)</f>
        <v>OPEN</v>
      </c>
    </row>
    <row r="48" customFormat="false" ht="114" hidden="false" customHeight="true" outlineLevel="0" collapsed="false">
      <c r="A48" s="114" t="str">
        <f aca="false">Checks!$A$345&amp;CHAR(10)&amp;IF(Checks!$I$345="","",Checks!$I$345&amp;": ")&amp;Checks!$J$345</f>
        <v>F10-T12-14
Seat Linen: Seat pillow (BS &amp; BC) - prepared</v>
      </c>
      <c r="B48" s="114" t="str">
        <f aca="false">Checks!$K$345&amp;IF(Checks!$O$345="","",IF(Checks!$K$345="","",CHAR(10))&amp;"Note: "&amp;Checks!$O$345)</f>
        <v>Available 100% (ticked in reference)
Note: Reference gives no uplift stn for this item: preparation checked at the meal uplift stn (KUL) - confirm with caterer.</v>
      </c>
      <c r="C48" s="114" t="str">
        <f aca="false">Checks!$N$345&amp;CHAR(10)&amp;IF(ISNUMBER(Checks!$R$345),TEXT(Checks!$R$345,"DD-MMM-YY HH:MM"),"")&amp;" "&amp;Checks!$P$345</f>
        <v>Required
11-Oct-26 23:45 KUL</v>
      </c>
      <c r="D48" s="114" t="str">
        <f aca="false">IF(Checks!$U$345="","",Checks!$U$345)&amp;IF(Checks!$AB$345="","",CHAR(10)&amp;"CA: "&amp;Checks!$AB$345)</f>
        <v/>
      </c>
      <c r="E48" s="114" t="str">
        <f aca="false">IF(Checks!$V$345="","",Checks!$V$345)&amp;IF(Checks!$AC$345="","",IF(Checks!$V$345="","",CHAR(10))&amp;"N/A just.: "&amp;Checks!$AC$345)&amp;IF(Checks!$W$345="","",CHAR(10)&amp;"Batch: "&amp;Checks!$W$345)&amp;IF(AND(Checks!$X$345="",Checks!$Y$345=""),"",CHAR(10)&amp;"Exp: "&amp;Checks!$X$345&amp;"  /  Act: "&amp;Checks!$Y$345)</f>
        <v/>
      </c>
      <c r="F48" s="114" t="str">
        <f aca="false">IF(Checks!$Z$345="","","Evidence: "&amp;Checks!$Z$345)&amp;IF(Checks!$AA$345="","",IF(Checks!$Z$345="","",CHAR(10))&amp;"CA: "&amp;Checks!$AA$345)</f>
        <v/>
      </c>
      <c r="G48" s="114" t="str">
        <f aca="false">IF(ISNUMBER(Checks!$AD$345),TEXT(Checks!$AD$345,"DD-MMM-YY HH:MM")&amp;" "&amp;Checks!$P$345,"")&amp;IF(Checks!$AE$345="","",CHAR(10)&amp;"Verifier: "&amp;Checks!$AE$345)&amp;IF(Checks!$T$345="","",CHAR(10)&amp;"PIC: "&amp;Checks!$T$345)</f>
        <v/>
      </c>
      <c r="H48" s="115" t="str">
        <f aca="false">IF(Checks!$AH$345="","",Checks!$AH$345)</f>
        <v>OPEN</v>
      </c>
    </row>
    <row r="49" customFormat="false" ht="114" hidden="false" customHeight="true" outlineLevel="0" collapsed="false">
      <c r="A49" s="114" t="str">
        <f aca="false">Checks!$A$346&amp;CHAR(10)&amp;IF(Checks!$I$346="","",Checks!$I$346&amp;": ")&amp;Checks!$J$346</f>
        <v>F10-T12-15
Seat Linen: Blanket (BS &amp; BC) - prepared</v>
      </c>
      <c r="B49" s="114" t="str">
        <f aca="false">Checks!$K$346&amp;IF(Checks!$O$346="","",IF(Checks!$K$346="","",CHAR(10))&amp;"Note: "&amp;Checks!$O$346)</f>
        <v>Available 100% (ticked in reference)
Note: Reference gives no uplift stn for this item: preparation checked at the meal uplift stn (KUL) - confirm with caterer.</v>
      </c>
      <c r="C49" s="114" t="str">
        <f aca="false">Checks!$N$346&amp;CHAR(10)&amp;IF(ISNUMBER(Checks!$R$346),TEXT(Checks!$R$346,"DD-MMM-YY HH:MM"),"")&amp;" "&amp;Checks!$P$346</f>
        <v>Required
11-Oct-26 23:45 KUL</v>
      </c>
      <c r="D49" s="114" t="str">
        <f aca="false">IF(Checks!$U$346="","",Checks!$U$346)&amp;IF(Checks!$AB$346="","",CHAR(10)&amp;"CA: "&amp;Checks!$AB$346)</f>
        <v/>
      </c>
      <c r="E49" s="114" t="str">
        <f aca="false">IF(Checks!$V$346="","",Checks!$V$346)&amp;IF(Checks!$AC$346="","",IF(Checks!$V$346="","",CHAR(10))&amp;"N/A just.: "&amp;Checks!$AC$346)&amp;IF(Checks!$W$346="","",CHAR(10)&amp;"Batch: "&amp;Checks!$W$346)&amp;IF(AND(Checks!$X$346="",Checks!$Y$346=""),"",CHAR(10)&amp;"Exp: "&amp;Checks!$X$346&amp;"  /  Act: "&amp;Checks!$Y$346)</f>
        <v/>
      </c>
      <c r="F49" s="114" t="str">
        <f aca="false">IF(Checks!$Z$346="","","Evidence: "&amp;Checks!$Z$346)&amp;IF(Checks!$AA$346="","",IF(Checks!$Z$346="","",CHAR(10))&amp;"CA: "&amp;Checks!$AA$346)</f>
        <v/>
      </c>
      <c r="G49" s="114" t="str">
        <f aca="false">IF(ISNUMBER(Checks!$AD$346),TEXT(Checks!$AD$346,"DD-MMM-YY HH:MM")&amp;" "&amp;Checks!$P$346,"")&amp;IF(Checks!$AE$346="","",CHAR(10)&amp;"Verifier: "&amp;Checks!$AE$346)&amp;IF(Checks!$T$346="","",CHAR(10)&amp;"PIC: "&amp;Checks!$T$346)</f>
        <v/>
      </c>
      <c r="H49" s="115" t="str">
        <f aca="false">IF(Checks!$AH$346="","",Checks!$AH$346)</f>
        <v>OPEN</v>
      </c>
    </row>
    <row r="50" customFormat="false" ht="25.5" hidden="false" customHeight="true" outlineLevel="0" collapsed="false">
      <c r="A50" s="113"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3"/>
      <c r="C50" s="113"/>
      <c r="D50" s="113"/>
      <c r="E50" s="113"/>
      <c r="F50" s="113"/>
      <c r="G50" s="113"/>
      <c r="H50" s="113"/>
    </row>
    <row r="51" customFormat="false" ht="114" hidden="false" customHeight="true" outlineLevel="0" collapsed="false">
      <c r="A51" s="114" t="str">
        <f aca="false">Checks!$A$347&amp;CHAR(10)&amp;IF(Checks!$I$347="","",Checks!$I$347&amp;": ")&amp;Checks!$J$347</f>
        <v>F10-UPL-01
Meal: Meals physically uplifted on board - quantity vs menu checklist</v>
      </c>
      <c r="B51" s="114" t="str">
        <f aca="false">Checks!$K$347&amp;IF(Checks!$O$347="","",IF(Checks!$K$347="","",CHAR(10))&amp;"Note: "&amp;Checks!$O$347)</f>
        <v>Enter expected &amp; actual
Note: Confirm on board before departure; completion time must fall inside the uplift window.</v>
      </c>
      <c r="C51" s="114" t="str">
        <f aca="false">Checks!$N$347&amp;CHAR(10)&amp;IF(ISNUMBER(Checks!$R$347),TEXT(Checks!$R$347,"DD-MMM-YY HH:MM"),"")&amp;" "&amp;Checks!$P$347</f>
        <v>Required
12-Oct-26 11:45 KUL</v>
      </c>
      <c r="D51" s="114" t="str">
        <f aca="false">IF(Checks!$U$347="","",Checks!$U$347)&amp;IF(Checks!$AB$347="","",CHAR(10)&amp;"CA: "&amp;Checks!$AB$347)</f>
        <v/>
      </c>
      <c r="E51" s="114" t="str">
        <f aca="false">IF(Checks!$V$347="","",Checks!$V$347)&amp;IF(Checks!$AC$347="","",IF(Checks!$V$347="","",CHAR(10))&amp;"N/A just.: "&amp;Checks!$AC$347)&amp;IF(Checks!$W$347="","",CHAR(10)&amp;"Batch: "&amp;Checks!$W$347)&amp;IF(AND(Checks!$X$347="",Checks!$Y$347=""),"",CHAR(10)&amp;"Exp: "&amp;Checks!$X$347&amp;"  /  Act: "&amp;Checks!$Y$347)</f>
        <v/>
      </c>
      <c r="F51" s="114" t="str">
        <f aca="false">IF(Checks!$Z$347="","","Evidence: "&amp;Checks!$Z$347)&amp;IF(Checks!$AA$347="","",IF(Checks!$Z$347="","",CHAR(10))&amp;"CA: "&amp;Checks!$AA$347)</f>
        <v/>
      </c>
      <c r="G51" s="114" t="str">
        <f aca="false">IF(ISNUMBER(Checks!$AD$347),TEXT(Checks!$AD$347,"DD-MMM-YY HH:MM")&amp;" "&amp;Checks!$P$347,"")&amp;IF(Checks!$AE$347="","",CHAR(10)&amp;"Verifier: "&amp;Checks!$AE$347)&amp;IF(Checks!$T$347="","",CHAR(10)&amp;"PIC: "&amp;Checks!$T$347)</f>
        <v/>
      </c>
      <c r="H51" s="115" t="str">
        <f aca="false">IF(Checks!$AH$347="","",Checks!$AH$347)</f>
        <v>OPEN</v>
      </c>
    </row>
    <row r="52" customFormat="false" ht="114" hidden="false" customHeight="true" outlineLevel="0" collapsed="false">
      <c r="A52" s="114" t="str">
        <f aca="false">Checks!$A$348&amp;CHAR(10)&amp;IF(Checks!$I$348="","",Checks!$I$348&amp;": ")&amp;Checks!$J$348</f>
        <v>F10-UPL-02
Equipment: Equipment physically loaded at GLD positions - quantity &amp; positions</v>
      </c>
      <c r="B52" s="114" t="str">
        <f aca="false">Checks!$K$348&amp;IF(Checks!$O$348="","",IF(Checks!$K$348="","",CHAR(10))&amp;"Note: "&amp;Checks!$O$348)</f>
        <v>Enter expected &amp; actual
Note: Confirm on board before departure; completion time must fall inside the uplift window.</v>
      </c>
      <c r="C52" s="114" t="str">
        <f aca="false">Checks!$N$348&amp;CHAR(10)&amp;IF(ISNUMBER(Checks!$R$348),TEXT(Checks!$R$348,"DD-MMM-YY HH:MM"),"")&amp;" "&amp;Checks!$P$348</f>
        <v>Required
12-Oct-26 11:45 KUL</v>
      </c>
      <c r="D52" s="114" t="str">
        <f aca="false">IF(Checks!$U$348="","",Checks!$U$348)&amp;IF(Checks!$AB$348="","",CHAR(10)&amp;"CA: "&amp;Checks!$AB$348)</f>
        <v/>
      </c>
      <c r="E52" s="114" t="str">
        <f aca="false">IF(Checks!$V$348="","",Checks!$V$348)&amp;IF(Checks!$AC$348="","",IF(Checks!$V$348="","",CHAR(10))&amp;"N/A just.: "&amp;Checks!$AC$348)&amp;IF(Checks!$W$348="","",CHAR(10)&amp;"Batch: "&amp;Checks!$W$348)&amp;IF(AND(Checks!$X$348="",Checks!$Y$348=""),"",CHAR(10)&amp;"Exp: "&amp;Checks!$X$348&amp;"  /  Act: "&amp;Checks!$Y$348)</f>
        <v/>
      </c>
      <c r="F52" s="114" t="str">
        <f aca="false">IF(Checks!$Z$348="","","Evidence: "&amp;Checks!$Z$348)&amp;IF(Checks!$AA$348="","",IF(Checks!$Z$348="","",CHAR(10))&amp;"CA: "&amp;Checks!$AA$348)</f>
        <v/>
      </c>
      <c r="G52" s="114" t="str">
        <f aca="false">IF(ISNUMBER(Checks!$AD$348),TEXT(Checks!$AD$348,"DD-MMM-YY HH:MM")&amp;" "&amp;Checks!$P$348,"")&amp;IF(Checks!$AE$348="","",CHAR(10)&amp;"Verifier: "&amp;Checks!$AE$348)&amp;IF(Checks!$T$348="","",CHAR(10)&amp;"PIC: "&amp;Checks!$T$348)</f>
        <v/>
      </c>
      <c r="H52" s="115" t="str">
        <f aca="false">IF(Checks!$AH$348="","",Checks!$AH$348)</f>
        <v>OPEN</v>
      </c>
    </row>
    <row r="53" customFormat="false" ht="114" hidden="false" customHeight="true" outlineLevel="0" collapsed="false">
      <c r="A53" s="114" t="str">
        <f aca="false">Checks!$A$349&amp;CHAR(10)&amp;IF(Checks!$I$349="","",Checks!$I$349&amp;": ")&amp;Checks!$J$349</f>
        <v>F10-UPL-03
Amenities: Disposable slippers in DAM cart (BC, on request) - on board</v>
      </c>
      <c r="B53" s="114" t="str">
        <f aca="false">Checks!$K$349&amp;IF(Checks!$O$349="","",IF(Checks!$K$349="","",CHAR(10))&amp;"Note: "&amp;Checks!$O$349)</f>
        <v>Available in DAM cart on request basis
Note: Sector has no BC slippers; note C83: disposable slipper available in DAM cart (on request basis).</v>
      </c>
      <c r="C53" s="114" t="str">
        <f aca="false">Checks!$N$349&amp;CHAR(10)&amp;IF(ISNUMBER(Checks!$R$349),TEXT(Checks!$R$349,"DD-MMM-YY HH:MM"),"")&amp;" "&amp;Checks!$P$349</f>
        <v>Required
12-Oct-26 11:45 KUL</v>
      </c>
      <c r="D53" s="114" t="str">
        <f aca="false">IF(Checks!$U$349="","",Checks!$U$349)&amp;IF(Checks!$AB$349="","",CHAR(10)&amp;"CA: "&amp;Checks!$AB$349)</f>
        <v/>
      </c>
      <c r="E53" s="114" t="str">
        <f aca="false">IF(Checks!$V$349="","",Checks!$V$349)&amp;IF(Checks!$AC$349="","",IF(Checks!$V$349="","",CHAR(10))&amp;"N/A just.: "&amp;Checks!$AC$349)&amp;IF(Checks!$W$349="","",CHAR(10)&amp;"Batch: "&amp;Checks!$W$349)&amp;IF(AND(Checks!$X$349="",Checks!$Y$349=""),"",CHAR(10)&amp;"Exp: "&amp;Checks!$X$349&amp;"  /  Act: "&amp;Checks!$Y$349)</f>
        <v/>
      </c>
      <c r="F53" s="114" t="str">
        <f aca="false">IF(Checks!$Z$349="","","Evidence: "&amp;Checks!$Z$349)&amp;IF(Checks!$AA$349="","",IF(Checks!$Z$349="","",CHAR(10))&amp;"CA: "&amp;Checks!$AA$349)</f>
        <v/>
      </c>
      <c r="G53" s="114" t="str">
        <f aca="false">IF(ISNUMBER(Checks!$AD$349),TEXT(Checks!$AD$349,"DD-MMM-YY HH:MM")&amp;" "&amp;Checks!$P$349,"")&amp;IF(Checks!$AE$349="","",CHAR(10)&amp;"Verifier: "&amp;Checks!$AE$349)&amp;IF(Checks!$T$349="","",CHAR(10)&amp;"PIC: "&amp;Checks!$T$349)</f>
        <v/>
      </c>
      <c r="H53" s="115" t="str">
        <f aca="false">IF(Checks!$AH$349="","",Checks!$AH$349)</f>
        <v>OPEN</v>
      </c>
    </row>
    <row r="54" customFormat="false" ht="114" hidden="false" customHeight="true" outlineLevel="0" collapsed="false">
      <c r="A54" s="114" t="str">
        <f aca="false">Checks!$A$350&amp;CHAR(10)&amp;IF(Checks!$I$350="","",Checks!$I$350&amp;": ")&amp;Checks!$J$350</f>
        <v>F10-UPL-04
F&amp;B Linen: Towel - on board</v>
      </c>
      <c r="B54" s="114" t="str">
        <f aca="false">Checks!$K$350&amp;IF(Checks!$O$350="","",IF(Checks!$K$350="","",CHAR(10))&amp;"Note: "&amp;Checks!$O$350)</f>
        <v>Available (ticked in reference)</v>
      </c>
      <c r="C54" s="114" t="str">
        <f aca="false">Checks!$N$350&amp;CHAR(10)&amp;IF(ISNUMBER(Checks!$R$350),TEXT(Checks!$R$350,"DD-MMM-YY HH:MM"),"")&amp;" "&amp;Checks!$P$350</f>
        <v>Required
12-Oct-26 11:45 KUL</v>
      </c>
      <c r="D54" s="114" t="str">
        <f aca="false">IF(Checks!$U$350="","",Checks!$U$350)&amp;IF(Checks!$AB$350="","",CHAR(10)&amp;"CA: "&amp;Checks!$AB$350)</f>
        <v/>
      </c>
      <c r="E54" s="114" t="str">
        <f aca="false">IF(Checks!$V$350="","",Checks!$V$350)&amp;IF(Checks!$AC$350="","",IF(Checks!$V$350="","",CHAR(10))&amp;"N/A just.: "&amp;Checks!$AC$350)&amp;IF(Checks!$W$350="","",CHAR(10)&amp;"Batch: "&amp;Checks!$W$350)&amp;IF(AND(Checks!$X$350="",Checks!$Y$350=""),"",CHAR(10)&amp;"Exp: "&amp;Checks!$X$350&amp;"  /  Act: "&amp;Checks!$Y$350)</f>
        <v/>
      </c>
      <c r="F54" s="114" t="str">
        <f aca="false">IF(Checks!$Z$350="","","Evidence: "&amp;Checks!$Z$350)&amp;IF(Checks!$AA$350="","",IF(Checks!$Z$350="","",CHAR(10))&amp;"CA: "&amp;Checks!$AA$350)</f>
        <v/>
      </c>
      <c r="G54" s="114" t="str">
        <f aca="false">IF(ISNUMBER(Checks!$AD$350),TEXT(Checks!$AD$350,"DD-MMM-YY HH:MM")&amp;" "&amp;Checks!$P$350,"")&amp;IF(Checks!$AE$350="","",CHAR(10)&amp;"Verifier: "&amp;Checks!$AE$350)&amp;IF(Checks!$T$350="","",CHAR(10)&amp;"PIC: "&amp;Checks!$T$350)</f>
        <v/>
      </c>
      <c r="H54" s="115" t="str">
        <f aca="false">IF(Checks!$AH$350="","",Checks!$AH$350)</f>
        <v>OPEN</v>
      </c>
    </row>
    <row r="55" customFormat="false" ht="114" hidden="false" customHeight="true" outlineLevel="0" collapsed="false">
      <c r="A55" s="114" t="str">
        <f aca="false">Checks!$A$351&amp;CHAR(10)&amp;IF(Checks!$I$351="","",Checks!$I$351&amp;": ")&amp;Checks!$J$351</f>
        <v>F10-UPL-05
F&amp;B Linen: Tray cloth - on board</v>
      </c>
      <c r="B55" s="114" t="str">
        <f aca="false">Checks!$K$351&amp;IF(Checks!$O$351="","",IF(Checks!$K$351="","",CHAR(10))&amp;"Note: "&amp;Checks!$O$351)</f>
        <v>Available (ticked in reference)</v>
      </c>
      <c r="C55" s="114" t="str">
        <f aca="false">Checks!$N$351&amp;CHAR(10)&amp;IF(ISNUMBER(Checks!$R$351),TEXT(Checks!$R$351,"DD-MMM-YY HH:MM"),"")&amp;" "&amp;Checks!$P$351</f>
        <v>Required
12-Oct-26 11:45 KUL</v>
      </c>
      <c r="D55" s="114" t="str">
        <f aca="false">IF(Checks!$U$351="","",Checks!$U$351)&amp;IF(Checks!$AB$351="","",CHAR(10)&amp;"CA: "&amp;Checks!$AB$351)</f>
        <v/>
      </c>
      <c r="E55" s="114" t="str">
        <f aca="false">IF(Checks!$V$351="","",Checks!$V$351)&amp;IF(Checks!$AC$351="","",IF(Checks!$V$351="","",CHAR(10))&amp;"N/A just.: "&amp;Checks!$AC$351)&amp;IF(Checks!$W$351="","",CHAR(10)&amp;"Batch: "&amp;Checks!$W$351)&amp;IF(AND(Checks!$X$351="",Checks!$Y$351=""),"",CHAR(10)&amp;"Exp: "&amp;Checks!$X$351&amp;"  /  Act: "&amp;Checks!$Y$351)</f>
        <v/>
      </c>
      <c r="F55" s="114" t="str">
        <f aca="false">IF(Checks!$Z$351="","","Evidence: "&amp;Checks!$Z$351)&amp;IF(Checks!$AA$351="","",IF(Checks!$Z$351="","",CHAR(10))&amp;"CA: "&amp;Checks!$AA$351)</f>
        <v/>
      </c>
      <c r="G55" s="114" t="str">
        <f aca="false">IF(ISNUMBER(Checks!$AD$351),TEXT(Checks!$AD$351,"DD-MMM-YY HH:MM")&amp;" "&amp;Checks!$P$351,"")&amp;IF(Checks!$AE$351="","",CHAR(10)&amp;"Verifier: "&amp;Checks!$AE$351)&amp;IF(Checks!$T$351="","",CHAR(10)&amp;"PIC: "&amp;Checks!$T$351)</f>
        <v/>
      </c>
      <c r="H55" s="115" t="str">
        <f aca="false">IF(Checks!$AH$351="","",Checks!$AH$351)</f>
        <v>OPEN</v>
      </c>
    </row>
    <row r="56" customFormat="false" ht="114" hidden="false" customHeight="true" outlineLevel="0" collapsed="false">
      <c r="A56" s="114" t="str">
        <f aca="false">Checks!$A$352&amp;CHAR(10)&amp;IF(Checks!$I$352="","",Checks!$I$352&amp;": ")&amp;Checks!$J$352</f>
        <v>F10-UPL-06
F&amp;B Linen: Napkin - on board</v>
      </c>
      <c r="B56" s="114" t="str">
        <f aca="false">Checks!$K$352&amp;IF(Checks!$O$352="","",IF(Checks!$K$352="","",CHAR(10))&amp;"Note: "&amp;Checks!$O$352)</f>
        <v>Available (ticked in reference)</v>
      </c>
      <c r="C56" s="114" t="str">
        <f aca="false">Checks!$N$352&amp;CHAR(10)&amp;IF(ISNUMBER(Checks!$R$352),TEXT(Checks!$R$352,"DD-MMM-YY HH:MM"),"")&amp;" "&amp;Checks!$P$352</f>
        <v>Required
12-Oct-26 11:45 KUL</v>
      </c>
      <c r="D56" s="114" t="str">
        <f aca="false">IF(Checks!$U$352="","",Checks!$U$352)&amp;IF(Checks!$AB$352="","",CHAR(10)&amp;"CA: "&amp;Checks!$AB$352)</f>
        <v/>
      </c>
      <c r="E56" s="114" t="str">
        <f aca="false">IF(Checks!$V$352="","",Checks!$V$352)&amp;IF(Checks!$AC$352="","",IF(Checks!$V$352="","",CHAR(10))&amp;"N/A just.: "&amp;Checks!$AC$352)&amp;IF(Checks!$W$352="","",CHAR(10)&amp;"Batch: "&amp;Checks!$W$352)&amp;IF(AND(Checks!$X$352="",Checks!$Y$352=""),"",CHAR(10)&amp;"Exp: "&amp;Checks!$X$352&amp;"  /  Act: "&amp;Checks!$Y$352)</f>
        <v/>
      </c>
      <c r="F56" s="114" t="str">
        <f aca="false">IF(Checks!$Z$352="","","Evidence: "&amp;Checks!$Z$352)&amp;IF(Checks!$AA$352="","",IF(Checks!$Z$352="","",CHAR(10))&amp;"CA: "&amp;Checks!$AA$352)</f>
        <v/>
      </c>
      <c r="G56" s="114" t="str">
        <f aca="false">IF(ISNUMBER(Checks!$AD$352),TEXT(Checks!$AD$352,"DD-MMM-YY HH:MM")&amp;" "&amp;Checks!$P$352,"")&amp;IF(Checks!$AE$352="","",CHAR(10)&amp;"Verifier: "&amp;Checks!$AE$352)&amp;IF(Checks!$T$352="","",CHAR(10)&amp;"PIC: "&amp;Checks!$T$352)</f>
        <v/>
      </c>
      <c r="H56" s="115" t="str">
        <f aca="false">IF(Checks!$AH$352="","",Checks!$AH$352)</f>
        <v>OPEN</v>
      </c>
    </row>
    <row r="57" customFormat="false" ht="114" hidden="false" customHeight="true" outlineLevel="0" collapsed="false">
      <c r="A57" s="114" t="str">
        <f aca="false">Checks!$A$353&amp;CHAR(10)&amp;IF(Checks!$I$353="","",Checks!$I$353&amp;": ")&amp;Checks!$J$353</f>
        <v>F10-UPL-07
F&amp;B Linen: Trolley cloth - on board</v>
      </c>
      <c r="B57" s="114" t="str">
        <f aca="false">SUBSTITUTE(Checks!$K$353&amp;IF(Checks!$O$353="","",IF(Checks!$K$353="","",CHAR(10))&amp;"Note: "&amp;Checks!$O$353),"F&amp;B LINEN!","Ref: F&amp;B LINEN!")</f>
        <v>Narrow body: Top only
Note: Per note Ref: F&amp;B LINEN!B79:C80.</v>
      </c>
      <c r="C57" s="114" t="str">
        <f aca="false">Checks!$N$353&amp;CHAR(10)&amp;IF(ISNUMBER(Checks!$R$353),TEXT(Checks!$R$353,"DD-MMM-YY HH:MM"),"")&amp;" "&amp;Checks!$P$353</f>
        <v>Required
12-Oct-26 11:45 KUL</v>
      </c>
      <c r="D57" s="114" t="str">
        <f aca="false">IF(Checks!$U$353="","",Checks!$U$353)&amp;IF(Checks!$AB$353="","",CHAR(10)&amp;"CA: "&amp;Checks!$AB$353)</f>
        <v/>
      </c>
      <c r="E57" s="114" t="str">
        <f aca="false">IF(Checks!$V$353="","",Checks!$V$353)&amp;IF(Checks!$AC$353="","",IF(Checks!$V$353="","",CHAR(10))&amp;"N/A just.: "&amp;Checks!$AC$353)&amp;IF(Checks!$W$353="","",CHAR(10)&amp;"Batch: "&amp;Checks!$W$353)&amp;IF(AND(Checks!$X$353="",Checks!$Y$353=""),"",CHAR(10)&amp;"Exp: "&amp;Checks!$X$353&amp;"  /  Act: "&amp;Checks!$Y$353)</f>
        <v/>
      </c>
      <c r="F57" s="114" t="str">
        <f aca="false">IF(Checks!$Z$353="","","Evidence: "&amp;Checks!$Z$353)&amp;IF(Checks!$AA$353="","",IF(Checks!$Z$353="","",CHAR(10))&amp;"CA: "&amp;Checks!$AA$353)</f>
        <v/>
      </c>
      <c r="G57" s="114" t="str">
        <f aca="false">IF(ISNUMBER(Checks!$AD$353),TEXT(Checks!$AD$353,"DD-MMM-YY HH:MM")&amp;" "&amp;Checks!$P$353,"")&amp;IF(Checks!$AE$353="","",CHAR(10)&amp;"Verifier: "&amp;Checks!$AE$353)&amp;IF(Checks!$T$353="","",CHAR(10)&amp;"PIC: "&amp;Checks!$T$353)</f>
        <v/>
      </c>
      <c r="H57" s="115" t="str">
        <f aca="false">IF(Checks!$AH$353="","",Checks!$AH$353)</f>
        <v>OPEN</v>
      </c>
    </row>
    <row r="58" customFormat="false" ht="114" hidden="false" customHeight="true" outlineLevel="0" collapsed="false">
      <c r="A58" s="114" t="str">
        <f aca="false">Checks!$A$354&amp;CHAR(10)&amp;IF(Checks!$I$354="","",Checks!$I$354&amp;": ")&amp;Checks!$J$354</f>
        <v>F10-UPL-08
F&amp;B Linen: Linen bag - on board</v>
      </c>
      <c r="B58" s="114" t="str">
        <f aca="false">Checks!$K$354&amp;IF(Checks!$O$354="","",IF(Checks!$K$354="","",CHAR(10))&amp;"Note: "&amp;Checks!$O$354)</f>
        <v>Available (ticked in reference)</v>
      </c>
      <c r="C58" s="114" t="str">
        <f aca="false">Checks!$N$354&amp;CHAR(10)&amp;IF(ISNUMBER(Checks!$R$354),TEXT(Checks!$R$354,"DD-MMM-YY HH:MM"),"")&amp;" "&amp;Checks!$P$354</f>
        <v>Required
12-Oct-26 11:45 KUL</v>
      </c>
      <c r="D58" s="114" t="str">
        <f aca="false">IF(Checks!$U$354="","",Checks!$U$354)&amp;IF(Checks!$AB$354="","",CHAR(10)&amp;"CA: "&amp;Checks!$AB$354)</f>
        <v/>
      </c>
      <c r="E58" s="114" t="str">
        <f aca="false">IF(Checks!$V$354="","",Checks!$V$354)&amp;IF(Checks!$AC$354="","",IF(Checks!$V$354="","",CHAR(10))&amp;"N/A just.: "&amp;Checks!$AC$354)&amp;IF(Checks!$W$354="","",CHAR(10)&amp;"Batch: "&amp;Checks!$W$354)&amp;IF(AND(Checks!$X$354="",Checks!$Y$354=""),"",CHAR(10)&amp;"Exp: "&amp;Checks!$X$354&amp;"  /  Act: "&amp;Checks!$Y$354)</f>
        <v/>
      </c>
      <c r="F58" s="114" t="str">
        <f aca="false">IF(Checks!$Z$354="","","Evidence: "&amp;Checks!$Z$354)&amp;IF(Checks!$AA$354="","",IF(Checks!$Z$354="","",CHAR(10))&amp;"CA: "&amp;Checks!$AA$354)</f>
        <v/>
      </c>
      <c r="G58" s="114" t="str">
        <f aca="false">IF(ISNUMBER(Checks!$AD$354),TEXT(Checks!$AD$354,"DD-MMM-YY HH:MM")&amp;" "&amp;Checks!$P$354,"")&amp;IF(Checks!$AE$354="","",CHAR(10)&amp;"Verifier: "&amp;Checks!$AE$354)&amp;IF(Checks!$T$354="","",CHAR(10)&amp;"PIC: "&amp;Checks!$T$354)</f>
        <v/>
      </c>
      <c r="H58" s="115" t="str">
        <f aca="false">IF(Checks!$AH$354="","",Checks!$AH$354)</f>
        <v>OPEN</v>
      </c>
    </row>
    <row r="59" customFormat="false" ht="114" hidden="false" customHeight="true" outlineLevel="0" collapsed="false">
      <c r="A59" s="114" t="str">
        <f aca="false">Checks!$A$355&amp;CHAR(10)&amp;IF(Checks!$I$355="","",Checks!$I$355&amp;": ")&amp;Checks!$J$355</f>
        <v>F10-UPL-09
Seat Linen: Seat pillow (BS &amp; BC) - on board</v>
      </c>
      <c r="B59" s="114" t="str">
        <f aca="false">Checks!$K$355&amp;IF(Checks!$O$355="","",IF(Checks!$K$355="","",CHAR(10))&amp;"Note: "&amp;Checks!$O$355)</f>
        <v>Available 100% (ticked in reference)</v>
      </c>
      <c r="C59" s="114" t="str">
        <f aca="false">Checks!$N$355&amp;CHAR(10)&amp;IF(ISNUMBER(Checks!$R$355),TEXT(Checks!$R$355,"DD-MMM-YY HH:MM"),"")&amp;" "&amp;Checks!$P$355</f>
        <v>Required
12-Oct-26 11:45 KUL</v>
      </c>
      <c r="D59" s="114" t="str">
        <f aca="false">IF(Checks!$U$355="","",Checks!$U$355)&amp;IF(Checks!$AB$355="","",CHAR(10)&amp;"CA: "&amp;Checks!$AB$355)</f>
        <v/>
      </c>
      <c r="E59" s="114" t="str">
        <f aca="false">IF(Checks!$V$355="","",Checks!$V$355)&amp;IF(Checks!$AC$355="","",IF(Checks!$V$355="","",CHAR(10))&amp;"N/A just.: "&amp;Checks!$AC$355)&amp;IF(Checks!$W$355="","",CHAR(10)&amp;"Batch: "&amp;Checks!$W$355)&amp;IF(AND(Checks!$X$355="",Checks!$Y$355=""),"",CHAR(10)&amp;"Exp: "&amp;Checks!$X$355&amp;"  /  Act: "&amp;Checks!$Y$355)</f>
        <v/>
      </c>
      <c r="F59" s="114" t="str">
        <f aca="false">IF(Checks!$Z$355="","","Evidence: "&amp;Checks!$Z$355)&amp;IF(Checks!$AA$355="","",IF(Checks!$Z$355="","",CHAR(10))&amp;"CA: "&amp;Checks!$AA$355)</f>
        <v/>
      </c>
      <c r="G59" s="114" t="str">
        <f aca="false">IF(ISNUMBER(Checks!$AD$355),TEXT(Checks!$AD$355,"DD-MMM-YY HH:MM")&amp;" "&amp;Checks!$P$355,"")&amp;IF(Checks!$AE$355="","",CHAR(10)&amp;"Verifier: "&amp;Checks!$AE$355)&amp;IF(Checks!$T$355="","",CHAR(10)&amp;"PIC: "&amp;Checks!$T$355)</f>
        <v/>
      </c>
      <c r="H59" s="115" t="str">
        <f aca="false">IF(Checks!$AH$355="","",Checks!$AH$355)</f>
        <v>OPEN</v>
      </c>
    </row>
    <row r="60" customFormat="false" ht="114" hidden="false" customHeight="true" outlineLevel="0" collapsed="false">
      <c r="A60" s="114" t="str">
        <f aca="false">Checks!$A$356&amp;CHAR(10)&amp;IF(Checks!$I$356="","",Checks!$I$356&amp;": ")&amp;Checks!$J$356</f>
        <v>F10-UPL-10
Seat Linen: Blanket (BS &amp; BC) - on board</v>
      </c>
      <c r="B60" s="114" t="str">
        <f aca="false">Checks!$K$356&amp;IF(Checks!$O$356="","",IF(Checks!$K$356="","",CHAR(10))&amp;"Note: "&amp;Checks!$O$356)</f>
        <v>Available 100% (ticked in reference)</v>
      </c>
      <c r="C60" s="114" t="str">
        <f aca="false">Checks!$N$356&amp;CHAR(10)&amp;IF(ISNUMBER(Checks!$R$356),TEXT(Checks!$R$356,"DD-MMM-YY HH:MM"),"")&amp;" "&amp;Checks!$P$356</f>
        <v>Required
12-Oct-26 11:45 KUL</v>
      </c>
      <c r="D60" s="114" t="str">
        <f aca="false">IF(Checks!$U$356="","",Checks!$U$356)&amp;IF(Checks!$AB$356="","",CHAR(10)&amp;"CA: "&amp;Checks!$AB$356)</f>
        <v/>
      </c>
      <c r="E60" s="114" t="str">
        <f aca="false">IF(Checks!$V$356="","",Checks!$V$356)&amp;IF(Checks!$AC$356="","",IF(Checks!$V$356="","",CHAR(10))&amp;"N/A just.: "&amp;Checks!$AC$356)&amp;IF(Checks!$W$356="","",CHAR(10)&amp;"Batch: "&amp;Checks!$W$356)&amp;IF(AND(Checks!$X$356="",Checks!$Y$356=""),"",CHAR(10)&amp;"Exp: "&amp;Checks!$X$356&amp;"  /  Act: "&amp;Checks!$Y$356)</f>
        <v/>
      </c>
      <c r="F60" s="114" t="str">
        <f aca="false">IF(Checks!$Z$356="","","Evidence: "&amp;Checks!$Z$356)&amp;IF(Checks!$AA$356="","",IF(Checks!$Z$356="","",CHAR(10))&amp;"CA: "&amp;Checks!$AA$356)</f>
        <v/>
      </c>
      <c r="G60" s="114" t="str">
        <f aca="false">IF(ISNUMBER(Checks!$AD$356),TEXT(Checks!$AD$356,"DD-MMM-YY HH:MM")&amp;" "&amp;Checks!$P$356,"")&amp;IF(Checks!$AE$356="","",CHAR(10)&amp;"Verifier: "&amp;Checks!$AE$356)&amp;IF(Checks!$T$356="","",CHAR(10)&amp;"PIC: "&amp;Checks!$T$356)</f>
        <v/>
      </c>
      <c r="H60" s="115" t="str">
        <f aca="false">IF(Checks!$AH$356="","",Checks!$AH$356)</f>
        <v>OPEN</v>
      </c>
    </row>
    <row r="62" customFormat="false" ht="24" hidden="false" customHeight="true" outlineLevel="0" collapsed="false">
      <c r="A62" s="116" t="s">
        <v>3453</v>
      </c>
      <c r="B62" s="116"/>
      <c r="C62" s="116"/>
      <c r="D62" s="116"/>
      <c r="E62" s="116" t="s">
        <v>3454</v>
      </c>
      <c r="F62" s="116"/>
      <c r="G62" s="116"/>
      <c r="H62" s="116"/>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0">
    <cfRule type="expression" priority="18" aboveAverage="0" equalAverage="0" bottom="0" percent="0" rank="0" text="" dxfId="35">
      <formula>LEFT($H23,3)="N/A"</formula>
    </cfRule>
  </conditionalFormatting>
  <conditionalFormatting sqref="D23:D6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3408</v>
      </c>
      <c r="B2" s="94" t="str">
        <f aca="false">Flights!$F$15&amp;"   "&amp;TEXT(Flights!$D$15,"DD-MMM-YY")&amp;" ("&amp;Flights!$E$15&amp;")"</f>
        <v>MH1149   12-Oct-26 (MON)</v>
      </c>
      <c r="C2" s="94"/>
      <c r="D2" s="94"/>
      <c r="E2" s="95" t="s">
        <v>3409</v>
      </c>
      <c r="F2" s="96" t="str">
        <f aca="false">Flights!$AT$15</f>
        <v>NOT READY – DOCUMENTS</v>
      </c>
      <c r="G2" s="96"/>
      <c r="H2" s="96"/>
    </row>
    <row r="3" customFormat="false" ht="24" hidden="false" customHeight="true" outlineLevel="0" collapsed="false">
      <c r="A3" s="93" t="s">
        <v>3410</v>
      </c>
      <c r="B3" s="94" t="str">
        <f aca="false">Flights!$G$15&amp;" → "&amp;Flights!$H$15&amp;"   Class "&amp;Flights!$K$15&amp;"   Seat "&amp;Flights!$O$15</f>
        <v>PEN → KUL   Class EY   Seat 4A</v>
      </c>
      <c r="C3" s="94"/>
      <c r="D3" s="94"/>
      <c r="E3" s="95" t="s">
        <v>73</v>
      </c>
      <c r="F3" s="95" t="s">
        <v>3411</v>
      </c>
      <c r="G3" s="95" t="s">
        <v>3412</v>
      </c>
      <c r="H3" s="95"/>
    </row>
    <row r="4" customFormat="false" ht="24" hidden="false" customHeight="true" outlineLevel="0" collapsed="false">
      <c r="A4" s="93" t="s">
        <v>3413</v>
      </c>
      <c r="B4" s="94" t="str">
        <f aca="false">IF(ISNUMBER(Flights!$I$15),TEXT(Flights!$I$15,"DD-MMM-YY HH:MM"),"")&amp;" "&amp;Flights!$G$15&amp;"  →  "&amp;IF(ISNUMBER(Flights!$J$15),TEXT(Flights!$J$15,"DD-MMM-YY HH:MM"),"")&amp;" "&amp;Flights!$H$15</f>
        <v>12-Oct-26 15:50 PEN  →  12-Oct-26 16:55 KUL</v>
      </c>
      <c r="C4" s="94"/>
      <c r="D4" s="94"/>
      <c r="E4" s="93" t="s">
        <v>3414</v>
      </c>
      <c r="F4" s="97" t="str">
        <f aca="false">IF(ISNUMBER(Flights!$AG$15),TEXT(Flights!$AG$15,"DD-MMM-YY HH:MM"),"")&amp;" "&amp;Flights!$V$15</f>
        <v>05-Oct-26 15:50 KUL</v>
      </c>
      <c r="G4" s="98" t="n">
        <f aca="false">Flights!$AJ$15</f>
        <v>0</v>
      </c>
      <c r="H4" s="98"/>
    </row>
    <row r="5" customFormat="false" ht="24" hidden="false" customHeight="true" outlineLevel="0" collapsed="false">
      <c r="A5" s="93" t="s">
        <v>3415</v>
      </c>
      <c r="B5" s="94" t="str">
        <f aca="false">Flights!$L$15&amp;" – "&amp;Flights!$M$15</f>
        <v>B738MAX – B737-8 (B7M8)</v>
      </c>
      <c r="C5" s="94"/>
      <c r="D5" s="94"/>
      <c r="E5" s="93" t="s">
        <v>3416</v>
      </c>
      <c r="F5" s="97" t="str">
        <f aca="false">IF(ISNUMBER(Flights!$AH$15),TEXT(Flights!$AH$15,"DD-MMM-YY HH:MM"),"")&amp;" "&amp;Flights!$V$15</f>
        <v>11-Oct-26 15:50 KUL</v>
      </c>
      <c r="G5" s="98" t="n">
        <f aca="false">Flights!$AK$15</f>
        <v>0</v>
      </c>
      <c r="H5" s="98"/>
    </row>
    <row r="6" customFormat="false" ht="24" hidden="false" customHeight="true" outlineLevel="0" collapsed="false">
      <c r="A6" s="93" t="s">
        <v>3417</v>
      </c>
      <c r="B6" s="94" t="str">
        <f aca="false">IF(TRIM(Flights!$N$15)="","__________________",Flights!$N$15)</f>
        <v>__________________</v>
      </c>
      <c r="C6" s="94"/>
      <c r="D6" s="94"/>
      <c r="E6" s="93" t="s">
        <v>3418</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3419</v>
      </c>
      <c r="B7" s="94" t="str">
        <f aca="false">Flights!$T$15</f>
        <v>Refreshment (Peanut &amp; Water)</v>
      </c>
      <c r="C7" s="94"/>
      <c r="D7" s="94"/>
      <c r="E7" s="93" t="s">
        <v>3420</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155</v>
      </c>
      <c r="B8" s="94" t="str">
        <f aca="false">Flights!$V$15&amp;"   (reference uplift stns: "&amp;Flights!$U$15&amp;")"</f>
        <v>KUL   (reference uplift stns: KUL)</v>
      </c>
      <c r="C8" s="94"/>
      <c r="D8" s="94"/>
      <c r="E8" s="93" t="s">
        <v>3421</v>
      </c>
      <c r="F8" s="99" t="s">
        <v>3422</v>
      </c>
      <c r="G8" s="98" t="n">
        <f aca="false">Flights!$AN$15</f>
        <v>0</v>
      </c>
      <c r="H8" s="98"/>
    </row>
    <row r="9" customFormat="false" ht="12.75" hidden="false" customHeight="true" outlineLevel="0" collapsed="false">
      <c r="A9" s="93" t="s">
        <v>3423</v>
      </c>
      <c r="B9" s="94" t="str">
        <f aca="false">TRIM(Flights!$P$15&amp;"  "&amp;Flights!$Q$15)</f>
        <v>3H 05M</v>
      </c>
      <c r="C9" s="94"/>
      <c r="D9" s="94"/>
      <c r="E9" s="93" t="s">
        <v>3424</v>
      </c>
      <c r="F9" s="100" t="n">
        <f aca="false">Flights!$AP$15</f>
        <v>0</v>
      </c>
      <c r="G9" s="100" t="n">
        <f aca="false">Flights!$AQ$15</f>
        <v>0</v>
      </c>
      <c r="H9" s="100" t="n">
        <f aca="false">Flights!$AU$15</f>
        <v>0</v>
      </c>
    </row>
    <row r="10" customFormat="false" ht="24" hidden="false" customHeight="true" outlineLevel="0" collapsed="false">
      <c r="A10" s="93" t="s">
        <v>3425</v>
      </c>
      <c r="B10" s="94" t="str">
        <f aca="false">IF(TRIM(Flights!$X$15)="","__________________",Flights!$X$15)</f>
        <v>__________________</v>
      </c>
      <c r="C10" s="94"/>
      <c r="D10" s="94"/>
      <c r="E10" s="93" t="s">
        <v>3426</v>
      </c>
      <c r="F10" s="100" t="n">
        <f aca="false">Flights!$AO$15</f>
        <v>22</v>
      </c>
      <c r="G10" s="100" t="n">
        <f aca="false">Flights!$AS$15</f>
        <v>1</v>
      </c>
      <c r="H10" s="100" t="n">
        <f aca="false">Flights!$AR$15</f>
        <v>2</v>
      </c>
    </row>
    <row r="11" customFormat="false" ht="21" hidden="false" customHeight="true" outlineLevel="0" collapsed="false">
      <c r="A11" s="93" t="s">
        <v>3427</v>
      </c>
      <c r="B11" s="94" t="str">
        <f aca="false">IF(TRIM(Flights!$Y$15)="","__________________",Flights!$Y$15)</f>
        <v>__________________</v>
      </c>
      <c r="C11" s="94"/>
      <c r="D11" s="94"/>
      <c r="E11" s="93" t="s">
        <v>3428</v>
      </c>
      <c r="F11" s="100" t="str">
        <f aca="false">Flights!$AV$15&amp;" / "&amp;Flights!$AW$15</f>
        <v>0 / 22</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45.75" hidden="false" customHeight="true" outlineLevel="0" collapsed="false">
      <c r="A13" s="118"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8"/>
      <c r="C13" s="118"/>
      <c r="D13" s="118"/>
      <c r="E13" s="118"/>
      <c r="F13" s="118"/>
      <c r="G13" s="118"/>
      <c r="H13" s="118"/>
    </row>
    <row r="14" customFormat="false" ht="13.5" hidden="false" customHeight="true" outlineLevel="0" collapsed="false">
      <c r="A14" s="95" t="s">
        <v>3433</v>
      </c>
      <c r="B14" s="95" t="s">
        <v>3434</v>
      </c>
      <c r="C14" s="95" t="s">
        <v>3435</v>
      </c>
      <c r="D14" s="95"/>
      <c r="E14" s="95" t="s">
        <v>3436</v>
      </c>
      <c r="F14" s="95" t="s">
        <v>3437</v>
      </c>
      <c r="G14" s="95"/>
      <c r="H14" s="95"/>
    </row>
    <row r="15" customFormat="false" ht="36" hidden="false" customHeight="true" outlineLevel="0" collapsed="false">
      <c r="A15" s="93" t="s">
        <v>3438</v>
      </c>
      <c r="B15" s="94" t="str">
        <f aca="false">IF(Documents!$F$15="","",Documents!$F$15)</f>
        <v/>
      </c>
      <c r="C15" s="99" t="str">
        <f aca="false">IF(Documents!$G$15="","",Documents!$G$15)&amp;IF(ISNUMBER(Documents!$H$15),"  "&amp;TEXT(Documents!$H$15,"DD-MMM-YY"),"")</f>
        <v/>
      </c>
      <c r="D15" s="99"/>
      <c r="E15" s="107" t="str">
        <f aca="false">IF(Documents!$J$15="OUTSTANDING","OUTSTANDING – attach before T-7D (due "&amp;IF(ISNUMBER(Flights!$AG$15),TEXT(Flights!$AG$15,"DD-MMM-YY HH:MM"),"")&amp;" "&amp;Flights!$V$15&amp;")",IF(Documents!$J$15="","Status not recorded",Documents!$J$15))</f>
        <v>OUTSTANDING – attach before T-7D (due 05-Oct-26 15:50 KUL)</v>
      </c>
      <c r="F15" s="108" t="str">
        <f aca="false">"Staple behind this sheet as page A1."&amp;IF(Documents!$I$15="",""," Location: "&amp;Documents!$I$15)</f>
        <v>Staple behind this sheet as page A1.</v>
      </c>
      <c r="G15" s="108"/>
      <c r="H15" s="108"/>
    </row>
    <row r="16" customFormat="false" ht="36" hidden="false" customHeight="true" outlineLevel="0" collapsed="false">
      <c r="A16" s="93" t="s">
        <v>3439</v>
      </c>
      <c r="B16" s="94" t="str">
        <f aca="false">IF(Documents!$K$15="","",Documents!$K$15)</f>
        <v/>
      </c>
      <c r="C16" s="99" t="str">
        <f aca="false">IF(Documents!$L$15="","",Documents!$L$15)&amp;IF(ISNUMBER(Documents!$M$15),"  "&amp;TEXT(Documents!$M$15,"DD-MMM-YY"),"")</f>
        <v/>
      </c>
      <c r="D16" s="99"/>
      <c r="E16" s="107" t="str">
        <f aca="false">IF(Documents!$O$15="OUTSTANDING","OUTSTANDING – attach before T-7D (due "&amp;IF(ISNUMBER(Flights!$AG$15),TEXT(Flights!$AG$15,"DD-MMM-YY HH:MM"),"")&amp;" "&amp;Flights!$V$15&amp;")",IF(Documents!$O$15="","Status not recorded",Documents!$O$15))</f>
        <v>OUTSTANDING – attach before T-7D (due 05-Oct-26 15:50 KUL)</v>
      </c>
      <c r="F16" s="108" t="str">
        <f aca="false">"Staple behind this sheet as page A2."&amp;IF(Documents!$N$15="",""," Location: "&amp;Documents!$N$15)</f>
        <v>Staple behind this sheet as page A2.</v>
      </c>
      <c r="G16" s="108"/>
      <c r="H16" s="108"/>
    </row>
    <row r="17" customFormat="false" ht="22.5" hidden="false" customHeight="true" outlineLevel="0" collapsed="false">
      <c r="A17" s="93" t="s">
        <v>3440</v>
      </c>
      <c r="B17" s="109" t="str">
        <f aca="false">IF(Documents!$Q$15="","",Documents!$Q$15)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3441</v>
      </c>
      <c r="B18" s="110"/>
      <c r="C18" s="110" t="s">
        <v>3442</v>
      </c>
      <c r="D18" s="110"/>
      <c r="E18" s="110"/>
      <c r="F18" s="110" t="s">
        <v>3443</v>
      </c>
      <c r="G18" s="110"/>
      <c r="H18" s="110"/>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1" t="s">
        <v>3444</v>
      </c>
      <c r="B20" s="111"/>
      <c r="C20" s="111" t="s">
        <v>3444</v>
      </c>
      <c r="D20" s="111"/>
      <c r="E20" s="111"/>
      <c r="F20" s="111" t="s">
        <v>3444</v>
      </c>
      <c r="G20" s="111"/>
      <c r="H20" s="111"/>
    </row>
    <row r="21" customFormat="false" ht="13.5" hidden="false" customHeight="true" outlineLevel="0" collapsed="false">
      <c r="A21" s="112" t="s">
        <v>3445</v>
      </c>
      <c r="B21" s="112"/>
      <c r="C21" s="112"/>
      <c r="D21" s="112"/>
      <c r="E21" s="112"/>
      <c r="F21" s="112"/>
      <c r="G21" s="112"/>
      <c r="H21" s="112"/>
    </row>
    <row r="22" customFormat="false" ht="24" hidden="false" customHeight="true" outlineLevel="0" collapsed="false">
      <c r="A22" s="95" t="s">
        <v>3446</v>
      </c>
      <c r="B22" s="95" t="s">
        <v>3447</v>
      </c>
      <c r="C22" s="95" t="s">
        <v>3448</v>
      </c>
      <c r="D22" s="95" t="s">
        <v>3449</v>
      </c>
      <c r="E22" s="95" t="s">
        <v>3450</v>
      </c>
      <c r="F22" s="95" t="s">
        <v>3451</v>
      </c>
      <c r="G22" s="95" t="s">
        <v>3452</v>
      </c>
      <c r="H22" s="95" t="s">
        <v>126</v>
      </c>
    </row>
    <row r="23" customFormat="false" ht="25.5" hidden="false" customHeight="true" outlineLevel="0" collapsed="false">
      <c r="A23" s="113"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Checks!$A$357&amp;CHAR(10)&amp;IF(Checks!$I$357="","",Checks!$I$357&amp;": ")&amp;Checks!$J$357</f>
        <v>F11-T7-01
Meal: Meal sensory testing completed for this flight's menu cycle (assessed class)</v>
      </c>
      <c r="B24" s="114" t="str">
        <f aca="false">Checks!$K$357&amp;IF(Checks!$O$357="","",IF(Checks!$K$357="","",CHAR(10))&amp;"Note: "&amp;Checks!$O$357)</f>
        <v>Record panel result / score in Result
Note: Refreshment service: sensory test covers the refreshment items.</v>
      </c>
      <c r="C24" s="114" t="str">
        <f aca="false">Checks!$N$357&amp;CHAR(10)&amp;IF(ISNUMBER(Checks!$R$357),TEXT(Checks!$R$357,"DD-MMM-YY HH:MM"),"")&amp;" "&amp;Checks!$P$357</f>
        <v>Required
05-Oct-26 15:50 KUL</v>
      </c>
      <c r="D24" s="114" t="str">
        <f aca="false">IF(Checks!$U$357="","",Checks!$U$357)&amp;IF(Checks!$AB$357="","",CHAR(10)&amp;"CA: "&amp;Checks!$AB$357)</f>
        <v/>
      </c>
      <c r="E24" s="114" t="str">
        <f aca="false">IF(Checks!$V$357="","",Checks!$V$357)&amp;IF(Checks!$AC$357="","",IF(Checks!$V$357="","",CHAR(10))&amp;"N/A just.: "&amp;Checks!$AC$357)&amp;IF(Checks!$W$357="","",CHAR(10)&amp;"Batch: "&amp;Checks!$W$357)&amp;IF(AND(Checks!$X$357="",Checks!$Y$357=""),"",CHAR(10)&amp;"Exp: "&amp;Checks!$X$357&amp;"  /  Act: "&amp;Checks!$Y$357)</f>
        <v/>
      </c>
      <c r="F24" s="114" t="str">
        <f aca="false">IF(Checks!$Z$357="","","Evidence: "&amp;Checks!$Z$357)&amp;IF(Checks!$AA$357="","",IF(Checks!$Z$357="","",CHAR(10))&amp;"CA: "&amp;Checks!$AA$357)</f>
        <v/>
      </c>
      <c r="G24" s="114" t="str">
        <f aca="false">IF(ISNUMBER(Checks!$AD$357),TEXT(Checks!$AD$357,"DD-MMM-YY HH:MM")&amp;" "&amp;Checks!$P$357,"")&amp;IF(Checks!$AE$357="","",CHAR(10)&amp;"Verifier: "&amp;Checks!$AE$357)&amp;IF(Checks!$T$357="","",CHAR(10)&amp;"PIC: "&amp;Checks!$T$357)</f>
        <v/>
      </c>
      <c r="H24" s="115" t="str">
        <f aca="false">IF(Checks!$AH$357="","",Checks!$AH$357)</f>
        <v>OPEN</v>
      </c>
    </row>
    <row r="25" customFormat="false" ht="114" hidden="false" customHeight="true" outlineLevel="0" collapsed="false">
      <c r="A25" s="114" t="str">
        <f aca="false">Checks!$A$358&amp;CHAR(10)&amp;IF(Checks!$I$358="","",Checks!$I$358&amp;": ")&amp;Checks!$J$358</f>
        <v>F11-T7-02
Menu: Printed menu cards confirmed (content, cycle, language, quantity)</v>
      </c>
      <c r="B25" s="114" t="str">
        <f aca="false">Checks!$K$358&amp;IF(Checks!$O$358="","",IF(Checks!$K$358="","",CHAR(10))&amp;"Note: "&amp;Checks!$O$358)</f>
        <v>Menu card matches approved menu for this flight
Note: Refreshment service (peanut &amp; water). If no printed menu card is used, mark N/A with the confirmation as justification.</v>
      </c>
      <c r="C25" s="114" t="str">
        <f aca="false">Checks!$N$358&amp;CHAR(10)&amp;IF(ISNUMBER(Checks!$R$358),TEXT(Checks!$R$358,"DD-MMM-YY HH:MM"),"")&amp;" "&amp;Checks!$P$358</f>
        <v>Required
05-Oct-26 15:50 KUL</v>
      </c>
      <c r="D25" s="114" t="str">
        <f aca="false">IF(Checks!$U$358="","",Checks!$U$358)&amp;IF(Checks!$AB$358="","",CHAR(10)&amp;"CA: "&amp;Checks!$AB$358)</f>
        <v/>
      </c>
      <c r="E25" s="114" t="str">
        <f aca="false">IF(Checks!$V$358="","",Checks!$V$358)&amp;IF(Checks!$AC$358="","",IF(Checks!$V$358="","",CHAR(10))&amp;"N/A just.: "&amp;Checks!$AC$358)&amp;IF(Checks!$W$358="","",CHAR(10)&amp;"Batch: "&amp;Checks!$W$358)&amp;IF(AND(Checks!$X$358="",Checks!$Y$358=""),"",CHAR(10)&amp;"Exp: "&amp;Checks!$X$358&amp;"  /  Act: "&amp;Checks!$Y$358)</f>
        <v/>
      </c>
      <c r="F25" s="114" t="str">
        <f aca="false">IF(Checks!$Z$358="","","Evidence: "&amp;Checks!$Z$358)&amp;IF(Checks!$AA$358="","",IF(Checks!$Z$358="","",CHAR(10))&amp;"CA: "&amp;Checks!$AA$358)</f>
        <v/>
      </c>
      <c r="G25" s="114" t="str">
        <f aca="false">IF(ISNUMBER(Checks!$AD$358),TEXT(Checks!$AD$358,"DD-MMM-YY HH:MM")&amp;" "&amp;Checks!$P$358,"")&amp;IF(Checks!$AE$358="","",CHAR(10)&amp;"Verifier: "&amp;Checks!$AE$358)&amp;IF(Checks!$T$358="","",CHAR(10)&amp;"PIC: "&amp;Checks!$T$358)</f>
        <v/>
      </c>
      <c r="H25" s="115" t="str">
        <f aca="false">IF(Checks!$AH$358="","",Checks!$AH$358)</f>
        <v>OPEN</v>
      </c>
    </row>
    <row r="26" customFormat="false" ht="114" hidden="false" customHeight="true" outlineLevel="0" collapsed="false">
      <c r="A26" s="114" t="str">
        <f aca="false">Checks!$A$359&amp;CHAR(10)&amp;IF(Checks!$I$359="","",Checks!$I$359&amp;": ")&amp;Checks!$J$359</f>
        <v>F11-T7-03
IFE: Digital menu in IFE confirmed (A339 only)</v>
      </c>
      <c r="B26" s="114" t="str">
        <f aca="false">Checks!$K$359&amp;IF(Checks!$O$359="","",IF(Checks!$K$359="","",CHAR(10))&amp;"Note: "&amp;Checks!$O$359)</f>
        <v>Applies when fleet = A339
Note: Digital IFE menu applies to A339 only (user brief). Applicability follows the Fleet cell on Flights.</v>
      </c>
      <c r="C26" s="114" t="str">
        <f aca="false">Checks!$N$359&amp;CHAR(10)&amp;IF(ISNUMBER(Checks!$R$359),TEXT(Checks!$R$359,"DD-MMM-YY HH:MM"),"")&amp;" "&amp;Checks!$P$359</f>
        <v>N/A – rule
05-Oct-26 15:50 KUL</v>
      </c>
      <c r="D26" s="114" t="str">
        <f aca="false">IF(Checks!$U$359="","",Checks!$U$359)&amp;IF(Checks!$AB$359="","",CHAR(10)&amp;"CA: "&amp;Checks!$AB$359)</f>
        <v/>
      </c>
      <c r="E26" s="114" t="str">
        <f aca="false">IF(Checks!$V$359="","",Checks!$V$359)&amp;IF(Checks!$AC$359="","",IF(Checks!$V$359="","",CHAR(10))&amp;"N/A just.: "&amp;Checks!$AC$359)&amp;IF(Checks!$W$359="","",CHAR(10)&amp;"Batch: "&amp;Checks!$W$359)&amp;IF(AND(Checks!$X$359="",Checks!$Y$359=""),"",CHAR(10)&amp;"Exp: "&amp;Checks!$X$359&amp;"  /  Act: "&amp;Checks!$Y$359)</f>
        <v/>
      </c>
      <c r="F26" s="114" t="str">
        <f aca="false">IF(Checks!$Z$359="","","Evidence: "&amp;Checks!$Z$359)&amp;IF(Checks!$AA$359="","",IF(Checks!$Z$359="","",CHAR(10))&amp;"CA: "&amp;Checks!$AA$359)</f>
        <v/>
      </c>
      <c r="G26" s="114" t="str">
        <f aca="false">IF(ISNUMBER(Checks!$AD$359),TEXT(Checks!$AD$359,"DD-MMM-YY HH:MM")&amp;" "&amp;Checks!$P$359,"")&amp;IF(Checks!$AE$359="","",CHAR(10)&amp;"Verifier: "&amp;Checks!$AE$359)&amp;IF(Checks!$T$359="","",CHAR(10)&amp;"PIC: "&amp;Checks!$T$359)</f>
        <v/>
      </c>
      <c r="H26" s="115" t="str">
        <f aca="false">IF(Checks!$AH$359="","",Checks!$AH$359)</f>
        <v>N/A – RULE</v>
      </c>
    </row>
    <row r="27" customFormat="false" ht="114" hidden="false" customHeight="true" outlineLevel="0" collapsed="false">
      <c r="A27" s="114" t="str">
        <f aca="false">Checks!$A$360&amp;CHAR(10)&amp;IF(Checks!$I$360="","",Checks!$I$360&amp;": ")&amp;Checks!$J$360</f>
        <v>F11-T7-04
Staffing: Experienced catering officer assigned to this flight</v>
      </c>
      <c r="B27" s="114" t="str">
        <f aca="false">Checks!$K$360&amp;IF(Checks!$O$360="","",IF(Checks!$K$360="","",CHAR(10))&amp;"Note: "&amp;Checks!$O$360)</f>
        <v>Record officer name in Result</v>
      </c>
      <c r="C27" s="114" t="str">
        <f aca="false">Checks!$N$360&amp;CHAR(10)&amp;IF(ISNUMBER(Checks!$R$360),TEXT(Checks!$R$360,"DD-MMM-YY HH:MM"),"")&amp;" "&amp;Checks!$P$360</f>
        <v>Required
05-Oct-26 15:50 KUL</v>
      </c>
      <c r="D27" s="114" t="str">
        <f aca="false">IF(Checks!$U$360="","",Checks!$U$360)&amp;IF(Checks!$AB$360="","",CHAR(10)&amp;"CA: "&amp;Checks!$AB$360)</f>
        <v/>
      </c>
      <c r="E27" s="114" t="str">
        <f aca="false">IF(Checks!$V$360="","",Checks!$V$360)&amp;IF(Checks!$AC$360="","",IF(Checks!$V$360="","",CHAR(10))&amp;"N/A just.: "&amp;Checks!$AC$360)&amp;IF(Checks!$W$360="","",CHAR(10)&amp;"Batch: "&amp;Checks!$W$360)&amp;IF(AND(Checks!$X$360="",Checks!$Y$360=""),"",CHAR(10)&amp;"Exp: "&amp;Checks!$X$360&amp;"  /  Act: "&amp;Checks!$Y$360)</f>
        <v/>
      </c>
      <c r="F27" s="114" t="str">
        <f aca="false">IF(Checks!$Z$360="","","Evidence: "&amp;Checks!$Z$360)&amp;IF(Checks!$AA$360="","",IF(Checks!$Z$360="","",CHAR(10))&amp;"CA: "&amp;Checks!$AA$360)</f>
        <v/>
      </c>
      <c r="G27" s="114" t="str">
        <f aca="false">IF(ISNUMBER(Checks!$AD$360),TEXT(Checks!$AD$360,"DD-MMM-YY HH:MM")&amp;" "&amp;Checks!$P$360,"")&amp;IF(Checks!$AE$360="","",CHAR(10)&amp;"Verifier: "&amp;Checks!$AE$360)&amp;IF(Checks!$T$360="","",CHAR(10)&amp;"PIC: "&amp;Checks!$T$360)</f>
        <v/>
      </c>
      <c r="H27" s="115" t="str">
        <f aca="false">IF(Checks!$AH$360="","",Checks!$AH$360)</f>
        <v>OPEN</v>
      </c>
    </row>
    <row r="28" customFormat="false" ht="114" hidden="false" customHeight="true" outlineLevel="0" collapsed="false">
      <c r="A28" s="114" t="str">
        <f aca="false">Checks!$A$361&amp;CHAR(10)&amp;IF(Checks!$I$361="","",Checks!$I$361&amp;": ")&amp;Checks!$J$361</f>
        <v>F11-T7-05
ISOP: All latest applicable ISOP revisions communicated to caterer</v>
      </c>
      <c r="B28" s="114" t="str">
        <f aca="false">Checks!$K$361&amp;IF(Checks!$O$361="","",IF(Checks!$K$361="","",CHAR(10))&amp;"Note: "&amp;Checks!$O$361)</f>
        <v>List revision numbers in Result (see ISOP register)</v>
      </c>
      <c r="C28" s="114" t="str">
        <f aca="false">Checks!$N$361&amp;CHAR(10)&amp;IF(ISNUMBER(Checks!$R$361),TEXT(Checks!$R$361,"DD-MMM-YY HH:MM"),"")&amp;" "&amp;Checks!$P$361</f>
        <v>Required
05-Oct-26 15:50 KUL</v>
      </c>
      <c r="D28" s="114" t="str">
        <f aca="false">IF(Checks!$U$361="","",Checks!$U$361)&amp;IF(Checks!$AB$361="","",CHAR(10)&amp;"CA: "&amp;Checks!$AB$361)</f>
        <v/>
      </c>
      <c r="E28" s="114" t="str">
        <f aca="false">IF(Checks!$V$361="","",Checks!$V$361)&amp;IF(Checks!$AC$361="","",IF(Checks!$V$361="","",CHAR(10))&amp;"N/A just.: "&amp;Checks!$AC$361)&amp;IF(Checks!$W$361="","",CHAR(10)&amp;"Batch: "&amp;Checks!$W$361)&amp;IF(AND(Checks!$X$361="",Checks!$Y$361=""),"",CHAR(10)&amp;"Exp: "&amp;Checks!$X$361&amp;"  /  Act: "&amp;Checks!$Y$361)</f>
        <v/>
      </c>
      <c r="F28" s="114" t="str">
        <f aca="false">IF(Checks!$Z$361="","","Evidence: "&amp;Checks!$Z$361)&amp;IF(Checks!$AA$361="","",IF(Checks!$Z$361="","",CHAR(10))&amp;"CA: "&amp;Checks!$AA$361)</f>
        <v/>
      </c>
      <c r="G28" s="114" t="str">
        <f aca="false">IF(ISNUMBER(Checks!$AD$361),TEXT(Checks!$AD$361,"DD-MMM-YY HH:MM")&amp;" "&amp;Checks!$P$361,"")&amp;IF(Checks!$AE$361="","",CHAR(10)&amp;"Verifier: "&amp;Checks!$AE$361)&amp;IF(Checks!$T$361="","",CHAR(10)&amp;"PIC: "&amp;Checks!$T$361)</f>
        <v/>
      </c>
      <c r="H28" s="115" t="str">
        <f aca="false">IF(Checks!$AH$361="","",Checks!$AH$361)</f>
        <v>OPEN</v>
      </c>
    </row>
    <row r="29" customFormat="false" ht="114" hidden="false" customHeight="true" outlineLevel="0" collapsed="false">
      <c r="A29" s="114" t="str">
        <f aca="false">Checks!$A$362&amp;CHAR(10)&amp;IF(Checks!$I$362="","",Checks!$I$362&amp;": ")&amp;Checks!$J$362</f>
        <v>F11-T7-06
ISOP: Caterer acknowledgement of ISOP revisions recorded</v>
      </c>
      <c r="B29" s="114" t="str">
        <f aca="false">Checks!$K$362&amp;IF(Checks!$O$362="","",IF(Checks!$K$362="","",CHAR(10))&amp;"Note: "&amp;Checks!$O$362)</f>
        <v>Record acknowledgement ref in Evidence</v>
      </c>
      <c r="C29" s="114" t="str">
        <f aca="false">Checks!$N$362&amp;CHAR(10)&amp;IF(ISNUMBER(Checks!$R$362),TEXT(Checks!$R$362,"DD-MMM-YY HH:MM"),"")&amp;" "&amp;Checks!$P$362</f>
        <v>Required
05-Oct-26 15:50 KUL</v>
      </c>
      <c r="D29" s="114" t="str">
        <f aca="false">IF(Checks!$U$362="","",Checks!$U$362)&amp;IF(Checks!$AB$362="","",CHAR(10)&amp;"CA: "&amp;Checks!$AB$362)</f>
        <v/>
      </c>
      <c r="E29" s="114" t="str">
        <f aca="false">IF(Checks!$V$362="","",Checks!$V$362)&amp;IF(Checks!$AC$362="","",IF(Checks!$V$362="","",CHAR(10))&amp;"N/A just.: "&amp;Checks!$AC$362)&amp;IF(Checks!$W$362="","",CHAR(10)&amp;"Batch: "&amp;Checks!$W$362)&amp;IF(AND(Checks!$X$362="",Checks!$Y$362=""),"",CHAR(10)&amp;"Exp: "&amp;Checks!$X$362&amp;"  /  Act: "&amp;Checks!$Y$362)</f>
        <v/>
      </c>
      <c r="F29" s="114" t="str">
        <f aca="false">IF(Checks!$Z$362="","","Evidence: "&amp;Checks!$Z$362)&amp;IF(Checks!$AA$362="","",IF(Checks!$Z$362="","",CHAR(10))&amp;"CA: "&amp;Checks!$AA$362)</f>
        <v/>
      </c>
      <c r="G29" s="114" t="str">
        <f aca="false">IF(ISNUMBER(Checks!$AD$362),TEXT(Checks!$AD$362,"DD-MMM-YY HH:MM")&amp;" "&amp;Checks!$P$362,"")&amp;IF(Checks!$AE$362="","",CHAR(10)&amp;"Verifier: "&amp;Checks!$AE$362)&amp;IF(Checks!$T$362="","",CHAR(10)&amp;"PIC: "&amp;Checks!$T$362)</f>
        <v/>
      </c>
      <c r="H29" s="115" t="str">
        <f aca="false">IF(Checks!$AH$362="","",Checks!$AH$362)</f>
        <v>OPEN</v>
      </c>
    </row>
    <row r="30" customFormat="false" ht="114" hidden="false" customHeight="true" outlineLevel="0" collapsed="false">
      <c r="A30" s="114" t="str">
        <f aca="false">Checks!$A$363&amp;CHAR(10)&amp;IF(Checks!$I$363="","",Checks!$I$363&amp;": ")&amp;Checks!$J$363</f>
        <v>F11-T7-07
Documents: Galley loading diagram (GLD) received, revision recorded &amp; attached</v>
      </c>
      <c r="B30" s="114" t="str">
        <f aca="false">Checks!$K$363&amp;IF(Checks!$O$363="","",IF(Checks!$K$363="","",CHAR(10))&amp;"Note: "&amp;Checks!$O$363)</f>
        <v>Documents sheet row complete</v>
      </c>
      <c r="C30" s="114" t="str">
        <f aca="false">Checks!$N$363&amp;CHAR(10)&amp;IF(ISNUMBER(Checks!$R$363),TEXT(Checks!$R$363,"DD-MMM-YY HH:MM"),"")&amp;" "&amp;Checks!$P$363</f>
        <v>Required
05-Oct-26 15:50 KUL</v>
      </c>
      <c r="D30" s="114" t="str">
        <f aca="false">IF(Checks!$U$363="","",Checks!$U$363)&amp;IF(Checks!$AB$363="","",CHAR(10)&amp;"CA: "&amp;Checks!$AB$363)</f>
        <v/>
      </c>
      <c r="E30" s="114" t="str">
        <f aca="false">IF(Checks!$V$363="","",Checks!$V$363)&amp;IF(Checks!$AC$363="","",IF(Checks!$V$363="","",CHAR(10))&amp;"N/A just.: "&amp;Checks!$AC$363)&amp;IF(Checks!$W$363="","",CHAR(10)&amp;"Batch: "&amp;Checks!$W$363)&amp;IF(AND(Checks!$X$363="",Checks!$Y$363=""),"",CHAR(10)&amp;"Exp: "&amp;Checks!$X$363&amp;"  /  Act: "&amp;Checks!$Y$363)</f>
        <v/>
      </c>
      <c r="F30" s="114" t="str">
        <f aca="false">IF(Checks!$Z$363="","","Evidence: "&amp;Checks!$Z$363)&amp;IF(Checks!$AA$363="","",IF(Checks!$Z$363="","",CHAR(10))&amp;"CA: "&amp;Checks!$AA$363)</f>
        <v/>
      </c>
      <c r="G30" s="114" t="str">
        <f aca="false">IF(ISNUMBER(Checks!$AD$363),TEXT(Checks!$AD$363,"DD-MMM-YY HH:MM")&amp;" "&amp;Checks!$P$363,"")&amp;IF(Checks!$AE$363="","",CHAR(10)&amp;"Verifier: "&amp;Checks!$AE$363)&amp;IF(Checks!$T$363="","",CHAR(10)&amp;"PIC: "&amp;Checks!$T$363)</f>
        <v/>
      </c>
      <c r="H30" s="115" t="str">
        <f aca="false">IF(Checks!$AH$363="","",Checks!$AH$363)</f>
        <v>OPEN</v>
      </c>
    </row>
    <row r="31" customFormat="false" ht="114" hidden="false" customHeight="true" outlineLevel="0" collapsed="false">
      <c r="A31" s="114" t="str">
        <f aca="false">Checks!$A$364&amp;CHAR(10)&amp;IF(Checks!$I$364="","",Checks!$I$364&amp;": ")&amp;Checks!$J$364</f>
        <v>F11-T7-08
Documents: Menu checklist received, revision recorded &amp; attached</v>
      </c>
      <c r="B31" s="114" t="str">
        <f aca="false">Checks!$K$364&amp;IF(Checks!$O$364="","",IF(Checks!$K$364="","",CHAR(10))&amp;"Note: "&amp;Checks!$O$364)</f>
        <v>Documents sheet row complete</v>
      </c>
      <c r="C31" s="114" t="str">
        <f aca="false">Checks!$N$364&amp;CHAR(10)&amp;IF(ISNUMBER(Checks!$R$364),TEXT(Checks!$R$364,"DD-MMM-YY HH:MM"),"")&amp;" "&amp;Checks!$P$364</f>
        <v>Required
05-Oct-26 15:50 KUL</v>
      </c>
      <c r="D31" s="114" t="str">
        <f aca="false">IF(Checks!$U$364="","",Checks!$U$364)&amp;IF(Checks!$AB$364="","",CHAR(10)&amp;"CA: "&amp;Checks!$AB$364)</f>
        <v/>
      </c>
      <c r="E31" s="114" t="str">
        <f aca="false">IF(Checks!$V$364="","",Checks!$V$364)&amp;IF(Checks!$AC$364="","",IF(Checks!$V$364="","",CHAR(10))&amp;"N/A just.: "&amp;Checks!$AC$364)&amp;IF(Checks!$W$364="","",CHAR(10)&amp;"Batch: "&amp;Checks!$W$364)&amp;IF(AND(Checks!$X$364="",Checks!$Y$364=""),"",CHAR(10)&amp;"Exp: "&amp;Checks!$X$364&amp;"  /  Act: "&amp;Checks!$Y$364)</f>
        <v/>
      </c>
      <c r="F31" s="114" t="str">
        <f aca="false">IF(Checks!$Z$364="","","Evidence: "&amp;Checks!$Z$364)&amp;IF(Checks!$AA$364="","",IF(Checks!$Z$364="","",CHAR(10))&amp;"CA: "&amp;Checks!$AA$364)</f>
        <v/>
      </c>
      <c r="G31" s="114" t="str">
        <f aca="false">IF(ISNUMBER(Checks!$AD$364),TEXT(Checks!$AD$364,"DD-MMM-YY HH:MM")&amp;" "&amp;Checks!$P$364,"")&amp;IF(Checks!$AE$364="","",CHAR(10)&amp;"Verifier: "&amp;Checks!$AE$364)&amp;IF(Checks!$T$364="","",CHAR(10)&amp;"PIC: "&amp;Checks!$T$364)</f>
        <v/>
      </c>
      <c r="H31" s="115" t="str">
        <f aca="false">IF(Checks!$AH$364="","",Checks!$AH$364)</f>
        <v>OPEN</v>
      </c>
    </row>
    <row r="32" customFormat="false" ht="114" hidden="false" customHeight="true" outlineLevel="0" collapsed="false">
      <c r="A32" s="114" t="str">
        <f aca="false">Checks!$A$365&amp;CHAR(10)&amp;IF(Checks!$I$365="","",Checks!$I$365&amp;": ")&amp;Checks!$J$365</f>
        <v>F11-T7-09
Uplift plan: Uplift plan confirmed with caterer vs STD Uplift Information</v>
      </c>
      <c r="B32" s="114" t="str">
        <f aca="false">Checks!$K$365&amp;IF(Checks!$O$365="","",IF(Checks!$K$365="","",CHAR(10))&amp;"Note: "&amp;Checks!$O$365)</f>
        <v>Service: Refreshment (Peanut &amp; Water); meal uplift stn KUL (ref lists KUL)
Note: Return catering uplifted at KUL on the outbound rotation (ref uplift stn = KUL). Confirm aircraft rotation.</v>
      </c>
      <c r="C32" s="114" t="str">
        <f aca="false">Checks!$N$365&amp;CHAR(10)&amp;IF(ISNUMBER(Checks!$R$365),TEXT(Checks!$R$365,"DD-MMM-YY HH:MM"),"")&amp;" "&amp;Checks!$P$365</f>
        <v>Required
05-Oct-26 15:50 KUL</v>
      </c>
      <c r="D32" s="114" t="str">
        <f aca="false">IF(Checks!$U$365="","",Checks!$U$365)&amp;IF(Checks!$AB$365="","",CHAR(10)&amp;"CA: "&amp;Checks!$AB$365)</f>
        <v/>
      </c>
      <c r="E32" s="114" t="str">
        <f aca="false">IF(Checks!$V$365="","",Checks!$V$365)&amp;IF(Checks!$AC$365="","",IF(Checks!$V$365="","",CHAR(10))&amp;"N/A just.: "&amp;Checks!$AC$365)&amp;IF(Checks!$W$365="","",CHAR(10)&amp;"Batch: "&amp;Checks!$W$365)&amp;IF(AND(Checks!$X$365="",Checks!$Y$365=""),"",CHAR(10)&amp;"Exp: "&amp;Checks!$X$365&amp;"  /  Act: "&amp;Checks!$Y$365)</f>
        <v/>
      </c>
      <c r="F32" s="114" t="str">
        <f aca="false">IF(Checks!$Z$365="","","Evidence: "&amp;Checks!$Z$365)&amp;IF(Checks!$AA$365="","",IF(Checks!$Z$365="","",CHAR(10))&amp;"CA: "&amp;Checks!$AA$365)</f>
        <v/>
      </c>
      <c r="G32" s="114" t="str">
        <f aca="false">IF(ISNUMBER(Checks!$AD$365),TEXT(Checks!$AD$365,"DD-MMM-YY HH:MM")&amp;" "&amp;Checks!$P$365,"")&amp;IF(Checks!$AE$365="","",CHAR(10)&amp;"Verifier: "&amp;Checks!$AE$365)&amp;IF(Checks!$T$365="","",CHAR(10)&amp;"PIC: "&amp;Checks!$T$365)</f>
        <v/>
      </c>
      <c r="H32" s="115" t="str">
        <f aca="false">IF(Checks!$AH$365="","",Checks!$AH$365)</f>
        <v>OPEN</v>
      </c>
    </row>
    <row r="33" customFormat="false" ht="223.5" hidden="false" customHeight="true" outlineLevel="0" collapsed="false">
      <c r="A33" s="114" t="str">
        <f aca="false">Checks!$A$366&amp;CHAR(10)&amp;IF(Checks!$I$366="","",Checks!$I$366&amp;": ")&amp;Checks!$J$366</f>
        <v>F11-T7-10
Uplift plan: Carrying flight for this leg's return catering identified and its KUL departure (UTC) entered on Flights col AX</v>
      </c>
      <c r="B33" s="114"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4" t="str">
        <f aca="false">Checks!$N$366&amp;CHAR(10)&amp;IF(ISNUMBER(Checks!$R$366),TEXT(Checks!$R$366,"DD-MMM-YY HH:MM"),"")&amp;" "&amp;Checks!$P$366</f>
        <v>Clarification required
05-Oct-26 15:50 KUL</v>
      </c>
      <c r="D33" s="114" t="str">
        <f aca="false">IF(Checks!$U$366="","",Checks!$U$366)&amp;IF(Checks!$AB$366="","",CHAR(10)&amp;"CA: "&amp;Checks!$AB$366)</f>
        <v/>
      </c>
      <c r="E33" s="114" t="str">
        <f aca="false">IF(Checks!$V$366="","",Checks!$V$366)&amp;IF(Checks!$AC$366="","",IF(Checks!$V$366="","",CHAR(10))&amp;"N/A just.: "&amp;Checks!$AC$366)&amp;IF(Checks!$W$366="","",CHAR(10)&amp;"Batch: "&amp;Checks!$W$366)&amp;IF(AND(Checks!$X$366="",Checks!$Y$366=""),"",CHAR(10)&amp;"Exp: "&amp;Checks!$X$366&amp;"  /  Act: "&amp;Checks!$Y$366)</f>
        <v/>
      </c>
      <c r="F33" s="114" t="str">
        <f aca="false">IF(Checks!$Z$366="","","Evidence: "&amp;Checks!$Z$366)&amp;IF(Checks!$AA$366="","",IF(Checks!$Z$366="","",CHAR(10))&amp;"CA: "&amp;Checks!$AA$366)</f>
        <v/>
      </c>
      <c r="G33" s="114" t="str">
        <f aca="false">IF(ISNUMBER(Checks!$AD$366),TEXT(Checks!$AD$366,"DD-MMM-YY HH:MM")&amp;" "&amp;Checks!$P$366,"")&amp;IF(Checks!$AE$366="","",CHAR(10)&amp;"Verifier: "&amp;Checks!$AE$366)&amp;IF(Checks!$T$366="","",CHAR(10)&amp;"PIC: "&amp;Checks!$T$366)</f>
        <v/>
      </c>
      <c r="H33" s="115" t="str">
        <f aca="false">IF(Checks!$AH$366="","",Checks!$AH$366)</f>
        <v>OPEN – CLARIFICATION</v>
      </c>
    </row>
    <row r="34" customFormat="false" ht="25.5" hidden="false" customHeight="true" outlineLevel="0" collapsed="false">
      <c r="A34" s="113"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Checks!$A$367&amp;CHAR(10)&amp;IF(Checks!$I$367="","",Checks!$I$367&amp;": ")&amp;Checks!$J$367</f>
        <v>F11-T24-01
Meal: Sensory test repeated on ACTUAL production batch for this flight</v>
      </c>
      <c r="B35" s="114" t="str">
        <f aca="false">Checks!$K$367&amp;IF(Checks!$O$367="","",IF(Checks!$K$367="","",CHAR(10))&amp;"Note: "&amp;Checks!$O$367)</f>
        <v>Batch ID, result, CA and acceptance mandatory
Note: Round-trip catered from KUL: due capped at the KUL loading deadline (Flights AY).</v>
      </c>
      <c r="C35" s="114" t="str">
        <f aca="false">Checks!$N$367&amp;CHAR(10)&amp;IF(ISNUMBER(Checks!$R$367),TEXT(Checks!$R$367,"DD-MMM-YY HH:MM"),"")&amp;" "&amp;Checks!$P$367</f>
        <v>Required
11-Oct-26 15:50 KUL</v>
      </c>
      <c r="D35" s="114" t="str">
        <f aca="false">IF(Checks!$U$367="","",Checks!$U$367)&amp;IF(Checks!$AB$367="","",CHAR(10)&amp;"CA: "&amp;Checks!$AB$367)</f>
        <v/>
      </c>
      <c r="E35" s="114" t="str">
        <f aca="false">IF(Checks!$V$367="","",Checks!$V$367)&amp;IF(Checks!$AC$367="","",IF(Checks!$V$367="","",CHAR(10))&amp;"N/A just.: "&amp;Checks!$AC$367)&amp;IF(Checks!$W$367="","",CHAR(10)&amp;"Batch: "&amp;Checks!$W$367)&amp;IF(AND(Checks!$X$367="",Checks!$Y$367=""),"",CHAR(10)&amp;"Exp: "&amp;Checks!$X$367&amp;"  /  Act: "&amp;Checks!$Y$367)</f>
        <v/>
      </c>
      <c r="F35" s="114" t="str">
        <f aca="false">IF(Checks!$Z$367="","","Evidence: "&amp;Checks!$Z$367)&amp;IF(Checks!$AA$367="","",IF(Checks!$Z$367="","",CHAR(10))&amp;"CA: "&amp;Checks!$AA$367)</f>
        <v/>
      </c>
      <c r="G35" s="114" t="str">
        <f aca="false">IF(ISNUMBER(Checks!$AD$367),TEXT(Checks!$AD$367,"DD-MMM-YY HH:MM")&amp;" "&amp;Checks!$P$367,"")&amp;IF(Checks!$AE$367="","",CHAR(10)&amp;"Verifier: "&amp;Checks!$AE$367)&amp;IF(Checks!$T$367="","",CHAR(10)&amp;"PIC: "&amp;Checks!$T$367)</f>
        <v/>
      </c>
      <c r="H35" s="115" t="str">
        <f aca="false">IF(Checks!$AH$367="","",Checks!$AH$367)</f>
        <v>OPEN</v>
      </c>
    </row>
    <row r="36" customFormat="false" ht="25.5" hidden="false" customHeight="true" outlineLevel="0" collapsed="false">
      <c r="A36" s="113"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3"/>
      <c r="C36" s="113"/>
      <c r="D36" s="113"/>
      <c r="E36" s="113"/>
      <c r="F36" s="113"/>
      <c r="G36" s="113"/>
      <c r="H36" s="113"/>
    </row>
    <row r="37" customFormat="false" ht="114" hidden="false" customHeight="true" outlineLevel="0" collapsed="false">
      <c r="A37" s="114" t="str">
        <f aca="false">Checks!$A$368&amp;CHAR(10)&amp;IF(Checks!$I$368="","",Checks!$I$368&amp;": ")&amp;Checks!$J$368</f>
        <v>F11-T12-01
Meal: Meal quality vs menu checklist</v>
      </c>
      <c r="B37" s="114" t="str">
        <f aca="false">Checks!$K$368&amp;IF(Checks!$O$368="","",IF(Checks!$K$368="","",CHAR(10))&amp;"Note: "&amp;Checks!$O$368)</f>
        <v>Note: Preparation check at caterer - does NOT confirm loading. Round-trip catered from KUL: due capped at the KUL loading deadline (Flights AY).</v>
      </c>
      <c r="C37" s="114" t="str">
        <f aca="false">Checks!$N$368&amp;CHAR(10)&amp;IF(ISNUMBER(Checks!$R$368),TEXT(Checks!$R$368,"DD-MMM-YY HH:MM"),"")&amp;" "&amp;Checks!$P$368</f>
        <v>Required
12-Oct-26 03:50 KUL</v>
      </c>
      <c r="D37" s="114" t="str">
        <f aca="false">IF(Checks!$U$368="","",Checks!$U$368)&amp;IF(Checks!$AB$368="","",CHAR(10)&amp;"CA: "&amp;Checks!$AB$368)</f>
        <v/>
      </c>
      <c r="E37" s="114" t="str">
        <f aca="false">IF(Checks!$V$368="","",Checks!$V$368)&amp;IF(Checks!$AC$368="","",IF(Checks!$V$368="","",CHAR(10))&amp;"N/A just.: "&amp;Checks!$AC$368)&amp;IF(Checks!$W$368="","",CHAR(10)&amp;"Batch: "&amp;Checks!$W$368)&amp;IF(AND(Checks!$X$368="",Checks!$Y$368=""),"",CHAR(10)&amp;"Exp: "&amp;Checks!$X$368&amp;"  /  Act: "&amp;Checks!$Y$368)</f>
        <v/>
      </c>
      <c r="F37" s="114" t="str">
        <f aca="false">IF(Checks!$Z$368="","","Evidence: "&amp;Checks!$Z$368)&amp;IF(Checks!$AA$368="","",IF(Checks!$Z$368="","",CHAR(10))&amp;"CA: "&amp;Checks!$AA$368)</f>
        <v/>
      </c>
      <c r="G37" s="114" t="str">
        <f aca="false">IF(ISNUMBER(Checks!$AD$368),TEXT(Checks!$AD$368,"DD-MMM-YY HH:MM")&amp;" "&amp;Checks!$P$368,"")&amp;IF(Checks!$AE$368="","",CHAR(10)&amp;"Verifier: "&amp;Checks!$AE$368)&amp;IF(Checks!$T$368="","",CHAR(10)&amp;"PIC: "&amp;Checks!$T$368)</f>
        <v/>
      </c>
      <c r="H37" s="115" t="str">
        <f aca="false">IF(Checks!$AH$368="","",Checks!$AH$368)</f>
        <v>OPEN</v>
      </c>
    </row>
    <row r="38" customFormat="false" ht="114" hidden="false" customHeight="true" outlineLevel="0" collapsed="false">
      <c r="A38" s="114" t="str">
        <f aca="false">Checks!$A$369&amp;CHAR(10)&amp;IF(Checks!$I$369="","",Checks!$I$369&amp;": ")&amp;Checks!$J$369</f>
        <v>F11-T12-02
Meal: Meal quantities vs menu checklist</v>
      </c>
      <c r="B38" s="114" t="str">
        <f aca="false">Checks!$K$369&amp;IF(Checks!$O$369="","",IF(Checks!$K$369="","",CHAR(10))&amp;"Note: "&amp;Checks!$O$369)</f>
        <v>Enter expected &amp; actual
Note: Preparation check at caterer - does NOT confirm loading. Round-trip catered from KUL: due capped at the KUL loading deadline (Flights AY).</v>
      </c>
      <c r="C38" s="114" t="str">
        <f aca="false">Checks!$N$369&amp;CHAR(10)&amp;IF(ISNUMBER(Checks!$R$369),TEXT(Checks!$R$369,"DD-MMM-YY HH:MM"),"")&amp;" "&amp;Checks!$P$369</f>
        <v>Required
12-Oct-26 03:50 KUL</v>
      </c>
      <c r="D38" s="114" t="str">
        <f aca="false">IF(Checks!$U$369="","",Checks!$U$369)&amp;IF(Checks!$AB$369="","",CHAR(10)&amp;"CA: "&amp;Checks!$AB$369)</f>
        <v/>
      </c>
      <c r="E38" s="114" t="str">
        <f aca="false">IF(Checks!$V$369="","",Checks!$V$369)&amp;IF(Checks!$AC$369="","",IF(Checks!$V$369="","",CHAR(10))&amp;"N/A just.: "&amp;Checks!$AC$369)&amp;IF(Checks!$W$369="","",CHAR(10)&amp;"Batch: "&amp;Checks!$W$369)&amp;IF(AND(Checks!$X$369="",Checks!$Y$369=""),"",CHAR(10)&amp;"Exp: "&amp;Checks!$X$369&amp;"  /  Act: "&amp;Checks!$Y$369)</f>
        <v/>
      </c>
      <c r="F38" s="114" t="str">
        <f aca="false">IF(Checks!$Z$369="","","Evidence: "&amp;Checks!$Z$369)&amp;IF(Checks!$AA$369="","",IF(Checks!$Z$369="","",CHAR(10))&amp;"CA: "&amp;Checks!$AA$369)</f>
        <v/>
      </c>
      <c r="G38" s="114" t="str">
        <f aca="false">IF(ISNUMBER(Checks!$AD$369),TEXT(Checks!$AD$369,"DD-MMM-YY HH:MM")&amp;" "&amp;Checks!$P$369,"")&amp;IF(Checks!$AE$369="","",CHAR(10)&amp;"Verifier: "&amp;Checks!$AE$369)&amp;IF(Checks!$T$369="","",CHAR(10)&amp;"PIC: "&amp;Checks!$T$369)</f>
        <v/>
      </c>
      <c r="H38" s="115" t="str">
        <f aca="false">IF(Checks!$AH$369="","",Checks!$AH$369)</f>
        <v>OPEN</v>
      </c>
    </row>
    <row r="39" customFormat="false" ht="114" hidden="false" customHeight="true" outlineLevel="0" collapsed="false">
      <c r="A39" s="114" t="str">
        <f aca="false">Checks!$A$370&amp;CHAR(10)&amp;IF(Checks!$I$370="","",Checks!$I$370&amp;": ")&amp;Checks!$J$370</f>
        <v>F11-T12-03
Equipment: Equipment cleanliness vs GLD</v>
      </c>
      <c r="B39" s="114" t="str">
        <f aca="false">Checks!$K$370&amp;IF(Checks!$O$370="","",IF(Checks!$K$370="","",CHAR(10))&amp;"Note: "&amp;Checks!$O$370)</f>
        <v>Note: Preparation check at caterer - does NOT confirm loading. Round-trip catered from KUL: due capped at the KUL loading deadline (Flights AY).</v>
      </c>
      <c r="C39" s="114" t="str">
        <f aca="false">Checks!$N$370&amp;CHAR(10)&amp;IF(ISNUMBER(Checks!$R$370),TEXT(Checks!$R$370,"DD-MMM-YY HH:MM"),"")&amp;" "&amp;Checks!$P$370</f>
        <v>Required
12-Oct-26 03:50 KUL</v>
      </c>
      <c r="D39" s="114" t="str">
        <f aca="false">IF(Checks!$U$370="","",Checks!$U$370)&amp;IF(Checks!$AB$370="","",CHAR(10)&amp;"CA: "&amp;Checks!$AB$370)</f>
        <v/>
      </c>
      <c r="E39" s="114" t="str">
        <f aca="false">IF(Checks!$V$370="","",Checks!$V$370)&amp;IF(Checks!$AC$370="","",IF(Checks!$V$370="","",CHAR(10))&amp;"N/A just.: "&amp;Checks!$AC$370)&amp;IF(Checks!$W$370="","",CHAR(10)&amp;"Batch: "&amp;Checks!$W$370)&amp;IF(AND(Checks!$X$370="",Checks!$Y$370=""),"",CHAR(10)&amp;"Exp: "&amp;Checks!$X$370&amp;"  /  Act: "&amp;Checks!$Y$370)</f>
        <v/>
      </c>
      <c r="F39" s="114" t="str">
        <f aca="false">IF(Checks!$Z$370="","","Evidence: "&amp;Checks!$Z$370)&amp;IF(Checks!$AA$370="","",IF(Checks!$Z$370="","",CHAR(10))&amp;"CA: "&amp;Checks!$AA$370)</f>
        <v/>
      </c>
      <c r="G39" s="114" t="str">
        <f aca="false">IF(ISNUMBER(Checks!$AD$370),TEXT(Checks!$AD$370,"DD-MMM-YY HH:MM")&amp;" "&amp;Checks!$P$370,"")&amp;IF(Checks!$AE$370="","",CHAR(10)&amp;"Verifier: "&amp;Checks!$AE$370)&amp;IF(Checks!$T$370="","",CHAR(10)&amp;"PIC: "&amp;Checks!$T$370)</f>
        <v/>
      </c>
      <c r="H39" s="115" t="str">
        <f aca="false">IF(Checks!$AH$370="","",Checks!$AH$370)</f>
        <v>OPEN</v>
      </c>
    </row>
    <row r="40" customFormat="false" ht="114" hidden="false" customHeight="true" outlineLevel="0" collapsed="false">
      <c r="A40" s="114" t="str">
        <f aca="false">Checks!$A$371&amp;CHAR(10)&amp;IF(Checks!$I$371="","",Checks!$I$371&amp;": ")&amp;Checks!$J$371</f>
        <v>F11-T12-04
Equipment: Equipment presentation vs GLD</v>
      </c>
      <c r="B40" s="114" t="str">
        <f aca="false">Checks!$K$371&amp;IF(Checks!$O$371="","",IF(Checks!$K$371="","",CHAR(10))&amp;"Note: "&amp;Checks!$O$371)</f>
        <v>Note: Preparation check at caterer - does NOT confirm loading. Round-trip catered from KUL: due capped at the KUL loading deadline (Flights AY).</v>
      </c>
      <c r="C40" s="114" t="str">
        <f aca="false">Checks!$N$371&amp;CHAR(10)&amp;IF(ISNUMBER(Checks!$R$371),TEXT(Checks!$R$371,"DD-MMM-YY HH:MM"),"")&amp;" "&amp;Checks!$P$371</f>
        <v>Required
12-Oct-26 03:50 KUL</v>
      </c>
      <c r="D40" s="114" t="str">
        <f aca="false">IF(Checks!$U$371="","",Checks!$U$371)&amp;IF(Checks!$AB$371="","",CHAR(10)&amp;"CA: "&amp;Checks!$AB$371)</f>
        <v/>
      </c>
      <c r="E40" s="114" t="str">
        <f aca="false">IF(Checks!$V$371="","",Checks!$V$371)&amp;IF(Checks!$AC$371="","",IF(Checks!$V$371="","",CHAR(10))&amp;"N/A just.: "&amp;Checks!$AC$371)&amp;IF(Checks!$W$371="","",CHAR(10)&amp;"Batch: "&amp;Checks!$W$371)&amp;IF(AND(Checks!$X$371="",Checks!$Y$371=""),"",CHAR(10)&amp;"Exp: "&amp;Checks!$X$371&amp;"  /  Act: "&amp;Checks!$Y$371)</f>
        <v/>
      </c>
      <c r="F40" s="114" t="str">
        <f aca="false">IF(Checks!$Z$371="","","Evidence: "&amp;Checks!$Z$371)&amp;IF(Checks!$AA$371="","",IF(Checks!$Z$371="","",CHAR(10))&amp;"CA: "&amp;Checks!$AA$371)</f>
        <v/>
      </c>
      <c r="G40" s="114" t="str">
        <f aca="false">IF(ISNUMBER(Checks!$AD$371),TEXT(Checks!$AD$371,"DD-MMM-YY HH:MM")&amp;" "&amp;Checks!$P$371,"")&amp;IF(Checks!$AE$371="","",CHAR(10)&amp;"Verifier: "&amp;Checks!$AE$371)&amp;IF(Checks!$T$371="","",CHAR(10)&amp;"PIC: "&amp;Checks!$T$371)</f>
        <v/>
      </c>
      <c r="H40" s="115" t="str">
        <f aca="false">IF(Checks!$AH$371="","",Checks!$AH$371)</f>
        <v>OPEN</v>
      </c>
    </row>
    <row r="41" customFormat="false" ht="114" hidden="false" customHeight="true" outlineLevel="0" collapsed="false">
      <c r="A41" s="114" t="str">
        <f aca="false">Checks!$A$372&amp;CHAR(10)&amp;IF(Checks!$I$372="","",Checks!$I$372&amp;": ")&amp;Checks!$J$372</f>
        <v>F11-T12-05
Equipment: Equipment serviceability vs GLD</v>
      </c>
      <c r="B41" s="114" t="str">
        <f aca="false">Checks!$K$372&amp;IF(Checks!$O$372="","",IF(Checks!$K$372="","",CHAR(10))&amp;"Note: "&amp;Checks!$O$372)</f>
        <v>Note: Preparation check at caterer - does NOT confirm loading. Round-trip catered from KUL: due capped at the KUL loading deadline (Flights AY).</v>
      </c>
      <c r="C41" s="114" t="str">
        <f aca="false">Checks!$N$372&amp;CHAR(10)&amp;IF(ISNUMBER(Checks!$R$372),TEXT(Checks!$R$372,"DD-MMM-YY HH:MM"),"")&amp;" "&amp;Checks!$P$372</f>
        <v>Required
12-Oct-26 03:50 KUL</v>
      </c>
      <c r="D41" s="114" t="str">
        <f aca="false">IF(Checks!$U$372="","",Checks!$U$372)&amp;IF(Checks!$AB$372="","",CHAR(10)&amp;"CA: "&amp;Checks!$AB$372)</f>
        <v/>
      </c>
      <c r="E41" s="114" t="str">
        <f aca="false">IF(Checks!$V$372="","",Checks!$V$372)&amp;IF(Checks!$AC$372="","",IF(Checks!$V$372="","",CHAR(10))&amp;"N/A just.: "&amp;Checks!$AC$372)&amp;IF(Checks!$W$372="","",CHAR(10)&amp;"Batch: "&amp;Checks!$W$372)&amp;IF(AND(Checks!$X$372="",Checks!$Y$372=""),"",CHAR(10)&amp;"Exp: "&amp;Checks!$X$372&amp;"  /  Act: "&amp;Checks!$Y$372)</f>
        <v/>
      </c>
      <c r="F41" s="114" t="str">
        <f aca="false">IF(Checks!$Z$372="","","Evidence: "&amp;Checks!$Z$372)&amp;IF(Checks!$AA$372="","",IF(Checks!$Z$372="","",CHAR(10))&amp;"CA: "&amp;Checks!$AA$372)</f>
        <v/>
      </c>
      <c r="G41" s="114" t="str">
        <f aca="false">IF(ISNUMBER(Checks!$AD$372),TEXT(Checks!$AD$372,"DD-MMM-YY HH:MM")&amp;" "&amp;Checks!$P$372,"")&amp;IF(Checks!$AE$372="","",CHAR(10)&amp;"Verifier: "&amp;Checks!$AE$372)&amp;IF(Checks!$T$372="","",CHAR(10)&amp;"PIC: "&amp;Checks!$T$372)</f>
        <v/>
      </c>
      <c r="H41" s="115" t="str">
        <f aca="false">IF(Checks!$AH$372="","",Checks!$AH$372)</f>
        <v>OPEN</v>
      </c>
    </row>
    <row r="42" customFormat="false" ht="234.75" hidden="false" customHeight="true" outlineLevel="0" collapsed="false">
      <c r="A42" s="114" t="str">
        <f aca="false">Checks!$A$373&amp;CHAR(10)&amp;IF(Checks!$I$373="","",Checks!$I$373&amp;": ")&amp;Checks!$J$373</f>
        <v>F11-T12-06
Equipment: Equipment quantities vs GLD</v>
      </c>
      <c r="B42" s="114"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Checks!$N$373&amp;CHAR(10)&amp;IF(ISNUMBER(Checks!$R$373),TEXT(Checks!$R$373,"DD-MMM-YY HH:MM"),"")&amp;" "&amp;Checks!$P$373</f>
        <v>Required
12-Oct-26 03:50 KUL</v>
      </c>
      <c r="D42" s="114" t="str">
        <f aca="false">IF(Checks!$U$373="","",Checks!$U$373)&amp;IF(Checks!$AB$373="","",CHAR(10)&amp;"CA: "&amp;Checks!$AB$373)</f>
        <v/>
      </c>
      <c r="E42" s="114" t="str">
        <f aca="false">IF(Checks!$V$373="","",Checks!$V$373)&amp;IF(Checks!$AC$373="","",IF(Checks!$V$373="","",CHAR(10))&amp;"N/A just.: "&amp;Checks!$AC$373)&amp;IF(Checks!$W$373="","",CHAR(10)&amp;"Batch: "&amp;Checks!$W$373)&amp;IF(AND(Checks!$X$373="",Checks!$Y$373=""),"",CHAR(10)&amp;"Exp: "&amp;Checks!$X$373&amp;"  /  Act: "&amp;Checks!$Y$373)</f>
        <v/>
      </c>
      <c r="F42" s="114" t="str">
        <f aca="false">IF(Checks!$Z$373="","","Evidence: "&amp;Checks!$Z$373)&amp;IF(Checks!$AA$373="","",IF(Checks!$Z$373="","",CHAR(10))&amp;"CA: "&amp;Checks!$AA$373)</f>
        <v/>
      </c>
      <c r="G42" s="114" t="str">
        <f aca="false">IF(ISNUMBER(Checks!$AD$373),TEXT(Checks!$AD$373,"DD-MMM-YY HH:MM")&amp;" "&amp;Checks!$P$373,"")&amp;IF(Checks!$AE$373="","",CHAR(10)&amp;"Verifier: "&amp;Checks!$AE$373)&amp;IF(Checks!$T$373="","",CHAR(10)&amp;"PIC: "&amp;Checks!$T$373)</f>
        <v/>
      </c>
      <c r="H42" s="115" t="str">
        <f aca="false">IF(Checks!$AH$373="","",Checks!$AH$373)</f>
        <v>OPEN</v>
      </c>
    </row>
    <row r="43" customFormat="false" ht="114" hidden="false" customHeight="true" outlineLevel="0" collapsed="false">
      <c r="A43" s="114" t="str">
        <f aca="false">Checks!$A$374&amp;CHAR(10)&amp;IF(Checks!$I$374="","",Checks!$I$374&amp;": ")&amp;Checks!$J$374</f>
        <v>F11-T12-07
Equipment: Loading positions planned vs GLD</v>
      </c>
      <c r="B43" s="114" t="str">
        <f aca="false">Checks!$K$374&amp;IF(Checks!$O$374="","",IF(Checks!$K$374="","",CHAR(10))&amp;"Note: "&amp;Checks!$O$374)</f>
        <v>Note: Preparation check at caterer - does NOT confirm loading. Round-trip catered from KUL: due capped at the KUL loading deadline (Flights AY).</v>
      </c>
      <c r="C43" s="114" t="str">
        <f aca="false">Checks!$N$374&amp;CHAR(10)&amp;IF(ISNUMBER(Checks!$R$374),TEXT(Checks!$R$374,"DD-MMM-YY HH:MM"),"")&amp;" "&amp;Checks!$P$374</f>
        <v>Required
12-Oct-26 03:50 KUL</v>
      </c>
      <c r="D43" s="114" t="str">
        <f aca="false">IF(Checks!$U$374="","",Checks!$U$374)&amp;IF(Checks!$AB$374="","",CHAR(10)&amp;"CA: "&amp;Checks!$AB$374)</f>
        <v/>
      </c>
      <c r="E43" s="114" t="str">
        <f aca="false">IF(Checks!$V$374="","",Checks!$V$374)&amp;IF(Checks!$AC$374="","",IF(Checks!$V$374="","",CHAR(10))&amp;"N/A just.: "&amp;Checks!$AC$374)&amp;IF(Checks!$W$374="","",CHAR(10)&amp;"Batch: "&amp;Checks!$W$374)&amp;IF(AND(Checks!$X$374="",Checks!$Y$374=""),"",CHAR(10)&amp;"Exp: "&amp;Checks!$X$374&amp;"  /  Act: "&amp;Checks!$Y$374)</f>
        <v/>
      </c>
      <c r="F43" s="114" t="str">
        <f aca="false">IF(Checks!$Z$374="","","Evidence: "&amp;Checks!$Z$374)&amp;IF(Checks!$AA$374="","",IF(Checks!$Z$374="","",CHAR(10))&amp;"CA: "&amp;Checks!$AA$374)</f>
        <v/>
      </c>
      <c r="G43" s="114" t="str">
        <f aca="false">IF(ISNUMBER(Checks!$AD$374),TEXT(Checks!$AD$374,"DD-MMM-YY HH:MM")&amp;" "&amp;Checks!$P$374,"")&amp;IF(Checks!$AE$374="","",CHAR(10)&amp;"Verifier: "&amp;Checks!$AE$374)&amp;IF(Checks!$T$374="","",CHAR(10)&amp;"PIC: "&amp;Checks!$T$374)</f>
        <v/>
      </c>
      <c r="H43" s="115" t="str">
        <f aca="false">IF(Checks!$AH$374="","",Checks!$AH$374)</f>
        <v>OPEN</v>
      </c>
    </row>
    <row r="44" customFormat="false" ht="168.75" hidden="false" customHeight="true" outlineLevel="0" collapsed="false">
      <c r="A44" s="114" t="str">
        <f aca="false">Checks!$A$375&amp;CHAR(10)&amp;IF(Checks!$I$375="","",Checks!$I$375&amp;": ")&amp;Checks!$J$375</f>
        <v>F11-T12-08
Seat Linen: Seat pillow (EY) - prepared</v>
      </c>
      <c r="B44" s="114"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4" t="str">
        <f aca="false">Checks!$N$375&amp;CHAR(10)&amp;IF(ISNUMBER(Checks!$R$375),TEXT(Checks!$R$375,"DD-MMM-YY HH:MM"),"")&amp;" "&amp;Checks!$P$375</f>
        <v>Required
12-Oct-26 03:50 KUL</v>
      </c>
      <c r="D44" s="114" t="str">
        <f aca="false">IF(Checks!$U$375="","",Checks!$U$375)&amp;IF(Checks!$AB$375="","",CHAR(10)&amp;"CA: "&amp;Checks!$AB$375)</f>
        <v/>
      </c>
      <c r="E44" s="114" t="str">
        <f aca="false">IF(Checks!$V$375="","",Checks!$V$375)&amp;IF(Checks!$AC$375="","",IF(Checks!$V$375="","",CHAR(10))&amp;"N/A just.: "&amp;Checks!$AC$375)&amp;IF(Checks!$W$375="","",CHAR(10)&amp;"Batch: "&amp;Checks!$W$375)&amp;IF(AND(Checks!$X$375="",Checks!$Y$375=""),"",CHAR(10)&amp;"Exp: "&amp;Checks!$X$375&amp;"  /  Act: "&amp;Checks!$Y$375)</f>
        <v/>
      </c>
      <c r="F44" s="114" t="str">
        <f aca="false">IF(Checks!$Z$375="","","Evidence: "&amp;Checks!$Z$375)&amp;IF(Checks!$AA$375="","",IF(Checks!$Z$375="","",CHAR(10))&amp;"CA: "&amp;Checks!$AA$375)</f>
        <v/>
      </c>
      <c r="G44" s="114" t="str">
        <f aca="false">IF(ISNUMBER(Checks!$AD$375),TEXT(Checks!$AD$375,"DD-MMM-YY HH:MM")&amp;" "&amp;Checks!$P$375,"")&amp;IF(Checks!$AE$375="","",CHAR(10)&amp;"Verifier: "&amp;Checks!$AE$375)&amp;IF(Checks!$T$375="","",CHAR(10)&amp;"PIC: "&amp;Checks!$T$375)</f>
        <v/>
      </c>
      <c r="H44" s="115" t="str">
        <f aca="false">IF(Checks!$AH$375="","",Checks!$AH$375)</f>
        <v>OPEN</v>
      </c>
    </row>
    <row r="45" customFormat="false" ht="25.5" hidden="false" customHeight="true" outlineLevel="0" collapsed="false">
      <c r="A45" s="113"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3"/>
      <c r="C45" s="113"/>
      <c r="D45" s="113"/>
      <c r="E45" s="113"/>
      <c r="F45" s="113"/>
      <c r="G45" s="113"/>
      <c r="H45" s="113"/>
    </row>
    <row r="46" customFormat="false" ht="114" hidden="false" customHeight="true" outlineLevel="0" collapsed="false">
      <c r="A46" s="114" t="str">
        <f aca="false">Checks!$A$376&amp;CHAR(10)&amp;IF(Checks!$I$376="","",Checks!$I$376&amp;": ")&amp;Checks!$J$376</f>
        <v>F11-UPL-01
Meal: Meals physically uplifted on board - quantity vs menu checklist</v>
      </c>
      <c r="B46" s="114" t="str">
        <f aca="false">Checks!$K$376&amp;IF(Checks!$O$376="","",IF(Checks!$K$376="","",CHAR(10))&amp;"Note: "&amp;Checks!$O$376)</f>
        <v>Enter expected &amp; actual
Note: Confirm on board before departure; completion time must fall inside the uplift window.</v>
      </c>
      <c r="C46" s="114" t="str">
        <f aca="false">Checks!$N$376&amp;CHAR(10)&amp;IF(ISNUMBER(Checks!$R$376),TEXT(Checks!$R$376,"DD-MMM-YY HH:MM"),"")&amp;" "&amp;Checks!$P$376</f>
        <v>Required
12-Oct-26 15:50 PEN</v>
      </c>
      <c r="D46" s="114" t="str">
        <f aca="false">IF(Checks!$U$376="","",Checks!$U$376)&amp;IF(Checks!$AB$376="","",CHAR(10)&amp;"CA: "&amp;Checks!$AB$376)</f>
        <v/>
      </c>
      <c r="E46" s="114" t="str">
        <f aca="false">IF(Checks!$V$376="","",Checks!$V$376)&amp;IF(Checks!$AC$376="","",IF(Checks!$V$376="","",CHAR(10))&amp;"N/A just.: "&amp;Checks!$AC$376)&amp;IF(Checks!$W$376="","",CHAR(10)&amp;"Batch: "&amp;Checks!$W$376)&amp;IF(AND(Checks!$X$376="",Checks!$Y$376=""),"",CHAR(10)&amp;"Exp: "&amp;Checks!$X$376&amp;"  /  Act: "&amp;Checks!$Y$376)</f>
        <v/>
      </c>
      <c r="F46" s="114" t="str">
        <f aca="false">IF(Checks!$Z$376="","","Evidence: "&amp;Checks!$Z$376)&amp;IF(Checks!$AA$376="","",IF(Checks!$Z$376="","",CHAR(10))&amp;"CA: "&amp;Checks!$AA$376)</f>
        <v/>
      </c>
      <c r="G46" s="114" t="str">
        <f aca="false">IF(ISNUMBER(Checks!$AD$376),TEXT(Checks!$AD$376,"DD-MMM-YY HH:MM")&amp;" "&amp;Checks!$P$376,"")&amp;IF(Checks!$AE$376="","",CHAR(10)&amp;"Verifier: "&amp;Checks!$AE$376)&amp;IF(Checks!$T$376="","",CHAR(10)&amp;"PIC: "&amp;Checks!$T$376)</f>
        <v/>
      </c>
      <c r="H46" s="115" t="str">
        <f aca="false">IF(Checks!$AH$376="","",Checks!$AH$376)</f>
        <v>OPEN</v>
      </c>
    </row>
    <row r="47" customFormat="false" ht="114" hidden="false" customHeight="true" outlineLevel="0" collapsed="false">
      <c r="A47" s="114" t="str">
        <f aca="false">Checks!$A$377&amp;CHAR(10)&amp;IF(Checks!$I$377="","",Checks!$I$377&amp;": ")&amp;Checks!$J$377</f>
        <v>F11-UPL-02
Equipment: Equipment physically loaded at GLD positions - quantity &amp; positions</v>
      </c>
      <c r="B47" s="114" t="str">
        <f aca="false">Checks!$K$377&amp;IF(Checks!$O$377="","",IF(Checks!$K$377="","",CHAR(10))&amp;"Note: "&amp;Checks!$O$377)</f>
        <v>Enter expected &amp; actual
Note: Confirm on board before departure; completion time must fall inside the uplift window.</v>
      </c>
      <c r="C47" s="114" t="str">
        <f aca="false">Checks!$N$377&amp;CHAR(10)&amp;IF(ISNUMBER(Checks!$R$377),TEXT(Checks!$R$377,"DD-MMM-YY HH:MM"),"")&amp;" "&amp;Checks!$P$377</f>
        <v>Required
12-Oct-26 15:50 PEN</v>
      </c>
      <c r="D47" s="114" t="str">
        <f aca="false">IF(Checks!$U$377="","",Checks!$U$377)&amp;IF(Checks!$AB$377="","",CHAR(10)&amp;"CA: "&amp;Checks!$AB$377)</f>
        <v/>
      </c>
      <c r="E47" s="114" t="str">
        <f aca="false">IF(Checks!$V$377="","",Checks!$V$377)&amp;IF(Checks!$AC$377="","",IF(Checks!$V$377="","",CHAR(10))&amp;"N/A just.: "&amp;Checks!$AC$377)&amp;IF(Checks!$W$377="","",CHAR(10)&amp;"Batch: "&amp;Checks!$W$377)&amp;IF(AND(Checks!$X$377="",Checks!$Y$377=""),"",CHAR(10)&amp;"Exp: "&amp;Checks!$X$377&amp;"  /  Act: "&amp;Checks!$Y$377)</f>
        <v/>
      </c>
      <c r="F47" s="114" t="str">
        <f aca="false">IF(Checks!$Z$377="","","Evidence: "&amp;Checks!$Z$377)&amp;IF(Checks!$AA$377="","",IF(Checks!$Z$377="","",CHAR(10))&amp;"CA: "&amp;Checks!$AA$377)</f>
        <v/>
      </c>
      <c r="G47" s="114" t="str">
        <f aca="false">IF(ISNUMBER(Checks!$AD$377),TEXT(Checks!$AD$377,"DD-MMM-YY HH:MM")&amp;" "&amp;Checks!$P$377,"")&amp;IF(Checks!$AE$377="","",CHAR(10)&amp;"Verifier: "&amp;Checks!$AE$377)&amp;IF(Checks!$T$377="","",CHAR(10)&amp;"PIC: "&amp;Checks!$T$377)</f>
        <v/>
      </c>
      <c r="H47" s="115" t="str">
        <f aca="false">IF(Checks!$AH$377="","",Checks!$AH$377)</f>
        <v>OPEN</v>
      </c>
    </row>
    <row r="48" customFormat="false" ht="213" hidden="false" customHeight="true" outlineLevel="0" collapsed="false">
      <c r="A48" s="114" t="str">
        <f aca="false">Checks!$A$378&amp;CHAR(10)&amp;IF(Checks!$I$378="","",Checks!$I$378&amp;": ")&amp;Checks!$J$378</f>
        <v>F11-UPL-03
Uplift plan: Return catering for MH1149 physically loaded at KUL on the carrying flight (meals, equipment and all items below)</v>
      </c>
      <c r="B48" s="114"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4" t="str">
        <f aca="false">Checks!$N$378&amp;CHAR(10)&amp;IF(ISNUMBER(Checks!$R$378),TEXT(Checks!$R$378,"DD-MMM-YY HH:MM"),"")&amp;" "&amp;Checks!$P$378</f>
        <v>Required
12-Oct-26 11:45 KUL</v>
      </c>
      <c r="D48" s="114" t="str">
        <f aca="false">IF(Checks!$U$378="","",Checks!$U$378)&amp;IF(Checks!$AB$378="","",CHAR(10)&amp;"CA: "&amp;Checks!$AB$378)</f>
        <v/>
      </c>
      <c r="E48" s="114" t="str">
        <f aca="false">IF(Checks!$V$378="","",Checks!$V$378)&amp;IF(Checks!$AC$378="","",IF(Checks!$V$378="","",CHAR(10))&amp;"N/A just.: "&amp;Checks!$AC$378)&amp;IF(Checks!$W$378="","",CHAR(10)&amp;"Batch: "&amp;Checks!$W$378)&amp;IF(AND(Checks!$X$378="",Checks!$Y$378=""),"",CHAR(10)&amp;"Exp: "&amp;Checks!$X$378&amp;"  /  Act: "&amp;Checks!$Y$378)</f>
        <v/>
      </c>
      <c r="F48" s="114" t="str">
        <f aca="false">IF(Checks!$Z$378="","","Evidence: "&amp;Checks!$Z$378)&amp;IF(Checks!$AA$378="","",IF(Checks!$Z$378="","",CHAR(10))&amp;"CA: "&amp;Checks!$AA$378)</f>
        <v/>
      </c>
      <c r="G48" s="114" t="str">
        <f aca="false">IF(ISNUMBER(Checks!$AD$378),TEXT(Checks!$AD$378,"DD-MMM-YY HH:MM")&amp;" "&amp;Checks!$P$378,"")&amp;IF(Checks!$AE$378="","",CHAR(10)&amp;"Verifier: "&amp;Checks!$AE$378)&amp;IF(Checks!$T$378="","",CHAR(10)&amp;"PIC: "&amp;Checks!$T$378)</f>
        <v/>
      </c>
      <c r="H48" s="115" t="str">
        <f aca="false">IF(Checks!$AH$378="","",Checks!$AH$378)</f>
        <v>OPEN</v>
      </c>
    </row>
    <row r="49" customFormat="false" ht="114" hidden="false" customHeight="true" outlineLevel="0" collapsed="false">
      <c r="A49" s="114" t="str">
        <f aca="false">Checks!$A$379&amp;CHAR(10)&amp;IF(Checks!$I$379="","",Checks!$I$379&amp;": ")&amp;Checks!$J$379</f>
        <v>F11-UPL-04
Seat Linen: Seat pillow (EY) - on board</v>
      </c>
      <c r="B49" s="114" t="str">
        <f aca="false">Checks!$K$379&amp;IF(Checks!$O$379="","",IF(Checks!$K$379="","",CHAR(10))&amp;"Note: "&amp;Checks!$O$379)</f>
        <v>Available 100% (ticked in reference)</v>
      </c>
      <c r="C49" s="114" t="str">
        <f aca="false">Checks!$N$379&amp;CHAR(10)&amp;IF(ISNUMBER(Checks!$R$379),TEXT(Checks!$R$379,"DD-MMM-YY HH:MM"),"")&amp;" "&amp;Checks!$P$379</f>
        <v>Required
12-Oct-26 15:50 PEN</v>
      </c>
      <c r="D49" s="114" t="str">
        <f aca="false">IF(Checks!$U$379="","",Checks!$U$379)&amp;IF(Checks!$AB$379="","",CHAR(10)&amp;"CA: "&amp;Checks!$AB$379)</f>
        <v/>
      </c>
      <c r="E49" s="114" t="str">
        <f aca="false">IF(Checks!$V$379="","",Checks!$V$379)&amp;IF(Checks!$AC$379="","",IF(Checks!$V$379="","",CHAR(10))&amp;"N/A just.: "&amp;Checks!$AC$379)&amp;IF(Checks!$W$379="","",CHAR(10)&amp;"Batch: "&amp;Checks!$W$379)&amp;IF(AND(Checks!$X$379="",Checks!$Y$379=""),"",CHAR(10)&amp;"Exp: "&amp;Checks!$X$379&amp;"  /  Act: "&amp;Checks!$Y$379)</f>
        <v/>
      </c>
      <c r="F49" s="114" t="str">
        <f aca="false">IF(Checks!$Z$379="","","Evidence: "&amp;Checks!$Z$379)&amp;IF(Checks!$AA$379="","",IF(Checks!$Z$379="","",CHAR(10))&amp;"CA: "&amp;Checks!$AA$379)</f>
        <v/>
      </c>
      <c r="G49" s="114" t="str">
        <f aca="false">IF(ISNUMBER(Checks!$AD$379),TEXT(Checks!$AD$379,"DD-MMM-YY HH:MM")&amp;" "&amp;Checks!$P$379,"")&amp;IF(Checks!$AE$379="","",CHAR(10)&amp;"Verifier: "&amp;Checks!$AE$379)&amp;IF(Checks!$T$379="","",CHAR(10)&amp;"PIC: "&amp;Checks!$T$379)</f>
        <v/>
      </c>
      <c r="H49" s="115" t="str">
        <f aca="false">IF(Checks!$AH$379="","",Checks!$AH$379)</f>
        <v>OPEN</v>
      </c>
    </row>
    <row r="51" customFormat="false" ht="24" hidden="false" customHeight="true" outlineLevel="0" collapsed="false">
      <c r="A51" s="116" t="s">
        <v>3453</v>
      </c>
      <c r="B51" s="116"/>
      <c r="C51" s="116"/>
      <c r="D51" s="116"/>
      <c r="E51" s="116" t="s">
        <v>3454</v>
      </c>
      <c r="F51" s="116"/>
      <c r="G51" s="116"/>
      <c r="H51" s="116"/>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9">
    <cfRule type="expression" priority="18" aboveAverage="0" equalAverage="0" bottom="0" percent="0" rank="0" text="" dxfId="35">
      <formula>LEFT($H24,3)="N/A"</formula>
    </cfRule>
  </conditionalFormatting>
  <conditionalFormatting sqref="D24:D4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3408</v>
      </c>
      <c r="B2" s="94" t="str">
        <f aca="false">Flights!$F$16&amp;"   "&amp;TEXT(Flights!$D$16,"DD-MMM-YY")&amp;" ("&amp;Flights!$E$16&amp;")"</f>
        <v>MH0139   12-Oct-26 (MON)</v>
      </c>
      <c r="C2" s="94"/>
      <c r="D2" s="94"/>
      <c r="E2" s="95" t="s">
        <v>3409</v>
      </c>
      <c r="F2" s="96" t="str">
        <f aca="false">Flights!$AT$16</f>
        <v>NOT READY – DOCUMENTS</v>
      </c>
      <c r="G2" s="96"/>
      <c r="H2" s="96"/>
    </row>
    <row r="3" customFormat="false" ht="24" hidden="false" customHeight="true" outlineLevel="0" collapsed="false">
      <c r="A3" s="93" t="s">
        <v>3410</v>
      </c>
      <c r="B3" s="94" t="str">
        <f aca="false">Flights!$G$16&amp;" → "&amp;Flights!$H$16&amp;"   Class "&amp;Flights!$K$16&amp;"   Seat "&amp;Flights!$O$16</f>
        <v>KUL → ADL   Class BC   Seat 1K</v>
      </c>
      <c r="C3" s="94"/>
      <c r="D3" s="94"/>
      <c r="E3" s="95" t="s">
        <v>73</v>
      </c>
      <c r="F3" s="95" t="s">
        <v>3411</v>
      </c>
      <c r="G3" s="95" t="s">
        <v>3412</v>
      </c>
      <c r="H3" s="95"/>
    </row>
    <row r="4" customFormat="false" ht="24" hidden="false" customHeight="true" outlineLevel="0" collapsed="false">
      <c r="A4" s="93" t="s">
        <v>3413</v>
      </c>
      <c r="B4" s="94" t="str">
        <f aca="false">IF(ISNUMBER(Flights!$I$16),TEXT(Flights!$I$16,"DD-MMM-YY HH:MM"),"")&amp;" "&amp;Flights!$G$16&amp;"  →  "&amp;IF(ISNUMBER(Flights!$J$16),TEXT(Flights!$J$16,"DD-MMM-YY HH:MM"),"")&amp;" "&amp;Flights!$H$16</f>
        <v>12-Oct-26 22:25 KUL  →  13-Oct-26 08:00 ADL</v>
      </c>
      <c r="C4" s="94"/>
      <c r="D4" s="94"/>
      <c r="E4" s="93" t="s">
        <v>3414</v>
      </c>
      <c r="F4" s="97" t="str">
        <f aca="false">IF(ISNUMBER(Flights!$AG$16),TEXT(Flights!$AG$16,"DD-MMM-YY HH:MM"),"")&amp;" "&amp;Flights!$V$16</f>
        <v>05-Oct-26 22:25 KUL</v>
      </c>
      <c r="G4" s="98" t="n">
        <f aca="false">Flights!$AJ$16</f>
        <v>0</v>
      </c>
      <c r="H4" s="98"/>
    </row>
    <row r="5" customFormat="false" ht="24" hidden="false" customHeight="true" outlineLevel="0" collapsed="false">
      <c r="A5" s="93" t="s">
        <v>3415</v>
      </c>
      <c r="B5" s="94" t="str">
        <f aca="false">Flights!$L$16&amp;" – "&amp;Flights!$M$16</f>
        <v>A339 – A330-900 (A339)</v>
      </c>
      <c r="C5" s="94"/>
      <c r="D5" s="94"/>
      <c r="E5" s="93" t="s">
        <v>3416</v>
      </c>
      <c r="F5" s="97" t="str">
        <f aca="false">IF(ISNUMBER(Flights!$AH$16),TEXT(Flights!$AH$16,"DD-MMM-YY HH:MM"),"")&amp;" "&amp;Flights!$V$16</f>
        <v>11-Oct-26 22:25 KUL</v>
      </c>
      <c r="G5" s="98" t="n">
        <f aca="false">Flights!$AK$16</f>
        <v>0</v>
      </c>
      <c r="H5" s="98"/>
    </row>
    <row r="6" customFormat="false" ht="24" hidden="false" customHeight="true" outlineLevel="0" collapsed="false">
      <c r="A6" s="93" t="s">
        <v>3417</v>
      </c>
      <c r="B6" s="94" t="str">
        <f aca="false">IF(TRIM(Flights!$N$16)="","__________________",Flights!$N$16)</f>
        <v>__________________</v>
      </c>
      <c r="C6" s="94"/>
      <c r="D6" s="94"/>
      <c r="E6" s="93" t="s">
        <v>3418</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3419</v>
      </c>
      <c r="B7" s="94" t="str">
        <f aca="false">Flights!$T$16</f>
        <v>1.5 Meal (Meal)</v>
      </c>
      <c r="C7" s="94"/>
      <c r="D7" s="94"/>
      <c r="E7" s="93" t="s">
        <v>3420</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155</v>
      </c>
      <c r="B8" s="94" t="str">
        <f aca="false">Flights!$V$16&amp;"   (reference uplift stns: "&amp;Flights!$U$16&amp;")"</f>
        <v>KUL   (reference uplift stns: KUL/ADL)</v>
      </c>
      <c r="C8" s="94"/>
      <c r="D8" s="94"/>
      <c r="E8" s="93" t="s">
        <v>3421</v>
      </c>
      <c r="F8" s="99" t="s">
        <v>3422</v>
      </c>
      <c r="G8" s="98" t="n">
        <f aca="false">Flights!$AN$16</f>
        <v>0</v>
      </c>
      <c r="H8" s="98"/>
    </row>
    <row r="9" customFormat="false" ht="12.75" hidden="false" customHeight="true" outlineLevel="0" collapsed="false">
      <c r="A9" s="93" t="s">
        <v>3423</v>
      </c>
      <c r="B9" s="94" t="str">
        <f aca="false">TRIM(Flights!$P$16&amp;"  "&amp;Flights!$Q$16)</f>
        <v>5H 30M Overnight ADL</v>
      </c>
      <c r="C9" s="94"/>
      <c r="D9" s="94"/>
      <c r="E9" s="93" t="s">
        <v>3424</v>
      </c>
      <c r="F9" s="100" t="n">
        <f aca="false">Flights!$AP$16</f>
        <v>0</v>
      </c>
      <c r="G9" s="100" t="n">
        <f aca="false">Flights!$AQ$16</f>
        <v>0</v>
      </c>
      <c r="H9" s="100" t="n">
        <f aca="false">Flights!$AU$16</f>
        <v>0</v>
      </c>
    </row>
    <row r="10" customFormat="false" ht="24" hidden="false" customHeight="true" outlineLevel="0" collapsed="false">
      <c r="A10" s="93" t="s">
        <v>3425</v>
      </c>
      <c r="B10" s="94" t="str">
        <f aca="false">IF(TRIM(Flights!$X$16)="","__________________",Flights!$X$16)</f>
        <v>__________________</v>
      </c>
      <c r="C10" s="94"/>
      <c r="D10" s="94"/>
      <c r="E10" s="93" t="s">
        <v>3426</v>
      </c>
      <c r="F10" s="100" t="n">
        <f aca="false">Flights!$AO$16</f>
        <v>47</v>
      </c>
      <c r="G10" s="100" t="n">
        <f aca="false">Flights!$AS$16</f>
        <v>0</v>
      </c>
      <c r="H10" s="100" t="n">
        <f aca="false">Flights!$AR$16</f>
        <v>2</v>
      </c>
    </row>
    <row r="11" customFormat="false" ht="21" hidden="false" customHeight="true" outlineLevel="0" collapsed="false">
      <c r="A11" s="93" t="s">
        <v>3427</v>
      </c>
      <c r="B11" s="94" t="str">
        <f aca="false">IF(TRIM(Flights!$Y$16)="","__________________",Flights!$Y$16)</f>
        <v>__________________</v>
      </c>
      <c r="C11" s="94"/>
      <c r="D11" s="94"/>
      <c r="E11" s="93" t="s">
        <v>3428</v>
      </c>
      <c r="F11" s="100" t="str">
        <f aca="false">Flights!$AV$16&amp;" / "&amp;Flights!$AW$16</f>
        <v>0 / 47</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IF(Documents!$F$16="","",Documents!$F$16)</f>
        <v/>
      </c>
      <c r="C14" s="99" t="str">
        <f aca="false">IF(Documents!$G$16="","",Documents!$G$16)&amp;IF(ISNUMBER(Documents!$H$16),"  "&amp;TEXT(Documents!$H$16,"DD-MMM-YY"),"")</f>
        <v/>
      </c>
      <c r="D14" s="99"/>
      <c r="E14" s="107" t="str">
        <f aca="false">IF(Documents!$J$16="OUTSTANDING","OUTSTANDING – attach before T-7D (due "&amp;IF(ISNUMBER(Flights!$AG$16),TEXT(Flights!$AG$16,"DD-MMM-YY HH:MM"),"")&amp;" "&amp;Flights!$V$16&amp;")",IF(Documents!$J$16="","Status not recorded",Documents!$J$16))</f>
        <v>OUTSTANDING – attach before T-7D (due 05-Oct-26 22:25 KUL)</v>
      </c>
      <c r="F14" s="108" t="str">
        <f aca="false">"Staple behind this sheet as page A1."&amp;IF(Documents!$I$16="",""," Location: "&amp;Documents!$I$16)</f>
        <v>Staple behind this sheet as page A1.</v>
      </c>
      <c r="G14" s="108"/>
      <c r="H14" s="108"/>
    </row>
    <row r="15" customFormat="false" ht="36" hidden="false" customHeight="true" outlineLevel="0" collapsed="false">
      <c r="A15" s="93" t="s">
        <v>3439</v>
      </c>
      <c r="B15" s="94" t="str">
        <f aca="false">IF(Documents!$K$16="","",Documents!$K$16)</f>
        <v/>
      </c>
      <c r="C15" s="99" t="str">
        <f aca="false">IF(Documents!$L$16="","",Documents!$L$16)&amp;IF(ISNUMBER(Documents!$M$16),"  "&amp;TEXT(Documents!$M$16,"DD-MMM-YY"),"")</f>
        <v/>
      </c>
      <c r="D15" s="99"/>
      <c r="E15" s="107" t="str">
        <f aca="false">IF(Documents!$O$16="OUTSTANDING","OUTSTANDING – attach before T-7D (due "&amp;IF(ISNUMBER(Flights!$AG$16),TEXT(Flights!$AG$16,"DD-MMM-YY HH:MM"),"")&amp;" "&amp;Flights!$V$16&amp;")",IF(Documents!$O$16="","Status not recorded",Documents!$O$16))</f>
        <v>OUTSTANDING – attach before T-7D (due 05-Oct-26 22:25 KUL)</v>
      </c>
      <c r="F15" s="108" t="str">
        <f aca="false">"Staple behind this sheet as page A2."&amp;IF(Documents!$N$16="",""," Location: "&amp;Documents!$N$16)</f>
        <v>Staple behind this sheet as page A2.</v>
      </c>
      <c r="G15" s="108"/>
      <c r="H15" s="108"/>
    </row>
    <row r="16" customFormat="false" ht="22.5" hidden="false" customHeight="true" outlineLevel="0" collapsed="false">
      <c r="A16" s="93" t="s">
        <v>3440</v>
      </c>
      <c r="B16" s="109" t="str">
        <f aca="false">IF(Documents!$Q$16="","",Documents!$Q$16)</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Checks!$A$380&amp;CHAR(10)&amp;IF(Checks!$I$380="","",Checks!$I$380&amp;": ")&amp;Checks!$J$380</f>
        <v>F12-T7-01
Meal: Meal sensory testing completed for this flight's menu cycle (assessed class)</v>
      </c>
      <c r="B23" s="114" t="str">
        <f aca="false">Checks!$K$380&amp;IF(Checks!$O$380="","",IF(Checks!$K$380="","",CHAR(10))&amp;"Note: "&amp;Checks!$O$380)</f>
        <v>Record panel result / score in Result</v>
      </c>
      <c r="C23" s="114" t="str">
        <f aca="false">Checks!$N$380&amp;CHAR(10)&amp;IF(ISNUMBER(Checks!$R$380),TEXT(Checks!$R$380,"DD-MMM-YY HH:MM"),"")&amp;" "&amp;Checks!$P$380</f>
        <v>Required
05-Oct-26 22:25 KUL</v>
      </c>
      <c r="D23" s="114" t="str">
        <f aca="false">IF(Checks!$U$380="","",Checks!$U$380)&amp;IF(Checks!$AB$380="","",CHAR(10)&amp;"CA: "&amp;Checks!$AB$380)</f>
        <v/>
      </c>
      <c r="E23" s="114" t="str">
        <f aca="false">IF(Checks!$V$380="","",Checks!$V$380)&amp;IF(Checks!$AC$380="","",IF(Checks!$V$380="","",CHAR(10))&amp;"N/A just.: "&amp;Checks!$AC$380)&amp;IF(Checks!$W$380="","",CHAR(10)&amp;"Batch: "&amp;Checks!$W$380)&amp;IF(AND(Checks!$X$380="",Checks!$Y$380=""),"",CHAR(10)&amp;"Exp: "&amp;Checks!$X$380&amp;"  /  Act: "&amp;Checks!$Y$380)</f>
        <v/>
      </c>
      <c r="F23" s="114" t="str">
        <f aca="false">IF(Checks!$Z$380="","","Evidence: "&amp;Checks!$Z$380)&amp;IF(Checks!$AA$380="","",IF(Checks!$Z$380="","",CHAR(10))&amp;"CA: "&amp;Checks!$AA$380)</f>
        <v/>
      </c>
      <c r="G23" s="114" t="str">
        <f aca="false">IF(ISNUMBER(Checks!$AD$380),TEXT(Checks!$AD$380,"DD-MMM-YY HH:MM")&amp;" "&amp;Checks!$P$380,"")&amp;IF(Checks!$AE$380="","",CHAR(10)&amp;"Verifier: "&amp;Checks!$AE$380)&amp;IF(Checks!$T$380="","",CHAR(10)&amp;"PIC: "&amp;Checks!$T$380)</f>
        <v/>
      </c>
      <c r="H23" s="115" t="str">
        <f aca="false">IF(Checks!$AH$380="","",Checks!$AH$380)</f>
        <v>OPEN</v>
      </c>
    </row>
    <row r="24" customFormat="false" ht="114" hidden="false" customHeight="true" outlineLevel="0" collapsed="false">
      <c r="A24" s="114" t="str">
        <f aca="false">Checks!$A$381&amp;CHAR(10)&amp;IF(Checks!$I$381="","",Checks!$I$381&amp;": ")&amp;Checks!$J$381</f>
        <v>F12-T7-02
Menu: Printed menu cards confirmed (content, cycle, language, quantity)</v>
      </c>
      <c r="B24" s="114" t="str">
        <f aca="false">Checks!$K$381&amp;IF(Checks!$O$381="","",IF(Checks!$K$381="","",CHAR(10))&amp;"Note: "&amp;Checks!$O$381)</f>
        <v>Menu card matches approved menu for this flight</v>
      </c>
      <c r="C24" s="114" t="str">
        <f aca="false">Checks!$N$381&amp;CHAR(10)&amp;IF(ISNUMBER(Checks!$R$381),TEXT(Checks!$R$381,"DD-MMM-YY HH:MM"),"")&amp;" "&amp;Checks!$P$381</f>
        <v>Required
05-Oct-26 22:25 KUL</v>
      </c>
      <c r="D24" s="114" t="str">
        <f aca="false">IF(Checks!$U$381="","",Checks!$U$381)&amp;IF(Checks!$AB$381="","",CHAR(10)&amp;"CA: "&amp;Checks!$AB$381)</f>
        <v/>
      </c>
      <c r="E24" s="114" t="str">
        <f aca="false">IF(Checks!$V$381="","",Checks!$V$381)&amp;IF(Checks!$AC$381="","",IF(Checks!$V$381="","",CHAR(10))&amp;"N/A just.: "&amp;Checks!$AC$381)&amp;IF(Checks!$W$381="","",CHAR(10)&amp;"Batch: "&amp;Checks!$W$381)&amp;IF(AND(Checks!$X$381="",Checks!$Y$381=""),"",CHAR(10)&amp;"Exp: "&amp;Checks!$X$381&amp;"  /  Act: "&amp;Checks!$Y$381)</f>
        <v/>
      </c>
      <c r="F24" s="114" t="str">
        <f aca="false">IF(Checks!$Z$381="","","Evidence: "&amp;Checks!$Z$381)&amp;IF(Checks!$AA$381="","",IF(Checks!$Z$381="","",CHAR(10))&amp;"CA: "&amp;Checks!$AA$381)</f>
        <v/>
      </c>
      <c r="G24" s="114" t="str">
        <f aca="false">IF(ISNUMBER(Checks!$AD$381),TEXT(Checks!$AD$381,"DD-MMM-YY HH:MM")&amp;" "&amp;Checks!$P$381,"")&amp;IF(Checks!$AE$381="","",CHAR(10)&amp;"Verifier: "&amp;Checks!$AE$381)&amp;IF(Checks!$T$381="","",CHAR(10)&amp;"PIC: "&amp;Checks!$T$381)</f>
        <v/>
      </c>
      <c r="H24" s="115" t="str">
        <f aca="false">IF(Checks!$AH$381="","",Checks!$AH$381)</f>
        <v>OPEN</v>
      </c>
    </row>
    <row r="25" customFormat="false" ht="114" hidden="false" customHeight="true" outlineLevel="0" collapsed="false">
      <c r="A25" s="114" t="str">
        <f aca="false">Checks!$A$382&amp;CHAR(10)&amp;IF(Checks!$I$382="","",Checks!$I$382&amp;": ")&amp;Checks!$J$382</f>
        <v>F12-T7-03
IFE: Digital menu in IFE confirmed (A339 only)</v>
      </c>
      <c r="B25" s="114" t="str">
        <f aca="false">Checks!$K$382&amp;IF(Checks!$O$382="","",IF(Checks!$K$382="","",CHAR(10))&amp;"Note: "&amp;Checks!$O$382)</f>
        <v>Applies when fleet = A339
Note: Digital IFE menu applies to A339 only (user brief). Applicability follows the Fleet cell on Flights.</v>
      </c>
      <c r="C25" s="114" t="str">
        <f aca="false">Checks!$N$382&amp;CHAR(10)&amp;IF(ISNUMBER(Checks!$R$382),TEXT(Checks!$R$382,"DD-MMM-YY HH:MM"),"")&amp;" "&amp;Checks!$P$382</f>
        <v>Required
05-Oct-26 22:25 KUL</v>
      </c>
      <c r="D25" s="114" t="str">
        <f aca="false">IF(Checks!$U$382="","",Checks!$U$382)&amp;IF(Checks!$AB$382="","",CHAR(10)&amp;"CA: "&amp;Checks!$AB$382)</f>
        <v/>
      </c>
      <c r="E25" s="114" t="str">
        <f aca="false">IF(Checks!$V$382="","",Checks!$V$382)&amp;IF(Checks!$AC$382="","",IF(Checks!$V$382="","",CHAR(10))&amp;"N/A just.: "&amp;Checks!$AC$382)&amp;IF(Checks!$W$382="","",CHAR(10)&amp;"Batch: "&amp;Checks!$W$382)&amp;IF(AND(Checks!$X$382="",Checks!$Y$382=""),"",CHAR(10)&amp;"Exp: "&amp;Checks!$X$382&amp;"  /  Act: "&amp;Checks!$Y$382)</f>
        <v/>
      </c>
      <c r="F25" s="114" t="str">
        <f aca="false">IF(Checks!$Z$382="","","Evidence: "&amp;Checks!$Z$382)&amp;IF(Checks!$AA$382="","",IF(Checks!$Z$382="","",CHAR(10))&amp;"CA: "&amp;Checks!$AA$382)</f>
        <v/>
      </c>
      <c r="G25" s="114" t="str">
        <f aca="false">IF(ISNUMBER(Checks!$AD$382),TEXT(Checks!$AD$382,"DD-MMM-YY HH:MM")&amp;" "&amp;Checks!$P$382,"")&amp;IF(Checks!$AE$382="","",CHAR(10)&amp;"Verifier: "&amp;Checks!$AE$382)&amp;IF(Checks!$T$382="","",CHAR(10)&amp;"PIC: "&amp;Checks!$T$382)</f>
        <v/>
      </c>
      <c r="H25" s="115" t="str">
        <f aca="false">IF(Checks!$AH$382="","",Checks!$AH$382)</f>
        <v>OPEN</v>
      </c>
    </row>
    <row r="26" customFormat="false" ht="114" hidden="false" customHeight="true" outlineLevel="0" collapsed="false">
      <c r="A26" s="114" t="str">
        <f aca="false">Checks!$A$383&amp;CHAR(10)&amp;IF(Checks!$I$383="","",Checks!$I$383&amp;": ")&amp;Checks!$J$383</f>
        <v>F12-T7-04
Staffing: Experienced catering officer assigned to this flight</v>
      </c>
      <c r="B26" s="114" t="str">
        <f aca="false">Checks!$K$383&amp;IF(Checks!$O$383="","",IF(Checks!$K$383="","",CHAR(10))&amp;"Note: "&amp;Checks!$O$383)</f>
        <v>Record officer name in Result</v>
      </c>
      <c r="C26" s="114" t="str">
        <f aca="false">Checks!$N$383&amp;CHAR(10)&amp;IF(ISNUMBER(Checks!$R$383),TEXT(Checks!$R$383,"DD-MMM-YY HH:MM"),"")&amp;" "&amp;Checks!$P$383</f>
        <v>Required
05-Oct-26 22:25 KUL</v>
      </c>
      <c r="D26" s="114" t="str">
        <f aca="false">IF(Checks!$U$383="","",Checks!$U$383)&amp;IF(Checks!$AB$383="","",CHAR(10)&amp;"CA: "&amp;Checks!$AB$383)</f>
        <v/>
      </c>
      <c r="E26" s="114" t="str">
        <f aca="false">IF(Checks!$V$383="","",Checks!$V$383)&amp;IF(Checks!$AC$383="","",IF(Checks!$V$383="","",CHAR(10))&amp;"N/A just.: "&amp;Checks!$AC$383)&amp;IF(Checks!$W$383="","",CHAR(10)&amp;"Batch: "&amp;Checks!$W$383)&amp;IF(AND(Checks!$X$383="",Checks!$Y$383=""),"",CHAR(10)&amp;"Exp: "&amp;Checks!$X$383&amp;"  /  Act: "&amp;Checks!$Y$383)</f>
        <v/>
      </c>
      <c r="F26" s="114" t="str">
        <f aca="false">IF(Checks!$Z$383="","","Evidence: "&amp;Checks!$Z$383)&amp;IF(Checks!$AA$383="","",IF(Checks!$Z$383="","",CHAR(10))&amp;"CA: "&amp;Checks!$AA$383)</f>
        <v/>
      </c>
      <c r="G26" s="114" t="str">
        <f aca="false">IF(ISNUMBER(Checks!$AD$383),TEXT(Checks!$AD$383,"DD-MMM-YY HH:MM")&amp;" "&amp;Checks!$P$383,"")&amp;IF(Checks!$AE$383="","",CHAR(10)&amp;"Verifier: "&amp;Checks!$AE$383)&amp;IF(Checks!$T$383="","",CHAR(10)&amp;"PIC: "&amp;Checks!$T$383)</f>
        <v/>
      </c>
      <c r="H26" s="115" t="str">
        <f aca="false">IF(Checks!$AH$383="","",Checks!$AH$383)</f>
        <v>OPEN</v>
      </c>
    </row>
    <row r="27" customFormat="false" ht="114" hidden="false" customHeight="true" outlineLevel="0" collapsed="false">
      <c r="A27" s="114" t="str">
        <f aca="false">Checks!$A$384&amp;CHAR(10)&amp;IF(Checks!$I$384="","",Checks!$I$384&amp;": ")&amp;Checks!$J$384</f>
        <v>F12-T7-05
ISOP: All latest applicable ISOP revisions communicated to caterer</v>
      </c>
      <c r="B27" s="114" t="str">
        <f aca="false">Checks!$K$384&amp;IF(Checks!$O$384="","",IF(Checks!$K$384="","",CHAR(10))&amp;"Note: "&amp;Checks!$O$384)</f>
        <v>List revision numbers in Result (see ISOP register)</v>
      </c>
      <c r="C27" s="114" t="str">
        <f aca="false">Checks!$N$384&amp;CHAR(10)&amp;IF(ISNUMBER(Checks!$R$384),TEXT(Checks!$R$384,"DD-MMM-YY HH:MM"),"")&amp;" "&amp;Checks!$P$384</f>
        <v>Required
05-Oct-26 22:25 KUL</v>
      </c>
      <c r="D27" s="114" t="str">
        <f aca="false">IF(Checks!$U$384="","",Checks!$U$384)&amp;IF(Checks!$AB$384="","",CHAR(10)&amp;"CA: "&amp;Checks!$AB$384)</f>
        <v/>
      </c>
      <c r="E27" s="114" t="str">
        <f aca="false">IF(Checks!$V$384="","",Checks!$V$384)&amp;IF(Checks!$AC$384="","",IF(Checks!$V$384="","",CHAR(10))&amp;"N/A just.: "&amp;Checks!$AC$384)&amp;IF(Checks!$W$384="","",CHAR(10)&amp;"Batch: "&amp;Checks!$W$384)&amp;IF(AND(Checks!$X$384="",Checks!$Y$384=""),"",CHAR(10)&amp;"Exp: "&amp;Checks!$X$384&amp;"  /  Act: "&amp;Checks!$Y$384)</f>
        <v/>
      </c>
      <c r="F27" s="114" t="str">
        <f aca="false">IF(Checks!$Z$384="","","Evidence: "&amp;Checks!$Z$384)&amp;IF(Checks!$AA$384="","",IF(Checks!$Z$384="","",CHAR(10))&amp;"CA: "&amp;Checks!$AA$384)</f>
        <v/>
      </c>
      <c r="G27" s="114" t="str">
        <f aca="false">IF(ISNUMBER(Checks!$AD$384),TEXT(Checks!$AD$384,"DD-MMM-YY HH:MM")&amp;" "&amp;Checks!$P$384,"")&amp;IF(Checks!$AE$384="","",CHAR(10)&amp;"Verifier: "&amp;Checks!$AE$384)&amp;IF(Checks!$T$384="","",CHAR(10)&amp;"PIC: "&amp;Checks!$T$384)</f>
        <v/>
      </c>
      <c r="H27" s="115" t="str">
        <f aca="false">IF(Checks!$AH$384="","",Checks!$AH$384)</f>
        <v>OPEN</v>
      </c>
    </row>
    <row r="28" customFormat="false" ht="114" hidden="false" customHeight="true" outlineLevel="0" collapsed="false">
      <c r="A28" s="114" t="str">
        <f aca="false">Checks!$A$385&amp;CHAR(10)&amp;IF(Checks!$I$385="","",Checks!$I$385&amp;": ")&amp;Checks!$J$385</f>
        <v>F12-T7-06
ISOP: Caterer acknowledgement of ISOP revisions recorded</v>
      </c>
      <c r="B28" s="114" t="str">
        <f aca="false">Checks!$K$385&amp;IF(Checks!$O$385="","",IF(Checks!$K$385="","",CHAR(10))&amp;"Note: "&amp;Checks!$O$385)</f>
        <v>Record acknowledgement ref in Evidence</v>
      </c>
      <c r="C28" s="114" t="str">
        <f aca="false">Checks!$N$385&amp;CHAR(10)&amp;IF(ISNUMBER(Checks!$R$385),TEXT(Checks!$R$385,"DD-MMM-YY HH:MM"),"")&amp;" "&amp;Checks!$P$385</f>
        <v>Required
05-Oct-26 22:25 KUL</v>
      </c>
      <c r="D28" s="114" t="str">
        <f aca="false">IF(Checks!$U$385="","",Checks!$U$385)&amp;IF(Checks!$AB$385="","",CHAR(10)&amp;"CA: "&amp;Checks!$AB$385)</f>
        <v/>
      </c>
      <c r="E28" s="114" t="str">
        <f aca="false">IF(Checks!$V$385="","",Checks!$V$385)&amp;IF(Checks!$AC$385="","",IF(Checks!$V$385="","",CHAR(10))&amp;"N/A just.: "&amp;Checks!$AC$385)&amp;IF(Checks!$W$385="","",CHAR(10)&amp;"Batch: "&amp;Checks!$W$385)&amp;IF(AND(Checks!$X$385="",Checks!$Y$385=""),"",CHAR(10)&amp;"Exp: "&amp;Checks!$X$385&amp;"  /  Act: "&amp;Checks!$Y$385)</f>
        <v/>
      </c>
      <c r="F28" s="114" t="str">
        <f aca="false">IF(Checks!$Z$385="","","Evidence: "&amp;Checks!$Z$385)&amp;IF(Checks!$AA$385="","",IF(Checks!$Z$385="","",CHAR(10))&amp;"CA: "&amp;Checks!$AA$385)</f>
        <v/>
      </c>
      <c r="G28" s="114" t="str">
        <f aca="false">IF(ISNUMBER(Checks!$AD$385),TEXT(Checks!$AD$385,"DD-MMM-YY HH:MM")&amp;" "&amp;Checks!$P$385,"")&amp;IF(Checks!$AE$385="","",CHAR(10)&amp;"Verifier: "&amp;Checks!$AE$385)&amp;IF(Checks!$T$385="","",CHAR(10)&amp;"PIC: "&amp;Checks!$T$385)</f>
        <v/>
      </c>
      <c r="H28" s="115" t="str">
        <f aca="false">IF(Checks!$AH$385="","",Checks!$AH$385)</f>
        <v>OPEN</v>
      </c>
    </row>
    <row r="29" customFormat="false" ht="114" hidden="false" customHeight="true" outlineLevel="0" collapsed="false">
      <c r="A29" s="114" t="str">
        <f aca="false">Checks!$A$386&amp;CHAR(10)&amp;IF(Checks!$I$386="","",Checks!$I$386&amp;": ")&amp;Checks!$J$386</f>
        <v>F12-T7-07
Documents: Galley loading diagram (GLD) received, revision recorded &amp; attached</v>
      </c>
      <c r="B29" s="114" t="str">
        <f aca="false">Checks!$K$386&amp;IF(Checks!$O$386="","",IF(Checks!$K$386="","",CHAR(10))&amp;"Note: "&amp;Checks!$O$386)</f>
        <v>Documents sheet row complete</v>
      </c>
      <c r="C29" s="114" t="str">
        <f aca="false">Checks!$N$386&amp;CHAR(10)&amp;IF(ISNUMBER(Checks!$R$386),TEXT(Checks!$R$386,"DD-MMM-YY HH:MM"),"")&amp;" "&amp;Checks!$P$386</f>
        <v>Required
05-Oct-26 22:25 KUL</v>
      </c>
      <c r="D29" s="114" t="str">
        <f aca="false">IF(Checks!$U$386="","",Checks!$U$386)&amp;IF(Checks!$AB$386="","",CHAR(10)&amp;"CA: "&amp;Checks!$AB$386)</f>
        <v/>
      </c>
      <c r="E29" s="114" t="str">
        <f aca="false">IF(Checks!$V$386="","",Checks!$V$386)&amp;IF(Checks!$AC$386="","",IF(Checks!$V$386="","",CHAR(10))&amp;"N/A just.: "&amp;Checks!$AC$386)&amp;IF(Checks!$W$386="","",CHAR(10)&amp;"Batch: "&amp;Checks!$W$386)&amp;IF(AND(Checks!$X$386="",Checks!$Y$386=""),"",CHAR(10)&amp;"Exp: "&amp;Checks!$X$386&amp;"  /  Act: "&amp;Checks!$Y$386)</f>
        <v/>
      </c>
      <c r="F29" s="114" t="str">
        <f aca="false">IF(Checks!$Z$386="","","Evidence: "&amp;Checks!$Z$386)&amp;IF(Checks!$AA$386="","",IF(Checks!$Z$386="","",CHAR(10))&amp;"CA: "&amp;Checks!$AA$386)</f>
        <v/>
      </c>
      <c r="G29" s="114" t="str">
        <f aca="false">IF(ISNUMBER(Checks!$AD$386),TEXT(Checks!$AD$386,"DD-MMM-YY HH:MM")&amp;" "&amp;Checks!$P$386,"")&amp;IF(Checks!$AE$386="","",CHAR(10)&amp;"Verifier: "&amp;Checks!$AE$386)&amp;IF(Checks!$T$386="","",CHAR(10)&amp;"PIC: "&amp;Checks!$T$386)</f>
        <v/>
      </c>
      <c r="H29" s="115" t="str">
        <f aca="false">IF(Checks!$AH$386="","",Checks!$AH$386)</f>
        <v>OPEN</v>
      </c>
    </row>
    <row r="30" customFormat="false" ht="114" hidden="false" customHeight="true" outlineLevel="0" collapsed="false">
      <c r="A30" s="114" t="str">
        <f aca="false">Checks!$A$387&amp;CHAR(10)&amp;IF(Checks!$I$387="","",Checks!$I$387&amp;": ")&amp;Checks!$J$387</f>
        <v>F12-T7-08
Documents: Menu checklist received, revision recorded &amp; attached</v>
      </c>
      <c r="B30" s="114" t="str">
        <f aca="false">Checks!$K$387&amp;IF(Checks!$O$387="","",IF(Checks!$K$387="","",CHAR(10))&amp;"Note: "&amp;Checks!$O$387)</f>
        <v>Documents sheet row complete</v>
      </c>
      <c r="C30" s="114" t="str">
        <f aca="false">Checks!$N$387&amp;CHAR(10)&amp;IF(ISNUMBER(Checks!$R$387),TEXT(Checks!$R$387,"DD-MMM-YY HH:MM"),"")&amp;" "&amp;Checks!$P$387</f>
        <v>Required
05-Oct-26 22:25 KUL</v>
      </c>
      <c r="D30" s="114" t="str">
        <f aca="false">IF(Checks!$U$387="","",Checks!$U$387)&amp;IF(Checks!$AB$387="","",CHAR(10)&amp;"CA: "&amp;Checks!$AB$387)</f>
        <v/>
      </c>
      <c r="E30" s="114" t="str">
        <f aca="false">IF(Checks!$V$387="","",Checks!$V$387)&amp;IF(Checks!$AC$387="","",IF(Checks!$V$387="","",CHAR(10))&amp;"N/A just.: "&amp;Checks!$AC$387)&amp;IF(Checks!$W$387="","",CHAR(10)&amp;"Batch: "&amp;Checks!$W$387)&amp;IF(AND(Checks!$X$387="",Checks!$Y$387=""),"",CHAR(10)&amp;"Exp: "&amp;Checks!$X$387&amp;"  /  Act: "&amp;Checks!$Y$387)</f>
        <v/>
      </c>
      <c r="F30" s="114" t="str">
        <f aca="false">IF(Checks!$Z$387="","","Evidence: "&amp;Checks!$Z$387)&amp;IF(Checks!$AA$387="","",IF(Checks!$Z$387="","",CHAR(10))&amp;"CA: "&amp;Checks!$AA$387)</f>
        <v/>
      </c>
      <c r="G30" s="114" t="str">
        <f aca="false">IF(ISNUMBER(Checks!$AD$387),TEXT(Checks!$AD$387,"DD-MMM-YY HH:MM")&amp;" "&amp;Checks!$P$387,"")&amp;IF(Checks!$AE$387="","",CHAR(10)&amp;"Verifier: "&amp;Checks!$AE$387)&amp;IF(Checks!$T$387="","",CHAR(10)&amp;"PIC: "&amp;Checks!$T$387)</f>
        <v/>
      </c>
      <c r="H30" s="115" t="str">
        <f aca="false">IF(Checks!$AH$387="","",Checks!$AH$387)</f>
        <v>OPEN</v>
      </c>
    </row>
    <row r="31" customFormat="false" ht="114" hidden="false" customHeight="true" outlineLevel="0" collapsed="false">
      <c r="A31" s="114" t="str">
        <f aca="false">Checks!$A$388&amp;CHAR(10)&amp;IF(Checks!$I$388="","",Checks!$I$388&amp;": ")&amp;Checks!$J$388</f>
        <v>F12-T7-09
Uplift plan: Uplift plan confirmed with caterer vs STD Uplift Information</v>
      </c>
      <c r="B31" s="114" t="str">
        <f aca="false">Checks!$K$388&amp;IF(Checks!$O$388="","",IF(Checks!$K$388="","",CHAR(10))&amp;"Note: "&amp;Checks!$O$388)</f>
        <v>Service: 1.5 Meal (Meal); meal uplift stn KUL (ref lists KUL/ADL)</v>
      </c>
      <c r="C31" s="114" t="str">
        <f aca="false">Checks!$N$388&amp;CHAR(10)&amp;IF(ISNUMBER(Checks!$R$388),TEXT(Checks!$R$388,"DD-MMM-YY HH:MM"),"")&amp;" "&amp;Checks!$P$388</f>
        <v>Required
05-Oct-26 22:25 KUL</v>
      </c>
      <c r="D31" s="114" t="str">
        <f aca="false">IF(Checks!$U$388="","",Checks!$U$388)&amp;IF(Checks!$AB$388="","",CHAR(10)&amp;"CA: "&amp;Checks!$AB$388)</f>
        <v/>
      </c>
      <c r="E31" s="114" t="str">
        <f aca="false">IF(Checks!$V$388="","",Checks!$V$388)&amp;IF(Checks!$AC$388="","",IF(Checks!$V$388="","",CHAR(10))&amp;"N/A just.: "&amp;Checks!$AC$388)&amp;IF(Checks!$W$388="","",CHAR(10)&amp;"Batch: "&amp;Checks!$W$388)&amp;IF(AND(Checks!$X$388="",Checks!$Y$388=""),"",CHAR(10)&amp;"Exp: "&amp;Checks!$X$388&amp;"  /  Act: "&amp;Checks!$Y$388)</f>
        <v/>
      </c>
      <c r="F31" s="114" t="str">
        <f aca="false">IF(Checks!$Z$388="","","Evidence: "&amp;Checks!$Z$388)&amp;IF(Checks!$AA$388="","",IF(Checks!$Z$388="","",CHAR(10))&amp;"CA: "&amp;Checks!$AA$388)</f>
        <v/>
      </c>
      <c r="G31" s="114" t="str">
        <f aca="false">IF(ISNUMBER(Checks!$AD$388),TEXT(Checks!$AD$388,"DD-MMM-YY HH:MM")&amp;" "&amp;Checks!$P$388,"")&amp;IF(Checks!$AE$388="","",CHAR(10)&amp;"Verifier: "&amp;Checks!$AE$388)&amp;IF(Checks!$T$388="","",CHAR(10)&amp;"PIC: "&amp;Checks!$T$388)</f>
        <v/>
      </c>
      <c r="H31" s="115" t="str">
        <f aca="false">IF(Checks!$AH$388="","",Checks!$AH$388)</f>
        <v>OPEN</v>
      </c>
    </row>
    <row r="32" customFormat="false" ht="25.5" hidden="false" customHeight="true" outlineLevel="0" collapsed="false">
      <c r="A32" s="113"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Checks!$A$389&amp;CHAR(10)&amp;IF(Checks!$I$389="","",Checks!$I$389&amp;": ")&amp;Checks!$J$389</f>
        <v>F12-T24-01
Meal: Sensory test repeated on ACTUAL production batch for this flight</v>
      </c>
      <c r="B33" s="114" t="str">
        <f aca="false">Checks!$K$389&amp;IF(Checks!$O$389="","",IF(Checks!$K$389="","",CHAR(10))&amp;"Note: "&amp;Checks!$O$389)</f>
        <v>Batch ID, result, CA and acceptance mandatory</v>
      </c>
      <c r="C33" s="114" t="str">
        <f aca="false">Checks!$N$389&amp;CHAR(10)&amp;IF(ISNUMBER(Checks!$R$389),TEXT(Checks!$R$389,"DD-MMM-YY HH:MM"),"")&amp;" "&amp;Checks!$P$389</f>
        <v>Required
11-Oct-26 22:25 KUL</v>
      </c>
      <c r="D33" s="114" t="str">
        <f aca="false">IF(Checks!$U$389="","",Checks!$U$389)&amp;IF(Checks!$AB$389="","",CHAR(10)&amp;"CA: "&amp;Checks!$AB$389)</f>
        <v/>
      </c>
      <c r="E33" s="114" t="str">
        <f aca="false">IF(Checks!$V$389="","",Checks!$V$389)&amp;IF(Checks!$AC$389="","",IF(Checks!$V$389="","",CHAR(10))&amp;"N/A just.: "&amp;Checks!$AC$389)&amp;IF(Checks!$W$389="","",CHAR(10)&amp;"Batch: "&amp;Checks!$W$389)&amp;IF(AND(Checks!$X$389="",Checks!$Y$389=""),"",CHAR(10)&amp;"Exp: "&amp;Checks!$X$389&amp;"  /  Act: "&amp;Checks!$Y$389)</f>
        <v/>
      </c>
      <c r="F33" s="114" t="str">
        <f aca="false">IF(Checks!$Z$389="","","Evidence: "&amp;Checks!$Z$389)&amp;IF(Checks!$AA$389="","",IF(Checks!$Z$389="","",CHAR(10))&amp;"CA: "&amp;Checks!$AA$389)</f>
        <v/>
      </c>
      <c r="G33" s="114" t="str">
        <f aca="false">IF(ISNUMBER(Checks!$AD$389),TEXT(Checks!$AD$389,"DD-MMM-YY HH:MM")&amp;" "&amp;Checks!$P$389,"")&amp;IF(Checks!$AE$389="","",CHAR(10)&amp;"Verifier: "&amp;Checks!$AE$389)&amp;IF(Checks!$T$389="","",CHAR(10)&amp;"PIC: "&amp;Checks!$T$389)</f>
        <v/>
      </c>
      <c r="H33" s="115" t="str">
        <f aca="false">IF(Checks!$AH$389="","",Checks!$AH$389)</f>
        <v>OPEN</v>
      </c>
    </row>
    <row r="34" customFormat="false" ht="25.5" hidden="false" customHeight="true" outlineLevel="0" collapsed="false">
      <c r="A34" s="113"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Checks!$A$390&amp;CHAR(10)&amp;IF(Checks!$I$390="","",Checks!$I$390&amp;": ")&amp;Checks!$J$390</f>
        <v>F12-T12-01
Meal: Meal quality vs menu checklist</v>
      </c>
      <c r="B35" s="114" t="str">
        <f aca="false">Checks!$K$390&amp;IF(Checks!$O$390="","",IF(Checks!$K$390="","",CHAR(10))&amp;"Note: "&amp;Checks!$O$390)</f>
        <v>Note: Preparation check at caterer - does NOT confirm loading.</v>
      </c>
      <c r="C35" s="114" t="str">
        <f aca="false">Checks!$N$390&amp;CHAR(10)&amp;IF(ISNUMBER(Checks!$R$390),TEXT(Checks!$R$390,"DD-MMM-YY HH:MM"),"")&amp;" "&amp;Checks!$P$390</f>
        <v>Required
12-Oct-26 10:25 KUL</v>
      </c>
      <c r="D35" s="114" t="str">
        <f aca="false">IF(Checks!$U$390="","",Checks!$U$390)&amp;IF(Checks!$AB$390="","",CHAR(10)&amp;"CA: "&amp;Checks!$AB$390)</f>
        <v/>
      </c>
      <c r="E35" s="114" t="str">
        <f aca="false">IF(Checks!$V$390="","",Checks!$V$390)&amp;IF(Checks!$AC$390="","",IF(Checks!$V$390="","",CHAR(10))&amp;"N/A just.: "&amp;Checks!$AC$390)&amp;IF(Checks!$W$390="","",CHAR(10)&amp;"Batch: "&amp;Checks!$W$390)&amp;IF(AND(Checks!$X$390="",Checks!$Y$390=""),"",CHAR(10)&amp;"Exp: "&amp;Checks!$X$390&amp;"  /  Act: "&amp;Checks!$Y$390)</f>
        <v/>
      </c>
      <c r="F35" s="114" t="str">
        <f aca="false">IF(Checks!$Z$390="","","Evidence: "&amp;Checks!$Z$390)&amp;IF(Checks!$AA$390="","",IF(Checks!$Z$390="","",CHAR(10))&amp;"CA: "&amp;Checks!$AA$390)</f>
        <v/>
      </c>
      <c r="G35" s="114" t="str">
        <f aca="false">IF(ISNUMBER(Checks!$AD$390),TEXT(Checks!$AD$390,"DD-MMM-YY HH:MM")&amp;" "&amp;Checks!$P$390,"")&amp;IF(Checks!$AE$390="","",CHAR(10)&amp;"Verifier: "&amp;Checks!$AE$390)&amp;IF(Checks!$T$390="","",CHAR(10)&amp;"PIC: "&amp;Checks!$T$390)</f>
        <v/>
      </c>
      <c r="H35" s="115" t="str">
        <f aca="false">IF(Checks!$AH$390="","",Checks!$AH$390)</f>
        <v>OPEN</v>
      </c>
    </row>
    <row r="36" customFormat="false" ht="114" hidden="false" customHeight="true" outlineLevel="0" collapsed="false">
      <c r="A36" s="114" t="str">
        <f aca="false">Checks!$A$391&amp;CHAR(10)&amp;IF(Checks!$I$391="","",Checks!$I$391&amp;": ")&amp;Checks!$J$391</f>
        <v>F12-T12-02
Meal: Meal quantities vs menu checklist</v>
      </c>
      <c r="B36" s="114" t="str">
        <f aca="false">Checks!$K$391&amp;IF(Checks!$O$391="","",IF(Checks!$K$391="","",CHAR(10))&amp;"Note: "&amp;Checks!$O$391)</f>
        <v>Enter expected &amp; actual
Note: Preparation check at caterer - does NOT confirm loading.</v>
      </c>
      <c r="C36" s="114" t="str">
        <f aca="false">Checks!$N$391&amp;CHAR(10)&amp;IF(ISNUMBER(Checks!$R$391),TEXT(Checks!$R$391,"DD-MMM-YY HH:MM"),"")&amp;" "&amp;Checks!$P$391</f>
        <v>Required
12-Oct-26 10:25 KUL</v>
      </c>
      <c r="D36" s="114" t="str">
        <f aca="false">IF(Checks!$U$391="","",Checks!$U$391)&amp;IF(Checks!$AB$391="","",CHAR(10)&amp;"CA: "&amp;Checks!$AB$391)</f>
        <v/>
      </c>
      <c r="E36" s="114" t="str">
        <f aca="false">IF(Checks!$V$391="","",Checks!$V$391)&amp;IF(Checks!$AC$391="","",IF(Checks!$V$391="","",CHAR(10))&amp;"N/A just.: "&amp;Checks!$AC$391)&amp;IF(Checks!$W$391="","",CHAR(10)&amp;"Batch: "&amp;Checks!$W$391)&amp;IF(AND(Checks!$X$391="",Checks!$Y$391=""),"",CHAR(10)&amp;"Exp: "&amp;Checks!$X$391&amp;"  /  Act: "&amp;Checks!$Y$391)</f>
        <v/>
      </c>
      <c r="F36" s="114" t="str">
        <f aca="false">IF(Checks!$Z$391="","","Evidence: "&amp;Checks!$Z$391)&amp;IF(Checks!$AA$391="","",IF(Checks!$Z$391="","",CHAR(10))&amp;"CA: "&amp;Checks!$AA$391)</f>
        <v/>
      </c>
      <c r="G36" s="114" t="str">
        <f aca="false">IF(ISNUMBER(Checks!$AD$391),TEXT(Checks!$AD$391,"DD-MMM-YY HH:MM")&amp;" "&amp;Checks!$P$391,"")&amp;IF(Checks!$AE$391="","",CHAR(10)&amp;"Verifier: "&amp;Checks!$AE$391)&amp;IF(Checks!$T$391="","",CHAR(10)&amp;"PIC: "&amp;Checks!$T$391)</f>
        <v/>
      </c>
      <c r="H36" s="115" t="str">
        <f aca="false">IF(Checks!$AH$391="","",Checks!$AH$391)</f>
        <v>OPEN</v>
      </c>
    </row>
    <row r="37" customFormat="false" ht="114" hidden="false" customHeight="true" outlineLevel="0" collapsed="false">
      <c r="A37" s="114" t="str">
        <f aca="false">Checks!$A$392&amp;CHAR(10)&amp;IF(Checks!$I$392="","",Checks!$I$392&amp;": ")&amp;Checks!$J$392</f>
        <v>F12-T12-03
Equipment: Equipment cleanliness vs GLD</v>
      </c>
      <c r="B37" s="114" t="str">
        <f aca="false">Checks!$K$392&amp;IF(Checks!$O$392="","",IF(Checks!$K$392="","",CHAR(10))&amp;"Note: "&amp;Checks!$O$392)</f>
        <v>Note: Preparation check at caterer - does NOT confirm loading.</v>
      </c>
      <c r="C37" s="114" t="str">
        <f aca="false">Checks!$N$392&amp;CHAR(10)&amp;IF(ISNUMBER(Checks!$R$392),TEXT(Checks!$R$392,"DD-MMM-YY HH:MM"),"")&amp;" "&amp;Checks!$P$392</f>
        <v>Required
12-Oct-26 10:25 KUL</v>
      </c>
      <c r="D37" s="114" t="str">
        <f aca="false">IF(Checks!$U$392="","",Checks!$U$392)&amp;IF(Checks!$AB$392="","",CHAR(10)&amp;"CA: "&amp;Checks!$AB$392)</f>
        <v/>
      </c>
      <c r="E37" s="114" t="str">
        <f aca="false">IF(Checks!$V$392="","",Checks!$V$392)&amp;IF(Checks!$AC$392="","",IF(Checks!$V$392="","",CHAR(10))&amp;"N/A just.: "&amp;Checks!$AC$392)&amp;IF(Checks!$W$392="","",CHAR(10)&amp;"Batch: "&amp;Checks!$W$392)&amp;IF(AND(Checks!$X$392="",Checks!$Y$392=""),"",CHAR(10)&amp;"Exp: "&amp;Checks!$X$392&amp;"  /  Act: "&amp;Checks!$Y$392)</f>
        <v/>
      </c>
      <c r="F37" s="114" t="str">
        <f aca="false">IF(Checks!$Z$392="","","Evidence: "&amp;Checks!$Z$392)&amp;IF(Checks!$AA$392="","",IF(Checks!$Z$392="","",CHAR(10))&amp;"CA: "&amp;Checks!$AA$392)</f>
        <v/>
      </c>
      <c r="G37" s="114" t="str">
        <f aca="false">IF(ISNUMBER(Checks!$AD$392),TEXT(Checks!$AD$392,"DD-MMM-YY HH:MM")&amp;" "&amp;Checks!$P$392,"")&amp;IF(Checks!$AE$392="","",CHAR(10)&amp;"Verifier: "&amp;Checks!$AE$392)&amp;IF(Checks!$T$392="","",CHAR(10)&amp;"PIC: "&amp;Checks!$T$392)</f>
        <v/>
      </c>
      <c r="H37" s="115" t="str">
        <f aca="false">IF(Checks!$AH$392="","",Checks!$AH$392)</f>
        <v>OPEN</v>
      </c>
    </row>
    <row r="38" customFormat="false" ht="114" hidden="false" customHeight="true" outlineLevel="0" collapsed="false">
      <c r="A38" s="114" t="str">
        <f aca="false">Checks!$A$393&amp;CHAR(10)&amp;IF(Checks!$I$393="","",Checks!$I$393&amp;": ")&amp;Checks!$J$393</f>
        <v>F12-T12-04
Equipment: Equipment presentation vs GLD</v>
      </c>
      <c r="B38" s="114" t="str">
        <f aca="false">Checks!$K$393&amp;IF(Checks!$O$393="","",IF(Checks!$K$393="","",CHAR(10))&amp;"Note: "&amp;Checks!$O$393)</f>
        <v>Note: Preparation check at caterer - does NOT confirm loading.</v>
      </c>
      <c r="C38" s="114" t="str">
        <f aca="false">Checks!$N$393&amp;CHAR(10)&amp;IF(ISNUMBER(Checks!$R$393),TEXT(Checks!$R$393,"DD-MMM-YY HH:MM"),"")&amp;" "&amp;Checks!$P$393</f>
        <v>Required
12-Oct-26 10:25 KUL</v>
      </c>
      <c r="D38" s="114" t="str">
        <f aca="false">IF(Checks!$U$393="","",Checks!$U$393)&amp;IF(Checks!$AB$393="","",CHAR(10)&amp;"CA: "&amp;Checks!$AB$393)</f>
        <v/>
      </c>
      <c r="E38" s="114" t="str">
        <f aca="false">IF(Checks!$V$393="","",Checks!$V$393)&amp;IF(Checks!$AC$393="","",IF(Checks!$V$393="","",CHAR(10))&amp;"N/A just.: "&amp;Checks!$AC$393)&amp;IF(Checks!$W$393="","",CHAR(10)&amp;"Batch: "&amp;Checks!$W$393)&amp;IF(AND(Checks!$X$393="",Checks!$Y$393=""),"",CHAR(10)&amp;"Exp: "&amp;Checks!$X$393&amp;"  /  Act: "&amp;Checks!$Y$393)</f>
        <v/>
      </c>
      <c r="F38" s="114" t="str">
        <f aca="false">IF(Checks!$Z$393="","","Evidence: "&amp;Checks!$Z$393)&amp;IF(Checks!$AA$393="","",IF(Checks!$Z$393="","",CHAR(10))&amp;"CA: "&amp;Checks!$AA$393)</f>
        <v/>
      </c>
      <c r="G38" s="114" t="str">
        <f aca="false">IF(ISNUMBER(Checks!$AD$393),TEXT(Checks!$AD$393,"DD-MMM-YY HH:MM")&amp;" "&amp;Checks!$P$393,"")&amp;IF(Checks!$AE$393="","",CHAR(10)&amp;"Verifier: "&amp;Checks!$AE$393)&amp;IF(Checks!$T$393="","",CHAR(10)&amp;"PIC: "&amp;Checks!$T$393)</f>
        <v/>
      </c>
      <c r="H38" s="115" t="str">
        <f aca="false">IF(Checks!$AH$393="","",Checks!$AH$393)</f>
        <v>OPEN</v>
      </c>
    </row>
    <row r="39" customFormat="false" ht="114" hidden="false" customHeight="true" outlineLevel="0" collapsed="false">
      <c r="A39" s="114" t="str">
        <f aca="false">Checks!$A$394&amp;CHAR(10)&amp;IF(Checks!$I$394="","",Checks!$I$394&amp;": ")&amp;Checks!$J$394</f>
        <v>F12-T12-05
Equipment: Equipment serviceability vs GLD</v>
      </c>
      <c r="B39" s="114" t="str">
        <f aca="false">Checks!$K$394&amp;IF(Checks!$O$394="","",IF(Checks!$K$394="","",CHAR(10))&amp;"Note: "&amp;Checks!$O$394)</f>
        <v>Note: Preparation check at caterer - does NOT confirm loading.</v>
      </c>
      <c r="C39" s="114" t="str">
        <f aca="false">Checks!$N$394&amp;CHAR(10)&amp;IF(ISNUMBER(Checks!$R$394),TEXT(Checks!$R$394,"DD-MMM-YY HH:MM"),"")&amp;" "&amp;Checks!$P$394</f>
        <v>Required
12-Oct-26 10:25 KUL</v>
      </c>
      <c r="D39" s="114" t="str">
        <f aca="false">IF(Checks!$U$394="","",Checks!$U$394)&amp;IF(Checks!$AB$394="","",CHAR(10)&amp;"CA: "&amp;Checks!$AB$394)</f>
        <v/>
      </c>
      <c r="E39" s="114" t="str">
        <f aca="false">IF(Checks!$V$394="","",Checks!$V$394)&amp;IF(Checks!$AC$394="","",IF(Checks!$V$394="","",CHAR(10))&amp;"N/A just.: "&amp;Checks!$AC$394)&amp;IF(Checks!$W$394="","",CHAR(10)&amp;"Batch: "&amp;Checks!$W$394)&amp;IF(AND(Checks!$X$394="",Checks!$Y$394=""),"",CHAR(10)&amp;"Exp: "&amp;Checks!$X$394&amp;"  /  Act: "&amp;Checks!$Y$394)</f>
        <v/>
      </c>
      <c r="F39" s="114" t="str">
        <f aca="false">IF(Checks!$Z$394="","","Evidence: "&amp;Checks!$Z$394)&amp;IF(Checks!$AA$394="","",IF(Checks!$Z$394="","",CHAR(10))&amp;"CA: "&amp;Checks!$AA$394)</f>
        <v/>
      </c>
      <c r="G39" s="114" t="str">
        <f aca="false">IF(ISNUMBER(Checks!$AD$394),TEXT(Checks!$AD$394,"DD-MMM-YY HH:MM")&amp;" "&amp;Checks!$P$394,"")&amp;IF(Checks!$AE$394="","",CHAR(10)&amp;"Verifier: "&amp;Checks!$AE$394)&amp;IF(Checks!$T$394="","",CHAR(10)&amp;"PIC: "&amp;Checks!$T$394)</f>
        <v/>
      </c>
      <c r="H39" s="115" t="str">
        <f aca="false">IF(Checks!$AH$394="","",Checks!$AH$394)</f>
        <v>OPEN</v>
      </c>
    </row>
    <row r="40" customFormat="false" ht="201.75" hidden="false" customHeight="true" outlineLevel="0" collapsed="false">
      <c r="A40" s="114" t="str">
        <f aca="false">Checks!$A$395&amp;CHAR(10)&amp;IF(Checks!$I$395="","",Checks!$I$395&amp;": ")&amp;Checks!$J$395</f>
        <v>F12-T12-06
Equipment: Equipment quantities vs GLD</v>
      </c>
      <c r="B40" s="114"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4" t="str">
        <f aca="false">Checks!$N$395&amp;CHAR(10)&amp;IF(ISNUMBER(Checks!$R$395),TEXT(Checks!$R$395,"DD-MMM-YY HH:MM"),"")&amp;" "&amp;Checks!$P$395</f>
        <v>Required
12-Oct-26 10:25 KUL</v>
      </c>
      <c r="D40" s="114" t="str">
        <f aca="false">IF(Checks!$U$395="","",Checks!$U$395)&amp;IF(Checks!$AB$395="","",CHAR(10)&amp;"CA: "&amp;Checks!$AB$395)</f>
        <v/>
      </c>
      <c r="E40" s="114" t="str">
        <f aca="false">IF(Checks!$V$395="","",Checks!$V$395)&amp;IF(Checks!$AC$395="","",IF(Checks!$V$395="","",CHAR(10))&amp;"N/A just.: "&amp;Checks!$AC$395)&amp;IF(Checks!$W$395="","",CHAR(10)&amp;"Batch: "&amp;Checks!$W$395)&amp;IF(AND(Checks!$X$395="",Checks!$Y$395=""),"",CHAR(10)&amp;"Exp: "&amp;Checks!$X$395&amp;"  /  Act: "&amp;Checks!$Y$395)</f>
        <v/>
      </c>
      <c r="F40" s="114" t="str">
        <f aca="false">IF(Checks!$Z$395="","","Evidence: "&amp;Checks!$Z$395)&amp;IF(Checks!$AA$395="","",IF(Checks!$Z$395="","",CHAR(10))&amp;"CA: "&amp;Checks!$AA$395)</f>
        <v/>
      </c>
      <c r="G40" s="114" t="str">
        <f aca="false">IF(ISNUMBER(Checks!$AD$395),TEXT(Checks!$AD$395,"DD-MMM-YY HH:MM")&amp;" "&amp;Checks!$P$395,"")&amp;IF(Checks!$AE$395="","",CHAR(10)&amp;"Verifier: "&amp;Checks!$AE$395)&amp;IF(Checks!$T$395="","",CHAR(10)&amp;"PIC: "&amp;Checks!$T$395)</f>
        <v/>
      </c>
      <c r="H40" s="115" t="str">
        <f aca="false">IF(Checks!$AH$395="","",Checks!$AH$395)</f>
        <v>OPEN</v>
      </c>
    </row>
    <row r="41" customFormat="false" ht="114" hidden="false" customHeight="true" outlineLevel="0" collapsed="false">
      <c r="A41" s="114" t="str">
        <f aca="false">Checks!$A$396&amp;CHAR(10)&amp;IF(Checks!$I$396="","",Checks!$I$396&amp;": ")&amp;Checks!$J$396</f>
        <v>F12-T12-07
Equipment: Loading positions planned vs GLD</v>
      </c>
      <c r="B41" s="114" t="str">
        <f aca="false">Checks!$K$396&amp;IF(Checks!$O$396="","",IF(Checks!$K$396="","",CHAR(10))&amp;"Note: "&amp;Checks!$O$396)</f>
        <v>Note: Preparation check at caterer - does NOT confirm loading.</v>
      </c>
      <c r="C41" s="114" t="str">
        <f aca="false">Checks!$N$396&amp;CHAR(10)&amp;IF(ISNUMBER(Checks!$R$396),TEXT(Checks!$R$396,"DD-MMM-YY HH:MM"),"")&amp;" "&amp;Checks!$P$396</f>
        <v>Required
12-Oct-26 10:25 KUL</v>
      </c>
      <c r="D41" s="114" t="str">
        <f aca="false">IF(Checks!$U$396="","",Checks!$U$396)&amp;IF(Checks!$AB$396="","",CHAR(10)&amp;"CA: "&amp;Checks!$AB$396)</f>
        <v/>
      </c>
      <c r="E41" s="114" t="str">
        <f aca="false">IF(Checks!$V$396="","",Checks!$V$396)&amp;IF(Checks!$AC$396="","",IF(Checks!$V$396="","",CHAR(10))&amp;"N/A just.: "&amp;Checks!$AC$396)&amp;IF(Checks!$W$396="","",CHAR(10)&amp;"Batch: "&amp;Checks!$W$396)&amp;IF(AND(Checks!$X$396="",Checks!$Y$396=""),"",CHAR(10)&amp;"Exp: "&amp;Checks!$X$396&amp;"  /  Act: "&amp;Checks!$Y$396)</f>
        <v/>
      </c>
      <c r="F41" s="114" t="str">
        <f aca="false">IF(Checks!$Z$396="","","Evidence: "&amp;Checks!$Z$396)&amp;IF(Checks!$AA$396="","",IF(Checks!$Z$396="","",CHAR(10))&amp;"CA: "&amp;Checks!$AA$396)</f>
        <v/>
      </c>
      <c r="G41" s="114" t="str">
        <f aca="false">IF(ISNUMBER(Checks!$AD$396),TEXT(Checks!$AD$396,"DD-MMM-YY HH:MM")&amp;" "&amp;Checks!$P$396,"")&amp;IF(Checks!$AE$396="","",CHAR(10)&amp;"Verifier: "&amp;Checks!$AE$396)&amp;IF(Checks!$T$396="","",CHAR(10)&amp;"PIC: "&amp;Checks!$T$396)</f>
        <v/>
      </c>
      <c r="H41" s="115" t="str">
        <f aca="false">IF(Checks!$AH$396="","",Checks!$AH$396)</f>
        <v>OPEN</v>
      </c>
    </row>
    <row r="42" customFormat="false" ht="114" hidden="false" customHeight="true" outlineLevel="0" collapsed="false">
      <c r="A42" s="114" t="str">
        <f aca="false">Checks!$A$397&amp;CHAR(10)&amp;IF(Checks!$I$397="","",Checks!$I$397&amp;": ")&amp;Checks!$J$397</f>
        <v>F12-T12-08
Amenities: Toiletry kits - prepared</v>
      </c>
      <c r="B42" s="114" t="str">
        <f aca="false">Checks!$K$397&amp;IF(Checks!$O$397="","",IF(Checks!$K$397="","",CHAR(10))&amp;"Note: "&amp;Checks!$O$397)</f>
        <v>Available (ticked in reference)</v>
      </c>
      <c r="C42" s="114" t="str">
        <f aca="false">Checks!$N$397&amp;CHAR(10)&amp;IF(ISNUMBER(Checks!$R$397),TEXT(Checks!$R$397,"DD-MMM-YY HH:MM"),"")&amp;" "&amp;Checks!$P$397</f>
        <v>Required
12-Oct-26 10:25 KUL</v>
      </c>
      <c r="D42" s="114" t="str">
        <f aca="false">IF(Checks!$U$397="","",Checks!$U$397)&amp;IF(Checks!$AB$397="","",CHAR(10)&amp;"CA: "&amp;Checks!$AB$397)</f>
        <v/>
      </c>
      <c r="E42" s="114" t="str">
        <f aca="false">IF(Checks!$V$397="","",Checks!$V$397)&amp;IF(Checks!$AC$397="","",IF(Checks!$V$397="","",CHAR(10))&amp;"N/A just.: "&amp;Checks!$AC$397)&amp;IF(Checks!$W$397="","",CHAR(10)&amp;"Batch: "&amp;Checks!$W$397)&amp;IF(AND(Checks!$X$397="",Checks!$Y$397=""),"",CHAR(10)&amp;"Exp: "&amp;Checks!$X$397&amp;"  /  Act: "&amp;Checks!$Y$397)</f>
        <v/>
      </c>
      <c r="F42" s="114" t="str">
        <f aca="false">IF(Checks!$Z$397="","","Evidence: "&amp;Checks!$Z$397)&amp;IF(Checks!$AA$397="","",IF(Checks!$Z$397="","",CHAR(10))&amp;"CA: "&amp;Checks!$AA$397)</f>
        <v/>
      </c>
      <c r="G42" s="114" t="str">
        <f aca="false">IF(ISNUMBER(Checks!$AD$397),TEXT(Checks!$AD$397,"DD-MMM-YY HH:MM")&amp;" "&amp;Checks!$P$397,"")&amp;IF(Checks!$AE$397="","",CHAR(10)&amp;"Verifier: "&amp;Checks!$AE$397)&amp;IF(Checks!$T$397="","",CHAR(10)&amp;"PIC: "&amp;Checks!$T$397)</f>
        <v/>
      </c>
      <c r="H42" s="115" t="str">
        <f aca="false">IF(Checks!$AH$397="","",Checks!$AH$397)</f>
        <v>OPEN</v>
      </c>
    </row>
    <row r="43" customFormat="false" ht="114" hidden="false" customHeight="true" outlineLevel="0" collapsed="false">
      <c r="A43" s="114" t="str">
        <f aca="false">Checks!$A$398&amp;CHAR(10)&amp;IF(Checks!$I$398="","",Checks!$I$398&amp;": ")&amp;Checks!$J$398</f>
        <v>F12-T12-09
Amenities: Slippers (BS/BC) - prepared</v>
      </c>
      <c r="B43" s="114" t="str">
        <f aca="false">Checks!$K$398&amp;IF(Checks!$O$398="","",IF(Checks!$K$398="","",CHAR(10))&amp;"Note: "&amp;Checks!$O$398)</f>
        <v>Available (ticked in reference)</v>
      </c>
      <c r="C43" s="114" t="str">
        <f aca="false">Checks!$N$398&amp;CHAR(10)&amp;IF(ISNUMBER(Checks!$R$398),TEXT(Checks!$R$398,"DD-MMM-YY HH:MM"),"")&amp;" "&amp;Checks!$P$398</f>
        <v>Required
12-Oct-26 10:25 KUL</v>
      </c>
      <c r="D43" s="114" t="str">
        <f aca="false">IF(Checks!$U$398="","",Checks!$U$398)&amp;IF(Checks!$AB$398="","",CHAR(10)&amp;"CA: "&amp;Checks!$AB$398)</f>
        <v/>
      </c>
      <c r="E43" s="114" t="str">
        <f aca="false">IF(Checks!$V$398="","",Checks!$V$398)&amp;IF(Checks!$AC$398="","",IF(Checks!$V$398="","",CHAR(10))&amp;"N/A just.: "&amp;Checks!$AC$398)&amp;IF(Checks!$W$398="","",CHAR(10)&amp;"Batch: "&amp;Checks!$W$398)&amp;IF(AND(Checks!$X$398="",Checks!$Y$398=""),"",CHAR(10)&amp;"Exp: "&amp;Checks!$X$398&amp;"  /  Act: "&amp;Checks!$Y$398)</f>
        <v/>
      </c>
      <c r="F43" s="114" t="str">
        <f aca="false">IF(Checks!$Z$398="","","Evidence: "&amp;Checks!$Z$398)&amp;IF(Checks!$AA$398="","",IF(Checks!$Z$398="","",CHAR(10))&amp;"CA: "&amp;Checks!$AA$398)</f>
        <v/>
      </c>
      <c r="G43" s="114" t="str">
        <f aca="false">IF(ISNUMBER(Checks!$AD$398),TEXT(Checks!$AD$398,"DD-MMM-YY HH:MM")&amp;" "&amp;Checks!$P$398,"")&amp;IF(Checks!$AE$398="","",CHAR(10)&amp;"Verifier: "&amp;Checks!$AE$398)&amp;IF(Checks!$T$398="","",CHAR(10)&amp;"PIC: "&amp;Checks!$T$398)</f>
        <v/>
      </c>
      <c r="H43" s="115" t="str">
        <f aca="false">IF(Checks!$AH$398="","",Checks!$AH$398)</f>
        <v>OPEN</v>
      </c>
    </row>
    <row r="44" customFormat="false" ht="114" hidden="false" customHeight="true" outlineLevel="0" collapsed="false">
      <c r="A44" s="114" t="str">
        <f aca="false">Checks!$A$399&amp;CHAR(10)&amp;IF(Checks!$I$399="","",Checks!$I$399&amp;": ")&amp;Checks!$J$399</f>
        <v>F12-T12-10
F&amp;B Linen: Towel - prepared</v>
      </c>
      <c r="B44" s="114" t="str">
        <f aca="false">Checks!$K$399&amp;IF(Checks!$O$399="","",IF(Checks!$K$399="","",CHAR(10))&amp;"Note: "&amp;Checks!$O$399)</f>
        <v>Available (ticked in reference)
Note: Reference gives no uplift stn for this item: preparation checked at the meal uplift stn (KUL) - confirm with caterer.</v>
      </c>
      <c r="C44" s="114" t="str">
        <f aca="false">Checks!$N$399&amp;CHAR(10)&amp;IF(ISNUMBER(Checks!$R$399),TEXT(Checks!$R$399,"DD-MMM-YY HH:MM"),"")&amp;" "&amp;Checks!$P$399</f>
        <v>Required
12-Oct-26 10:25 KUL</v>
      </c>
      <c r="D44" s="114" t="str">
        <f aca="false">IF(Checks!$U$399="","",Checks!$U$399)&amp;IF(Checks!$AB$399="","",CHAR(10)&amp;"CA: "&amp;Checks!$AB$399)</f>
        <v/>
      </c>
      <c r="E44" s="114" t="str">
        <f aca="false">IF(Checks!$V$399="","",Checks!$V$399)&amp;IF(Checks!$AC$399="","",IF(Checks!$V$399="","",CHAR(10))&amp;"N/A just.: "&amp;Checks!$AC$399)&amp;IF(Checks!$W$399="","",CHAR(10)&amp;"Batch: "&amp;Checks!$W$399)&amp;IF(AND(Checks!$X$399="",Checks!$Y$399=""),"",CHAR(10)&amp;"Exp: "&amp;Checks!$X$399&amp;"  /  Act: "&amp;Checks!$Y$399)</f>
        <v/>
      </c>
      <c r="F44" s="114" t="str">
        <f aca="false">IF(Checks!$Z$399="","","Evidence: "&amp;Checks!$Z$399)&amp;IF(Checks!$AA$399="","",IF(Checks!$Z$399="","",CHAR(10))&amp;"CA: "&amp;Checks!$AA$399)</f>
        <v/>
      </c>
      <c r="G44" s="114" t="str">
        <f aca="false">IF(ISNUMBER(Checks!$AD$399),TEXT(Checks!$AD$399,"DD-MMM-YY HH:MM")&amp;" "&amp;Checks!$P$399,"")&amp;IF(Checks!$AE$399="","",CHAR(10)&amp;"Verifier: "&amp;Checks!$AE$399)&amp;IF(Checks!$T$399="","",CHAR(10)&amp;"PIC: "&amp;Checks!$T$399)</f>
        <v/>
      </c>
      <c r="H44" s="115" t="str">
        <f aca="false">IF(Checks!$AH$399="","",Checks!$AH$399)</f>
        <v>OPEN</v>
      </c>
    </row>
    <row r="45" customFormat="false" ht="114" hidden="false" customHeight="true" outlineLevel="0" collapsed="false">
      <c r="A45" s="114" t="str">
        <f aca="false">Checks!$A$400&amp;CHAR(10)&amp;IF(Checks!$I$400="","",Checks!$I$400&amp;": ")&amp;Checks!$J$400</f>
        <v>F12-T12-11
F&amp;B Linen: Tray cloth - prepared</v>
      </c>
      <c r="B45" s="114" t="str">
        <f aca="false">Checks!$K$400&amp;IF(Checks!$O$400="","",IF(Checks!$K$400="","",CHAR(10))&amp;"Note: "&amp;Checks!$O$400)</f>
        <v>Available (ticked in reference)
Note: Reference gives no uplift stn for this item: preparation checked at the meal uplift stn (KUL) - confirm with caterer.</v>
      </c>
      <c r="C45" s="114" t="str">
        <f aca="false">Checks!$N$400&amp;CHAR(10)&amp;IF(ISNUMBER(Checks!$R$400),TEXT(Checks!$R$400,"DD-MMM-YY HH:MM"),"")&amp;" "&amp;Checks!$P$400</f>
        <v>Required
12-Oct-26 10:25 KUL</v>
      </c>
      <c r="D45" s="114" t="str">
        <f aca="false">IF(Checks!$U$400="","",Checks!$U$400)&amp;IF(Checks!$AB$400="","",CHAR(10)&amp;"CA: "&amp;Checks!$AB$400)</f>
        <v/>
      </c>
      <c r="E45" s="114" t="str">
        <f aca="false">IF(Checks!$V$400="","",Checks!$V$400)&amp;IF(Checks!$AC$400="","",IF(Checks!$V$400="","",CHAR(10))&amp;"N/A just.: "&amp;Checks!$AC$400)&amp;IF(Checks!$W$400="","",CHAR(10)&amp;"Batch: "&amp;Checks!$W$400)&amp;IF(AND(Checks!$X$400="",Checks!$Y$400=""),"",CHAR(10)&amp;"Exp: "&amp;Checks!$X$400&amp;"  /  Act: "&amp;Checks!$Y$400)</f>
        <v/>
      </c>
      <c r="F45" s="114" t="str">
        <f aca="false">IF(Checks!$Z$400="","","Evidence: "&amp;Checks!$Z$400)&amp;IF(Checks!$AA$400="","",IF(Checks!$Z$400="","",CHAR(10))&amp;"CA: "&amp;Checks!$AA$400)</f>
        <v/>
      </c>
      <c r="G45" s="114" t="str">
        <f aca="false">IF(ISNUMBER(Checks!$AD$400),TEXT(Checks!$AD$400,"DD-MMM-YY HH:MM")&amp;" "&amp;Checks!$P$400,"")&amp;IF(Checks!$AE$400="","",CHAR(10)&amp;"Verifier: "&amp;Checks!$AE$400)&amp;IF(Checks!$T$400="","",CHAR(10)&amp;"PIC: "&amp;Checks!$T$400)</f>
        <v/>
      </c>
      <c r="H45" s="115" t="str">
        <f aca="false">IF(Checks!$AH$400="","",Checks!$AH$400)</f>
        <v>OPEN</v>
      </c>
    </row>
    <row r="46" customFormat="false" ht="114" hidden="false" customHeight="true" outlineLevel="0" collapsed="false">
      <c r="A46" s="114" t="str">
        <f aca="false">Checks!$A$401&amp;CHAR(10)&amp;IF(Checks!$I$401="","",Checks!$I$401&amp;": ")&amp;Checks!$J$401</f>
        <v>F12-T12-12
F&amp;B Linen: Napkin - prepared</v>
      </c>
      <c r="B46" s="114" t="str">
        <f aca="false">Checks!$K$401&amp;IF(Checks!$O$401="","",IF(Checks!$K$401="","",CHAR(10))&amp;"Note: "&amp;Checks!$O$401)</f>
        <v>Available (ticked in reference)
Note: Reference gives no uplift stn for this item: preparation checked at the meal uplift stn (KUL) - confirm with caterer.</v>
      </c>
      <c r="C46" s="114" t="str">
        <f aca="false">Checks!$N$401&amp;CHAR(10)&amp;IF(ISNUMBER(Checks!$R$401),TEXT(Checks!$R$401,"DD-MMM-YY HH:MM"),"")&amp;" "&amp;Checks!$P$401</f>
        <v>Required
12-Oct-26 10:25 KUL</v>
      </c>
      <c r="D46" s="114" t="str">
        <f aca="false">IF(Checks!$U$401="","",Checks!$U$401)&amp;IF(Checks!$AB$401="","",CHAR(10)&amp;"CA: "&amp;Checks!$AB$401)</f>
        <v/>
      </c>
      <c r="E46" s="114" t="str">
        <f aca="false">IF(Checks!$V$401="","",Checks!$V$401)&amp;IF(Checks!$AC$401="","",IF(Checks!$V$401="","",CHAR(10))&amp;"N/A just.: "&amp;Checks!$AC$401)&amp;IF(Checks!$W$401="","",CHAR(10)&amp;"Batch: "&amp;Checks!$W$401)&amp;IF(AND(Checks!$X$401="",Checks!$Y$401=""),"",CHAR(10)&amp;"Exp: "&amp;Checks!$X$401&amp;"  /  Act: "&amp;Checks!$Y$401)</f>
        <v/>
      </c>
      <c r="F46" s="114" t="str">
        <f aca="false">IF(Checks!$Z$401="","","Evidence: "&amp;Checks!$Z$401)&amp;IF(Checks!$AA$401="","",IF(Checks!$Z$401="","",CHAR(10))&amp;"CA: "&amp;Checks!$AA$401)</f>
        <v/>
      </c>
      <c r="G46" s="114" t="str">
        <f aca="false">IF(ISNUMBER(Checks!$AD$401),TEXT(Checks!$AD$401,"DD-MMM-YY HH:MM")&amp;" "&amp;Checks!$P$401,"")&amp;IF(Checks!$AE$401="","",CHAR(10)&amp;"Verifier: "&amp;Checks!$AE$401)&amp;IF(Checks!$T$401="","",CHAR(10)&amp;"PIC: "&amp;Checks!$T$401)</f>
        <v/>
      </c>
      <c r="H46" s="115" t="str">
        <f aca="false">IF(Checks!$AH$401="","",Checks!$AH$401)</f>
        <v>OPEN</v>
      </c>
    </row>
    <row r="47" customFormat="false" ht="114" hidden="false" customHeight="true" outlineLevel="0" collapsed="false">
      <c r="A47" s="114" t="str">
        <f aca="false">Checks!$A$402&amp;CHAR(10)&amp;IF(Checks!$I$402="","",Checks!$I$402&amp;": ")&amp;Checks!$J$402</f>
        <v>F12-T12-13
F&amp;B Linen: Table cloth - prepared</v>
      </c>
      <c r="B47" s="114" t="str">
        <f aca="false">Checks!$K$402&amp;IF(Checks!$O$402="","",IF(Checks!$K$402="","",CHAR(10))&amp;"Note: "&amp;Checks!$O$402)</f>
        <v>Available (ticked in reference)
Note: Reference gives no uplift stn for this item: preparation checked at the meal uplift stn (KUL) - confirm with caterer.</v>
      </c>
      <c r="C47" s="114" t="str">
        <f aca="false">Checks!$N$402&amp;CHAR(10)&amp;IF(ISNUMBER(Checks!$R$402),TEXT(Checks!$R$402,"DD-MMM-YY HH:MM"),"")&amp;" "&amp;Checks!$P$402</f>
        <v>Required
12-Oct-26 10:25 KUL</v>
      </c>
      <c r="D47" s="114" t="str">
        <f aca="false">IF(Checks!$U$402="","",Checks!$U$402)&amp;IF(Checks!$AB$402="","",CHAR(10)&amp;"CA: "&amp;Checks!$AB$402)</f>
        <v/>
      </c>
      <c r="E47" s="114" t="str">
        <f aca="false">IF(Checks!$V$402="","",Checks!$V$402)&amp;IF(Checks!$AC$402="","",IF(Checks!$V$402="","",CHAR(10))&amp;"N/A just.: "&amp;Checks!$AC$402)&amp;IF(Checks!$W$402="","",CHAR(10)&amp;"Batch: "&amp;Checks!$W$402)&amp;IF(AND(Checks!$X$402="",Checks!$Y$402=""),"",CHAR(10)&amp;"Exp: "&amp;Checks!$X$402&amp;"  /  Act: "&amp;Checks!$Y$402)</f>
        <v/>
      </c>
      <c r="F47" s="114" t="str">
        <f aca="false">IF(Checks!$Z$402="","","Evidence: "&amp;Checks!$Z$402)&amp;IF(Checks!$AA$402="","",IF(Checks!$Z$402="","",CHAR(10))&amp;"CA: "&amp;Checks!$AA$402)</f>
        <v/>
      </c>
      <c r="G47" s="114" t="str">
        <f aca="false">IF(ISNUMBER(Checks!$AD$402),TEXT(Checks!$AD$402,"DD-MMM-YY HH:MM")&amp;" "&amp;Checks!$P$402,"")&amp;IF(Checks!$AE$402="","",CHAR(10)&amp;"Verifier: "&amp;Checks!$AE$402)&amp;IF(Checks!$T$402="","",CHAR(10)&amp;"PIC: "&amp;Checks!$T$402)</f>
        <v/>
      </c>
      <c r="H47" s="115" t="str">
        <f aca="false">IF(Checks!$AH$402="","",Checks!$AH$402)</f>
        <v>OPEN</v>
      </c>
    </row>
    <row r="48" customFormat="false" ht="114" hidden="false" customHeight="true" outlineLevel="0" collapsed="false">
      <c r="A48" s="114" t="str">
        <f aca="false">Checks!$A$403&amp;CHAR(10)&amp;IF(Checks!$I$403="","",Checks!$I$403&amp;": ")&amp;Checks!$J$403</f>
        <v>F12-T12-14
F&amp;B Linen: Bread linen (using table cloth) - prepared</v>
      </c>
      <c r="B48" s="114" t="str">
        <f aca="false">Checks!$K$403&amp;IF(Checks!$O$403="","",IF(Checks!$K$403="","",CHAR(10))&amp;"Note: "&amp;Checks!$O$403)</f>
        <v>Available (ticked in reference)
Note: Reference gives no uplift stn for this item: preparation checked at the meal uplift stn (KUL) - confirm with caterer.</v>
      </c>
      <c r="C48" s="114" t="str">
        <f aca="false">Checks!$N$403&amp;CHAR(10)&amp;IF(ISNUMBER(Checks!$R$403),TEXT(Checks!$R$403,"DD-MMM-YY HH:MM"),"")&amp;" "&amp;Checks!$P$403</f>
        <v>Required
12-Oct-26 10:25 KUL</v>
      </c>
      <c r="D48" s="114" t="str">
        <f aca="false">IF(Checks!$U$403="","",Checks!$U$403)&amp;IF(Checks!$AB$403="","",CHAR(10)&amp;"CA: "&amp;Checks!$AB$403)</f>
        <v/>
      </c>
      <c r="E48" s="114" t="str">
        <f aca="false">IF(Checks!$V$403="","",Checks!$V$403)&amp;IF(Checks!$AC$403="","",IF(Checks!$V$403="","",CHAR(10))&amp;"N/A just.: "&amp;Checks!$AC$403)&amp;IF(Checks!$W$403="","",CHAR(10)&amp;"Batch: "&amp;Checks!$W$403)&amp;IF(AND(Checks!$X$403="",Checks!$Y$403=""),"",CHAR(10)&amp;"Exp: "&amp;Checks!$X$403&amp;"  /  Act: "&amp;Checks!$Y$403)</f>
        <v/>
      </c>
      <c r="F48" s="114" t="str">
        <f aca="false">IF(Checks!$Z$403="","","Evidence: "&amp;Checks!$Z$403)&amp;IF(Checks!$AA$403="","",IF(Checks!$Z$403="","",CHAR(10))&amp;"CA: "&amp;Checks!$AA$403)</f>
        <v/>
      </c>
      <c r="G48" s="114" t="str">
        <f aca="false">IF(ISNUMBER(Checks!$AD$403),TEXT(Checks!$AD$403,"DD-MMM-YY HH:MM")&amp;" "&amp;Checks!$P$403,"")&amp;IF(Checks!$AE$403="","",CHAR(10)&amp;"Verifier: "&amp;Checks!$AE$403)&amp;IF(Checks!$T$403="","",CHAR(10)&amp;"PIC: "&amp;Checks!$T$403)</f>
        <v/>
      </c>
      <c r="H48" s="115" t="str">
        <f aca="false">IF(Checks!$AH$403="","",Checks!$AH$403)</f>
        <v>OPEN</v>
      </c>
    </row>
    <row r="49" customFormat="false" ht="124.5" hidden="false" customHeight="true" outlineLevel="0" collapsed="false">
      <c r="A49" s="114" t="str">
        <f aca="false">Checks!$A$404&amp;CHAR(10)&amp;IF(Checks!$I$404="","",Checks!$I$404&amp;": ")&amp;Checks!$J$404</f>
        <v>F12-T12-15
F&amp;B Linen: Trolley cloth - prepared</v>
      </c>
      <c r="B49" s="114"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4" t="str">
        <f aca="false">Checks!$N$404&amp;CHAR(10)&amp;IF(ISNUMBER(Checks!$R$404),TEXT(Checks!$R$404,"DD-MMM-YY HH:MM"),"")&amp;" "&amp;Checks!$P$404</f>
        <v>Required
12-Oct-26 10:25 KUL</v>
      </c>
      <c r="D49" s="114" t="str">
        <f aca="false">IF(Checks!$U$404="","",Checks!$U$404)&amp;IF(Checks!$AB$404="","",CHAR(10)&amp;"CA: "&amp;Checks!$AB$404)</f>
        <v/>
      </c>
      <c r="E49" s="114" t="str">
        <f aca="false">IF(Checks!$V$404="","",Checks!$V$404)&amp;IF(Checks!$AC$404="","",IF(Checks!$V$404="","",CHAR(10))&amp;"N/A just.: "&amp;Checks!$AC$404)&amp;IF(Checks!$W$404="","",CHAR(10)&amp;"Batch: "&amp;Checks!$W$404)&amp;IF(AND(Checks!$X$404="",Checks!$Y$404=""),"",CHAR(10)&amp;"Exp: "&amp;Checks!$X$404&amp;"  /  Act: "&amp;Checks!$Y$404)</f>
        <v/>
      </c>
      <c r="F49" s="114" t="str">
        <f aca="false">IF(Checks!$Z$404="","","Evidence: "&amp;Checks!$Z$404)&amp;IF(Checks!$AA$404="","",IF(Checks!$Z$404="","",CHAR(10))&amp;"CA: "&amp;Checks!$AA$404)</f>
        <v/>
      </c>
      <c r="G49" s="114" t="str">
        <f aca="false">IF(ISNUMBER(Checks!$AD$404),TEXT(Checks!$AD$404,"DD-MMM-YY HH:MM")&amp;" "&amp;Checks!$P$404,"")&amp;IF(Checks!$AE$404="","",CHAR(10)&amp;"Verifier: "&amp;Checks!$AE$404)&amp;IF(Checks!$T$404="","",CHAR(10)&amp;"PIC: "&amp;Checks!$T$404)</f>
        <v/>
      </c>
      <c r="H49" s="115" t="str">
        <f aca="false">IF(Checks!$AH$404="","",Checks!$AH$404)</f>
        <v>OPEN</v>
      </c>
    </row>
    <row r="50" customFormat="false" ht="114" hidden="false" customHeight="true" outlineLevel="0" collapsed="false">
      <c r="A50" s="114" t="str">
        <f aca="false">Checks!$A$405&amp;CHAR(10)&amp;IF(Checks!$I$405="","",Checks!$I$405&amp;": ")&amp;Checks!$J$405</f>
        <v>F12-T12-16
F&amp;B Linen: Linen bag - prepared</v>
      </c>
      <c r="B50" s="114" t="str">
        <f aca="false">Checks!$K$405&amp;IF(Checks!$O$405="","",IF(Checks!$K$405="","",CHAR(10))&amp;"Note: "&amp;Checks!$O$405)</f>
        <v>Available (ticked in reference)
Note: Reference gives no uplift stn for this item: preparation checked at the meal uplift stn (KUL) - confirm with caterer.</v>
      </c>
      <c r="C50" s="114" t="str">
        <f aca="false">Checks!$N$405&amp;CHAR(10)&amp;IF(ISNUMBER(Checks!$R$405),TEXT(Checks!$R$405,"DD-MMM-YY HH:MM"),"")&amp;" "&amp;Checks!$P$405</f>
        <v>Required
12-Oct-26 10:25 KUL</v>
      </c>
      <c r="D50" s="114" t="str">
        <f aca="false">IF(Checks!$U$405="","",Checks!$U$405)&amp;IF(Checks!$AB$405="","",CHAR(10)&amp;"CA: "&amp;Checks!$AB$405)</f>
        <v/>
      </c>
      <c r="E50" s="114" t="str">
        <f aca="false">IF(Checks!$V$405="","",Checks!$V$405)&amp;IF(Checks!$AC$405="","",IF(Checks!$V$405="","",CHAR(10))&amp;"N/A just.: "&amp;Checks!$AC$405)&amp;IF(Checks!$W$405="","",CHAR(10)&amp;"Batch: "&amp;Checks!$W$405)&amp;IF(AND(Checks!$X$405="",Checks!$Y$405=""),"",CHAR(10)&amp;"Exp: "&amp;Checks!$X$405&amp;"  /  Act: "&amp;Checks!$Y$405)</f>
        <v/>
      </c>
      <c r="F50" s="114" t="str">
        <f aca="false">IF(Checks!$Z$405="","","Evidence: "&amp;Checks!$Z$405)&amp;IF(Checks!$AA$405="","",IF(Checks!$Z$405="","",CHAR(10))&amp;"CA: "&amp;Checks!$AA$405)</f>
        <v/>
      </c>
      <c r="G50" s="114" t="str">
        <f aca="false">IF(ISNUMBER(Checks!$AD$405),TEXT(Checks!$AD$405,"DD-MMM-YY HH:MM")&amp;" "&amp;Checks!$P$405,"")&amp;IF(Checks!$AE$405="","",CHAR(10)&amp;"Verifier: "&amp;Checks!$AE$405)&amp;IF(Checks!$T$405="","",CHAR(10)&amp;"PIC: "&amp;Checks!$T$405)</f>
        <v/>
      </c>
      <c r="H50" s="115" t="str">
        <f aca="false">IF(Checks!$AH$405="","",Checks!$AH$405)</f>
        <v>OPEN</v>
      </c>
    </row>
    <row r="51" customFormat="false" ht="114" hidden="false" customHeight="true" outlineLevel="0" collapsed="false">
      <c r="A51" s="114" t="str">
        <f aca="false">Checks!$A$406&amp;CHAR(10)&amp;IF(Checks!$I$406="","",Checks!$I$406&amp;": ")&amp;Checks!$J$406</f>
        <v>F12-T12-17
Seat Linen: Seat pillow (BS &amp; BC) - prepared</v>
      </c>
      <c r="B51" s="114" t="str">
        <f aca="false">Checks!$K$406&amp;IF(Checks!$O$406="","",IF(Checks!$K$406="","",CHAR(10))&amp;"Note: "&amp;Checks!$O$406)</f>
        <v>Available 100% (ticked in reference)
Note: Reference gives no uplift stn for this item: preparation checked at the meal uplift stn (KUL) - confirm with caterer.</v>
      </c>
      <c r="C51" s="114" t="str">
        <f aca="false">Checks!$N$406&amp;CHAR(10)&amp;IF(ISNUMBER(Checks!$R$406),TEXT(Checks!$R$406,"DD-MMM-YY HH:MM"),"")&amp;" "&amp;Checks!$P$406</f>
        <v>Required
12-Oct-26 10:25 KUL</v>
      </c>
      <c r="D51" s="114" t="str">
        <f aca="false">IF(Checks!$U$406="","",Checks!$U$406)&amp;IF(Checks!$AB$406="","",CHAR(10)&amp;"CA: "&amp;Checks!$AB$406)</f>
        <v/>
      </c>
      <c r="E51" s="114" t="str">
        <f aca="false">IF(Checks!$V$406="","",Checks!$V$406)&amp;IF(Checks!$AC$406="","",IF(Checks!$V$406="","",CHAR(10))&amp;"N/A just.: "&amp;Checks!$AC$406)&amp;IF(Checks!$W$406="","",CHAR(10)&amp;"Batch: "&amp;Checks!$W$406)&amp;IF(AND(Checks!$X$406="",Checks!$Y$406=""),"",CHAR(10)&amp;"Exp: "&amp;Checks!$X$406&amp;"  /  Act: "&amp;Checks!$Y$406)</f>
        <v/>
      </c>
      <c r="F51" s="114" t="str">
        <f aca="false">IF(Checks!$Z$406="","","Evidence: "&amp;Checks!$Z$406)&amp;IF(Checks!$AA$406="","",IF(Checks!$Z$406="","",CHAR(10))&amp;"CA: "&amp;Checks!$AA$406)</f>
        <v/>
      </c>
      <c r="G51" s="114" t="str">
        <f aca="false">IF(ISNUMBER(Checks!$AD$406),TEXT(Checks!$AD$406,"DD-MMM-YY HH:MM")&amp;" "&amp;Checks!$P$406,"")&amp;IF(Checks!$AE$406="","",CHAR(10)&amp;"Verifier: "&amp;Checks!$AE$406)&amp;IF(Checks!$T$406="","",CHAR(10)&amp;"PIC: "&amp;Checks!$T$406)</f>
        <v/>
      </c>
      <c r="H51" s="115" t="str">
        <f aca="false">IF(Checks!$AH$406="","",Checks!$AH$406)</f>
        <v>OPEN</v>
      </c>
    </row>
    <row r="52" customFormat="false" ht="114" hidden="false" customHeight="true" outlineLevel="0" collapsed="false">
      <c r="A52" s="114" t="str">
        <f aca="false">Checks!$A$407&amp;CHAR(10)&amp;IF(Checks!$I$407="","",Checks!$I$407&amp;": ")&amp;Checks!$J$407</f>
        <v>F12-T12-18
Seat Linen: Duvet (BS &amp; BC) - prepared</v>
      </c>
      <c r="B52" s="114" t="str">
        <f aca="false">Checks!$K$407&amp;IF(Checks!$O$407="","",IF(Checks!$K$407="","",CHAR(10))&amp;"Note: "&amp;Checks!$O$407)</f>
        <v>Available 100% (ticked in reference)
Note: Reference gives no uplift stn for this item: preparation checked at the meal uplift stn (KUL) - confirm with caterer.</v>
      </c>
      <c r="C52" s="114" t="str">
        <f aca="false">Checks!$N$407&amp;CHAR(10)&amp;IF(ISNUMBER(Checks!$R$407),TEXT(Checks!$R$407,"DD-MMM-YY HH:MM"),"")&amp;" "&amp;Checks!$P$407</f>
        <v>Required
12-Oct-26 10:25 KUL</v>
      </c>
      <c r="D52" s="114" t="str">
        <f aca="false">IF(Checks!$U$407="","",Checks!$U$407)&amp;IF(Checks!$AB$407="","",CHAR(10)&amp;"CA: "&amp;Checks!$AB$407)</f>
        <v/>
      </c>
      <c r="E52" s="114" t="str">
        <f aca="false">IF(Checks!$V$407="","",Checks!$V$407)&amp;IF(Checks!$AC$407="","",IF(Checks!$V$407="","",CHAR(10))&amp;"N/A just.: "&amp;Checks!$AC$407)&amp;IF(Checks!$W$407="","",CHAR(10)&amp;"Batch: "&amp;Checks!$W$407)&amp;IF(AND(Checks!$X$407="",Checks!$Y$407=""),"",CHAR(10)&amp;"Exp: "&amp;Checks!$X$407&amp;"  /  Act: "&amp;Checks!$Y$407)</f>
        <v/>
      </c>
      <c r="F52" s="114" t="str">
        <f aca="false">IF(Checks!$Z$407="","","Evidence: "&amp;Checks!$Z$407)&amp;IF(Checks!$AA$407="","",IF(Checks!$Z$407="","",CHAR(10))&amp;"CA: "&amp;Checks!$AA$407)</f>
        <v/>
      </c>
      <c r="G52" s="114" t="str">
        <f aca="false">IF(ISNUMBER(Checks!$AD$407),TEXT(Checks!$AD$407,"DD-MMM-YY HH:MM")&amp;" "&amp;Checks!$P$407,"")&amp;IF(Checks!$AE$407="","",CHAR(10)&amp;"Verifier: "&amp;Checks!$AE$407)&amp;IF(Checks!$T$407="","",CHAR(10)&amp;"PIC: "&amp;Checks!$T$407)</f>
        <v/>
      </c>
      <c r="H52" s="115" t="str">
        <f aca="false">IF(Checks!$AH$407="","",Checks!$AH$407)</f>
        <v>OPEN</v>
      </c>
    </row>
    <row r="53" customFormat="false" ht="114" hidden="false" customHeight="true" outlineLevel="0" collapsed="false">
      <c r="A53" s="114" t="str">
        <f aca="false">Checks!$A$408&amp;CHAR(10)&amp;IF(Checks!$I$408="","",Checks!$I$408&amp;": ")&amp;Checks!$J$408</f>
        <v>F12-T12-19
Seat Linen: Mattress (BS &amp; BC) - prepared</v>
      </c>
      <c r="B53" s="114" t="str">
        <f aca="false">Checks!$K$408&amp;IF(Checks!$O$408="","",IF(Checks!$K$408="","",CHAR(10))&amp;"Note: "&amp;Checks!$O$408)</f>
        <v>Available 100% (ticked in reference)
Note: Reference gives no uplift stn for this item: preparation checked at the meal uplift stn (KUL) - confirm with caterer.</v>
      </c>
      <c r="C53" s="114" t="str">
        <f aca="false">Checks!$N$408&amp;CHAR(10)&amp;IF(ISNUMBER(Checks!$R$408),TEXT(Checks!$R$408,"DD-MMM-YY HH:MM"),"")&amp;" "&amp;Checks!$P$408</f>
        <v>Required
12-Oct-26 10:25 KUL</v>
      </c>
      <c r="D53" s="114" t="str">
        <f aca="false">IF(Checks!$U$408="","",Checks!$U$408)&amp;IF(Checks!$AB$408="","",CHAR(10)&amp;"CA: "&amp;Checks!$AB$408)</f>
        <v/>
      </c>
      <c r="E53" s="114" t="str">
        <f aca="false">IF(Checks!$V$408="","",Checks!$V$408)&amp;IF(Checks!$AC$408="","",IF(Checks!$V$408="","",CHAR(10))&amp;"N/A just.: "&amp;Checks!$AC$408)&amp;IF(Checks!$W$408="","",CHAR(10)&amp;"Batch: "&amp;Checks!$W$408)&amp;IF(AND(Checks!$X$408="",Checks!$Y$408=""),"",CHAR(10)&amp;"Exp: "&amp;Checks!$X$408&amp;"  /  Act: "&amp;Checks!$Y$408)</f>
        <v/>
      </c>
      <c r="F53" s="114" t="str">
        <f aca="false">IF(Checks!$Z$408="","","Evidence: "&amp;Checks!$Z$408)&amp;IF(Checks!$AA$408="","",IF(Checks!$Z$408="","",CHAR(10))&amp;"CA: "&amp;Checks!$AA$408)</f>
        <v/>
      </c>
      <c r="G53" s="114" t="str">
        <f aca="false">IF(ISNUMBER(Checks!$AD$408),TEXT(Checks!$AD$408,"DD-MMM-YY HH:MM")&amp;" "&amp;Checks!$P$408,"")&amp;IF(Checks!$AE$408="","",CHAR(10)&amp;"Verifier: "&amp;Checks!$AE$408)&amp;IF(Checks!$T$408="","",CHAR(10)&amp;"PIC: "&amp;Checks!$T$408)</f>
        <v/>
      </c>
      <c r="H53" s="115" t="str">
        <f aca="false">IF(Checks!$AH$408="","",Checks!$AH$408)</f>
        <v>OPEN</v>
      </c>
    </row>
    <row r="54" customFormat="false" ht="114" hidden="false" customHeight="true" outlineLevel="0" collapsed="false">
      <c r="A54" s="114" t="str">
        <f aca="false">Checks!$A$409&amp;CHAR(10)&amp;IF(Checks!$I$409="","",Checks!$I$409&amp;": ")&amp;Checks!$J$409</f>
        <v>F12-T12-20
Signature Drinks: Signature drink &amp; garnish (BC) - prepared</v>
      </c>
      <c r="B54" s="114" t="str">
        <f aca="false">Checks!$K$409&amp;IF(Checks!$O$409="","",IF(Checks!$K$409="","",CHAR(10))&amp;"Note: "&amp;Checks!$O$409)</f>
        <v>Available (ticked in reference)
Note: Signature drinks &amp; garnish uplifted from KUL (note D79).</v>
      </c>
      <c r="C54" s="114" t="str">
        <f aca="false">Checks!$N$409&amp;CHAR(10)&amp;IF(ISNUMBER(Checks!$R$409),TEXT(Checks!$R$409,"DD-MMM-YY HH:MM"),"")&amp;" "&amp;Checks!$P$409</f>
        <v>Required
12-Oct-26 10:25 KUL</v>
      </c>
      <c r="D54" s="114" t="str">
        <f aca="false">IF(Checks!$U$409="","",Checks!$U$409)&amp;IF(Checks!$AB$409="","",CHAR(10)&amp;"CA: "&amp;Checks!$AB$409)</f>
        <v/>
      </c>
      <c r="E54" s="114" t="str">
        <f aca="false">IF(Checks!$V$409="","",Checks!$V$409)&amp;IF(Checks!$AC$409="","",IF(Checks!$V$409="","",CHAR(10))&amp;"N/A just.: "&amp;Checks!$AC$409)&amp;IF(Checks!$W$409="","",CHAR(10)&amp;"Batch: "&amp;Checks!$W$409)&amp;IF(AND(Checks!$X$409="",Checks!$Y$409=""),"",CHAR(10)&amp;"Exp: "&amp;Checks!$X$409&amp;"  /  Act: "&amp;Checks!$Y$409)</f>
        <v/>
      </c>
      <c r="F54" s="114" t="str">
        <f aca="false">IF(Checks!$Z$409="","","Evidence: "&amp;Checks!$Z$409)&amp;IF(Checks!$AA$409="","",IF(Checks!$Z$409="","",CHAR(10))&amp;"CA: "&amp;Checks!$AA$409)</f>
        <v/>
      </c>
      <c r="G54" s="114" t="str">
        <f aca="false">IF(ISNUMBER(Checks!$AD$409),TEXT(Checks!$AD$409,"DD-MMM-YY HH:MM")&amp;" "&amp;Checks!$P$409,"")&amp;IF(Checks!$AE$409="","",CHAR(10)&amp;"Verifier: "&amp;Checks!$AE$409)&amp;IF(Checks!$T$409="","",CHAR(10)&amp;"PIC: "&amp;Checks!$T$409)</f>
        <v/>
      </c>
      <c r="H54" s="115" t="str">
        <f aca="false">IF(Checks!$AH$409="","",Checks!$AH$409)</f>
        <v>OPEN</v>
      </c>
    </row>
    <row r="55" customFormat="false" ht="114" hidden="false" customHeight="true" outlineLevel="0" collapsed="false">
      <c r="A55" s="114" t="str">
        <f aca="false">Checks!$A$410&amp;CHAR(10)&amp;IF(Checks!$I$410="","",Checks!$I$410&amp;": ")&amp;Checks!$J$410</f>
        <v>F12-T12-21
Sales Cart: Sales cart (caterer PASB) - prepared</v>
      </c>
      <c r="B55" s="114" t="str">
        <f aca="false">Checks!$K$410&amp;IF(Checks!$O$410="","",IF(Checks!$K$410="","",CHAR(10))&amp;"Note: "&amp;Checks!$O$410)</f>
        <v>Location 241 &amp; 947 (A339)
Note: Block 7.08 h &gt;= 4 h. Reference gives no uplift stn for this item: preparation checked at the meal uplift stn (KUL) - confirm with caterer.</v>
      </c>
      <c r="C55" s="114" t="str">
        <f aca="false">Checks!$N$410&amp;CHAR(10)&amp;IF(ISNUMBER(Checks!$R$410),TEXT(Checks!$R$410,"DD-MMM-YY HH:MM"),"")&amp;" "&amp;Checks!$P$410</f>
        <v>Required
12-Oct-26 10:25 KUL</v>
      </c>
      <c r="D55" s="114" t="str">
        <f aca="false">IF(Checks!$U$410="","",Checks!$U$410)&amp;IF(Checks!$AB$410="","",CHAR(10)&amp;"CA: "&amp;Checks!$AB$410)</f>
        <v/>
      </c>
      <c r="E55" s="114" t="str">
        <f aca="false">IF(Checks!$V$410="","",Checks!$V$410)&amp;IF(Checks!$AC$410="","",IF(Checks!$V$410="","",CHAR(10))&amp;"N/A just.: "&amp;Checks!$AC$410)&amp;IF(Checks!$W$410="","",CHAR(10)&amp;"Batch: "&amp;Checks!$W$410)&amp;IF(AND(Checks!$X$410="",Checks!$Y$410=""),"",CHAR(10)&amp;"Exp: "&amp;Checks!$X$410&amp;"  /  Act: "&amp;Checks!$Y$410)</f>
        <v/>
      </c>
      <c r="F55" s="114" t="str">
        <f aca="false">IF(Checks!$Z$410="","","Evidence: "&amp;Checks!$Z$410)&amp;IF(Checks!$AA$410="","",IF(Checks!$Z$410="","",CHAR(10))&amp;"CA: "&amp;Checks!$AA$410)</f>
        <v/>
      </c>
      <c r="G55" s="114" t="str">
        <f aca="false">IF(ISNUMBER(Checks!$AD$410),TEXT(Checks!$AD$410,"DD-MMM-YY HH:MM")&amp;" "&amp;Checks!$P$410,"")&amp;IF(Checks!$AE$410="","",CHAR(10)&amp;"Verifier: "&amp;Checks!$AE$410)&amp;IF(Checks!$T$410="","",CHAR(10)&amp;"PIC: "&amp;Checks!$T$410)</f>
        <v/>
      </c>
      <c r="H55" s="115" t="str">
        <f aca="false">IF(Checks!$AH$410="","",Checks!$AH$410)</f>
        <v>OPEN</v>
      </c>
    </row>
    <row r="56" customFormat="false" ht="25.5" hidden="false" customHeight="true" outlineLevel="0" collapsed="false">
      <c r="A56" s="113"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Checks!$A$411&amp;CHAR(10)&amp;IF(Checks!$I$411="","",Checks!$I$411&amp;": ")&amp;Checks!$J$411</f>
        <v>F12-UPL-01
Meal: Meals physically uplifted on board - quantity vs menu checklist</v>
      </c>
      <c r="B57" s="114" t="str">
        <f aca="false">Checks!$K$411&amp;IF(Checks!$O$411="","",IF(Checks!$K$411="","",CHAR(10))&amp;"Note: "&amp;Checks!$O$411)</f>
        <v>Enter expected &amp; actual
Note: Confirm on board before departure; completion time must fall inside the uplift window.</v>
      </c>
      <c r="C57" s="114" t="str">
        <f aca="false">Checks!$N$411&amp;CHAR(10)&amp;IF(ISNUMBER(Checks!$R$411),TEXT(Checks!$R$411,"DD-MMM-YY HH:MM"),"")&amp;" "&amp;Checks!$P$411</f>
        <v>Required
12-Oct-26 22:25 KUL</v>
      </c>
      <c r="D57" s="114" t="str">
        <f aca="false">IF(Checks!$U$411="","",Checks!$U$411)&amp;IF(Checks!$AB$411="","",CHAR(10)&amp;"CA: "&amp;Checks!$AB$411)</f>
        <v/>
      </c>
      <c r="E57" s="114" t="str">
        <f aca="false">IF(Checks!$V$411="","",Checks!$V$411)&amp;IF(Checks!$AC$411="","",IF(Checks!$V$411="","",CHAR(10))&amp;"N/A just.: "&amp;Checks!$AC$411)&amp;IF(Checks!$W$411="","",CHAR(10)&amp;"Batch: "&amp;Checks!$W$411)&amp;IF(AND(Checks!$X$411="",Checks!$Y$411=""),"",CHAR(10)&amp;"Exp: "&amp;Checks!$X$411&amp;"  /  Act: "&amp;Checks!$Y$411)</f>
        <v/>
      </c>
      <c r="F57" s="114" t="str">
        <f aca="false">IF(Checks!$Z$411="","","Evidence: "&amp;Checks!$Z$411)&amp;IF(Checks!$AA$411="","",IF(Checks!$Z$411="","",CHAR(10))&amp;"CA: "&amp;Checks!$AA$411)</f>
        <v/>
      </c>
      <c r="G57" s="114" t="str">
        <f aca="false">IF(ISNUMBER(Checks!$AD$411),TEXT(Checks!$AD$411,"DD-MMM-YY HH:MM")&amp;" "&amp;Checks!$P$411,"")&amp;IF(Checks!$AE$411="","",CHAR(10)&amp;"Verifier: "&amp;Checks!$AE$411)&amp;IF(Checks!$T$411="","",CHAR(10)&amp;"PIC: "&amp;Checks!$T$411)</f>
        <v/>
      </c>
      <c r="H57" s="115" t="str">
        <f aca="false">IF(Checks!$AH$411="","",Checks!$AH$411)</f>
        <v>OPEN</v>
      </c>
    </row>
    <row r="58" customFormat="false" ht="114" hidden="false" customHeight="true" outlineLevel="0" collapsed="false">
      <c r="A58" s="114" t="str">
        <f aca="false">Checks!$A$412&amp;CHAR(10)&amp;IF(Checks!$I$412="","",Checks!$I$412&amp;": ")&amp;Checks!$J$412</f>
        <v>F12-UPL-02
Equipment: Equipment physically loaded at GLD positions - quantity &amp; positions</v>
      </c>
      <c r="B58" s="114" t="str">
        <f aca="false">Checks!$K$412&amp;IF(Checks!$O$412="","",IF(Checks!$K$412="","",CHAR(10))&amp;"Note: "&amp;Checks!$O$412)</f>
        <v>Enter expected &amp; actual
Note: Confirm on board before departure; completion time must fall inside the uplift window.</v>
      </c>
      <c r="C58" s="114" t="str">
        <f aca="false">Checks!$N$412&amp;CHAR(10)&amp;IF(ISNUMBER(Checks!$R$412),TEXT(Checks!$R$412,"DD-MMM-YY HH:MM"),"")&amp;" "&amp;Checks!$P$412</f>
        <v>Required
12-Oct-26 22:25 KUL</v>
      </c>
      <c r="D58" s="114" t="str">
        <f aca="false">IF(Checks!$U$412="","",Checks!$U$412)&amp;IF(Checks!$AB$412="","",CHAR(10)&amp;"CA: "&amp;Checks!$AB$412)</f>
        <v/>
      </c>
      <c r="E58" s="114" t="str">
        <f aca="false">IF(Checks!$V$412="","",Checks!$V$412)&amp;IF(Checks!$AC$412="","",IF(Checks!$V$412="","",CHAR(10))&amp;"N/A just.: "&amp;Checks!$AC$412)&amp;IF(Checks!$W$412="","",CHAR(10)&amp;"Batch: "&amp;Checks!$W$412)&amp;IF(AND(Checks!$X$412="",Checks!$Y$412=""),"",CHAR(10)&amp;"Exp: "&amp;Checks!$X$412&amp;"  /  Act: "&amp;Checks!$Y$412)</f>
        <v/>
      </c>
      <c r="F58" s="114" t="str">
        <f aca="false">IF(Checks!$Z$412="","","Evidence: "&amp;Checks!$Z$412)&amp;IF(Checks!$AA$412="","",IF(Checks!$Z$412="","",CHAR(10))&amp;"CA: "&amp;Checks!$AA$412)</f>
        <v/>
      </c>
      <c r="G58" s="114" t="str">
        <f aca="false">IF(ISNUMBER(Checks!$AD$412),TEXT(Checks!$AD$412,"DD-MMM-YY HH:MM")&amp;" "&amp;Checks!$P$412,"")&amp;IF(Checks!$AE$412="","",CHAR(10)&amp;"Verifier: "&amp;Checks!$AE$412)&amp;IF(Checks!$T$412="","",CHAR(10)&amp;"PIC: "&amp;Checks!$T$412)</f>
        <v/>
      </c>
      <c r="H58" s="115" t="str">
        <f aca="false">IF(Checks!$AH$412="","",Checks!$AH$412)</f>
        <v>OPEN</v>
      </c>
    </row>
    <row r="59" customFormat="false" ht="114" hidden="false" customHeight="true" outlineLevel="0" collapsed="false">
      <c r="A59" s="114" t="str">
        <f aca="false">Checks!$A$413&amp;CHAR(10)&amp;IF(Checks!$I$413="","",Checks!$I$413&amp;": ")&amp;Checks!$J$413</f>
        <v>F12-UPL-03
Amenities: Toiletry kits - on board</v>
      </c>
      <c r="B59" s="114" t="str">
        <f aca="false">Checks!$K$413&amp;IF(Checks!$O$413="","",IF(Checks!$K$413="","",CHAR(10))&amp;"Note: "&amp;Checks!$O$413)</f>
        <v>Available (ticked in reference)</v>
      </c>
      <c r="C59" s="114" t="str">
        <f aca="false">Checks!$N$413&amp;CHAR(10)&amp;IF(ISNUMBER(Checks!$R$413),TEXT(Checks!$R$413,"DD-MMM-YY HH:MM"),"")&amp;" "&amp;Checks!$P$413</f>
        <v>Required
12-Oct-26 22:25 KUL</v>
      </c>
      <c r="D59" s="114" t="str">
        <f aca="false">IF(Checks!$U$413="","",Checks!$U$413)&amp;IF(Checks!$AB$413="","",CHAR(10)&amp;"CA: "&amp;Checks!$AB$413)</f>
        <v/>
      </c>
      <c r="E59" s="114" t="str">
        <f aca="false">IF(Checks!$V$413="","",Checks!$V$413)&amp;IF(Checks!$AC$413="","",IF(Checks!$V$413="","",CHAR(10))&amp;"N/A just.: "&amp;Checks!$AC$413)&amp;IF(Checks!$W$413="","",CHAR(10)&amp;"Batch: "&amp;Checks!$W$413)&amp;IF(AND(Checks!$X$413="",Checks!$Y$413=""),"",CHAR(10)&amp;"Exp: "&amp;Checks!$X$413&amp;"  /  Act: "&amp;Checks!$Y$413)</f>
        <v/>
      </c>
      <c r="F59" s="114" t="str">
        <f aca="false">IF(Checks!$Z$413="","","Evidence: "&amp;Checks!$Z$413)&amp;IF(Checks!$AA$413="","",IF(Checks!$Z$413="","",CHAR(10))&amp;"CA: "&amp;Checks!$AA$413)</f>
        <v/>
      </c>
      <c r="G59" s="114" t="str">
        <f aca="false">IF(ISNUMBER(Checks!$AD$413),TEXT(Checks!$AD$413,"DD-MMM-YY HH:MM")&amp;" "&amp;Checks!$P$413,"")&amp;IF(Checks!$AE$413="","",CHAR(10)&amp;"Verifier: "&amp;Checks!$AE$413)&amp;IF(Checks!$T$413="","",CHAR(10)&amp;"PIC: "&amp;Checks!$T$413)</f>
        <v/>
      </c>
      <c r="H59" s="115" t="str">
        <f aca="false">IF(Checks!$AH$413="","",Checks!$AH$413)</f>
        <v>OPEN</v>
      </c>
    </row>
    <row r="60" customFormat="false" ht="114" hidden="false" customHeight="true" outlineLevel="0" collapsed="false">
      <c r="A60" s="114" t="str">
        <f aca="false">Checks!$A$414&amp;CHAR(10)&amp;IF(Checks!$I$414="","",Checks!$I$414&amp;": ")&amp;Checks!$J$414</f>
        <v>F12-UPL-04
Amenities: Slippers (BS/BC) - on board</v>
      </c>
      <c r="B60" s="114" t="str">
        <f aca="false">Checks!$K$414&amp;IF(Checks!$O$414="","",IF(Checks!$K$414="","",CHAR(10))&amp;"Note: "&amp;Checks!$O$414)</f>
        <v>Available (ticked in reference)</v>
      </c>
      <c r="C60" s="114" t="str">
        <f aca="false">Checks!$N$414&amp;CHAR(10)&amp;IF(ISNUMBER(Checks!$R$414),TEXT(Checks!$R$414,"DD-MMM-YY HH:MM"),"")&amp;" "&amp;Checks!$P$414</f>
        <v>Required
12-Oct-26 22:25 KUL</v>
      </c>
      <c r="D60" s="114" t="str">
        <f aca="false">IF(Checks!$U$414="","",Checks!$U$414)&amp;IF(Checks!$AB$414="","",CHAR(10)&amp;"CA: "&amp;Checks!$AB$414)</f>
        <v/>
      </c>
      <c r="E60" s="114" t="str">
        <f aca="false">IF(Checks!$V$414="","",Checks!$V$414)&amp;IF(Checks!$AC$414="","",IF(Checks!$V$414="","",CHAR(10))&amp;"N/A just.: "&amp;Checks!$AC$414)&amp;IF(Checks!$W$414="","",CHAR(10)&amp;"Batch: "&amp;Checks!$W$414)&amp;IF(AND(Checks!$X$414="",Checks!$Y$414=""),"",CHAR(10)&amp;"Exp: "&amp;Checks!$X$414&amp;"  /  Act: "&amp;Checks!$Y$414)</f>
        <v/>
      </c>
      <c r="F60" s="114" t="str">
        <f aca="false">IF(Checks!$Z$414="","","Evidence: "&amp;Checks!$Z$414)&amp;IF(Checks!$AA$414="","",IF(Checks!$Z$414="","",CHAR(10))&amp;"CA: "&amp;Checks!$AA$414)</f>
        <v/>
      </c>
      <c r="G60" s="114" t="str">
        <f aca="false">IF(ISNUMBER(Checks!$AD$414),TEXT(Checks!$AD$414,"DD-MMM-YY HH:MM")&amp;" "&amp;Checks!$P$414,"")&amp;IF(Checks!$AE$414="","",CHAR(10)&amp;"Verifier: "&amp;Checks!$AE$414)&amp;IF(Checks!$T$414="","",CHAR(10)&amp;"PIC: "&amp;Checks!$T$414)</f>
        <v/>
      </c>
      <c r="H60" s="115" t="str">
        <f aca="false">IF(Checks!$AH$414="","",Checks!$AH$414)</f>
        <v>OPEN</v>
      </c>
    </row>
    <row r="61" customFormat="false" ht="114" hidden="false" customHeight="true" outlineLevel="0" collapsed="false">
      <c r="A61" s="114" t="str">
        <f aca="false">Checks!$A$415&amp;CHAR(10)&amp;IF(Checks!$I$415="","",Checks!$I$415&amp;": ")&amp;Checks!$J$415</f>
        <v>F12-UPL-05
F&amp;B Linen: Towel - on board</v>
      </c>
      <c r="B61" s="114" t="str">
        <f aca="false">Checks!$K$415&amp;IF(Checks!$O$415="","",IF(Checks!$K$415="","",CHAR(10))&amp;"Note: "&amp;Checks!$O$415)</f>
        <v>Available (ticked in reference)</v>
      </c>
      <c r="C61" s="114" t="str">
        <f aca="false">Checks!$N$415&amp;CHAR(10)&amp;IF(ISNUMBER(Checks!$R$415),TEXT(Checks!$R$415,"DD-MMM-YY HH:MM"),"")&amp;" "&amp;Checks!$P$415</f>
        <v>Required
12-Oct-26 22:25 KUL</v>
      </c>
      <c r="D61" s="114" t="str">
        <f aca="false">IF(Checks!$U$415="","",Checks!$U$415)&amp;IF(Checks!$AB$415="","",CHAR(10)&amp;"CA: "&amp;Checks!$AB$415)</f>
        <v/>
      </c>
      <c r="E61" s="114" t="str">
        <f aca="false">IF(Checks!$V$415="","",Checks!$V$415)&amp;IF(Checks!$AC$415="","",IF(Checks!$V$415="","",CHAR(10))&amp;"N/A just.: "&amp;Checks!$AC$415)&amp;IF(Checks!$W$415="","",CHAR(10)&amp;"Batch: "&amp;Checks!$W$415)&amp;IF(AND(Checks!$X$415="",Checks!$Y$415=""),"",CHAR(10)&amp;"Exp: "&amp;Checks!$X$415&amp;"  /  Act: "&amp;Checks!$Y$415)</f>
        <v/>
      </c>
      <c r="F61" s="114" t="str">
        <f aca="false">IF(Checks!$Z$415="","","Evidence: "&amp;Checks!$Z$415)&amp;IF(Checks!$AA$415="","",IF(Checks!$Z$415="","",CHAR(10))&amp;"CA: "&amp;Checks!$AA$415)</f>
        <v/>
      </c>
      <c r="G61" s="114" t="str">
        <f aca="false">IF(ISNUMBER(Checks!$AD$415),TEXT(Checks!$AD$415,"DD-MMM-YY HH:MM")&amp;" "&amp;Checks!$P$415,"")&amp;IF(Checks!$AE$415="","",CHAR(10)&amp;"Verifier: "&amp;Checks!$AE$415)&amp;IF(Checks!$T$415="","",CHAR(10)&amp;"PIC: "&amp;Checks!$T$415)</f>
        <v/>
      </c>
      <c r="H61" s="115" t="str">
        <f aca="false">IF(Checks!$AH$415="","",Checks!$AH$415)</f>
        <v>OPEN</v>
      </c>
    </row>
    <row r="62" customFormat="false" ht="114" hidden="false" customHeight="true" outlineLevel="0" collapsed="false">
      <c r="A62" s="114" t="str">
        <f aca="false">Checks!$A$416&amp;CHAR(10)&amp;IF(Checks!$I$416="","",Checks!$I$416&amp;": ")&amp;Checks!$J$416</f>
        <v>F12-UPL-06
F&amp;B Linen: Tray cloth - on board</v>
      </c>
      <c r="B62" s="114" t="str">
        <f aca="false">Checks!$K$416&amp;IF(Checks!$O$416="","",IF(Checks!$K$416="","",CHAR(10))&amp;"Note: "&amp;Checks!$O$416)</f>
        <v>Available (ticked in reference)</v>
      </c>
      <c r="C62" s="114" t="str">
        <f aca="false">Checks!$N$416&amp;CHAR(10)&amp;IF(ISNUMBER(Checks!$R$416),TEXT(Checks!$R$416,"DD-MMM-YY HH:MM"),"")&amp;" "&amp;Checks!$P$416</f>
        <v>Required
12-Oct-26 22:25 KUL</v>
      </c>
      <c r="D62" s="114" t="str">
        <f aca="false">IF(Checks!$U$416="","",Checks!$U$416)&amp;IF(Checks!$AB$416="","",CHAR(10)&amp;"CA: "&amp;Checks!$AB$416)</f>
        <v/>
      </c>
      <c r="E62" s="114" t="str">
        <f aca="false">IF(Checks!$V$416="","",Checks!$V$416)&amp;IF(Checks!$AC$416="","",IF(Checks!$V$416="","",CHAR(10))&amp;"N/A just.: "&amp;Checks!$AC$416)&amp;IF(Checks!$W$416="","",CHAR(10)&amp;"Batch: "&amp;Checks!$W$416)&amp;IF(AND(Checks!$X$416="",Checks!$Y$416=""),"",CHAR(10)&amp;"Exp: "&amp;Checks!$X$416&amp;"  /  Act: "&amp;Checks!$Y$416)</f>
        <v/>
      </c>
      <c r="F62" s="114" t="str">
        <f aca="false">IF(Checks!$Z$416="","","Evidence: "&amp;Checks!$Z$416)&amp;IF(Checks!$AA$416="","",IF(Checks!$Z$416="","",CHAR(10))&amp;"CA: "&amp;Checks!$AA$416)</f>
        <v/>
      </c>
      <c r="G62" s="114" t="str">
        <f aca="false">IF(ISNUMBER(Checks!$AD$416),TEXT(Checks!$AD$416,"DD-MMM-YY HH:MM")&amp;" "&amp;Checks!$P$416,"")&amp;IF(Checks!$AE$416="","",CHAR(10)&amp;"Verifier: "&amp;Checks!$AE$416)&amp;IF(Checks!$T$416="","",CHAR(10)&amp;"PIC: "&amp;Checks!$T$416)</f>
        <v/>
      </c>
      <c r="H62" s="115" t="str">
        <f aca="false">IF(Checks!$AH$416="","",Checks!$AH$416)</f>
        <v>OPEN</v>
      </c>
    </row>
    <row r="63" customFormat="false" ht="114" hidden="false" customHeight="true" outlineLevel="0" collapsed="false">
      <c r="A63" s="114" t="str">
        <f aca="false">Checks!$A$417&amp;CHAR(10)&amp;IF(Checks!$I$417="","",Checks!$I$417&amp;": ")&amp;Checks!$J$417</f>
        <v>F12-UPL-07
F&amp;B Linen: Napkin - on board</v>
      </c>
      <c r="B63" s="114" t="str">
        <f aca="false">Checks!$K$417&amp;IF(Checks!$O$417="","",IF(Checks!$K$417="","",CHAR(10))&amp;"Note: "&amp;Checks!$O$417)</f>
        <v>Available (ticked in reference)</v>
      </c>
      <c r="C63" s="114" t="str">
        <f aca="false">Checks!$N$417&amp;CHAR(10)&amp;IF(ISNUMBER(Checks!$R$417),TEXT(Checks!$R$417,"DD-MMM-YY HH:MM"),"")&amp;" "&amp;Checks!$P$417</f>
        <v>Required
12-Oct-26 22:25 KUL</v>
      </c>
      <c r="D63" s="114" t="str">
        <f aca="false">IF(Checks!$U$417="","",Checks!$U$417)&amp;IF(Checks!$AB$417="","",CHAR(10)&amp;"CA: "&amp;Checks!$AB$417)</f>
        <v/>
      </c>
      <c r="E63" s="114" t="str">
        <f aca="false">IF(Checks!$V$417="","",Checks!$V$417)&amp;IF(Checks!$AC$417="","",IF(Checks!$V$417="","",CHAR(10))&amp;"N/A just.: "&amp;Checks!$AC$417)&amp;IF(Checks!$W$417="","",CHAR(10)&amp;"Batch: "&amp;Checks!$W$417)&amp;IF(AND(Checks!$X$417="",Checks!$Y$417=""),"",CHAR(10)&amp;"Exp: "&amp;Checks!$X$417&amp;"  /  Act: "&amp;Checks!$Y$417)</f>
        <v/>
      </c>
      <c r="F63" s="114" t="str">
        <f aca="false">IF(Checks!$Z$417="","","Evidence: "&amp;Checks!$Z$417)&amp;IF(Checks!$AA$417="","",IF(Checks!$Z$417="","",CHAR(10))&amp;"CA: "&amp;Checks!$AA$417)</f>
        <v/>
      </c>
      <c r="G63" s="114" t="str">
        <f aca="false">IF(ISNUMBER(Checks!$AD$417),TEXT(Checks!$AD$417,"DD-MMM-YY HH:MM")&amp;" "&amp;Checks!$P$417,"")&amp;IF(Checks!$AE$417="","",CHAR(10)&amp;"Verifier: "&amp;Checks!$AE$417)&amp;IF(Checks!$T$417="","",CHAR(10)&amp;"PIC: "&amp;Checks!$T$417)</f>
        <v/>
      </c>
      <c r="H63" s="115" t="str">
        <f aca="false">IF(Checks!$AH$417="","",Checks!$AH$417)</f>
        <v>OPEN</v>
      </c>
    </row>
    <row r="64" customFormat="false" ht="114" hidden="false" customHeight="true" outlineLevel="0" collapsed="false">
      <c r="A64" s="114" t="str">
        <f aca="false">Checks!$A$418&amp;CHAR(10)&amp;IF(Checks!$I$418="","",Checks!$I$418&amp;": ")&amp;Checks!$J$418</f>
        <v>F12-UPL-08
F&amp;B Linen: Table cloth - on board</v>
      </c>
      <c r="B64" s="114" t="str">
        <f aca="false">Checks!$K$418&amp;IF(Checks!$O$418="","",IF(Checks!$K$418="","",CHAR(10))&amp;"Note: "&amp;Checks!$O$418)</f>
        <v>Available (ticked in reference)</v>
      </c>
      <c r="C64" s="114" t="str">
        <f aca="false">Checks!$N$418&amp;CHAR(10)&amp;IF(ISNUMBER(Checks!$R$418),TEXT(Checks!$R$418,"DD-MMM-YY HH:MM"),"")&amp;" "&amp;Checks!$P$418</f>
        <v>Required
12-Oct-26 22:25 KUL</v>
      </c>
      <c r="D64" s="114" t="str">
        <f aca="false">IF(Checks!$U$418="","",Checks!$U$418)&amp;IF(Checks!$AB$418="","",CHAR(10)&amp;"CA: "&amp;Checks!$AB$418)</f>
        <v/>
      </c>
      <c r="E64" s="114" t="str">
        <f aca="false">IF(Checks!$V$418="","",Checks!$V$418)&amp;IF(Checks!$AC$418="","",IF(Checks!$V$418="","",CHAR(10))&amp;"N/A just.: "&amp;Checks!$AC$418)&amp;IF(Checks!$W$418="","",CHAR(10)&amp;"Batch: "&amp;Checks!$W$418)&amp;IF(AND(Checks!$X$418="",Checks!$Y$418=""),"",CHAR(10)&amp;"Exp: "&amp;Checks!$X$418&amp;"  /  Act: "&amp;Checks!$Y$418)</f>
        <v/>
      </c>
      <c r="F64" s="114" t="str">
        <f aca="false">IF(Checks!$Z$418="","","Evidence: "&amp;Checks!$Z$418)&amp;IF(Checks!$AA$418="","",IF(Checks!$Z$418="","",CHAR(10))&amp;"CA: "&amp;Checks!$AA$418)</f>
        <v/>
      </c>
      <c r="G64" s="114" t="str">
        <f aca="false">IF(ISNUMBER(Checks!$AD$418),TEXT(Checks!$AD$418,"DD-MMM-YY HH:MM")&amp;" "&amp;Checks!$P$418,"")&amp;IF(Checks!$AE$418="","",CHAR(10)&amp;"Verifier: "&amp;Checks!$AE$418)&amp;IF(Checks!$T$418="","",CHAR(10)&amp;"PIC: "&amp;Checks!$T$418)</f>
        <v/>
      </c>
      <c r="H64" s="115" t="str">
        <f aca="false">IF(Checks!$AH$418="","",Checks!$AH$418)</f>
        <v>OPEN</v>
      </c>
    </row>
    <row r="65" customFormat="false" ht="114" hidden="false" customHeight="true" outlineLevel="0" collapsed="false">
      <c r="A65" s="114" t="str">
        <f aca="false">Checks!$A$419&amp;CHAR(10)&amp;IF(Checks!$I$419="","",Checks!$I$419&amp;": ")&amp;Checks!$J$419</f>
        <v>F12-UPL-09
F&amp;B Linen: Bread linen (using table cloth) - on board</v>
      </c>
      <c r="B65" s="114" t="str">
        <f aca="false">Checks!$K$419&amp;IF(Checks!$O$419="","",IF(Checks!$K$419="","",CHAR(10))&amp;"Note: "&amp;Checks!$O$419)</f>
        <v>Available (ticked in reference)</v>
      </c>
      <c r="C65" s="114" t="str">
        <f aca="false">Checks!$N$419&amp;CHAR(10)&amp;IF(ISNUMBER(Checks!$R$419),TEXT(Checks!$R$419,"DD-MMM-YY HH:MM"),"")&amp;" "&amp;Checks!$P$419</f>
        <v>Required
12-Oct-26 22:25 KUL</v>
      </c>
      <c r="D65" s="114" t="str">
        <f aca="false">IF(Checks!$U$419="","",Checks!$U$419)&amp;IF(Checks!$AB$419="","",CHAR(10)&amp;"CA: "&amp;Checks!$AB$419)</f>
        <v/>
      </c>
      <c r="E65" s="114" t="str">
        <f aca="false">IF(Checks!$V$419="","",Checks!$V$419)&amp;IF(Checks!$AC$419="","",IF(Checks!$V$419="","",CHAR(10))&amp;"N/A just.: "&amp;Checks!$AC$419)&amp;IF(Checks!$W$419="","",CHAR(10)&amp;"Batch: "&amp;Checks!$W$419)&amp;IF(AND(Checks!$X$419="",Checks!$Y$419=""),"",CHAR(10)&amp;"Exp: "&amp;Checks!$X$419&amp;"  /  Act: "&amp;Checks!$Y$419)</f>
        <v/>
      </c>
      <c r="F65" s="114" t="str">
        <f aca="false">IF(Checks!$Z$419="","","Evidence: "&amp;Checks!$Z$419)&amp;IF(Checks!$AA$419="","",IF(Checks!$Z$419="","",CHAR(10))&amp;"CA: "&amp;Checks!$AA$419)</f>
        <v/>
      </c>
      <c r="G65" s="114" t="str">
        <f aca="false">IF(ISNUMBER(Checks!$AD$419),TEXT(Checks!$AD$419,"DD-MMM-YY HH:MM")&amp;" "&amp;Checks!$P$419,"")&amp;IF(Checks!$AE$419="","",CHAR(10)&amp;"Verifier: "&amp;Checks!$AE$419)&amp;IF(Checks!$T$419="","",CHAR(10)&amp;"PIC: "&amp;Checks!$T$419)</f>
        <v/>
      </c>
      <c r="H65" s="115" t="str">
        <f aca="false">IF(Checks!$AH$419="","",Checks!$AH$419)</f>
        <v>OPEN</v>
      </c>
    </row>
    <row r="66" customFormat="false" ht="114" hidden="false" customHeight="true" outlineLevel="0" collapsed="false">
      <c r="A66" s="114" t="str">
        <f aca="false">Checks!$A$420&amp;CHAR(10)&amp;IF(Checks!$I$420="","",Checks!$I$420&amp;": ")&amp;Checks!$J$420</f>
        <v>F12-UPL-10
F&amp;B Linen: Trolley cloth - on board</v>
      </c>
      <c r="B66" s="114" t="str">
        <f aca="false">SUBSTITUTE(Checks!$K$420&amp;IF(Checks!$O$420="","",IF(Checks!$K$420="","",CHAR(10))&amp;"Note: "&amp;Checks!$O$420),"F&amp;B LINEN!","Ref: F&amp;B LINEN!")</f>
        <v>Wide body: Top/Middle &amp; Bottom
Note: Per note Ref: F&amp;B LINEN!B79:C80.</v>
      </c>
      <c r="C66" s="114" t="str">
        <f aca="false">Checks!$N$420&amp;CHAR(10)&amp;IF(ISNUMBER(Checks!$R$420),TEXT(Checks!$R$420,"DD-MMM-YY HH:MM"),"")&amp;" "&amp;Checks!$P$420</f>
        <v>Required
12-Oct-26 22:25 KUL</v>
      </c>
      <c r="D66" s="114" t="str">
        <f aca="false">IF(Checks!$U$420="","",Checks!$U$420)&amp;IF(Checks!$AB$420="","",CHAR(10)&amp;"CA: "&amp;Checks!$AB$420)</f>
        <v/>
      </c>
      <c r="E66" s="114" t="str">
        <f aca="false">IF(Checks!$V$420="","",Checks!$V$420)&amp;IF(Checks!$AC$420="","",IF(Checks!$V$420="","",CHAR(10))&amp;"N/A just.: "&amp;Checks!$AC$420)&amp;IF(Checks!$W$420="","",CHAR(10)&amp;"Batch: "&amp;Checks!$W$420)&amp;IF(AND(Checks!$X$420="",Checks!$Y$420=""),"",CHAR(10)&amp;"Exp: "&amp;Checks!$X$420&amp;"  /  Act: "&amp;Checks!$Y$420)</f>
        <v/>
      </c>
      <c r="F66" s="114" t="str">
        <f aca="false">IF(Checks!$Z$420="","","Evidence: "&amp;Checks!$Z$420)&amp;IF(Checks!$AA$420="","",IF(Checks!$Z$420="","",CHAR(10))&amp;"CA: "&amp;Checks!$AA$420)</f>
        <v/>
      </c>
      <c r="G66" s="114" t="str">
        <f aca="false">IF(ISNUMBER(Checks!$AD$420),TEXT(Checks!$AD$420,"DD-MMM-YY HH:MM")&amp;" "&amp;Checks!$P$420,"")&amp;IF(Checks!$AE$420="","",CHAR(10)&amp;"Verifier: "&amp;Checks!$AE$420)&amp;IF(Checks!$T$420="","",CHAR(10)&amp;"PIC: "&amp;Checks!$T$420)</f>
        <v/>
      </c>
      <c r="H66" s="115" t="str">
        <f aca="false">IF(Checks!$AH$420="","",Checks!$AH$420)</f>
        <v>OPEN</v>
      </c>
    </row>
    <row r="67" customFormat="false" ht="114" hidden="false" customHeight="true" outlineLevel="0" collapsed="false">
      <c r="A67" s="114" t="str">
        <f aca="false">Checks!$A$421&amp;CHAR(10)&amp;IF(Checks!$I$421="","",Checks!$I$421&amp;": ")&amp;Checks!$J$421</f>
        <v>F12-UPL-11
F&amp;B Linen: Linen bag - on board</v>
      </c>
      <c r="B67" s="114" t="str">
        <f aca="false">Checks!$K$421&amp;IF(Checks!$O$421="","",IF(Checks!$K$421="","",CHAR(10))&amp;"Note: "&amp;Checks!$O$421)</f>
        <v>Available (ticked in reference)</v>
      </c>
      <c r="C67" s="114" t="str">
        <f aca="false">Checks!$N$421&amp;CHAR(10)&amp;IF(ISNUMBER(Checks!$R$421),TEXT(Checks!$R$421,"DD-MMM-YY HH:MM"),"")&amp;" "&amp;Checks!$P$421</f>
        <v>Required
12-Oct-26 22:25 KUL</v>
      </c>
      <c r="D67" s="114" t="str">
        <f aca="false">IF(Checks!$U$421="","",Checks!$U$421)&amp;IF(Checks!$AB$421="","",CHAR(10)&amp;"CA: "&amp;Checks!$AB$421)</f>
        <v/>
      </c>
      <c r="E67" s="114" t="str">
        <f aca="false">IF(Checks!$V$421="","",Checks!$V$421)&amp;IF(Checks!$AC$421="","",IF(Checks!$V$421="","",CHAR(10))&amp;"N/A just.: "&amp;Checks!$AC$421)&amp;IF(Checks!$W$421="","",CHAR(10)&amp;"Batch: "&amp;Checks!$W$421)&amp;IF(AND(Checks!$X$421="",Checks!$Y$421=""),"",CHAR(10)&amp;"Exp: "&amp;Checks!$X$421&amp;"  /  Act: "&amp;Checks!$Y$421)</f>
        <v/>
      </c>
      <c r="F67" s="114" t="str">
        <f aca="false">IF(Checks!$Z$421="","","Evidence: "&amp;Checks!$Z$421)&amp;IF(Checks!$AA$421="","",IF(Checks!$Z$421="","",CHAR(10))&amp;"CA: "&amp;Checks!$AA$421)</f>
        <v/>
      </c>
      <c r="G67" s="114" t="str">
        <f aca="false">IF(ISNUMBER(Checks!$AD$421),TEXT(Checks!$AD$421,"DD-MMM-YY HH:MM")&amp;" "&amp;Checks!$P$421,"")&amp;IF(Checks!$AE$421="","",CHAR(10)&amp;"Verifier: "&amp;Checks!$AE$421)&amp;IF(Checks!$T$421="","",CHAR(10)&amp;"PIC: "&amp;Checks!$T$421)</f>
        <v/>
      </c>
      <c r="H67" s="115" t="str">
        <f aca="false">IF(Checks!$AH$421="","",Checks!$AH$421)</f>
        <v>OPEN</v>
      </c>
    </row>
    <row r="68" customFormat="false" ht="114" hidden="false" customHeight="true" outlineLevel="0" collapsed="false">
      <c r="A68" s="114" t="str">
        <f aca="false">Checks!$A$422&amp;CHAR(10)&amp;IF(Checks!$I$422="","",Checks!$I$422&amp;": ")&amp;Checks!$J$422</f>
        <v>F12-UPL-12
Seat Linen: Seat pillow (BS &amp; BC) - on board</v>
      </c>
      <c r="B68" s="114" t="str">
        <f aca="false">Checks!$K$422&amp;IF(Checks!$O$422="","",IF(Checks!$K$422="","",CHAR(10))&amp;"Note: "&amp;Checks!$O$422)</f>
        <v>Available 100% (ticked in reference)</v>
      </c>
      <c r="C68" s="114" t="str">
        <f aca="false">Checks!$N$422&amp;CHAR(10)&amp;IF(ISNUMBER(Checks!$R$422),TEXT(Checks!$R$422,"DD-MMM-YY HH:MM"),"")&amp;" "&amp;Checks!$P$422</f>
        <v>Required
12-Oct-26 22:25 KUL</v>
      </c>
      <c r="D68" s="114" t="str">
        <f aca="false">IF(Checks!$U$422="","",Checks!$U$422)&amp;IF(Checks!$AB$422="","",CHAR(10)&amp;"CA: "&amp;Checks!$AB$422)</f>
        <v/>
      </c>
      <c r="E68" s="114" t="str">
        <f aca="false">IF(Checks!$V$422="","",Checks!$V$422)&amp;IF(Checks!$AC$422="","",IF(Checks!$V$422="","",CHAR(10))&amp;"N/A just.: "&amp;Checks!$AC$422)&amp;IF(Checks!$W$422="","",CHAR(10)&amp;"Batch: "&amp;Checks!$W$422)&amp;IF(AND(Checks!$X$422="",Checks!$Y$422=""),"",CHAR(10)&amp;"Exp: "&amp;Checks!$X$422&amp;"  /  Act: "&amp;Checks!$Y$422)</f>
        <v/>
      </c>
      <c r="F68" s="114" t="str">
        <f aca="false">IF(Checks!$Z$422="","","Evidence: "&amp;Checks!$Z$422)&amp;IF(Checks!$AA$422="","",IF(Checks!$Z$422="","",CHAR(10))&amp;"CA: "&amp;Checks!$AA$422)</f>
        <v/>
      </c>
      <c r="G68" s="114" t="str">
        <f aca="false">IF(ISNUMBER(Checks!$AD$422),TEXT(Checks!$AD$422,"DD-MMM-YY HH:MM")&amp;" "&amp;Checks!$P$422,"")&amp;IF(Checks!$AE$422="","",CHAR(10)&amp;"Verifier: "&amp;Checks!$AE$422)&amp;IF(Checks!$T$422="","",CHAR(10)&amp;"PIC: "&amp;Checks!$T$422)</f>
        <v/>
      </c>
      <c r="H68" s="115" t="str">
        <f aca="false">IF(Checks!$AH$422="","",Checks!$AH$422)</f>
        <v>OPEN</v>
      </c>
    </row>
    <row r="69" customFormat="false" ht="114" hidden="false" customHeight="true" outlineLevel="0" collapsed="false">
      <c r="A69" s="114" t="str">
        <f aca="false">Checks!$A$423&amp;CHAR(10)&amp;IF(Checks!$I$423="","",Checks!$I$423&amp;": ")&amp;Checks!$J$423</f>
        <v>F12-UPL-13
Seat Linen: Duvet (BS &amp; BC) - on board</v>
      </c>
      <c r="B69" s="114" t="str">
        <f aca="false">Checks!$K$423&amp;IF(Checks!$O$423="","",IF(Checks!$K$423="","",CHAR(10))&amp;"Note: "&amp;Checks!$O$423)</f>
        <v>Available 100% (ticked in reference)</v>
      </c>
      <c r="C69" s="114" t="str">
        <f aca="false">Checks!$N$423&amp;CHAR(10)&amp;IF(ISNUMBER(Checks!$R$423),TEXT(Checks!$R$423,"DD-MMM-YY HH:MM"),"")&amp;" "&amp;Checks!$P$423</f>
        <v>Required
12-Oct-26 22:25 KUL</v>
      </c>
      <c r="D69" s="114" t="str">
        <f aca="false">IF(Checks!$U$423="","",Checks!$U$423)&amp;IF(Checks!$AB$423="","",CHAR(10)&amp;"CA: "&amp;Checks!$AB$423)</f>
        <v/>
      </c>
      <c r="E69" s="114" t="str">
        <f aca="false">IF(Checks!$V$423="","",Checks!$V$423)&amp;IF(Checks!$AC$423="","",IF(Checks!$V$423="","",CHAR(10))&amp;"N/A just.: "&amp;Checks!$AC$423)&amp;IF(Checks!$W$423="","",CHAR(10)&amp;"Batch: "&amp;Checks!$W$423)&amp;IF(AND(Checks!$X$423="",Checks!$Y$423=""),"",CHAR(10)&amp;"Exp: "&amp;Checks!$X$423&amp;"  /  Act: "&amp;Checks!$Y$423)</f>
        <v/>
      </c>
      <c r="F69" s="114" t="str">
        <f aca="false">IF(Checks!$Z$423="","","Evidence: "&amp;Checks!$Z$423)&amp;IF(Checks!$AA$423="","",IF(Checks!$Z$423="","",CHAR(10))&amp;"CA: "&amp;Checks!$AA$423)</f>
        <v/>
      </c>
      <c r="G69" s="114" t="str">
        <f aca="false">IF(ISNUMBER(Checks!$AD$423),TEXT(Checks!$AD$423,"DD-MMM-YY HH:MM")&amp;" "&amp;Checks!$P$423,"")&amp;IF(Checks!$AE$423="","",CHAR(10)&amp;"Verifier: "&amp;Checks!$AE$423)&amp;IF(Checks!$T$423="","",CHAR(10)&amp;"PIC: "&amp;Checks!$T$423)</f>
        <v/>
      </c>
      <c r="H69" s="115" t="str">
        <f aca="false">IF(Checks!$AH$423="","",Checks!$AH$423)</f>
        <v>OPEN</v>
      </c>
    </row>
    <row r="70" customFormat="false" ht="114" hidden="false" customHeight="true" outlineLevel="0" collapsed="false">
      <c r="A70" s="114" t="str">
        <f aca="false">Checks!$A$424&amp;CHAR(10)&amp;IF(Checks!$I$424="","",Checks!$I$424&amp;": ")&amp;Checks!$J$424</f>
        <v>F12-UPL-14
Seat Linen: Mattress (BS &amp; BC) - on board</v>
      </c>
      <c r="B70" s="114" t="str">
        <f aca="false">Checks!$K$424&amp;IF(Checks!$O$424="","",IF(Checks!$K$424="","",CHAR(10))&amp;"Note: "&amp;Checks!$O$424)</f>
        <v>Available 100% (ticked in reference)</v>
      </c>
      <c r="C70" s="114" t="str">
        <f aca="false">Checks!$N$424&amp;CHAR(10)&amp;IF(ISNUMBER(Checks!$R$424),TEXT(Checks!$R$424,"DD-MMM-YY HH:MM"),"")&amp;" "&amp;Checks!$P$424</f>
        <v>Required
12-Oct-26 22:25 KUL</v>
      </c>
      <c r="D70" s="114" t="str">
        <f aca="false">IF(Checks!$U$424="","",Checks!$U$424)&amp;IF(Checks!$AB$424="","",CHAR(10)&amp;"CA: "&amp;Checks!$AB$424)</f>
        <v/>
      </c>
      <c r="E70" s="114" t="str">
        <f aca="false">IF(Checks!$V$424="","",Checks!$V$424)&amp;IF(Checks!$AC$424="","",IF(Checks!$V$424="","",CHAR(10))&amp;"N/A just.: "&amp;Checks!$AC$424)&amp;IF(Checks!$W$424="","",CHAR(10)&amp;"Batch: "&amp;Checks!$W$424)&amp;IF(AND(Checks!$X$424="",Checks!$Y$424=""),"",CHAR(10)&amp;"Exp: "&amp;Checks!$X$424&amp;"  /  Act: "&amp;Checks!$Y$424)</f>
        <v/>
      </c>
      <c r="F70" s="114" t="str">
        <f aca="false">IF(Checks!$Z$424="","","Evidence: "&amp;Checks!$Z$424)&amp;IF(Checks!$AA$424="","",IF(Checks!$Z$424="","",CHAR(10))&amp;"CA: "&amp;Checks!$AA$424)</f>
        <v/>
      </c>
      <c r="G70" s="114" t="str">
        <f aca="false">IF(ISNUMBER(Checks!$AD$424),TEXT(Checks!$AD$424,"DD-MMM-YY HH:MM")&amp;" "&amp;Checks!$P$424,"")&amp;IF(Checks!$AE$424="","",CHAR(10)&amp;"Verifier: "&amp;Checks!$AE$424)&amp;IF(Checks!$T$424="","",CHAR(10)&amp;"PIC: "&amp;Checks!$T$424)</f>
        <v/>
      </c>
      <c r="H70" s="115" t="str">
        <f aca="false">IF(Checks!$AH$424="","",Checks!$AH$424)</f>
        <v>OPEN</v>
      </c>
    </row>
    <row r="71" customFormat="false" ht="114" hidden="false" customHeight="true" outlineLevel="0" collapsed="false">
      <c r="A71" s="114" t="str">
        <f aca="false">Checks!$A$425&amp;CHAR(10)&amp;IF(Checks!$I$425="","",Checks!$I$425&amp;": ")&amp;Checks!$J$425</f>
        <v>F12-UPL-15
Signature Drinks: Signature drink &amp; garnish (BC) - on board</v>
      </c>
      <c r="B71" s="114" t="str">
        <f aca="false">Checks!$K$425&amp;IF(Checks!$O$425="","",IF(Checks!$K$425="","",CHAR(10))&amp;"Note: "&amp;Checks!$O$425)</f>
        <v>Available (ticked in reference)
Note: Signature drinks &amp; garnish uplifted from KUL (note D79).</v>
      </c>
      <c r="C71" s="114" t="str">
        <f aca="false">Checks!$N$425&amp;CHAR(10)&amp;IF(ISNUMBER(Checks!$R$425),TEXT(Checks!$R$425,"DD-MMM-YY HH:MM"),"")&amp;" "&amp;Checks!$P$425</f>
        <v>Required
12-Oct-26 22:25 KUL</v>
      </c>
      <c r="D71" s="114" t="str">
        <f aca="false">IF(Checks!$U$425="","",Checks!$U$425)&amp;IF(Checks!$AB$425="","",CHAR(10)&amp;"CA: "&amp;Checks!$AB$425)</f>
        <v/>
      </c>
      <c r="E71" s="114" t="str">
        <f aca="false">IF(Checks!$V$425="","",Checks!$V$425)&amp;IF(Checks!$AC$425="","",IF(Checks!$V$425="","",CHAR(10))&amp;"N/A just.: "&amp;Checks!$AC$425)&amp;IF(Checks!$W$425="","",CHAR(10)&amp;"Batch: "&amp;Checks!$W$425)&amp;IF(AND(Checks!$X$425="",Checks!$Y$425=""),"",CHAR(10)&amp;"Exp: "&amp;Checks!$X$425&amp;"  /  Act: "&amp;Checks!$Y$425)</f>
        <v/>
      </c>
      <c r="F71" s="114" t="str">
        <f aca="false">IF(Checks!$Z$425="","","Evidence: "&amp;Checks!$Z$425)&amp;IF(Checks!$AA$425="","",IF(Checks!$Z$425="","",CHAR(10))&amp;"CA: "&amp;Checks!$AA$425)</f>
        <v/>
      </c>
      <c r="G71" s="114" t="str">
        <f aca="false">IF(ISNUMBER(Checks!$AD$425),TEXT(Checks!$AD$425,"DD-MMM-YY HH:MM")&amp;" "&amp;Checks!$P$425,"")&amp;IF(Checks!$AE$425="","",CHAR(10)&amp;"Verifier: "&amp;Checks!$AE$425)&amp;IF(Checks!$T$425="","",CHAR(10)&amp;"PIC: "&amp;Checks!$T$425)</f>
        <v/>
      </c>
      <c r="H71" s="115" t="str">
        <f aca="false">IF(Checks!$AH$425="","",Checks!$AH$425)</f>
        <v>OPEN</v>
      </c>
    </row>
    <row r="72" customFormat="false" ht="114" hidden="false" customHeight="true" outlineLevel="0" collapsed="false">
      <c r="A72" s="114" t="str">
        <f aca="false">Checks!$A$426&amp;CHAR(10)&amp;IF(Checks!$I$426="","",Checks!$I$426&amp;": ")&amp;Checks!$J$426</f>
        <v>F12-UPL-16
Sales Cart: Sales cart (caterer PASB) - on board</v>
      </c>
      <c r="B72" s="114" t="str">
        <f aca="false">Checks!$K$426&amp;IF(Checks!$O$426="","",IF(Checks!$K$426="","",CHAR(10))&amp;"Note: "&amp;Checks!$O$426)</f>
        <v>Location 241 &amp; 947 (A339)
Note: Block 7.08 h &gt;= 4 h.</v>
      </c>
      <c r="C72" s="114" t="str">
        <f aca="false">Checks!$N$426&amp;CHAR(10)&amp;IF(ISNUMBER(Checks!$R$426),TEXT(Checks!$R$426,"DD-MMM-YY HH:MM"),"")&amp;" "&amp;Checks!$P$426</f>
        <v>Required
12-Oct-26 22:25 KUL</v>
      </c>
      <c r="D72" s="114" t="str">
        <f aca="false">IF(Checks!$U$426="","",Checks!$U$426)&amp;IF(Checks!$AB$426="","",CHAR(10)&amp;"CA: "&amp;Checks!$AB$426)</f>
        <v/>
      </c>
      <c r="E72" s="114" t="str">
        <f aca="false">IF(Checks!$V$426="","",Checks!$V$426)&amp;IF(Checks!$AC$426="","",IF(Checks!$V$426="","",CHAR(10))&amp;"N/A just.: "&amp;Checks!$AC$426)&amp;IF(Checks!$W$426="","",CHAR(10)&amp;"Batch: "&amp;Checks!$W$426)&amp;IF(AND(Checks!$X$426="",Checks!$Y$426=""),"",CHAR(10)&amp;"Exp: "&amp;Checks!$X$426&amp;"  /  Act: "&amp;Checks!$Y$426)</f>
        <v/>
      </c>
      <c r="F72" s="114" t="str">
        <f aca="false">IF(Checks!$Z$426="","","Evidence: "&amp;Checks!$Z$426)&amp;IF(Checks!$AA$426="","",IF(Checks!$Z$426="","",CHAR(10))&amp;"CA: "&amp;Checks!$AA$426)</f>
        <v/>
      </c>
      <c r="G72" s="114" t="str">
        <f aca="false">IF(ISNUMBER(Checks!$AD$426),TEXT(Checks!$AD$426,"DD-MMM-YY HH:MM")&amp;" "&amp;Checks!$P$426,"")&amp;IF(Checks!$AE$426="","",CHAR(10)&amp;"Verifier: "&amp;Checks!$AE$426)&amp;IF(Checks!$T$426="","",CHAR(10)&amp;"PIC: "&amp;Checks!$T$426)</f>
        <v/>
      </c>
      <c r="H72" s="115" t="str">
        <f aca="false">IF(Checks!$AH$426="","",Checks!$AH$426)</f>
        <v>OPEN</v>
      </c>
    </row>
    <row r="74" customFormat="false" ht="24" hidden="false" customHeight="true" outlineLevel="0" collapsed="false">
      <c r="A74" s="116" t="s">
        <v>3453</v>
      </c>
      <c r="B74" s="116"/>
      <c r="C74" s="116"/>
      <c r="D74" s="116"/>
      <c r="E74" s="116" t="s">
        <v>3454</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3408</v>
      </c>
      <c r="B2" s="94" t="str">
        <f aca="false">Flights!$F$17&amp;"   "&amp;TEXT(Flights!$D$17,"DD-MMM-YY")&amp;" ("&amp;Flights!$E$17&amp;")"</f>
        <v>MH0138   14-Oct-26 (WED)</v>
      </c>
      <c r="C2" s="94"/>
      <c r="D2" s="94"/>
      <c r="E2" s="95" t="s">
        <v>3409</v>
      </c>
      <c r="F2" s="96" t="str">
        <f aca="false">Flights!$AT$17</f>
        <v>NOT READY – DOCUMENTS</v>
      </c>
      <c r="G2" s="96"/>
      <c r="H2" s="96"/>
    </row>
    <row r="3" customFormat="false" ht="24" hidden="false" customHeight="true" outlineLevel="0" collapsed="false">
      <c r="A3" s="93" t="s">
        <v>3410</v>
      </c>
      <c r="B3" s="94" t="str">
        <f aca="false">Flights!$G$17&amp;" → "&amp;Flights!$H$17&amp;"   Class "&amp;Flights!$K$17&amp;"   Seat "&amp;Flights!$O$17</f>
        <v>ADL → KUL   Class EY   Seat 11K</v>
      </c>
      <c r="C3" s="94"/>
      <c r="D3" s="94"/>
      <c r="E3" s="95" t="s">
        <v>73</v>
      </c>
      <c r="F3" s="95" t="s">
        <v>3411</v>
      </c>
      <c r="G3" s="95" t="s">
        <v>3412</v>
      </c>
      <c r="H3" s="95"/>
    </row>
    <row r="4" customFormat="false" ht="24" hidden="false" customHeight="true" outlineLevel="0" collapsed="false">
      <c r="A4" s="93" t="s">
        <v>3413</v>
      </c>
      <c r="B4" s="94" t="str">
        <f aca="false">IF(ISNUMBER(Flights!$I$17),TEXT(Flights!$I$17,"DD-MMM-YY HH:MM"),"")&amp;" "&amp;Flights!$G$17&amp;"  →  "&amp;IF(ISNUMBER(Flights!$J$17),TEXT(Flights!$J$17,"DD-MMM-YY HH:MM"),"")&amp;" "&amp;Flights!$H$17</f>
        <v>14-Oct-26 10:45 ADL  →  14-Oct-26 16:00 KUL</v>
      </c>
      <c r="C4" s="94"/>
      <c r="D4" s="94"/>
      <c r="E4" s="93" t="s">
        <v>3414</v>
      </c>
      <c r="F4" s="97" t="str">
        <f aca="false">IF(ISNUMBER(Flights!$AG$17),TEXT(Flights!$AG$17,"DD-MMM-YY HH:MM"),"")&amp;" "&amp;Flights!$V$17</f>
        <v>07-Oct-26 10:45 ADL</v>
      </c>
      <c r="G4" s="98" t="n">
        <f aca="false">Flights!$AJ$17</f>
        <v>0</v>
      </c>
      <c r="H4" s="98"/>
    </row>
    <row r="5" customFormat="false" ht="24" hidden="false" customHeight="true" outlineLevel="0" collapsed="false">
      <c r="A5" s="93" t="s">
        <v>3415</v>
      </c>
      <c r="B5" s="94" t="str">
        <f aca="false">Flights!$L$17&amp;" – "&amp;Flights!$M$17</f>
        <v>A339 – A330-900 (A339)</v>
      </c>
      <c r="C5" s="94"/>
      <c r="D5" s="94"/>
      <c r="E5" s="93" t="s">
        <v>3416</v>
      </c>
      <c r="F5" s="97" t="str">
        <f aca="false">IF(ISNUMBER(Flights!$AH$17),TEXT(Flights!$AH$17,"DD-MMM-YY HH:MM"),"")&amp;" "&amp;Flights!$V$17</f>
        <v>13-Oct-26 10:45 ADL</v>
      </c>
      <c r="G5" s="98" t="n">
        <f aca="false">Flights!$AK$17</f>
        <v>0</v>
      </c>
      <c r="H5" s="98"/>
    </row>
    <row r="6" customFormat="false" ht="24" hidden="false" customHeight="true" outlineLevel="0" collapsed="false">
      <c r="A6" s="93" t="s">
        <v>3417</v>
      </c>
      <c r="B6" s="94" t="str">
        <f aca="false">IF(TRIM(Flights!$N$17)="","__________________",Flights!$N$17)</f>
        <v>__________________</v>
      </c>
      <c r="C6" s="94"/>
      <c r="D6" s="94"/>
      <c r="E6" s="93" t="s">
        <v>3418</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3419</v>
      </c>
      <c r="B7" s="94" t="str">
        <f aca="false">Flights!$T$17</f>
        <v>1.5 Meal (Meal)</v>
      </c>
      <c r="C7" s="94"/>
      <c r="D7" s="94"/>
      <c r="E7" s="93" t="s">
        <v>3420</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155</v>
      </c>
      <c r="B8" s="94" t="str">
        <f aca="false">Flights!$V$17&amp;"   (reference uplift stns: "&amp;Flights!$U$17&amp;")"</f>
        <v>ADL   (reference uplift stns: KUL/ADL)</v>
      </c>
      <c r="C8" s="94"/>
      <c r="D8" s="94"/>
      <c r="E8" s="93" t="s">
        <v>3421</v>
      </c>
      <c r="F8" s="99" t="s">
        <v>3422</v>
      </c>
      <c r="G8" s="98" t="n">
        <f aca="false">Flights!$AN$17</f>
        <v>0</v>
      </c>
      <c r="H8" s="98"/>
    </row>
    <row r="9" customFormat="false" ht="12.75" hidden="false" customHeight="true" outlineLevel="0" collapsed="false">
      <c r="A9" s="93" t="s">
        <v>3423</v>
      </c>
      <c r="B9" s="94" t="str">
        <f aca="false">TRIM(Flights!$P$17&amp;"  "&amp;Flights!$Q$17)</f>
        <v>- Overnight KUL</v>
      </c>
      <c r="C9" s="94"/>
      <c r="D9" s="94"/>
      <c r="E9" s="93" t="s">
        <v>3424</v>
      </c>
      <c r="F9" s="100" t="n">
        <f aca="false">Flights!$AP$17</f>
        <v>0</v>
      </c>
      <c r="G9" s="100" t="n">
        <f aca="false">Flights!$AQ$17</f>
        <v>0</v>
      </c>
      <c r="H9" s="100" t="n">
        <f aca="false">Flights!$AU$17</f>
        <v>0</v>
      </c>
    </row>
    <row r="10" customFormat="false" ht="24" hidden="false" customHeight="true" outlineLevel="0" collapsed="false">
      <c r="A10" s="93" t="s">
        <v>3425</v>
      </c>
      <c r="B10" s="94" t="str">
        <f aca="false">IF(TRIM(Flights!$X$17)="","__________________",Flights!$X$17)</f>
        <v>__________________</v>
      </c>
      <c r="C10" s="94"/>
      <c r="D10" s="94"/>
      <c r="E10" s="93" t="s">
        <v>3426</v>
      </c>
      <c r="F10" s="100" t="n">
        <f aca="false">Flights!$AO$17</f>
        <v>29</v>
      </c>
      <c r="G10" s="100" t="n">
        <f aca="false">Flights!$AS$17</f>
        <v>3</v>
      </c>
      <c r="H10" s="100" t="n">
        <f aca="false">Flights!$AR$17</f>
        <v>2</v>
      </c>
    </row>
    <row r="11" customFormat="false" ht="21" hidden="false" customHeight="true" outlineLevel="0" collapsed="false">
      <c r="A11" s="93" t="s">
        <v>3427</v>
      </c>
      <c r="B11" s="94" t="str">
        <f aca="false">IF(TRIM(Flights!$Y$17)="","__________________",Flights!$Y$17)</f>
        <v>__________________</v>
      </c>
      <c r="C11" s="94"/>
      <c r="D11" s="94"/>
      <c r="E11" s="93" t="s">
        <v>3428</v>
      </c>
      <c r="F11" s="100" t="str">
        <f aca="false">Flights!$AV$17&amp;" / "&amp;Flights!$AW$17</f>
        <v>0 / 29</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8"/>
      <c r="C13" s="118"/>
      <c r="D13" s="118"/>
      <c r="E13" s="118"/>
      <c r="F13" s="118"/>
      <c r="G13" s="118"/>
      <c r="H13" s="118"/>
    </row>
    <row r="14" customFormat="false" ht="13.5" hidden="false" customHeight="true" outlineLevel="0" collapsed="false">
      <c r="A14" s="95" t="s">
        <v>3433</v>
      </c>
      <c r="B14" s="95" t="s">
        <v>3434</v>
      </c>
      <c r="C14" s="95" t="s">
        <v>3435</v>
      </c>
      <c r="D14" s="95"/>
      <c r="E14" s="95" t="s">
        <v>3436</v>
      </c>
      <c r="F14" s="95" t="s">
        <v>3437</v>
      </c>
      <c r="G14" s="95"/>
      <c r="H14" s="95"/>
    </row>
    <row r="15" customFormat="false" ht="36" hidden="false" customHeight="true" outlineLevel="0" collapsed="false">
      <c r="A15" s="93" t="s">
        <v>3438</v>
      </c>
      <c r="B15" s="94" t="str">
        <f aca="false">IF(Documents!$F$17="","",Documents!$F$17)</f>
        <v/>
      </c>
      <c r="C15" s="99" t="str">
        <f aca="false">IF(Documents!$G$17="","",Documents!$G$17)&amp;IF(ISNUMBER(Documents!$H$17),"  "&amp;TEXT(Documents!$H$17,"DD-MMM-YY"),"")</f>
        <v/>
      </c>
      <c r="D15" s="99"/>
      <c r="E15" s="107" t="str">
        <f aca="false">IF(Documents!$J$17="OUTSTANDING","OUTSTANDING – attach before T-7D (due "&amp;IF(ISNUMBER(Flights!$AG$17),TEXT(Flights!$AG$17,"DD-MMM-YY HH:MM"),"")&amp;" "&amp;Flights!$V$17&amp;")",IF(Documents!$J$17="","Status not recorded",Documents!$J$17))</f>
        <v>OUTSTANDING – attach before T-7D (due 07-Oct-26 10:45 ADL)</v>
      </c>
      <c r="F15" s="108" t="str">
        <f aca="false">"Staple behind this sheet as page A1."&amp;IF(Documents!$I$17="",""," Location: "&amp;Documents!$I$17)</f>
        <v>Staple behind this sheet as page A1.</v>
      </c>
      <c r="G15" s="108"/>
      <c r="H15" s="108"/>
    </row>
    <row r="16" customFormat="false" ht="36" hidden="false" customHeight="true" outlineLevel="0" collapsed="false">
      <c r="A16" s="93" t="s">
        <v>3439</v>
      </c>
      <c r="B16" s="94" t="str">
        <f aca="false">IF(Documents!$K$17="","",Documents!$K$17)</f>
        <v/>
      </c>
      <c r="C16" s="99" t="str">
        <f aca="false">IF(Documents!$L$17="","",Documents!$L$17)&amp;IF(ISNUMBER(Documents!$M$17),"  "&amp;TEXT(Documents!$M$17,"DD-MMM-YY"),"")</f>
        <v/>
      </c>
      <c r="D16" s="99"/>
      <c r="E16" s="107" t="str">
        <f aca="false">IF(Documents!$O$17="OUTSTANDING","OUTSTANDING – attach before T-7D (due "&amp;IF(ISNUMBER(Flights!$AG$17),TEXT(Flights!$AG$17,"DD-MMM-YY HH:MM"),"")&amp;" "&amp;Flights!$V$17&amp;")",IF(Documents!$O$17="","Status not recorded",Documents!$O$17))</f>
        <v>OUTSTANDING – attach before T-7D (due 07-Oct-26 10:45 ADL)</v>
      </c>
      <c r="F16" s="108" t="str">
        <f aca="false">"Staple behind this sheet as page A2."&amp;IF(Documents!$N$17="",""," Location: "&amp;Documents!$N$17)</f>
        <v>Staple behind this sheet as page A2.</v>
      </c>
      <c r="G16" s="108"/>
      <c r="H16" s="108"/>
    </row>
    <row r="17" customFormat="false" ht="22.5" hidden="false" customHeight="true" outlineLevel="0" collapsed="false">
      <c r="A17" s="93" t="s">
        <v>3440</v>
      </c>
      <c r="B17" s="109" t="str">
        <f aca="false">IF(Documents!$Q$17="","",Documents!$Q$17)</f>
        <v>Not supplied with brief – obtain from caterer / MAGCS.</v>
      </c>
      <c r="C17" s="109"/>
      <c r="D17" s="109"/>
      <c r="E17" s="109"/>
      <c r="F17" s="109"/>
      <c r="G17" s="109"/>
      <c r="H17" s="109"/>
    </row>
    <row r="18" customFormat="false" ht="13.5" hidden="false" customHeight="true" outlineLevel="0" collapsed="false">
      <c r="A18" s="110" t="s">
        <v>3441</v>
      </c>
      <c r="B18" s="110"/>
      <c r="C18" s="110" t="s">
        <v>3442</v>
      </c>
      <c r="D18" s="110"/>
      <c r="E18" s="110"/>
      <c r="F18" s="110" t="s">
        <v>3443</v>
      </c>
      <c r="G18" s="110"/>
      <c r="H18" s="110"/>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1" t="s">
        <v>3444</v>
      </c>
      <c r="B20" s="111"/>
      <c r="C20" s="111" t="s">
        <v>3444</v>
      </c>
      <c r="D20" s="111"/>
      <c r="E20" s="111"/>
      <c r="F20" s="111" t="s">
        <v>3444</v>
      </c>
      <c r="G20" s="111"/>
      <c r="H20" s="111"/>
    </row>
    <row r="21" customFormat="false" ht="13.5" hidden="false" customHeight="true" outlineLevel="0" collapsed="false">
      <c r="A21" s="112" t="s">
        <v>3445</v>
      </c>
      <c r="B21" s="112"/>
      <c r="C21" s="112"/>
      <c r="D21" s="112"/>
      <c r="E21" s="112"/>
      <c r="F21" s="112"/>
      <c r="G21" s="112"/>
      <c r="H21" s="112"/>
    </row>
    <row r="22" customFormat="false" ht="24" hidden="false" customHeight="true" outlineLevel="0" collapsed="false">
      <c r="A22" s="95" t="s">
        <v>3446</v>
      </c>
      <c r="B22" s="95" t="s">
        <v>3447</v>
      </c>
      <c r="C22" s="95" t="s">
        <v>3448</v>
      </c>
      <c r="D22" s="95" t="s">
        <v>3449</v>
      </c>
      <c r="E22" s="95" t="s">
        <v>3450</v>
      </c>
      <c r="F22" s="95" t="s">
        <v>3451</v>
      </c>
      <c r="G22" s="95" t="s">
        <v>3452</v>
      </c>
      <c r="H22" s="95" t="s">
        <v>126</v>
      </c>
    </row>
    <row r="23" customFormat="false" ht="25.5" hidden="false" customHeight="true" outlineLevel="0" collapsed="false">
      <c r="A23" s="113"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Checks!$A$427&amp;CHAR(10)&amp;IF(Checks!$I$427="","",Checks!$I$427&amp;": ")&amp;Checks!$J$427</f>
        <v>F13-T7-01
Meal: Meal sensory testing completed for this flight's menu cycle (assessed class)</v>
      </c>
      <c r="B24" s="114" t="str">
        <f aca="false">Checks!$K$427&amp;IF(Checks!$O$427="","",IF(Checks!$K$427="","",CHAR(10))&amp;"Note: "&amp;Checks!$O$427)</f>
        <v>Record panel result / score in Result</v>
      </c>
      <c r="C24" s="114" t="str">
        <f aca="false">Checks!$N$427&amp;CHAR(10)&amp;IF(ISNUMBER(Checks!$R$427),TEXT(Checks!$R$427,"DD-MMM-YY HH:MM"),"")&amp;" "&amp;Checks!$P$427</f>
        <v>Required
07-Oct-26 10:45 ADL</v>
      </c>
      <c r="D24" s="114" t="str">
        <f aca="false">IF(Checks!$U$427="","",Checks!$U$427)&amp;IF(Checks!$AB$427="","",CHAR(10)&amp;"CA: "&amp;Checks!$AB$427)</f>
        <v/>
      </c>
      <c r="E24" s="114" t="str">
        <f aca="false">IF(Checks!$V$427="","",Checks!$V$427)&amp;IF(Checks!$AC$427="","",IF(Checks!$V$427="","",CHAR(10))&amp;"N/A just.: "&amp;Checks!$AC$427)&amp;IF(Checks!$W$427="","",CHAR(10)&amp;"Batch: "&amp;Checks!$W$427)&amp;IF(AND(Checks!$X$427="",Checks!$Y$427=""),"",CHAR(10)&amp;"Exp: "&amp;Checks!$X$427&amp;"  /  Act: "&amp;Checks!$Y$427)</f>
        <v/>
      </c>
      <c r="F24" s="114" t="str">
        <f aca="false">IF(Checks!$Z$427="","","Evidence: "&amp;Checks!$Z$427)&amp;IF(Checks!$AA$427="","",IF(Checks!$Z$427="","",CHAR(10))&amp;"CA: "&amp;Checks!$AA$427)</f>
        <v/>
      </c>
      <c r="G24" s="114" t="str">
        <f aca="false">IF(ISNUMBER(Checks!$AD$427),TEXT(Checks!$AD$427,"DD-MMM-YY HH:MM")&amp;" "&amp;Checks!$P$427,"")&amp;IF(Checks!$AE$427="","",CHAR(10)&amp;"Verifier: "&amp;Checks!$AE$427)&amp;IF(Checks!$T$427="","",CHAR(10)&amp;"PIC: "&amp;Checks!$T$427)</f>
        <v/>
      </c>
      <c r="H24" s="115" t="str">
        <f aca="false">IF(Checks!$AH$427="","",Checks!$AH$427)</f>
        <v>OPEN</v>
      </c>
    </row>
    <row r="25" customFormat="false" ht="114" hidden="false" customHeight="true" outlineLevel="0" collapsed="false">
      <c r="A25" s="114" t="str">
        <f aca="false">Checks!$A$428&amp;CHAR(10)&amp;IF(Checks!$I$428="","",Checks!$I$428&amp;": ")&amp;Checks!$J$428</f>
        <v>F13-T7-02
Menu: Printed menu cards confirmed (content, cycle, language, quantity)</v>
      </c>
      <c r="B25" s="114" t="str">
        <f aca="false">Checks!$K$428&amp;IF(Checks!$O$428="","",IF(Checks!$K$428="","",CHAR(10))&amp;"Note: "&amp;Checks!$O$428)</f>
        <v>Menu card matches approved menu for this flight</v>
      </c>
      <c r="C25" s="114" t="str">
        <f aca="false">Checks!$N$428&amp;CHAR(10)&amp;IF(ISNUMBER(Checks!$R$428),TEXT(Checks!$R$428,"DD-MMM-YY HH:MM"),"")&amp;" "&amp;Checks!$P$428</f>
        <v>Required
07-Oct-26 10:45 ADL</v>
      </c>
      <c r="D25" s="114" t="str">
        <f aca="false">IF(Checks!$U$428="","",Checks!$U$428)&amp;IF(Checks!$AB$428="","",CHAR(10)&amp;"CA: "&amp;Checks!$AB$428)</f>
        <v/>
      </c>
      <c r="E25" s="114" t="str">
        <f aca="false">IF(Checks!$V$428="","",Checks!$V$428)&amp;IF(Checks!$AC$428="","",IF(Checks!$V$428="","",CHAR(10))&amp;"N/A just.: "&amp;Checks!$AC$428)&amp;IF(Checks!$W$428="","",CHAR(10)&amp;"Batch: "&amp;Checks!$W$428)&amp;IF(AND(Checks!$X$428="",Checks!$Y$428=""),"",CHAR(10)&amp;"Exp: "&amp;Checks!$X$428&amp;"  /  Act: "&amp;Checks!$Y$428)</f>
        <v/>
      </c>
      <c r="F25" s="114" t="str">
        <f aca="false">IF(Checks!$Z$428="","","Evidence: "&amp;Checks!$Z$428)&amp;IF(Checks!$AA$428="","",IF(Checks!$Z$428="","",CHAR(10))&amp;"CA: "&amp;Checks!$AA$428)</f>
        <v/>
      </c>
      <c r="G25" s="114" t="str">
        <f aca="false">IF(ISNUMBER(Checks!$AD$428),TEXT(Checks!$AD$428,"DD-MMM-YY HH:MM")&amp;" "&amp;Checks!$P$428,"")&amp;IF(Checks!$AE$428="","",CHAR(10)&amp;"Verifier: "&amp;Checks!$AE$428)&amp;IF(Checks!$T$428="","",CHAR(10)&amp;"PIC: "&amp;Checks!$T$428)</f>
        <v/>
      </c>
      <c r="H25" s="115" t="str">
        <f aca="false">IF(Checks!$AH$428="","",Checks!$AH$428)</f>
        <v>OPEN</v>
      </c>
    </row>
    <row r="26" customFormat="false" ht="114" hidden="false" customHeight="true" outlineLevel="0" collapsed="false">
      <c r="A26" s="114" t="str">
        <f aca="false">Checks!$A$429&amp;CHAR(10)&amp;IF(Checks!$I$429="","",Checks!$I$429&amp;": ")&amp;Checks!$J$429</f>
        <v>F13-T7-03
IFE: Digital menu in IFE confirmed (A339 only)</v>
      </c>
      <c r="B26" s="114" t="str">
        <f aca="false">Checks!$K$429&amp;IF(Checks!$O$429="","",IF(Checks!$K$429="","",CHAR(10))&amp;"Note: "&amp;Checks!$O$429)</f>
        <v>Applies when fleet = A339
Note: Digital IFE menu applies to A339 only (user brief). Applicability follows the Fleet cell on Flights.</v>
      </c>
      <c r="C26" s="114" t="str">
        <f aca="false">Checks!$N$429&amp;CHAR(10)&amp;IF(ISNUMBER(Checks!$R$429),TEXT(Checks!$R$429,"DD-MMM-YY HH:MM"),"")&amp;" "&amp;Checks!$P$429</f>
        <v>Required
07-Oct-26 10:45 ADL</v>
      </c>
      <c r="D26" s="114" t="str">
        <f aca="false">IF(Checks!$U$429="","",Checks!$U$429)&amp;IF(Checks!$AB$429="","",CHAR(10)&amp;"CA: "&amp;Checks!$AB$429)</f>
        <v/>
      </c>
      <c r="E26" s="114" t="str">
        <f aca="false">IF(Checks!$V$429="","",Checks!$V$429)&amp;IF(Checks!$AC$429="","",IF(Checks!$V$429="","",CHAR(10))&amp;"N/A just.: "&amp;Checks!$AC$429)&amp;IF(Checks!$W$429="","",CHAR(10)&amp;"Batch: "&amp;Checks!$W$429)&amp;IF(AND(Checks!$X$429="",Checks!$Y$429=""),"",CHAR(10)&amp;"Exp: "&amp;Checks!$X$429&amp;"  /  Act: "&amp;Checks!$Y$429)</f>
        <v/>
      </c>
      <c r="F26" s="114" t="str">
        <f aca="false">IF(Checks!$Z$429="","","Evidence: "&amp;Checks!$Z$429)&amp;IF(Checks!$AA$429="","",IF(Checks!$Z$429="","",CHAR(10))&amp;"CA: "&amp;Checks!$AA$429)</f>
        <v/>
      </c>
      <c r="G26" s="114" t="str">
        <f aca="false">IF(ISNUMBER(Checks!$AD$429),TEXT(Checks!$AD$429,"DD-MMM-YY HH:MM")&amp;" "&amp;Checks!$P$429,"")&amp;IF(Checks!$AE$429="","",CHAR(10)&amp;"Verifier: "&amp;Checks!$AE$429)&amp;IF(Checks!$T$429="","",CHAR(10)&amp;"PIC: "&amp;Checks!$T$429)</f>
        <v/>
      </c>
      <c r="H26" s="115" t="str">
        <f aca="false">IF(Checks!$AH$429="","",Checks!$AH$429)</f>
        <v>OPEN</v>
      </c>
    </row>
    <row r="27" customFormat="false" ht="114" hidden="false" customHeight="true" outlineLevel="0" collapsed="false">
      <c r="A27" s="114" t="str">
        <f aca="false">Checks!$A$430&amp;CHAR(10)&amp;IF(Checks!$I$430="","",Checks!$I$430&amp;": ")&amp;Checks!$J$430</f>
        <v>F13-T7-04
Staffing: Experienced catering officer assigned to this flight</v>
      </c>
      <c r="B27" s="114" t="str">
        <f aca="false">Checks!$K$430&amp;IF(Checks!$O$430="","",IF(Checks!$K$430="","",CHAR(10))&amp;"Note: "&amp;Checks!$O$430)</f>
        <v>Record officer name in Result</v>
      </c>
      <c r="C27" s="114" t="str">
        <f aca="false">Checks!$N$430&amp;CHAR(10)&amp;IF(ISNUMBER(Checks!$R$430),TEXT(Checks!$R$430,"DD-MMM-YY HH:MM"),"")&amp;" "&amp;Checks!$P$430</f>
        <v>Required
07-Oct-26 10:45 ADL</v>
      </c>
      <c r="D27" s="114" t="str">
        <f aca="false">IF(Checks!$U$430="","",Checks!$U$430)&amp;IF(Checks!$AB$430="","",CHAR(10)&amp;"CA: "&amp;Checks!$AB$430)</f>
        <v/>
      </c>
      <c r="E27" s="114" t="str">
        <f aca="false">IF(Checks!$V$430="","",Checks!$V$430)&amp;IF(Checks!$AC$430="","",IF(Checks!$V$430="","",CHAR(10))&amp;"N/A just.: "&amp;Checks!$AC$430)&amp;IF(Checks!$W$430="","",CHAR(10)&amp;"Batch: "&amp;Checks!$W$430)&amp;IF(AND(Checks!$X$430="",Checks!$Y$430=""),"",CHAR(10)&amp;"Exp: "&amp;Checks!$X$430&amp;"  /  Act: "&amp;Checks!$Y$430)</f>
        <v/>
      </c>
      <c r="F27" s="114" t="str">
        <f aca="false">IF(Checks!$Z$430="","","Evidence: "&amp;Checks!$Z$430)&amp;IF(Checks!$AA$430="","",IF(Checks!$Z$430="","",CHAR(10))&amp;"CA: "&amp;Checks!$AA$430)</f>
        <v/>
      </c>
      <c r="G27" s="114" t="str">
        <f aca="false">IF(ISNUMBER(Checks!$AD$430),TEXT(Checks!$AD$430,"DD-MMM-YY HH:MM")&amp;" "&amp;Checks!$P$430,"")&amp;IF(Checks!$AE$430="","",CHAR(10)&amp;"Verifier: "&amp;Checks!$AE$430)&amp;IF(Checks!$T$430="","",CHAR(10)&amp;"PIC: "&amp;Checks!$T$430)</f>
        <v/>
      </c>
      <c r="H27" s="115" t="str">
        <f aca="false">IF(Checks!$AH$430="","",Checks!$AH$430)</f>
        <v>OPEN</v>
      </c>
    </row>
    <row r="28" customFormat="false" ht="114" hidden="false" customHeight="true" outlineLevel="0" collapsed="false">
      <c r="A28" s="114" t="str">
        <f aca="false">Checks!$A$431&amp;CHAR(10)&amp;IF(Checks!$I$431="","",Checks!$I$431&amp;": ")&amp;Checks!$J$431</f>
        <v>F13-T7-05
ISOP: All latest applicable ISOP revisions communicated to caterer</v>
      </c>
      <c r="B28" s="114" t="str">
        <f aca="false">Checks!$K$431&amp;IF(Checks!$O$431="","",IF(Checks!$K$431="","",CHAR(10))&amp;"Note: "&amp;Checks!$O$431)</f>
        <v>List revision numbers in Result (see ISOP register)</v>
      </c>
      <c r="C28" s="114" t="str">
        <f aca="false">Checks!$N$431&amp;CHAR(10)&amp;IF(ISNUMBER(Checks!$R$431),TEXT(Checks!$R$431,"DD-MMM-YY HH:MM"),"")&amp;" "&amp;Checks!$P$431</f>
        <v>Required
07-Oct-26 10:45 ADL</v>
      </c>
      <c r="D28" s="114" t="str">
        <f aca="false">IF(Checks!$U$431="","",Checks!$U$431)&amp;IF(Checks!$AB$431="","",CHAR(10)&amp;"CA: "&amp;Checks!$AB$431)</f>
        <v/>
      </c>
      <c r="E28" s="114" t="str">
        <f aca="false">IF(Checks!$V$431="","",Checks!$V$431)&amp;IF(Checks!$AC$431="","",IF(Checks!$V$431="","",CHAR(10))&amp;"N/A just.: "&amp;Checks!$AC$431)&amp;IF(Checks!$W$431="","",CHAR(10)&amp;"Batch: "&amp;Checks!$W$431)&amp;IF(AND(Checks!$X$431="",Checks!$Y$431=""),"",CHAR(10)&amp;"Exp: "&amp;Checks!$X$431&amp;"  /  Act: "&amp;Checks!$Y$431)</f>
        <v/>
      </c>
      <c r="F28" s="114" t="str">
        <f aca="false">IF(Checks!$Z$431="","","Evidence: "&amp;Checks!$Z$431)&amp;IF(Checks!$AA$431="","",IF(Checks!$Z$431="","",CHAR(10))&amp;"CA: "&amp;Checks!$AA$431)</f>
        <v/>
      </c>
      <c r="G28" s="114" t="str">
        <f aca="false">IF(ISNUMBER(Checks!$AD$431),TEXT(Checks!$AD$431,"DD-MMM-YY HH:MM")&amp;" "&amp;Checks!$P$431,"")&amp;IF(Checks!$AE$431="","",CHAR(10)&amp;"Verifier: "&amp;Checks!$AE$431)&amp;IF(Checks!$T$431="","",CHAR(10)&amp;"PIC: "&amp;Checks!$T$431)</f>
        <v/>
      </c>
      <c r="H28" s="115" t="str">
        <f aca="false">IF(Checks!$AH$431="","",Checks!$AH$431)</f>
        <v>OPEN</v>
      </c>
    </row>
    <row r="29" customFormat="false" ht="114" hidden="false" customHeight="true" outlineLevel="0" collapsed="false">
      <c r="A29" s="114" t="str">
        <f aca="false">Checks!$A$432&amp;CHAR(10)&amp;IF(Checks!$I$432="","",Checks!$I$432&amp;": ")&amp;Checks!$J$432</f>
        <v>F13-T7-06
ISOP: Caterer acknowledgement of ISOP revisions recorded</v>
      </c>
      <c r="B29" s="114" t="str">
        <f aca="false">Checks!$K$432&amp;IF(Checks!$O$432="","",IF(Checks!$K$432="","",CHAR(10))&amp;"Note: "&amp;Checks!$O$432)</f>
        <v>Record acknowledgement ref in Evidence</v>
      </c>
      <c r="C29" s="114" t="str">
        <f aca="false">Checks!$N$432&amp;CHAR(10)&amp;IF(ISNUMBER(Checks!$R$432),TEXT(Checks!$R$432,"DD-MMM-YY HH:MM"),"")&amp;" "&amp;Checks!$P$432</f>
        <v>Required
07-Oct-26 10:45 ADL</v>
      </c>
      <c r="D29" s="114" t="str">
        <f aca="false">IF(Checks!$U$432="","",Checks!$U$432)&amp;IF(Checks!$AB$432="","",CHAR(10)&amp;"CA: "&amp;Checks!$AB$432)</f>
        <v/>
      </c>
      <c r="E29" s="114" t="str">
        <f aca="false">IF(Checks!$V$432="","",Checks!$V$432)&amp;IF(Checks!$AC$432="","",IF(Checks!$V$432="","",CHAR(10))&amp;"N/A just.: "&amp;Checks!$AC$432)&amp;IF(Checks!$W$432="","",CHAR(10)&amp;"Batch: "&amp;Checks!$W$432)&amp;IF(AND(Checks!$X$432="",Checks!$Y$432=""),"",CHAR(10)&amp;"Exp: "&amp;Checks!$X$432&amp;"  /  Act: "&amp;Checks!$Y$432)</f>
        <v/>
      </c>
      <c r="F29" s="114" t="str">
        <f aca="false">IF(Checks!$Z$432="","","Evidence: "&amp;Checks!$Z$432)&amp;IF(Checks!$AA$432="","",IF(Checks!$Z$432="","",CHAR(10))&amp;"CA: "&amp;Checks!$AA$432)</f>
        <v/>
      </c>
      <c r="G29" s="114" t="str">
        <f aca="false">IF(ISNUMBER(Checks!$AD$432),TEXT(Checks!$AD$432,"DD-MMM-YY HH:MM")&amp;" "&amp;Checks!$P$432,"")&amp;IF(Checks!$AE$432="","",CHAR(10)&amp;"Verifier: "&amp;Checks!$AE$432)&amp;IF(Checks!$T$432="","",CHAR(10)&amp;"PIC: "&amp;Checks!$T$432)</f>
        <v/>
      </c>
      <c r="H29" s="115" t="str">
        <f aca="false">IF(Checks!$AH$432="","",Checks!$AH$432)</f>
        <v>OPEN</v>
      </c>
    </row>
    <row r="30" customFormat="false" ht="114" hidden="false" customHeight="true" outlineLevel="0" collapsed="false">
      <c r="A30" s="114" t="str">
        <f aca="false">Checks!$A$433&amp;CHAR(10)&amp;IF(Checks!$I$433="","",Checks!$I$433&amp;": ")&amp;Checks!$J$433</f>
        <v>F13-T7-07
Documents: Galley loading diagram (GLD) received, revision recorded &amp; attached</v>
      </c>
      <c r="B30" s="114" t="str">
        <f aca="false">Checks!$K$433&amp;IF(Checks!$O$433="","",IF(Checks!$K$433="","",CHAR(10))&amp;"Note: "&amp;Checks!$O$433)</f>
        <v>Documents sheet row complete</v>
      </c>
      <c r="C30" s="114" t="str">
        <f aca="false">Checks!$N$433&amp;CHAR(10)&amp;IF(ISNUMBER(Checks!$R$433),TEXT(Checks!$R$433,"DD-MMM-YY HH:MM"),"")&amp;" "&amp;Checks!$P$433</f>
        <v>Required
07-Oct-26 10:45 ADL</v>
      </c>
      <c r="D30" s="114" t="str">
        <f aca="false">IF(Checks!$U$433="","",Checks!$U$433)&amp;IF(Checks!$AB$433="","",CHAR(10)&amp;"CA: "&amp;Checks!$AB$433)</f>
        <v/>
      </c>
      <c r="E30" s="114" t="str">
        <f aca="false">IF(Checks!$V$433="","",Checks!$V$433)&amp;IF(Checks!$AC$433="","",IF(Checks!$V$433="","",CHAR(10))&amp;"N/A just.: "&amp;Checks!$AC$433)&amp;IF(Checks!$W$433="","",CHAR(10)&amp;"Batch: "&amp;Checks!$W$433)&amp;IF(AND(Checks!$X$433="",Checks!$Y$433=""),"",CHAR(10)&amp;"Exp: "&amp;Checks!$X$433&amp;"  /  Act: "&amp;Checks!$Y$433)</f>
        <v/>
      </c>
      <c r="F30" s="114" t="str">
        <f aca="false">IF(Checks!$Z$433="","","Evidence: "&amp;Checks!$Z$433)&amp;IF(Checks!$AA$433="","",IF(Checks!$Z$433="","",CHAR(10))&amp;"CA: "&amp;Checks!$AA$433)</f>
        <v/>
      </c>
      <c r="G30" s="114" t="str">
        <f aca="false">IF(ISNUMBER(Checks!$AD$433),TEXT(Checks!$AD$433,"DD-MMM-YY HH:MM")&amp;" "&amp;Checks!$P$433,"")&amp;IF(Checks!$AE$433="","",CHAR(10)&amp;"Verifier: "&amp;Checks!$AE$433)&amp;IF(Checks!$T$433="","",CHAR(10)&amp;"PIC: "&amp;Checks!$T$433)</f>
        <v/>
      </c>
      <c r="H30" s="115" t="str">
        <f aca="false">IF(Checks!$AH$433="","",Checks!$AH$433)</f>
        <v>OPEN</v>
      </c>
    </row>
    <row r="31" customFormat="false" ht="114" hidden="false" customHeight="true" outlineLevel="0" collapsed="false">
      <c r="A31" s="114" t="str">
        <f aca="false">Checks!$A$434&amp;CHAR(10)&amp;IF(Checks!$I$434="","",Checks!$I$434&amp;": ")&amp;Checks!$J$434</f>
        <v>F13-T7-08
Documents: Menu checklist received, revision recorded &amp; attached</v>
      </c>
      <c r="B31" s="114" t="str">
        <f aca="false">Checks!$K$434&amp;IF(Checks!$O$434="","",IF(Checks!$K$434="","",CHAR(10))&amp;"Note: "&amp;Checks!$O$434)</f>
        <v>Documents sheet row complete</v>
      </c>
      <c r="C31" s="114" t="str">
        <f aca="false">Checks!$N$434&amp;CHAR(10)&amp;IF(ISNUMBER(Checks!$R$434),TEXT(Checks!$R$434,"DD-MMM-YY HH:MM"),"")&amp;" "&amp;Checks!$P$434</f>
        <v>Required
07-Oct-26 10:45 ADL</v>
      </c>
      <c r="D31" s="114" t="str">
        <f aca="false">IF(Checks!$U$434="","",Checks!$U$434)&amp;IF(Checks!$AB$434="","",CHAR(10)&amp;"CA: "&amp;Checks!$AB$434)</f>
        <v/>
      </c>
      <c r="E31" s="114" t="str">
        <f aca="false">IF(Checks!$V$434="","",Checks!$V$434)&amp;IF(Checks!$AC$434="","",IF(Checks!$V$434="","",CHAR(10))&amp;"N/A just.: "&amp;Checks!$AC$434)&amp;IF(Checks!$W$434="","",CHAR(10)&amp;"Batch: "&amp;Checks!$W$434)&amp;IF(AND(Checks!$X$434="",Checks!$Y$434=""),"",CHAR(10)&amp;"Exp: "&amp;Checks!$X$434&amp;"  /  Act: "&amp;Checks!$Y$434)</f>
        <v/>
      </c>
      <c r="F31" s="114" t="str">
        <f aca="false">IF(Checks!$Z$434="","","Evidence: "&amp;Checks!$Z$434)&amp;IF(Checks!$AA$434="","",IF(Checks!$Z$434="","",CHAR(10))&amp;"CA: "&amp;Checks!$AA$434)</f>
        <v/>
      </c>
      <c r="G31" s="114" t="str">
        <f aca="false">IF(ISNUMBER(Checks!$AD$434),TEXT(Checks!$AD$434,"DD-MMM-YY HH:MM")&amp;" "&amp;Checks!$P$434,"")&amp;IF(Checks!$AE$434="","",CHAR(10)&amp;"Verifier: "&amp;Checks!$AE$434)&amp;IF(Checks!$T$434="","",CHAR(10)&amp;"PIC: "&amp;Checks!$T$434)</f>
        <v/>
      </c>
      <c r="H31" s="115" t="str">
        <f aca="false">IF(Checks!$AH$434="","",Checks!$AH$434)</f>
        <v>OPEN</v>
      </c>
    </row>
    <row r="32" customFormat="false" ht="114" hidden="false" customHeight="true" outlineLevel="0" collapsed="false">
      <c r="A32" s="114" t="str">
        <f aca="false">Checks!$A$435&amp;CHAR(10)&amp;IF(Checks!$I$435="","",Checks!$I$435&amp;": ")&amp;Checks!$J$435</f>
        <v>F13-T7-09
Uplift plan: Uplift plan confirmed with caterer vs STD Uplift Information</v>
      </c>
      <c r="B32" s="114" t="str">
        <f aca="false">Checks!$K$435&amp;IF(Checks!$O$435="","",IF(Checks!$K$435="","",CHAR(10))&amp;"Note: "&amp;Checks!$O$435)</f>
        <v>Service: 1.5 Meal (Meal); meal uplift stn ADL (ref lists KUL/ADL)</v>
      </c>
      <c r="C32" s="114" t="str">
        <f aca="false">Checks!$N$435&amp;CHAR(10)&amp;IF(ISNUMBER(Checks!$R$435),TEXT(Checks!$R$435,"DD-MMM-YY HH:MM"),"")&amp;" "&amp;Checks!$P$435</f>
        <v>Required
07-Oct-26 10:45 ADL</v>
      </c>
      <c r="D32" s="114" t="str">
        <f aca="false">IF(Checks!$U$435="","",Checks!$U$435)&amp;IF(Checks!$AB$435="","",CHAR(10)&amp;"CA: "&amp;Checks!$AB$435)</f>
        <v/>
      </c>
      <c r="E32" s="114" t="str">
        <f aca="false">IF(Checks!$V$435="","",Checks!$V$435)&amp;IF(Checks!$AC$435="","",IF(Checks!$V$435="","",CHAR(10))&amp;"N/A just.: "&amp;Checks!$AC$435)&amp;IF(Checks!$W$435="","",CHAR(10)&amp;"Batch: "&amp;Checks!$W$435)&amp;IF(AND(Checks!$X$435="",Checks!$Y$435=""),"",CHAR(10)&amp;"Exp: "&amp;Checks!$X$435&amp;"  /  Act: "&amp;Checks!$Y$435)</f>
        <v/>
      </c>
      <c r="F32" s="114" t="str">
        <f aca="false">IF(Checks!$Z$435="","","Evidence: "&amp;Checks!$Z$435)&amp;IF(Checks!$AA$435="","",IF(Checks!$Z$435="","",CHAR(10))&amp;"CA: "&amp;Checks!$AA$435)</f>
        <v/>
      </c>
      <c r="G32" s="114" t="str">
        <f aca="false">IF(ISNUMBER(Checks!$AD$435),TEXT(Checks!$AD$435,"DD-MMM-YY HH:MM")&amp;" "&amp;Checks!$P$435,"")&amp;IF(Checks!$AE$435="","",CHAR(10)&amp;"Verifier: "&amp;Checks!$AE$435)&amp;IF(Checks!$T$435="","",CHAR(10)&amp;"PIC: "&amp;Checks!$T$435)</f>
        <v/>
      </c>
      <c r="H32" s="115" t="str">
        <f aca="false">IF(Checks!$AH$435="","",Checks!$AH$435)</f>
        <v>OPEN</v>
      </c>
    </row>
    <row r="33" customFormat="false" ht="256.5" hidden="false" customHeight="true" outlineLevel="0" collapsed="false">
      <c r="A33" s="114" t="str">
        <f aca="false">Checks!$A$436&amp;CHAR(10)&amp;IF(Checks!$I$436="","",Checks!$I$436&amp;": ")&amp;Checks!$J$436</f>
        <v>F13-T7-10
Uplift plan: Inbound KUL-ADL flight carrying KUL-sourced items identified and its KUL departure (UTC) entered on Flights col AX</v>
      </c>
      <c r="B33" s="114"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4" t="str">
        <f aca="false">Checks!$N$436&amp;CHAR(10)&amp;IF(ISNUMBER(Checks!$R$436),TEXT(Checks!$R$436,"DD-MMM-YY HH:MM"),"")&amp;" "&amp;Checks!$P$436</f>
        <v>Clarification required
07-Oct-26 08:15 KUL</v>
      </c>
      <c r="D33" s="114" t="str">
        <f aca="false">IF(Checks!$U$436="","",Checks!$U$436)&amp;IF(Checks!$AB$436="","",CHAR(10)&amp;"CA: "&amp;Checks!$AB$436)</f>
        <v/>
      </c>
      <c r="E33" s="114" t="str">
        <f aca="false">IF(Checks!$V$436="","",Checks!$V$436)&amp;IF(Checks!$AC$436="","",IF(Checks!$V$436="","",CHAR(10))&amp;"N/A just.: "&amp;Checks!$AC$436)&amp;IF(Checks!$W$436="","",CHAR(10)&amp;"Batch: "&amp;Checks!$W$436)&amp;IF(AND(Checks!$X$436="",Checks!$Y$436=""),"",CHAR(10)&amp;"Exp: "&amp;Checks!$X$436&amp;"  /  Act: "&amp;Checks!$Y$436)</f>
        <v/>
      </c>
      <c r="F33" s="114" t="str">
        <f aca="false">IF(Checks!$Z$436="","","Evidence: "&amp;Checks!$Z$436)&amp;IF(Checks!$AA$436="","",IF(Checks!$Z$436="","",CHAR(10))&amp;"CA: "&amp;Checks!$AA$436)</f>
        <v/>
      </c>
      <c r="G33" s="114" t="str">
        <f aca="false">IF(ISNUMBER(Checks!$AD$436),TEXT(Checks!$AD$436,"DD-MMM-YY HH:MM")&amp;" "&amp;Checks!$P$436,"")&amp;IF(Checks!$AE$436="","",CHAR(10)&amp;"Verifier: "&amp;Checks!$AE$436)&amp;IF(Checks!$T$436="","",CHAR(10)&amp;"PIC: "&amp;Checks!$T$436)</f>
        <v/>
      </c>
      <c r="H33" s="115" t="str">
        <f aca="false">IF(Checks!$AH$436="","",Checks!$AH$436)</f>
        <v>OPEN – CLARIFICATION</v>
      </c>
    </row>
    <row r="34" customFormat="false" ht="25.5" hidden="false" customHeight="true" outlineLevel="0" collapsed="false">
      <c r="A34" s="113"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Checks!$A$437&amp;CHAR(10)&amp;IF(Checks!$I$437="","",Checks!$I$437&amp;": ")&amp;Checks!$J$437</f>
        <v>F13-T24-01
Meal: Sensory test repeated on ACTUAL production batch for this flight</v>
      </c>
      <c r="B35" s="114" t="str">
        <f aca="false">Checks!$K$437&amp;IF(Checks!$O$437="","",IF(Checks!$K$437="","",CHAR(10))&amp;"Note: "&amp;Checks!$O$437)</f>
        <v>Batch ID, result, CA and acceptance mandatory</v>
      </c>
      <c r="C35" s="114" t="str">
        <f aca="false">Checks!$N$437&amp;CHAR(10)&amp;IF(ISNUMBER(Checks!$R$437),TEXT(Checks!$R$437,"DD-MMM-YY HH:MM"),"")&amp;" "&amp;Checks!$P$437</f>
        <v>Required
13-Oct-26 10:45 ADL</v>
      </c>
      <c r="D35" s="114" t="str">
        <f aca="false">IF(Checks!$U$437="","",Checks!$U$437)&amp;IF(Checks!$AB$437="","",CHAR(10)&amp;"CA: "&amp;Checks!$AB$437)</f>
        <v/>
      </c>
      <c r="E35" s="114" t="str">
        <f aca="false">IF(Checks!$V$437="","",Checks!$V$437)&amp;IF(Checks!$AC$437="","",IF(Checks!$V$437="","",CHAR(10))&amp;"N/A just.: "&amp;Checks!$AC$437)&amp;IF(Checks!$W$437="","",CHAR(10)&amp;"Batch: "&amp;Checks!$W$437)&amp;IF(AND(Checks!$X$437="",Checks!$Y$437=""),"",CHAR(10)&amp;"Exp: "&amp;Checks!$X$437&amp;"  /  Act: "&amp;Checks!$Y$437)</f>
        <v/>
      </c>
      <c r="F35" s="114" t="str">
        <f aca="false">IF(Checks!$Z$437="","","Evidence: "&amp;Checks!$Z$437)&amp;IF(Checks!$AA$437="","",IF(Checks!$Z$437="","",CHAR(10))&amp;"CA: "&amp;Checks!$AA$437)</f>
        <v/>
      </c>
      <c r="G35" s="114" t="str">
        <f aca="false">IF(ISNUMBER(Checks!$AD$437),TEXT(Checks!$AD$437,"DD-MMM-YY HH:MM")&amp;" "&amp;Checks!$P$437,"")&amp;IF(Checks!$AE$437="","",CHAR(10)&amp;"Verifier: "&amp;Checks!$AE$437)&amp;IF(Checks!$T$437="","",CHAR(10)&amp;"PIC: "&amp;Checks!$T$437)</f>
        <v/>
      </c>
      <c r="H35" s="115" t="str">
        <f aca="false">IF(Checks!$AH$437="","",Checks!$AH$437)</f>
        <v>OPEN</v>
      </c>
    </row>
    <row r="36" customFormat="false" ht="25.5" hidden="false" customHeight="true" outlineLevel="0" collapsed="false">
      <c r="A36" s="113"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Checks!$A$438&amp;CHAR(10)&amp;IF(Checks!$I$438="","",Checks!$I$438&amp;": ")&amp;Checks!$J$438</f>
        <v>F13-T12-01
Meal: Meal quality vs menu checklist</v>
      </c>
      <c r="B37" s="114" t="str">
        <f aca="false">Checks!$K$438&amp;IF(Checks!$O$438="","",IF(Checks!$K$438="","",CHAR(10))&amp;"Note: "&amp;Checks!$O$438)</f>
        <v>Note: Preparation check at caterer - does NOT confirm loading.</v>
      </c>
      <c r="C37" s="114" t="str">
        <f aca="false">Checks!$N$438&amp;CHAR(10)&amp;IF(ISNUMBER(Checks!$R$438),TEXT(Checks!$R$438,"DD-MMM-YY HH:MM"),"")&amp;" "&amp;Checks!$P$438</f>
        <v>Required
13-Oct-26 22:45 ADL</v>
      </c>
      <c r="D37" s="114" t="str">
        <f aca="false">IF(Checks!$U$438="","",Checks!$U$438)&amp;IF(Checks!$AB$438="","",CHAR(10)&amp;"CA: "&amp;Checks!$AB$438)</f>
        <v/>
      </c>
      <c r="E37" s="114" t="str">
        <f aca="false">IF(Checks!$V$438="","",Checks!$V$438)&amp;IF(Checks!$AC$438="","",IF(Checks!$V$438="","",CHAR(10))&amp;"N/A just.: "&amp;Checks!$AC$438)&amp;IF(Checks!$W$438="","",CHAR(10)&amp;"Batch: "&amp;Checks!$W$438)&amp;IF(AND(Checks!$X$438="",Checks!$Y$438=""),"",CHAR(10)&amp;"Exp: "&amp;Checks!$X$438&amp;"  /  Act: "&amp;Checks!$Y$438)</f>
        <v/>
      </c>
      <c r="F37" s="114" t="str">
        <f aca="false">IF(Checks!$Z$438="","","Evidence: "&amp;Checks!$Z$438)&amp;IF(Checks!$AA$438="","",IF(Checks!$Z$438="","",CHAR(10))&amp;"CA: "&amp;Checks!$AA$438)</f>
        <v/>
      </c>
      <c r="G37" s="114" t="str">
        <f aca="false">IF(ISNUMBER(Checks!$AD$438),TEXT(Checks!$AD$438,"DD-MMM-YY HH:MM")&amp;" "&amp;Checks!$P$438,"")&amp;IF(Checks!$AE$438="","",CHAR(10)&amp;"Verifier: "&amp;Checks!$AE$438)&amp;IF(Checks!$T$438="","",CHAR(10)&amp;"PIC: "&amp;Checks!$T$438)</f>
        <v/>
      </c>
      <c r="H37" s="115" t="str">
        <f aca="false">IF(Checks!$AH$438="","",Checks!$AH$438)</f>
        <v>OPEN</v>
      </c>
    </row>
    <row r="38" customFormat="false" ht="114" hidden="false" customHeight="true" outlineLevel="0" collapsed="false">
      <c r="A38" s="114" t="str">
        <f aca="false">Checks!$A$439&amp;CHAR(10)&amp;IF(Checks!$I$439="","",Checks!$I$439&amp;": ")&amp;Checks!$J$439</f>
        <v>F13-T12-02
Meal: Meal quantities vs menu checklist</v>
      </c>
      <c r="B38" s="114" t="str">
        <f aca="false">Checks!$K$439&amp;IF(Checks!$O$439="","",IF(Checks!$K$439="","",CHAR(10))&amp;"Note: "&amp;Checks!$O$439)</f>
        <v>Enter expected &amp; actual
Note: Preparation check at caterer - does NOT confirm loading.</v>
      </c>
      <c r="C38" s="114" t="str">
        <f aca="false">Checks!$N$439&amp;CHAR(10)&amp;IF(ISNUMBER(Checks!$R$439),TEXT(Checks!$R$439,"DD-MMM-YY HH:MM"),"")&amp;" "&amp;Checks!$P$439</f>
        <v>Required
13-Oct-26 22:45 ADL</v>
      </c>
      <c r="D38" s="114" t="str">
        <f aca="false">IF(Checks!$U$439="","",Checks!$U$439)&amp;IF(Checks!$AB$439="","",CHAR(10)&amp;"CA: "&amp;Checks!$AB$439)</f>
        <v/>
      </c>
      <c r="E38" s="114" t="str">
        <f aca="false">IF(Checks!$V$439="","",Checks!$V$439)&amp;IF(Checks!$AC$439="","",IF(Checks!$V$439="","",CHAR(10))&amp;"N/A just.: "&amp;Checks!$AC$439)&amp;IF(Checks!$W$439="","",CHAR(10)&amp;"Batch: "&amp;Checks!$W$439)&amp;IF(AND(Checks!$X$439="",Checks!$Y$439=""),"",CHAR(10)&amp;"Exp: "&amp;Checks!$X$439&amp;"  /  Act: "&amp;Checks!$Y$439)</f>
        <v/>
      </c>
      <c r="F38" s="114" t="str">
        <f aca="false">IF(Checks!$Z$439="","","Evidence: "&amp;Checks!$Z$439)&amp;IF(Checks!$AA$439="","",IF(Checks!$Z$439="","",CHAR(10))&amp;"CA: "&amp;Checks!$AA$439)</f>
        <v/>
      </c>
      <c r="G38" s="114" t="str">
        <f aca="false">IF(ISNUMBER(Checks!$AD$439),TEXT(Checks!$AD$439,"DD-MMM-YY HH:MM")&amp;" "&amp;Checks!$P$439,"")&amp;IF(Checks!$AE$439="","",CHAR(10)&amp;"Verifier: "&amp;Checks!$AE$439)&amp;IF(Checks!$T$439="","",CHAR(10)&amp;"PIC: "&amp;Checks!$T$439)</f>
        <v/>
      </c>
      <c r="H38" s="115" t="str">
        <f aca="false">IF(Checks!$AH$439="","",Checks!$AH$439)</f>
        <v>OPEN</v>
      </c>
    </row>
    <row r="39" customFormat="false" ht="114" hidden="false" customHeight="true" outlineLevel="0" collapsed="false">
      <c r="A39" s="114" t="str">
        <f aca="false">Checks!$A$440&amp;CHAR(10)&amp;IF(Checks!$I$440="","",Checks!$I$440&amp;": ")&amp;Checks!$J$440</f>
        <v>F13-T12-03
Equipment: Equipment cleanliness vs GLD</v>
      </c>
      <c r="B39" s="114" t="str">
        <f aca="false">Checks!$K$440&amp;IF(Checks!$O$440="","",IF(Checks!$K$440="","",CHAR(10))&amp;"Note: "&amp;Checks!$O$440)</f>
        <v>Note: Preparation check at caterer - does NOT confirm loading.</v>
      </c>
      <c r="C39" s="114" t="str">
        <f aca="false">Checks!$N$440&amp;CHAR(10)&amp;IF(ISNUMBER(Checks!$R$440),TEXT(Checks!$R$440,"DD-MMM-YY HH:MM"),"")&amp;" "&amp;Checks!$P$440</f>
        <v>Required
13-Oct-26 22:45 ADL</v>
      </c>
      <c r="D39" s="114" t="str">
        <f aca="false">IF(Checks!$U$440="","",Checks!$U$440)&amp;IF(Checks!$AB$440="","",CHAR(10)&amp;"CA: "&amp;Checks!$AB$440)</f>
        <v/>
      </c>
      <c r="E39" s="114" t="str">
        <f aca="false">IF(Checks!$V$440="","",Checks!$V$440)&amp;IF(Checks!$AC$440="","",IF(Checks!$V$440="","",CHAR(10))&amp;"N/A just.: "&amp;Checks!$AC$440)&amp;IF(Checks!$W$440="","",CHAR(10)&amp;"Batch: "&amp;Checks!$W$440)&amp;IF(AND(Checks!$X$440="",Checks!$Y$440=""),"",CHAR(10)&amp;"Exp: "&amp;Checks!$X$440&amp;"  /  Act: "&amp;Checks!$Y$440)</f>
        <v/>
      </c>
      <c r="F39" s="114" t="str">
        <f aca="false">IF(Checks!$Z$440="","","Evidence: "&amp;Checks!$Z$440)&amp;IF(Checks!$AA$440="","",IF(Checks!$Z$440="","",CHAR(10))&amp;"CA: "&amp;Checks!$AA$440)</f>
        <v/>
      </c>
      <c r="G39" s="114" t="str">
        <f aca="false">IF(ISNUMBER(Checks!$AD$440),TEXT(Checks!$AD$440,"DD-MMM-YY HH:MM")&amp;" "&amp;Checks!$P$440,"")&amp;IF(Checks!$AE$440="","",CHAR(10)&amp;"Verifier: "&amp;Checks!$AE$440)&amp;IF(Checks!$T$440="","",CHAR(10)&amp;"PIC: "&amp;Checks!$T$440)</f>
        <v/>
      </c>
      <c r="H39" s="115" t="str">
        <f aca="false">IF(Checks!$AH$440="","",Checks!$AH$440)</f>
        <v>OPEN</v>
      </c>
    </row>
    <row r="40" customFormat="false" ht="114" hidden="false" customHeight="true" outlineLevel="0" collapsed="false">
      <c r="A40" s="114" t="str">
        <f aca="false">Checks!$A$441&amp;CHAR(10)&amp;IF(Checks!$I$441="","",Checks!$I$441&amp;": ")&amp;Checks!$J$441</f>
        <v>F13-T12-04
Equipment: Equipment presentation vs GLD</v>
      </c>
      <c r="B40" s="114" t="str">
        <f aca="false">Checks!$K$441&amp;IF(Checks!$O$441="","",IF(Checks!$K$441="","",CHAR(10))&amp;"Note: "&amp;Checks!$O$441)</f>
        <v>Note: Preparation check at caterer - does NOT confirm loading.</v>
      </c>
      <c r="C40" s="114" t="str">
        <f aca="false">Checks!$N$441&amp;CHAR(10)&amp;IF(ISNUMBER(Checks!$R$441),TEXT(Checks!$R$441,"DD-MMM-YY HH:MM"),"")&amp;" "&amp;Checks!$P$441</f>
        <v>Required
13-Oct-26 22:45 ADL</v>
      </c>
      <c r="D40" s="114" t="str">
        <f aca="false">IF(Checks!$U$441="","",Checks!$U$441)&amp;IF(Checks!$AB$441="","",CHAR(10)&amp;"CA: "&amp;Checks!$AB$441)</f>
        <v/>
      </c>
      <c r="E40" s="114" t="str">
        <f aca="false">IF(Checks!$V$441="","",Checks!$V$441)&amp;IF(Checks!$AC$441="","",IF(Checks!$V$441="","",CHAR(10))&amp;"N/A just.: "&amp;Checks!$AC$441)&amp;IF(Checks!$W$441="","",CHAR(10)&amp;"Batch: "&amp;Checks!$W$441)&amp;IF(AND(Checks!$X$441="",Checks!$Y$441=""),"",CHAR(10)&amp;"Exp: "&amp;Checks!$X$441&amp;"  /  Act: "&amp;Checks!$Y$441)</f>
        <v/>
      </c>
      <c r="F40" s="114" t="str">
        <f aca="false">IF(Checks!$Z$441="","","Evidence: "&amp;Checks!$Z$441)&amp;IF(Checks!$AA$441="","",IF(Checks!$Z$441="","",CHAR(10))&amp;"CA: "&amp;Checks!$AA$441)</f>
        <v/>
      </c>
      <c r="G40" s="114" t="str">
        <f aca="false">IF(ISNUMBER(Checks!$AD$441),TEXT(Checks!$AD$441,"DD-MMM-YY HH:MM")&amp;" "&amp;Checks!$P$441,"")&amp;IF(Checks!$AE$441="","",CHAR(10)&amp;"Verifier: "&amp;Checks!$AE$441)&amp;IF(Checks!$T$441="","",CHAR(10)&amp;"PIC: "&amp;Checks!$T$441)</f>
        <v/>
      </c>
      <c r="H40" s="115" t="str">
        <f aca="false">IF(Checks!$AH$441="","",Checks!$AH$441)</f>
        <v>OPEN</v>
      </c>
    </row>
    <row r="41" customFormat="false" ht="114" hidden="false" customHeight="true" outlineLevel="0" collapsed="false">
      <c r="A41" s="114" t="str">
        <f aca="false">Checks!$A$442&amp;CHAR(10)&amp;IF(Checks!$I$442="","",Checks!$I$442&amp;": ")&amp;Checks!$J$442</f>
        <v>F13-T12-05
Equipment: Equipment serviceability vs GLD</v>
      </c>
      <c r="B41" s="114" t="str">
        <f aca="false">Checks!$K$442&amp;IF(Checks!$O$442="","",IF(Checks!$K$442="","",CHAR(10))&amp;"Note: "&amp;Checks!$O$442)</f>
        <v>Note: Preparation check at caterer - does NOT confirm loading.</v>
      </c>
      <c r="C41" s="114" t="str">
        <f aca="false">Checks!$N$442&amp;CHAR(10)&amp;IF(ISNUMBER(Checks!$R$442),TEXT(Checks!$R$442,"DD-MMM-YY HH:MM"),"")&amp;" "&amp;Checks!$P$442</f>
        <v>Required
13-Oct-26 22:45 ADL</v>
      </c>
      <c r="D41" s="114" t="str">
        <f aca="false">IF(Checks!$U$442="","",Checks!$U$442)&amp;IF(Checks!$AB$442="","",CHAR(10)&amp;"CA: "&amp;Checks!$AB$442)</f>
        <v/>
      </c>
      <c r="E41" s="114" t="str">
        <f aca="false">IF(Checks!$V$442="","",Checks!$V$442)&amp;IF(Checks!$AC$442="","",IF(Checks!$V$442="","",CHAR(10))&amp;"N/A just.: "&amp;Checks!$AC$442)&amp;IF(Checks!$W$442="","",CHAR(10)&amp;"Batch: "&amp;Checks!$W$442)&amp;IF(AND(Checks!$X$442="",Checks!$Y$442=""),"",CHAR(10)&amp;"Exp: "&amp;Checks!$X$442&amp;"  /  Act: "&amp;Checks!$Y$442)</f>
        <v/>
      </c>
      <c r="F41" s="114" t="str">
        <f aca="false">IF(Checks!$Z$442="","","Evidence: "&amp;Checks!$Z$442)&amp;IF(Checks!$AA$442="","",IF(Checks!$Z$442="","",CHAR(10))&amp;"CA: "&amp;Checks!$AA$442)</f>
        <v/>
      </c>
      <c r="G41" s="114" t="str">
        <f aca="false">IF(ISNUMBER(Checks!$AD$442),TEXT(Checks!$AD$442,"DD-MMM-YY HH:MM")&amp;" "&amp;Checks!$P$442,"")&amp;IF(Checks!$AE$442="","",CHAR(10)&amp;"Verifier: "&amp;Checks!$AE$442)&amp;IF(Checks!$T$442="","",CHAR(10)&amp;"PIC: "&amp;Checks!$T$442)</f>
        <v/>
      </c>
      <c r="H41" s="115" t="str">
        <f aca="false">IF(Checks!$AH$442="","",Checks!$AH$442)</f>
        <v>OPEN</v>
      </c>
    </row>
    <row r="42" customFormat="false" ht="201.75" hidden="false" customHeight="true" outlineLevel="0" collapsed="false">
      <c r="A42" s="114" t="str">
        <f aca="false">Checks!$A$443&amp;CHAR(10)&amp;IF(Checks!$I$443="","",Checks!$I$443&amp;": ")&amp;Checks!$J$443</f>
        <v>F13-T12-06
Equipment: Equipment quantities vs GLD</v>
      </c>
      <c r="B42" s="114"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4" t="str">
        <f aca="false">Checks!$N$443&amp;CHAR(10)&amp;IF(ISNUMBER(Checks!$R$443),TEXT(Checks!$R$443,"DD-MMM-YY HH:MM"),"")&amp;" "&amp;Checks!$P$443</f>
        <v>Required
13-Oct-26 22:45 ADL</v>
      </c>
      <c r="D42" s="114" t="str">
        <f aca="false">IF(Checks!$U$443="","",Checks!$U$443)&amp;IF(Checks!$AB$443="","",CHAR(10)&amp;"CA: "&amp;Checks!$AB$443)</f>
        <v/>
      </c>
      <c r="E42" s="114" t="str">
        <f aca="false">IF(Checks!$V$443="","",Checks!$V$443)&amp;IF(Checks!$AC$443="","",IF(Checks!$V$443="","",CHAR(10))&amp;"N/A just.: "&amp;Checks!$AC$443)&amp;IF(Checks!$W$443="","",CHAR(10)&amp;"Batch: "&amp;Checks!$W$443)&amp;IF(AND(Checks!$X$443="",Checks!$Y$443=""),"",CHAR(10)&amp;"Exp: "&amp;Checks!$X$443&amp;"  /  Act: "&amp;Checks!$Y$443)</f>
        <v/>
      </c>
      <c r="F42" s="114" t="str">
        <f aca="false">IF(Checks!$Z$443="","","Evidence: "&amp;Checks!$Z$443)&amp;IF(Checks!$AA$443="","",IF(Checks!$Z$443="","",CHAR(10))&amp;"CA: "&amp;Checks!$AA$443)</f>
        <v/>
      </c>
      <c r="G42" s="114" t="str">
        <f aca="false">IF(ISNUMBER(Checks!$AD$443),TEXT(Checks!$AD$443,"DD-MMM-YY HH:MM")&amp;" "&amp;Checks!$P$443,"")&amp;IF(Checks!$AE$443="","",CHAR(10)&amp;"Verifier: "&amp;Checks!$AE$443)&amp;IF(Checks!$T$443="","",CHAR(10)&amp;"PIC: "&amp;Checks!$T$443)</f>
        <v/>
      </c>
      <c r="H42" s="115" t="str">
        <f aca="false">IF(Checks!$AH$443="","",Checks!$AH$443)</f>
        <v>OPEN</v>
      </c>
    </row>
    <row r="43" customFormat="false" ht="114" hidden="false" customHeight="true" outlineLevel="0" collapsed="false">
      <c r="A43" s="114" t="str">
        <f aca="false">Checks!$A$444&amp;CHAR(10)&amp;IF(Checks!$I$444="","",Checks!$I$444&amp;": ")&amp;Checks!$J$444</f>
        <v>F13-T12-07
Equipment: Loading positions planned vs GLD</v>
      </c>
      <c r="B43" s="114" t="str">
        <f aca="false">Checks!$K$444&amp;IF(Checks!$O$444="","",IF(Checks!$K$444="","",CHAR(10))&amp;"Note: "&amp;Checks!$O$444)</f>
        <v>Note: Preparation check at caterer - does NOT confirm loading.</v>
      </c>
      <c r="C43" s="114" t="str">
        <f aca="false">Checks!$N$444&amp;CHAR(10)&amp;IF(ISNUMBER(Checks!$R$444),TEXT(Checks!$R$444,"DD-MMM-YY HH:MM"),"")&amp;" "&amp;Checks!$P$444</f>
        <v>Required
13-Oct-26 22:45 ADL</v>
      </c>
      <c r="D43" s="114" t="str">
        <f aca="false">IF(Checks!$U$444="","",Checks!$U$444)&amp;IF(Checks!$AB$444="","",CHAR(10)&amp;"CA: "&amp;Checks!$AB$444)</f>
        <v/>
      </c>
      <c r="E43" s="114" t="str">
        <f aca="false">IF(Checks!$V$444="","",Checks!$V$444)&amp;IF(Checks!$AC$444="","",IF(Checks!$V$444="","",CHAR(10))&amp;"N/A just.: "&amp;Checks!$AC$444)&amp;IF(Checks!$W$444="","",CHAR(10)&amp;"Batch: "&amp;Checks!$W$444)&amp;IF(AND(Checks!$X$444="",Checks!$Y$444=""),"",CHAR(10)&amp;"Exp: "&amp;Checks!$X$444&amp;"  /  Act: "&amp;Checks!$Y$444)</f>
        <v/>
      </c>
      <c r="F43" s="114" t="str">
        <f aca="false">IF(Checks!$Z$444="","","Evidence: "&amp;Checks!$Z$444)&amp;IF(Checks!$AA$444="","",IF(Checks!$Z$444="","",CHAR(10))&amp;"CA: "&amp;Checks!$AA$444)</f>
        <v/>
      </c>
      <c r="G43" s="114" t="str">
        <f aca="false">IF(ISNUMBER(Checks!$AD$444),TEXT(Checks!$AD$444,"DD-MMM-YY HH:MM")&amp;" "&amp;Checks!$P$444,"")&amp;IF(Checks!$AE$444="","",CHAR(10)&amp;"Verifier: "&amp;Checks!$AE$444)&amp;IF(Checks!$T$444="","",CHAR(10)&amp;"PIC: "&amp;Checks!$T$444)</f>
        <v/>
      </c>
      <c r="H43" s="115" t="str">
        <f aca="false">IF(Checks!$AH$444="","",Checks!$AH$444)</f>
        <v>OPEN</v>
      </c>
    </row>
    <row r="44" customFormat="false" ht="213" hidden="false" customHeight="true" outlineLevel="0" collapsed="false">
      <c r="A44" s="114" t="str">
        <f aca="false">Checks!$A$445&amp;CHAR(10)&amp;IF(Checks!$I$445="","",Checks!$I$445&amp;": ")&amp;Checks!$J$445</f>
        <v>F13-T12-08
Amenities: Toiletry kits - prepared</v>
      </c>
      <c r="B44" s="114"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4" t="str">
        <f aca="false">Checks!$N$445&amp;CHAR(10)&amp;IF(ISNUMBER(Checks!$R$445),TEXT(Checks!$R$445,"DD-MMM-YY HH:MM"),"")&amp;" "&amp;Checks!$P$445</f>
        <v>Clarification required
12-Oct-26 16:25 KUL</v>
      </c>
      <c r="D44" s="114" t="str">
        <f aca="false">IF(Checks!$U$445="","",Checks!$U$445)&amp;IF(Checks!$AB$445="","",CHAR(10)&amp;"CA: "&amp;Checks!$AB$445)</f>
        <v/>
      </c>
      <c r="E44" s="114" t="str">
        <f aca="false">IF(Checks!$V$445="","",Checks!$V$445)&amp;IF(Checks!$AC$445="","",IF(Checks!$V$445="","",CHAR(10))&amp;"N/A just.: "&amp;Checks!$AC$445)&amp;IF(Checks!$W$445="","",CHAR(10)&amp;"Batch: "&amp;Checks!$W$445)&amp;IF(AND(Checks!$X$445="",Checks!$Y$445=""),"",CHAR(10)&amp;"Exp: "&amp;Checks!$X$445&amp;"  /  Act: "&amp;Checks!$Y$445)</f>
        <v/>
      </c>
      <c r="F44" s="114" t="str">
        <f aca="false">IF(Checks!$Z$445="","","Evidence: "&amp;Checks!$Z$445)&amp;IF(Checks!$AA$445="","",IF(Checks!$Z$445="","",CHAR(10))&amp;"CA: "&amp;Checks!$AA$445)</f>
        <v/>
      </c>
      <c r="G44" s="114" t="str">
        <f aca="false">IF(ISNUMBER(Checks!$AD$445),TEXT(Checks!$AD$445,"DD-MMM-YY HH:MM")&amp;" "&amp;Checks!$P$445,"")&amp;IF(Checks!$AE$445="","",CHAR(10)&amp;"Verifier: "&amp;Checks!$AE$445)&amp;IF(Checks!$T$445="","",CHAR(10)&amp;"PIC: "&amp;Checks!$T$445)</f>
        <v/>
      </c>
      <c r="H44" s="115" t="str">
        <f aca="false">IF(Checks!$AH$445="","",Checks!$AH$445)</f>
        <v>OPEN – CLARIFICATION</v>
      </c>
    </row>
    <row r="45" customFormat="false" ht="114" hidden="false" customHeight="true" outlineLevel="0" collapsed="false">
      <c r="A45" s="114" t="str">
        <f aca="false">Checks!$A$446&amp;CHAR(10)&amp;IF(Checks!$I$446="","",Checks!$I$446&amp;": ")&amp;Checks!$J$446</f>
        <v>F13-T12-09
Seat Linen: Seat pillow (EY) - prepared</v>
      </c>
      <c r="B45" s="114" t="str">
        <f aca="false">Checks!$K$446&amp;IF(Checks!$O$446="","",IF(Checks!$K$446="","",CHAR(10))&amp;"Note: "&amp;Checks!$O$446)</f>
        <v>Available 100% (ticked in reference)
Note: Reference gives no uplift stn for this item: preparation checked at the meal uplift stn (ADL) - confirm with caterer.</v>
      </c>
      <c r="C45" s="114" t="str">
        <f aca="false">Checks!$N$446&amp;CHAR(10)&amp;IF(ISNUMBER(Checks!$R$446),TEXT(Checks!$R$446,"DD-MMM-YY HH:MM"),"")&amp;" "&amp;Checks!$P$446</f>
        <v>Required
13-Oct-26 22:45 ADL</v>
      </c>
      <c r="D45" s="114" t="str">
        <f aca="false">IF(Checks!$U$446="","",Checks!$U$446)&amp;IF(Checks!$AB$446="","",CHAR(10)&amp;"CA: "&amp;Checks!$AB$446)</f>
        <v/>
      </c>
      <c r="E45" s="114" t="str">
        <f aca="false">IF(Checks!$V$446="","",Checks!$V$446)&amp;IF(Checks!$AC$446="","",IF(Checks!$V$446="","",CHAR(10))&amp;"N/A just.: "&amp;Checks!$AC$446)&amp;IF(Checks!$W$446="","",CHAR(10)&amp;"Batch: "&amp;Checks!$W$446)&amp;IF(AND(Checks!$X$446="",Checks!$Y$446=""),"",CHAR(10)&amp;"Exp: "&amp;Checks!$X$446&amp;"  /  Act: "&amp;Checks!$Y$446)</f>
        <v/>
      </c>
      <c r="F45" s="114" t="str">
        <f aca="false">IF(Checks!$Z$446="","","Evidence: "&amp;Checks!$Z$446)&amp;IF(Checks!$AA$446="","",IF(Checks!$Z$446="","",CHAR(10))&amp;"CA: "&amp;Checks!$AA$446)</f>
        <v/>
      </c>
      <c r="G45" s="114" t="str">
        <f aca="false">IF(ISNUMBER(Checks!$AD$446),TEXT(Checks!$AD$446,"DD-MMM-YY HH:MM")&amp;" "&amp;Checks!$P$446,"")&amp;IF(Checks!$AE$446="","",CHAR(10)&amp;"Verifier: "&amp;Checks!$AE$446)&amp;IF(Checks!$T$446="","",CHAR(10)&amp;"PIC: "&amp;Checks!$T$446)</f>
        <v/>
      </c>
      <c r="H45" s="115" t="str">
        <f aca="false">IF(Checks!$AH$446="","",Checks!$AH$446)</f>
        <v>OPEN</v>
      </c>
    </row>
    <row r="46" customFormat="false" ht="213" hidden="false" customHeight="true" outlineLevel="0" collapsed="false">
      <c r="A46" s="114" t="str">
        <f aca="false">Checks!$A$447&amp;CHAR(10)&amp;IF(Checks!$I$447="","",Checks!$I$447&amp;": ")&amp;Checks!$J$447</f>
        <v>F13-T12-10
Seat Linen: Blanket (EY) - prepared</v>
      </c>
      <c r="B46" s="114"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4" t="str">
        <f aca="false">Checks!$N$447&amp;CHAR(10)&amp;IF(ISNUMBER(Checks!$R$447),TEXT(Checks!$R$447,"DD-MMM-YY HH:MM"),"")&amp;" "&amp;Checks!$P$447</f>
        <v>Required
13-Oct-26 22:45 ADL</v>
      </c>
      <c r="D46" s="114" t="str">
        <f aca="false">IF(Checks!$U$447="","",Checks!$U$447)&amp;IF(Checks!$AB$447="","",CHAR(10)&amp;"CA: "&amp;Checks!$AB$447)</f>
        <v/>
      </c>
      <c r="E46" s="114" t="str">
        <f aca="false">IF(Checks!$V$447="","",Checks!$V$447)&amp;IF(Checks!$AC$447="","",IF(Checks!$V$447="","",CHAR(10))&amp;"N/A just.: "&amp;Checks!$AC$447)&amp;IF(Checks!$W$447="","",CHAR(10)&amp;"Batch: "&amp;Checks!$W$447)&amp;IF(AND(Checks!$X$447="",Checks!$Y$447=""),"",CHAR(10)&amp;"Exp: "&amp;Checks!$X$447&amp;"  /  Act: "&amp;Checks!$Y$447)</f>
        <v>
Exp: 280  /  Act: </v>
      </c>
      <c r="F46" s="114" t="str">
        <f aca="false">IF(Checks!$Z$447="","","Evidence: "&amp;Checks!$Z$447)&amp;IF(Checks!$AA$447="","",IF(Checks!$Z$447="","",CHAR(10))&amp;"CA: "&amp;Checks!$AA$447)</f>
        <v/>
      </c>
      <c r="G46" s="114" t="str">
        <f aca="false">IF(ISNUMBER(Checks!$AD$447),TEXT(Checks!$AD$447,"DD-MMM-YY HH:MM")&amp;" "&amp;Checks!$P$447,"")&amp;IF(Checks!$AE$447="","",CHAR(10)&amp;"Verifier: "&amp;Checks!$AE$447)&amp;IF(Checks!$T$447="","",CHAR(10)&amp;"PIC: "&amp;Checks!$T$447)</f>
        <v/>
      </c>
      <c r="H46" s="115" t="str">
        <f aca="false">IF(Checks!$AH$447="","",Checks!$AH$447)</f>
        <v>OPEN</v>
      </c>
    </row>
    <row r="47" customFormat="false" ht="201.75" hidden="false" customHeight="true" outlineLevel="0" collapsed="false">
      <c r="A47" s="114" t="str">
        <f aca="false">Checks!$A$448&amp;CHAR(10)&amp;IF(Checks!$I$448="","",Checks!$I$448&amp;": ")&amp;Checks!$J$448</f>
        <v>F13-T12-11
Sales Cart: Sales cart (caterer PASB) - prepared</v>
      </c>
      <c r="B47" s="114"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4" t="str">
        <f aca="false">Checks!$N$448&amp;CHAR(10)&amp;IF(ISNUMBER(Checks!$R$448),TEXT(Checks!$R$448,"DD-MMM-YY HH:MM"),"")&amp;" "&amp;Checks!$P$448</f>
        <v>Clarification required
13-Oct-26 22:45 ADL</v>
      </c>
      <c r="D47" s="114" t="str">
        <f aca="false">IF(Checks!$U$448="","",Checks!$U$448)&amp;IF(Checks!$AB$448="","",CHAR(10)&amp;"CA: "&amp;Checks!$AB$448)</f>
        <v/>
      </c>
      <c r="E47" s="114" t="str">
        <f aca="false">IF(Checks!$V$448="","",Checks!$V$448)&amp;IF(Checks!$AC$448="","",IF(Checks!$V$448="","",CHAR(10))&amp;"N/A just.: "&amp;Checks!$AC$448)&amp;IF(Checks!$W$448="","",CHAR(10)&amp;"Batch: "&amp;Checks!$W$448)&amp;IF(AND(Checks!$X$448="",Checks!$Y$448=""),"",CHAR(10)&amp;"Exp: "&amp;Checks!$X$448&amp;"  /  Act: "&amp;Checks!$Y$448)</f>
        <v/>
      </c>
      <c r="F47" s="114" t="str">
        <f aca="false">IF(Checks!$Z$448="","","Evidence: "&amp;Checks!$Z$448)&amp;IF(Checks!$AA$448="","",IF(Checks!$Z$448="","",CHAR(10))&amp;"CA: "&amp;Checks!$AA$448)</f>
        <v/>
      </c>
      <c r="G47" s="114" t="str">
        <f aca="false">IF(ISNUMBER(Checks!$AD$448),TEXT(Checks!$AD$448,"DD-MMM-YY HH:MM")&amp;" "&amp;Checks!$P$448,"")&amp;IF(Checks!$AE$448="","",CHAR(10)&amp;"Verifier: "&amp;Checks!$AE$448)&amp;IF(Checks!$T$448="","",CHAR(10)&amp;"PIC: "&amp;Checks!$T$448)</f>
        <v/>
      </c>
      <c r="H47" s="115" t="str">
        <f aca="false">IF(Checks!$AH$448="","",Checks!$AH$448)</f>
        <v>OPEN – CLARIFICATION</v>
      </c>
    </row>
    <row r="48" customFormat="false" ht="25.5" hidden="false" customHeight="true" outlineLevel="0" collapsed="false">
      <c r="A48" s="113"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Checks!$A$449&amp;CHAR(10)&amp;IF(Checks!$I$449="","",Checks!$I$449&amp;": ")&amp;Checks!$J$449</f>
        <v>F13-UPL-01
Meal: Meals physically uplifted on board - quantity vs menu checklist</v>
      </c>
      <c r="B49" s="114" t="str">
        <f aca="false">Checks!$K$449&amp;IF(Checks!$O$449="","",IF(Checks!$K$449="","",CHAR(10))&amp;"Note: "&amp;Checks!$O$449)</f>
        <v>Enter expected &amp; actual
Note: Confirm on board before departure; completion time must fall inside the uplift window.</v>
      </c>
      <c r="C49" s="114" t="str">
        <f aca="false">Checks!$N$449&amp;CHAR(10)&amp;IF(ISNUMBER(Checks!$R$449),TEXT(Checks!$R$449,"DD-MMM-YY HH:MM"),"")&amp;" "&amp;Checks!$P$449</f>
        <v>Required
14-Oct-26 10:45 ADL</v>
      </c>
      <c r="D49" s="114" t="str">
        <f aca="false">IF(Checks!$U$449="","",Checks!$U$449)&amp;IF(Checks!$AB$449="","",CHAR(10)&amp;"CA: "&amp;Checks!$AB$449)</f>
        <v/>
      </c>
      <c r="E49" s="114" t="str">
        <f aca="false">IF(Checks!$V$449="","",Checks!$V$449)&amp;IF(Checks!$AC$449="","",IF(Checks!$V$449="","",CHAR(10))&amp;"N/A just.: "&amp;Checks!$AC$449)&amp;IF(Checks!$W$449="","",CHAR(10)&amp;"Batch: "&amp;Checks!$W$449)&amp;IF(AND(Checks!$X$449="",Checks!$Y$449=""),"",CHAR(10)&amp;"Exp: "&amp;Checks!$X$449&amp;"  /  Act: "&amp;Checks!$Y$449)</f>
        <v/>
      </c>
      <c r="F49" s="114" t="str">
        <f aca="false">IF(Checks!$Z$449="","","Evidence: "&amp;Checks!$Z$449)&amp;IF(Checks!$AA$449="","",IF(Checks!$Z$449="","",CHAR(10))&amp;"CA: "&amp;Checks!$AA$449)</f>
        <v/>
      </c>
      <c r="G49" s="114" t="str">
        <f aca="false">IF(ISNUMBER(Checks!$AD$449),TEXT(Checks!$AD$449,"DD-MMM-YY HH:MM")&amp;" "&amp;Checks!$P$449,"")&amp;IF(Checks!$AE$449="","",CHAR(10)&amp;"Verifier: "&amp;Checks!$AE$449)&amp;IF(Checks!$T$449="","",CHAR(10)&amp;"PIC: "&amp;Checks!$T$449)</f>
        <v/>
      </c>
      <c r="H49" s="115" t="str">
        <f aca="false">IF(Checks!$AH$449="","",Checks!$AH$449)</f>
        <v>OPEN</v>
      </c>
    </row>
    <row r="50" customFormat="false" ht="114" hidden="false" customHeight="true" outlineLevel="0" collapsed="false">
      <c r="A50" s="114" t="str">
        <f aca="false">Checks!$A$450&amp;CHAR(10)&amp;IF(Checks!$I$450="","",Checks!$I$450&amp;": ")&amp;Checks!$J$450</f>
        <v>F13-UPL-02
Equipment: Equipment physically loaded at GLD positions - quantity &amp; positions</v>
      </c>
      <c r="B50" s="114" t="str">
        <f aca="false">Checks!$K$450&amp;IF(Checks!$O$450="","",IF(Checks!$K$450="","",CHAR(10))&amp;"Note: "&amp;Checks!$O$450)</f>
        <v>Enter expected &amp; actual
Note: Confirm on board before departure; completion time must fall inside the uplift window.</v>
      </c>
      <c r="C50" s="114" t="str">
        <f aca="false">Checks!$N$450&amp;CHAR(10)&amp;IF(ISNUMBER(Checks!$R$450),TEXT(Checks!$R$450,"DD-MMM-YY HH:MM"),"")&amp;" "&amp;Checks!$P$450</f>
        <v>Required
14-Oct-26 10:45 ADL</v>
      </c>
      <c r="D50" s="114" t="str">
        <f aca="false">IF(Checks!$U$450="","",Checks!$U$450)&amp;IF(Checks!$AB$450="","",CHAR(10)&amp;"CA: "&amp;Checks!$AB$450)</f>
        <v/>
      </c>
      <c r="E50" s="114" t="str">
        <f aca="false">IF(Checks!$V$450="","",Checks!$V$450)&amp;IF(Checks!$AC$450="","",IF(Checks!$V$450="","",CHAR(10))&amp;"N/A just.: "&amp;Checks!$AC$450)&amp;IF(Checks!$W$450="","",CHAR(10)&amp;"Batch: "&amp;Checks!$W$450)&amp;IF(AND(Checks!$X$450="",Checks!$Y$450=""),"",CHAR(10)&amp;"Exp: "&amp;Checks!$X$450&amp;"  /  Act: "&amp;Checks!$Y$450)</f>
        <v/>
      </c>
      <c r="F50" s="114" t="str">
        <f aca="false">IF(Checks!$Z$450="","","Evidence: "&amp;Checks!$Z$450)&amp;IF(Checks!$AA$450="","",IF(Checks!$Z$450="","",CHAR(10))&amp;"CA: "&amp;Checks!$AA$450)</f>
        <v/>
      </c>
      <c r="G50" s="114" t="str">
        <f aca="false">IF(ISNUMBER(Checks!$AD$450),TEXT(Checks!$AD$450,"DD-MMM-YY HH:MM")&amp;" "&amp;Checks!$P$450,"")&amp;IF(Checks!$AE$450="","",CHAR(10)&amp;"Verifier: "&amp;Checks!$AE$450)&amp;IF(Checks!$T$450="","",CHAR(10)&amp;"PIC: "&amp;Checks!$T$450)</f>
        <v/>
      </c>
      <c r="H50" s="115" t="str">
        <f aca="false">IF(Checks!$AH$450="","",Checks!$AH$450)</f>
        <v>OPEN</v>
      </c>
    </row>
    <row r="51" customFormat="false" ht="114" hidden="false" customHeight="true" outlineLevel="0" collapsed="false">
      <c r="A51" s="114" t="str">
        <f aca="false">Checks!$A$451&amp;CHAR(10)&amp;IF(Checks!$I$451="","",Checks!$I$451&amp;": ")&amp;Checks!$J$451</f>
        <v>F13-UPL-03
Uplift plan: KUL-sourced items physically loaded at KUL on the inbound KUL-ADL flight</v>
      </c>
      <c r="B51" s="114" t="str">
        <f aca="false">Checks!$K$451&amp;IF(Checks!$O$451="","",IF(Checks!$K$451="","",CHAR(10))&amp;"Note: "&amp;Checks!$O$451)</f>
        <v>Items: Toiletry kits. Quantities as per Requirements
Note: Confirmed at KUL inside the uplift window before the carrying flight's KUL departure (Flights AX).</v>
      </c>
      <c r="C51" s="114" t="str">
        <f aca="false">Checks!$N$451&amp;CHAR(10)&amp;IF(ISNUMBER(Checks!$R$451),TEXT(Checks!$R$451,"DD-MMM-YY HH:MM"),"")&amp;" "&amp;Checks!$P$451</f>
        <v>Required
12-Oct-26 22:25 KUL</v>
      </c>
      <c r="D51" s="114" t="str">
        <f aca="false">IF(Checks!$U$451="","",Checks!$U$451)&amp;IF(Checks!$AB$451="","",CHAR(10)&amp;"CA: "&amp;Checks!$AB$451)</f>
        <v/>
      </c>
      <c r="E51" s="114" t="str">
        <f aca="false">IF(Checks!$V$451="","",Checks!$V$451)&amp;IF(Checks!$AC$451="","",IF(Checks!$V$451="","",CHAR(10))&amp;"N/A just.: "&amp;Checks!$AC$451)&amp;IF(Checks!$W$451="","",CHAR(10)&amp;"Batch: "&amp;Checks!$W$451)&amp;IF(AND(Checks!$X$451="",Checks!$Y$451=""),"",CHAR(10)&amp;"Exp: "&amp;Checks!$X$451&amp;"  /  Act: "&amp;Checks!$Y$451)</f>
        <v/>
      </c>
      <c r="F51" s="114" t="str">
        <f aca="false">IF(Checks!$Z$451="","","Evidence: "&amp;Checks!$Z$451)&amp;IF(Checks!$AA$451="","",IF(Checks!$Z$451="","",CHAR(10))&amp;"CA: "&amp;Checks!$AA$451)</f>
        <v/>
      </c>
      <c r="G51" s="114" t="str">
        <f aca="false">IF(ISNUMBER(Checks!$AD$451),TEXT(Checks!$AD$451,"DD-MMM-YY HH:MM")&amp;" "&amp;Checks!$P$451,"")&amp;IF(Checks!$AE$451="","",CHAR(10)&amp;"Verifier: "&amp;Checks!$AE$451)&amp;IF(Checks!$T$451="","",CHAR(10)&amp;"PIC: "&amp;Checks!$T$451)</f>
        <v/>
      </c>
      <c r="H51" s="115" t="str">
        <f aca="false">IF(Checks!$AH$451="","",Checks!$AH$451)</f>
        <v>OPEN</v>
      </c>
    </row>
    <row r="52" customFormat="false" ht="135.75" hidden="false" customHeight="true" outlineLevel="0" collapsed="false">
      <c r="A52" s="114" t="str">
        <f aca="false">Checks!$A$452&amp;CHAR(10)&amp;IF(Checks!$I$452="","",Checks!$I$452&amp;": ")&amp;Checks!$J$452</f>
        <v>F13-UPL-04
Amenities: Toiletry kits - on board</v>
      </c>
      <c r="B52" s="114"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4" t="str">
        <f aca="false">Checks!$N$452&amp;CHAR(10)&amp;IF(ISNUMBER(Checks!$R$452),TEXT(Checks!$R$452,"DD-MMM-YY HH:MM"),"")&amp;" "&amp;Checks!$P$452</f>
        <v>Clarification required
14-Oct-26 10:45 ADL</v>
      </c>
      <c r="D52" s="114" t="str">
        <f aca="false">IF(Checks!$U$452="","",Checks!$U$452)&amp;IF(Checks!$AB$452="","",CHAR(10)&amp;"CA: "&amp;Checks!$AB$452)</f>
        <v/>
      </c>
      <c r="E52" s="114" t="str">
        <f aca="false">IF(Checks!$V$452="","",Checks!$V$452)&amp;IF(Checks!$AC$452="","",IF(Checks!$V$452="","",CHAR(10))&amp;"N/A just.: "&amp;Checks!$AC$452)&amp;IF(Checks!$W$452="","",CHAR(10)&amp;"Batch: "&amp;Checks!$W$452)&amp;IF(AND(Checks!$X$452="",Checks!$Y$452=""),"",CHAR(10)&amp;"Exp: "&amp;Checks!$X$452&amp;"  /  Act: "&amp;Checks!$Y$452)</f>
        <v/>
      </c>
      <c r="F52" s="114" t="str">
        <f aca="false">IF(Checks!$Z$452="","","Evidence: "&amp;Checks!$Z$452)&amp;IF(Checks!$AA$452="","",IF(Checks!$Z$452="","",CHAR(10))&amp;"CA: "&amp;Checks!$AA$452)</f>
        <v/>
      </c>
      <c r="G52" s="114" t="str">
        <f aca="false">IF(ISNUMBER(Checks!$AD$452),TEXT(Checks!$AD$452,"DD-MMM-YY HH:MM")&amp;" "&amp;Checks!$P$452,"")&amp;IF(Checks!$AE$452="","",CHAR(10)&amp;"Verifier: "&amp;Checks!$AE$452)&amp;IF(Checks!$T$452="","",CHAR(10)&amp;"PIC: "&amp;Checks!$T$452)</f>
        <v/>
      </c>
      <c r="H52" s="115" t="str">
        <f aca="false">IF(Checks!$AH$452="","",Checks!$AH$452)</f>
        <v>OPEN – CLARIFICATION</v>
      </c>
    </row>
    <row r="53" customFormat="false" ht="114" hidden="false" customHeight="true" outlineLevel="0" collapsed="false">
      <c r="A53" s="114" t="str">
        <f aca="false">Checks!$A$453&amp;CHAR(10)&amp;IF(Checks!$I$453="","",Checks!$I$453&amp;": ")&amp;Checks!$J$453</f>
        <v>F13-UPL-05
Seat Linen: Seat pillow (EY) - on board</v>
      </c>
      <c r="B53" s="114" t="str">
        <f aca="false">Checks!$K$453&amp;IF(Checks!$O$453="","",IF(Checks!$K$453="","",CHAR(10))&amp;"Note: "&amp;Checks!$O$453)</f>
        <v>Available 100% (ticked in reference)</v>
      </c>
      <c r="C53" s="114" t="str">
        <f aca="false">Checks!$N$453&amp;CHAR(10)&amp;IF(ISNUMBER(Checks!$R$453),TEXT(Checks!$R$453,"DD-MMM-YY HH:MM"),"")&amp;" "&amp;Checks!$P$453</f>
        <v>Required
14-Oct-26 10:45 ADL</v>
      </c>
      <c r="D53" s="114" t="str">
        <f aca="false">IF(Checks!$U$453="","",Checks!$U$453)&amp;IF(Checks!$AB$453="","",CHAR(10)&amp;"CA: "&amp;Checks!$AB$453)</f>
        <v/>
      </c>
      <c r="E53" s="114" t="str">
        <f aca="false">IF(Checks!$V$453="","",Checks!$V$453)&amp;IF(Checks!$AC$453="","",IF(Checks!$V$453="","",CHAR(10))&amp;"N/A just.: "&amp;Checks!$AC$453)&amp;IF(Checks!$W$453="","",CHAR(10)&amp;"Batch: "&amp;Checks!$W$453)&amp;IF(AND(Checks!$X$453="",Checks!$Y$453=""),"",CHAR(10)&amp;"Exp: "&amp;Checks!$X$453&amp;"  /  Act: "&amp;Checks!$Y$453)</f>
        <v/>
      </c>
      <c r="F53" s="114" t="str">
        <f aca="false">IF(Checks!$Z$453="","","Evidence: "&amp;Checks!$Z$453)&amp;IF(Checks!$AA$453="","",IF(Checks!$Z$453="","",CHAR(10))&amp;"CA: "&amp;Checks!$AA$453)</f>
        <v/>
      </c>
      <c r="G53" s="114" t="str">
        <f aca="false">IF(ISNUMBER(Checks!$AD$453),TEXT(Checks!$AD$453,"DD-MMM-YY HH:MM")&amp;" "&amp;Checks!$P$453,"")&amp;IF(Checks!$AE$453="","",CHAR(10)&amp;"Verifier: "&amp;Checks!$AE$453)&amp;IF(Checks!$T$453="","",CHAR(10)&amp;"PIC: "&amp;Checks!$T$453)</f>
        <v/>
      </c>
      <c r="H53" s="115" t="str">
        <f aca="false">IF(Checks!$AH$453="","",Checks!$AH$453)</f>
        <v>OPEN</v>
      </c>
    </row>
    <row r="54" customFormat="false" ht="135.75" hidden="false" customHeight="true" outlineLevel="0" collapsed="false">
      <c r="A54" s="114" t="str">
        <f aca="false">Checks!$A$454&amp;CHAR(10)&amp;IF(Checks!$I$454="","",Checks!$I$454&amp;": ")&amp;Checks!$J$454</f>
        <v>F13-UPL-06
Seat Linen: Blanket (EY) - on board</v>
      </c>
      <c r="B54" s="114"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4" t="str">
        <f aca="false">Checks!$N$454&amp;CHAR(10)&amp;IF(ISNUMBER(Checks!$R$454),TEXT(Checks!$R$454,"DD-MMM-YY HH:MM"),"")&amp;" "&amp;Checks!$P$454</f>
        <v>Required
14-Oct-26 10:45 ADL</v>
      </c>
      <c r="D54" s="114" t="str">
        <f aca="false">IF(Checks!$U$454="","",Checks!$U$454)&amp;IF(Checks!$AB$454="","",CHAR(10)&amp;"CA: "&amp;Checks!$AB$454)</f>
        <v/>
      </c>
      <c r="E54" s="114" t="str">
        <f aca="false">IF(Checks!$V$454="","",Checks!$V$454)&amp;IF(Checks!$AC$454="","",IF(Checks!$V$454="","",CHAR(10))&amp;"N/A just.: "&amp;Checks!$AC$454)&amp;IF(Checks!$W$454="","",CHAR(10)&amp;"Batch: "&amp;Checks!$W$454)&amp;IF(AND(Checks!$X$454="",Checks!$Y$454=""),"",CHAR(10)&amp;"Exp: "&amp;Checks!$X$454&amp;"  /  Act: "&amp;Checks!$Y$454)</f>
        <v>
Exp: 280  /  Act: </v>
      </c>
      <c r="F54" s="114" t="str">
        <f aca="false">IF(Checks!$Z$454="","","Evidence: "&amp;Checks!$Z$454)&amp;IF(Checks!$AA$454="","",IF(Checks!$Z$454="","",CHAR(10))&amp;"CA: "&amp;Checks!$AA$454)</f>
        <v/>
      </c>
      <c r="G54" s="114" t="str">
        <f aca="false">IF(ISNUMBER(Checks!$AD$454),TEXT(Checks!$AD$454,"DD-MMM-YY HH:MM")&amp;" "&amp;Checks!$P$454,"")&amp;IF(Checks!$AE$454="","",CHAR(10)&amp;"Verifier: "&amp;Checks!$AE$454)&amp;IF(Checks!$T$454="","",CHAR(10)&amp;"PIC: "&amp;Checks!$T$454)</f>
        <v/>
      </c>
      <c r="H54" s="115" t="str">
        <f aca="false">IF(Checks!$AH$454="","",Checks!$AH$454)</f>
        <v>OPEN</v>
      </c>
    </row>
    <row r="55" customFormat="false" ht="135.75" hidden="false" customHeight="true" outlineLevel="0" collapsed="false">
      <c r="A55" s="114" t="str">
        <f aca="false">Checks!$A$455&amp;CHAR(10)&amp;IF(Checks!$I$455="","",Checks!$I$455&amp;": ")&amp;Checks!$J$455</f>
        <v>F13-UPL-07
Sales Cart: Sales cart (caterer PASB) - on board</v>
      </c>
      <c r="B55" s="114"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4" t="str">
        <f aca="false">Checks!$N$455&amp;CHAR(10)&amp;IF(ISNUMBER(Checks!$R$455),TEXT(Checks!$R$455,"DD-MMM-YY HH:MM"),"")&amp;" "&amp;Checks!$P$455</f>
        <v>Clarification required
14-Oct-26 10:45 ADL</v>
      </c>
      <c r="D55" s="114" t="str">
        <f aca="false">IF(Checks!$U$455="","",Checks!$U$455)&amp;IF(Checks!$AB$455="","",CHAR(10)&amp;"CA: "&amp;Checks!$AB$455)</f>
        <v/>
      </c>
      <c r="E55" s="114" t="str">
        <f aca="false">IF(Checks!$V$455="","",Checks!$V$455)&amp;IF(Checks!$AC$455="","",IF(Checks!$V$455="","",CHAR(10))&amp;"N/A just.: "&amp;Checks!$AC$455)&amp;IF(Checks!$W$455="","",CHAR(10)&amp;"Batch: "&amp;Checks!$W$455)&amp;IF(AND(Checks!$X$455="",Checks!$Y$455=""),"",CHAR(10)&amp;"Exp: "&amp;Checks!$X$455&amp;"  /  Act: "&amp;Checks!$Y$455)</f>
        <v/>
      </c>
      <c r="F55" s="114" t="str">
        <f aca="false">IF(Checks!$Z$455="","","Evidence: "&amp;Checks!$Z$455)&amp;IF(Checks!$AA$455="","",IF(Checks!$Z$455="","",CHAR(10))&amp;"CA: "&amp;Checks!$AA$455)</f>
        <v/>
      </c>
      <c r="G55" s="114" t="str">
        <f aca="false">IF(ISNUMBER(Checks!$AD$455),TEXT(Checks!$AD$455,"DD-MMM-YY HH:MM")&amp;" "&amp;Checks!$P$455,"")&amp;IF(Checks!$AE$455="","",CHAR(10)&amp;"Verifier: "&amp;Checks!$AE$455)&amp;IF(Checks!$T$455="","",CHAR(10)&amp;"PIC: "&amp;Checks!$T$455)</f>
        <v/>
      </c>
      <c r="H55" s="115" t="str">
        <f aca="false">IF(Checks!$AH$455="","",Checks!$AH$455)</f>
        <v>OPEN – CLARIFICATION</v>
      </c>
    </row>
    <row r="57" customFormat="false" ht="24" hidden="false" customHeight="true" outlineLevel="0" collapsed="false">
      <c r="A57" s="116" t="s">
        <v>3453</v>
      </c>
      <c r="B57" s="116"/>
      <c r="C57" s="116"/>
      <c r="D57" s="116"/>
      <c r="E57" s="116" t="s">
        <v>3454</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3408</v>
      </c>
      <c r="B2" s="94" t="str">
        <f aca="false">Flights!$F$18&amp;"   "&amp;TEXT(Flights!$D$18,"DD-MMM-YY")&amp;" ("&amp;Flights!$E$18&amp;")"</f>
        <v>MH0004   15-Oct-26 (THU)</v>
      </c>
      <c r="C2" s="94"/>
      <c r="D2" s="94"/>
      <c r="E2" s="95" t="s">
        <v>3409</v>
      </c>
      <c r="F2" s="96" t="str">
        <f aca="false">Flights!$AT$18</f>
        <v>NOT READY – DOCUMENTS</v>
      </c>
      <c r="G2" s="96"/>
      <c r="H2" s="96"/>
    </row>
    <row r="3" customFormat="false" ht="24" hidden="false" customHeight="true" outlineLevel="0" collapsed="false">
      <c r="A3" s="93" t="s">
        <v>3410</v>
      </c>
      <c r="B3" s="94" t="str">
        <f aca="false">Flights!$G$18&amp;" → "&amp;Flights!$H$18&amp;"   Class "&amp;Flights!$K$18&amp;"   Seat "&amp;Flights!$O$18</f>
        <v>KUL → LHR   Class EY   Seat 14C</v>
      </c>
      <c r="C3" s="94"/>
      <c r="D3" s="94"/>
      <c r="E3" s="95" t="s">
        <v>73</v>
      </c>
      <c r="F3" s="95" t="s">
        <v>3411</v>
      </c>
      <c r="G3" s="95" t="s">
        <v>3412</v>
      </c>
      <c r="H3" s="95"/>
    </row>
    <row r="4" customFormat="false" ht="24" hidden="false" customHeight="true" outlineLevel="0" collapsed="false">
      <c r="A4" s="93" t="s">
        <v>3413</v>
      </c>
      <c r="B4" s="94" t="str">
        <f aca="false">IF(ISNUMBER(Flights!$I$18),TEXT(Flights!$I$18,"DD-MMM-YY HH:MM"),"")&amp;" "&amp;Flights!$G$18&amp;"  →  "&amp;IF(ISNUMBER(Flights!$J$18),TEXT(Flights!$J$18,"DD-MMM-YY HH:MM"),"")&amp;" "&amp;Flights!$H$18</f>
        <v>15-Oct-26 09:50 KUL  →  15-Oct-26 16:35 LHR</v>
      </c>
      <c r="C4" s="94"/>
      <c r="D4" s="94"/>
      <c r="E4" s="93" t="s">
        <v>3414</v>
      </c>
      <c r="F4" s="97" t="str">
        <f aca="false">IF(ISNUMBER(Flights!$AG$18),TEXT(Flights!$AG$18,"DD-MMM-YY HH:MM"),"")&amp;" "&amp;Flights!$V$18</f>
        <v>08-Oct-26 09:50 KUL</v>
      </c>
      <c r="G4" s="98" t="n">
        <f aca="false">Flights!$AJ$18</f>
        <v>0</v>
      </c>
      <c r="H4" s="98"/>
    </row>
    <row r="5" customFormat="false" ht="24" hidden="false" customHeight="true" outlineLevel="0" collapsed="false">
      <c r="A5" s="93" t="s">
        <v>3415</v>
      </c>
      <c r="B5" s="94" t="str">
        <f aca="false">Flights!$L$18&amp;" – "&amp;Flights!$M$18</f>
        <v>A350 – A350-900: A359 (9M-MAB..MAG, row 6) or A350 9M-MAH (row 7) - tail to confirm</v>
      </c>
      <c r="C5" s="94"/>
      <c r="D5" s="94"/>
      <c r="E5" s="93" t="s">
        <v>3416</v>
      </c>
      <c r="F5" s="97" t="str">
        <f aca="false">IF(ISNUMBER(Flights!$AH$18),TEXT(Flights!$AH$18,"DD-MMM-YY HH:MM"),"")&amp;" "&amp;Flights!$V$18</f>
        <v>14-Oct-26 09:50 KUL</v>
      </c>
      <c r="G5" s="98" t="n">
        <f aca="false">Flights!$AK$18</f>
        <v>0</v>
      </c>
      <c r="H5" s="98"/>
    </row>
    <row r="6" customFormat="false" ht="24" hidden="false" customHeight="true" outlineLevel="0" collapsed="false">
      <c r="A6" s="93" t="s">
        <v>3417</v>
      </c>
      <c r="B6" s="94" t="str">
        <f aca="false">IF(TRIM(Flights!$N$18)="","__________________",Flights!$N$18)</f>
        <v>__________________</v>
      </c>
      <c r="C6" s="94"/>
      <c r="D6" s="94"/>
      <c r="E6" s="93" t="s">
        <v>3418</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3419</v>
      </c>
      <c r="B7" s="94" t="str">
        <f aca="false">Flights!$T$18</f>
        <v>2.5 Meal (Meal)</v>
      </c>
      <c r="C7" s="94"/>
      <c r="D7" s="94"/>
      <c r="E7" s="93" t="s">
        <v>3420</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155</v>
      </c>
      <c r="B8" s="94" t="str">
        <f aca="false">Flights!$V$18&amp;"   (reference uplift stns: "&amp;Flights!$U$18&amp;")"</f>
        <v>KUL   (reference uplift stns: KUL/LHR)</v>
      </c>
      <c r="C8" s="94"/>
      <c r="D8" s="94"/>
      <c r="E8" s="93" t="s">
        <v>3421</v>
      </c>
      <c r="F8" s="99" t="s">
        <v>3422</v>
      </c>
      <c r="G8" s="98" t="n">
        <f aca="false">Flights!$AN$18</f>
        <v>0</v>
      </c>
      <c r="H8" s="98"/>
    </row>
    <row r="9" customFormat="false" ht="12.75" hidden="false" customHeight="true" outlineLevel="0" collapsed="false">
      <c r="A9" s="93" t="s">
        <v>3423</v>
      </c>
      <c r="B9" s="94" t="str">
        <f aca="false">TRIM(Flights!$P$18&amp;"  "&amp;Flights!$Q$18)</f>
        <v>-</v>
      </c>
      <c r="C9" s="94"/>
      <c r="D9" s="94"/>
      <c r="E9" s="93" t="s">
        <v>3424</v>
      </c>
      <c r="F9" s="100" t="n">
        <f aca="false">Flights!$AP$18</f>
        <v>0</v>
      </c>
      <c r="G9" s="100" t="n">
        <f aca="false">Flights!$AQ$18</f>
        <v>0</v>
      </c>
      <c r="H9" s="100" t="n">
        <f aca="false">Flights!$AU$18</f>
        <v>0</v>
      </c>
    </row>
    <row r="10" customFormat="false" ht="24" hidden="false" customHeight="true" outlineLevel="0" collapsed="false">
      <c r="A10" s="93" t="s">
        <v>3425</v>
      </c>
      <c r="B10" s="94" t="str">
        <f aca="false">IF(TRIM(Flights!$X$18)="","__________________",Flights!$X$18)</f>
        <v>__________________</v>
      </c>
      <c r="C10" s="94"/>
      <c r="D10" s="94"/>
      <c r="E10" s="93" t="s">
        <v>3426</v>
      </c>
      <c r="F10" s="100" t="n">
        <f aca="false">Flights!$AO$18</f>
        <v>24</v>
      </c>
      <c r="G10" s="100" t="n">
        <f aca="false">Flights!$AS$18</f>
        <v>1</v>
      </c>
      <c r="H10" s="100" t="n">
        <f aca="false">Flights!$AR$18</f>
        <v>2</v>
      </c>
    </row>
    <row r="11" customFormat="false" ht="21" hidden="false" customHeight="true" outlineLevel="0" collapsed="false">
      <c r="A11" s="93" t="s">
        <v>3427</v>
      </c>
      <c r="B11" s="94" t="str">
        <f aca="false">IF(TRIM(Flights!$Y$18)="","__________________",Flights!$Y$18)</f>
        <v>__________________</v>
      </c>
      <c r="C11" s="94"/>
      <c r="D11" s="94"/>
      <c r="E11" s="93" t="s">
        <v>3428</v>
      </c>
      <c r="F11" s="100" t="str">
        <f aca="false">Flights!$AV$18&amp;" / "&amp;Flights!$AW$18</f>
        <v>0 / 24</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IF(Documents!$F$18="","",Documents!$F$18)</f>
        <v/>
      </c>
      <c r="C14" s="99" t="str">
        <f aca="false">IF(Documents!$G$18="","",Documents!$G$18)&amp;IF(ISNUMBER(Documents!$H$18),"  "&amp;TEXT(Documents!$H$18,"DD-MMM-YY"),"")</f>
        <v/>
      </c>
      <c r="D14" s="99"/>
      <c r="E14" s="107" t="str">
        <f aca="false">IF(Documents!$J$18="OUTSTANDING","OUTSTANDING – attach before T-7D (due "&amp;IF(ISNUMBER(Flights!$AG$18),TEXT(Flights!$AG$18,"DD-MMM-YY HH:MM"),"")&amp;" "&amp;Flights!$V$18&amp;")",IF(Documents!$J$18="","Status not recorded",Documents!$J$18))</f>
        <v>OUTSTANDING – attach before T-7D (due 08-Oct-26 09:50 KUL)</v>
      </c>
      <c r="F14" s="108" t="str">
        <f aca="false">"Staple behind this sheet as page A1."&amp;IF(Documents!$I$18="",""," Location: "&amp;Documents!$I$18)</f>
        <v>Staple behind this sheet as page A1.</v>
      </c>
      <c r="G14" s="108"/>
      <c r="H14" s="108"/>
    </row>
    <row r="15" customFormat="false" ht="36" hidden="false" customHeight="true" outlineLevel="0" collapsed="false">
      <c r="A15" s="93" t="s">
        <v>3439</v>
      </c>
      <c r="B15" s="94" t="str">
        <f aca="false">IF(Documents!$K$18="","",Documents!$K$18)</f>
        <v/>
      </c>
      <c r="C15" s="99" t="str">
        <f aca="false">IF(Documents!$L$18="","",Documents!$L$18)&amp;IF(ISNUMBER(Documents!$M$18),"  "&amp;TEXT(Documents!$M$18,"DD-MMM-YY"),"")</f>
        <v/>
      </c>
      <c r="D15" s="99"/>
      <c r="E15" s="107" t="str">
        <f aca="false">IF(Documents!$O$18="OUTSTANDING","OUTSTANDING – attach before T-7D (due "&amp;IF(ISNUMBER(Flights!$AG$18),TEXT(Flights!$AG$18,"DD-MMM-YY HH:MM"),"")&amp;" "&amp;Flights!$V$18&amp;")",IF(Documents!$O$18="","Status not recorded",Documents!$O$18))</f>
        <v>OUTSTANDING – attach before T-7D (due 08-Oct-26 09:50 KUL)</v>
      </c>
      <c r="F15" s="108" t="str">
        <f aca="false">"Staple behind this sheet as page A2."&amp;IF(Documents!$N$18="",""," Location: "&amp;Documents!$N$18)</f>
        <v>Staple behind this sheet as page A2.</v>
      </c>
      <c r="G15" s="108"/>
      <c r="H15" s="108"/>
    </row>
    <row r="16" customFormat="false" ht="22.5" hidden="false" customHeight="true" outlineLevel="0" collapsed="false">
      <c r="A16" s="93" t="s">
        <v>3440</v>
      </c>
      <c r="B16" s="109" t="str">
        <f aca="false">IF(Documents!$Q$18="","",Documents!$Q$18)</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Checks!$A$456&amp;CHAR(10)&amp;IF(Checks!$I$456="","",Checks!$I$456&amp;": ")&amp;Checks!$J$456</f>
        <v>F14-T7-01
Meal: Meal sensory testing completed for this flight's menu cycle (assessed class)</v>
      </c>
      <c r="B23" s="114" t="str">
        <f aca="false">Checks!$K$456&amp;IF(Checks!$O$456="","",IF(Checks!$K$456="","",CHAR(10))&amp;"Note: "&amp;Checks!$O$456)</f>
        <v>Record panel result / score in Result</v>
      </c>
      <c r="C23" s="114" t="str">
        <f aca="false">Checks!$N$456&amp;CHAR(10)&amp;IF(ISNUMBER(Checks!$R$456),TEXT(Checks!$R$456,"DD-MMM-YY HH:MM"),"")&amp;" "&amp;Checks!$P$456</f>
        <v>Required
08-Oct-26 09:50 KUL</v>
      </c>
      <c r="D23" s="114" t="str">
        <f aca="false">IF(Checks!$U$456="","",Checks!$U$456)&amp;IF(Checks!$AB$456="","",CHAR(10)&amp;"CA: "&amp;Checks!$AB$456)</f>
        <v/>
      </c>
      <c r="E23" s="114" t="str">
        <f aca="false">IF(Checks!$V$456="","",Checks!$V$456)&amp;IF(Checks!$AC$456="","",IF(Checks!$V$456="","",CHAR(10))&amp;"N/A just.: "&amp;Checks!$AC$456)&amp;IF(Checks!$W$456="","",CHAR(10)&amp;"Batch: "&amp;Checks!$W$456)&amp;IF(AND(Checks!$X$456="",Checks!$Y$456=""),"",CHAR(10)&amp;"Exp: "&amp;Checks!$X$456&amp;"  /  Act: "&amp;Checks!$Y$456)</f>
        <v/>
      </c>
      <c r="F23" s="114" t="str">
        <f aca="false">IF(Checks!$Z$456="","","Evidence: "&amp;Checks!$Z$456)&amp;IF(Checks!$AA$456="","",IF(Checks!$Z$456="","",CHAR(10))&amp;"CA: "&amp;Checks!$AA$456)</f>
        <v/>
      </c>
      <c r="G23" s="114" t="str">
        <f aca="false">IF(ISNUMBER(Checks!$AD$456),TEXT(Checks!$AD$456,"DD-MMM-YY HH:MM")&amp;" "&amp;Checks!$P$456,"")&amp;IF(Checks!$AE$456="","",CHAR(10)&amp;"Verifier: "&amp;Checks!$AE$456)&amp;IF(Checks!$T$456="","",CHAR(10)&amp;"PIC: "&amp;Checks!$T$456)</f>
        <v/>
      </c>
      <c r="H23" s="115" t="str">
        <f aca="false">IF(Checks!$AH$456="","",Checks!$AH$456)</f>
        <v>OPEN</v>
      </c>
    </row>
    <row r="24" customFormat="false" ht="114" hidden="false" customHeight="true" outlineLevel="0" collapsed="false">
      <c r="A24" s="114" t="str">
        <f aca="false">Checks!$A$457&amp;CHAR(10)&amp;IF(Checks!$I$457="","",Checks!$I$457&amp;": ")&amp;Checks!$J$457</f>
        <v>F14-T7-02
Menu: Printed menu cards confirmed (content, cycle, language, quantity)</v>
      </c>
      <c r="B24" s="114" t="str">
        <f aca="false">Checks!$K$457&amp;IF(Checks!$O$457="","",IF(Checks!$K$457="","",CHAR(10))&amp;"Note: "&amp;Checks!$O$457)</f>
        <v>Menu card matches approved menu for this flight</v>
      </c>
      <c r="C24" s="114" t="str">
        <f aca="false">Checks!$N$457&amp;CHAR(10)&amp;IF(ISNUMBER(Checks!$R$457),TEXT(Checks!$R$457,"DD-MMM-YY HH:MM"),"")&amp;" "&amp;Checks!$P$457</f>
        <v>Required
08-Oct-26 09:50 KUL</v>
      </c>
      <c r="D24" s="114" t="str">
        <f aca="false">IF(Checks!$U$457="","",Checks!$U$457)&amp;IF(Checks!$AB$457="","",CHAR(10)&amp;"CA: "&amp;Checks!$AB$457)</f>
        <v/>
      </c>
      <c r="E24" s="114" t="str">
        <f aca="false">IF(Checks!$V$457="","",Checks!$V$457)&amp;IF(Checks!$AC$457="","",IF(Checks!$V$457="","",CHAR(10))&amp;"N/A just.: "&amp;Checks!$AC$457)&amp;IF(Checks!$W$457="","",CHAR(10)&amp;"Batch: "&amp;Checks!$W$457)&amp;IF(AND(Checks!$X$457="",Checks!$Y$457=""),"",CHAR(10)&amp;"Exp: "&amp;Checks!$X$457&amp;"  /  Act: "&amp;Checks!$Y$457)</f>
        <v/>
      </c>
      <c r="F24" s="114" t="str">
        <f aca="false">IF(Checks!$Z$457="","","Evidence: "&amp;Checks!$Z$457)&amp;IF(Checks!$AA$457="","",IF(Checks!$Z$457="","",CHAR(10))&amp;"CA: "&amp;Checks!$AA$457)</f>
        <v/>
      </c>
      <c r="G24" s="114" t="str">
        <f aca="false">IF(ISNUMBER(Checks!$AD$457),TEXT(Checks!$AD$457,"DD-MMM-YY HH:MM")&amp;" "&amp;Checks!$P$457,"")&amp;IF(Checks!$AE$457="","",CHAR(10)&amp;"Verifier: "&amp;Checks!$AE$457)&amp;IF(Checks!$T$457="","",CHAR(10)&amp;"PIC: "&amp;Checks!$T$457)</f>
        <v/>
      </c>
      <c r="H24" s="115" t="str">
        <f aca="false">IF(Checks!$AH$457="","",Checks!$AH$457)</f>
        <v>OPEN</v>
      </c>
    </row>
    <row r="25" customFormat="false" ht="114" hidden="false" customHeight="true" outlineLevel="0" collapsed="false">
      <c r="A25" s="114" t="str">
        <f aca="false">Checks!$A$458&amp;CHAR(10)&amp;IF(Checks!$I$458="","",Checks!$I$458&amp;": ")&amp;Checks!$J$458</f>
        <v>F14-T7-03
IFE: Digital menu in IFE confirmed (A339 only)</v>
      </c>
      <c r="B25" s="114" t="str">
        <f aca="false">Checks!$K$458&amp;IF(Checks!$O$458="","",IF(Checks!$K$458="","",CHAR(10))&amp;"Note: "&amp;Checks!$O$458)</f>
        <v>Applies when fleet = A339
Note: Digital IFE menu applies to A339 only (user brief). Applicability follows the Fleet cell on Flights.</v>
      </c>
      <c r="C25" s="114" t="str">
        <f aca="false">Checks!$N$458&amp;CHAR(10)&amp;IF(ISNUMBER(Checks!$R$458),TEXT(Checks!$R$458,"DD-MMM-YY HH:MM"),"")&amp;" "&amp;Checks!$P$458</f>
        <v>N/A – rule
08-Oct-26 09:50 KUL</v>
      </c>
      <c r="D25" s="114" t="str">
        <f aca="false">IF(Checks!$U$458="","",Checks!$U$458)&amp;IF(Checks!$AB$458="","",CHAR(10)&amp;"CA: "&amp;Checks!$AB$458)</f>
        <v/>
      </c>
      <c r="E25" s="114" t="str">
        <f aca="false">IF(Checks!$V$458="","",Checks!$V$458)&amp;IF(Checks!$AC$458="","",IF(Checks!$V$458="","",CHAR(10))&amp;"N/A just.: "&amp;Checks!$AC$458)&amp;IF(Checks!$W$458="","",CHAR(10)&amp;"Batch: "&amp;Checks!$W$458)&amp;IF(AND(Checks!$X$458="",Checks!$Y$458=""),"",CHAR(10)&amp;"Exp: "&amp;Checks!$X$458&amp;"  /  Act: "&amp;Checks!$Y$458)</f>
        <v/>
      </c>
      <c r="F25" s="114" t="str">
        <f aca="false">IF(Checks!$Z$458="","","Evidence: "&amp;Checks!$Z$458)&amp;IF(Checks!$AA$458="","",IF(Checks!$Z$458="","",CHAR(10))&amp;"CA: "&amp;Checks!$AA$458)</f>
        <v/>
      </c>
      <c r="G25" s="114" t="str">
        <f aca="false">IF(ISNUMBER(Checks!$AD$458),TEXT(Checks!$AD$458,"DD-MMM-YY HH:MM")&amp;" "&amp;Checks!$P$458,"")&amp;IF(Checks!$AE$458="","",CHAR(10)&amp;"Verifier: "&amp;Checks!$AE$458)&amp;IF(Checks!$T$458="","",CHAR(10)&amp;"PIC: "&amp;Checks!$T$458)</f>
        <v/>
      </c>
      <c r="H25" s="115" t="str">
        <f aca="false">IF(Checks!$AH$458="","",Checks!$AH$458)</f>
        <v>N/A – RULE</v>
      </c>
    </row>
    <row r="26" customFormat="false" ht="114" hidden="false" customHeight="true" outlineLevel="0" collapsed="false">
      <c r="A26" s="114" t="str">
        <f aca="false">Checks!$A$459&amp;CHAR(10)&amp;IF(Checks!$I$459="","",Checks!$I$459&amp;": ")&amp;Checks!$J$459</f>
        <v>F14-T7-04
Staffing: Experienced catering officer assigned to this flight</v>
      </c>
      <c r="B26" s="114" t="str">
        <f aca="false">Checks!$K$459&amp;IF(Checks!$O$459="","",IF(Checks!$K$459="","",CHAR(10))&amp;"Note: "&amp;Checks!$O$459)</f>
        <v>Record officer name in Result</v>
      </c>
      <c r="C26" s="114" t="str">
        <f aca="false">Checks!$N$459&amp;CHAR(10)&amp;IF(ISNUMBER(Checks!$R$459),TEXT(Checks!$R$459,"DD-MMM-YY HH:MM"),"")&amp;" "&amp;Checks!$P$459</f>
        <v>Required
08-Oct-26 09:50 KUL</v>
      </c>
      <c r="D26" s="114" t="str">
        <f aca="false">IF(Checks!$U$459="","",Checks!$U$459)&amp;IF(Checks!$AB$459="","",CHAR(10)&amp;"CA: "&amp;Checks!$AB$459)</f>
        <v/>
      </c>
      <c r="E26" s="114" t="str">
        <f aca="false">IF(Checks!$V$459="","",Checks!$V$459)&amp;IF(Checks!$AC$459="","",IF(Checks!$V$459="","",CHAR(10))&amp;"N/A just.: "&amp;Checks!$AC$459)&amp;IF(Checks!$W$459="","",CHAR(10)&amp;"Batch: "&amp;Checks!$W$459)&amp;IF(AND(Checks!$X$459="",Checks!$Y$459=""),"",CHAR(10)&amp;"Exp: "&amp;Checks!$X$459&amp;"  /  Act: "&amp;Checks!$Y$459)</f>
        <v/>
      </c>
      <c r="F26" s="114" t="str">
        <f aca="false">IF(Checks!$Z$459="","","Evidence: "&amp;Checks!$Z$459)&amp;IF(Checks!$AA$459="","",IF(Checks!$Z$459="","",CHAR(10))&amp;"CA: "&amp;Checks!$AA$459)</f>
        <v/>
      </c>
      <c r="G26" s="114" t="str">
        <f aca="false">IF(ISNUMBER(Checks!$AD$459),TEXT(Checks!$AD$459,"DD-MMM-YY HH:MM")&amp;" "&amp;Checks!$P$459,"")&amp;IF(Checks!$AE$459="","",CHAR(10)&amp;"Verifier: "&amp;Checks!$AE$459)&amp;IF(Checks!$T$459="","",CHAR(10)&amp;"PIC: "&amp;Checks!$T$459)</f>
        <v/>
      </c>
      <c r="H26" s="115" t="str">
        <f aca="false">IF(Checks!$AH$459="","",Checks!$AH$459)</f>
        <v>OPEN</v>
      </c>
    </row>
    <row r="27" customFormat="false" ht="114" hidden="false" customHeight="true" outlineLevel="0" collapsed="false">
      <c r="A27" s="114" t="str">
        <f aca="false">Checks!$A$460&amp;CHAR(10)&amp;IF(Checks!$I$460="","",Checks!$I$460&amp;": ")&amp;Checks!$J$460</f>
        <v>F14-T7-05
ISOP: All latest applicable ISOP revisions communicated to caterer</v>
      </c>
      <c r="B27" s="114" t="str">
        <f aca="false">Checks!$K$460&amp;IF(Checks!$O$460="","",IF(Checks!$K$460="","",CHAR(10))&amp;"Note: "&amp;Checks!$O$460)</f>
        <v>List revision numbers in Result (see ISOP register)</v>
      </c>
      <c r="C27" s="114" t="str">
        <f aca="false">Checks!$N$460&amp;CHAR(10)&amp;IF(ISNUMBER(Checks!$R$460),TEXT(Checks!$R$460,"DD-MMM-YY HH:MM"),"")&amp;" "&amp;Checks!$P$460</f>
        <v>Required
08-Oct-26 09:50 KUL</v>
      </c>
      <c r="D27" s="114" t="str">
        <f aca="false">IF(Checks!$U$460="","",Checks!$U$460)&amp;IF(Checks!$AB$460="","",CHAR(10)&amp;"CA: "&amp;Checks!$AB$460)</f>
        <v/>
      </c>
      <c r="E27" s="114" t="str">
        <f aca="false">IF(Checks!$V$460="","",Checks!$V$460)&amp;IF(Checks!$AC$460="","",IF(Checks!$V$460="","",CHAR(10))&amp;"N/A just.: "&amp;Checks!$AC$460)&amp;IF(Checks!$W$460="","",CHAR(10)&amp;"Batch: "&amp;Checks!$W$460)&amp;IF(AND(Checks!$X$460="",Checks!$Y$460=""),"",CHAR(10)&amp;"Exp: "&amp;Checks!$X$460&amp;"  /  Act: "&amp;Checks!$Y$460)</f>
        <v/>
      </c>
      <c r="F27" s="114" t="str">
        <f aca="false">IF(Checks!$Z$460="","","Evidence: "&amp;Checks!$Z$460)&amp;IF(Checks!$AA$460="","",IF(Checks!$Z$460="","",CHAR(10))&amp;"CA: "&amp;Checks!$AA$460)</f>
        <v/>
      </c>
      <c r="G27" s="114" t="str">
        <f aca="false">IF(ISNUMBER(Checks!$AD$460),TEXT(Checks!$AD$460,"DD-MMM-YY HH:MM")&amp;" "&amp;Checks!$P$460,"")&amp;IF(Checks!$AE$460="","",CHAR(10)&amp;"Verifier: "&amp;Checks!$AE$460)&amp;IF(Checks!$T$460="","",CHAR(10)&amp;"PIC: "&amp;Checks!$T$460)</f>
        <v/>
      </c>
      <c r="H27" s="115" t="str">
        <f aca="false">IF(Checks!$AH$460="","",Checks!$AH$460)</f>
        <v>OPEN</v>
      </c>
    </row>
    <row r="28" customFormat="false" ht="114" hidden="false" customHeight="true" outlineLevel="0" collapsed="false">
      <c r="A28" s="114" t="str">
        <f aca="false">Checks!$A$461&amp;CHAR(10)&amp;IF(Checks!$I$461="","",Checks!$I$461&amp;": ")&amp;Checks!$J$461</f>
        <v>F14-T7-06
ISOP: Caterer acknowledgement of ISOP revisions recorded</v>
      </c>
      <c r="B28" s="114" t="str">
        <f aca="false">Checks!$K$461&amp;IF(Checks!$O$461="","",IF(Checks!$K$461="","",CHAR(10))&amp;"Note: "&amp;Checks!$O$461)</f>
        <v>Record acknowledgement ref in Evidence</v>
      </c>
      <c r="C28" s="114" t="str">
        <f aca="false">Checks!$N$461&amp;CHAR(10)&amp;IF(ISNUMBER(Checks!$R$461),TEXT(Checks!$R$461,"DD-MMM-YY HH:MM"),"")&amp;" "&amp;Checks!$P$461</f>
        <v>Required
08-Oct-26 09:50 KUL</v>
      </c>
      <c r="D28" s="114" t="str">
        <f aca="false">IF(Checks!$U$461="","",Checks!$U$461)&amp;IF(Checks!$AB$461="","",CHAR(10)&amp;"CA: "&amp;Checks!$AB$461)</f>
        <v/>
      </c>
      <c r="E28" s="114" t="str">
        <f aca="false">IF(Checks!$V$461="","",Checks!$V$461)&amp;IF(Checks!$AC$461="","",IF(Checks!$V$461="","",CHAR(10))&amp;"N/A just.: "&amp;Checks!$AC$461)&amp;IF(Checks!$W$461="","",CHAR(10)&amp;"Batch: "&amp;Checks!$W$461)&amp;IF(AND(Checks!$X$461="",Checks!$Y$461=""),"",CHAR(10)&amp;"Exp: "&amp;Checks!$X$461&amp;"  /  Act: "&amp;Checks!$Y$461)</f>
        <v/>
      </c>
      <c r="F28" s="114" t="str">
        <f aca="false">IF(Checks!$Z$461="","","Evidence: "&amp;Checks!$Z$461)&amp;IF(Checks!$AA$461="","",IF(Checks!$Z$461="","",CHAR(10))&amp;"CA: "&amp;Checks!$AA$461)</f>
        <v/>
      </c>
      <c r="G28" s="114" t="str">
        <f aca="false">IF(ISNUMBER(Checks!$AD$461),TEXT(Checks!$AD$461,"DD-MMM-YY HH:MM")&amp;" "&amp;Checks!$P$461,"")&amp;IF(Checks!$AE$461="","",CHAR(10)&amp;"Verifier: "&amp;Checks!$AE$461)&amp;IF(Checks!$T$461="","",CHAR(10)&amp;"PIC: "&amp;Checks!$T$461)</f>
        <v/>
      </c>
      <c r="H28" s="115" t="str">
        <f aca="false">IF(Checks!$AH$461="","",Checks!$AH$461)</f>
        <v>OPEN</v>
      </c>
    </row>
    <row r="29" customFormat="false" ht="114" hidden="false" customHeight="true" outlineLevel="0" collapsed="false">
      <c r="A29" s="114" t="str">
        <f aca="false">Checks!$A$462&amp;CHAR(10)&amp;IF(Checks!$I$462="","",Checks!$I$462&amp;": ")&amp;Checks!$J$462</f>
        <v>F14-T7-07
Documents: Galley loading diagram (GLD) received, revision recorded &amp; attached</v>
      </c>
      <c r="B29" s="114" t="str">
        <f aca="false">Checks!$K$462&amp;IF(Checks!$O$462="","",IF(Checks!$K$462="","",CHAR(10))&amp;"Note: "&amp;Checks!$O$462)</f>
        <v>Documents sheet row complete</v>
      </c>
      <c r="C29" s="114" t="str">
        <f aca="false">Checks!$N$462&amp;CHAR(10)&amp;IF(ISNUMBER(Checks!$R$462),TEXT(Checks!$R$462,"DD-MMM-YY HH:MM"),"")&amp;" "&amp;Checks!$P$462</f>
        <v>Required
08-Oct-26 09:50 KUL</v>
      </c>
      <c r="D29" s="114" t="str">
        <f aca="false">IF(Checks!$U$462="","",Checks!$U$462)&amp;IF(Checks!$AB$462="","",CHAR(10)&amp;"CA: "&amp;Checks!$AB$462)</f>
        <v/>
      </c>
      <c r="E29" s="114" t="str">
        <f aca="false">IF(Checks!$V$462="","",Checks!$V$462)&amp;IF(Checks!$AC$462="","",IF(Checks!$V$462="","",CHAR(10))&amp;"N/A just.: "&amp;Checks!$AC$462)&amp;IF(Checks!$W$462="","",CHAR(10)&amp;"Batch: "&amp;Checks!$W$462)&amp;IF(AND(Checks!$X$462="",Checks!$Y$462=""),"",CHAR(10)&amp;"Exp: "&amp;Checks!$X$462&amp;"  /  Act: "&amp;Checks!$Y$462)</f>
        <v/>
      </c>
      <c r="F29" s="114" t="str">
        <f aca="false">IF(Checks!$Z$462="","","Evidence: "&amp;Checks!$Z$462)&amp;IF(Checks!$AA$462="","",IF(Checks!$Z$462="","",CHAR(10))&amp;"CA: "&amp;Checks!$AA$462)</f>
        <v/>
      </c>
      <c r="G29" s="114" t="str">
        <f aca="false">IF(ISNUMBER(Checks!$AD$462),TEXT(Checks!$AD$462,"DD-MMM-YY HH:MM")&amp;" "&amp;Checks!$P$462,"")&amp;IF(Checks!$AE$462="","",CHAR(10)&amp;"Verifier: "&amp;Checks!$AE$462)&amp;IF(Checks!$T$462="","",CHAR(10)&amp;"PIC: "&amp;Checks!$T$462)</f>
        <v/>
      </c>
      <c r="H29" s="115" t="str">
        <f aca="false">IF(Checks!$AH$462="","",Checks!$AH$462)</f>
        <v>OPEN</v>
      </c>
    </row>
    <row r="30" customFormat="false" ht="114" hidden="false" customHeight="true" outlineLevel="0" collapsed="false">
      <c r="A30" s="114" t="str">
        <f aca="false">Checks!$A$463&amp;CHAR(10)&amp;IF(Checks!$I$463="","",Checks!$I$463&amp;": ")&amp;Checks!$J$463</f>
        <v>F14-T7-08
Documents: Menu checklist received, revision recorded &amp; attached</v>
      </c>
      <c r="B30" s="114" t="str">
        <f aca="false">Checks!$K$463&amp;IF(Checks!$O$463="","",IF(Checks!$K$463="","",CHAR(10))&amp;"Note: "&amp;Checks!$O$463)</f>
        <v>Documents sheet row complete</v>
      </c>
      <c r="C30" s="114" t="str">
        <f aca="false">Checks!$N$463&amp;CHAR(10)&amp;IF(ISNUMBER(Checks!$R$463),TEXT(Checks!$R$463,"DD-MMM-YY HH:MM"),"")&amp;" "&amp;Checks!$P$463</f>
        <v>Required
08-Oct-26 09:50 KUL</v>
      </c>
      <c r="D30" s="114" t="str">
        <f aca="false">IF(Checks!$U$463="","",Checks!$U$463)&amp;IF(Checks!$AB$463="","",CHAR(10)&amp;"CA: "&amp;Checks!$AB$463)</f>
        <v/>
      </c>
      <c r="E30" s="114" t="str">
        <f aca="false">IF(Checks!$V$463="","",Checks!$V$463)&amp;IF(Checks!$AC$463="","",IF(Checks!$V$463="","",CHAR(10))&amp;"N/A just.: "&amp;Checks!$AC$463)&amp;IF(Checks!$W$463="","",CHAR(10)&amp;"Batch: "&amp;Checks!$W$463)&amp;IF(AND(Checks!$X$463="",Checks!$Y$463=""),"",CHAR(10)&amp;"Exp: "&amp;Checks!$X$463&amp;"  /  Act: "&amp;Checks!$Y$463)</f>
        <v/>
      </c>
      <c r="F30" s="114" t="str">
        <f aca="false">IF(Checks!$Z$463="","","Evidence: "&amp;Checks!$Z$463)&amp;IF(Checks!$AA$463="","",IF(Checks!$Z$463="","",CHAR(10))&amp;"CA: "&amp;Checks!$AA$463)</f>
        <v/>
      </c>
      <c r="G30" s="114" t="str">
        <f aca="false">IF(ISNUMBER(Checks!$AD$463),TEXT(Checks!$AD$463,"DD-MMM-YY HH:MM")&amp;" "&amp;Checks!$P$463,"")&amp;IF(Checks!$AE$463="","",CHAR(10)&amp;"Verifier: "&amp;Checks!$AE$463)&amp;IF(Checks!$T$463="","",CHAR(10)&amp;"PIC: "&amp;Checks!$T$463)</f>
        <v/>
      </c>
      <c r="H30" s="115" t="str">
        <f aca="false">IF(Checks!$AH$463="","",Checks!$AH$463)</f>
        <v>OPEN</v>
      </c>
    </row>
    <row r="31" customFormat="false" ht="114" hidden="false" customHeight="true" outlineLevel="0" collapsed="false">
      <c r="A31" s="114" t="str">
        <f aca="false">Checks!$A$464&amp;CHAR(10)&amp;IF(Checks!$I$464="","",Checks!$I$464&amp;": ")&amp;Checks!$J$464</f>
        <v>F14-T7-09
Uplift plan: Uplift plan confirmed with caterer vs STD Uplift Information</v>
      </c>
      <c r="B31" s="114" t="str">
        <f aca="false">Checks!$K$464&amp;IF(Checks!$O$464="","",IF(Checks!$K$464="","",CHAR(10))&amp;"Note: "&amp;Checks!$O$464)</f>
        <v>Service: 2.5 Meal (Meal); meal uplift stn KUL (ref lists KUL/LHR)</v>
      </c>
      <c r="C31" s="114" t="str">
        <f aca="false">Checks!$N$464&amp;CHAR(10)&amp;IF(ISNUMBER(Checks!$R$464),TEXT(Checks!$R$464,"DD-MMM-YY HH:MM"),"")&amp;" "&amp;Checks!$P$464</f>
        <v>Required
08-Oct-26 09:50 KUL</v>
      </c>
      <c r="D31" s="114" t="str">
        <f aca="false">IF(Checks!$U$464="","",Checks!$U$464)&amp;IF(Checks!$AB$464="","",CHAR(10)&amp;"CA: "&amp;Checks!$AB$464)</f>
        <v/>
      </c>
      <c r="E31" s="114" t="str">
        <f aca="false">IF(Checks!$V$464="","",Checks!$V$464)&amp;IF(Checks!$AC$464="","",IF(Checks!$V$464="","",CHAR(10))&amp;"N/A just.: "&amp;Checks!$AC$464)&amp;IF(Checks!$W$464="","",CHAR(10)&amp;"Batch: "&amp;Checks!$W$464)&amp;IF(AND(Checks!$X$464="",Checks!$Y$464=""),"",CHAR(10)&amp;"Exp: "&amp;Checks!$X$464&amp;"  /  Act: "&amp;Checks!$Y$464)</f>
        <v/>
      </c>
      <c r="F31" s="114" t="str">
        <f aca="false">IF(Checks!$Z$464="","","Evidence: "&amp;Checks!$Z$464)&amp;IF(Checks!$AA$464="","",IF(Checks!$Z$464="","",CHAR(10))&amp;"CA: "&amp;Checks!$AA$464)</f>
        <v/>
      </c>
      <c r="G31" s="114" t="str">
        <f aca="false">IF(ISNUMBER(Checks!$AD$464),TEXT(Checks!$AD$464,"DD-MMM-YY HH:MM")&amp;" "&amp;Checks!$P$464,"")&amp;IF(Checks!$AE$464="","",CHAR(10)&amp;"Verifier: "&amp;Checks!$AE$464)&amp;IF(Checks!$T$464="","",CHAR(10)&amp;"PIC: "&amp;Checks!$T$464)</f>
        <v/>
      </c>
      <c r="H31" s="115" t="str">
        <f aca="false">IF(Checks!$AH$464="","",Checks!$AH$464)</f>
        <v>OPEN</v>
      </c>
    </row>
    <row r="32" customFormat="false" ht="25.5" hidden="false" customHeight="true" outlineLevel="0" collapsed="false">
      <c r="A32" s="113"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Checks!$A$465&amp;CHAR(10)&amp;IF(Checks!$I$465="","",Checks!$I$465&amp;": ")&amp;Checks!$J$465</f>
        <v>F14-T24-01
Meal: Sensory test repeated on ACTUAL production batch for this flight</v>
      </c>
      <c r="B33" s="114" t="str">
        <f aca="false">Checks!$K$465&amp;IF(Checks!$O$465="","",IF(Checks!$K$465="","",CHAR(10))&amp;"Note: "&amp;Checks!$O$465)</f>
        <v>Batch ID, result, CA and acceptance mandatory</v>
      </c>
      <c r="C33" s="114" t="str">
        <f aca="false">Checks!$N$465&amp;CHAR(10)&amp;IF(ISNUMBER(Checks!$R$465),TEXT(Checks!$R$465,"DD-MMM-YY HH:MM"),"")&amp;" "&amp;Checks!$P$465</f>
        <v>Required
14-Oct-26 09:50 KUL</v>
      </c>
      <c r="D33" s="114" t="str">
        <f aca="false">IF(Checks!$U$465="","",Checks!$U$465)&amp;IF(Checks!$AB$465="","",CHAR(10)&amp;"CA: "&amp;Checks!$AB$465)</f>
        <v/>
      </c>
      <c r="E33" s="114" t="str">
        <f aca="false">IF(Checks!$V$465="","",Checks!$V$465)&amp;IF(Checks!$AC$465="","",IF(Checks!$V$465="","",CHAR(10))&amp;"N/A just.: "&amp;Checks!$AC$465)&amp;IF(Checks!$W$465="","",CHAR(10)&amp;"Batch: "&amp;Checks!$W$465)&amp;IF(AND(Checks!$X$465="",Checks!$Y$465=""),"",CHAR(10)&amp;"Exp: "&amp;Checks!$X$465&amp;"  /  Act: "&amp;Checks!$Y$465)</f>
        <v/>
      </c>
      <c r="F33" s="114" t="str">
        <f aca="false">IF(Checks!$Z$465="","","Evidence: "&amp;Checks!$Z$465)&amp;IF(Checks!$AA$465="","",IF(Checks!$Z$465="","",CHAR(10))&amp;"CA: "&amp;Checks!$AA$465)</f>
        <v/>
      </c>
      <c r="G33" s="114" t="str">
        <f aca="false">IF(ISNUMBER(Checks!$AD$465),TEXT(Checks!$AD$465,"DD-MMM-YY HH:MM")&amp;" "&amp;Checks!$P$465,"")&amp;IF(Checks!$AE$465="","",CHAR(10)&amp;"Verifier: "&amp;Checks!$AE$465)&amp;IF(Checks!$T$465="","",CHAR(10)&amp;"PIC: "&amp;Checks!$T$465)</f>
        <v/>
      </c>
      <c r="H33" s="115" t="str">
        <f aca="false">IF(Checks!$AH$465="","",Checks!$AH$465)</f>
        <v>OPEN</v>
      </c>
    </row>
    <row r="34" customFormat="false" ht="25.5" hidden="false" customHeight="true" outlineLevel="0" collapsed="false">
      <c r="A34" s="113"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Checks!$A$466&amp;CHAR(10)&amp;IF(Checks!$I$466="","",Checks!$I$466&amp;": ")&amp;Checks!$J$466</f>
        <v>F14-T12-01
Meal: Meal quality vs menu checklist</v>
      </c>
      <c r="B35" s="114" t="str">
        <f aca="false">Checks!$K$466&amp;IF(Checks!$O$466="","",IF(Checks!$K$466="","",CHAR(10))&amp;"Note: "&amp;Checks!$O$466)</f>
        <v>Note: Preparation check at caterer - does NOT confirm loading.</v>
      </c>
      <c r="C35" s="114" t="str">
        <f aca="false">Checks!$N$466&amp;CHAR(10)&amp;IF(ISNUMBER(Checks!$R$466),TEXT(Checks!$R$466,"DD-MMM-YY HH:MM"),"")&amp;" "&amp;Checks!$P$466</f>
        <v>Required
14-Oct-26 21:50 KUL</v>
      </c>
      <c r="D35" s="114" t="str">
        <f aca="false">IF(Checks!$U$466="","",Checks!$U$466)&amp;IF(Checks!$AB$466="","",CHAR(10)&amp;"CA: "&amp;Checks!$AB$466)</f>
        <v/>
      </c>
      <c r="E35" s="114" t="str">
        <f aca="false">IF(Checks!$V$466="","",Checks!$V$466)&amp;IF(Checks!$AC$466="","",IF(Checks!$V$466="","",CHAR(10))&amp;"N/A just.: "&amp;Checks!$AC$466)&amp;IF(Checks!$W$466="","",CHAR(10)&amp;"Batch: "&amp;Checks!$W$466)&amp;IF(AND(Checks!$X$466="",Checks!$Y$466=""),"",CHAR(10)&amp;"Exp: "&amp;Checks!$X$466&amp;"  /  Act: "&amp;Checks!$Y$466)</f>
        <v/>
      </c>
      <c r="F35" s="114" t="str">
        <f aca="false">IF(Checks!$Z$466="","","Evidence: "&amp;Checks!$Z$466)&amp;IF(Checks!$AA$466="","",IF(Checks!$Z$466="","",CHAR(10))&amp;"CA: "&amp;Checks!$AA$466)</f>
        <v/>
      </c>
      <c r="G35" s="114" t="str">
        <f aca="false">IF(ISNUMBER(Checks!$AD$466),TEXT(Checks!$AD$466,"DD-MMM-YY HH:MM")&amp;" "&amp;Checks!$P$466,"")&amp;IF(Checks!$AE$466="","",CHAR(10)&amp;"Verifier: "&amp;Checks!$AE$466)&amp;IF(Checks!$T$466="","",CHAR(10)&amp;"PIC: "&amp;Checks!$T$466)</f>
        <v/>
      </c>
      <c r="H35" s="115" t="str">
        <f aca="false">IF(Checks!$AH$466="","",Checks!$AH$466)</f>
        <v>OPEN</v>
      </c>
    </row>
    <row r="36" customFormat="false" ht="114" hidden="false" customHeight="true" outlineLevel="0" collapsed="false">
      <c r="A36" s="114" t="str">
        <f aca="false">Checks!$A$467&amp;CHAR(10)&amp;IF(Checks!$I$467="","",Checks!$I$467&amp;": ")&amp;Checks!$J$467</f>
        <v>F14-T12-02
Meal: Meal quantities vs menu checklist</v>
      </c>
      <c r="B36" s="114" t="str">
        <f aca="false">Checks!$K$467&amp;IF(Checks!$O$467="","",IF(Checks!$K$467="","",CHAR(10))&amp;"Note: "&amp;Checks!$O$467)</f>
        <v>Enter expected &amp; actual
Note: Preparation check at caterer - does NOT confirm loading.</v>
      </c>
      <c r="C36" s="114" t="str">
        <f aca="false">Checks!$N$467&amp;CHAR(10)&amp;IF(ISNUMBER(Checks!$R$467),TEXT(Checks!$R$467,"DD-MMM-YY HH:MM"),"")&amp;" "&amp;Checks!$P$467</f>
        <v>Required
14-Oct-26 21:50 KUL</v>
      </c>
      <c r="D36" s="114" t="str">
        <f aca="false">IF(Checks!$U$467="","",Checks!$U$467)&amp;IF(Checks!$AB$467="","",CHAR(10)&amp;"CA: "&amp;Checks!$AB$467)</f>
        <v/>
      </c>
      <c r="E36" s="114" t="str">
        <f aca="false">IF(Checks!$V$467="","",Checks!$V$467)&amp;IF(Checks!$AC$467="","",IF(Checks!$V$467="","",CHAR(10))&amp;"N/A just.: "&amp;Checks!$AC$467)&amp;IF(Checks!$W$467="","",CHAR(10)&amp;"Batch: "&amp;Checks!$W$467)&amp;IF(AND(Checks!$X$467="",Checks!$Y$467=""),"",CHAR(10)&amp;"Exp: "&amp;Checks!$X$467&amp;"  /  Act: "&amp;Checks!$Y$467)</f>
        <v/>
      </c>
      <c r="F36" s="114" t="str">
        <f aca="false">IF(Checks!$Z$467="","","Evidence: "&amp;Checks!$Z$467)&amp;IF(Checks!$AA$467="","",IF(Checks!$Z$467="","",CHAR(10))&amp;"CA: "&amp;Checks!$AA$467)</f>
        <v/>
      </c>
      <c r="G36" s="114" t="str">
        <f aca="false">IF(ISNUMBER(Checks!$AD$467),TEXT(Checks!$AD$467,"DD-MMM-YY HH:MM")&amp;" "&amp;Checks!$P$467,"")&amp;IF(Checks!$AE$467="","",CHAR(10)&amp;"Verifier: "&amp;Checks!$AE$467)&amp;IF(Checks!$T$467="","",CHAR(10)&amp;"PIC: "&amp;Checks!$T$467)</f>
        <v/>
      </c>
      <c r="H36" s="115" t="str">
        <f aca="false">IF(Checks!$AH$467="","",Checks!$AH$467)</f>
        <v>OPEN</v>
      </c>
    </row>
    <row r="37" customFormat="false" ht="114" hidden="false" customHeight="true" outlineLevel="0" collapsed="false">
      <c r="A37" s="114" t="str">
        <f aca="false">Checks!$A$468&amp;CHAR(10)&amp;IF(Checks!$I$468="","",Checks!$I$468&amp;": ")&amp;Checks!$J$468</f>
        <v>F14-T12-03
Equipment: Equipment cleanliness vs GLD</v>
      </c>
      <c r="B37" s="114" t="str">
        <f aca="false">Checks!$K$468&amp;IF(Checks!$O$468="","",IF(Checks!$K$468="","",CHAR(10))&amp;"Note: "&amp;Checks!$O$468)</f>
        <v>Note: Preparation check at caterer - does NOT confirm loading.</v>
      </c>
      <c r="C37" s="114" t="str">
        <f aca="false">Checks!$N$468&amp;CHAR(10)&amp;IF(ISNUMBER(Checks!$R$468),TEXT(Checks!$R$468,"DD-MMM-YY HH:MM"),"")&amp;" "&amp;Checks!$P$468</f>
        <v>Required
14-Oct-26 21:50 KUL</v>
      </c>
      <c r="D37" s="114" t="str">
        <f aca="false">IF(Checks!$U$468="","",Checks!$U$468)&amp;IF(Checks!$AB$468="","",CHAR(10)&amp;"CA: "&amp;Checks!$AB$468)</f>
        <v/>
      </c>
      <c r="E37" s="114" t="str">
        <f aca="false">IF(Checks!$V$468="","",Checks!$V$468)&amp;IF(Checks!$AC$468="","",IF(Checks!$V$468="","",CHAR(10))&amp;"N/A just.: "&amp;Checks!$AC$468)&amp;IF(Checks!$W$468="","",CHAR(10)&amp;"Batch: "&amp;Checks!$W$468)&amp;IF(AND(Checks!$X$468="",Checks!$Y$468=""),"",CHAR(10)&amp;"Exp: "&amp;Checks!$X$468&amp;"  /  Act: "&amp;Checks!$Y$468)</f>
        <v/>
      </c>
      <c r="F37" s="114" t="str">
        <f aca="false">IF(Checks!$Z$468="","","Evidence: "&amp;Checks!$Z$468)&amp;IF(Checks!$AA$468="","",IF(Checks!$Z$468="","",CHAR(10))&amp;"CA: "&amp;Checks!$AA$468)</f>
        <v/>
      </c>
      <c r="G37" s="114" t="str">
        <f aca="false">IF(ISNUMBER(Checks!$AD$468),TEXT(Checks!$AD$468,"DD-MMM-YY HH:MM")&amp;" "&amp;Checks!$P$468,"")&amp;IF(Checks!$AE$468="","",CHAR(10)&amp;"Verifier: "&amp;Checks!$AE$468)&amp;IF(Checks!$T$468="","",CHAR(10)&amp;"PIC: "&amp;Checks!$T$468)</f>
        <v/>
      </c>
      <c r="H37" s="115" t="str">
        <f aca="false">IF(Checks!$AH$468="","",Checks!$AH$468)</f>
        <v>OPEN</v>
      </c>
    </row>
    <row r="38" customFormat="false" ht="114" hidden="false" customHeight="true" outlineLevel="0" collapsed="false">
      <c r="A38" s="114" t="str">
        <f aca="false">Checks!$A$469&amp;CHAR(10)&amp;IF(Checks!$I$469="","",Checks!$I$469&amp;": ")&amp;Checks!$J$469</f>
        <v>F14-T12-04
Equipment: Equipment presentation vs GLD</v>
      </c>
      <c r="B38" s="114" t="str">
        <f aca="false">Checks!$K$469&amp;IF(Checks!$O$469="","",IF(Checks!$K$469="","",CHAR(10))&amp;"Note: "&amp;Checks!$O$469)</f>
        <v>Note: Preparation check at caterer - does NOT confirm loading.</v>
      </c>
      <c r="C38" s="114" t="str">
        <f aca="false">Checks!$N$469&amp;CHAR(10)&amp;IF(ISNUMBER(Checks!$R$469),TEXT(Checks!$R$469,"DD-MMM-YY HH:MM"),"")&amp;" "&amp;Checks!$P$469</f>
        <v>Required
14-Oct-26 21:50 KUL</v>
      </c>
      <c r="D38" s="114" t="str">
        <f aca="false">IF(Checks!$U$469="","",Checks!$U$469)&amp;IF(Checks!$AB$469="","",CHAR(10)&amp;"CA: "&amp;Checks!$AB$469)</f>
        <v/>
      </c>
      <c r="E38" s="114" t="str">
        <f aca="false">IF(Checks!$V$469="","",Checks!$V$469)&amp;IF(Checks!$AC$469="","",IF(Checks!$V$469="","",CHAR(10))&amp;"N/A just.: "&amp;Checks!$AC$469)&amp;IF(Checks!$W$469="","",CHAR(10)&amp;"Batch: "&amp;Checks!$W$469)&amp;IF(AND(Checks!$X$469="",Checks!$Y$469=""),"",CHAR(10)&amp;"Exp: "&amp;Checks!$X$469&amp;"  /  Act: "&amp;Checks!$Y$469)</f>
        <v/>
      </c>
      <c r="F38" s="114" t="str">
        <f aca="false">IF(Checks!$Z$469="","","Evidence: "&amp;Checks!$Z$469)&amp;IF(Checks!$AA$469="","",IF(Checks!$Z$469="","",CHAR(10))&amp;"CA: "&amp;Checks!$AA$469)</f>
        <v/>
      </c>
      <c r="G38" s="114" t="str">
        <f aca="false">IF(ISNUMBER(Checks!$AD$469),TEXT(Checks!$AD$469,"DD-MMM-YY HH:MM")&amp;" "&amp;Checks!$P$469,"")&amp;IF(Checks!$AE$469="","",CHAR(10)&amp;"Verifier: "&amp;Checks!$AE$469)&amp;IF(Checks!$T$469="","",CHAR(10)&amp;"PIC: "&amp;Checks!$T$469)</f>
        <v/>
      </c>
      <c r="H38" s="115" t="str">
        <f aca="false">IF(Checks!$AH$469="","",Checks!$AH$469)</f>
        <v>OPEN</v>
      </c>
    </row>
    <row r="39" customFormat="false" ht="114" hidden="false" customHeight="true" outlineLevel="0" collapsed="false">
      <c r="A39" s="114" t="str">
        <f aca="false">Checks!$A$470&amp;CHAR(10)&amp;IF(Checks!$I$470="","",Checks!$I$470&amp;": ")&amp;Checks!$J$470</f>
        <v>F14-T12-05
Equipment: Equipment serviceability vs GLD</v>
      </c>
      <c r="B39" s="114" t="str">
        <f aca="false">Checks!$K$470&amp;IF(Checks!$O$470="","",IF(Checks!$K$470="","",CHAR(10))&amp;"Note: "&amp;Checks!$O$470)</f>
        <v>Note: Preparation check at caterer - does NOT confirm loading.</v>
      </c>
      <c r="C39" s="114" t="str">
        <f aca="false">Checks!$N$470&amp;CHAR(10)&amp;IF(ISNUMBER(Checks!$R$470),TEXT(Checks!$R$470,"DD-MMM-YY HH:MM"),"")&amp;" "&amp;Checks!$P$470</f>
        <v>Required
14-Oct-26 21:50 KUL</v>
      </c>
      <c r="D39" s="114" t="str">
        <f aca="false">IF(Checks!$U$470="","",Checks!$U$470)&amp;IF(Checks!$AB$470="","",CHAR(10)&amp;"CA: "&amp;Checks!$AB$470)</f>
        <v/>
      </c>
      <c r="E39" s="114" t="str">
        <f aca="false">IF(Checks!$V$470="","",Checks!$V$470)&amp;IF(Checks!$AC$470="","",IF(Checks!$V$470="","",CHAR(10))&amp;"N/A just.: "&amp;Checks!$AC$470)&amp;IF(Checks!$W$470="","",CHAR(10)&amp;"Batch: "&amp;Checks!$W$470)&amp;IF(AND(Checks!$X$470="",Checks!$Y$470=""),"",CHAR(10)&amp;"Exp: "&amp;Checks!$X$470&amp;"  /  Act: "&amp;Checks!$Y$470)</f>
        <v/>
      </c>
      <c r="F39" s="114" t="str">
        <f aca="false">IF(Checks!$Z$470="","","Evidence: "&amp;Checks!$Z$470)&amp;IF(Checks!$AA$470="","",IF(Checks!$Z$470="","",CHAR(10))&amp;"CA: "&amp;Checks!$AA$470)</f>
        <v/>
      </c>
      <c r="G39" s="114" t="str">
        <f aca="false">IF(ISNUMBER(Checks!$AD$470),TEXT(Checks!$AD$470,"DD-MMM-YY HH:MM")&amp;" "&amp;Checks!$P$470,"")&amp;IF(Checks!$AE$470="","",CHAR(10)&amp;"Verifier: "&amp;Checks!$AE$470)&amp;IF(Checks!$T$470="","",CHAR(10)&amp;"PIC: "&amp;Checks!$T$470)</f>
        <v/>
      </c>
      <c r="H39" s="115" t="str">
        <f aca="false">IF(Checks!$AH$470="","",Checks!$AH$470)</f>
        <v>OPEN</v>
      </c>
    </row>
    <row r="40" customFormat="false" ht="322.5" hidden="false" customHeight="true" outlineLevel="0" collapsed="false">
      <c r="A40" s="114" t="str">
        <f aca="false">Checks!$A$471&amp;CHAR(10)&amp;IF(Checks!$I$471="","",Checks!$I$471&amp;": ")&amp;Checks!$J$471</f>
        <v>F14-T12-06
Equipment: Equipment quantities vs GLD</v>
      </c>
      <c r="B40" s="114"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Checks!$N$471&amp;CHAR(10)&amp;IF(ISNUMBER(Checks!$R$471),TEXT(Checks!$R$471,"DD-MMM-YY HH:MM"),"")&amp;" "&amp;Checks!$P$471</f>
        <v>Required
14-Oct-26 21:50 KUL</v>
      </c>
      <c r="D40" s="114" t="str">
        <f aca="false">IF(Checks!$U$471="","",Checks!$U$471)&amp;IF(Checks!$AB$471="","",CHAR(10)&amp;"CA: "&amp;Checks!$AB$471)</f>
        <v/>
      </c>
      <c r="E40" s="114" t="str">
        <f aca="false">IF(Checks!$V$471="","",Checks!$V$471)&amp;IF(Checks!$AC$471="","",IF(Checks!$V$471="","",CHAR(10))&amp;"N/A just.: "&amp;Checks!$AC$471)&amp;IF(Checks!$W$471="","",CHAR(10)&amp;"Batch: "&amp;Checks!$W$471)&amp;IF(AND(Checks!$X$471="",Checks!$Y$471=""),"",CHAR(10)&amp;"Exp: "&amp;Checks!$X$471&amp;"  /  Act: "&amp;Checks!$Y$471)</f>
        <v/>
      </c>
      <c r="F40" s="114" t="str">
        <f aca="false">IF(Checks!$Z$471="","","Evidence: "&amp;Checks!$Z$471)&amp;IF(Checks!$AA$471="","",IF(Checks!$Z$471="","",CHAR(10))&amp;"CA: "&amp;Checks!$AA$471)</f>
        <v/>
      </c>
      <c r="G40" s="114" t="str">
        <f aca="false">IF(ISNUMBER(Checks!$AD$471),TEXT(Checks!$AD$471,"DD-MMM-YY HH:MM")&amp;" "&amp;Checks!$P$471,"")&amp;IF(Checks!$AE$471="","",CHAR(10)&amp;"Verifier: "&amp;Checks!$AE$471)&amp;IF(Checks!$T$471="","",CHAR(10)&amp;"PIC: "&amp;Checks!$T$471)</f>
        <v/>
      </c>
      <c r="H40" s="115" t="str">
        <f aca="false">IF(Checks!$AH$471="","",Checks!$AH$471)</f>
        <v>OPEN</v>
      </c>
    </row>
    <row r="41" customFormat="false" ht="114" hidden="false" customHeight="true" outlineLevel="0" collapsed="false">
      <c r="A41" s="114" t="str">
        <f aca="false">Checks!$A$472&amp;CHAR(10)&amp;IF(Checks!$I$472="","",Checks!$I$472&amp;": ")&amp;Checks!$J$472</f>
        <v>F14-T12-07
Equipment: Loading positions planned vs GLD</v>
      </c>
      <c r="B41" s="114" t="str">
        <f aca="false">Checks!$K$472&amp;IF(Checks!$O$472="","",IF(Checks!$K$472="","",CHAR(10))&amp;"Note: "&amp;Checks!$O$472)</f>
        <v>Note: Preparation check at caterer - does NOT confirm loading.</v>
      </c>
      <c r="C41" s="114" t="str">
        <f aca="false">Checks!$N$472&amp;CHAR(10)&amp;IF(ISNUMBER(Checks!$R$472),TEXT(Checks!$R$472,"DD-MMM-YY HH:MM"),"")&amp;" "&amp;Checks!$P$472</f>
        <v>Required
14-Oct-26 21:50 KUL</v>
      </c>
      <c r="D41" s="114" t="str">
        <f aca="false">IF(Checks!$U$472="","",Checks!$U$472)&amp;IF(Checks!$AB$472="","",CHAR(10)&amp;"CA: "&amp;Checks!$AB$472)</f>
        <v/>
      </c>
      <c r="E41" s="114" t="str">
        <f aca="false">IF(Checks!$V$472="","",Checks!$V$472)&amp;IF(Checks!$AC$472="","",IF(Checks!$V$472="","",CHAR(10))&amp;"N/A just.: "&amp;Checks!$AC$472)&amp;IF(Checks!$W$472="","",CHAR(10)&amp;"Batch: "&amp;Checks!$W$472)&amp;IF(AND(Checks!$X$472="",Checks!$Y$472=""),"",CHAR(10)&amp;"Exp: "&amp;Checks!$X$472&amp;"  /  Act: "&amp;Checks!$Y$472)</f>
        <v/>
      </c>
      <c r="F41" s="114" t="str">
        <f aca="false">IF(Checks!$Z$472="","","Evidence: "&amp;Checks!$Z$472)&amp;IF(Checks!$AA$472="","",IF(Checks!$Z$472="","",CHAR(10))&amp;"CA: "&amp;Checks!$AA$472)</f>
        <v/>
      </c>
      <c r="G41" s="114" t="str">
        <f aca="false">IF(ISNUMBER(Checks!$AD$472),TEXT(Checks!$AD$472,"DD-MMM-YY HH:MM")&amp;" "&amp;Checks!$P$472,"")&amp;IF(Checks!$AE$472="","",CHAR(10)&amp;"Verifier: "&amp;Checks!$AE$472)&amp;IF(Checks!$T$472="","",CHAR(10)&amp;"PIC: "&amp;Checks!$T$472)</f>
        <v/>
      </c>
      <c r="H41" s="115" t="str">
        <f aca="false">IF(Checks!$AH$472="","",Checks!$AH$472)</f>
        <v>OPEN</v>
      </c>
    </row>
    <row r="42" customFormat="false" ht="279" hidden="false" customHeight="true" outlineLevel="0" collapsed="false">
      <c r="A42" s="114" t="str">
        <f aca="false">Checks!$A$473&amp;CHAR(10)&amp;IF(Checks!$I$473="","",Checks!$I$473&amp;": ")&amp;Checks!$J$473</f>
        <v>F14-T12-08
Amenities: Toiletry kits - prepared</v>
      </c>
      <c r="B42" s="114"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4" t="str">
        <f aca="false">Checks!$N$473&amp;CHAR(10)&amp;IF(ISNUMBER(Checks!$R$473),TEXT(Checks!$R$473,"DD-MMM-YY HH:MM"),"")&amp;" "&amp;Checks!$P$473</f>
        <v>Clarification required
14-Oct-26 21:50 KUL</v>
      </c>
      <c r="D42" s="114" t="str">
        <f aca="false">IF(Checks!$U$473="","",Checks!$U$473)&amp;IF(Checks!$AB$473="","",CHAR(10)&amp;"CA: "&amp;Checks!$AB$473)</f>
        <v/>
      </c>
      <c r="E42" s="114" t="str">
        <f aca="false">IF(Checks!$V$473="","",Checks!$V$473)&amp;IF(Checks!$AC$473="","",IF(Checks!$V$473="","",CHAR(10))&amp;"N/A just.: "&amp;Checks!$AC$473)&amp;IF(Checks!$W$473="","",CHAR(10)&amp;"Batch: "&amp;Checks!$W$473)&amp;IF(AND(Checks!$X$473="",Checks!$Y$473=""),"",CHAR(10)&amp;"Exp: "&amp;Checks!$X$473&amp;"  /  Act: "&amp;Checks!$Y$473)</f>
        <v/>
      </c>
      <c r="F42" s="114" t="str">
        <f aca="false">IF(Checks!$Z$473="","","Evidence: "&amp;Checks!$Z$473)&amp;IF(Checks!$AA$473="","",IF(Checks!$Z$473="","",CHAR(10))&amp;"CA: "&amp;Checks!$AA$473)</f>
        <v/>
      </c>
      <c r="G42" s="114" t="str">
        <f aca="false">IF(ISNUMBER(Checks!$AD$473),TEXT(Checks!$AD$473,"DD-MMM-YY HH:MM")&amp;" "&amp;Checks!$P$473,"")&amp;IF(Checks!$AE$473="","",CHAR(10)&amp;"Verifier: "&amp;Checks!$AE$473)&amp;IF(Checks!$T$473="","",CHAR(10)&amp;"PIC: "&amp;Checks!$T$473)</f>
        <v/>
      </c>
      <c r="H42" s="115" t="str">
        <f aca="false">IF(Checks!$AH$473="","",Checks!$AH$473)</f>
        <v>OPEN – CLARIFICATION</v>
      </c>
    </row>
    <row r="43" customFormat="false" ht="114" hidden="false" customHeight="true" outlineLevel="0" collapsed="false">
      <c r="A43" s="114" t="str">
        <f aca="false">Checks!$A$474&amp;CHAR(10)&amp;IF(Checks!$I$474="","",Checks!$I$474&amp;": ")&amp;Checks!$J$474</f>
        <v>F14-T12-09
Seat Linen: Seat pillow (EY) - prepared</v>
      </c>
      <c r="B43" s="114" t="str">
        <f aca="false">Checks!$K$474&amp;IF(Checks!$O$474="","",IF(Checks!$K$474="","",CHAR(10))&amp;"Note: "&amp;Checks!$O$474)</f>
        <v>Available 100% (ticked in reference)
Note: Reference gives no uplift stn for this item: preparation checked at the meal uplift stn (KUL) - confirm with caterer.</v>
      </c>
      <c r="C43" s="114" t="str">
        <f aca="false">Checks!$N$474&amp;CHAR(10)&amp;IF(ISNUMBER(Checks!$R$474),TEXT(Checks!$R$474,"DD-MMM-YY HH:MM"),"")&amp;" "&amp;Checks!$P$474</f>
        <v>Required
14-Oct-26 21:50 KUL</v>
      </c>
      <c r="D43" s="114" t="str">
        <f aca="false">IF(Checks!$U$474="","",Checks!$U$474)&amp;IF(Checks!$AB$474="","",CHAR(10)&amp;"CA: "&amp;Checks!$AB$474)</f>
        <v/>
      </c>
      <c r="E43" s="114" t="str">
        <f aca="false">IF(Checks!$V$474="","",Checks!$V$474)&amp;IF(Checks!$AC$474="","",IF(Checks!$V$474="","",CHAR(10))&amp;"N/A just.: "&amp;Checks!$AC$474)&amp;IF(Checks!$W$474="","",CHAR(10)&amp;"Batch: "&amp;Checks!$W$474)&amp;IF(AND(Checks!$X$474="",Checks!$Y$474=""),"",CHAR(10)&amp;"Exp: "&amp;Checks!$X$474&amp;"  /  Act: "&amp;Checks!$Y$474)</f>
        <v/>
      </c>
      <c r="F43" s="114" t="str">
        <f aca="false">IF(Checks!$Z$474="","","Evidence: "&amp;Checks!$Z$474)&amp;IF(Checks!$AA$474="","",IF(Checks!$Z$474="","",CHAR(10))&amp;"CA: "&amp;Checks!$AA$474)</f>
        <v/>
      </c>
      <c r="G43" s="114" t="str">
        <f aca="false">IF(ISNUMBER(Checks!$AD$474),TEXT(Checks!$AD$474,"DD-MMM-YY HH:MM")&amp;" "&amp;Checks!$P$474,"")&amp;IF(Checks!$AE$474="","",CHAR(10)&amp;"Verifier: "&amp;Checks!$AE$474)&amp;IF(Checks!$T$474="","",CHAR(10)&amp;"PIC: "&amp;Checks!$T$474)</f>
        <v/>
      </c>
      <c r="H43" s="115" t="str">
        <f aca="false">IF(Checks!$AH$474="","",Checks!$AH$474)</f>
        <v>OPEN</v>
      </c>
    </row>
    <row r="44" customFormat="false" ht="246" hidden="false" customHeight="true" outlineLevel="0" collapsed="false">
      <c r="A44" s="114" t="str">
        <f aca="false">Checks!$A$475&amp;CHAR(10)&amp;IF(Checks!$I$475="","",Checks!$I$475&amp;": ")&amp;Checks!$J$475</f>
        <v>F14-T12-10
Seat Linen: Blanket (EY) - prepared</v>
      </c>
      <c r="B44" s="114"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4" t="str">
        <f aca="false">Checks!$N$475&amp;CHAR(10)&amp;IF(ISNUMBER(Checks!$R$475),TEXT(Checks!$R$475,"DD-MMM-YY HH:MM"),"")&amp;" "&amp;Checks!$P$475</f>
        <v>Required
14-Oct-26 21:50 KUL</v>
      </c>
      <c r="D44" s="114" t="str">
        <f aca="false">IF(Checks!$U$475="","",Checks!$U$475)&amp;IF(Checks!$AB$475="","",CHAR(10)&amp;"CA: "&amp;Checks!$AB$475)</f>
        <v/>
      </c>
      <c r="E44" s="114" t="str">
        <f aca="false">IF(Checks!$V$475="","",Checks!$V$475)&amp;IF(Checks!$AC$475="","",IF(Checks!$V$475="","",CHAR(10))&amp;"N/A just.: "&amp;Checks!$AC$475)&amp;IF(Checks!$W$475="","",CHAR(10)&amp;"Batch: "&amp;Checks!$W$475)&amp;IF(AND(Checks!$X$475="",Checks!$Y$475=""),"",CHAR(10)&amp;"Exp: "&amp;Checks!$X$475&amp;"  /  Act: "&amp;Checks!$Y$475)</f>
        <v/>
      </c>
      <c r="F44" s="114" t="str">
        <f aca="false">IF(Checks!$Z$475="","","Evidence: "&amp;Checks!$Z$475)&amp;IF(Checks!$AA$475="","",IF(Checks!$Z$475="","",CHAR(10))&amp;"CA: "&amp;Checks!$AA$475)</f>
        <v/>
      </c>
      <c r="G44" s="114" t="str">
        <f aca="false">IF(ISNUMBER(Checks!$AD$475),TEXT(Checks!$AD$475,"DD-MMM-YY HH:MM")&amp;" "&amp;Checks!$P$475,"")&amp;IF(Checks!$AE$475="","",CHAR(10)&amp;"Verifier: "&amp;Checks!$AE$475)&amp;IF(Checks!$T$475="","",CHAR(10)&amp;"PIC: "&amp;Checks!$T$475)</f>
        <v/>
      </c>
      <c r="H44" s="115" t="str">
        <f aca="false">IF(Checks!$AH$475="","",Checks!$AH$475)</f>
        <v>OPEN</v>
      </c>
    </row>
    <row r="45" customFormat="false" ht="25.5" hidden="false" customHeight="true" outlineLevel="0" collapsed="false">
      <c r="A45" s="113"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Checks!$A$476&amp;CHAR(10)&amp;IF(Checks!$I$476="","",Checks!$I$476&amp;": ")&amp;Checks!$J$476</f>
        <v>F14-UPL-01
Meal: Meals physically uplifted on board - quantity vs menu checklist</v>
      </c>
      <c r="B46" s="114" t="str">
        <f aca="false">Checks!$K$476&amp;IF(Checks!$O$476="","",IF(Checks!$K$476="","",CHAR(10))&amp;"Note: "&amp;Checks!$O$476)</f>
        <v>Enter expected &amp; actual
Note: Confirm on board before departure; completion time must fall inside the uplift window.</v>
      </c>
      <c r="C46" s="114" t="str">
        <f aca="false">Checks!$N$476&amp;CHAR(10)&amp;IF(ISNUMBER(Checks!$R$476),TEXT(Checks!$R$476,"DD-MMM-YY HH:MM"),"")&amp;" "&amp;Checks!$P$476</f>
        <v>Required
15-Oct-26 09:50 KUL</v>
      </c>
      <c r="D46" s="114" t="str">
        <f aca="false">IF(Checks!$U$476="","",Checks!$U$476)&amp;IF(Checks!$AB$476="","",CHAR(10)&amp;"CA: "&amp;Checks!$AB$476)</f>
        <v/>
      </c>
      <c r="E46" s="114" t="str">
        <f aca="false">IF(Checks!$V$476="","",Checks!$V$476)&amp;IF(Checks!$AC$476="","",IF(Checks!$V$476="","",CHAR(10))&amp;"N/A just.: "&amp;Checks!$AC$476)&amp;IF(Checks!$W$476="","",CHAR(10)&amp;"Batch: "&amp;Checks!$W$476)&amp;IF(AND(Checks!$X$476="",Checks!$Y$476=""),"",CHAR(10)&amp;"Exp: "&amp;Checks!$X$476&amp;"  /  Act: "&amp;Checks!$Y$476)</f>
        <v/>
      </c>
      <c r="F46" s="114" t="str">
        <f aca="false">IF(Checks!$Z$476="","","Evidence: "&amp;Checks!$Z$476)&amp;IF(Checks!$AA$476="","",IF(Checks!$Z$476="","",CHAR(10))&amp;"CA: "&amp;Checks!$AA$476)</f>
        <v/>
      </c>
      <c r="G46" s="114" t="str">
        <f aca="false">IF(ISNUMBER(Checks!$AD$476),TEXT(Checks!$AD$476,"DD-MMM-YY HH:MM")&amp;" "&amp;Checks!$P$476,"")&amp;IF(Checks!$AE$476="","",CHAR(10)&amp;"Verifier: "&amp;Checks!$AE$476)&amp;IF(Checks!$T$476="","",CHAR(10)&amp;"PIC: "&amp;Checks!$T$476)</f>
        <v/>
      </c>
      <c r="H46" s="115" t="str">
        <f aca="false">IF(Checks!$AH$476="","",Checks!$AH$476)</f>
        <v>OPEN</v>
      </c>
    </row>
    <row r="47" customFormat="false" ht="114" hidden="false" customHeight="true" outlineLevel="0" collapsed="false">
      <c r="A47" s="114" t="str">
        <f aca="false">Checks!$A$477&amp;CHAR(10)&amp;IF(Checks!$I$477="","",Checks!$I$477&amp;": ")&amp;Checks!$J$477</f>
        <v>F14-UPL-02
Equipment: Equipment physically loaded at GLD positions - quantity &amp; positions</v>
      </c>
      <c r="B47" s="114" t="str">
        <f aca="false">Checks!$K$477&amp;IF(Checks!$O$477="","",IF(Checks!$K$477="","",CHAR(10))&amp;"Note: "&amp;Checks!$O$477)</f>
        <v>Enter expected &amp; actual
Note: Confirm on board before departure; completion time must fall inside the uplift window.</v>
      </c>
      <c r="C47" s="114" t="str">
        <f aca="false">Checks!$N$477&amp;CHAR(10)&amp;IF(ISNUMBER(Checks!$R$477),TEXT(Checks!$R$477,"DD-MMM-YY HH:MM"),"")&amp;" "&amp;Checks!$P$477</f>
        <v>Required
15-Oct-26 09:50 KUL</v>
      </c>
      <c r="D47" s="114" t="str">
        <f aca="false">IF(Checks!$U$477="","",Checks!$U$477)&amp;IF(Checks!$AB$477="","",CHAR(10)&amp;"CA: "&amp;Checks!$AB$477)</f>
        <v/>
      </c>
      <c r="E47" s="114" t="str">
        <f aca="false">IF(Checks!$V$477="","",Checks!$V$477)&amp;IF(Checks!$AC$477="","",IF(Checks!$V$477="","",CHAR(10))&amp;"N/A just.: "&amp;Checks!$AC$477)&amp;IF(Checks!$W$477="","",CHAR(10)&amp;"Batch: "&amp;Checks!$W$477)&amp;IF(AND(Checks!$X$477="",Checks!$Y$477=""),"",CHAR(10)&amp;"Exp: "&amp;Checks!$X$477&amp;"  /  Act: "&amp;Checks!$Y$477)</f>
        <v/>
      </c>
      <c r="F47" s="114" t="str">
        <f aca="false">IF(Checks!$Z$477="","","Evidence: "&amp;Checks!$Z$477)&amp;IF(Checks!$AA$477="","",IF(Checks!$Z$477="","",CHAR(10))&amp;"CA: "&amp;Checks!$AA$477)</f>
        <v/>
      </c>
      <c r="G47" s="114" t="str">
        <f aca="false">IF(ISNUMBER(Checks!$AD$477),TEXT(Checks!$AD$477,"DD-MMM-YY HH:MM")&amp;" "&amp;Checks!$P$477,"")&amp;IF(Checks!$AE$477="","",CHAR(10)&amp;"Verifier: "&amp;Checks!$AE$477)&amp;IF(Checks!$T$477="","",CHAR(10)&amp;"PIC: "&amp;Checks!$T$477)</f>
        <v/>
      </c>
      <c r="H47" s="115" t="str">
        <f aca="false">IF(Checks!$AH$477="","",Checks!$AH$477)</f>
        <v>OPEN</v>
      </c>
    </row>
    <row r="48" customFormat="false" ht="279" hidden="false" customHeight="true" outlineLevel="0" collapsed="false">
      <c r="A48" s="114" t="str">
        <f aca="false">Checks!$A$478&amp;CHAR(10)&amp;IF(Checks!$I$478="","",Checks!$I$478&amp;": ")&amp;Checks!$J$478</f>
        <v>F14-UPL-03
Amenities: Toiletry kits - on board</v>
      </c>
      <c r="B48" s="114"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4" t="str">
        <f aca="false">Checks!$N$478&amp;CHAR(10)&amp;IF(ISNUMBER(Checks!$R$478),TEXT(Checks!$R$478,"DD-MMM-YY HH:MM"),"")&amp;" "&amp;Checks!$P$478</f>
        <v>Clarification required
15-Oct-26 09:50 KUL</v>
      </c>
      <c r="D48" s="114" t="str">
        <f aca="false">IF(Checks!$U$478="","",Checks!$U$478)&amp;IF(Checks!$AB$478="","",CHAR(10)&amp;"CA: "&amp;Checks!$AB$478)</f>
        <v/>
      </c>
      <c r="E48" s="114" t="str">
        <f aca="false">IF(Checks!$V$478="","",Checks!$V$478)&amp;IF(Checks!$AC$478="","",IF(Checks!$V$478="","",CHAR(10))&amp;"N/A just.: "&amp;Checks!$AC$478)&amp;IF(Checks!$W$478="","",CHAR(10)&amp;"Batch: "&amp;Checks!$W$478)&amp;IF(AND(Checks!$X$478="",Checks!$Y$478=""),"",CHAR(10)&amp;"Exp: "&amp;Checks!$X$478&amp;"  /  Act: "&amp;Checks!$Y$478)</f>
        <v/>
      </c>
      <c r="F48" s="114" t="str">
        <f aca="false">IF(Checks!$Z$478="","","Evidence: "&amp;Checks!$Z$478)&amp;IF(Checks!$AA$478="","",IF(Checks!$Z$478="","",CHAR(10))&amp;"CA: "&amp;Checks!$AA$478)</f>
        <v/>
      </c>
      <c r="G48" s="114" t="str">
        <f aca="false">IF(ISNUMBER(Checks!$AD$478),TEXT(Checks!$AD$478,"DD-MMM-YY HH:MM")&amp;" "&amp;Checks!$P$478,"")&amp;IF(Checks!$AE$478="","",CHAR(10)&amp;"Verifier: "&amp;Checks!$AE$478)&amp;IF(Checks!$T$478="","",CHAR(10)&amp;"PIC: "&amp;Checks!$T$478)</f>
        <v/>
      </c>
      <c r="H48" s="115" t="str">
        <f aca="false">IF(Checks!$AH$478="","",Checks!$AH$478)</f>
        <v>OPEN – CLARIFICATION</v>
      </c>
    </row>
    <row r="49" customFormat="false" ht="114" hidden="false" customHeight="true" outlineLevel="0" collapsed="false">
      <c r="A49" s="114" t="str">
        <f aca="false">Checks!$A$479&amp;CHAR(10)&amp;IF(Checks!$I$479="","",Checks!$I$479&amp;": ")&amp;Checks!$J$479</f>
        <v>F14-UPL-04
Seat Linen: Seat pillow (EY) - on board</v>
      </c>
      <c r="B49" s="114" t="str">
        <f aca="false">Checks!$K$479&amp;IF(Checks!$O$479="","",IF(Checks!$K$479="","",CHAR(10))&amp;"Note: "&amp;Checks!$O$479)</f>
        <v>Available 100% (ticked in reference)</v>
      </c>
      <c r="C49" s="114" t="str">
        <f aca="false">Checks!$N$479&amp;CHAR(10)&amp;IF(ISNUMBER(Checks!$R$479),TEXT(Checks!$R$479,"DD-MMM-YY HH:MM"),"")&amp;" "&amp;Checks!$P$479</f>
        <v>Required
15-Oct-26 09:50 KUL</v>
      </c>
      <c r="D49" s="114" t="str">
        <f aca="false">IF(Checks!$U$479="","",Checks!$U$479)&amp;IF(Checks!$AB$479="","",CHAR(10)&amp;"CA: "&amp;Checks!$AB$479)</f>
        <v/>
      </c>
      <c r="E49" s="114" t="str">
        <f aca="false">IF(Checks!$V$479="","",Checks!$V$479)&amp;IF(Checks!$AC$479="","",IF(Checks!$V$479="","",CHAR(10))&amp;"N/A just.: "&amp;Checks!$AC$479)&amp;IF(Checks!$W$479="","",CHAR(10)&amp;"Batch: "&amp;Checks!$W$479)&amp;IF(AND(Checks!$X$479="",Checks!$Y$479=""),"",CHAR(10)&amp;"Exp: "&amp;Checks!$X$479&amp;"  /  Act: "&amp;Checks!$Y$479)</f>
        <v/>
      </c>
      <c r="F49" s="114" t="str">
        <f aca="false">IF(Checks!$Z$479="","","Evidence: "&amp;Checks!$Z$479)&amp;IF(Checks!$AA$479="","",IF(Checks!$Z$479="","",CHAR(10))&amp;"CA: "&amp;Checks!$AA$479)</f>
        <v/>
      </c>
      <c r="G49" s="114" t="str">
        <f aca="false">IF(ISNUMBER(Checks!$AD$479),TEXT(Checks!$AD$479,"DD-MMM-YY HH:MM")&amp;" "&amp;Checks!$P$479,"")&amp;IF(Checks!$AE$479="","",CHAR(10)&amp;"Verifier: "&amp;Checks!$AE$479)&amp;IF(Checks!$T$479="","",CHAR(10)&amp;"PIC: "&amp;Checks!$T$479)</f>
        <v/>
      </c>
      <c r="H49" s="115" t="str">
        <f aca="false">IF(Checks!$AH$479="","",Checks!$AH$479)</f>
        <v>OPEN</v>
      </c>
    </row>
    <row r="50" customFormat="false" ht="168.75" hidden="false" customHeight="true" outlineLevel="0" collapsed="false">
      <c r="A50" s="114" t="str">
        <f aca="false">Checks!$A$480&amp;CHAR(10)&amp;IF(Checks!$I$480="","",Checks!$I$480&amp;": ")&amp;Checks!$J$480</f>
        <v>F14-UPL-05
Seat Linen: Blanket (EY) - on board</v>
      </c>
      <c r="B50" s="114"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4" t="str">
        <f aca="false">Checks!$N$480&amp;CHAR(10)&amp;IF(ISNUMBER(Checks!$R$480),TEXT(Checks!$R$480,"DD-MMM-YY HH:MM"),"")&amp;" "&amp;Checks!$P$480</f>
        <v>Required
15-Oct-26 09:50 KUL</v>
      </c>
      <c r="D50" s="114" t="str">
        <f aca="false">IF(Checks!$U$480="","",Checks!$U$480)&amp;IF(Checks!$AB$480="","",CHAR(10)&amp;"CA: "&amp;Checks!$AB$480)</f>
        <v/>
      </c>
      <c r="E50" s="114" t="str">
        <f aca="false">IF(Checks!$V$480="","",Checks!$V$480)&amp;IF(Checks!$AC$480="","",IF(Checks!$V$480="","",CHAR(10))&amp;"N/A just.: "&amp;Checks!$AC$480)&amp;IF(Checks!$W$480="","",CHAR(10)&amp;"Batch: "&amp;Checks!$W$480)&amp;IF(AND(Checks!$X$480="",Checks!$Y$480=""),"",CHAR(10)&amp;"Exp: "&amp;Checks!$X$480&amp;"  /  Act: "&amp;Checks!$Y$480)</f>
        <v/>
      </c>
      <c r="F50" s="114" t="str">
        <f aca="false">IF(Checks!$Z$480="","","Evidence: "&amp;Checks!$Z$480)&amp;IF(Checks!$AA$480="","",IF(Checks!$Z$480="","",CHAR(10))&amp;"CA: "&amp;Checks!$AA$480)</f>
        <v/>
      </c>
      <c r="G50" s="114" t="str">
        <f aca="false">IF(ISNUMBER(Checks!$AD$480),TEXT(Checks!$AD$480,"DD-MMM-YY HH:MM")&amp;" "&amp;Checks!$P$480,"")&amp;IF(Checks!$AE$480="","",CHAR(10)&amp;"Verifier: "&amp;Checks!$AE$480)&amp;IF(Checks!$T$480="","",CHAR(10)&amp;"PIC: "&amp;Checks!$T$480)</f>
        <v/>
      </c>
      <c r="H50" s="115" t="str">
        <f aca="false">IF(Checks!$AH$480="","",Checks!$AH$480)</f>
        <v>OPEN</v>
      </c>
    </row>
    <row r="52" customFormat="false" ht="24" hidden="false" customHeight="true" outlineLevel="0" collapsed="false">
      <c r="A52" s="116" t="s">
        <v>3453</v>
      </c>
      <c r="B52" s="116"/>
      <c r="C52" s="116"/>
      <c r="D52" s="116"/>
      <c r="E52" s="116" t="s">
        <v>3454</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3408</v>
      </c>
      <c r="B2" s="94" t="str">
        <f aca="false">Flights!$F$19&amp;"   "&amp;TEXT(Flights!$D$19,"DD-MMM-YY")&amp;" ("&amp;Flights!$E$19&amp;")"</f>
        <v>MH0003   25-Oct-26 (SUN)</v>
      </c>
      <c r="C2" s="94"/>
      <c r="D2" s="94"/>
      <c r="E2" s="95" t="s">
        <v>3409</v>
      </c>
      <c r="F2" s="96" t="str">
        <f aca="false">Flights!$AT$19</f>
        <v>NOT READY – DOCUMENTS</v>
      </c>
      <c r="G2" s="96"/>
      <c r="H2" s="96"/>
    </row>
    <row r="3" customFormat="false" ht="24" hidden="false" customHeight="true" outlineLevel="0" collapsed="false">
      <c r="A3" s="93" t="s">
        <v>3410</v>
      </c>
      <c r="B3" s="94" t="str">
        <f aca="false">Flights!$G$19&amp;" → "&amp;Flights!$H$19&amp;"   Class "&amp;Flights!$K$19&amp;"   Seat "&amp;Flights!$O$19</f>
        <v>LHR → KUL   Class EY   Seat 12H</v>
      </c>
      <c r="C3" s="94"/>
      <c r="D3" s="94"/>
      <c r="E3" s="95" t="s">
        <v>73</v>
      </c>
      <c r="F3" s="95" t="s">
        <v>3411</v>
      </c>
      <c r="G3" s="95" t="s">
        <v>3412</v>
      </c>
      <c r="H3" s="95"/>
    </row>
    <row r="4" customFormat="false" ht="24" hidden="false" customHeight="true" outlineLevel="0" collapsed="false">
      <c r="A4" s="93" t="s">
        <v>3413</v>
      </c>
      <c r="B4" s="94" t="str">
        <f aca="false">IF(ISNUMBER(Flights!$I$19),TEXT(Flights!$I$19,"DD-MMM-YY HH:MM"),"")&amp;" "&amp;Flights!$G$19&amp;"  →  "&amp;IF(ISNUMBER(Flights!$J$19),TEXT(Flights!$J$19,"DD-MMM-YY HH:MM"),"")&amp;" "&amp;Flights!$H$19</f>
        <v>25-Oct-26 11:00 LHR  →  26-Oct-26 06:45 KUL</v>
      </c>
      <c r="C4" s="94"/>
      <c r="D4" s="94"/>
      <c r="E4" s="93" t="s">
        <v>3414</v>
      </c>
      <c r="F4" s="97" t="str">
        <f aca="false">IF(ISNUMBER(Flights!$AG$19),TEXT(Flights!$AG$19,"DD-MMM-YY HH:MM"),"")&amp;" "&amp;Flights!$V$19</f>
        <v>18-Oct-26 12:00 LHR</v>
      </c>
      <c r="G4" s="98" t="n">
        <f aca="false">Flights!$AJ$19</f>
        <v>0</v>
      </c>
      <c r="H4" s="98"/>
    </row>
    <row r="5" customFormat="false" ht="24" hidden="false" customHeight="true" outlineLevel="0" collapsed="false">
      <c r="A5" s="93" t="s">
        <v>3415</v>
      </c>
      <c r="B5" s="94" t="str">
        <f aca="false">Flights!$L$19&amp;" – "&amp;Flights!$M$19</f>
        <v>A350 – A350-900: A359 (9M-MAB..MAG, row 6) or A350 9M-MAH (row 7) - tail to confirm</v>
      </c>
      <c r="C5" s="94"/>
      <c r="D5" s="94"/>
      <c r="E5" s="93" t="s">
        <v>3416</v>
      </c>
      <c r="F5" s="97" t="str">
        <f aca="false">IF(ISNUMBER(Flights!$AH$19),TEXT(Flights!$AH$19,"DD-MMM-YY HH:MM"),"")&amp;" "&amp;Flights!$V$19</f>
        <v>24-Oct-26 12:00 LHR</v>
      </c>
      <c r="G5" s="98" t="n">
        <f aca="false">Flights!$AK$19</f>
        <v>0</v>
      </c>
      <c r="H5" s="98"/>
    </row>
    <row r="6" customFormat="false" ht="24" hidden="false" customHeight="true" outlineLevel="0" collapsed="false">
      <c r="A6" s="93" t="s">
        <v>3417</v>
      </c>
      <c r="B6" s="94" t="str">
        <f aca="false">IF(TRIM(Flights!$N$19)="","__________________",Flights!$N$19)</f>
        <v>__________________</v>
      </c>
      <c r="C6" s="94"/>
      <c r="D6" s="94"/>
      <c r="E6" s="93" t="s">
        <v>3418</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3419</v>
      </c>
      <c r="B7" s="94" t="str">
        <f aca="false">Flights!$T$19</f>
        <v>2.5 Meal (Meal)</v>
      </c>
      <c r="C7" s="94"/>
      <c r="D7" s="94"/>
      <c r="E7" s="93" t="s">
        <v>3420</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155</v>
      </c>
      <c r="B8" s="94" t="str">
        <f aca="false">Flights!$V$19&amp;"   (reference uplift stns: "&amp;Flights!$U$19&amp;")"</f>
        <v>LHR   (reference uplift stns: KUL/LHR)</v>
      </c>
      <c r="C8" s="94"/>
      <c r="D8" s="94"/>
      <c r="E8" s="93" t="s">
        <v>3421</v>
      </c>
      <c r="F8" s="99" t="s">
        <v>3422</v>
      </c>
      <c r="G8" s="98" t="n">
        <f aca="false">Flights!$AN$19</f>
        <v>0</v>
      </c>
      <c r="H8" s="98"/>
    </row>
    <row r="9" customFormat="false" ht="12.75" hidden="false" customHeight="true" outlineLevel="0" collapsed="false">
      <c r="A9" s="93" t="s">
        <v>3423</v>
      </c>
      <c r="B9" s="94" t="str">
        <f aca="false">TRIM(Flights!$P$19&amp;"  "&amp;Flights!$Q$19)</f>
        <v>-</v>
      </c>
      <c r="C9" s="94"/>
      <c r="D9" s="94"/>
      <c r="E9" s="93" t="s">
        <v>3424</v>
      </c>
      <c r="F9" s="100" t="n">
        <f aca="false">Flights!$AP$19</f>
        <v>0</v>
      </c>
      <c r="G9" s="100" t="n">
        <f aca="false">Flights!$AQ$19</f>
        <v>0</v>
      </c>
      <c r="H9" s="100" t="n">
        <f aca="false">Flights!$AU$19</f>
        <v>0</v>
      </c>
    </row>
    <row r="10" customFormat="false" ht="24" hidden="false" customHeight="true" outlineLevel="0" collapsed="false">
      <c r="A10" s="93" t="s">
        <v>3425</v>
      </c>
      <c r="B10" s="94" t="str">
        <f aca="false">IF(TRIM(Flights!$X$19)="","__________________",Flights!$X$19)</f>
        <v>__________________</v>
      </c>
      <c r="C10" s="94"/>
      <c r="D10" s="94"/>
      <c r="E10" s="93" t="s">
        <v>3426</v>
      </c>
      <c r="F10" s="100" t="n">
        <f aca="false">Flights!$AO$19</f>
        <v>24</v>
      </c>
      <c r="G10" s="100" t="n">
        <f aca="false">Flights!$AS$19</f>
        <v>1</v>
      </c>
      <c r="H10" s="100" t="n">
        <f aca="false">Flights!$AR$19</f>
        <v>2</v>
      </c>
    </row>
    <row r="11" customFormat="false" ht="21" hidden="false" customHeight="true" outlineLevel="0" collapsed="false">
      <c r="A11" s="93" t="s">
        <v>3427</v>
      </c>
      <c r="B11" s="94" t="str">
        <f aca="false">IF(TRIM(Flights!$Y$19)="","__________________",Flights!$Y$19)</f>
        <v>__________________</v>
      </c>
      <c r="C11" s="94"/>
      <c r="D11" s="94"/>
      <c r="E11" s="93" t="s">
        <v>3428</v>
      </c>
      <c r="F11" s="100" t="str">
        <f aca="false">Flights!$AV$19&amp;" / "&amp;Flights!$AW$19</f>
        <v>0 / 24</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IF(Documents!$F$19="","",Documents!$F$19)</f>
        <v/>
      </c>
      <c r="C14" s="99" t="str">
        <f aca="false">IF(Documents!$G$19="","",Documents!$G$19)&amp;IF(ISNUMBER(Documents!$H$19),"  "&amp;TEXT(Documents!$H$19,"DD-MMM-YY"),"")</f>
        <v/>
      </c>
      <c r="D14" s="99"/>
      <c r="E14" s="107" t="str">
        <f aca="false">IF(Documents!$J$19="OUTSTANDING","OUTSTANDING – attach before T-7D (due "&amp;IF(ISNUMBER(Flights!$AG$19),TEXT(Flights!$AG$19,"DD-MMM-YY HH:MM"),"")&amp;" "&amp;Flights!$V$19&amp;")",IF(Documents!$J$19="","Status not recorded",Documents!$J$19))</f>
        <v>OUTSTANDING – attach before T-7D (due 18-Oct-26 12:00 LHR)</v>
      </c>
      <c r="F14" s="108" t="str">
        <f aca="false">"Staple behind this sheet as page A1."&amp;IF(Documents!$I$19="",""," Location: "&amp;Documents!$I$19)</f>
        <v>Staple behind this sheet as page A1.</v>
      </c>
      <c r="G14" s="108"/>
      <c r="H14" s="108"/>
    </row>
    <row r="15" customFormat="false" ht="36" hidden="false" customHeight="true" outlineLevel="0" collapsed="false">
      <c r="A15" s="93" t="s">
        <v>3439</v>
      </c>
      <c r="B15" s="94" t="str">
        <f aca="false">IF(Documents!$K$19="","",Documents!$K$19)</f>
        <v/>
      </c>
      <c r="C15" s="99" t="str">
        <f aca="false">IF(Documents!$L$19="","",Documents!$L$19)&amp;IF(ISNUMBER(Documents!$M$19),"  "&amp;TEXT(Documents!$M$19,"DD-MMM-YY"),"")</f>
        <v/>
      </c>
      <c r="D15" s="99"/>
      <c r="E15" s="107" t="str">
        <f aca="false">IF(Documents!$O$19="OUTSTANDING","OUTSTANDING – attach before T-7D (due "&amp;IF(ISNUMBER(Flights!$AG$19),TEXT(Flights!$AG$19,"DD-MMM-YY HH:MM"),"")&amp;" "&amp;Flights!$V$19&amp;")",IF(Documents!$O$19="","Status not recorded",Documents!$O$19))</f>
        <v>OUTSTANDING – attach before T-7D (due 18-Oct-26 12:00 LHR)</v>
      </c>
      <c r="F15" s="108" t="str">
        <f aca="false">"Staple behind this sheet as page A2."&amp;IF(Documents!$N$19="",""," Location: "&amp;Documents!$N$19)</f>
        <v>Staple behind this sheet as page A2.</v>
      </c>
      <c r="G15" s="108"/>
      <c r="H15" s="108"/>
    </row>
    <row r="16" customFormat="false" ht="22.5" hidden="false" customHeight="true" outlineLevel="0" collapsed="false">
      <c r="A16" s="93" t="s">
        <v>3440</v>
      </c>
      <c r="B16" s="109" t="str">
        <f aca="false">IF(Documents!$Q$19="","",Documents!$Q$19)</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"&amp;IF(TRIM(Flights!$Y$19)="","__________________",Flights!$Y$19)</f>
        <v>Name: __________________</v>
      </c>
      <c r="B18" s="94"/>
      <c r="C18" s="94" t="str">
        <f aca="false">"Name: __________________"</f>
        <v>Name: __________________</v>
      </c>
      <c r="D18" s="94"/>
      <c r="E18" s="94"/>
      <c r="F18" s="94" t="str">
        <f aca="false">"Name: __________________"&amp;"   Station: "&amp;Flights!$V$19</f>
        <v>Name: __________________   Station: LHR</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3"/>
      <c r="C22" s="113"/>
      <c r="D22" s="113"/>
      <c r="E22" s="113"/>
      <c r="F22" s="113"/>
      <c r="G22" s="113"/>
      <c r="H22" s="113"/>
    </row>
    <row r="23" customFormat="false" ht="135.75" hidden="false" customHeight="true" outlineLevel="0" collapsed="false">
      <c r="A23" s="114" t="str">
        <f aca="false">Checks!$A$481&amp;CHAR(10)&amp;IF(Checks!$I$481="","",Checks!$I$481&amp;": ")&amp;Checks!$J$481</f>
        <v>F15-T7-01
Meal: Meal sensory testing completed for this flight's menu cycle (assessed class)</v>
      </c>
      <c r="B23" s="114"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4" t="str">
        <f aca="false">Checks!$N$481&amp;CHAR(10)&amp;IF(ISNUMBER(Checks!$R$481),TEXT(Checks!$R$481,"DD-MMM-YY HH:MM"),"")&amp;" "&amp;Checks!$P$481</f>
        <v>Required
18-Oct-26 12:00 LHR</v>
      </c>
      <c r="D23" s="114" t="str">
        <f aca="false">IF(Checks!$U$481="","",Checks!$U$481)&amp;IF(Checks!$AB$481="","",CHAR(10)&amp;"CA: "&amp;Checks!$AB$481)</f>
        <v/>
      </c>
      <c r="E23" s="114" t="str">
        <f aca="false">IF(Checks!$V$481="","",Checks!$V$481)&amp;IF(Checks!$AC$481="","",IF(Checks!$V$481="","",CHAR(10))&amp;"N/A just.: "&amp;Checks!$AC$481)&amp;IF(Checks!$W$481="","",CHAR(10)&amp;"Batch: "&amp;Checks!$W$481)&amp;IF(AND(Checks!$X$481="",Checks!$Y$481=""),"",CHAR(10)&amp;"Exp: "&amp;Checks!$X$481&amp;"  /  Act: "&amp;Checks!$Y$481)</f>
        <v/>
      </c>
      <c r="F23" s="114" t="str">
        <f aca="false">IF(Checks!$Z$481="","","Evidence: "&amp;Checks!$Z$481)&amp;IF(Checks!$AA$481="","",IF(Checks!$Z$481="","",CHAR(10))&amp;"CA: "&amp;Checks!$AA$481)</f>
        <v/>
      </c>
      <c r="G23" s="114" t="str">
        <f aca="false">IF(ISNUMBER(Checks!$AD$481),TEXT(Checks!$AD$481,"DD-MMM-YY HH:MM")&amp;" "&amp;Checks!$P$481,"")&amp;IF(Checks!$AE$481="","",CHAR(10)&amp;"Verifier: "&amp;Checks!$AE$481)&amp;IF(Checks!$T$481="","",CHAR(10)&amp;"PIC: "&amp;Checks!$T$481)</f>
        <v/>
      </c>
      <c r="H23" s="115" t="str">
        <f aca="false">IF(Checks!$AH$481="","",Checks!$AH$481)</f>
        <v>OPEN</v>
      </c>
    </row>
    <row r="24" customFormat="false" ht="114" hidden="false" customHeight="true" outlineLevel="0" collapsed="false">
      <c r="A24" s="114" t="str">
        <f aca="false">Checks!$A$482&amp;CHAR(10)&amp;IF(Checks!$I$482="","",Checks!$I$482&amp;": ")&amp;Checks!$J$482</f>
        <v>F15-T7-02
Menu: Printed menu cards confirmed (content, cycle, language, quantity)</v>
      </c>
      <c r="B24" s="114" t="str">
        <f aca="false">Checks!$K$482&amp;IF(Checks!$O$482="","",IF(Checks!$K$482="","",CHAR(10))&amp;"Note: "&amp;Checks!$O$482)</f>
        <v>Menu card matches approved menu for this flight</v>
      </c>
      <c r="C24" s="114" t="str">
        <f aca="false">Checks!$N$482&amp;CHAR(10)&amp;IF(ISNUMBER(Checks!$R$482),TEXT(Checks!$R$482,"DD-MMM-YY HH:MM"),"")&amp;" "&amp;Checks!$P$482</f>
        <v>Required
18-Oct-26 12:00 LHR</v>
      </c>
      <c r="D24" s="114" t="str">
        <f aca="false">IF(Checks!$U$482="","",Checks!$U$482)&amp;IF(Checks!$AB$482="","",CHAR(10)&amp;"CA: "&amp;Checks!$AB$482)</f>
        <v/>
      </c>
      <c r="E24" s="114" t="str">
        <f aca="false">IF(Checks!$V$482="","",Checks!$V$482)&amp;IF(Checks!$AC$482="","",IF(Checks!$V$482="","",CHAR(10))&amp;"N/A just.: "&amp;Checks!$AC$482)&amp;IF(Checks!$W$482="","",CHAR(10)&amp;"Batch: "&amp;Checks!$W$482)&amp;IF(AND(Checks!$X$482="",Checks!$Y$482=""),"",CHAR(10)&amp;"Exp: "&amp;Checks!$X$482&amp;"  /  Act: "&amp;Checks!$Y$482)</f>
        <v/>
      </c>
      <c r="F24" s="114" t="str">
        <f aca="false">IF(Checks!$Z$482="","","Evidence: "&amp;Checks!$Z$482)&amp;IF(Checks!$AA$482="","",IF(Checks!$Z$482="","",CHAR(10))&amp;"CA: "&amp;Checks!$AA$482)</f>
        <v/>
      </c>
      <c r="G24" s="114" t="str">
        <f aca="false">IF(ISNUMBER(Checks!$AD$482),TEXT(Checks!$AD$482,"DD-MMM-YY HH:MM")&amp;" "&amp;Checks!$P$482,"")&amp;IF(Checks!$AE$482="","",CHAR(10)&amp;"Verifier: "&amp;Checks!$AE$482)&amp;IF(Checks!$T$482="","",CHAR(10)&amp;"PIC: "&amp;Checks!$T$482)</f>
        <v/>
      </c>
      <c r="H24" s="115" t="str">
        <f aca="false">IF(Checks!$AH$482="","",Checks!$AH$482)</f>
        <v>OPEN</v>
      </c>
    </row>
    <row r="25" customFormat="false" ht="114" hidden="false" customHeight="true" outlineLevel="0" collapsed="false">
      <c r="A25" s="114" t="str">
        <f aca="false">Checks!$A$483&amp;CHAR(10)&amp;IF(Checks!$I$483="","",Checks!$I$483&amp;": ")&amp;Checks!$J$483</f>
        <v>F15-T7-03
IFE: Digital menu in IFE confirmed (A339 only)</v>
      </c>
      <c r="B25" s="114" t="str">
        <f aca="false">Checks!$K$483&amp;IF(Checks!$O$483="","",IF(Checks!$K$483="","",CHAR(10))&amp;"Note: "&amp;Checks!$O$483)</f>
        <v>Applies when fleet = A339
Note: Digital IFE menu applies to A339 only (user brief). Applicability follows the Fleet cell on Flights.</v>
      </c>
      <c r="C25" s="114" t="str">
        <f aca="false">Checks!$N$483&amp;CHAR(10)&amp;IF(ISNUMBER(Checks!$R$483),TEXT(Checks!$R$483,"DD-MMM-YY HH:MM"),"")&amp;" "&amp;Checks!$P$483</f>
        <v>N/A – rule
18-Oct-26 12:00 LHR</v>
      </c>
      <c r="D25" s="114" t="str">
        <f aca="false">IF(Checks!$U$483="","",Checks!$U$483)&amp;IF(Checks!$AB$483="","",CHAR(10)&amp;"CA: "&amp;Checks!$AB$483)</f>
        <v/>
      </c>
      <c r="E25" s="114" t="str">
        <f aca="false">IF(Checks!$V$483="","",Checks!$V$483)&amp;IF(Checks!$AC$483="","",IF(Checks!$V$483="","",CHAR(10))&amp;"N/A just.: "&amp;Checks!$AC$483)&amp;IF(Checks!$W$483="","",CHAR(10)&amp;"Batch: "&amp;Checks!$W$483)&amp;IF(AND(Checks!$X$483="",Checks!$Y$483=""),"",CHAR(10)&amp;"Exp: "&amp;Checks!$X$483&amp;"  /  Act: "&amp;Checks!$Y$483)</f>
        <v/>
      </c>
      <c r="F25" s="114" t="str">
        <f aca="false">IF(Checks!$Z$483="","","Evidence: "&amp;Checks!$Z$483)&amp;IF(Checks!$AA$483="","",IF(Checks!$Z$483="","",CHAR(10))&amp;"CA: "&amp;Checks!$AA$483)</f>
        <v/>
      </c>
      <c r="G25" s="114" t="str">
        <f aca="false">IF(ISNUMBER(Checks!$AD$483),TEXT(Checks!$AD$483,"DD-MMM-YY HH:MM")&amp;" "&amp;Checks!$P$483,"")&amp;IF(Checks!$AE$483="","",CHAR(10)&amp;"Verifier: "&amp;Checks!$AE$483)&amp;IF(Checks!$T$483="","",CHAR(10)&amp;"PIC: "&amp;Checks!$T$483)</f>
        <v/>
      </c>
      <c r="H25" s="115" t="str">
        <f aca="false">IF(Checks!$AH$483="","",Checks!$AH$483)</f>
        <v>N/A – RULE</v>
      </c>
    </row>
    <row r="26" customFormat="false" ht="114" hidden="false" customHeight="true" outlineLevel="0" collapsed="false">
      <c r="A26" s="114" t="str">
        <f aca="false">Checks!$A$484&amp;CHAR(10)&amp;IF(Checks!$I$484="","",Checks!$I$484&amp;": ")&amp;Checks!$J$484</f>
        <v>F15-T7-04
Staffing: Experienced catering officer assigned to this flight</v>
      </c>
      <c r="B26" s="114" t="str">
        <f aca="false">Checks!$K$484&amp;IF(Checks!$O$484="","",IF(Checks!$K$484="","",CHAR(10))&amp;"Note: "&amp;Checks!$O$484)</f>
        <v>Record officer name in Result</v>
      </c>
      <c r="C26" s="114" t="str">
        <f aca="false">Checks!$N$484&amp;CHAR(10)&amp;IF(ISNUMBER(Checks!$R$484),TEXT(Checks!$R$484,"DD-MMM-YY HH:MM"),"")&amp;" "&amp;Checks!$P$484</f>
        <v>Required
18-Oct-26 12:00 LHR</v>
      </c>
      <c r="D26" s="114" t="str">
        <f aca="false">IF(Checks!$U$484="","",Checks!$U$484)&amp;IF(Checks!$AB$484="","",CHAR(10)&amp;"CA: "&amp;Checks!$AB$484)</f>
        <v/>
      </c>
      <c r="E26" s="114" t="str">
        <f aca="false">IF(Checks!$V$484="","",Checks!$V$484)&amp;IF(Checks!$AC$484="","",IF(Checks!$V$484="","",CHAR(10))&amp;"N/A just.: "&amp;Checks!$AC$484)&amp;IF(Checks!$W$484="","",CHAR(10)&amp;"Batch: "&amp;Checks!$W$484)&amp;IF(AND(Checks!$X$484="",Checks!$Y$484=""),"",CHAR(10)&amp;"Exp: "&amp;Checks!$X$484&amp;"  /  Act: "&amp;Checks!$Y$484)</f>
        <v/>
      </c>
      <c r="F26" s="114" t="str">
        <f aca="false">IF(Checks!$Z$484="","","Evidence: "&amp;Checks!$Z$484)&amp;IF(Checks!$AA$484="","",IF(Checks!$Z$484="","",CHAR(10))&amp;"CA: "&amp;Checks!$AA$484)</f>
        <v/>
      </c>
      <c r="G26" s="114" t="str">
        <f aca="false">IF(ISNUMBER(Checks!$AD$484),TEXT(Checks!$AD$484,"DD-MMM-YY HH:MM")&amp;" "&amp;Checks!$P$484,"")&amp;IF(Checks!$AE$484="","",CHAR(10)&amp;"Verifier: "&amp;Checks!$AE$484)&amp;IF(Checks!$T$484="","",CHAR(10)&amp;"PIC: "&amp;Checks!$T$484)</f>
        <v/>
      </c>
      <c r="H26" s="115" t="str">
        <f aca="false">IF(Checks!$AH$484="","",Checks!$AH$484)</f>
        <v>OPEN</v>
      </c>
    </row>
    <row r="27" customFormat="false" ht="114" hidden="false" customHeight="true" outlineLevel="0" collapsed="false">
      <c r="A27" s="114" t="str">
        <f aca="false">Checks!$A$485&amp;CHAR(10)&amp;IF(Checks!$I$485="","",Checks!$I$485&amp;": ")&amp;Checks!$J$485</f>
        <v>F15-T7-05
ISOP: All latest applicable ISOP revisions communicated to caterer</v>
      </c>
      <c r="B27" s="114" t="str">
        <f aca="false">Checks!$K$485&amp;IF(Checks!$O$485="","",IF(Checks!$K$485="","",CHAR(10))&amp;"Note: "&amp;Checks!$O$485)</f>
        <v>List revision numbers in Result (see ISOP register)</v>
      </c>
      <c r="C27" s="114" t="str">
        <f aca="false">Checks!$N$485&amp;CHAR(10)&amp;IF(ISNUMBER(Checks!$R$485),TEXT(Checks!$R$485,"DD-MMM-YY HH:MM"),"")&amp;" "&amp;Checks!$P$485</f>
        <v>Required
18-Oct-26 12:00 LHR</v>
      </c>
      <c r="D27" s="114" t="str">
        <f aca="false">IF(Checks!$U$485="","",Checks!$U$485)&amp;IF(Checks!$AB$485="","",CHAR(10)&amp;"CA: "&amp;Checks!$AB$485)</f>
        <v/>
      </c>
      <c r="E27" s="114" t="str">
        <f aca="false">IF(Checks!$V$485="","",Checks!$V$485)&amp;IF(Checks!$AC$485="","",IF(Checks!$V$485="","",CHAR(10))&amp;"N/A just.: "&amp;Checks!$AC$485)&amp;IF(Checks!$W$485="","",CHAR(10)&amp;"Batch: "&amp;Checks!$W$485)&amp;IF(AND(Checks!$X$485="",Checks!$Y$485=""),"",CHAR(10)&amp;"Exp: "&amp;Checks!$X$485&amp;"  /  Act: "&amp;Checks!$Y$485)</f>
        <v/>
      </c>
      <c r="F27" s="114" t="str">
        <f aca="false">IF(Checks!$Z$485="","","Evidence: "&amp;Checks!$Z$485)&amp;IF(Checks!$AA$485="","",IF(Checks!$Z$485="","",CHAR(10))&amp;"CA: "&amp;Checks!$AA$485)</f>
        <v/>
      </c>
      <c r="G27" s="114" t="str">
        <f aca="false">IF(ISNUMBER(Checks!$AD$485),TEXT(Checks!$AD$485,"DD-MMM-YY HH:MM")&amp;" "&amp;Checks!$P$485,"")&amp;IF(Checks!$AE$485="","",CHAR(10)&amp;"Verifier: "&amp;Checks!$AE$485)&amp;IF(Checks!$T$485="","",CHAR(10)&amp;"PIC: "&amp;Checks!$T$485)</f>
        <v/>
      </c>
      <c r="H27" s="115" t="str">
        <f aca="false">IF(Checks!$AH$485="","",Checks!$AH$485)</f>
        <v>OPEN</v>
      </c>
    </row>
    <row r="28" customFormat="false" ht="114" hidden="false" customHeight="true" outlineLevel="0" collapsed="false">
      <c r="A28" s="114" t="str">
        <f aca="false">Checks!$A$486&amp;CHAR(10)&amp;IF(Checks!$I$486="","",Checks!$I$486&amp;": ")&amp;Checks!$J$486</f>
        <v>F15-T7-06
ISOP: Caterer acknowledgement of ISOP revisions recorded</v>
      </c>
      <c r="B28" s="114" t="str">
        <f aca="false">Checks!$K$486&amp;IF(Checks!$O$486="","",IF(Checks!$K$486="","",CHAR(10))&amp;"Note: "&amp;Checks!$O$486)</f>
        <v>Record acknowledgement ref in Evidence</v>
      </c>
      <c r="C28" s="114" t="str">
        <f aca="false">Checks!$N$486&amp;CHAR(10)&amp;IF(ISNUMBER(Checks!$R$486),TEXT(Checks!$R$486,"DD-MMM-YY HH:MM"),"")&amp;" "&amp;Checks!$P$486</f>
        <v>Required
18-Oct-26 12:00 LHR</v>
      </c>
      <c r="D28" s="114" t="str">
        <f aca="false">IF(Checks!$U$486="","",Checks!$U$486)&amp;IF(Checks!$AB$486="","",CHAR(10)&amp;"CA: "&amp;Checks!$AB$486)</f>
        <v/>
      </c>
      <c r="E28" s="114" t="str">
        <f aca="false">IF(Checks!$V$486="","",Checks!$V$486)&amp;IF(Checks!$AC$486="","",IF(Checks!$V$486="","",CHAR(10))&amp;"N/A just.: "&amp;Checks!$AC$486)&amp;IF(Checks!$W$486="","",CHAR(10)&amp;"Batch: "&amp;Checks!$W$486)&amp;IF(AND(Checks!$X$486="",Checks!$Y$486=""),"",CHAR(10)&amp;"Exp: "&amp;Checks!$X$486&amp;"  /  Act: "&amp;Checks!$Y$486)</f>
        <v/>
      </c>
      <c r="F28" s="114" t="str">
        <f aca="false">IF(Checks!$Z$486="","","Evidence: "&amp;Checks!$Z$486)&amp;IF(Checks!$AA$486="","",IF(Checks!$Z$486="","",CHAR(10))&amp;"CA: "&amp;Checks!$AA$486)</f>
        <v/>
      </c>
      <c r="G28" s="114" t="str">
        <f aca="false">IF(ISNUMBER(Checks!$AD$486),TEXT(Checks!$AD$486,"DD-MMM-YY HH:MM")&amp;" "&amp;Checks!$P$486,"")&amp;IF(Checks!$AE$486="","",CHAR(10)&amp;"Verifier: "&amp;Checks!$AE$486)&amp;IF(Checks!$T$486="","",CHAR(10)&amp;"PIC: "&amp;Checks!$T$486)</f>
        <v/>
      </c>
      <c r="H28" s="115" t="str">
        <f aca="false">IF(Checks!$AH$486="","",Checks!$AH$486)</f>
        <v>OPEN</v>
      </c>
    </row>
    <row r="29" customFormat="false" ht="114" hidden="false" customHeight="true" outlineLevel="0" collapsed="false">
      <c r="A29" s="114" t="str">
        <f aca="false">Checks!$A$487&amp;CHAR(10)&amp;IF(Checks!$I$487="","",Checks!$I$487&amp;": ")&amp;Checks!$J$487</f>
        <v>F15-T7-07
Documents: Galley loading diagram (GLD) received, revision recorded &amp; attached</v>
      </c>
      <c r="B29" s="114" t="str">
        <f aca="false">Checks!$K$487&amp;IF(Checks!$O$487="","",IF(Checks!$K$487="","",CHAR(10))&amp;"Note: "&amp;Checks!$O$487)</f>
        <v>Documents sheet row complete</v>
      </c>
      <c r="C29" s="114" t="str">
        <f aca="false">Checks!$N$487&amp;CHAR(10)&amp;IF(ISNUMBER(Checks!$R$487),TEXT(Checks!$R$487,"DD-MMM-YY HH:MM"),"")&amp;" "&amp;Checks!$P$487</f>
        <v>Required
18-Oct-26 12:00 LHR</v>
      </c>
      <c r="D29" s="114" t="str">
        <f aca="false">IF(Checks!$U$487="","",Checks!$U$487)&amp;IF(Checks!$AB$487="","",CHAR(10)&amp;"CA: "&amp;Checks!$AB$487)</f>
        <v/>
      </c>
      <c r="E29" s="114" t="str">
        <f aca="false">IF(Checks!$V$487="","",Checks!$V$487)&amp;IF(Checks!$AC$487="","",IF(Checks!$V$487="","",CHAR(10))&amp;"N/A just.: "&amp;Checks!$AC$487)&amp;IF(Checks!$W$487="","",CHAR(10)&amp;"Batch: "&amp;Checks!$W$487)&amp;IF(AND(Checks!$X$487="",Checks!$Y$487=""),"",CHAR(10)&amp;"Exp: "&amp;Checks!$X$487&amp;"  /  Act: "&amp;Checks!$Y$487)</f>
        <v/>
      </c>
      <c r="F29" s="114" t="str">
        <f aca="false">IF(Checks!$Z$487="","","Evidence: "&amp;Checks!$Z$487)&amp;IF(Checks!$AA$487="","",IF(Checks!$Z$487="","",CHAR(10))&amp;"CA: "&amp;Checks!$AA$487)</f>
        <v/>
      </c>
      <c r="G29" s="114" t="str">
        <f aca="false">IF(ISNUMBER(Checks!$AD$487),TEXT(Checks!$AD$487,"DD-MMM-YY HH:MM")&amp;" "&amp;Checks!$P$487,"")&amp;IF(Checks!$AE$487="","",CHAR(10)&amp;"Verifier: "&amp;Checks!$AE$487)&amp;IF(Checks!$T$487="","",CHAR(10)&amp;"PIC: "&amp;Checks!$T$487)</f>
        <v/>
      </c>
      <c r="H29" s="115" t="str">
        <f aca="false">IF(Checks!$AH$487="","",Checks!$AH$487)</f>
        <v>OPEN</v>
      </c>
    </row>
    <row r="30" customFormat="false" ht="114" hidden="false" customHeight="true" outlineLevel="0" collapsed="false">
      <c r="A30" s="114" t="str">
        <f aca="false">Checks!$A$488&amp;CHAR(10)&amp;IF(Checks!$I$488="","",Checks!$I$488&amp;": ")&amp;Checks!$J$488</f>
        <v>F15-T7-08
Documents: Menu checklist received, revision recorded &amp; attached</v>
      </c>
      <c r="B30" s="114" t="str">
        <f aca="false">Checks!$K$488&amp;IF(Checks!$O$488="","",IF(Checks!$K$488="","",CHAR(10))&amp;"Note: "&amp;Checks!$O$488)</f>
        <v>Documents sheet row complete</v>
      </c>
      <c r="C30" s="114" t="str">
        <f aca="false">Checks!$N$488&amp;CHAR(10)&amp;IF(ISNUMBER(Checks!$R$488),TEXT(Checks!$R$488,"DD-MMM-YY HH:MM"),"")&amp;" "&amp;Checks!$P$488</f>
        <v>Required
18-Oct-26 12:00 LHR</v>
      </c>
      <c r="D30" s="114" t="str">
        <f aca="false">IF(Checks!$U$488="","",Checks!$U$488)&amp;IF(Checks!$AB$488="","",CHAR(10)&amp;"CA: "&amp;Checks!$AB$488)</f>
        <v/>
      </c>
      <c r="E30" s="114" t="str">
        <f aca="false">IF(Checks!$V$488="","",Checks!$V$488)&amp;IF(Checks!$AC$488="","",IF(Checks!$V$488="","",CHAR(10))&amp;"N/A just.: "&amp;Checks!$AC$488)&amp;IF(Checks!$W$488="","",CHAR(10)&amp;"Batch: "&amp;Checks!$W$488)&amp;IF(AND(Checks!$X$488="",Checks!$Y$488=""),"",CHAR(10)&amp;"Exp: "&amp;Checks!$X$488&amp;"  /  Act: "&amp;Checks!$Y$488)</f>
        <v/>
      </c>
      <c r="F30" s="114" t="str">
        <f aca="false">IF(Checks!$Z$488="","","Evidence: "&amp;Checks!$Z$488)&amp;IF(Checks!$AA$488="","",IF(Checks!$Z$488="","",CHAR(10))&amp;"CA: "&amp;Checks!$AA$488)</f>
        <v/>
      </c>
      <c r="G30" s="114" t="str">
        <f aca="false">IF(ISNUMBER(Checks!$AD$488),TEXT(Checks!$AD$488,"DD-MMM-YY HH:MM")&amp;" "&amp;Checks!$P$488,"")&amp;IF(Checks!$AE$488="","",CHAR(10)&amp;"Verifier: "&amp;Checks!$AE$488)&amp;IF(Checks!$T$488="","",CHAR(10)&amp;"PIC: "&amp;Checks!$T$488)</f>
        <v/>
      </c>
      <c r="H30" s="115" t="str">
        <f aca="false">IF(Checks!$AH$488="","",Checks!$AH$488)</f>
        <v>OPEN</v>
      </c>
    </row>
    <row r="31" customFormat="false" ht="114" hidden="false" customHeight="true" outlineLevel="0" collapsed="false">
      <c r="A31" s="114" t="str">
        <f aca="false">Checks!$A$489&amp;CHAR(10)&amp;IF(Checks!$I$489="","",Checks!$I$489&amp;": ")&amp;Checks!$J$489</f>
        <v>F15-T7-09
Uplift plan: Uplift plan confirmed with caterer vs STD Uplift Information</v>
      </c>
      <c r="B31" s="114" t="str">
        <f aca="false">Checks!$K$489&amp;IF(Checks!$O$489="","",IF(Checks!$K$489="","",CHAR(10))&amp;"Note: "&amp;Checks!$O$489)</f>
        <v>Service: 2.5 Meal (Meal); meal uplift stn LHR (ref lists KUL/LHR)</v>
      </c>
      <c r="C31" s="114" t="str">
        <f aca="false">Checks!$N$489&amp;CHAR(10)&amp;IF(ISNUMBER(Checks!$R$489),TEXT(Checks!$R$489,"DD-MMM-YY HH:MM"),"")&amp;" "&amp;Checks!$P$489</f>
        <v>Required
18-Oct-26 12:00 LHR</v>
      </c>
      <c r="D31" s="114" t="str">
        <f aca="false">IF(Checks!$U$489="","",Checks!$U$489)&amp;IF(Checks!$AB$489="","",CHAR(10)&amp;"CA: "&amp;Checks!$AB$489)</f>
        <v/>
      </c>
      <c r="E31" s="114" t="str">
        <f aca="false">IF(Checks!$V$489="","",Checks!$V$489)&amp;IF(Checks!$AC$489="","",IF(Checks!$V$489="","",CHAR(10))&amp;"N/A just.: "&amp;Checks!$AC$489)&amp;IF(Checks!$W$489="","",CHAR(10)&amp;"Batch: "&amp;Checks!$W$489)&amp;IF(AND(Checks!$X$489="",Checks!$Y$489=""),"",CHAR(10)&amp;"Exp: "&amp;Checks!$X$489&amp;"  /  Act: "&amp;Checks!$Y$489)</f>
        <v/>
      </c>
      <c r="F31" s="114" t="str">
        <f aca="false">IF(Checks!$Z$489="","","Evidence: "&amp;Checks!$Z$489)&amp;IF(Checks!$AA$489="","",IF(Checks!$Z$489="","",CHAR(10))&amp;"CA: "&amp;Checks!$AA$489)</f>
        <v/>
      </c>
      <c r="G31" s="114" t="str">
        <f aca="false">IF(ISNUMBER(Checks!$AD$489),TEXT(Checks!$AD$489,"DD-MMM-YY HH:MM")&amp;" "&amp;Checks!$P$489,"")&amp;IF(Checks!$AE$489="","",CHAR(10)&amp;"Verifier: "&amp;Checks!$AE$489)&amp;IF(Checks!$T$489="","",CHAR(10)&amp;"PIC: "&amp;Checks!$T$489)</f>
        <v/>
      </c>
      <c r="H31" s="115" t="str">
        <f aca="false">IF(Checks!$AH$489="","",Checks!$AH$489)</f>
        <v>OPEN</v>
      </c>
    </row>
    <row r="32" customFormat="false" ht="25.5" hidden="false" customHeight="true" outlineLevel="0" collapsed="false">
      <c r="A32" s="113"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3"/>
      <c r="C32" s="113"/>
      <c r="D32" s="113"/>
      <c r="E32" s="113"/>
      <c r="F32" s="113"/>
      <c r="G32" s="113"/>
      <c r="H32" s="113"/>
    </row>
    <row r="33" customFormat="false" ht="147" hidden="false" customHeight="true" outlineLevel="0" collapsed="false">
      <c r="A33" s="114" t="str">
        <f aca="false">Checks!$A$490&amp;CHAR(10)&amp;IF(Checks!$I$490="","",Checks!$I$490&amp;": ")&amp;Checks!$J$490</f>
        <v>F15-T24-01
Meal: Sensory test repeated on ACTUAL production batch for this flight</v>
      </c>
      <c r="B33" s="114"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4" t="str">
        <f aca="false">Checks!$N$490&amp;CHAR(10)&amp;IF(ISNUMBER(Checks!$R$490),TEXT(Checks!$R$490,"DD-MMM-YY HH:MM"),"")&amp;" "&amp;Checks!$P$490</f>
        <v>Required
24-Oct-26 12:00 LHR</v>
      </c>
      <c r="D33" s="114" t="str">
        <f aca="false">IF(Checks!$U$490="","",Checks!$U$490)&amp;IF(Checks!$AB$490="","",CHAR(10)&amp;"CA: "&amp;Checks!$AB$490)</f>
        <v/>
      </c>
      <c r="E33" s="114" t="str">
        <f aca="false">IF(Checks!$V$490="","",Checks!$V$490)&amp;IF(Checks!$AC$490="","",IF(Checks!$V$490="","",CHAR(10))&amp;"N/A just.: "&amp;Checks!$AC$490)&amp;IF(Checks!$W$490="","",CHAR(10)&amp;"Batch: "&amp;Checks!$W$490)&amp;IF(AND(Checks!$X$490="",Checks!$Y$490=""),"",CHAR(10)&amp;"Exp: "&amp;Checks!$X$490&amp;"  /  Act: "&amp;Checks!$Y$490)</f>
        <v/>
      </c>
      <c r="F33" s="114" t="str">
        <f aca="false">IF(Checks!$Z$490="","","Evidence: "&amp;Checks!$Z$490)&amp;IF(Checks!$AA$490="","",IF(Checks!$Z$490="","",CHAR(10))&amp;"CA: "&amp;Checks!$AA$490)</f>
        <v/>
      </c>
      <c r="G33" s="114" t="str">
        <f aca="false">IF(ISNUMBER(Checks!$AD$490),TEXT(Checks!$AD$490,"DD-MMM-YY HH:MM")&amp;" "&amp;Checks!$P$490,"")&amp;IF(Checks!$AE$490="","",CHAR(10)&amp;"Verifier: "&amp;Checks!$AE$490)&amp;IF(Checks!$T$490="","",CHAR(10)&amp;"PIC: "&amp;Checks!$T$490)</f>
        <v/>
      </c>
      <c r="H33" s="115" t="str">
        <f aca="false">IF(Checks!$AH$490="","",Checks!$AH$490)</f>
        <v>OPEN</v>
      </c>
    </row>
    <row r="34" customFormat="false" ht="25.5" hidden="false" customHeight="true" outlineLevel="0" collapsed="false">
      <c r="A34" s="113"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3"/>
      <c r="C34" s="113"/>
      <c r="D34" s="113"/>
      <c r="E34" s="113"/>
      <c r="F34" s="113"/>
      <c r="G34" s="113"/>
      <c r="H34" s="113"/>
    </row>
    <row r="35" customFormat="false" ht="147" hidden="false" customHeight="true" outlineLevel="0" collapsed="false">
      <c r="A35" s="114" t="str">
        <f aca="false">Checks!$A$491&amp;CHAR(10)&amp;IF(Checks!$I$491="","",Checks!$I$491&amp;": ")&amp;Checks!$J$491</f>
        <v>F15-T12-01
Meal: Meal quality vs menu checklist</v>
      </c>
      <c r="B35" s="114"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4" t="str">
        <f aca="false">Checks!$N$491&amp;CHAR(10)&amp;IF(ISNUMBER(Checks!$R$491),TEXT(Checks!$R$491,"DD-MMM-YY HH:MM"),"")&amp;" "&amp;Checks!$P$491</f>
        <v>Required
25-Oct-26 00:00 LHR</v>
      </c>
      <c r="D35" s="114" t="str">
        <f aca="false">IF(Checks!$U$491="","",Checks!$U$491)&amp;IF(Checks!$AB$491="","",CHAR(10)&amp;"CA: "&amp;Checks!$AB$491)</f>
        <v/>
      </c>
      <c r="E35" s="114" t="str">
        <f aca="false">IF(Checks!$V$491="","",Checks!$V$491)&amp;IF(Checks!$AC$491="","",IF(Checks!$V$491="","",CHAR(10))&amp;"N/A just.: "&amp;Checks!$AC$491)&amp;IF(Checks!$W$491="","",CHAR(10)&amp;"Batch: "&amp;Checks!$W$491)&amp;IF(AND(Checks!$X$491="",Checks!$Y$491=""),"",CHAR(10)&amp;"Exp: "&amp;Checks!$X$491&amp;"  /  Act: "&amp;Checks!$Y$491)</f>
        <v/>
      </c>
      <c r="F35" s="114" t="str">
        <f aca="false">IF(Checks!$Z$491="","","Evidence: "&amp;Checks!$Z$491)&amp;IF(Checks!$AA$491="","",IF(Checks!$Z$491="","",CHAR(10))&amp;"CA: "&amp;Checks!$AA$491)</f>
        <v/>
      </c>
      <c r="G35" s="114" t="str">
        <f aca="false">IF(ISNUMBER(Checks!$AD$491),TEXT(Checks!$AD$491,"DD-MMM-YY HH:MM")&amp;" "&amp;Checks!$P$491,"")&amp;IF(Checks!$AE$491="","",CHAR(10)&amp;"Verifier: "&amp;Checks!$AE$491)&amp;IF(Checks!$T$491="","",CHAR(10)&amp;"PIC: "&amp;Checks!$T$491)</f>
        <v/>
      </c>
      <c r="H35" s="115" t="str">
        <f aca="false">IF(Checks!$AH$491="","",Checks!$AH$491)</f>
        <v>OPEN</v>
      </c>
    </row>
    <row r="36" customFormat="false" ht="114" hidden="false" customHeight="true" outlineLevel="0" collapsed="false">
      <c r="A36" s="114" t="str">
        <f aca="false">Checks!$A$492&amp;CHAR(10)&amp;IF(Checks!$I$492="","",Checks!$I$492&amp;": ")&amp;Checks!$J$492</f>
        <v>F15-T12-02
Meal: Meal quantities vs menu checklist</v>
      </c>
      <c r="B36" s="114" t="str">
        <f aca="false">Checks!$K$492&amp;IF(Checks!$O$492="","",IF(Checks!$K$492="","",CHAR(10))&amp;"Note: "&amp;Checks!$O$492)</f>
        <v>Enter expected &amp; actual
Note: Preparation check at caterer - does NOT confirm loading.</v>
      </c>
      <c r="C36" s="114" t="str">
        <f aca="false">Checks!$N$492&amp;CHAR(10)&amp;IF(ISNUMBER(Checks!$R$492),TEXT(Checks!$R$492,"DD-MMM-YY HH:MM"),"")&amp;" "&amp;Checks!$P$492</f>
        <v>Required
25-Oct-26 00:00 LHR</v>
      </c>
      <c r="D36" s="114" t="str">
        <f aca="false">IF(Checks!$U$492="","",Checks!$U$492)&amp;IF(Checks!$AB$492="","",CHAR(10)&amp;"CA: "&amp;Checks!$AB$492)</f>
        <v/>
      </c>
      <c r="E36" s="114" t="str">
        <f aca="false">IF(Checks!$V$492="","",Checks!$V$492)&amp;IF(Checks!$AC$492="","",IF(Checks!$V$492="","",CHAR(10))&amp;"N/A just.: "&amp;Checks!$AC$492)&amp;IF(Checks!$W$492="","",CHAR(10)&amp;"Batch: "&amp;Checks!$W$492)&amp;IF(AND(Checks!$X$492="",Checks!$Y$492=""),"",CHAR(10)&amp;"Exp: "&amp;Checks!$X$492&amp;"  /  Act: "&amp;Checks!$Y$492)</f>
        <v/>
      </c>
      <c r="F36" s="114" t="str">
        <f aca="false">IF(Checks!$Z$492="","","Evidence: "&amp;Checks!$Z$492)&amp;IF(Checks!$AA$492="","",IF(Checks!$Z$492="","",CHAR(10))&amp;"CA: "&amp;Checks!$AA$492)</f>
        <v/>
      </c>
      <c r="G36" s="114" t="str">
        <f aca="false">IF(ISNUMBER(Checks!$AD$492),TEXT(Checks!$AD$492,"DD-MMM-YY HH:MM")&amp;" "&amp;Checks!$P$492,"")&amp;IF(Checks!$AE$492="","",CHAR(10)&amp;"Verifier: "&amp;Checks!$AE$492)&amp;IF(Checks!$T$492="","",CHAR(10)&amp;"PIC: "&amp;Checks!$T$492)</f>
        <v/>
      </c>
      <c r="H36" s="115" t="str">
        <f aca="false">IF(Checks!$AH$492="","",Checks!$AH$492)</f>
        <v>OPEN</v>
      </c>
    </row>
    <row r="37" customFormat="false" ht="114" hidden="false" customHeight="true" outlineLevel="0" collapsed="false">
      <c r="A37" s="114" t="str">
        <f aca="false">Checks!$A$493&amp;CHAR(10)&amp;IF(Checks!$I$493="","",Checks!$I$493&amp;": ")&amp;Checks!$J$493</f>
        <v>F15-T12-03
Equipment: Equipment cleanliness vs GLD</v>
      </c>
      <c r="B37" s="114" t="str">
        <f aca="false">Checks!$K$493&amp;IF(Checks!$O$493="","",IF(Checks!$K$493="","",CHAR(10))&amp;"Note: "&amp;Checks!$O$493)</f>
        <v>Note: Preparation check at caterer - does NOT confirm loading.</v>
      </c>
      <c r="C37" s="114" t="str">
        <f aca="false">Checks!$N$493&amp;CHAR(10)&amp;IF(ISNUMBER(Checks!$R$493),TEXT(Checks!$R$493,"DD-MMM-YY HH:MM"),"")&amp;" "&amp;Checks!$P$493</f>
        <v>Required
25-Oct-26 00:00 LHR</v>
      </c>
      <c r="D37" s="114" t="str">
        <f aca="false">IF(Checks!$U$493="","",Checks!$U$493)&amp;IF(Checks!$AB$493="","",CHAR(10)&amp;"CA: "&amp;Checks!$AB$493)</f>
        <v/>
      </c>
      <c r="E37" s="114" t="str">
        <f aca="false">IF(Checks!$V$493="","",Checks!$V$493)&amp;IF(Checks!$AC$493="","",IF(Checks!$V$493="","",CHAR(10))&amp;"N/A just.: "&amp;Checks!$AC$493)&amp;IF(Checks!$W$493="","",CHAR(10)&amp;"Batch: "&amp;Checks!$W$493)&amp;IF(AND(Checks!$X$493="",Checks!$Y$493=""),"",CHAR(10)&amp;"Exp: "&amp;Checks!$X$493&amp;"  /  Act: "&amp;Checks!$Y$493)</f>
        <v/>
      </c>
      <c r="F37" s="114" t="str">
        <f aca="false">IF(Checks!$Z$493="","","Evidence: "&amp;Checks!$Z$493)&amp;IF(Checks!$AA$493="","",IF(Checks!$Z$493="","",CHAR(10))&amp;"CA: "&amp;Checks!$AA$493)</f>
        <v/>
      </c>
      <c r="G37" s="114" t="str">
        <f aca="false">IF(ISNUMBER(Checks!$AD$493),TEXT(Checks!$AD$493,"DD-MMM-YY HH:MM")&amp;" "&amp;Checks!$P$493,"")&amp;IF(Checks!$AE$493="","",CHAR(10)&amp;"Verifier: "&amp;Checks!$AE$493)&amp;IF(Checks!$T$493="","",CHAR(10)&amp;"PIC: "&amp;Checks!$T$493)</f>
        <v/>
      </c>
      <c r="H37" s="115" t="str">
        <f aca="false">IF(Checks!$AH$493="","",Checks!$AH$493)</f>
        <v>OPEN</v>
      </c>
    </row>
    <row r="38" customFormat="false" ht="114" hidden="false" customHeight="true" outlineLevel="0" collapsed="false">
      <c r="A38" s="114" t="str">
        <f aca="false">Checks!$A$494&amp;CHAR(10)&amp;IF(Checks!$I$494="","",Checks!$I$494&amp;": ")&amp;Checks!$J$494</f>
        <v>F15-T12-04
Equipment: Equipment presentation vs GLD</v>
      </c>
      <c r="B38" s="114" t="str">
        <f aca="false">Checks!$K$494&amp;IF(Checks!$O$494="","",IF(Checks!$K$494="","",CHAR(10))&amp;"Note: "&amp;Checks!$O$494)</f>
        <v>Note: Preparation check at caterer - does NOT confirm loading.</v>
      </c>
      <c r="C38" s="114" t="str">
        <f aca="false">Checks!$N$494&amp;CHAR(10)&amp;IF(ISNUMBER(Checks!$R$494),TEXT(Checks!$R$494,"DD-MMM-YY HH:MM"),"")&amp;" "&amp;Checks!$P$494</f>
        <v>Required
25-Oct-26 00:00 LHR</v>
      </c>
      <c r="D38" s="114" t="str">
        <f aca="false">IF(Checks!$U$494="","",Checks!$U$494)&amp;IF(Checks!$AB$494="","",CHAR(10)&amp;"CA: "&amp;Checks!$AB$494)</f>
        <v/>
      </c>
      <c r="E38" s="114" t="str">
        <f aca="false">IF(Checks!$V$494="","",Checks!$V$494)&amp;IF(Checks!$AC$494="","",IF(Checks!$V$494="","",CHAR(10))&amp;"N/A just.: "&amp;Checks!$AC$494)&amp;IF(Checks!$W$494="","",CHAR(10)&amp;"Batch: "&amp;Checks!$W$494)&amp;IF(AND(Checks!$X$494="",Checks!$Y$494=""),"",CHAR(10)&amp;"Exp: "&amp;Checks!$X$494&amp;"  /  Act: "&amp;Checks!$Y$494)</f>
        <v/>
      </c>
      <c r="F38" s="114" t="str">
        <f aca="false">IF(Checks!$Z$494="","","Evidence: "&amp;Checks!$Z$494)&amp;IF(Checks!$AA$494="","",IF(Checks!$Z$494="","",CHAR(10))&amp;"CA: "&amp;Checks!$AA$494)</f>
        <v/>
      </c>
      <c r="G38" s="114" t="str">
        <f aca="false">IF(ISNUMBER(Checks!$AD$494),TEXT(Checks!$AD$494,"DD-MMM-YY HH:MM")&amp;" "&amp;Checks!$P$494,"")&amp;IF(Checks!$AE$494="","",CHAR(10)&amp;"Verifier: "&amp;Checks!$AE$494)&amp;IF(Checks!$T$494="","",CHAR(10)&amp;"PIC: "&amp;Checks!$T$494)</f>
        <v/>
      </c>
      <c r="H38" s="115" t="str">
        <f aca="false">IF(Checks!$AH$494="","",Checks!$AH$494)</f>
        <v>OPEN</v>
      </c>
    </row>
    <row r="39" customFormat="false" ht="114" hidden="false" customHeight="true" outlineLevel="0" collapsed="false">
      <c r="A39" s="114" t="str">
        <f aca="false">Checks!$A$495&amp;CHAR(10)&amp;IF(Checks!$I$495="","",Checks!$I$495&amp;": ")&amp;Checks!$J$495</f>
        <v>F15-T12-05
Equipment: Equipment serviceability vs GLD</v>
      </c>
      <c r="B39" s="114" t="str">
        <f aca="false">Checks!$K$495&amp;IF(Checks!$O$495="","",IF(Checks!$K$495="","",CHAR(10))&amp;"Note: "&amp;Checks!$O$495)</f>
        <v>Note: Preparation check at caterer - does NOT confirm loading.</v>
      </c>
      <c r="C39" s="114" t="str">
        <f aca="false">Checks!$N$495&amp;CHAR(10)&amp;IF(ISNUMBER(Checks!$R$495),TEXT(Checks!$R$495,"DD-MMM-YY HH:MM"),"")&amp;" "&amp;Checks!$P$495</f>
        <v>Required
25-Oct-26 00:00 LHR</v>
      </c>
      <c r="D39" s="114" t="str">
        <f aca="false">IF(Checks!$U$495="","",Checks!$U$495)&amp;IF(Checks!$AB$495="","",CHAR(10)&amp;"CA: "&amp;Checks!$AB$495)</f>
        <v/>
      </c>
      <c r="E39" s="114" t="str">
        <f aca="false">IF(Checks!$V$495="","",Checks!$V$495)&amp;IF(Checks!$AC$495="","",IF(Checks!$V$495="","",CHAR(10))&amp;"N/A just.: "&amp;Checks!$AC$495)&amp;IF(Checks!$W$495="","",CHAR(10)&amp;"Batch: "&amp;Checks!$W$495)&amp;IF(AND(Checks!$X$495="",Checks!$Y$495=""),"",CHAR(10)&amp;"Exp: "&amp;Checks!$X$495&amp;"  /  Act: "&amp;Checks!$Y$495)</f>
        <v/>
      </c>
      <c r="F39" s="114" t="str">
        <f aca="false">IF(Checks!$Z$495="","","Evidence: "&amp;Checks!$Z$495)&amp;IF(Checks!$AA$495="","",IF(Checks!$Z$495="","",CHAR(10))&amp;"CA: "&amp;Checks!$AA$495)</f>
        <v/>
      </c>
      <c r="G39" s="114" t="str">
        <f aca="false">IF(ISNUMBER(Checks!$AD$495),TEXT(Checks!$AD$495,"DD-MMM-YY HH:MM")&amp;" "&amp;Checks!$P$495,"")&amp;IF(Checks!$AE$495="","",CHAR(10)&amp;"Verifier: "&amp;Checks!$AE$495)&amp;IF(Checks!$T$495="","",CHAR(10)&amp;"PIC: "&amp;Checks!$T$495)</f>
        <v/>
      </c>
      <c r="H39" s="115" t="str">
        <f aca="false">IF(Checks!$AH$495="","",Checks!$AH$495)</f>
        <v>OPEN</v>
      </c>
    </row>
    <row r="40" customFormat="false" ht="322.5" hidden="false" customHeight="true" outlineLevel="0" collapsed="false">
      <c r="A40" s="114" t="str">
        <f aca="false">Checks!$A$496&amp;CHAR(10)&amp;IF(Checks!$I$496="","",Checks!$I$496&amp;": ")&amp;Checks!$J$496</f>
        <v>F15-T12-06
Equipment: Equipment quantities vs GLD</v>
      </c>
      <c r="B40" s="114"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Checks!$N$496&amp;CHAR(10)&amp;IF(ISNUMBER(Checks!$R$496),TEXT(Checks!$R$496,"DD-MMM-YY HH:MM"),"")&amp;" "&amp;Checks!$P$496</f>
        <v>Required
25-Oct-26 00:00 LHR</v>
      </c>
      <c r="D40" s="114" t="str">
        <f aca="false">IF(Checks!$U$496="","",Checks!$U$496)&amp;IF(Checks!$AB$496="","",CHAR(10)&amp;"CA: "&amp;Checks!$AB$496)</f>
        <v/>
      </c>
      <c r="E40" s="114" t="str">
        <f aca="false">IF(Checks!$V$496="","",Checks!$V$496)&amp;IF(Checks!$AC$496="","",IF(Checks!$V$496="","",CHAR(10))&amp;"N/A just.: "&amp;Checks!$AC$496)&amp;IF(Checks!$W$496="","",CHAR(10)&amp;"Batch: "&amp;Checks!$W$496)&amp;IF(AND(Checks!$X$496="",Checks!$Y$496=""),"",CHAR(10)&amp;"Exp: "&amp;Checks!$X$496&amp;"  /  Act: "&amp;Checks!$Y$496)</f>
        <v/>
      </c>
      <c r="F40" s="114" t="str">
        <f aca="false">IF(Checks!$Z$496="","","Evidence: "&amp;Checks!$Z$496)&amp;IF(Checks!$AA$496="","",IF(Checks!$Z$496="","",CHAR(10))&amp;"CA: "&amp;Checks!$AA$496)</f>
        <v/>
      </c>
      <c r="G40" s="114" t="str">
        <f aca="false">IF(ISNUMBER(Checks!$AD$496),TEXT(Checks!$AD$496,"DD-MMM-YY HH:MM")&amp;" "&amp;Checks!$P$496,"")&amp;IF(Checks!$AE$496="","",CHAR(10)&amp;"Verifier: "&amp;Checks!$AE$496)&amp;IF(Checks!$T$496="","",CHAR(10)&amp;"PIC: "&amp;Checks!$T$496)</f>
        <v/>
      </c>
      <c r="H40" s="115" t="str">
        <f aca="false">IF(Checks!$AH$496="","",Checks!$AH$496)</f>
        <v>OPEN</v>
      </c>
    </row>
    <row r="41" customFormat="false" ht="114" hidden="false" customHeight="true" outlineLevel="0" collapsed="false">
      <c r="A41" s="114" t="str">
        <f aca="false">Checks!$A$497&amp;CHAR(10)&amp;IF(Checks!$I$497="","",Checks!$I$497&amp;": ")&amp;Checks!$J$497</f>
        <v>F15-T12-07
Equipment: Loading positions planned vs GLD</v>
      </c>
      <c r="B41" s="114" t="str">
        <f aca="false">Checks!$K$497&amp;IF(Checks!$O$497="","",IF(Checks!$K$497="","",CHAR(10))&amp;"Note: "&amp;Checks!$O$497)</f>
        <v>Note: Preparation check at caterer - does NOT confirm loading.</v>
      </c>
      <c r="C41" s="114" t="str">
        <f aca="false">Checks!$N$497&amp;CHAR(10)&amp;IF(ISNUMBER(Checks!$R$497),TEXT(Checks!$R$497,"DD-MMM-YY HH:MM"),"")&amp;" "&amp;Checks!$P$497</f>
        <v>Required
25-Oct-26 00:00 LHR</v>
      </c>
      <c r="D41" s="114" t="str">
        <f aca="false">IF(Checks!$U$497="","",Checks!$U$497)&amp;IF(Checks!$AB$497="","",CHAR(10)&amp;"CA: "&amp;Checks!$AB$497)</f>
        <v/>
      </c>
      <c r="E41" s="114" t="str">
        <f aca="false">IF(Checks!$V$497="","",Checks!$V$497)&amp;IF(Checks!$AC$497="","",IF(Checks!$V$497="","",CHAR(10))&amp;"N/A just.: "&amp;Checks!$AC$497)&amp;IF(Checks!$W$497="","",CHAR(10)&amp;"Batch: "&amp;Checks!$W$497)&amp;IF(AND(Checks!$X$497="",Checks!$Y$497=""),"",CHAR(10)&amp;"Exp: "&amp;Checks!$X$497&amp;"  /  Act: "&amp;Checks!$Y$497)</f>
        <v/>
      </c>
      <c r="F41" s="114" t="str">
        <f aca="false">IF(Checks!$Z$497="","","Evidence: "&amp;Checks!$Z$497)&amp;IF(Checks!$AA$497="","",IF(Checks!$Z$497="","",CHAR(10))&amp;"CA: "&amp;Checks!$AA$497)</f>
        <v/>
      </c>
      <c r="G41" s="114" t="str">
        <f aca="false">IF(ISNUMBER(Checks!$AD$497),TEXT(Checks!$AD$497,"DD-MMM-YY HH:MM")&amp;" "&amp;Checks!$P$497,"")&amp;IF(Checks!$AE$497="","",CHAR(10)&amp;"Verifier: "&amp;Checks!$AE$497)&amp;IF(Checks!$T$497="","",CHAR(10)&amp;"PIC: "&amp;Checks!$T$497)</f>
        <v/>
      </c>
      <c r="H41" s="115" t="str">
        <f aca="false">IF(Checks!$AH$497="","",Checks!$AH$497)</f>
        <v>OPEN</v>
      </c>
    </row>
    <row r="42" customFormat="false" ht="135.75" hidden="false" customHeight="true" outlineLevel="0" collapsed="false">
      <c r="A42" s="114" t="str">
        <f aca="false">Checks!$A$498&amp;CHAR(10)&amp;IF(Checks!$I$498="","",Checks!$I$498&amp;": ")&amp;Checks!$J$498</f>
        <v>F15-T12-08
Amenities: Toiletry kits - prepared</v>
      </c>
      <c r="B42" s="114"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4" t="str">
        <f aca="false">Checks!$N$498&amp;CHAR(10)&amp;IF(ISNUMBER(Checks!$R$498),TEXT(Checks!$R$498,"DD-MMM-YY HH:MM"),"")&amp;" "&amp;Checks!$P$498</f>
        <v>Clarification required
25-Oct-26 00:00 LHR</v>
      </c>
      <c r="D42" s="114" t="str">
        <f aca="false">IF(Checks!$U$498="","",Checks!$U$498)&amp;IF(Checks!$AB$498="","",CHAR(10)&amp;"CA: "&amp;Checks!$AB$498)</f>
        <v/>
      </c>
      <c r="E42" s="114" t="str">
        <f aca="false">IF(Checks!$V$498="","",Checks!$V$498)&amp;IF(Checks!$AC$498="","",IF(Checks!$V$498="","",CHAR(10))&amp;"N/A just.: "&amp;Checks!$AC$498)&amp;IF(Checks!$W$498="","",CHAR(10)&amp;"Batch: "&amp;Checks!$W$498)&amp;IF(AND(Checks!$X$498="",Checks!$Y$498=""),"",CHAR(10)&amp;"Exp: "&amp;Checks!$X$498&amp;"  /  Act: "&amp;Checks!$Y$498)</f>
        <v/>
      </c>
      <c r="F42" s="114" t="str">
        <f aca="false">IF(Checks!$Z$498="","","Evidence: "&amp;Checks!$Z$498)&amp;IF(Checks!$AA$498="","",IF(Checks!$Z$498="","",CHAR(10))&amp;"CA: "&amp;Checks!$AA$498)</f>
        <v/>
      </c>
      <c r="G42" s="114" t="str">
        <f aca="false">IF(ISNUMBER(Checks!$AD$498),TEXT(Checks!$AD$498,"DD-MMM-YY HH:MM")&amp;" "&amp;Checks!$P$498,"")&amp;IF(Checks!$AE$498="","",CHAR(10)&amp;"Verifier: "&amp;Checks!$AE$498)&amp;IF(Checks!$T$498="","",CHAR(10)&amp;"PIC: "&amp;Checks!$T$498)</f>
        <v/>
      </c>
      <c r="H42" s="115" t="str">
        <f aca="false">IF(Checks!$AH$498="","",Checks!$AH$498)</f>
        <v>OPEN – CLARIFICATION</v>
      </c>
    </row>
    <row r="43" customFormat="false" ht="114" hidden="false" customHeight="true" outlineLevel="0" collapsed="false">
      <c r="A43" s="114" t="str">
        <f aca="false">Checks!$A$499&amp;CHAR(10)&amp;IF(Checks!$I$499="","",Checks!$I$499&amp;": ")&amp;Checks!$J$499</f>
        <v>F15-T12-09
Seat Linen: Seat pillow (EY) - prepared</v>
      </c>
      <c r="B43" s="114" t="str">
        <f aca="false">Checks!$K$499&amp;IF(Checks!$O$499="","",IF(Checks!$K$499="","",CHAR(10))&amp;"Note: "&amp;Checks!$O$499)</f>
        <v>Available 100% (ticked in reference)
Note: Reference gives no uplift stn for this item: preparation checked at the meal uplift stn (LHR) - confirm with caterer.</v>
      </c>
      <c r="C43" s="114" t="str">
        <f aca="false">Checks!$N$499&amp;CHAR(10)&amp;IF(ISNUMBER(Checks!$R$499),TEXT(Checks!$R$499,"DD-MMM-YY HH:MM"),"")&amp;" "&amp;Checks!$P$499</f>
        <v>Required
25-Oct-26 00:00 LHR</v>
      </c>
      <c r="D43" s="114" t="str">
        <f aca="false">IF(Checks!$U$499="","",Checks!$U$499)&amp;IF(Checks!$AB$499="","",CHAR(10)&amp;"CA: "&amp;Checks!$AB$499)</f>
        <v/>
      </c>
      <c r="E43" s="114" t="str">
        <f aca="false">IF(Checks!$V$499="","",Checks!$V$499)&amp;IF(Checks!$AC$499="","",IF(Checks!$V$499="","",CHAR(10))&amp;"N/A just.: "&amp;Checks!$AC$499)&amp;IF(Checks!$W$499="","",CHAR(10)&amp;"Batch: "&amp;Checks!$W$499)&amp;IF(AND(Checks!$X$499="",Checks!$Y$499=""),"",CHAR(10)&amp;"Exp: "&amp;Checks!$X$499&amp;"  /  Act: "&amp;Checks!$Y$499)</f>
        <v/>
      </c>
      <c r="F43" s="114" t="str">
        <f aca="false">IF(Checks!$Z$499="","","Evidence: "&amp;Checks!$Z$499)&amp;IF(Checks!$AA$499="","",IF(Checks!$Z$499="","",CHAR(10))&amp;"CA: "&amp;Checks!$AA$499)</f>
        <v/>
      </c>
      <c r="G43" s="114" t="str">
        <f aca="false">IF(ISNUMBER(Checks!$AD$499),TEXT(Checks!$AD$499,"DD-MMM-YY HH:MM")&amp;" "&amp;Checks!$P$499,"")&amp;IF(Checks!$AE$499="","",CHAR(10)&amp;"Verifier: "&amp;Checks!$AE$499)&amp;IF(Checks!$T$499="","",CHAR(10)&amp;"PIC: "&amp;Checks!$T$499)</f>
        <v/>
      </c>
      <c r="H43" s="115" t="str">
        <f aca="false">IF(Checks!$AH$499="","",Checks!$AH$499)</f>
        <v>OPEN</v>
      </c>
    </row>
    <row r="44" customFormat="false" ht="246" hidden="false" customHeight="true" outlineLevel="0" collapsed="false">
      <c r="A44" s="114" t="str">
        <f aca="false">Checks!$A$500&amp;CHAR(10)&amp;IF(Checks!$I$500="","",Checks!$I$500&amp;": ")&amp;Checks!$J$500</f>
        <v>F15-T12-10
Seat Linen: Blanket (EY) - prepared</v>
      </c>
      <c r="B44" s="114"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4" t="str">
        <f aca="false">Checks!$N$500&amp;CHAR(10)&amp;IF(ISNUMBER(Checks!$R$500),TEXT(Checks!$R$500,"DD-MMM-YY HH:MM"),"")&amp;" "&amp;Checks!$P$500</f>
        <v>Required
25-Oct-26 00:00 LHR</v>
      </c>
      <c r="D44" s="114" t="str">
        <f aca="false">IF(Checks!$U$500="","",Checks!$U$500)&amp;IF(Checks!$AB$500="","",CHAR(10)&amp;"CA: "&amp;Checks!$AB$500)</f>
        <v/>
      </c>
      <c r="E44" s="114" t="str">
        <f aca="false">IF(Checks!$V$500="","",Checks!$V$500)&amp;IF(Checks!$AC$500="","",IF(Checks!$V$500="","",CHAR(10))&amp;"N/A just.: "&amp;Checks!$AC$500)&amp;IF(Checks!$W$500="","",CHAR(10)&amp;"Batch: "&amp;Checks!$W$500)&amp;IF(AND(Checks!$X$500="",Checks!$Y$500=""),"",CHAR(10)&amp;"Exp: "&amp;Checks!$X$500&amp;"  /  Act: "&amp;Checks!$Y$500)</f>
        <v/>
      </c>
      <c r="F44" s="114" t="str">
        <f aca="false">IF(Checks!$Z$500="","","Evidence: "&amp;Checks!$Z$500)&amp;IF(Checks!$AA$500="","",IF(Checks!$Z$500="","",CHAR(10))&amp;"CA: "&amp;Checks!$AA$500)</f>
        <v/>
      </c>
      <c r="G44" s="114" t="str">
        <f aca="false">IF(ISNUMBER(Checks!$AD$500),TEXT(Checks!$AD$500,"DD-MMM-YY HH:MM")&amp;" "&amp;Checks!$P$500,"")&amp;IF(Checks!$AE$500="","",CHAR(10)&amp;"Verifier: "&amp;Checks!$AE$500)&amp;IF(Checks!$T$500="","",CHAR(10)&amp;"PIC: "&amp;Checks!$T$500)</f>
        <v/>
      </c>
      <c r="H44" s="115" t="str">
        <f aca="false">IF(Checks!$AH$500="","",Checks!$AH$500)</f>
        <v>OPEN</v>
      </c>
    </row>
    <row r="45" customFormat="false" ht="25.5" hidden="false" customHeight="true" outlineLevel="0" collapsed="false">
      <c r="A45" s="113"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Checks!$A$501&amp;CHAR(10)&amp;IF(Checks!$I$501="","",Checks!$I$501&amp;": ")&amp;Checks!$J$501</f>
        <v>F15-UPL-01
Meal: Meals physically uplifted on board - quantity vs menu checklist</v>
      </c>
      <c r="B46" s="114" t="str">
        <f aca="false">Checks!$K$501&amp;IF(Checks!$O$501="","",IF(Checks!$K$501="","",CHAR(10))&amp;"Note: "&amp;Checks!$O$501)</f>
        <v>Enter expected &amp; actual
Note: Confirm on board before departure; completion time must fall inside the uplift window.</v>
      </c>
      <c r="C46" s="114" t="str">
        <f aca="false">Checks!$N$501&amp;CHAR(10)&amp;IF(ISNUMBER(Checks!$R$501),TEXT(Checks!$R$501,"DD-MMM-YY HH:MM"),"")&amp;" "&amp;Checks!$P$501</f>
        <v>Required
25-Oct-26 11:00 LHR</v>
      </c>
      <c r="D46" s="114" t="str">
        <f aca="false">IF(Checks!$U$501="","",Checks!$U$501)&amp;IF(Checks!$AB$501="","",CHAR(10)&amp;"CA: "&amp;Checks!$AB$501)</f>
        <v/>
      </c>
      <c r="E46" s="114" t="str">
        <f aca="false">IF(Checks!$V$501="","",Checks!$V$501)&amp;IF(Checks!$AC$501="","",IF(Checks!$V$501="","",CHAR(10))&amp;"N/A just.: "&amp;Checks!$AC$501)&amp;IF(Checks!$W$501="","",CHAR(10)&amp;"Batch: "&amp;Checks!$W$501)&amp;IF(AND(Checks!$X$501="",Checks!$Y$501=""),"",CHAR(10)&amp;"Exp: "&amp;Checks!$X$501&amp;"  /  Act: "&amp;Checks!$Y$501)</f>
        <v/>
      </c>
      <c r="F46" s="114" t="str">
        <f aca="false">IF(Checks!$Z$501="","","Evidence: "&amp;Checks!$Z$501)&amp;IF(Checks!$AA$501="","",IF(Checks!$Z$501="","",CHAR(10))&amp;"CA: "&amp;Checks!$AA$501)</f>
        <v/>
      </c>
      <c r="G46" s="114" t="str">
        <f aca="false">IF(ISNUMBER(Checks!$AD$501),TEXT(Checks!$AD$501,"DD-MMM-YY HH:MM")&amp;" "&amp;Checks!$P$501,"")&amp;IF(Checks!$AE$501="","",CHAR(10)&amp;"Verifier: "&amp;Checks!$AE$501)&amp;IF(Checks!$T$501="","",CHAR(10)&amp;"PIC: "&amp;Checks!$T$501)</f>
        <v/>
      </c>
      <c r="H46" s="115" t="str">
        <f aca="false">IF(Checks!$AH$501="","",Checks!$AH$501)</f>
        <v>OPEN</v>
      </c>
    </row>
    <row r="47" customFormat="false" ht="114" hidden="false" customHeight="true" outlineLevel="0" collapsed="false">
      <c r="A47" s="114" t="str">
        <f aca="false">Checks!$A$502&amp;CHAR(10)&amp;IF(Checks!$I$502="","",Checks!$I$502&amp;": ")&amp;Checks!$J$502</f>
        <v>F15-UPL-02
Equipment: Equipment physically loaded at GLD positions - quantity &amp; positions</v>
      </c>
      <c r="B47" s="114" t="str">
        <f aca="false">Checks!$K$502&amp;IF(Checks!$O$502="","",IF(Checks!$K$502="","",CHAR(10))&amp;"Note: "&amp;Checks!$O$502)</f>
        <v>Enter expected &amp; actual
Note: Confirm on board before departure; completion time must fall inside the uplift window.</v>
      </c>
      <c r="C47" s="114" t="str">
        <f aca="false">Checks!$N$502&amp;CHAR(10)&amp;IF(ISNUMBER(Checks!$R$502),TEXT(Checks!$R$502,"DD-MMM-YY HH:MM"),"")&amp;" "&amp;Checks!$P$502</f>
        <v>Required
25-Oct-26 11:00 LHR</v>
      </c>
      <c r="D47" s="114" t="str">
        <f aca="false">IF(Checks!$U$502="","",Checks!$U$502)&amp;IF(Checks!$AB$502="","",CHAR(10)&amp;"CA: "&amp;Checks!$AB$502)</f>
        <v/>
      </c>
      <c r="E47" s="114" t="str">
        <f aca="false">IF(Checks!$V$502="","",Checks!$V$502)&amp;IF(Checks!$AC$502="","",IF(Checks!$V$502="","",CHAR(10))&amp;"N/A just.: "&amp;Checks!$AC$502)&amp;IF(Checks!$W$502="","",CHAR(10)&amp;"Batch: "&amp;Checks!$W$502)&amp;IF(AND(Checks!$X$502="",Checks!$Y$502=""),"",CHAR(10)&amp;"Exp: "&amp;Checks!$X$502&amp;"  /  Act: "&amp;Checks!$Y$502)</f>
        <v/>
      </c>
      <c r="F47" s="114" t="str">
        <f aca="false">IF(Checks!$Z$502="","","Evidence: "&amp;Checks!$Z$502)&amp;IF(Checks!$AA$502="","",IF(Checks!$Z$502="","",CHAR(10))&amp;"CA: "&amp;Checks!$AA$502)</f>
        <v/>
      </c>
      <c r="G47" s="114" t="str">
        <f aca="false">IF(ISNUMBER(Checks!$AD$502),TEXT(Checks!$AD$502,"DD-MMM-YY HH:MM")&amp;" "&amp;Checks!$P$502,"")&amp;IF(Checks!$AE$502="","",CHAR(10)&amp;"Verifier: "&amp;Checks!$AE$502)&amp;IF(Checks!$T$502="","",CHAR(10)&amp;"PIC: "&amp;Checks!$T$502)</f>
        <v/>
      </c>
      <c r="H47" s="115" t="str">
        <f aca="false">IF(Checks!$AH$502="","",Checks!$AH$502)</f>
        <v>OPEN</v>
      </c>
    </row>
    <row r="48" customFormat="false" ht="135.75" hidden="false" customHeight="true" outlineLevel="0" collapsed="false">
      <c r="A48" s="114" t="str">
        <f aca="false">Checks!$A$503&amp;CHAR(10)&amp;IF(Checks!$I$503="","",Checks!$I$503&amp;": ")&amp;Checks!$J$503</f>
        <v>F15-UPL-03
Amenities: Toiletry kits - on board</v>
      </c>
      <c r="B48" s="114"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4" t="str">
        <f aca="false">Checks!$N$503&amp;CHAR(10)&amp;IF(ISNUMBER(Checks!$R$503),TEXT(Checks!$R$503,"DD-MMM-YY HH:MM"),"")&amp;" "&amp;Checks!$P$503</f>
        <v>Clarification required
25-Oct-26 11:00 LHR</v>
      </c>
      <c r="D48" s="114" t="str">
        <f aca="false">IF(Checks!$U$503="","",Checks!$U$503)&amp;IF(Checks!$AB$503="","",CHAR(10)&amp;"CA: "&amp;Checks!$AB$503)</f>
        <v/>
      </c>
      <c r="E48" s="114" t="str">
        <f aca="false">IF(Checks!$V$503="","",Checks!$V$503)&amp;IF(Checks!$AC$503="","",IF(Checks!$V$503="","",CHAR(10))&amp;"N/A just.: "&amp;Checks!$AC$503)&amp;IF(Checks!$W$503="","",CHAR(10)&amp;"Batch: "&amp;Checks!$W$503)&amp;IF(AND(Checks!$X$503="",Checks!$Y$503=""),"",CHAR(10)&amp;"Exp: "&amp;Checks!$X$503&amp;"  /  Act: "&amp;Checks!$Y$503)</f>
        <v/>
      </c>
      <c r="F48" s="114" t="str">
        <f aca="false">IF(Checks!$Z$503="","","Evidence: "&amp;Checks!$Z$503)&amp;IF(Checks!$AA$503="","",IF(Checks!$Z$503="","",CHAR(10))&amp;"CA: "&amp;Checks!$AA$503)</f>
        <v/>
      </c>
      <c r="G48" s="114" t="str">
        <f aca="false">IF(ISNUMBER(Checks!$AD$503),TEXT(Checks!$AD$503,"DD-MMM-YY HH:MM")&amp;" "&amp;Checks!$P$503,"")&amp;IF(Checks!$AE$503="","",CHAR(10)&amp;"Verifier: "&amp;Checks!$AE$503)&amp;IF(Checks!$T$503="","",CHAR(10)&amp;"PIC: "&amp;Checks!$T$503)</f>
        <v/>
      </c>
      <c r="H48" s="115" t="str">
        <f aca="false">IF(Checks!$AH$503="","",Checks!$AH$503)</f>
        <v>OPEN – CLARIFICATION</v>
      </c>
    </row>
    <row r="49" customFormat="false" ht="114" hidden="false" customHeight="true" outlineLevel="0" collapsed="false">
      <c r="A49" s="114" t="str">
        <f aca="false">Checks!$A$504&amp;CHAR(10)&amp;IF(Checks!$I$504="","",Checks!$I$504&amp;": ")&amp;Checks!$J$504</f>
        <v>F15-UPL-04
Seat Linen: Seat pillow (EY) - on board</v>
      </c>
      <c r="B49" s="114" t="str">
        <f aca="false">Checks!$K$504&amp;IF(Checks!$O$504="","",IF(Checks!$K$504="","",CHAR(10))&amp;"Note: "&amp;Checks!$O$504)</f>
        <v>Available 100% (ticked in reference)</v>
      </c>
      <c r="C49" s="114" t="str">
        <f aca="false">Checks!$N$504&amp;CHAR(10)&amp;IF(ISNUMBER(Checks!$R$504),TEXT(Checks!$R$504,"DD-MMM-YY HH:MM"),"")&amp;" "&amp;Checks!$P$504</f>
        <v>Required
25-Oct-26 11:00 LHR</v>
      </c>
      <c r="D49" s="114" t="str">
        <f aca="false">IF(Checks!$U$504="","",Checks!$U$504)&amp;IF(Checks!$AB$504="","",CHAR(10)&amp;"CA: "&amp;Checks!$AB$504)</f>
        <v/>
      </c>
      <c r="E49" s="114" t="str">
        <f aca="false">IF(Checks!$V$504="","",Checks!$V$504)&amp;IF(Checks!$AC$504="","",IF(Checks!$V$504="","",CHAR(10))&amp;"N/A just.: "&amp;Checks!$AC$504)&amp;IF(Checks!$W$504="","",CHAR(10)&amp;"Batch: "&amp;Checks!$W$504)&amp;IF(AND(Checks!$X$504="",Checks!$Y$504=""),"",CHAR(10)&amp;"Exp: "&amp;Checks!$X$504&amp;"  /  Act: "&amp;Checks!$Y$504)</f>
        <v/>
      </c>
      <c r="F49" s="114" t="str">
        <f aca="false">IF(Checks!$Z$504="","","Evidence: "&amp;Checks!$Z$504)&amp;IF(Checks!$AA$504="","",IF(Checks!$Z$504="","",CHAR(10))&amp;"CA: "&amp;Checks!$AA$504)</f>
        <v/>
      </c>
      <c r="G49" s="114" t="str">
        <f aca="false">IF(ISNUMBER(Checks!$AD$504),TEXT(Checks!$AD$504,"DD-MMM-YY HH:MM")&amp;" "&amp;Checks!$P$504,"")&amp;IF(Checks!$AE$504="","",CHAR(10)&amp;"Verifier: "&amp;Checks!$AE$504)&amp;IF(Checks!$T$504="","",CHAR(10)&amp;"PIC: "&amp;Checks!$T$504)</f>
        <v/>
      </c>
      <c r="H49" s="115" t="str">
        <f aca="false">IF(Checks!$AH$504="","",Checks!$AH$504)</f>
        <v>OPEN</v>
      </c>
    </row>
    <row r="50" customFormat="false" ht="168.75" hidden="false" customHeight="true" outlineLevel="0" collapsed="false">
      <c r="A50" s="114" t="str">
        <f aca="false">Checks!$A$505&amp;CHAR(10)&amp;IF(Checks!$I$505="","",Checks!$I$505&amp;": ")&amp;Checks!$J$505</f>
        <v>F15-UPL-05
Seat Linen: Blanket (EY) - on board</v>
      </c>
      <c r="B50" s="114"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4" t="str">
        <f aca="false">Checks!$N$505&amp;CHAR(10)&amp;IF(ISNUMBER(Checks!$R$505),TEXT(Checks!$R$505,"DD-MMM-YY HH:MM"),"")&amp;" "&amp;Checks!$P$505</f>
        <v>Required
25-Oct-26 11:00 LHR</v>
      </c>
      <c r="D50" s="114" t="str">
        <f aca="false">IF(Checks!$U$505="","",Checks!$U$505)&amp;IF(Checks!$AB$505="","",CHAR(10)&amp;"CA: "&amp;Checks!$AB$505)</f>
        <v/>
      </c>
      <c r="E50" s="114" t="str">
        <f aca="false">IF(Checks!$V$505="","",Checks!$V$505)&amp;IF(Checks!$AC$505="","",IF(Checks!$V$505="","",CHAR(10))&amp;"N/A just.: "&amp;Checks!$AC$505)&amp;IF(Checks!$W$505="","",CHAR(10)&amp;"Batch: "&amp;Checks!$W$505)&amp;IF(AND(Checks!$X$505="",Checks!$Y$505=""),"",CHAR(10)&amp;"Exp: "&amp;Checks!$X$505&amp;"  /  Act: "&amp;Checks!$Y$505)</f>
        <v/>
      </c>
      <c r="F50" s="114" t="str">
        <f aca="false">IF(Checks!$Z$505="","","Evidence: "&amp;Checks!$Z$505)&amp;IF(Checks!$AA$505="","",IF(Checks!$Z$505="","",CHAR(10))&amp;"CA: "&amp;Checks!$AA$505)</f>
        <v/>
      </c>
      <c r="G50" s="114" t="str">
        <f aca="false">IF(ISNUMBER(Checks!$AD$505),TEXT(Checks!$AD$505,"DD-MMM-YY HH:MM")&amp;" "&amp;Checks!$P$505,"")&amp;IF(Checks!$AE$505="","",CHAR(10)&amp;"Verifier: "&amp;Checks!$AE$505)&amp;IF(Checks!$T$505="","",CHAR(10)&amp;"PIC: "&amp;Checks!$T$505)</f>
        <v/>
      </c>
      <c r="H50" s="115" t="str">
        <f aca="false">IF(Checks!$AH$505="","",Checks!$AH$505)</f>
        <v>OPEN</v>
      </c>
    </row>
    <row r="52" customFormat="false" ht="24" hidden="false" customHeight="true" outlineLevel="0" collapsed="false">
      <c r="A52" s="116" t="s">
        <v>3453</v>
      </c>
      <c r="B52" s="116"/>
      <c r="C52" s="116"/>
      <c r="D52" s="116"/>
      <c r="E52" s="116" t="s">
        <v>3454</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3408</v>
      </c>
      <c r="B2" s="94" t="str">
        <f aca="false">Flights!$F$20&amp;"   "&amp;TEXT(Flights!$D$20,"DD-MMM-YY")&amp;" ("&amp;Flights!$E$20&amp;")"</f>
        <v>MH0072   26-Oct-26 (MON)</v>
      </c>
      <c r="C2" s="94"/>
      <c r="D2" s="94"/>
      <c r="E2" s="95" t="s">
        <v>3409</v>
      </c>
      <c r="F2" s="96" t="str">
        <f aca="false">Flights!$AT$20</f>
        <v>NOT READY – DOCUMENTS</v>
      </c>
      <c r="G2" s="96"/>
      <c r="H2" s="96"/>
    </row>
    <row r="3" customFormat="false" ht="24" hidden="false" customHeight="true" outlineLevel="0" collapsed="false">
      <c r="A3" s="93" t="s">
        <v>3410</v>
      </c>
      <c r="B3" s="94" t="str">
        <f aca="false">Flights!$G$20&amp;" → "&amp;Flights!$H$20&amp;"   Class "&amp;Flights!$K$20&amp;"   Seat "&amp;Flights!$O$20</f>
        <v>KUL → HKG   Class EY   Seat 4C</v>
      </c>
      <c r="C3" s="94"/>
      <c r="D3" s="94"/>
      <c r="E3" s="95" t="s">
        <v>73</v>
      </c>
      <c r="F3" s="95" t="s">
        <v>3411</v>
      </c>
      <c r="G3" s="95" t="s">
        <v>3412</v>
      </c>
      <c r="H3" s="95"/>
    </row>
    <row r="4" customFormat="false" ht="24" hidden="false" customHeight="true" outlineLevel="0" collapsed="false">
      <c r="A4" s="93" t="s">
        <v>3413</v>
      </c>
      <c r="B4" s="94" t="str">
        <f aca="false">IF(ISNUMBER(Flights!$I$20),TEXT(Flights!$I$20,"DD-MMM-YY HH:MM"),"")&amp;" "&amp;Flights!$G$20&amp;"  →  "&amp;IF(ISNUMBER(Flights!$J$20),TEXT(Flights!$J$20,"DD-MMM-YY HH:MM"),"")&amp;" "&amp;Flights!$H$20</f>
        <v>26-Oct-26 09:10 KUL  →  26-Oct-26 13:15 HKG</v>
      </c>
      <c r="C4" s="94"/>
      <c r="D4" s="94"/>
      <c r="E4" s="93" t="s">
        <v>3414</v>
      </c>
      <c r="F4" s="97" t="str">
        <f aca="false">IF(ISNUMBER(Flights!$AG$20),TEXT(Flights!$AG$20,"DD-MMM-YY HH:MM"),"")&amp;" "&amp;Flights!$V$20</f>
        <v>19-Oct-26 09:10 KUL</v>
      </c>
      <c r="G4" s="98" t="n">
        <f aca="false">Flights!$AJ$20</f>
        <v>0</v>
      </c>
      <c r="H4" s="98"/>
    </row>
    <row r="5" customFormat="false" ht="24" hidden="false" customHeight="true" outlineLevel="0" collapsed="false">
      <c r="A5" s="93" t="s">
        <v>3415</v>
      </c>
      <c r="B5" s="94" t="str">
        <f aca="false">Flights!$L$20&amp;" – "&amp;Flights!$M$20</f>
        <v>B738MAX – B737-8 (B7M8)</v>
      </c>
      <c r="C5" s="94"/>
      <c r="D5" s="94"/>
      <c r="E5" s="93" t="s">
        <v>3416</v>
      </c>
      <c r="F5" s="97" t="str">
        <f aca="false">IF(ISNUMBER(Flights!$AH$20),TEXT(Flights!$AH$20,"DD-MMM-YY HH:MM"),"")&amp;" "&amp;Flights!$V$20</f>
        <v>25-Oct-26 09:10 KUL</v>
      </c>
      <c r="G5" s="98" t="n">
        <f aca="false">Flights!$AK$20</f>
        <v>0</v>
      </c>
      <c r="H5" s="98"/>
    </row>
    <row r="6" customFormat="false" ht="24" hidden="false" customHeight="true" outlineLevel="0" collapsed="false">
      <c r="A6" s="93" t="s">
        <v>3417</v>
      </c>
      <c r="B6" s="94" t="str">
        <f aca="false">IF(TRIM(Flights!$N$20)="","__________________",Flights!$N$20)</f>
        <v>__________________</v>
      </c>
      <c r="C6" s="94"/>
      <c r="D6" s="94"/>
      <c r="E6" s="93" t="s">
        <v>3418</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3419</v>
      </c>
      <c r="B7" s="94" t="str">
        <f aca="false">Flights!$T$20</f>
        <v>1 Meal + DAT(Noodles Svc) (Meal)</v>
      </c>
      <c r="C7" s="94"/>
      <c r="D7" s="94"/>
      <c r="E7" s="93" t="s">
        <v>3420</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155</v>
      </c>
      <c r="B8" s="94" t="str">
        <f aca="false">Flights!$V$20&amp;"   (reference uplift stns: "&amp;Flights!$U$20&amp;")"</f>
        <v>KUL   (reference uplift stns: KUL/HKG)</v>
      </c>
      <c r="C8" s="94"/>
      <c r="D8" s="94"/>
      <c r="E8" s="93" t="s">
        <v>3421</v>
      </c>
      <c r="F8" s="99" t="s">
        <v>3422</v>
      </c>
      <c r="G8" s="98" t="n">
        <f aca="false">Flights!$AN$20</f>
        <v>0</v>
      </c>
      <c r="H8" s="98"/>
    </row>
    <row r="9" customFormat="false" ht="12.75" hidden="false" customHeight="true" outlineLevel="0" collapsed="false">
      <c r="A9" s="93" t="s">
        <v>3423</v>
      </c>
      <c r="B9" s="94" t="str">
        <f aca="false">TRIM(Flights!$P$20&amp;"  "&amp;Flights!$Q$20)</f>
        <v>2H 25M Overnight HKG</v>
      </c>
      <c r="C9" s="94"/>
      <c r="D9" s="94"/>
      <c r="E9" s="93" t="s">
        <v>3424</v>
      </c>
      <c r="F9" s="100" t="n">
        <f aca="false">Flights!$AP$20</f>
        <v>0</v>
      </c>
      <c r="G9" s="100" t="n">
        <f aca="false">Flights!$AQ$20</f>
        <v>0</v>
      </c>
      <c r="H9" s="100" t="n">
        <f aca="false">Flights!$AU$20</f>
        <v>0</v>
      </c>
    </row>
    <row r="10" customFormat="false" ht="24" hidden="false" customHeight="true" outlineLevel="0" collapsed="false">
      <c r="A10" s="93" t="s">
        <v>3425</v>
      </c>
      <c r="B10" s="94" t="str">
        <f aca="false">IF(TRIM(Flights!$X$20)="","__________________",Flights!$X$20)</f>
        <v>__________________</v>
      </c>
      <c r="C10" s="94"/>
      <c r="D10" s="94"/>
      <c r="E10" s="93" t="s">
        <v>3426</v>
      </c>
      <c r="F10" s="100" t="n">
        <f aca="false">Flights!$AO$20</f>
        <v>24</v>
      </c>
      <c r="G10" s="100" t="n">
        <f aca="false">Flights!$AS$20</f>
        <v>1</v>
      </c>
      <c r="H10" s="100" t="n">
        <f aca="false">Flights!$AR$20</f>
        <v>2</v>
      </c>
    </row>
    <row r="11" customFormat="false" ht="21" hidden="false" customHeight="true" outlineLevel="0" collapsed="false">
      <c r="A11" s="93" t="s">
        <v>3427</v>
      </c>
      <c r="B11" s="94" t="str">
        <f aca="false">IF(TRIM(Flights!$Y$20)="","__________________",Flights!$Y$20)</f>
        <v>__________________</v>
      </c>
      <c r="C11" s="94"/>
      <c r="D11" s="94"/>
      <c r="E11" s="93" t="s">
        <v>3428</v>
      </c>
      <c r="F11" s="100" t="str">
        <f aca="false">Flights!$AV$20&amp;" / "&amp;Flights!$AW$20</f>
        <v>0 / 24</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IF(Documents!$F$20="","",Documents!$F$20)</f>
        <v/>
      </c>
      <c r="C14" s="99" t="str">
        <f aca="false">IF(Documents!$G$20="","",Documents!$G$20)&amp;IF(ISNUMBER(Documents!$H$20),"  "&amp;TEXT(Documents!$H$20,"DD-MMM-YY"),"")</f>
        <v/>
      </c>
      <c r="D14" s="99"/>
      <c r="E14" s="107" t="str">
        <f aca="false">IF(Documents!$J$20="OUTSTANDING","OUTSTANDING – attach before T-7D (due "&amp;IF(ISNUMBER(Flights!$AG$20),TEXT(Flights!$AG$20,"DD-MMM-YY HH:MM"),"")&amp;" "&amp;Flights!$V$20&amp;")",IF(Documents!$J$20="","Status not recorded",Documents!$J$20))</f>
        <v>OUTSTANDING – attach before T-7D (due 19-Oct-26 09:10 KUL)</v>
      </c>
      <c r="F14" s="108" t="str">
        <f aca="false">"Staple behind this sheet as page A1."&amp;IF(Documents!$I$20="",""," Location: "&amp;Documents!$I$20)</f>
        <v>Staple behind this sheet as page A1.</v>
      </c>
      <c r="G14" s="108"/>
      <c r="H14" s="108"/>
    </row>
    <row r="15" customFormat="false" ht="36" hidden="false" customHeight="true" outlineLevel="0" collapsed="false">
      <c r="A15" s="93" t="s">
        <v>3439</v>
      </c>
      <c r="B15" s="94" t="str">
        <f aca="false">IF(Documents!$K$20="","",Documents!$K$20)</f>
        <v/>
      </c>
      <c r="C15" s="99" t="str">
        <f aca="false">IF(Documents!$L$20="","",Documents!$L$20)&amp;IF(ISNUMBER(Documents!$M$20),"  "&amp;TEXT(Documents!$M$20,"DD-MMM-YY"),"")</f>
        <v/>
      </c>
      <c r="D15" s="99"/>
      <c r="E15" s="107" t="str">
        <f aca="false">IF(Documents!$O$20="OUTSTANDING","OUTSTANDING – attach before T-7D (due "&amp;IF(ISNUMBER(Flights!$AG$20),TEXT(Flights!$AG$20,"DD-MMM-YY HH:MM"),"")&amp;" "&amp;Flights!$V$20&amp;")",IF(Documents!$O$20="","Status not recorded",Documents!$O$20))</f>
        <v>OUTSTANDING – attach before T-7D (due 19-Oct-26 09:10 KUL)</v>
      </c>
      <c r="F15" s="108" t="str">
        <f aca="false">"Staple behind this sheet as page A2."&amp;IF(Documents!$N$20="",""," Location: "&amp;Documents!$N$20)</f>
        <v>Staple behind this sheet as page A2.</v>
      </c>
      <c r="G15" s="108"/>
      <c r="H15" s="108"/>
    </row>
    <row r="16" customFormat="false" ht="22.5" hidden="false" customHeight="true" outlineLevel="0" collapsed="false">
      <c r="A16" s="93" t="s">
        <v>3440</v>
      </c>
      <c r="B16" s="109" t="str">
        <f aca="false">IF(Documents!$Q$20="","",Documents!$Q$20)</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Checks!$A$506&amp;CHAR(10)&amp;IF(Checks!$I$506="","",Checks!$I$506&amp;": ")&amp;Checks!$J$506</f>
        <v>F16-T7-01
Meal: Meal sensory testing completed for this flight's menu cycle (assessed class)</v>
      </c>
      <c r="B23" s="114" t="str">
        <f aca="false">Checks!$K$506&amp;IF(Checks!$O$506="","",IF(Checks!$K$506="","",CHAR(10))&amp;"Note: "&amp;Checks!$O$506)</f>
        <v>Record panel result / score in Result</v>
      </c>
      <c r="C23" s="114" t="str">
        <f aca="false">Checks!$N$506&amp;CHAR(10)&amp;IF(ISNUMBER(Checks!$R$506),TEXT(Checks!$R$506,"DD-MMM-YY HH:MM"),"")&amp;" "&amp;Checks!$P$506</f>
        <v>Required
19-Oct-26 09:10 KUL</v>
      </c>
      <c r="D23" s="114" t="str">
        <f aca="false">IF(Checks!$U$506="","",Checks!$U$506)&amp;IF(Checks!$AB$506="","",CHAR(10)&amp;"CA: "&amp;Checks!$AB$506)</f>
        <v/>
      </c>
      <c r="E23" s="114" t="str">
        <f aca="false">IF(Checks!$V$506="","",Checks!$V$506)&amp;IF(Checks!$AC$506="","",IF(Checks!$V$506="","",CHAR(10))&amp;"N/A just.: "&amp;Checks!$AC$506)&amp;IF(Checks!$W$506="","",CHAR(10)&amp;"Batch: "&amp;Checks!$W$506)&amp;IF(AND(Checks!$X$506="",Checks!$Y$506=""),"",CHAR(10)&amp;"Exp: "&amp;Checks!$X$506&amp;"  /  Act: "&amp;Checks!$Y$506)</f>
        <v/>
      </c>
      <c r="F23" s="114" t="str">
        <f aca="false">IF(Checks!$Z$506="","","Evidence: "&amp;Checks!$Z$506)&amp;IF(Checks!$AA$506="","",IF(Checks!$Z$506="","",CHAR(10))&amp;"CA: "&amp;Checks!$AA$506)</f>
        <v/>
      </c>
      <c r="G23" s="114" t="str">
        <f aca="false">IF(ISNUMBER(Checks!$AD$506),TEXT(Checks!$AD$506,"DD-MMM-YY HH:MM")&amp;" "&amp;Checks!$P$506,"")&amp;IF(Checks!$AE$506="","",CHAR(10)&amp;"Verifier: "&amp;Checks!$AE$506)&amp;IF(Checks!$T$506="","",CHAR(10)&amp;"PIC: "&amp;Checks!$T$506)</f>
        <v/>
      </c>
      <c r="H23" s="115" t="str">
        <f aca="false">IF(Checks!$AH$506="","",Checks!$AH$506)</f>
        <v>OPEN</v>
      </c>
    </row>
    <row r="24" customFormat="false" ht="114" hidden="false" customHeight="true" outlineLevel="0" collapsed="false">
      <c r="A24" s="114" t="str">
        <f aca="false">Checks!$A$507&amp;CHAR(10)&amp;IF(Checks!$I$507="","",Checks!$I$507&amp;": ")&amp;Checks!$J$507</f>
        <v>F16-T7-02
Menu: Printed menu cards confirmed (content, cycle, language, quantity)</v>
      </c>
      <c r="B24" s="114" t="str">
        <f aca="false">Checks!$K$507&amp;IF(Checks!$O$507="","",IF(Checks!$K$507="","",CHAR(10))&amp;"Note: "&amp;Checks!$O$507)</f>
        <v>Menu card matches approved menu for this flight</v>
      </c>
      <c r="C24" s="114" t="str">
        <f aca="false">Checks!$N$507&amp;CHAR(10)&amp;IF(ISNUMBER(Checks!$R$507),TEXT(Checks!$R$507,"DD-MMM-YY HH:MM"),"")&amp;" "&amp;Checks!$P$507</f>
        <v>Required
19-Oct-26 09:10 KUL</v>
      </c>
      <c r="D24" s="114" t="str">
        <f aca="false">IF(Checks!$U$507="","",Checks!$U$507)&amp;IF(Checks!$AB$507="","",CHAR(10)&amp;"CA: "&amp;Checks!$AB$507)</f>
        <v/>
      </c>
      <c r="E24" s="114" t="str">
        <f aca="false">IF(Checks!$V$507="","",Checks!$V$507)&amp;IF(Checks!$AC$507="","",IF(Checks!$V$507="","",CHAR(10))&amp;"N/A just.: "&amp;Checks!$AC$507)&amp;IF(Checks!$W$507="","",CHAR(10)&amp;"Batch: "&amp;Checks!$W$507)&amp;IF(AND(Checks!$X$507="",Checks!$Y$507=""),"",CHAR(10)&amp;"Exp: "&amp;Checks!$X$507&amp;"  /  Act: "&amp;Checks!$Y$507)</f>
        <v/>
      </c>
      <c r="F24" s="114" t="str">
        <f aca="false">IF(Checks!$Z$507="","","Evidence: "&amp;Checks!$Z$507)&amp;IF(Checks!$AA$507="","",IF(Checks!$Z$507="","",CHAR(10))&amp;"CA: "&amp;Checks!$AA$507)</f>
        <v/>
      </c>
      <c r="G24" s="114" t="str">
        <f aca="false">IF(ISNUMBER(Checks!$AD$507),TEXT(Checks!$AD$507,"DD-MMM-YY HH:MM")&amp;" "&amp;Checks!$P$507,"")&amp;IF(Checks!$AE$507="","",CHAR(10)&amp;"Verifier: "&amp;Checks!$AE$507)&amp;IF(Checks!$T$507="","",CHAR(10)&amp;"PIC: "&amp;Checks!$T$507)</f>
        <v/>
      </c>
      <c r="H24" s="115" t="str">
        <f aca="false">IF(Checks!$AH$507="","",Checks!$AH$507)</f>
        <v>OPEN</v>
      </c>
    </row>
    <row r="25" customFormat="false" ht="114" hidden="false" customHeight="true" outlineLevel="0" collapsed="false">
      <c r="A25" s="114" t="str">
        <f aca="false">Checks!$A$508&amp;CHAR(10)&amp;IF(Checks!$I$508="","",Checks!$I$508&amp;": ")&amp;Checks!$J$508</f>
        <v>F16-T7-03
IFE: Digital menu in IFE confirmed (A339 only)</v>
      </c>
      <c r="B25" s="114" t="str">
        <f aca="false">Checks!$K$508&amp;IF(Checks!$O$508="","",IF(Checks!$K$508="","",CHAR(10))&amp;"Note: "&amp;Checks!$O$508)</f>
        <v>Applies when fleet = A339
Note: Digital IFE menu applies to A339 only (user brief). Applicability follows the Fleet cell on Flights.</v>
      </c>
      <c r="C25" s="114" t="str">
        <f aca="false">Checks!$N$508&amp;CHAR(10)&amp;IF(ISNUMBER(Checks!$R$508),TEXT(Checks!$R$508,"DD-MMM-YY HH:MM"),"")&amp;" "&amp;Checks!$P$508</f>
        <v>N/A – rule
19-Oct-26 09:10 KUL</v>
      </c>
      <c r="D25" s="114" t="str">
        <f aca="false">IF(Checks!$U$508="","",Checks!$U$508)&amp;IF(Checks!$AB$508="","",CHAR(10)&amp;"CA: "&amp;Checks!$AB$508)</f>
        <v/>
      </c>
      <c r="E25" s="114" t="str">
        <f aca="false">IF(Checks!$V$508="","",Checks!$V$508)&amp;IF(Checks!$AC$508="","",IF(Checks!$V$508="","",CHAR(10))&amp;"N/A just.: "&amp;Checks!$AC$508)&amp;IF(Checks!$W$508="","",CHAR(10)&amp;"Batch: "&amp;Checks!$W$508)&amp;IF(AND(Checks!$X$508="",Checks!$Y$508=""),"",CHAR(10)&amp;"Exp: "&amp;Checks!$X$508&amp;"  /  Act: "&amp;Checks!$Y$508)</f>
        <v/>
      </c>
      <c r="F25" s="114" t="str">
        <f aca="false">IF(Checks!$Z$508="","","Evidence: "&amp;Checks!$Z$508)&amp;IF(Checks!$AA$508="","",IF(Checks!$Z$508="","",CHAR(10))&amp;"CA: "&amp;Checks!$AA$508)</f>
        <v/>
      </c>
      <c r="G25" s="114" t="str">
        <f aca="false">IF(ISNUMBER(Checks!$AD$508),TEXT(Checks!$AD$508,"DD-MMM-YY HH:MM")&amp;" "&amp;Checks!$P$508,"")&amp;IF(Checks!$AE$508="","",CHAR(10)&amp;"Verifier: "&amp;Checks!$AE$508)&amp;IF(Checks!$T$508="","",CHAR(10)&amp;"PIC: "&amp;Checks!$T$508)</f>
        <v/>
      </c>
      <c r="H25" s="115" t="str">
        <f aca="false">IF(Checks!$AH$508="","",Checks!$AH$508)</f>
        <v>N/A – RULE</v>
      </c>
    </row>
    <row r="26" customFormat="false" ht="114" hidden="false" customHeight="true" outlineLevel="0" collapsed="false">
      <c r="A26" s="114" t="str">
        <f aca="false">Checks!$A$509&amp;CHAR(10)&amp;IF(Checks!$I$509="","",Checks!$I$509&amp;": ")&amp;Checks!$J$509</f>
        <v>F16-T7-04
Staffing: Experienced catering officer assigned to this flight</v>
      </c>
      <c r="B26" s="114" t="str">
        <f aca="false">Checks!$K$509&amp;IF(Checks!$O$509="","",IF(Checks!$K$509="","",CHAR(10))&amp;"Note: "&amp;Checks!$O$509)</f>
        <v>Record officer name in Result</v>
      </c>
      <c r="C26" s="114" t="str">
        <f aca="false">Checks!$N$509&amp;CHAR(10)&amp;IF(ISNUMBER(Checks!$R$509),TEXT(Checks!$R$509,"DD-MMM-YY HH:MM"),"")&amp;" "&amp;Checks!$P$509</f>
        <v>Required
19-Oct-26 09:10 KUL</v>
      </c>
      <c r="D26" s="114" t="str">
        <f aca="false">IF(Checks!$U$509="","",Checks!$U$509)&amp;IF(Checks!$AB$509="","",CHAR(10)&amp;"CA: "&amp;Checks!$AB$509)</f>
        <v/>
      </c>
      <c r="E26" s="114" t="str">
        <f aca="false">IF(Checks!$V$509="","",Checks!$V$509)&amp;IF(Checks!$AC$509="","",IF(Checks!$V$509="","",CHAR(10))&amp;"N/A just.: "&amp;Checks!$AC$509)&amp;IF(Checks!$W$509="","",CHAR(10)&amp;"Batch: "&amp;Checks!$W$509)&amp;IF(AND(Checks!$X$509="",Checks!$Y$509=""),"",CHAR(10)&amp;"Exp: "&amp;Checks!$X$509&amp;"  /  Act: "&amp;Checks!$Y$509)</f>
        <v/>
      </c>
      <c r="F26" s="114" t="str">
        <f aca="false">IF(Checks!$Z$509="","","Evidence: "&amp;Checks!$Z$509)&amp;IF(Checks!$AA$509="","",IF(Checks!$Z$509="","",CHAR(10))&amp;"CA: "&amp;Checks!$AA$509)</f>
        <v/>
      </c>
      <c r="G26" s="114" t="str">
        <f aca="false">IF(ISNUMBER(Checks!$AD$509),TEXT(Checks!$AD$509,"DD-MMM-YY HH:MM")&amp;" "&amp;Checks!$P$509,"")&amp;IF(Checks!$AE$509="","",CHAR(10)&amp;"Verifier: "&amp;Checks!$AE$509)&amp;IF(Checks!$T$509="","",CHAR(10)&amp;"PIC: "&amp;Checks!$T$509)</f>
        <v/>
      </c>
      <c r="H26" s="115" t="str">
        <f aca="false">IF(Checks!$AH$509="","",Checks!$AH$509)</f>
        <v>OPEN</v>
      </c>
    </row>
    <row r="27" customFormat="false" ht="114" hidden="false" customHeight="true" outlineLevel="0" collapsed="false">
      <c r="A27" s="114" t="str">
        <f aca="false">Checks!$A$510&amp;CHAR(10)&amp;IF(Checks!$I$510="","",Checks!$I$510&amp;": ")&amp;Checks!$J$510</f>
        <v>F16-T7-05
ISOP: All latest applicable ISOP revisions communicated to caterer</v>
      </c>
      <c r="B27" s="114" t="str">
        <f aca="false">Checks!$K$510&amp;IF(Checks!$O$510="","",IF(Checks!$K$510="","",CHAR(10))&amp;"Note: "&amp;Checks!$O$510)</f>
        <v>List revision numbers in Result (see ISOP register)</v>
      </c>
      <c r="C27" s="114" t="str">
        <f aca="false">Checks!$N$510&amp;CHAR(10)&amp;IF(ISNUMBER(Checks!$R$510),TEXT(Checks!$R$510,"DD-MMM-YY HH:MM"),"")&amp;" "&amp;Checks!$P$510</f>
        <v>Required
19-Oct-26 09:10 KUL</v>
      </c>
      <c r="D27" s="114" t="str">
        <f aca="false">IF(Checks!$U$510="","",Checks!$U$510)&amp;IF(Checks!$AB$510="","",CHAR(10)&amp;"CA: "&amp;Checks!$AB$510)</f>
        <v/>
      </c>
      <c r="E27" s="114" t="str">
        <f aca="false">IF(Checks!$V$510="","",Checks!$V$510)&amp;IF(Checks!$AC$510="","",IF(Checks!$V$510="","",CHAR(10))&amp;"N/A just.: "&amp;Checks!$AC$510)&amp;IF(Checks!$W$510="","",CHAR(10)&amp;"Batch: "&amp;Checks!$W$510)&amp;IF(AND(Checks!$X$510="",Checks!$Y$510=""),"",CHAR(10)&amp;"Exp: "&amp;Checks!$X$510&amp;"  /  Act: "&amp;Checks!$Y$510)</f>
        <v/>
      </c>
      <c r="F27" s="114" t="str">
        <f aca="false">IF(Checks!$Z$510="","","Evidence: "&amp;Checks!$Z$510)&amp;IF(Checks!$AA$510="","",IF(Checks!$Z$510="","",CHAR(10))&amp;"CA: "&amp;Checks!$AA$510)</f>
        <v/>
      </c>
      <c r="G27" s="114" t="str">
        <f aca="false">IF(ISNUMBER(Checks!$AD$510),TEXT(Checks!$AD$510,"DD-MMM-YY HH:MM")&amp;" "&amp;Checks!$P$510,"")&amp;IF(Checks!$AE$510="","",CHAR(10)&amp;"Verifier: "&amp;Checks!$AE$510)&amp;IF(Checks!$T$510="","",CHAR(10)&amp;"PIC: "&amp;Checks!$T$510)</f>
        <v/>
      </c>
      <c r="H27" s="115" t="str">
        <f aca="false">IF(Checks!$AH$510="","",Checks!$AH$510)</f>
        <v>OPEN</v>
      </c>
    </row>
    <row r="28" customFormat="false" ht="114" hidden="false" customHeight="true" outlineLevel="0" collapsed="false">
      <c r="A28" s="114" t="str">
        <f aca="false">Checks!$A$511&amp;CHAR(10)&amp;IF(Checks!$I$511="","",Checks!$I$511&amp;": ")&amp;Checks!$J$511</f>
        <v>F16-T7-06
ISOP: Caterer acknowledgement of ISOP revisions recorded</v>
      </c>
      <c r="B28" s="114" t="str">
        <f aca="false">Checks!$K$511&amp;IF(Checks!$O$511="","",IF(Checks!$K$511="","",CHAR(10))&amp;"Note: "&amp;Checks!$O$511)</f>
        <v>Record acknowledgement ref in Evidence</v>
      </c>
      <c r="C28" s="114" t="str">
        <f aca="false">Checks!$N$511&amp;CHAR(10)&amp;IF(ISNUMBER(Checks!$R$511),TEXT(Checks!$R$511,"DD-MMM-YY HH:MM"),"")&amp;" "&amp;Checks!$P$511</f>
        <v>Required
19-Oct-26 09:10 KUL</v>
      </c>
      <c r="D28" s="114" t="str">
        <f aca="false">IF(Checks!$U$511="","",Checks!$U$511)&amp;IF(Checks!$AB$511="","",CHAR(10)&amp;"CA: "&amp;Checks!$AB$511)</f>
        <v/>
      </c>
      <c r="E28" s="114" t="str">
        <f aca="false">IF(Checks!$V$511="","",Checks!$V$511)&amp;IF(Checks!$AC$511="","",IF(Checks!$V$511="","",CHAR(10))&amp;"N/A just.: "&amp;Checks!$AC$511)&amp;IF(Checks!$W$511="","",CHAR(10)&amp;"Batch: "&amp;Checks!$W$511)&amp;IF(AND(Checks!$X$511="",Checks!$Y$511=""),"",CHAR(10)&amp;"Exp: "&amp;Checks!$X$511&amp;"  /  Act: "&amp;Checks!$Y$511)</f>
        <v/>
      </c>
      <c r="F28" s="114" t="str">
        <f aca="false">IF(Checks!$Z$511="","","Evidence: "&amp;Checks!$Z$511)&amp;IF(Checks!$AA$511="","",IF(Checks!$Z$511="","",CHAR(10))&amp;"CA: "&amp;Checks!$AA$511)</f>
        <v/>
      </c>
      <c r="G28" s="114" t="str">
        <f aca="false">IF(ISNUMBER(Checks!$AD$511),TEXT(Checks!$AD$511,"DD-MMM-YY HH:MM")&amp;" "&amp;Checks!$P$511,"")&amp;IF(Checks!$AE$511="","",CHAR(10)&amp;"Verifier: "&amp;Checks!$AE$511)&amp;IF(Checks!$T$511="","",CHAR(10)&amp;"PIC: "&amp;Checks!$T$511)</f>
        <v/>
      </c>
      <c r="H28" s="115" t="str">
        <f aca="false">IF(Checks!$AH$511="","",Checks!$AH$511)</f>
        <v>OPEN</v>
      </c>
    </row>
    <row r="29" customFormat="false" ht="114" hidden="false" customHeight="true" outlineLevel="0" collapsed="false">
      <c r="A29" s="114" t="str">
        <f aca="false">Checks!$A$512&amp;CHAR(10)&amp;IF(Checks!$I$512="","",Checks!$I$512&amp;": ")&amp;Checks!$J$512</f>
        <v>F16-T7-07
Documents: Galley loading diagram (GLD) received, revision recorded &amp; attached</v>
      </c>
      <c r="B29" s="114" t="str">
        <f aca="false">Checks!$K$512&amp;IF(Checks!$O$512="","",IF(Checks!$K$512="","",CHAR(10))&amp;"Note: "&amp;Checks!$O$512)</f>
        <v>Documents sheet row complete</v>
      </c>
      <c r="C29" s="114" t="str">
        <f aca="false">Checks!$N$512&amp;CHAR(10)&amp;IF(ISNUMBER(Checks!$R$512),TEXT(Checks!$R$512,"DD-MMM-YY HH:MM"),"")&amp;" "&amp;Checks!$P$512</f>
        <v>Required
19-Oct-26 09:10 KUL</v>
      </c>
      <c r="D29" s="114" t="str">
        <f aca="false">IF(Checks!$U$512="","",Checks!$U$512)&amp;IF(Checks!$AB$512="","",CHAR(10)&amp;"CA: "&amp;Checks!$AB$512)</f>
        <v/>
      </c>
      <c r="E29" s="114" t="str">
        <f aca="false">IF(Checks!$V$512="","",Checks!$V$512)&amp;IF(Checks!$AC$512="","",IF(Checks!$V$512="","",CHAR(10))&amp;"N/A just.: "&amp;Checks!$AC$512)&amp;IF(Checks!$W$512="","",CHAR(10)&amp;"Batch: "&amp;Checks!$W$512)&amp;IF(AND(Checks!$X$512="",Checks!$Y$512=""),"",CHAR(10)&amp;"Exp: "&amp;Checks!$X$512&amp;"  /  Act: "&amp;Checks!$Y$512)</f>
        <v/>
      </c>
      <c r="F29" s="114" t="str">
        <f aca="false">IF(Checks!$Z$512="","","Evidence: "&amp;Checks!$Z$512)&amp;IF(Checks!$AA$512="","",IF(Checks!$Z$512="","",CHAR(10))&amp;"CA: "&amp;Checks!$AA$512)</f>
        <v/>
      </c>
      <c r="G29" s="114" t="str">
        <f aca="false">IF(ISNUMBER(Checks!$AD$512),TEXT(Checks!$AD$512,"DD-MMM-YY HH:MM")&amp;" "&amp;Checks!$P$512,"")&amp;IF(Checks!$AE$512="","",CHAR(10)&amp;"Verifier: "&amp;Checks!$AE$512)&amp;IF(Checks!$T$512="","",CHAR(10)&amp;"PIC: "&amp;Checks!$T$512)</f>
        <v/>
      </c>
      <c r="H29" s="115" t="str">
        <f aca="false">IF(Checks!$AH$512="","",Checks!$AH$512)</f>
        <v>OPEN</v>
      </c>
    </row>
    <row r="30" customFormat="false" ht="114" hidden="false" customHeight="true" outlineLevel="0" collapsed="false">
      <c r="A30" s="114" t="str">
        <f aca="false">Checks!$A$513&amp;CHAR(10)&amp;IF(Checks!$I$513="","",Checks!$I$513&amp;": ")&amp;Checks!$J$513</f>
        <v>F16-T7-08
Documents: Menu checklist received, revision recorded &amp; attached</v>
      </c>
      <c r="B30" s="114" t="str">
        <f aca="false">Checks!$K$513&amp;IF(Checks!$O$513="","",IF(Checks!$K$513="","",CHAR(10))&amp;"Note: "&amp;Checks!$O$513)</f>
        <v>Documents sheet row complete</v>
      </c>
      <c r="C30" s="114" t="str">
        <f aca="false">Checks!$N$513&amp;CHAR(10)&amp;IF(ISNUMBER(Checks!$R$513),TEXT(Checks!$R$513,"DD-MMM-YY HH:MM"),"")&amp;" "&amp;Checks!$P$513</f>
        <v>Required
19-Oct-26 09:10 KUL</v>
      </c>
      <c r="D30" s="114" t="str">
        <f aca="false">IF(Checks!$U$513="","",Checks!$U$513)&amp;IF(Checks!$AB$513="","",CHAR(10)&amp;"CA: "&amp;Checks!$AB$513)</f>
        <v/>
      </c>
      <c r="E30" s="114" t="str">
        <f aca="false">IF(Checks!$V$513="","",Checks!$V$513)&amp;IF(Checks!$AC$513="","",IF(Checks!$V$513="","",CHAR(10))&amp;"N/A just.: "&amp;Checks!$AC$513)&amp;IF(Checks!$W$513="","",CHAR(10)&amp;"Batch: "&amp;Checks!$W$513)&amp;IF(AND(Checks!$X$513="",Checks!$Y$513=""),"",CHAR(10)&amp;"Exp: "&amp;Checks!$X$513&amp;"  /  Act: "&amp;Checks!$Y$513)</f>
        <v/>
      </c>
      <c r="F30" s="114" t="str">
        <f aca="false">IF(Checks!$Z$513="","","Evidence: "&amp;Checks!$Z$513)&amp;IF(Checks!$AA$513="","",IF(Checks!$Z$513="","",CHAR(10))&amp;"CA: "&amp;Checks!$AA$513)</f>
        <v/>
      </c>
      <c r="G30" s="114" t="str">
        <f aca="false">IF(ISNUMBER(Checks!$AD$513),TEXT(Checks!$AD$513,"DD-MMM-YY HH:MM")&amp;" "&amp;Checks!$P$513,"")&amp;IF(Checks!$AE$513="","",CHAR(10)&amp;"Verifier: "&amp;Checks!$AE$513)&amp;IF(Checks!$T$513="","",CHAR(10)&amp;"PIC: "&amp;Checks!$T$513)</f>
        <v/>
      </c>
      <c r="H30" s="115" t="str">
        <f aca="false">IF(Checks!$AH$513="","",Checks!$AH$513)</f>
        <v>OPEN</v>
      </c>
    </row>
    <row r="31" customFormat="false" ht="114" hidden="false" customHeight="true" outlineLevel="0" collapsed="false">
      <c r="A31" s="114" t="str">
        <f aca="false">Checks!$A$514&amp;CHAR(10)&amp;IF(Checks!$I$514="","",Checks!$I$514&amp;": ")&amp;Checks!$J$514</f>
        <v>F16-T7-09
Uplift plan: Uplift plan confirmed with caterer vs STD Uplift Information</v>
      </c>
      <c r="B31" s="114" t="str">
        <f aca="false">Checks!$K$514&amp;IF(Checks!$O$514="","",IF(Checks!$K$514="","",CHAR(10))&amp;"Note: "&amp;Checks!$O$514)</f>
        <v>Service: 1 Meal + DAT(Noodles Svc) (Meal); meal uplift stn KUL (ref lists KUL/HKG)</v>
      </c>
      <c r="C31" s="114" t="str">
        <f aca="false">Checks!$N$514&amp;CHAR(10)&amp;IF(ISNUMBER(Checks!$R$514),TEXT(Checks!$R$514,"DD-MMM-YY HH:MM"),"")&amp;" "&amp;Checks!$P$514</f>
        <v>Required
19-Oct-26 09:10 KUL</v>
      </c>
      <c r="D31" s="114" t="str">
        <f aca="false">IF(Checks!$U$514="","",Checks!$U$514)&amp;IF(Checks!$AB$514="","",CHAR(10)&amp;"CA: "&amp;Checks!$AB$514)</f>
        <v/>
      </c>
      <c r="E31" s="114" t="str">
        <f aca="false">IF(Checks!$V$514="","",Checks!$V$514)&amp;IF(Checks!$AC$514="","",IF(Checks!$V$514="","",CHAR(10))&amp;"N/A just.: "&amp;Checks!$AC$514)&amp;IF(Checks!$W$514="","",CHAR(10)&amp;"Batch: "&amp;Checks!$W$514)&amp;IF(AND(Checks!$X$514="",Checks!$Y$514=""),"",CHAR(10)&amp;"Exp: "&amp;Checks!$X$514&amp;"  /  Act: "&amp;Checks!$Y$514)</f>
        <v/>
      </c>
      <c r="F31" s="114" t="str">
        <f aca="false">IF(Checks!$Z$514="","","Evidence: "&amp;Checks!$Z$514)&amp;IF(Checks!$AA$514="","",IF(Checks!$Z$514="","",CHAR(10))&amp;"CA: "&amp;Checks!$AA$514)</f>
        <v/>
      </c>
      <c r="G31" s="114" t="str">
        <f aca="false">IF(ISNUMBER(Checks!$AD$514),TEXT(Checks!$AD$514,"DD-MMM-YY HH:MM")&amp;" "&amp;Checks!$P$514,"")&amp;IF(Checks!$AE$514="","",CHAR(10)&amp;"Verifier: "&amp;Checks!$AE$514)&amp;IF(Checks!$T$514="","",CHAR(10)&amp;"PIC: "&amp;Checks!$T$514)</f>
        <v/>
      </c>
      <c r="H31" s="115" t="str">
        <f aca="false">IF(Checks!$AH$514="","",Checks!$AH$514)</f>
        <v>OPEN</v>
      </c>
    </row>
    <row r="32" customFormat="false" ht="25.5" hidden="false" customHeight="true" outlineLevel="0" collapsed="false">
      <c r="A32" s="113"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Checks!$A$515&amp;CHAR(10)&amp;IF(Checks!$I$515="","",Checks!$I$515&amp;": ")&amp;Checks!$J$515</f>
        <v>F16-T24-01
Meal: Sensory test repeated on ACTUAL production batch for this flight</v>
      </c>
      <c r="B33" s="114" t="str">
        <f aca="false">Checks!$K$515&amp;IF(Checks!$O$515="","",IF(Checks!$K$515="","",CHAR(10))&amp;"Note: "&amp;Checks!$O$515)</f>
        <v>Batch ID, result, CA and acceptance mandatory</v>
      </c>
      <c r="C33" s="114" t="str">
        <f aca="false">Checks!$N$515&amp;CHAR(10)&amp;IF(ISNUMBER(Checks!$R$515),TEXT(Checks!$R$515,"DD-MMM-YY HH:MM"),"")&amp;" "&amp;Checks!$P$515</f>
        <v>Required
25-Oct-26 09:10 KUL</v>
      </c>
      <c r="D33" s="114" t="str">
        <f aca="false">IF(Checks!$U$515="","",Checks!$U$515)&amp;IF(Checks!$AB$515="","",CHAR(10)&amp;"CA: "&amp;Checks!$AB$515)</f>
        <v/>
      </c>
      <c r="E33" s="114" t="str">
        <f aca="false">IF(Checks!$V$515="","",Checks!$V$515)&amp;IF(Checks!$AC$515="","",IF(Checks!$V$515="","",CHAR(10))&amp;"N/A just.: "&amp;Checks!$AC$515)&amp;IF(Checks!$W$515="","",CHAR(10)&amp;"Batch: "&amp;Checks!$W$515)&amp;IF(AND(Checks!$X$515="",Checks!$Y$515=""),"",CHAR(10)&amp;"Exp: "&amp;Checks!$X$515&amp;"  /  Act: "&amp;Checks!$Y$515)</f>
        <v/>
      </c>
      <c r="F33" s="114" t="str">
        <f aca="false">IF(Checks!$Z$515="","","Evidence: "&amp;Checks!$Z$515)&amp;IF(Checks!$AA$515="","",IF(Checks!$Z$515="","",CHAR(10))&amp;"CA: "&amp;Checks!$AA$515)</f>
        <v/>
      </c>
      <c r="G33" s="114" t="str">
        <f aca="false">IF(ISNUMBER(Checks!$AD$515),TEXT(Checks!$AD$515,"DD-MMM-YY HH:MM")&amp;" "&amp;Checks!$P$515,"")&amp;IF(Checks!$AE$515="","",CHAR(10)&amp;"Verifier: "&amp;Checks!$AE$515)&amp;IF(Checks!$T$515="","",CHAR(10)&amp;"PIC: "&amp;Checks!$T$515)</f>
        <v/>
      </c>
      <c r="H33" s="115" t="str">
        <f aca="false">IF(Checks!$AH$515="","",Checks!$AH$515)</f>
        <v>OPEN</v>
      </c>
    </row>
    <row r="34" customFormat="false" ht="25.5" hidden="false" customHeight="true" outlineLevel="0" collapsed="false">
      <c r="A34" s="113"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Checks!$A$516&amp;CHAR(10)&amp;IF(Checks!$I$516="","",Checks!$I$516&amp;": ")&amp;Checks!$J$516</f>
        <v>F16-T12-01
Meal: Meal quality vs menu checklist</v>
      </c>
      <c r="B35" s="114" t="str">
        <f aca="false">Checks!$K$516&amp;IF(Checks!$O$516="","",IF(Checks!$K$516="","",CHAR(10))&amp;"Note: "&amp;Checks!$O$516)</f>
        <v>Note: Preparation check at caterer - does NOT confirm loading.</v>
      </c>
      <c r="C35" s="114" t="str">
        <f aca="false">Checks!$N$516&amp;CHAR(10)&amp;IF(ISNUMBER(Checks!$R$516),TEXT(Checks!$R$516,"DD-MMM-YY HH:MM"),"")&amp;" "&amp;Checks!$P$516</f>
        <v>Required
25-Oct-26 21:10 KUL</v>
      </c>
      <c r="D35" s="114" t="str">
        <f aca="false">IF(Checks!$U$516="","",Checks!$U$516)&amp;IF(Checks!$AB$516="","",CHAR(10)&amp;"CA: "&amp;Checks!$AB$516)</f>
        <v/>
      </c>
      <c r="E35" s="114" t="str">
        <f aca="false">IF(Checks!$V$516="","",Checks!$V$516)&amp;IF(Checks!$AC$516="","",IF(Checks!$V$516="","",CHAR(10))&amp;"N/A just.: "&amp;Checks!$AC$516)&amp;IF(Checks!$W$516="","",CHAR(10)&amp;"Batch: "&amp;Checks!$W$516)&amp;IF(AND(Checks!$X$516="",Checks!$Y$516=""),"",CHAR(10)&amp;"Exp: "&amp;Checks!$X$516&amp;"  /  Act: "&amp;Checks!$Y$516)</f>
        <v/>
      </c>
      <c r="F35" s="114" t="str">
        <f aca="false">IF(Checks!$Z$516="","","Evidence: "&amp;Checks!$Z$516)&amp;IF(Checks!$AA$516="","",IF(Checks!$Z$516="","",CHAR(10))&amp;"CA: "&amp;Checks!$AA$516)</f>
        <v/>
      </c>
      <c r="G35" s="114" t="str">
        <f aca="false">IF(ISNUMBER(Checks!$AD$516),TEXT(Checks!$AD$516,"DD-MMM-YY HH:MM")&amp;" "&amp;Checks!$P$516,"")&amp;IF(Checks!$AE$516="","",CHAR(10)&amp;"Verifier: "&amp;Checks!$AE$516)&amp;IF(Checks!$T$516="","",CHAR(10)&amp;"PIC: "&amp;Checks!$T$516)</f>
        <v/>
      </c>
      <c r="H35" s="115" t="str">
        <f aca="false">IF(Checks!$AH$516="","",Checks!$AH$516)</f>
        <v>OPEN</v>
      </c>
    </row>
    <row r="36" customFormat="false" ht="114" hidden="false" customHeight="true" outlineLevel="0" collapsed="false">
      <c r="A36" s="114" t="str">
        <f aca="false">Checks!$A$517&amp;CHAR(10)&amp;IF(Checks!$I$517="","",Checks!$I$517&amp;": ")&amp;Checks!$J$517</f>
        <v>F16-T12-02
Meal: Meal quantities vs menu checklist</v>
      </c>
      <c r="B36" s="114" t="str">
        <f aca="false">Checks!$K$517&amp;IF(Checks!$O$517="","",IF(Checks!$K$517="","",CHAR(10))&amp;"Note: "&amp;Checks!$O$517)</f>
        <v>Enter expected &amp; actual
Note: Preparation check at caterer - does NOT confirm loading.</v>
      </c>
      <c r="C36" s="114" t="str">
        <f aca="false">Checks!$N$517&amp;CHAR(10)&amp;IF(ISNUMBER(Checks!$R$517),TEXT(Checks!$R$517,"DD-MMM-YY HH:MM"),"")&amp;" "&amp;Checks!$P$517</f>
        <v>Required
25-Oct-26 21:10 KUL</v>
      </c>
      <c r="D36" s="114" t="str">
        <f aca="false">IF(Checks!$U$517="","",Checks!$U$517)&amp;IF(Checks!$AB$517="","",CHAR(10)&amp;"CA: "&amp;Checks!$AB$517)</f>
        <v/>
      </c>
      <c r="E36" s="114" t="str">
        <f aca="false">IF(Checks!$V$517="","",Checks!$V$517)&amp;IF(Checks!$AC$517="","",IF(Checks!$V$517="","",CHAR(10))&amp;"N/A just.: "&amp;Checks!$AC$517)&amp;IF(Checks!$W$517="","",CHAR(10)&amp;"Batch: "&amp;Checks!$W$517)&amp;IF(AND(Checks!$X$517="",Checks!$Y$517=""),"",CHAR(10)&amp;"Exp: "&amp;Checks!$X$517&amp;"  /  Act: "&amp;Checks!$Y$517)</f>
        <v/>
      </c>
      <c r="F36" s="114" t="str">
        <f aca="false">IF(Checks!$Z$517="","","Evidence: "&amp;Checks!$Z$517)&amp;IF(Checks!$AA$517="","",IF(Checks!$Z$517="","",CHAR(10))&amp;"CA: "&amp;Checks!$AA$517)</f>
        <v/>
      </c>
      <c r="G36" s="114" t="str">
        <f aca="false">IF(ISNUMBER(Checks!$AD$517),TEXT(Checks!$AD$517,"DD-MMM-YY HH:MM")&amp;" "&amp;Checks!$P$517,"")&amp;IF(Checks!$AE$517="","",CHAR(10)&amp;"Verifier: "&amp;Checks!$AE$517)&amp;IF(Checks!$T$517="","",CHAR(10)&amp;"PIC: "&amp;Checks!$T$517)</f>
        <v/>
      </c>
      <c r="H36" s="115" t="str">
        <f aca="false">IF(Checks!$AH$517="","",Checks!$AH$517)</f>
        <v>OPEN</v>
      </c>
    </row>
    <row r="37" customFormat="false" ht="114" hidden="false" customHeight="true" outlineLevel="0" collapsed="false">
      <c r="A37" s="114" t="str">
        <f aca="false">Checks!$A$518&amp;CHAR(10)&amp;IF(Checks!$I$518="","",Checks!$I$518&amp;": ")&amp;Checks!$J$518</f>
        <v>F16-T12-03
Equipment: Equipment cleanliness vs GLD</v>
      </c>
      <c r="B37" s="114" t="str">
        <f aca="false">Checks!$K$518&amp;IF(Checks!$O$518="","",IF(Checks!$K$518="","",CHAR(10))&amp;"Note: "&amp;Checks!$O$518)</f>
        <v>Note: Preparation check at caterer - does NOT confirm loading.</v>
      </c>
      <c r="C37" s="114" t="str">
        <f aca="false">Checks!$N$518&amp;CHAR(10)&amp;IF(ISNUMBER(Checks!$R$518),TEXT(Checks!$R$518,"DD-MMM-YY HH:MM"),"")&amp;" "&amp;Checks!$P$518</f>
        <v>Required
25-Oct-26 21:10 KUL</v>
      </c>
      <c r="D37" s="114" t="str">
        <f aca="false">IF(Checks!$U$518="","",Checks!$U$518)&amp;IF(Checks!$AB$518="","",CHAR(10)&amp;"CA: "&amp;Checks!$AB$518)</f>
        <v/>
      </c>
      <c r="E37" s="114" t="str">
        <f aca="false">IF(Checks!$V$518="","",Checks!$V$518)&amp;IF(Checks!$AC$518="","",IF(Checks!$V$518="","",CHAR(10))&amp;"N/A just.: "&amp;Checks!$AC$518)&amp;IF(Checks!$W$518="","",CHAR(10)&amp;"Batch: "&amp;Checks!$W$518)&amp;IF(AND(Checks!$X$518="",Checks!$Y$518=""),"",CHAR(10)&amp;"Exp: "&amp;Checks!$X$518&amp;"  /  Act: "&amp;Checks!$Y$518)</f>
        <v/>
      </c>
      <c r="F37" s="114" t="str">
        <f aca="false">IF(Checks!$Z$518="","","Evidence: "&amp;Checks!$Z$518)&amp;IF(Checks!$AA$518="","",IF(Checks!$Z$518="","",CHAR(10))&amp;"CA: "&amp;Checks!$AA$518)</f>
        <v/>
      </c>
      <c r="G37" s="114" t="str">
        <f aca="false">IF(ISNUMBER(Checks!$AD$518),TEXT(Checks!$AD$518,"DD-MMM-YY HH:MM")&amp;" "&amp;Checks!$P$518,"")&amp;IF(Checks!$AE$518="","",CHAR(10)&amp;"Verifier: "&amp;Checks!$AE$518)&amp;IF(Checks!$T$518="","",CHAR(10)&amp;"PIC: "&amp;Checks!$T$518)</f>
        <v/>
      </c>
      <c r="H37" s="115" t="str">
        <f aca="false">IF(Checks!$AH$518="","",Checks!$AH$518)</f>
        <v>OPEN</v>
      </c>
    </row>
    <row r="38" customFormat="false" ht="114" hidden="false" customHeight="true" outlineLevel="0" collapsed="false">
      <c r="A38" s="114" t="str">
        <f aca="false">Checks!$A$519&amp;CHAR(10)&amp;IF(Checks!$I$519="","",Checks!$I$519&amp;": ")&amp;Checks!$J$519</f>
        <v>F16-T12-04
Equipment: Equipment presentation vs GLD</v>
      </c>
      <c r="B38" s="114" t="str">
        <f aca="false">Checks!$K$519&amp;IF(Checks!$O$519="","",IF(Checks!$K$519="","",CHAR(10))&amp;"Note: "&amp;Checks!$O$519)</f>
        <v>Note: Preparation check at caterer - does NOT confirm loading.</v>
      </c>
      <c r="C38" s="114" t="str">
        <f aca="false">Checks!$N$519&amp;CHAR(10)&amp;IF(ISNUMBER(Checks!$R$519),TEXT(Checks!$R$519,"DD-MMM-YY HH:MM"),"")&amp;" "&amp;Checks!$P$519</f>
        <v>Required
25-Oct-26 21:10 KUL</v>
      </c>
      <c r="D38" s="114" t="str">
        <f aca="false">IF(Checks!$U$519="","",Checks!$U$519)&amp;IF(Checks!$AB$519="","",CHAR(10)&amp;"CA: "&amp;Checks!$AB$519)</f>
        <v/>
      </c>
      <c r="E38" s="114" t="str">
        <f aca="false">IF(Checks!$V$519="","",Checks!$V$519)&amp;IF(Checks!$AC$519="","",IF(Checks!$V$519="","",CHAR(10))&amp;"N/A just.: "&amp;Checks!$AC$519)&amp;IF(Checks!$W$519="","",CHAR(10)&amp;"Batch: "&amp;Checks!$W$519)&amp;IF(AND(Checks!$X$519="",Checks!$Y$519=""),"",CHAR(10)&amp;"Exp: "&amp;Checks!$X$519&amp;"  /  Act: "&amp;Checks!$Y$519)</f>
        <v/>
      </c>
      <c r="F38" s="114" t="str">
        <f aca="false">IF(Checks!$Z$519="","","Evidence: "&amp;Checks!$Z$519)&amp;IF(Checks!$AA$519="","",IF(Checks!$Z$519="","",CHAR(10))&amp;"CA: "&amp;Checks!$AA$519)</f>
        <v/>
      </c>
      <c r="G38" s="114" t="str">
        <f aca="false">IF(ISNUMBER(Checks!$AD$519),TEXT(Checks!$AD$519,"DD-MMM-YY HH:MM")&amp;" "&amp;Checks!$P$519,"")&amp;IF(Checks!$AE$519="","",CHAR(10)&amp;"Verifier: "&amp;Checks!$AE$519)&amp;IF(Checks!$T$519="","",CHAR(10)&amp;"PIC: "&amp;Checks!$T$519)</f>
        <v/>
      </c>
      <c r="H38" s="115" t="str">
        <f aca="false">IF(Checks!$AH$519="","",Checks!$AH$519)</f>
        <v>OPEN</v>
      </c>
    </row>
    <row r="39" customFormat="false" ht="114" hidden="false" customHeight="true" outlineLevel="0" collapsed="false">
      <c r="A39" s="114" t="str">
        <f aca="false">Checks!$A$520&amp;CHAR(10)&amp;IF(Checks!$I$520="","",Checks!$I$520&amp;": ")&amp;Checks!$J$520</f>
        <v>F16-T12-05
Equipment: Equipment serviceability vs GLD</v>
      </c>
      <c r="B39" s="114" t="str">
        <f aca="false">Checks!$K$520&amp;IF(Checks!$O$520="","",IF(Checks!$K$520="","",CHAR(10))&amp;"Note: "&amp;Checks!$O$520)</f>
        <v>Note: Preparation check at caterer - does NOT confirm loading.</v>
      </c>
      <c r="C39" s="114" t="str">
        <f aca="false">Checks!$N$520&amp;CHAR(10)&amp;IF(ISNUMBER(Checks!$R$520),TEXT(Checks!$R$520,"DD-MMM-YY HH:MM"),"")&amp;" "&amp;Checks!$P$520</f>
        <v>Required
25-Oct-26 21:10 KUL</v>
      </c>
      <c r="D39" s="114" t="str">
        <f aca="false">IF(Checks!$U$520="","",Checks!$U$520)&amp;IF(Checks!$AB$520="","",CHAR(10)&amp;"CA: "&amp;Checks!$AB$520)</f>
        <v/>
      </c>
      <c r="E39" s="114" t="str">
        <f aca="false">IF(Checks!$V$520="","",Checks!$V$520)&amp;IF(Checks!$AC$520="","",IF(Checks!$V$520="","",CHAR(10))&amp;"N/A just.: "&amp;Checks!$AC$520)&amp;IF(Checks!$W$520="","",CHAR(10)&amp;"Batch: "&amp;Checks!$W$520)&amp;IF(AND(Checks!$X$520="",Checks!$Y$520=""),"",CHAR(10)&amp;"Exp: "&amp;Checks!$X$520&amp;"  /  Act: "&amp;Checks!$Y$520)</f>
        <v/>
      </c>
      <c r="F39" s="114" t="str">
        <f aca="false">IF(Checks!$Z$520="","","Evidence: "&amp;Checks!$Z$520)&amp;IF(Checks!$AA$520="","",IF(Checks!$Z$520="","",CHAR(10))&amp;"CA: "&amp;Checks!$AA$520)</f>
        <v/>
      </c>
      <c r="G39" s="114" t="str">
        <f aca="false">IF(ISNUMBER(Checks!$AD$520),TEXT(Checks!$AD$520,"DD-MMM-YY HH:MM")&amp;" "&amp;Checks!$P$520,"")&amp;IF(Checks!$AE$520="","",CHAR(10)&amp;"Verifier: "&amp;Checks!$AE$520)&amp;IF(Checks!$T$520="","",CHAR(10)&amp;"PIC: "&amp;Checks!$T$520)</f>
        <v/>
      </c>
      <c r="H39" s="115" t="str">
        <f aca="false">IF(Checks!$AH$520="","",Checks!$AH$520)</f>
        <v>OPEN</v>
      </c>
    </row>
    <row r="40" customFormat="false" ht="190.5" hidden="false" customHeight="true" outlineLevel="0" collapsed="false">
      <c r="A40" s="114" t="str">
        <f aca="false">Checks!$A$521&amp;CHAR(10)&amp;IF(Checks!$I$521="","",Checks!$I$521&amp;": ")&amp;Checks!$J$521</f>
        <v>F16-T12-06
Equipment: Equipment quantities vs GLD</v>
      </c>
      <c r="B40" s="114"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Checks!$N$521&amp;CHAR(10)&amp;IF(ISNUMBER(Checks!$R$521),TEXT(Checks!$R$521,"DD-MMM-YY HH:MM"),"")&amp;" "&amp;Checks!$P$521</f>
        <v>Required
25-Oct-26 21:10 KUL</v>
      </c>
      <c r="D40" s="114" t="str">
        <f aca="false">IF(Checks!$U$521="","",Checks!$U$521)&amp;IF(Checks!$AB$521="","",CHAR(10)&amp;"CA: "&amp;Checks!$AB$521)</f>
        <v/>
      </c>
      <c r="E40" s="114" t="str">
        <f aca="false">IF(Checks!$V$521="","",Checks!$V$521)&amp;IF(Checks!$AC$521="","",IF(Checks!$V$521="","",CHAR(10))&amp;"N/A just.: "&amp;Checks!$AC$521)&amp;IF(Checks!$W$521="","",CHAR(10)&amp;"Batch: "&amp;Checks!$W$521)&amp;IF(AND(Checks!$X$521="",Checks!$Y$521=""),"",CHAR(10)&amp;"Exp: "&amp;Checks!$X$521&amp;"  /  Act: "&amp;Checks!$Y$521)</f>
        <v/>
      </c>
      <c r="F40" s="114" t="str">
        <f aca="false">IF(Checks!$Z$521="","","Evidence: "&amp;Checks!$Z$521)&amp;IF(Checks!$AA$521="","",IF(Checks!$Z$521="","",CHAR(10))&amp;"CA: "&amp;Checks!$AA$521)</f>
        <v/>
      </c>
      <c r="G40" s="114" t="str">
        <f aca="false">IF(ISNUMBER(Checks!$AD$521),TEXT(Checks!$AD$521,"DD-MMM-YY HH:MM")&amp;" "&amp;Checks!$P$521,"")&amp;IF(Checks!$AE$521="","",CHAR(10)&amp;"Verifier: "&amp;Checks!$AE$521)&amp;IF(Checks!$T$521="","",CHAR(10)&amp;"PIC: "&amp;Checks!$T$521)</f>
        <v/>
      </c>
      <c r="H40" s="115" t="str">
        <f aca="false">IF(Checks!$AH$521="","",Checks!$AH$521)</f>
        <v>OPEN</v>
      </c>
    </row>
    <row r="41" customFormat="false" ht="114" hidden="false" customHeight="true" outlineLevel="0" collapsed="false">
      <c r="A41" s="114" t="str">
        <f aca="false">Checks!$A$522&amp;CHAR(10)&amp;IF(Checks!$I$522="","",Checks!$I$522&amp;": ")&amp;Checks!$J$522</f>
        <v>F16-T12-07
Equipment: Loading positions planned vs GLD</v>
      </c>
      <c r="B41" s="114" t="str">
        <f aca="false">Checks!$K$522&amp;IF(Checks!$O$522="","",IF(Checks!$K$522="","",CHAR(10))&amp;"Note: "&amp;Checks!$O$522)</f>
        <v>Note: Preparation check at caterer - does NOT confirm loading.</v>
      </c>
      <c r="C41" s="114" t="str">
        <f aca="false">Checks!$N$522&amp;CHAR(10)&amp;IF(ISNUMBER(Checks!$R$522),TEXT(Checks!$R$522,"DD-MMM-YY HH:MM"),"")&amp;" "&amp;Checks!$P$522</f>
        <v>Required
25-Oct-26 21:10 KUL</v>
      </c>
      <c r="D41" s="114" t="str">
        <f aca="false">IF(Checks!$U$522="","",Checks!$U$522)&amp;IF(Checks!$AB$522="","",CHAR(10)&amp;"CA: "&amp;Checks!$AB$522)</f>
        <v/>
      </c>
      <c r="E41" s="114" t="str">
        <f aca="false">IF(Checks!$V$522="","",Checks!$V$522)&amp;IF(Checks!$AC$522="","",IF(Checks!$V$522="","",CHAR(10))&amp;"N/A just.: "&amp;Checks!$AC$522)&amp;IF(Checks!$W$522="","",CHAR(10)&amp;"Batch: "&amp;Checks!$W$522)&amp;IF(AND(Checks!$X$522="",Checks!$Y$522=""),"",CHAR(10)&amp;"Exp: "&amp;Checks!$X$522&amp;"  /  Act: "&amp;Checks!$Y$522)</f>
        <v/>
      </c>
      <c r="F41" s="114" t="str">
        <f aca="false">IF(Checks!$Z$522="","","Evidence: "&amp;Checks!$Z$522)&amp;IF(Checks!$AA$522="","",IF(Checks!$Z$522="","",CHAR(10))&amp;"CA: "&amp;Checks!$AA$522)</f>
        <v/>
      </c>
      <c r="G41" s="114" t="str">
        <f aca="false">IF(ISNUMBER(Checks!$AD$522),TEXT(Checks!$AD$522,"DD-MMM-YY HH:MM")&amp;" "&amp;Checks!$P$522,"")&amp;IF(Checks!$AE$522="","",CHAR(10)&amp;"Verifier: "&amp;Checks!$AE$522)&amp;IF(Checks!$T$522="","",CHAR(10)&amp;"PIC: "&amp;Checks!$T$522)</f>
        <v/>
      </c>
      <c r="H41" s="115" t="str">
        <f aca="false">IF(Checks!$AH$522="","",Checks!$AH$522)</f>
        <v>OPEN</v>
      </c>
    </row>
    <row r="42" customFormat="false" ht="114" hidden="false" customHeight="true" outlineLevel="0" collapsed="false">
      <c r="A42" s="114" t="str">
        <f aca="false">Checks!$A$523&amp;CHAR(10)&amp;IF(Checks!$I$523="","",Checks!$I$523&amp;": ")&amp;Checks!$J$523</f>
        <v>F16-T12-08
Seat Linen: Seat pillow (EY) - prepared</v>
      </c>
      <c r="B42" s="114" t="str">
        <f aca="false">Checks!$K$523&amp;IF(Checks!$O$523="","",IF(Checks!$K$523="","",CHAR(10))&amp;"Note: "&amp;Checks!$O$523)</f>
        <v>Available 100% (ticked in reference)
Note: Reference gives no uplift stn for this item: preparation checked at the meal uplift stn (KUL) - confirm with caterer.</v>
      </c>
      <c r="C42" s="114" t="str">
        <f aca="false">Checks!$N$523&amp;CHAR(10)&amp;IF(ISNUMBER(Checks!$R$523),TEXT(Checks!$R$523,"DD-MMM-YY HH:MM"),"")&amp;" "&amp;Checks!$P$523</f>
        <v>Required
25-Oct-26 21:10 KUL</v>
      </c>
      <c r="D42" s="114" t="str">
        <f aca="false">IF(Checks!$U$523="","",Checks!$U$523)&amp;IF(Checks!$AB$523="","",CHAR(10)&amp;"CA: "&amp;Checks!$AB$523)</f>
        <v/>
      </c>
      <c r="E42" s="114" t="str">
        <f aca="false">IF(Checks!$V$523="","",Checks!$V$523)&amp;IF(Checks!$AC$523="","",IF(Checks!$V$523="","",CHAR(10))&amp;"N/A just.: "&amp;Checks!$AC$523)&amp;IF(Checks!$W$523="","",CHAR(10)&amp;"Batch: "&amp;Checks!$W$523)&amp;IF(AND(Checks!$X$523="",Checks!$Y$523=""),"",CHAR(10)&amp;"Exp: "&amp;Checks!$X$523&amp;"  /  Act: "&amp;Checks!$Y$523)</f>
        <v/>
      </c>
      <c r="F42" s="114" t="str">
        <f aca="false">IF(Checks!$Z$523="","","Evidence: "&amp;Checks!$Z$523)&amp;IF(Checks!$AA$523="","",IF(Checks!$Z$523="","",CHAR(10))&amp;"CA: "&amp;Checks!$AA$523)</f>
        <v/>
      </c>
      <c r="G42" s="114" t="str">
        <f aca="false">IF(ISNUMBER(Checks!$AD$523),TEXT(Checks!$AD$523,"DD-MMM-YY HH:MM")&amp;" "&amp;Checks!$P$523,"")&amp;IF(Checks!$AE$523="","",CHAR(10)&amp;"Verifier: "&amp;Checks!$AE$523)&amp;IF(Checks!$T$523="","",CHAR(10)&amp;"PIC: "&amp;Checks!$T$523)</f>
        <v/>
      </c>
      <c r="H42" s="115" t="str">
        <f aca="false">IF(Checks!$AH$523="","",Checks!$AH$523)</f>
        <v>OPEN</v>
      </c>
    </row>
    <row r="43" customFormat="false" ht="289.5" hidden="false" customHeight="true" outlineLevel="0" collapsed="false">
      <c r="A43" s="114" t="str">
        <f aca="false">Checks!$A$524&amp;CHAR(10)&amp;IF(Checks!$I$524="","",Checks!$I$524&amp;": ")&amp;Checks!$J$524</f>
        <v>F16-T12-09
Seat Linen: Blanket (EY) - prepared</v>
      </c>
      <c r="B43" s="114"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4" t="str">
        <f aca="false">Checks!$N$524&amp;CHAR(10)&amp;IF(ISNUMBER(Checks!$R$524),TEXT(Checks!$R$524,"DD-MMM-YY HH:MM"),"")&amp;" "&amp;Checks!$P$524</f>
        <v>Clarification required
25-Oct-26 21:10 KUL</v>
      </c>
      <c r="D43" s="114" t="str">
        <f aca="false">IF(Checks!$U$524="","",Checks!$U$524)&amp;IF(Checks!$AB$524="","",CHAR(10)&amp;"CA: "&amp;Checks!$AB$524)</f>
        <v/>
      </c>
      <c r="E43" s="114" t="str">
        <f aca="false">IF(Checks!$V$524="","",Checks!$V$524)&amp;IF(Checks!$AC$524="","",IF(Checks!$V$524="","",CHAR(10))&amp;"N/A just.: "&amp;Checks!$AC$524)&amp;IF(Checks!$W$524="","",CHAR(10)&amp;"Batch: "&amp;Checks!$W$524)&amp;IF(AND(Checks!$X$524="",Checks!$Y$524=""),"",CHAR(10)&amp;"Exp: "&amp;Checks!$X$524&amp;"  /  Act: "&amp;Checks!$Y$524)</f>
        <v/>
      </c>
      <c r="F43" s="114" t="str">
        <f aca="false">IF(Checks!$Z$524="","","Evidence: "&amp;Checks!$Z$524)&amp;IF(Checks!$AA$524="","",IF(Checks!$Z$524="","",CHAR(10))&amp;"CA: "&amp;Checks!$AA$524)</f>
        <v/>
      </c>
      <c r="G43" s="114" t="str">
        <f aca="false">IF(ISNUMBER(Checks!$AD$524),TEXT(Checks!$AD$524,"DD-MMM-YY HH:MM")&amp;" "&amp;Checks!$P$524,"")&amp;IF(Checks!$AE$524="","",CHAR(10)&amp;"Verifier: "&amp;Checks!$AE$524)&amp;IF(Checks!$T$524="","",CHAR(10)&amp;"PIC: "&amp;Checks!$T$524)</f>
        <v/>
      </c>
      <c r="H43" s="115" t="str">
        <f aca="false">IF(Checks!$AH$524="","",Checks!$AH$524)</f>
        <v>OPEN – CLARIFICATION</v>
      </c>
    </row>
    <row r="44" customFormat="false" ht="124.5" hidden="false" customHeight="true" outlineLevel="0" collapsed="false">
      <c r="A44" s="114" t="str">
        <f aca="false">Checks!$A$525&amp;CHAR(10)&amp;IF(Checks!$I$525="","",Checks!$I$525&amp;": ")&amp;Checks!$J$525</f>
        <v>F16-T12-10
Sales Cart: Sales cart (caterer MCAT) - prepared</v>
      </c>
      <c r="B44" s="114"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4" t="str">
        <f aca="false">Checks!$N$525&amp;CHAR(10)&amp;IF(ISNUMBER(Checks!$R$525),TEXT(Checks!$R$525,"DD-MMM-YY HH:MM"),"")&amp;" "&amp;Checks!$P$525</f>
        <v>Required
25-Oct-26 21:10 KUL</v>
      </c>
      <c r="D44" s="114" t="str">
        <f aca="false">IF(Checks!$U$525="","",Checks!$U$525)&amp;IF(Checks!$AB$525="","",CHAR(10)&amp;"CA: "&amp;Checks!$AB$525)</f>
        <v/>
      </c>
      <c r="E44" s="114" t="str">
        <f aca="false">IF(Checks!$V$525="","",Checks!$V$525)&amp;IF(Checks!$AC$525="","",IF(Checks!$V$525="","",CHAR(10))&amp;"N/A just.: "&amp;Checks!$AC$525)&amp;IF(Checks!$W$525="","",CHAR(10)&amp;"Batch: "&amp;Checks!$W$525)&amp;IF(AND(Checks!$X$525="",Checks!$Y$525=""),"",CHAR(10)&amp;"Exp: "&amp;Checks!$X$525&amp;"  /  Act: "&amp;Checks!$Y$525)</f>
        <v/>
      </c>
      <c r="F44" s="114" t="str">
        <f aca="false">IF(Checks!$Z$525="","","Evidence: "&amp;Checks!$Z$525)&amp;IF(Checks!$AA$525="","",IF(Checks!$Z$525="","",CHAR(10))&amp;"CA: "&amp;Checks!$AA$525)</f>
        <v/>
      </c>
      <c r="G44" s="114" t="str">
        <f aca="false">IF(ISNUMBER(Checks!$AD$525),TEXT(Checks!$AD$525,"DD-MMM-YY HH:MM")&amp;" "&amp;Checks!$P$525,"")&amp;IF(Checks!$AE$525="","",CHAR(10)&amp;"Verifier: "&amp;Checks!$AE$525)&amp;IF(Checks!$T$525="","",CHAR(10)&amp;"PIC: "&amp;Checks!$T$525)</f>
        <v/>
      </c>
      <c r="H44" s="115" t="str">
        <f aca="false">IF(Checks!$AH$525="","",Checks!$AH$525)</f>
        <v>OPEN</v>
      </c>
    </row>
    <row r="45" customFormat="false" ht="25.5" hidden="false" customHeight="true" outlineLevel="0" collapsed="false">
      <c r="A45" s="113"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Checks!$A$526&amp;CHAR(10)&amp;IF(Checks!$I$526="","",Checks!$I$526&amp;": ")&amp;Checks!$J$526</f>
        <v>F16-UPL-01
Meal: Meals physically uplifted on board - quantity vs menu checklist</v>
      </c>
      <c r="B46" s="114" t="str">
        <f aca="false">Checks!$K$526&amp;IF(Checks!$O$526="","",IF(Checks!$K$526="","",CHAR(10))&amp;"Note: "&amp;Checks!$O$526)</f>
        <v>Enter expected &amp; actual
Note: Confirm on board before departure; completion time must fall inside the uplift window.</v>
      </c>
      <c r="C46" s="114" t="str">
        <f aca="false">Checks!$N$526&amp;CHAR(10)&amp;IF(ISNUMBER(Checks!$R$526),TEXT(Checks!$R$526,"DD-MMM-YY HH:MM"),"")&amp;" "&amp;Checks!$P$526</f>
        <v>Required
26-Oct-26 09:10 KUL</v>
      </c>
      <c r="D46" s="114" t="str">
        <f aca="false">IF(Checks!$U$526="","",Checks!$U$526)&amp;IF(Checks!$AB$526="","",CHAR(10)&amp;"CA: "&amp;Checks!$AB$526)</f>
        <v/>
      </c>
      <c r="E46" s="114" t="str">
        <f aca="false">IF(Checks!$V$526="","",Checks!$V$526)&amp;IF(Checks!$AC$526="","",IF(Checks!$V$526="","",CHAR(10))&amp;"N/A just.: "&amp;Checks!$AC$526)&amp;IF(Checks!$W$526="","",CHAR(10)&amp;"Batch: "&amp;Checks!$W$526)&amp;IF(AND(Checks!$X$526="",Checks!$Y$526=""),"",CHAR(10)&amp;"Exp: "&amp;Checks!$X$526&amp;"  /  Act: "&amp;Checks!$Y$526)</f>
        <v/>
      </c>
      <c r="F46" s="114" t="str">
        <f aca="false">IF(Checks!$Z$526="","","Evidence: "&amp;Checks!$Z$526)&amp;IF(Checks!$AA$526="","",IF(Checks!$Z$526="","",CHAR(10))&amp;"CA: "&amp;Checks!$AA$526)</f>
        <v/>
      </c>
      <c r="G46" s="114" t="str">
        <f aca="false">IF(ISNUMBER(Checks!$AD$526),TEXT(Checks!$AD$526,"DD-MMM-YY HH:MM")&amp;" "&amp;Checks!$P$526,"")&amp;IF(Checks!$AE$526="","",CHAR(10)&amp;"Verifier: "&amp;Checks!$AE$526)&amp;IF(Checks!$T$526="","",CHAR(10)&amp;"PIC: "&amp;Checks!$T$526)</f>
        <v/>
      </c>
      <c r="H46" s="115" t="str">
        <f aca="false">IF(Checks!$AH$526="","",Checks!$AH$526)</f>
        <v>OPEN</v>
      </c>
    </row>
    <row r="47" customFormat="false" ht="114" hidden="false" customHeight="true" outlineLevel="0" collapsed="false">
      <c r="A47" s="114" t="str">
        <f aca="false">Checks!$A$527&amp;CHAR(10)&amp;IF(Checks!$I$527="","",Checks!$I$527&amp;": ")&amp;Checks!$J$527</f>
        <v>F16-UPL-02
Equipment: Equipment physically loaded at GLD positions - quantity &amp; positions</v>
      </c>
      <c r="B47" s="114" t="str">
        <f aca="false">Checks!$K$527&amp;IF(Checks!$O$527="","",IF(Checks!$K$527="","",CHAR(10))&amp;"Note: "&amp;Checks!$O$527)</f>
        <v>Enter expected &amp; actual
Note: Confirm on board before departure; completion time must fall inside the uplift window.</v>
      </c>
      <c r="C47" s="114" t="str">
        <f aca="false">Checks!$N$527&amp;CHAR(10)&amp;IF(ISNUMBER(Checks!$R$527),TEXT(Checks!$R$527,"DD-MMM-YY HH:MM"),"")&amp;" "&amp;Checks!$P$527</f>
        <v>Required
26-Oct-26 09:10 KUL</v>
      </c>
      <c r="D47" s="114" t="str">
        <f aca="false">IF(Checks!$U$527="","",Checks!$U$527)&amp;IF(Checks!$AB$527="","",CHAR(10)&amp;"CA: "&amp;Checks!$AB$527)</f>
        <v/>
      </c>
      <c r="E47" s="114" t="str">
        <f aca="false">IF(Checks!$V$527="","",Checks!$V$527)&amp;IF(Checks!$AC$527="","",IF(Checks!$V$527="","",CHAR(10))&amp;"N/A just.: "&amp;Checks!$AC$527)&amp;IF(Checks!$W$527="","",CHAR(10)&amp;"Batch: "&amp;Checks!$W$527)&amp;IF(AND(Checks!$X$527="",Checks!$Y$527=""),"",CHAR(10)&amp;"Exp: "&amp;Checks!$X$527&amp;"  /  Act: "&amp;Checks!$Y$527)</f>
        <v/>
      </c>
      <c r="F47" s="114" t="str">
        <f aca="false">IF(Checks!$Z$527="","","Evidence: "&amp;Checks!$Z$527)&amp;IF(Checks!$AA$527="","",IF(Checks!$Z$527="","",CHAR(10))&amp;"CA: "&amp;Checks!$AA$527)</f>
        <v/>
      </c>
      <c r="G47" s="114" t="str">
        <f aca="false">IF(ISNUMBER(Checks!$AD$527),TEXT(Checks!$AD$527,"DD-MMM-YY HH:MM")&amp;" "&amp;Checks!$P$527,"")&amp;IF(Checks!$AE$527="","",CHAR(10)&amp;"Verifier: "&amp;Checks!$AE$527)&amp;IF(Checks!$T$527="","",CHAR(10)&amp;"PIC: "&amp;Checks!$T$527)</f>
        <v/>
      </c>
      <c r="H47" s="115" t="str">
        <f aca="false">IF(Checks!$AH$527="","",Checks!$AH$527)</f>
        <v>OPEN</v>
      </c>
    </row>
    <row r="48" customFormat="false" ht="114" hidden="false" customHeight="true" outlineLevel="0" collapsed="false">
      <c r="A48" s="114" t="str">
        <f aca="false">Checks!$A$528&amp;CHAR(10)&amp;IF(Checks!$I$528="","",Checks!$I$528&amp;": ")&amp;Checks!$J$528</f>
        <v>F16-UPL-03
Seat Linen: Seat pillow (EY) - on board</v>
      </c>
      <c r="B48" s="114" t="str">
        <f aca="false">Checks!$K$528&amp;IF(Checks!$O$528="","",IF(Checks!$K$528="","",CHAR(10))&amp;"Note: "&amp;Checks!$O$528)</f>
        <v>Available 100% (ticked in reference)</v>
      </c>
      <c r="C48" s="114" t="str">
        <f aca="false">Checks!$N$528&amp;CHAR(10)&amp;IF(ISNUMBER(Checks!$R$528),TEXT(Checks!$R$528,"DD-MMM-YY HH:MM"),"")&amp;" "&amp;Checks!$P$528</f>
        <v>Required
26-Oct-26 09:10 KUL</v>
      </c>
      <c r="D48" s="114" t="str">
        <f aca="false">IF(Checks!$U$528="","",Checks!$U$528)&amp;IF(Checks!$AB$528="","",CHAR(10)&amp;"CA: "&amp;Checks!$AB$528)</f>
        <v/>
      </c>
      <c r="E48" s="114" t="str">
        <f aca="false">IF(Checks!$V$528="","",Checks!$V$528)&amp;IF(Checks!$AC$528="","",IF(Checks!$V$528="","",CHAR(10))&amp;"N/A just.: "&amp;Checks!$AC$528)&amp;IF(Checks!$W$528="","",CHAR(10)&amp;"Batch: "&amp;Checks!$W$528)&amp;IF(AND(Checks!$X$528="",Checks!$Y$528=""),"",CHAR(10)&amp;"Exp: "&amp;Checks!$X$528&amp;"  /  Act: "&amp;Checks!$Y$528)</f>
        <v/>
      </c>
      <c r="F48" s="114" t="str">
        <f aca="false">IF(Checks!$Z$528="","","Evidence: "&amp;Checks!$Z$528)&amp;IF(Checks!$AA$528="","",IF(Checks!$Z$528="","",CHAR(10))&amp;"CA: "&amp;Checks!$AA$528)</f>
        <v/>
      </c>
      <c r="G48" s="114" t="str">
        <f aca="false">IF(ISNUMBER(Checks!$AD$528),TEXT(Checks!$AD$528,"DD-MMM-YY HH:MM")&amp;" "&amp;Checks!$P$528,"")&amp;IF(Checks!$AE$528="","",CHAR(10)&amp;"Verifier: "&amp;Checks!$AE$528)&amp;IF(Checks!$T$528="","",CHAR(10)&amp;"PIC: "&amp;Checks!$T$528)</f>
        <v/>
      </c>
      <c r="H48" s="115" t="str">
        <f aca="false">IF(Checks!$AH$528="","",Checks!$AH$528)</f>
        <v>OPEN</v>
      </c>
    </row>
    <row r="49" customFormat="false" ht="213" hidden="false" customHeight="true" outlineLevel="0" collapsed="false">
      <c r="A49" s="114" t="str">
        <f aca="false">Checks!$A$529&amp;CHAR(10)&amp;IF(Checks!$I$529="","",Checks!$I$529&amp;": ")&amp;Checks!$J$529</f>
        <v>F16-UPL-04
Seat Linen: Blanket (EY) - on board</v>
      </c>
      <c r="B49" s="114"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4" t="str">
        <f aca="false">Checks!$N$529&amp;CHAR(10)&amp;IF(ISNUMBER(Checks!$R$529),TEXT(Checks!$R$529,"DD-MMM-YY HH:MM"),"")&amp;" "&amp;Checks!$P$529</f>
        <v>Clarification required
26-Oct-26 09:10 KUL</v>
      </c>
      <c r="D49" s="114" t="str">
        <f aca="false">IF(Checks!$U$529="","",Checks!$U$529)&amp;IF(Checks!$AB$529="","",CHAR(10)&amp;"CA: "&amp;Checks!$AB$529)</f>
        <v/>
      </c>
      <c r="E49" s="114" t="str">
        <f aca="false">IF(Checks!$V$529="","",Checks!$V$529)&amp;IF(Checks!$AC$529="","",IF(Checks!$V$529="","",CHAR(10))&amp;"N/A just.: "&amp;Checks!$AC$529)&amp;IF(Checks!$W$529="","",CHAR(10)&amp;"Batch: "&amp;Checks!$W$529)&amp;IF(AND(Checks!$X$529="",Checks!$Y$529=""),"",CHAR(10)&amp;"Exp: "&amp;Checks!$X$529&amp;"  /  Act: "&amp;Checks!$Y$529)</f>
        <v/>
      </c>
      <c r="F49" s="114" t="str">
        <f aca="false">IF(Checks!$Z$529="","","Evidence: "&amp;Checks!$Z$529)&amp;IF(Checks!$AA$529="","",IF(Checks!$Z$529="","",CHAR(10))&amp;"CA: "&amp;Checks!$AA$529)</f>
        <v/>
      </c>
      <c r="G49" s="114" t="str">
        <f aca="false">IF(ISNUMBER(Checks!$AD$529),TEXT(Checks!$AD$529,"DD-MMM-YY HH:MM")&amp;" "&amp;Checks!$P$529,"")&amp;IF(Checks!$AE$529="","",CHAR(10)&amp;"Verifier: "&amp;Checks!$AE$529)&amp;IF(Checks!$T$529="","",CHAR(10)&amp;"PIC: "&amp;Checks!$T$529)</f>
        <v/>
      </c>
      <c r="H49" s="115" t="str">
        <f aca="false">IF(Checks!$AH$529="","",Checks!$AH$529)</f>
        <v>OPEN – CLARIFICATION</v>
      </c>
    </row>
    <row r="50" customFormat="false" ht="114" hidden="false" customHeight="true" outlineLevel="0" collapsed="false">
      <c r="A50" s="114" t="str">
        <f aca="false">Checks!$A$530&amp;CHAR(10)&amp;IF(Checks!$I$530="","",Checks!$I$530&amp;": ")&amp;Checks!$J$530</f>
        <v>F16-UPL-05
Sales Cart: Sales cart (caterer MCAT) - on board</v>
      </c>
      <c r="B50" s="114" t="str">
        <f aca="false">SUBSTITUTE(Checks!$K$530&amp;IF(Checks!$O$530="","",IF(Checks!$K$530="","",CHAR(10))&amp;"Note: "&amp;Checks!$O$530),"SALES CART!","Ref: SALES CART!")</f>
        <v>Location 210A (B7M8)
Note: Block 4.08 h &gt;= 4 h (note Ref: SALES CART!C40).</v>
      </c>
      <c r="C50" s="114" t="str">
        <f aca="false">Checks!$N$530&amp;CHAR(10)&amp;IF(ISNUMBER(Checks!$R$530),TEXT(Checks!$R$530,"DD-MMM-YY HH:MM"),"")&amp;" "&amp;Checks!$P$530</f>
        <v>Required
26-Oct-26 09:10 KUL</v>
      </c>
      <c r="D50" s="114" t="str">
        <f aca="false">IF(Checks!$U$530="","",Checks!$U$530)&amp;IF(Checks!$AB$530="","",CHAR(10)&amp;"CA: "&amp;Checks!$AB$530)</f>
        <v/>
      </c>
      <c r="E50" s="114" t="str">
        <f aca="false">IF(Checks!$V$530="","",Checks!$V$530)&amp;IF(Checks!$AC$530="","",IF(Checks!$V$530="","",CHAR(10))&amp;"N/A just.: "&amp;Checks!$AC$530)&amp;IF(Checks!$W$530="","",CHAR(10)&amp;"Batch: "&amp;Checks!$W$530)&amp;IF(AND(Checks!$X$530="",Checks!$Y$530=""),"",CHAR(10)&amp;"Exp: "&amp;Checks!$X$530&amp;"  /  Act: "&amp;Checks!$Y$530)</f>
        <v/>
      </c>
      <c r="F50" s="114" t="str">
        <f aca="false">IF(Checks!$Z$530="","","Evidence: "&amp;Checks!$Z$530)&amp;IF(Checks!$AA$530="","",IF(Checks!$Z$530="","",CHAR(10))&amp;"CA: "&amp;Checks!$AA$530)</f>
        <v/>
      </c>
      <c r="G50" s="114" t="str">
        <f aca="false">IF(ISNUMBER(Checks!$AD$530),TEXT(Checks!$AD$530,"DD-MMM-YY HH:MM")&amp;" "&amp;Checks!$P$530,"")&amp;IF(Checks!$AE$530="","",CHAR(10)&amp;"Verifier: "&amp;Checks!$AE$530)&amp;IF(Checks!$T$530="","",CHAR(10)&amp;"PIC: "&amp;Checks!$T$530)</f>
        <v/>
      </c>
      <c r="H50" s="115" t="str">
        <f aca="false">IF(Checks!$AH$530="","",Checks!$AH$530)</f>
        <v>OPEN</v>
      </c>
    </row>
    <row r="52" customFormat="false" ht="24" hidden="false" customHeight="true" outlineLevel="0" collapsed="false">
      <c r="A52" s="116" t="s">
        <v>3453</v>
      </c>
      <c r="B52" s="116"/>
      <c r="C52" s="116"/>
      <c r="D52" s="116"/>
      <c r="E52" s="116" t="s">
        <v>3454</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3408</v>
      </c>
      <c r="B2" s="94" t="str">
        <f aca="false">Flights!$F$21&amp;"   "&amp;TEXT(Flights!$D$21,"DD-MMM-YY")&amp;" ("&amp;Flights!$E$21&amp;")"</f>
        <v>MH0073   27-Oct-26 (TUE)</v>
      </c>
      <c r="C2" s="94"/>
      <c r="D2" s="94"/>
      <c r="E2" s="95" t="s">
        <v>3409</v>
      </c>
      <c r="F2" s="96" t="str">
        <f aca="false">Flights!$AT$21</f>
        <v>NOT READY – DOCUMENTS</v>
      </c>
      <c r="G2" s="96"/>
      <c r="H2" s="96"/>
    </row>
    <row r="3" customFormat="false" ht="24" hidden="false" customHeight="true" outlineLevel="0" collapsed="false">
      <c r="A3" s="93" t="s">
        <v>3410</v>
      </c>
      <c r="B3" s="94" t="str">
        <f aca="false">Flights!$G$21&amp;" → "&amp;Flights!$H$21&amp;"   Class "&amp;Flights!$K$21&amp;"   Seat "&amp;Flights!$O$21</f>
        <v>HKG → KUL   Class BC   Seat 1C</v>
      </c>
      <c r="C3" s="94"/>
      <c r="D3" s="94"/>
      <c r="E3" s="95" t="s">
        <v>73</v>
      </c>
      <c r="F3" s="95" t="s">
        <v>3411</v>
      </c>
      <c r="G3" s="95" t="s">
        <v>3412</v>
      </c>
      <c r="H3" s="95"/>
    </row>
    <row r="4" customFormat="false" ht="24" hidden="false" customHeight="true" outlineLevel="0" collapsed="false">
      <c r="A4" s="93" t="s">
        <v>3413</v>
      </c>
      <c r="B4" s="94" t="str">
        <f aca="false">IF(ISNUMBER(Flights!$I$21),TEXT(Flights!$I$21,"DD-MMM-YY HH:MM"),"")&amp;" "&amp;Flights!$G$21&amp;"  →  "&amp;IF(ISNUMBER(Flights!$J$21),TEXT(Flights!$J$21,"DD-MMM-YY HH:MM"),"")&amp;" "&amp;Flights!$H$21</f>
        <v>27-Oct-26 14:50 HKG  →  27-Oct-26 18:55 KUL</v>
      </c>
      <c r="C4" s="94"/>
      <c r="D4" s="94"/>
      <c r="E4" s="93" t="s">
        <v>3414</v>
      </c>
      <c r="F4" s="97" t="str">
        <f aca="false">IF(ISNUMBER(Flights!$AG$21),TEXT(Flights!$AG$21,"DD-MMM-YY HH:MM"),"")&amp;" "&amp;Flights!$V$21</f>
        <v>20-Oct-26 14:50 HKG</v>
      </c>
      <c r="G4" s="98" t="n">
        <f aca="false">Flights!$AJ$21</f>
        <v>0</v>
      </c>
      <c r="H4" s="98"/>
    </row>
    <row r="5" customFormat="false" ht="24" hidden="false" customHeight="true" outlineLevel="0" collapsed="false">
      <c r="A5" s="93" t="s">
        <v>3415</v>
      </c>
      <c r="B5" s="94" t="str">
        <f aca="false">Flights!$L$21&amp;" – "&amp;Flights!$M$21</f>
        <v>B738MAX – B737-8 (B7M8)</v>
      </c>
      <c r="C5" s="94"/>
      <c r="D5" s="94"/>
      <c r="E5" s="93" t="s">
        <v>3416</v>
      </c>
      <c r="F5" s="97" t="str">
        <f aca="false">IF(ISNUMBER(Flights!$AH$21),TEXT(Flights!$AH$21,"DD-MMM-YY HH:MM"),"")&amp;" "&amp;Flights!$V$21</f>
        <v>26-Oct-26 14:50 HKG</v>
      </c>
      <c r="G5" s="98" t="n">
        <f aca="false">Flights!$AK$21</f>
        <v>0</v>
      </c>
      <c r="H5" s="98"/>
    </row>
    <row r="6" customFormat="false" ht="24" hidden="false" customHeight="true" outlineLevel="0" collapsed="false">
      <c r="A6" s="93" t="s">
        <v>3417</v>
      </c>
      <c r="B6" s="94" t="str">
        <f aca="false">IF(TRIM(Flights!$N$21)="","__________________",Flights!$N$21)</f>
        <v>__________________</v>
      </c>
      <c r="C6" s="94"/>
      <c r="D6" s="94"/>
      <c r="E6" s="93" t="s">
        <v>3418</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3419</v>
      </c>
      <c r="B7" s="94" t="str">
        <f aca="false">Flights!$T$21</f>
        <v>1 Meal + DAT(Noodles Svc) (Meal)</v>
      </c>
      <c r="C7" s="94"/>
      <c r="D7" s="94"/>
      <c r="E7" s="93" t="s">
        <v>3420</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155</v>
      </c>
      <c r="B8" s="94" t="str">
        <f aca="false">Flights!$V$21&amp;"   (reference uplift stns: "&amp;Flights!$U$21&amp;")"</f>
        <v>HKG   (reference uplift stns: KUL/HKG)</v>
      </c>
      <c r="C8" s="94"/>
      <c r="D8" s="94"/>
      <c r="E8" s="93" t="s">
        <v>3421</v>
      </c>
      <c r="F8" s="99" t="s">
        <v>3422</v>
      </c>
      <c r="G8" s="98" t="n">
        <f aca="false">Flights!$AN$21</f>
        <v>0</v>
      </c>
      <c r="H8" s="98"/>
    </row>
    <row r="9" customFormat="false" ht="12.75" hidden="false" customHeight="true" outlineLevel="0" collapsed="false">
      <c r="A9" s="93" t="s">
        <v>3423</v>
      </c>
      <c r="B9" s="94" t="str">
        <f aca="false">TRIM(Flights!$P$21&amp;"  "&amp;Flights!$Q$21)</f>
        <v>-</v>
      </c>
      <c r="C9" s="94"/>
      <c r="D9" s="94"/>
      <c r="E9" s="93" t="s">
        <v>3424</v>
      </c>
      <c r="F9" s="100" t="n">
        <f aca="false">Flights!$AP$21</f>
        <v>0</v>
      </c>
      <c r="G9" s="100" t="n">
        <f aca="false">Flights!$AQ$21</f>
        <v>0</v>
      </c>
      <c r="H9" s="100" t="n">
        <f aca="false">Flights!$AU$21</f>
        <v>0</v>
      </c>
    </row>
    <row r="10" customFormat="false" ht="24" hidden="false" customHeight="true" outlineLevel="0" collapsed="false">
      <c r="A10" s="93" t="s">
        <v>3425</v>
      </c>
      <c r="B10" s="94" t="str">
        <f aca="false">IF(TRIM(Flights!$X$21)="","__________________",Flights!$X$21)</f>
        <v>__________________</v>
      </c>
      <c r="C10" s="94"/>
      <c r="D10" s="94"/>
      <c r="E10" s="93" t="s">
        <v>3426</v>
      </c>
      <c r="F10" s="100" t="n">
        <f aca="false">Flights!$AO$21</f>
        <v>42</v>
      </c>
      <c r="G10" s="100" t="n">
        <f aca="false">Flights!$AS$21</f>
        <v>4</v>
      </c>
      <c r="H10" s="100" t="n">
        <f aca="false">Flights!$AR$21</f>
        <v>2</v>
      </c>
    </row>
    <row r="11" customFormat="false" ht="21" hidden="false" customHeight="true" outlineLevel="0" collapsed="false">
      <c r="A11" s="93" t="s">
        <v>3427</v>
      </c>
      <c r="B11" s="94" t="str">
        <f aca="false">IF(TRIM(Flights!$Y$21)="","__________________",Flights!$Y$21)</f>
        <v>__________________</v>
      </c>
      <c r="C11" s="94"/>
      <c r="D11" s="94"/>
      <c r="E11" s="93" t="s">
        <v>3428</v>
      </c>
      <c r="F11" s="100" t="str">
        <f aca="false">Flights!$AV$21&amp;" / "&amp;Flights!$AW$21</f>
        <v>0 / 42</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8"/>
      <c r="C13" s="118"/>
      <c r="D13" s="118"/>
      <c r="E13" s="118"/>
      <c r="F13" s="118"/>
      <c r="G13" s="118"/>
      <c r="H13" s="118"/>
    </row>
    <row r="14" customFormat="false" ht="13.5" hidden="false" customHeight="true" outlineLevel="0" collapsed="false">
      <c r="A14" s="95" t="s">
        <v>3433</v>
      </c>
      <c r="B14" s="95" t="s">
        <v>3434</v>
      </c>
      <c r="C14" s="95" t="s">
        <v>3435</v>
      </c>
      <c r="D14" s="95"/>
      <c r="E14" s="95" t="s">
        <v>3436</v>
      </c>
      <c r="F14" s="95" t="s">
        <v>3437</v>
      </c>
      <c r="G14" s="95"/>
      <c r="H14" s="95"/>
    </row>
    <row r="15" customFormat="false" ht="36" hidden="false" customHeight="true" outlineLevel="0" collapsed="false">
      <c r="A15" s="93" t="s">
        <v>3438</v>
      </c>
      <c r="B15" s="94" t="str">
        <f aca="false">IF(Documents!$F$21="","",Documents!$F$21)</f>
        <v/>
      </c>
      <c r="C15" s="99" t="str">
        <f aca="false">IF(Documents!$G$21="","",Documents!$G$21)&amp;IF(ISNUMBER(Documents!$H$21),"  "&amp;TEXT(Documents!$H$21,"DD-MMM-YY"),"")</f>
        <v/>
      </c>
      <c r="D15" s="99"/>
      <c r="E15" s="107" t="str">
        <f aca="false">IF(Documents!$J$21="OUTSTANDING","OUTSTANDING – attach before T-7D (due "&amp;IF(ISNUMBER(Flights!$AG$21),TEXT(Flights!$AG$21,"DD-MMM-YY HH:MM"),"")&amp;" "&amp;Flights!$V$21&amp;")",IF(Documents!$J$21="","Status not recorded",Documents!$J$21))</f>
        <v>OUTSTANDING – attach before T-7D (due 20-Oct-26 14:50 HKG)</v>
      </c>
      <c r="F15" s="108" t="str">
        <f aca="false">"Staple behind this sheet as page A1."&amp;IF(Documents!$I$21="",""," Location: "&amp;Documents!$I$21)</f>
        <v>Staple behind this sheet as page A1.</v>
      </c>
      <c r="G15" s="108"/>
      <c r="H15" s="108"/>
    </row>
    <row r="16" customFormat="false" ht="36" hidden="false" customHeight="true" outlineLevel="0" collapsed="false">
      <c r="A16" s="93" t="s">
        <v>3439</v>
      </c>
      <c r="B16" s="94" t="str">
        <f aca="false">IF(Documents!$K$21="","",Documents!$K$21)</f>
        <v/>
      </c>
      <c r="C16" s="99" t="str">
        <f aca="false">IF(Documents!$L$21="","",Documents!$L$21)&amp;IF(ISNUMBER(Documents!$M$21),"  "&amp;TEXT(Documents!$M$21,"DD-MMM-YY"),"")</f>
        <v/>
      </c>
      <c r="D16" s="99"/>
      <c r="E16" s="107" t="str">
        <f aca="false">IF(Documents!$O$21="OUTSTANDING","OUTSTANDING – attach before T-7D (due "&amp;IF(ISNUMBER(Flights!$AG$21),TEXT(Flights!$AG$21,"DD-MMM-YY HH:MM"),"")&amp;" "&amp;Flights!$V$21&amp;")",IF(Documents!$O$21="","Status not recorded",Documents!$O$21))</f>
        <v>OUTSTANDING – attach before T-7D (due 20-Oct-26 14:50 HKG)</v>
      </c>
      <c r="F16" s="108" t="str">
        <f aca="false">"Staple behind this sheet as page A2."&amp;IF(Documents!$N$21="",""," Location: "&amp;Documents!$N$21)</f>
        <v>Staple behind this sheet as page A2.</v>
      </c>
      <c r="G16" s="108"/>
      <c r="H16" s="108"/>
    </row>
    <row r="17" customFormat="false" ht="22.5" hidden="false" customHeight="true" outlineLevel="0" collapsed="false">
      <c r="A17" s="93" t="s">
        <v>3440</v>
      </c>
      <c r="B17" s="109" t="str">
        <f aca="false">IF(Documents!$Q$21="","",Documents!$Q$21)</f>
        <v>Not supplied with brief – obtain from caterer / MAGCS.</v>
      </c>
      <c r="C17" s="109"/>
      <c r="D17" s="109"/>
      <c r="E17" s="109"/>
      <c r="F17" s="109"/>
      <c r="G17" s="109"/>
      <c r="H17" s="109"/>
    </row>
    <row r="18" customFormat="false" ht="13.5" hidden="false" customHeight="true" outlineLevel="0" collapsed="false">
      <c r="A18" s="110" t="s">
        <v>3441</v>
      </c>
      <c r="B18" s="110"/>
      <c r="C18" s="110" t="s">
        <v>3442</v>
      </c>
      <c r="D18" s="110"/>
      <c r="E18" s="110"/>
      <c r="F18" s="110" t="s">
        <v>3443</v>
      </c>
      <c r="G18" s="110"/>
      <c r="H18" s="110"/>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1" t="s">
        <v>3444</v>
      </c>
      <c r="B20" s="111"/>
      <c r="C20" s="111" t="s">
        <v>3444</v>
      </c>
      <c r="D20" s="111"/>
      <c r="E20" s="111"/>
      <c r="F20" s="111" t="s">
        <v>3444</v>
      </c>
      <c r="G20" s="111"/>
      <c r="H20" s="111"/>
    </row>
    <row r="21" customFormat="false" ht="13.5" hidden="false" customHeight="true" outlineLevel="0" collapsed="false">
      <c r="A21" s="112" t="s">
        <v>3445</v>
      </c>
      <c r="B21" s="112"/>
      <c r="C21" s="112"/>
      <c r="D21" s="112"/>
      <c r="E21" s="112"/>
      <c r="F21" s="112"/>
      <c r="G21" s="112"/>
      <c r="H21" s="112"/>
    </row>
    <row r="22" customFormat="false" ht="24" hidden="false" customHeight="true" outlineLevel="0" collapsed="false">
      <c r="A22" s="95" t="s">
        <v>3446</v>
      </c>
      <c r="B22" s="95" t="s">
        <v>3447</v>
      </c>
      <c r="C22" s="95" t="s">
        <v>3448</v>
      </c>
      <c r="D22" s="95" t="s">
        <v>3449</v>
      </c>
      <c r="E22" s="95" t="s">
        <v>3450</v>
      </c>
      <c r="F22" s="95" t="s">
        <v>3451</v>
      </c>
      <c r="G22" s="95" t="s">
        <v>3452</v>
      </c>
      <c r="H22" s="95" t="s">
        <v>126</v>
      </c>
    </row>
    <row r="23" customFormat="false" ht="25.5" hidden="false" customHeight="true" outlineLevel="0" collapsed="false">
      <c r="A23" s="113"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Checks!$A$531&amp;CHAR(10)&amp;IF(Checks!$I$531="","",Checks!$I$531&amp;": ")&amp;Checks!$J$531</f>
        <v>F17-T7-01
Meal: Meal sensory testing completed for this flight's menu cycle (assessed class)</v>
      </c>
      <c r="B24" s="114" t="str">
        <f aca="false">Checks!$K$531&amp;IF(Checks!$O$531="","",IF(Checks!$K$531="","",CHAR(10))&amp;"Note: "&amp;Checks!$O$531)</f>
        <v>Record panel result / score in Result</v>
      </c>
      <c r="C24" s="114" t="str">
        <f aca="false">Checks!$N$531&amp;CHAR(10)&amp;IF(ISNUMBER(Checks!$R$531),TEXT(Checks!$R$531,"DD-MMM-YY HH:MM"),"")&amp;" "&amp;Checks!$P$531</f>
        <v>Required
20-Oct-26 14:50 HKG</v>
      </c>
      <c r="D24" s="114" t="str">
        <f aca="false">IF(Checks!$U$531="","",Checks!$U$531)&amp;IF(Checks!$AB$531="","",CHAR(10)&amp;"CA: "&amp;Checks!$AB$531)</f>
        <v/>
      </c>
      <c r="E24" s="114" t="str">
        <f aca="false">IF(Checks!$V$531="","",Checks!$V$531)&amp;IF(Checks!$AC$531="","",IF(Checks!$V$531="","",CHAR(10))&amp;"N/A just.: "&amp;Checks!$AC$531)&amp;IF(Checks!$W$531="","",CHAR(10)&amp;"Batch: "&amp;Checks!$W$531)&amp;IF(AND(Checks!$X$531="",Checks!$Y$531=""),"",CHAR(10)&amp;"Exp: "&amp;Checks!$X$531&amp;"  /  Act: "&amp;Checks!$Y$531)</f>
        <v/>
      </c>
      <c r="F24" s="114" t="str">
        <f aca="false">IF(Checks!$Z$531="","","Evidence: "&amp;Checks!$Z$531)&amp;IF(Checks!$AA$531="","",IF(Checks!$Z$531="","",CHAR(10))&amp;"CA: "&amp;Checks!$AA$531)</f>
        <v/>
      </c>
      <c r="G24" s="114" t="str">
        <f aca="false">IF(ISNUMBER(Checks!$AD$531),TEXT(Checks!$AD$531,"DD-MMM-YY HH:MM")&amp;" "&amp;Checks!$P$531,"")&amp;IF(Checks!$AE$531="","",CHAR(10)&amp;"Verifier: "&amp;Checks!$AE$531)&amp;IF(Checks!$T$531="","",CHAR(10)&amp;"PIC: "&amp;Checks!$T$531)</f>
        <v/>
      </c>
      <c r="H24" s="115" t="str">
        <f aca="false">IF(Checks!$AH$531="","",Checks!$AH$531)</f>
        <v>OPEN</v>
      </c>
    </row>
    <row r="25" customFormat="false" ht="114" hidden="false" customHeight="true" outlineLevel="0" collapsed="false">
      <c r="A25" s="114" t="str">
        <f aca="false">Checks!$A$532&amp;CHAR(10)&amp;IF(Checks!$I$532="","",Checks!$I$532&amp;": ")&amp;Checks!$J$532</f>
        <v>F17-T7-02
Menu: Printed menu cards confirmed (content, cycle, language, quantity)</v>
      </c>
      <c r="B25" s="114" t="str">
        <f aca="false">Checks!$K$532&amp;IF(Checks!$O$532="","",IF(Checks!$K$532="","",CHAR(10))&amp;"Note: "&amp;Checks!$O$532)</f>
        <v>Menu card matches approved menu for this flight</v>
      </c>
      <c r="C25" s="114" t="str">
        <f aca="false">Checks!$N$532&amp;CHAR(10)&amp;IF(ISNUMBER(Checks!$R$532),TEXT(Checks!$R$532,"DD-MMM-YY HH:MM"),"")&amp;" "&amp;Checks!$P$532</f>
        <v>Required
20-Oct-26 14:50 HKG</v>
      </c>
      <c r="D25" s="114" t="str">
        <f aca="false">IF(Checks!$U$532="","",Checks!$U$532)&amp;IF(Checks!$AB$532="","",CHAR(10)&amp;"CA: "&amp;Checks!$AB$532)</f>
        <v/>
      </c>
      <c r="E25" s="114" t="str">
        <f aca="false">IF(Checks!$V$532="","",Checks!$V$532)&amp;IF(Checks!$AC$532="","",IF(Checks!$V$532="","",CHAR(10))&amp;"N/A just.: "&amp;Checks!$AC$532)&amp;IF(Checks!$W$532="","",CHAR(10)&amp;"Batch: "&amp;Checks!$W$532)&amp;IF(AND(Checks!$X$532="",Checks!$Y$532=""),"",CHAR(10)&amp;"Exp: "&amp;Checks!$X$532&amp;"  /  Act: "&amp;Checks!$Y$532)</f>
        <v/>
      </c>
      <c r="F25" s="114" t="str">
        <f aca="false">IF(Checks!$Z$532="","","Evidence: "&amp;Checks!$Z$532)&amp;IF(Checks!$AA$532="","",IF(Checks!$Z$532="","",CHAR(10))&amp;"CA: "&amp;Checks!$AA$532)</f>
        <v/>
      </c>
      <c r="G25" s="114" t="str">
        <f aca="false">IF(ISNUMBER(Checks!$AD$532),TEXT(Checks!$AD$532,"DD-MMM-YY HH:MM")&amp;" "&amp;Checks!$P$532,"")&amp;IF(Checks!$AE$532="","",CHAR(10)&amp;"Verifier: "&amp;Checks!$AE$532)&amp;IF(Checks!$T$532="","",CHAR(10)&amp;"PIC: "&amp;Checks!$T$532)</f>
        <v/>
      </c>
      <c r="H25" s="115" t="str">
        <f aca="false">IF(Checks!$AH$532="","",Checks!$AH$532)</f>
        <v>OPEN</v>
      </c>
    </row>
    <row r="26" customFormat="false" ht="114" hidden="false" customHeight="true" outlineLevel="0" collapsed="false">
      <c r="A26" s="114" t="str">
        <f aca="false">Checks!$A$533&amp;CHAR(10)&amp;IF(Checks!$I$533="","",Checks!$I$533&amp;": ")&amp;Checks!$J$533</f>
        <v>F17-T7-03
IFE: Digital menu in IFE confirmed (A339 only)</v>
      </c>
      <c r="B26" s="114" t="str">
        <f aca="false">Checks!$K$533&amp;IF(Checks!$O$533="","",IF(Checks!$K$533="","",CHAR(10))&amp;"Note: "&amp;Checks!$O$533)</f>
        <v>Applies when fleet = A339
Note: Digital IFE menu applies to A339 only (user brief). Applicability follows the Fleet cell on Flights.</v>
      </c>
      <c r="C26" s="114" t="str">
        <f aca="false">Checks!$N$533&amp;CHAR(10)&amp;IF(ISNUMBER(Checks!$R$533),TEXT(Checks!$R$533,"DD-MMM-YY HH:MM"),"")&amp;" "&amp;Checks!$P$533</f>
        <v>N/A – rule
20-Oct-26 14:50 HKG</v>
      </c>
      <c r="D26" s="114" t="str">
        <f aca="false">IF(Checks!$U$533="","",Checks!$U$533)&amp;IF(Checks!$AB$533="","",CHAR(10)&amp;"CA: "&amp;Checks!$AB$533)</f>
        <v/>
      </c>
      <c r="E26" s="114" t="str">
        <f aca="false">IF(Checks!$V$533="","",Checks!$V$533)&amp;IF(Checks!$AC$533="","",IF(Checks!$V$533="","",CHAR(10))&amp;"N/A just.: "&amp;Checks!$AC$533)&amp;IF(Checks!$W$533="","",CHAR(10)&amp;"Batch: "&amp;Checks!$W$533)&amp;IF(AND(Checks!$X$533="",Checks!$Y$533=""),"",CHAR(10)&amp;"Exp: "&amp;Checks!$X$533&amp;"  /  Act: "&amp;Checks!$Y$533)</f>
        <v/>
      </c>
      <c r="F26" s="114" t="str">
        <f aca="false">IF(Checks!$Z$533="","","Evidence: "&amp;Checks!$Z$533)&amp;IF(Checks!$AA$533="","",IF(Checks!$Z$533="","",CHAR(10))&amp;"CA: "&amp;Checks!$AA$533)</f>
        <v/>
      </c>
      <c r="G26" s="114" t="str">
        <f aca="false">IF(ISNUMBER(Checks!$AD$533),TEXT(Checks!$AD$533,"DD-MMM-YY HH:MM")&amp;" "&amp;Checks!$P$533,"")&amp;IF(Checks!$AE$533="","",CHAR(10)&amp;"Verifier: "&amp;Checks!$AE$533)&amp;IF(Checks!$T$533="","",CHAR(10)&amp;"PIC: "&amp;Checks!$T$533)</f>
        <v/>
      </c>
      <c r="H26" s="115" t="str">
        <f aca="false">IF(Checks!$AH$533="","",Checks!$AH$533)</f>
        <v>N/A – RULE</v>
      </c>
    </row>
    <row r="27" customFormat="false" ht="114" hidden="false" customHeight="true" outlineLevel="0" collapsed="false">
      <c r="A27" s="114" t="str">
        <f aca="false">Checks!$A$534&amp;CHAR(10)&amp;IF(Checks!$I$534="","",Checks!$I$534&amp;": ")&amp;Checks!$J$534</f>
        <v>F17-T7-04
Staffing: Experienced catering officer assigned to this flight</v>
      </c>
      <c r="B27" s="114" t="str">
        <f aca="false">Checks!$K$534&amp;IF(Checks!$O$534="","",IF(Checks!$K$534="","",CHAR(10))&amp;"Note: "&amp;Checks!$O$534)</f>
        <v>Record officer name in Result</v>
      </c>
      <c r="C27" s="114" t="str">
        <f aca="false">Checks!$N$534&amp;CHAR(10)&amp;IF(ISNUMBER(Checks!$R$534),TEXT(Checks!$R$534,"DD-MMM-YY HH:MM"),"")&amp;" "&amp;Checks!$P$534</f>
        <v>Required
20-Oct-26 14:50 HKG</v>
      </c>
      <c r="D27" s="114" t="str">
        <f aca="false">IF(Checks!$U$534="","",Checks!$U$534)&amp;IF(Checks!$AB$534="","",CHAR(10)&amp;"CA: "&amp;Checks!$AB$534)</f>
        <v/>
      </c>
      <c r="E27" s="114" t="str">
        <f aca="false">IF(Checks!$V$534="","",Checks!$V$534)&amp;IF(Checks!$AC$534="","",IF(Checks!$V$534="","",CHAR(10))&amp;"N/A just.: "&amp;Checks!$AC$534)&amp;IF(Checks!$W$534="","",CHAR(10)&amp;"Batch: "&amp;Checks!$W$534)&amp;IF(AND(Checks!$X$534="",Checks!$Y$534=""),"",CHAR(10)&amp;"Exp: "&amp;Checks!$X$534&amp;"  /  Act: "&amp;Checks!$Y$534)</f>
        <v/>
      </c>
      <c r="F27" s="114" t="str">
        <f aca="false">IF(Checks!$Z$534="","","Evidence: "&amp;Checks!$Z$534)&amp;IF(Checks!$AA$534="","",IF(Checks!$Z$534="","",CHAR(10))&amp;"CA: "&amp;Checks!$AA$534)</f>
        <v/>
      </c>
      <c r="G27" s="114" t="str">
        <f aca="false">IF(ISNUMBER(Checks!$AD$534),TEXT(Checks!$AD$534,"DD-MMM-YY HH:MM")&amp;" "&amp;Checks!$P$534,"")&amp;IF(Checks!$AE$534="","",CHAR(10)&amp;"Verifier: "&amp;Checks!$AE$534)&amp;IF(Checks!$T$534="","",CHAR(10)&amp;"PIC: "&amp;Checks!$T$534)</f>
        <v/>
      </c>
      <c r="H27" s="115" t="str">
        <f aca="false">IF(Checks!$AH$534="","",Checks!$AH$534)</f>
        <v>OPEN</v>
      </c>
    </row>
    <row r="28" customFormat="false" ht="114" hidden="false" customHeight="true" outlineLevel="0" collapsed="false">
      <c r="A28" s="114" t="str">
        <f aca="false">Checks!$A$535&amp;CHAR(10)&amp;IF(Checks!$I$535="","",Checks!$I$535&amp;": ")&amp;Checks!$J$535</f>
        <v>F17-T7-05
ISOP: All latest applicable ISOP revisions communicated to caterer</v>
      </c>
      <c r="B28" s="114" t="str">
        <f aca="false">Checks!$K$535&amp;IF(Checks!$O$535="","",IF(Checks!$K$535="","",CHAR(10))&amp;"Note: "&amp;Checks!$O$535)</f>
        <v>List revision numbers in Result (see ISOP register)</v>
      </c>
      <c r="C28" s="114" t="str">
        <f aca="false">Checks!$N$535&amp;CHAR(10)&amp;IF(ISNUMBER(Checks!$R$535),TEXT(Checks!$R$535,"DD-MMM-YY HH:MM"),"")&amp;" "&amp;Checks!$P$535</f>
        <v>Required
20-Oct-26 14:50 HKG</v>
      </c>
      <c r="D28" s="114" t="str">
        <f aca="false">IF(Checks!$U$535="","",Checks!$U$535)&amp;IF(Checks!$AB$535="","",CHAR(10)&amp;"CA: "&amp;Checks!$AB$535)</f>
        <v/>
      </c>
      <c r="E28" s="114" t="str">
        <f aca="false">IF(Checks!$V$535="","",Checks!$V$535)&amp;IF(Checks!$AC$535="","",IF(Checks!$V$535="","",CHAR(10))&amp;"N/A just.: "&amp;Checks!$AC$535)&amp;IF(Checks!$W$535="","",CHAR(10)&amp;"Batch: "&amp;Checks!$W$535)&amp;IF(AND(Checks!$X$535="",Checks!$Y$535=""),"",CHAR(10)&amp;"Exp: "&amp;Checks!$X$535&amp;"  /  Act: "&amp;Checks!$Y$535)</f>
        <v/>
      </c>
      <c r="F28" s="114" t="str">
        <f aca="false">IF(Checks!$Z$535="","","Evidence: "&amp;Checks!$Z$535)&amp;IF(Checks!$AA$535="","",IF(Checks!$Z$535="","",CHAR(10))&amp;"CA: "&amp;Checks!$AA$535)</f>
        <v/>
      </c>
      <c r="G28" s="114" t="str">
        <f aca="false">IF(ISNUMBER(Checks!$AD$535),TEXT(Checks!$AD$535,"DD-MMM-YY HH:MM")&amp;" "&amp;Checks!$P$535,"")&amp;IF(Checks!$AE$535="","",CHAR(10)&amp;"Verifier: "&amp;Checks!$AE$535)&amp;IF(Checks!$T$535="","",CHAR(10)&amp;"PIC: "&amp;Checks!$T$535)</f>
        <v/>
      </c>
      <c r="H28" s="115" t="str">
        <f aca="false">IF(Checks!$AH$535="","",Checks!$AH$535)</f>
        <v>OPEN</v>
      </c>
    </row>
    <row r="29" customFormat="false" ht="114" hidden="false" customHeight="true" outlineLevel="0" collapsed="false">
      <c r="A29" s="114" t="str">
        <f aca="false">Checks!$A$536&amp;CHAR(10)&amp;IF(Checks!$I$536="","",Checks!$I$536&amp;": ")&amp;Checks!$J$536</f>
        <v>F17-T7-06
ISOP: Caterer acknowledgement of ISOP revisions recorded</v>
      </c>
      <c r="B29" s="114" t="str">
        <f aca="false">Checks!$K$536&amp;IF(Checks!$O$536="","",IF(Checks!$K$536="","",CHAR(10))&amp;"Note: "&amp;Checks!$O$536)</f>
        <v>Record acknowledgement ref in Evidence</v>
      </c>
      <c r="C29" s="114" t="str">
        <f aca="false">Checks!$N$536&amp;CHAR(10)&amp;IF(ISNUMBER(Checks!$R$536),TEXT(Checks!$R$536,"DD-MMM-YY HH:MM"),"")&amp;" "&amp;Checks!$P$536</f>
        <v>Required
20-Oct-26 14:50 HKG</v>
      </c>
      <c r="D29" s="114" t="str">
        <f aca="false">IF(Checks!$U$536="","",Checks!$U$536)&amp;IF(Checks!$AB$536="","",CHAR(10)&amp;"CA: "&amp;Checks!$AB$536)</f>
        <v/>
      </c>
      <c r="E29" s="114" t="str">
        <f aca="false">IF(Checks!$V$536="","",Checks!$V$536)&amp;IF(Checks!$AC$536="","",IF(Checks!$V$536="","",CHAR(10))&amp;"N/A just.: "&amp;Checks!$AC$536)&amp;IF(Checks!$W$536="","",CHAR(10)&amp;"Batch: "&amp;Checks!$W$536)&amp;IF(AND(Checks!$X$536="",Checks!$Y$536=""),"",CHAR(10)&amp;"Exp: "&amp;Checks!$X$536&amp;"  /  Act: "&amp;Checks!$Y$536)</f>
        <v/>
      </c>
      <c r="F29" s="114" t="str">
        <f aca="false">IF(Checks!$Z$536="","","Evidence: "&amp;Checks!$Z$536)&amp;IF(Checks!$AA$536="","",IF(Checks!$Z$536="","",CHAR(10))&amp;"CA: "&amp;Checks!$AA$536)</f>
        <v/>
      </c>
      <c r="G29" s="114" t="str">
        <f aca="false">IF(ISNUMBER(Checks!$AD$536),TEXT(Checks!$AD$536,"DD-MMM-YY HH:MM")&amp;" "&amp;Checks!$P$536,"")&amp;IF(Checks!$AE$536="","",CHAR(10)&amp;"Verifier: "&amp;Checks!$AE$536)&amp;IF(Checks!$T$536="","",CHAR(10)&amp;"PIC: "&amp;Checks!$T$536)</f>
        <v/>
      </c>
      <c r="H29" s="115" t="str">
        <f aca="false">IF(Checks!$AH$536="","",Checks!$AH$536)</f>
        <v>OPEN</v>
      </c>
    </row>
    <row r="30" customFormat="false" ht="114" hidden="false" customHeight="true" outlineLevel="0" collapsed="false">
      <c r="A30" s="114" t="str">
        <f aca="false">Checks!$A$537&amp;CHAR(10)&amp;IF(Checks!$I$537="","",Checks!$I$537&amp;": ")&amp;Checks!$J$537</f>
        <v>F17-T7-07
Documents: Galley loading diagram (GLD) received, revision recorded &amp; attached</v>
      </c>
      <c r="B30" s="114" t="str">
        <f aca="false">Checks!$K$537&amp;IF(Checks!$O$537="","",IF(Checks!$K$537="","",CHAR(10))&amp;"Note: "&amp;Checks!$O$537)</f>
        <v>Documents sheet row complete</v>
      </c>
      <c r="C30" s="114" t="str">
        <f aca="false">Checks!$N$537&amp;CHAR(10)&amp;IF(ISNUMBER(Checks!$R$537),TEXT(Checks!$R$537,"DD-MMM-YY HH:MM"),"")&amp;" "&amp;Checks!$P$537</f>
        <v>Required
20-Oct-26 14:50 HKG</v>
      </c>
      <c r="D30" s="114" t="str">
        <f aca="false">IF(Checks!$U$537="","",Checks!$U$537)&amp;IF(Checks!$AB$537="","",CHAR(10)&amp;"CA: "&amp;Checks!$AB$537)</f>
        <v/>
      </c>
      <c r="E30" s="114" t="str">
        <f aca="false">IF(Checks!$V$537="","",Checks!$V$537)&amp;IF(Checks!$AC$537="","",IF(Checks!$V$537="","",CHAR(10))&amp;"N/A just.: "&amp;Checks!$AC$537)&amp;IF(Checks!$W$537="","",CHAR(10)&amp;"Batch: "&amp;Checks!$W$537)&amp;IF(AND(Checks!$X$537="",Checks!$Y$537=""),"",CHAR(10)&amp;"Exp: "&amp;Checks!$X$537&amp;"  /  Act: "&amp;Checks!$Y$537)</f>
        <v/>
      </c>
      <c r="F30" s="114" t="str">
        <f aca="false">IF(Checks!$Z$537="","","Evidence: "&amp;Checks!$Z$537)&amp;IF(Checks!$AA$537="","",IF(Checks!$Z$537="","",CHAR(10))&amp;"CA: "&amp;Checks!$AA$537)</f>
        <v/>
      </c>
      <c r="G30" s="114" t="str">
        <f aca="false">IF(ISNUMBER(Checks!$AD$537),TEXT(Checks!$AD$537,"DD-MMM-YY HH:MM")&amp;" "&amp;Checks!$P$537,"")&amp;IF(Checks!$AE$537="","",CHAR(10)&amp;"Verifier: "&amp;Checks!$AE$537)&amp;IF(Checks!$T$537="","",CHAR(10)&amp;"PIC: "&amp;Checks!$T$537)</f>
        <v/>
      </c>
      <c r="H30" s="115" t="str">
        <f aca="false">IF(Checks!$AH$537="","",Checks!$AH$537)</f>
        <v>OPEN</v>
      </c>
    </row>
    <row r="31" customFormat="false" ht="114" hidden="false" customHeight="true" outlineLevel="0" collapsed="false">
      <c r="A31" s="114" t="str">
        <f aca="false">Checks!$A$538&amp;CHAR(10)&amp;IF(Checks!$I$538="","",Checks!$I$538&amp;": ")&amp;Checks!$J$538</f>
        <v>F17-T7-08
Documents: Menu checklist received, revision recorded &amp; attached</v>
      </c>
      <c r="B31" s="114" t="str">
        <f aca="false">Checks!$K$538&amp;IF(Checks!$O$538="","",IF(Checks!$K$538="","",CHAR(10))&amp;"Note: "&amp;Checks!$O$538)</f>
        <v>Documents sheet row complete</v>
      </c>
      <c r="C31" s="114" t="str">
        <f aca="false">Checks!$N$538&amp;CHAR(10)&amp;IF(ISNUMBER(Checks!$R$538),TEXT(Checks!$R$538,"DD-MMM-YY HH:MM"),"")&amp;" "&amp;Checks!$P$538</f>
        <v>Required
20-Oct-26 14:50 HKG</v>
      </c>
      <c r="D31" s="114" t="str">
        <f aca="false">IF(Checks!$U$538="","",Checks!$U$538)&amp;IF(Checks!$AB$538="","",CHAR(10)&amp;"CA: "&amp;Checks!$AB$538)</f>
        <v/>
      </c>
      <c r="E31" s="114" t="str">
        <f aca="false">IF(Checks!$V$538="","",Checks!$V$538)&amp;IF(Checks!$AC$538="","",IF(Checks!$V$538="","",CHAR(10))&amp;"N/A just.: "&amp;Checks!$AC$538)&amp;IF(Checks!$W$538="","",CHAR(10)&amp;"Batch: "&amp;Checks!$W$538)&amp;IF(AND(Checks!$X$538="",Checks!$Y$538=""),"",CHAR(10)&amp;"Exp: "&amp;Checks!$X$538&amp;"  /  Act: "&amp;Checks!$Y$538)</f>
        <v/>
      </c>
      <c r="F31" s="114" t="str">
        <f aca="false">IF(Checks!$Z$538="","","Evidence: "&amp;Checks!$Z$538)&amp;IF(Checks!$AA$538="","",IF(Checks!$Z$538="","",CHAR(10))&amp;"CA: "&amp;Checks!$AA$538)</f>
        <v/>
      </c>
      <c r="G31" s="114" t="str">
        <f aca="false">IF(ISNUMBER(Checks!$AD$538),TEXT(Checks!$AD$538,"DD-MMM-YY HH:MM")&amp;" "&amp;Checks!$P$538,"")&amp;IF(Checks!$AE$538="","",CHAR(10)&amp;"Verifier: "&amp;Checks!$AE$538)&amp;IF(Checks!$T$538="","",CHAR(10)&amp;"PIC: "&amp;Checks!$T$538)</f>
        <v/>
      </c>
      <c r="H31" s="115" t="str">
        <f aca="false">IF(Checks!$AH$538="","",Checks!$AH$538)</f>
        <v>OPEN</v>
      </c>
    </row>
    <row r="32" customFormat="false" ht="114" hidden="false" customHeight="true" outlineLevel="0" collapsed="false">
      <c r="A32" s="114" t="str">
        <f aca="false">Checks!$A$539&amp;CHAR(10)&amp;IF(Checks!$I$539="","",Checks!$I$539&amp;": ")&amp;Checks!$J$539</f>
        <v>F17-T7-09
Uplift plan: Uplift plan confirmed with caterer vs STD Uplift Information</v>
      </c>
      <c r="B32" s="114" t="str">
        <f aca="false">Checks!$K$539&amp;IF(Checks!$O$539="","",IF(Checks!$K$539="","",CHAR(10))&amp;"Note: "&amp;Checks!$O$539)</f>
        <v>Service: 1 Meal + DAT(Noodles Svc) (Meal); meal uplift stn HKG (ref lists KUL/HKG)</v>
      </c>
      <c r="C32" s="114" t="str">
        <f aca="false">Checks!$N$539&amp;CHAR(10)&amp;IF(ISNUMBER(Checks!$R$539),TEXT(Checks!$R$539,"DD-MMM-YY HH:MM"),"")&amp;" "&amp;Checks!$P$539</f>
        <v>Required
20-Oct-26 14:50 HKG</v>
      </c>
      <c r="D32" s="114" t="str">
        <f aca="false">IF(Checks!$U$539="","",Checks!$U$539)&amp;IF(Checks!$AB$539="","",CHAR(10)&amp;"CA: "&amp;Checks!$AB$539)</f>
        <v/>
      </c>
      <c r="E32" s="114" t="str">
        <f aca="false">IF(Checks!$V$539="","",Checks!$V$539)&amp;IF(Checks!$AC$539="","",IF(Checks!$V$539="","",CHAR(10))&amp;"N/A just.: "&amp;Checks!$AC$539)&amp;IF(Checks!$W$539="","",CHAR(10)&amp;"Batch: "&amp;Checks!$W$539)&amp;IF(AND(Checks!$X$539="",Checks!$Y$539=""),"",CHAR(10)&amp;"Exp: "&amp;Checks!$X$539&amp;"  /  Act: "&amp;Checks!$Y$539)</f>
        <v/>
      </c>
      <c r="F32" s="114" t="str">
        <f aca="false">IF(Checks!$Z$539="","","Evidence: "&amp;Checks!$Z$539)&amp;IF(Checks!$AA$539="","",IF(Checks!$Z$539="","",CHAR(10))&amp;"CA: "&amp;Checks!$AA$539)</f>
        <v/>
      </c>
      <c r="G32" s="114" t="str">
        <f aca="false">IF(ISNUMBER(Checks!$AD$539),TEXT(Checks!$AD$539,"DD-MMM-YY HH:MM")&amp;" "&amp;Checks!$P$539,"")&amp;IF(Checks!$AE$539="","",CHAR(10)&amp;"Verifier: "&amp;Checks!$AE$539)&amp;IF(Checks!$T$539="","",CHAR(10)&amp;"PIC: "&amp;Checks!$T$539)</f>
        <v/>
      </c>
      <c r="H32" s="115" t="str">
        <f aca="false">IF(Checks!$AH$539="","",Checks!$AH$539)</f>
        <v>OPEN</v>
      </c>
    </row>
    <row r="33" customFormat="false" ht="267.75" hidden="false" customHeight="true" outlineLevel="0" collapsed="false">
      <c r="A33" s="114" t="str">
        <f aca="false">Checks!$A$540&amp;CHAR(10)&amp;IF(Checks!$I$540="","",Checks!$I$540&amp;": ")&amp;Checks!$J$540</f>
        <v>F17-T7-10
Uplift plan: Inbound KUL-HKG flight carrying KUL-sourced items identified and its KUL departure (UTC) entered on Flights col AX</v>
      </c>
      <c r="B33" s="114"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4" t="str">
        <f aca="false">Checks!$N$540&amp;CHAR(10)&amp;IF(ISNUMBER(Checks!$R$540),TEXT(Checks!$R$540,"DD-MMM-YY HH:MM"),"")&amp;" "&amp;Checks!$P$540</f>
        <v>Clarification required
20-Oct-26 14:50 KUL</v>
      </c>
      <c r="D33" s="114" t="str">
        <f aca="false">IF(Checks!$U$540="","",Checks!$U$540)&amp;IF(Checks!$AB$540="","",CHAR(10)&amp;"CA: "&amp;Checks!$AB$540)</f>
        <v/>
      </c>
      <c r="E33" s="114" t="str">
        <f aca="false">IF(Checks!$V$540="","",Checks!$V$540)&amp;IF(Checks!$AC$540="","",IF(Checks!$V$540="","",CHAR(10))&amp;"N/A just.: "&amp;Checks!$AC$540)&amp;IF(Checks!$W$540="","",CHAR(10)&amp;"Batch: "&amp;Checks!$W$540)&amp;IF(AND(Checks!$X$540="",Checks!$Y$540=""),"",CHAR(10)&amp;"Exp: "&amp;Checks!$X$540&amp;"  /  Act: "&amp;Checks!$Y$540)</f>
        <v/>
      </c>
      <c r="F33" s="114" t="str">
        <f aca="false">IF(Checks!$Z$540="","","Evidence: "&amp;Checks!$Z$540)&amp;IF(Checks!$AA$540="","",IF(Checks!$Z$540="","",CHAR(10))&amp;"CA: "&amp;Checks!$AA$540)</f>
        <v/>
      </c>
      <c r="G33" s="114" t="str">
        <f aca="false">IF(ISNUMBER(Checks!$AD$540),TEXT(Checks!$AD$540,"DD-MMM-YY HH:MM")&amp;" "&amp;Checks!$P$540,"")&amp;IF(Checks!$AE$540="","",CHAR(10)&amp;"Verifier: "&amp;Checks!$AE$540)&amp;IF(Checks!$T$540="","",CHAR(10)&amp;"PIC: "&amp;Checks!$T$540)</f>
        <v/>
      </c>
      <c r="H33" s="115" t="str">
        <f aca="false">IF(Checks!$AH$540="","",Checks!$AH$540)</f>
        <v>OPEN – CLARIFICATION</v>
      </c>
    </row>
    <row r="34" customFormat="false" ht="25.5" hidden="false" customHeight="true" outlineLevel="0" collapsed="false">
      <c r="A34" s="113"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Checks!$A$541&amp;CHAR(10)&amp;IF(Checks!$I$541="","",Checks!$I$541&amp;": ")&amp;Checks!$J$541</f>
        <v>F17-T24-01
Meal: Sensory test repeated on ACTUAL production batch for this flight</v>
      </c>
      <c r="B35" s="114" t="str">
        <f aca="false">Checks!$K$541&amp;IF(Checks!$O$541="","",IF(Checks!$K$541="","",CHAR(10))&amp;"Note: "&amp;Checks!$O$541)</f>
        <v>Batch ID, result, CA and acceptance mandatory</v>
      </c>
      <c r="C35" s="114" t="str">
        <f aca="false">Checks!$N$541&amp;CHAR(10)&amp;IF(ISNUMBER(Checks!$R$541),TEXT(Checks!$R$541,"DD-MMM-YY HH:MM"),"")&amp;" "&amp;Checks!$P$541</f>
        <v>Required
26-Oct-26 14:50 HKG</v>
      </c>
      <c r="D35" s="114" t="str">
        <f aca="false">IF(Checks!$U$541="","",Checks!$U$541)&amp;IF(Checks!$AB$541="","",CHAR(10)&amp;"CA: "&amp;Checks!$AB$541)</f>
        <v/>
      </c>
      <c r="E35" s="114" t="str">
        <f aca="false">IF(Checks!$V$541="","",Checks!$V$541)&amp;IF(Checks!$AC$541="","",IF(Checks!$V$541="","",CHAR(10))&amp;"N/A just.: "&amp;Checks!$AC$541)&amp;IF(Checks!$W$541="","",CHAR(10)&amp;"Batch: "&amp;Checks!$W$541)&amp;IF(AND(Checks!$X$541="",Checks!$Y$541=""),"",CHAR(10)&amp;"Exp: "&amp;Checks!$X$541&amp;"  /  Act: "&amp;Checks!$Y$541)</f>
        <v/>
      </c>
      <c r="F35" s="114" t="str">
        <f aca="false">IF(Checks!$Z$541="","","Evidence: "&amp;Checks!$Z$541)&amp;IF(Checks!$AA$541="","",IF(Checks!$Z$541="","",CHAR(10))&amp;"CA: "&amp;Checks!$AA$541)</f>
        <v/>
      </c>
      <c r="G35" s="114" t="str">
        <f aca="false">IF(ISNUMBER(Checks!$AD$541),TEXT(Checks!$AD$541,"DD-MMM-YY HH:MM")&amp;" "&amp;Checks!$P$541,"")&amp;IF(Checks!$AE$541="","",CHAR(10)&amp;"Verifier: "&amp;Checks!$AE$541)&amp;IF(Checks!$T$541="","",CHAR(10)&amp;"PIC: "&amp;Checks!$T$541)</f>
        <v/>
      </c>
      <c r="H35" s="115" t="str">
        <f aca="false">IF(Checks!$AH$541="","",Checks!$AH$541)</f>
        <v>OPEN</v>
      </c>
    </row>
    <row r="36" customFormat="false" ht="25.5" hidden="false" customHeight="true" outlineLevel="0" collapsed="false">
      <c r="A36" s="113"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3"/>
      <c r="C36" s="113"/>
      <c r="D36" s="113"/>
      <c r="E36" s="113"/>
      <c r="F36" s="113"/>
      <c r="G36" s="113"/>
      <c r="H36" s="113"/>
    </row>
    <row r="37" customFormat="false" ht="114" hidden="false" customHeight="true" outlineLevel="0" collapsed="false">
      <c r="A37" s="114" t="str">
        <f aca="false">Checks!$A$542&amp;CHAR(10)&amp;IF(Checks!$I$542="","",Checks!$I$542&amp;": ")&amp;Checks!$J$542</f>
        <v>F17-T12-01
Meal: Meal quality vs menu checklist</v>
      </c>
      <c r="B37" s="114" t="str">
        <f aca="false">Checks!$K$542&amp;IF(Checks!$O$542="","",IF(Checks!$K$542="","",CHAR(10))&amp;"Note: "&amp;Checks!$O$542)</f>
        <v>Note: Preparation check at caterer - does NOT confirm loading.</v>
      </c>
      <c r="C37" s="114" t="str">
        <f aca="false">Checks!$N$542&amp;CHAR(10)&amp;IF(ISNUMBER(Checks!$R$542),TEXT(Checks!$R$542,"DD-MMM-YY HH:MM"),"")&amp;" "&amp;Checks!$P$542</f>
        <v>Required
27-Oct-26 02:50 HKG</v>
      </c>
      <c r="D37" s="114" t="str">
        <f aca="false">IF(Checks!$U$542="","",Checks!$U$542)&amp;IF(Checks!$AB$542="","",CHAR(10)&amp;"CA: "&amp;Checks!$AB$542)</f>
        <v/>
      </c>
      <c r="E37" s="114" t="str">
        <f aca="false">IF(Checks!$V$542="","",Checks!$V$542)&amp;IF(Checks!$AC$542="","",IF(Checks!$V$542="","",CHAR(10))&amp;"N/A just.: "&amp;Checks!$AC$542)&amp;IF(Checks!$W$542="","",CHAR(10)&amp;"Batch: "&amp;Checks!$W$542)&amp;IF(AND(Checks!$X$542="",Checks!$Y$542=""),"",CHAR(10)&amp;"Exp: "&amp;Checks!$X$542&amp;"  /  Act: "&amp;Checks!$Y$542)</f>
        <v/>
      </c>
      <c r="F37" s="114" t="str">
        <f aca="false">IF(Checks!$Z$542="","","Evidence: "&amp;Checks!$Z$542)&amp;IF(Checks!$AA$542="","",IF(Checks!$Z$542="","",CHAR(10))&amp;"CA: "&amp;Checks!$AA$542)</f>
        <v/>
      </c>
      <c r="G37" s="114" t="str">
        <f aca="false">IF(ISNUMBER(Checks!$AD$542),TEXT(Checks!$AD$542,"DD-MMM-YY HH:MM")&amp;" "&amp;Checks!$P$542,"")&amp;IF(Checks!$AE$542="","",CHAR(10)&amp;"Verifier: "&amp;Checks!$AE$542)&amp;IF(Checks!$T$542="","",CHAR(10)&amp;"PIC: "&amp;Checks!$T$542)</f>
        <v/>
      </c>
      <c r="H37" s="115" t="str">
        <f aca="false">IF(Checks!$AH$542="","",Checks!$AH$542)</f>
        <v>OPEN</v>
      </c>
    </row>
    <row r="38" customFormat="false" ht="114" hidden="false" customHeight="true" outlineLevel="0" collapsed="false">
      <c r="A38" s="114" t="str">
        <f aca="false">Checks!$A$543&amp;CHAR(10)&amp;IF(Checks!$I$543="","",Checks!$I$543&amp;": ")&amp;Checks!$J$543</f>
        <v>F17-T12-02
Meal: Meal quantities vs menu checklist</v>
      </c>
      <c r="B38" s="114" t="str">
        <f aca="false">Checks!$K$543&amp;IF(Checks!$O$543="","",IF(Checks!$K$543="","",CHAR(10))&amp;"Note: "&amp;Checks!$O$543)</f>
        <v>Enter expected &amp; actual
Note: Preparation check at caterer - does NOT confirm loading.</v>
      </c>
      <c r="C38" s="114" t="str">
        <f aca="false">Checks!$N$543&amp;CHAR(10)&amp;IF(ISNUMBER(Checks!$R$543),TEXT(Checks!$R$543,"DD-MMM-YY HH:MM"),"")&amp;" "&amp;Checks!$P$543</f>
        <v>Required
27-Oct-26 02:50 HKG</v>
      </c>
      <c r="D38" s="114" t="str">
        <f aca="false">IF(Checks!$U$543="","",Checks!$U$543)&amp;IF(Checks!$AB$543="","",CHAR(10)&amp;"CA: "&amp;Checks!$AB$543)</f>
        <v/>
      </c>
      <c r="E38" s="114" t="str">
        <f aca="false">IF(Checks!$V$543="","",Checks!$V$543)&amp;IF(Checks!$AC$543="","",IF(Checks!$V$543="","",CHAR(10))&amp;"N/A just.: "&amp;Checks!$AC$543)&amp;IF(Checks!$W$543="","",CHAR(10)&amp;"Batch: "&amp;Checks!$W$543)&amp;IF(AND(Checks!$X$543="",Checks!$Y$543=""),"",CHAR(10)&amp;"Exp: "&amp;Checks!$X$543&amp;"  /  Act: "&amp;Checks!$Y$543)</f>
        <v/>
      </c>
      <c r="F38" s="114" t="str">
        <f aca="false">IF(Checks!$Z$543="","","Evidence: "&amp;Checks!$Z$543)&amp;IF(Checks!$AA$543="","",IF(Checks!$Z$543="","",CHAR(10))&amp;"CA: "&amp;Checks!$AA$543)</f>
        <v/>
      </c>
      <c r="G38" s="114" t="str">
        <f aca="false">IF(ISNUMBER(Checks!$AD$543),TEXT(Checks!$AD$543,"DD-MMM-YY HH:MM")&amp;" "&amp;Checks!$P$543,"")&amp;IF(Checks!$AE$543="","",CHAR(10)&amp;"Verifier: "&amp;Checks!$AE$543)&amp;IF(Checks!$T$543="","",CHAR(10)&amp;"PIC: "&amp;Checks!$T$543)</f>
        <v/>
      </c>
      <c r="H38" s="115" t="str">
        <f aca="false">IF(Checks!$AH$543="","",Checks!$AH$543)</f>
        <v>OPEN</v>
      </c>
    </row>
    <row r="39" customFormat="false" ht="114" hidden="false" customHeight="true" outlineLevel="0" collapsed="false">
      <c r="A39" s="114" t="str">
        <f aca="false">Checks!$A$544&amp;CHAR(10)&amp;IF(Checks!$I$544="","",Checks!$I$544&amp;": ")&amp;Checks!$J$544</f>
        <v>F17-T12-03
Equipment: Equipment cleanliness vs GLD</v>
      </c>
      <c r="B39" s="114" t="str">
        <f aca="false">Checks!$K$544&amp;IF(Checks!$O$544="","",IF(Checks!$K$544="","",CHAR(10))&amp;"Note: "&amp;Checks!$O$544)</f>
        <v>Note: Preparation check at caterer - does NOT confirm loading.</v>
      </c>
      <c r="C39" s="114" t="str">
        <f aca="false">Checks!$N$544&amp;CHAR(10)&amp;IF(ISNUMBER(Checks!$R$544),TEXT(Checks!$R$544,"DD-MMM-YY HH:MM"),"")&amp;" "&amp;Checks!$P$544</f>
        <v>Required
27-Oct-26 02:50 HKG</v>
      </c>
      <c r="D39" s="114" t="str">
        <f aca="false">IF(Checks!$U$544="","",Checks!$U$544)&amp;IF(Checks!$AB$544="","",CHAR(10)&amp;"CA: "&amp;Checks!$AB$544)</f>
        <v/>
      </c>
      <c r="E39" s="114" t="str">
        <f aca="false">IF(Checks!$V$544="","",Checks!$V$544)&amp;IF(Checks!$AC$544="","",IF(Checks!$V$544="","",CHAR(10))&amp;"N/A just.: "&amp;Checks!$AC$544)&amp;IF(Checks!$W$544="","",CHAR(10)&amp;"Batch: "&amp;Checks!$W$544)&amp;IF(AND(Checks!$X$544="",Checks!$Y$544=""),"",CHAR(10)&amp;"Exp: "&amp;Checks!$X$544&amp;"  /  Act: "&amp;Checks!$Y$544)</f>
        <v/>
      </c>
      <c r="F39" s="114" t="str">
        <f aca="false">IF(Checks!$Z$544="","","Evidence: "&amp;Checks!$Z$544)&amp;IF(Checks!$AA$544="","",IF(Checks!$Z$544="","",CHAR(10))&amp;"CA: "&amp;Checks!$AA$544)</f>
        <v/>
      </c>
      <c r="G39" s="114" t="str">
        <f aca="false">IF(ISNUMBER(Checks!$AD$544),TEXT(Checks!$AD$544,"DD-MMM-YY HH:MM")&amp;" "&amp;Checks!$P$544,"")&amp;IF(Checks!$AE$544="","",CHAR(10)&amp;"Verifier: "&amp;Checks!$AE$544)&amp;IF(Checks!$T$544="","",CHAR(10)&amp;"PIC: "&amp;Checks!$T$544)</f>
        <v/>
      </c>
      <c r="H39" s="115" t="str">
        <f aca="false">IF(Checks!$AH$544="","",Checks!$AH$544)</f>
        <v>OPEN</v>
      </c>
    </row>
    <row r="40" customFormat="false" ht="114" hidden="false" customHeight="true" outlineLevel="0" collapsed="false">
      <c r="A40" s="114" t="str">
        <f aca="false">Checks!$A$545&amp;CHAR(10)&amp;IF(Checks!$I$545="","",Checks!$I$545&amp;": ")&amp;Checks!$J$545</f>
        <v>F17-T12-04
Equipment: Equipment presentation vs GLD</v>
      </c>
      <c r="B40" s="114" t="str">
        <f aca="false">Checks!$K$545&amp;IF(Checks!$O$545="","",IF(Checks!$K$545="","",CHAR(10))&amp;"Note: "&amp;Checks!$O$545)</f>
        <v>Note: Preparation check at caterer - does NOT confirm loading.</v>
      </c>
      <c r="C40" s="114" t="str">
        <f aca="false">Checks!$N$545&amp;CHAR(10)&amp;IF(ISNUMBER(Checks!$R$545),TEXT(Checks!$R$545,"DD-MMM-YY HH:MM"),"")&amp;" "&amp;Checks!$P$545</f>
        <v>Required
27-Oct-26 02:50 HKG</v>
      </c>
      <c r="D40" s="114" t="str">
        <f aca="false">IF(Checks!$U$545="","",Checks!$U$545)&amp;IF(Checks!$AB$545="","",CHAR(10)&amp;"CA: "&amp;Checks!$AB$545)</f>
        <v/>
      </c>
      <c r="E40" s="114" t="str">
        <f aca="false">IF(Checks!$V$545="","",Checks!$V$545)&amp;IF(Checks!$AC$545="","",IF(Checks!$V$545="","",CHAR(10))&amp;"N/A just.: "&amp;Checks!$AC$545)&amp;IF(Checks!$W$545="","",CHAR(10)&amp;"Batch: "&amp;Checks!$W$545)&amp;IF(AND(Checks!$X$545="",Checks!$Y$545=""),"",CHAR(10)&amp;"Exp: "&amp;Checks!$X$545&amp;"  /  Act: "&amp;Checks!$Y$545)</f>
        <v/>
      </c>
      <c r="F40" s="114" t="str">
        <f aca="false">IF(Checks!$Z$545="","","Evidence: "&amp;Checks!$Z$545)&amp;IF(Checks!$AA$545="","",IF(Checks!$Z$545="","",CHAR(10))&amp;"CA: "&amp;Checks!$AA$545)</f>
        <v/>
      </c>
      <c r="G40" s="114" t="str">
        <f aca="false">IF(ISNUMBER(Checks!$AD$545),TEXT(Checks!$AD$545,"DD-MMM-YY HH:MM")&amp;" "&amp;Checks!$P$545,"")&amp;IF(Checks!$AE$545="","",CHAR(10)&amp;"Verifier: "&amp;Checks!$AE$545)&amp;IF(Checks!$T$545="","",CHAR(10)&amp;"PIC: "&amp;Checks!$T$545)</f>
        <v/>
      </c>
      <c r="H40" s="115" t="str">
        <f aca="false">IF(Checks!$AH$545="","",Checks!$AH$545)</f>
        <v>OPEN</v>
      </c>
    </row>
    <row r="41" customFormat="false" ht="114" hidden="false" customHeight="true" outlineLevel="0" collapsed="false">
      <c r="A41" s="114" t="str">
        <f aca="false">Checks!$A$546&amp;CHAR(10)&amp;IF(Checks!$I$546="","",Checks!$I$546&amp;": ")&amp;Checks!$J$546</f>
        <v>F17-T12-05
Equipment: Equipment serviceability vs GLD</v>
      </c>
      <c r="B41" s="114" t="str">
        <f aca="false">Checks!$K$546&amp;IF(Checks!$O$546="","",IF(Checks!$K$546="","",CHAR(10))&amp;"Note: "&amp;Checks!$O$546)</f>
        <v>Note: Preparation check at caterer - does NOT confirm loading.</v>
      </c>
      <c r="C41" s="114" t="str">
        <f aca="false">Checks!$N$546&amp;CHAR(10)&amp;IF(ISNUMBER(Checks!$R$546),TEXT(Checks!$R$546,"DD-MMM-YY HH:MM"),"")&amp;" "&amp;Checks!$P$546</f>
        <v>Required
27-Oct-26 02:50 HKG</v>
      </c>
      <c r="D41" s="114" t="str">
        <f aca="false">IF(Checks!$U$546="","",Checks!$U$546)&amp;IF(Checks!$AB$546="","",CHAR(10)&amp;"CA: "&amp;Checks!$AB$546)</f>
        <v/>
      </c>
      <c r="E41" s="114" t="str">
        <f aca="false">IF(Checks!$V$546="","",Checks!$V$546)&amp;IF(Checks!$AC$546="","",IF(Checks!$V$546="","",CHAR(10))&amp;"N/A just.: "&amp;Checks!$AC$546)&amp;IF(Checks!$W$546="","",CHAR(10)&amp;"Batch: "&amp;Checks!$W$546)&amp;IF(AND(Checks!$X$546="",Checks!$Y$546=""),"",CHAR(10)&amp;"Exp: "&amp;Checks!$X$546&amp;"  /  Act: "&amp;Checks!$Y$546)</f>
        <v/>
      </c>
      <c r="F41" s="114" t="str">
        <f aca="false">IF(Checks!$Z$546="","","Evidence: "&amp;Checks!$Z$546)&amp;IF(Checks!$AA$546="","",IF(Checks!$Z$546="","",CHAR(10))&amp;"CA: "&amp;Checks!$AA$546)</f>
        <v/>
      </c>
      <c r="G41" s="114" t="str">
        <f aca="false">IF(ISNUMBER(Checks!$AD$546),TEXT(Checks!$AD$546,"DD-MMM-YY HH:MM")&amp;" "&amp;Checks!$P$546,"")&amp;IF(Checks!$AE$546="","",CHAR(10)&amp;"Verifier: "&amp;Checks!$AE$546)&amp;IF(Checks!$T$546="","",CHAR(10)&amp;"PIC: "&amp;Checks!$T$546)</f>
        <v/>
      </c>
      <c r="H41" s="115" t="str">
        <f aca="false">IF(Checks!$AH$546="","",Checks!$AH$546)</f>
        <v>OPEN</v>
      </c>
    </row>
    <row r="42" customFormat="false" ht="190.5" hidden="false" customHeight="true" outlineLevel="0" collapsed="false">
      <c r="A42" s="114" t="str">
        <f aca="false">Checks!$A$547&amp;CHAR(10)&amp;IF(Checks!$I$547="","",Checks!$I$547&amp;": ")&amp;Checks!$J$547</f>
        <v>F17-T12-06
Equipment: Equipment quantities vs GLD</v>
      </c>
      <c r="B42" s="114"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4" t="str">
        <f aca="false">Checks!$N$547&amp;CHAR(10)&amp;IF(ISNUMBER(Checks!$R$547),TEXT(Checks!$R$547,"DD-MMM-YY HH:MM"),"")&amp;" "&amp;Checks!$P$547</f>
        <v>Required
27-Oct-26 02:50 HKG</v>
      </c>
      <c r="D42" s="114" t="str">
        <f aca="false">IF(Checks!$U$547="","",Checks!$U$547)&amp;IF(Checks!$AB$547="","",CHAR(10)&amp;"CA: "&amp;Checks!$AB$547)</f>
        <v/>
      </c>
      <c r="E42" s="114" t="str">
        <f aca="false">IF(Checks!$V$547="","",Checks!$V$547)&amp;IF(Checks!$AC$547="","",IF(Checks!$V$547="","",CHAR(10))&amp;"N/A just.: "&amp;Checks!$AC$547)&amp;IF(Checks!$W$547="","",CHAR(10)&amp;"Batch: "&amp;Checks!$W$547)&amp;IF(AND(Checks!$X$547="",Checks!$Y$547=""),"",CHAR(10)&amp;"Exp: "&amp;Checks!$X$547&amp;"  /  Act: "&amp;Checks!$Y$547)</f>
        <v/>
      </c>
      <c r="F42" s="114" t="str">
        <f aca="false">IF(Checks!$Z$547="","","Evidence: "&amp;Checks!$Z$547)&amp;IF(Checks!$AA$547="","",IF(Checks!$Z$547="","",CHAR(10))&amp;"CA: "&amp;Checks!$AA$547)</f>
        <v/>
      </c>
      <c r="G42" s="114" t="str">
        <f aca="false">IF(ISNUMBER(Checks!$AD$547),TEXT(Checks!$AD$547,"DD-MMM-YY HH:MM")&amp;" "&amp;Checks!$P$547,"")&amp;IF(Checks!$AE$547="","",CHAR(10)&amp;"Verifier: "&amp;Checks!$AE$547)&amp;IF(Checks!$T$547="","",CHAR(10)&amp;"PIC: "&amp;Checks!$T$547)</f>
        <v/>
      </c>
      <c r="H42" s="115" t="str">
        <f aca="false">IF(Checks!$AH$547="","",Checks!$AH$547)</f>
        <v>OPEN</v>
      </c>
    </row>
    <row r="43" customFormat="false" ht="114" hidden="false" customHeight="true" outlineLevel="0" collapsed="false">
      <c r="A43" s="114" t="str">
        <f aca="false">Checks!$A$548&amp;CHAR(10)&amp;IF(Checks!$I$548="","",Checks!$I$548&amp;": ")&amp;Checks!$J$548</f>
        <v>F17-T12-07
Equipment: Loading positions planned vs GLD</v>
      </c>
      <c r="B43" s="114" t="str">
        <f aca="false">Checks!$K$548&amp;IF(Checks!$O$548="","",IF(Checks!$K$548="","",CHAR(10))&amp;"Note: "&amp;Checks!$O$548)</f>
        <v>Note: Preparation check at caterer - does NOT confirm loading.</v>
      </c>
      <c r="C43" s="114" t="str">
        <f aca="false">Checks!$N$548&amp;CHAR(10)&amp;IF(ISNUMBER(Checks!$R$548),TEXT(Checks!$R$548,"DD-MMM-YY HH:MM"),"")&amp;" "&amp;Checks!$P$548</f>
        <v>Required
27-Oct-26 02:50 HKG</v>
      </c>
      <c r="D43" s="114" t="str">
        <f aca="false">IF(Checks!$U$548="","",Checks!$U$548)&amp;IF(Checks!$AB$548="","",CHAR(10)&amp;"CA: "&amp;Checks!$AB$548)</f>
        <v/>
      </c>
      <c r="E43" s="114" t="str">
        <f aca="false">IF(Checks!$V$548="","",Checks!$V$548)&amp;IF(Checks!$AC$548="","",IF(Checks!$V$548="","",CHAR(10))&amp;"N/A just.: "&amp;Checks!$AC$548)&amp;IF(Checks!$W$548="","",CHAR(10)&amp;"Batch: "&amp;Checks!$W$548)&amp;IF(AND(Checks!$X$548="",Checks!$Y$548=""),"",CHAR(10)&amp;"Exp: "&amp;Checks!$X$548&amp;"  /  Act: "&amp;Checks!$Y$548)</f>
        <v/>
      </c>
      <c r="F43" s="114" t="str">
        <f aca="false">IF(Checks!$Z$548="","","Evidence: "&amp;Checks!$Z$548)&amp;IF(Checks!$AA$548="","",IF(Checks!$Z$548="","",CHAR(10))&amp;"CA: "&amp;Checks!$AA$548)</f>
        <v/>
      </c>
      <c r="G43" s="114" t="str">
        <f aca="false">IF(ISNUMBER(Checks!$AD$548),TEXT(Checks!$AD$548,"DD-MMM-YY HH:MM")&amp;" "&amp;Checks!$P$548,"")&amp;IF(Checks!$AE$548="","",CHAR(10)&amp;"Verifier: "&amp;Checks!$AE$548)&amp;IF(Checks!$T$548="","",CHAR(10)&amp;"PIC: "&amp;Checks!$T$548)</f>
        <v/>
      </c>
      <c r="H43" s="115" t="str">
        <f aca="false">IF(Checks!$AH$548="","",Checks!$AH$548)</f>
        <v>OPEN</v>
      </c>
    </row>
    <row r="44" customFormat="false" ht="114" hidden="false" customHeight="true" outlineLevel="0" collapsed="false">
      <c r="A44" s="114" t="str">
        <f aca="false">Checks!$A$549&amp;CHAR(10)&amp;IF(Checks!$I$549="","",Checks!$I$549&amp;": ")&amp;Checks!$J$549</f>
        <v>F17-T12-08
Amenities: Slippers (BS/BC) - Dispo slipper - prepared</v>
      </c>
      <c r="B44" s="114" t="str">
        <f aca="false">Checks!$K$549&amp;IF(Checks!$O$549="","",IF(Checks!$K$549="","",CHAR(10))&amp;"Note: "&amp;Checks!$O$549)</f>
        <v>Available (ticked in reference)
Note: Loaded at KUL on the inbound KUL-HKG flight: due = that flight's KUL departure (Flights AX) minus the uplift window.</v>
      </c>
      <c r="C44" s="114" t="str">
        <f aca="false">Checks!$N$549&amp;CHAR(10)&amp;IF(ISNUMBER(Checks!$R$549),TEXT(Checks!$R$549,"DD-MMM-YY HH:MM"),"")&amp;" "&amp;Checks!$P$549</f>
        <v>Required
26-Oct-26 03:10 KUL</v>
      </c>
      <c r="D44" s="114" t="str">
        <f aca="false">IF(Checks!$U$549="","",Checks!$U$549)&amp;IF(Checks!$AB$549="","",CHAR(10)&amp;"CA: "&amp;Checks!$AB$549)</f>
        <v/>
      </c>
      <c r="E44" s="114" t="str">
        <f aca="false">IF(Checks!$V$549="","",Checks!$V$549)&amp;IF(Checks!$AC$549="","",IF(Checks!$V$549="","",CHAR(10))&amp;"N/A just.: "&amp;Checks!$AC$549)&amp;IF(Checks!$W$549="","",CHAR(10)&amp;"Batch: "&amp;Checks!$W$549)&amp;IF(AND(Checks!$X$549="",Checks!$Y$549=""),"",CHAR(10)&amp;"Exp: "&amp;Checks!$X$549&amp;"  /  Act: "&amp;Checks!$Y$549)</f>
        <v/>
      </c>
      <c r="F44" s="114" t="str">
        <f aca="false">IF(Checks!$Z$549="","","Evidence: "&amp;Checks!$Z$549)&amp;IF(Checks!$AA$549="","",IF(Checks!$Z$549="","",CHAR(10))&amp;"CA: "&amp;Checks!$AA$549)</f>
        <v/>
      </c>
      <c r="G44" s="114" t="str">
        <f aca="false">IF(ISNUMBER(Checks!$AD$549),TEXT(Checks!$AD$549,"DD-MMM-YY HH:MM")&amp;" "&amp;Checks!$P$549,"")&amp;IF(Checks!$AE$549="","",CHAR(10)&amp;"Verifier: "&amp;Checks!$AE$549)&amp;IF(Checks!$T$549="","",CHAR(10)&amp;"PIC: "&amp;Checks!$T$549)</f>
        <v/>
      </c>
      <c r="H44" s="115" t="str">
        <f aca="false">IF(Checks!$AH$549="","",Checks!$AH$549)</f>
        <v>OPEN</v>
      </c>
    </row>
    <row r="45" customFormat="false" ht="114" hidden="false" customHeight="true" outlineLevel="0" collapsed="false">
      <c r="A45" s="114" t="str">
        <f aca="false">Checks!$A$550&amp;CHAR(10)&amp;IF(Checks!$I$550="","",Checks!$I$550&amp;": ")&amp;Checks!$J$550</f>
        <v>F17-T12-09
F&amp;B Linen: Towel - prepared</v>
      </c>
      <c r="B45" s="114" t="str">
        <f aca="false">Checks!$K$550&amp;IF(Checks!$O$550="","",IF(Checks!$K$550="","",CHAR(10))&amp;"Note: "&amp;Checks!$O$550)</f>
        <v>Available (ticked in reference)
Note: Reference gives no uplift stn for this item: preparation checked at the meal uplift stn (HKG) - confirm with caterer.</v>
      </c>
      <c r="C45" s="114" t="str">
        <f aca="false">Checks!$N$550&amp;CHAR(10)&amp;IF(ISNUMBER(Checks!$R$550),TEXT(Checks!$R$550,"DD-MMM-YY HH:MM"),"")&amp;" "&amp;Checks!$P$550</f>
        <v>Required
27-Oct-26 02:50 HKG</v>
      </c>
      <c r="D45" s="114" t="str">
        <f aca="false">IF(Checks!$U$550="","",Checks!$U$550)&amp;IF(Checks!$AB$550="","",CHAR(10)&amp;"CA: "&amp;Checks!$AB$550)</f>
        <v/>
      </c>
      <c r="E45" s="114" t="str">
        <f aca="false">IF(Checks!$V$550="","",Checks!$V$550)&amp;IF(Checks!$AC$550="","",IF(Checks!$V$550="","",CHAR(10))&amp;"N/A just.: "&amp;Checks!$AC$550)&amp;IF(Checks!$W$550="","",CHAR(10)&amp;"Batch: "&amp;Checks!$W$550)&amp;IF(AND(Checks!$X$550="",Checks!$Y$550=""),"",CHAR(10)&amp;"Exp: "&amp;Checks!$X$550&amp;"  /  Act: "&amp;Checks!$Y$550)</f>
        <v/>
      </c>
      <c r="F45" s="114" t="str">
        <f aca="false">IF(Checks!$Z$550="","","Evidence: "&amp;Checks!$Z$550)&amp;IF(Checks!$AA$550="","",IF(Checks!$Z$550="","",CHAR(10))&amp;"CA: "&amp;Checks!$AA$550)</f>
        <v/>
      </c>
      <c r="G45" s="114" t="str">
        <f aca="false">IF(ISNUMBER(Checks!$AD$550),TEXT(Checks!$AD$550,"DD-MMM-YY HH:MM")&amp;" "&amp;Checks!$P$550,"")&amp;IF(Checks!$AE$550="","",CHAR(10)&amp;"Verifier: "&amp;Checks!$AE$550)&amp;IF(Checks!$T$550="","",CHAR(10)&amp;"PIC: "&amp;Checks!$T$550)</f>
        <v/>
      </c>
      <c r="H45" s="115" t="str">
        <f aca="false">IF(Checks!$AH$550="","",Checks!$AH$550)</f>
        <v>OPEN</v>
      </c>
    </row>
    <row r="46" customFormat="false" ht="114" hidden="false" customHeight="true" outlineLevel="0" collapsed="false">
      <c r="A46" s="114" t="str">
        <f aca="false">Checks!$A$551&amp;CHAR(10)&amp;IF(Checks!$I$551="","",Checks!$I$551&amp;": ")&amp;Checks!$J$551</f>
        <v>F17-T12-10
F&amp;B Linen: Tray cloth - prepared</v>
      </c>
      <c r="B46" s="114" t="str">
        <f aca="false">Checks!$K$551&amp;IF(Checks!$O$551="","",IF(Checks!$K$551="","",CHAR(10))&amp;"Note: "&amp;Checks!$O$551)</f>
        <v>Available (ticked in reference)
Note: Reference gives no uplift stn for this item: preparation checked at the meal uplift stn (HKG) - confirm with caterer.</v>
      </c>
      <c r="C46" s="114" t="str">
        <f aca="false">Checks!$N$551&amp;CHAR(10)&amp;IF(ISNUMBER(Checks!$R$551),TEXT(Checks!$R$551,"DD-MMM-YY HH:MM"),"")&amp;" "&amp;Checks!$P$551</f>
        <v>Required
27-Oct-26 02:50 HKG</v>
      </c>
      <c r="D46" s="114" t="str">
        <f aca="false">IF(Checks!$U$551="","",Checks!$U$551)&amp;IF(Checks!$AB$551="","",CHAR(10)&amp;"CA: "&amp;Checks!$AB$551)</f>
        <v/>
      </c>
      <c r="E46" s="114" t="str">
        <f aca="false">IF(Checks!$V$551="","",Checks!$V$551)&amp;IF(Checks!$AC$551="","",IF(Checks!$V$551="","",CHAR(10))&amp;"N/A just.: "&amp;Checks!$AC$551)&amp;IF(Checks!$W$551="","",CHAR(10)&amp;"Batch: "&amp;Checks!$W$551)&amp;IF(AND(Checks!$X$551="",Checks!$Y$551=""),"",CHAR(10)&amp;"Exp: "&amp;Checks!$X$551&amp;"  /  Act: "&amp;Checks!$Y$551)</f>
        <v/>
      </c>
      <c r="F46" s="114" t="str">
        <f aca="false">IF(Checks!$Z$551="","","Evidence: "&amp;Checks!$Z$551)&amp;IF(Checks!$AA$551="","",IF(Checks!$Z$551="","",CHAR(10))&amp;"CA: "&amp;Checks!$AA$551)</f>
        <v/>
      </c>
      <c r="G46" s="114" t="str">
        <f aca="false">IF(ISNUMBER(Checks!$AD$551),TEXT(Checks!$AD$551,"DD-MMM-YY HH:MM")&amp;" "&amp;Checks!$P$551,"")&amp;IF(Checks!$AE$551="","",CHAR(10)&amp;"Verifier: "&amp;Checks!$AE$551)&amp;IF(Checks!$T$551="","",CHAR(10)&amp;"PIC: "&amp;Checks!$T$551)</f>
        <v/>
      </c>
      <c r="H46" s="115" t="str">
        <f aca="false">IF(Checks!$AH$551="","",Checks!$AH$551)</f>
        <v>OPEN</v>
      </c>
    </row>
    <row r="47" customFormat="false" ht="114" hidden="false" customHeight="true" outlineLevel="0" collapsed="false">
      <c r="A47" s="114" t="str">
        <f aca="false">Checks!$A$552&amp;CHAR(10)&amp;IF(Checks!$I$552="","",Checks!$I$552&amp;": ")&amp;Checks!$J$552</f>
        <v>F17-T12-11
F&amp;B Linen: Napkin - prepared</v>
      </c>
      <c r="B47" s="114" t="str">
        <f aca="false">Checks!$K$552&amp;IF(Checks!$O$552="","",IF(Checks!$K$552="","",CHAR(10))&amp;"Note: "&amp;Checks!$O$552)</f>
        <v>Available (ticked in reference)
Note: Reference gives no uplift stn for this item: preparation checked at the meal uplift stn (HKG) - confirm with caterer.</v>
      </c>
      <c r="C47" s="114" t="str">
        <f aca="false">Checks!$N$552&amp;CHAR(10)&amp;IF(ISNUMBER(Checks!$R$552),TEXT(Checks!$R$552,"DD-MMM-YY HH:MM"),"")&amp;" "&amp;Checks!$P$552</f>
        <v>Required
27-Oct-26 02:50 HKG</v>
      </c>
      <c r="D47" s="114" t="str">
        <f aca="false">IF(Checks!$U$552="","",Checks!$U$552)&amp;IF(Checks!$AB$552="","",CHAR(10)&amp;"CA: "&amp;Checks!$AB$552)</f>
        <v/>
      </c>
      <c r="E47" s="114" t="str">
        <f aca="false">IF(Checks!$V$552="","",Checks!$V$552)&amp;IF(Checks!$AC$552="","",IF(Checks!$V$552="","",CHAR(10))&amp;"N/A just.: "&amp;Checks!$AC$552)&amp;IF(Checks!$W$552="","",CHAR(10)&amp;"Batch: "&amp;Checks!$W$552)&amp;IF(AND(Checks!$X$552="",Checks!$Y$552=""),"",CHAR(10)&amp;"Exp: "&amp;Checks!$X$552&amp;"  /  Act: "&amp;Checks!$Y$552)</f>
        <v/>
      </c>
      <c r="F47" s="114" t="str">
        <f aca="false">IF(Checks!$Z$552="","","Evidence: "&amp;Checks!$Z$552)&amp;IF(Checks!$AA$552="","",IF(Checks!$Z$552="","",CHAR(10))&amp;"CA: "&amp;Checks!$AA$552)</f>
        <v/>
      </c>
      <c r="G47" s="114" t="str">
        <f aca="false">IF(ISNUMBER(Checks!$AD$552),TEXT(Checks!$AD$552,"DD-MMM-YY HH:MM")&amp;" "&amp;Checks!$P$552,"")&amp;IF(Checks!$AE$552="","",CHAR(10)&amp;"Verifier: "&amp;Checks!$AE$552)&amp;IF(Checks!$T$552="","",CHAR(10)&amp;"PIC: "&amp;Checks!$T$552)</f>
        <v/>
      </c>
      <c r="H47" s="115" t="str">
        <f aca="false">IF(Checks!$AH$552="","",Checks!$AH$552)</f>
        <v>OPEN</v>
      </c>
    </row>
    <row r="48" customFormat="false" ht="279" hidden="false" customHeight="true" outlineLevel="0" collapsed="false">
      <c r="A48" s="114" t="str">
        <f aca="false">Checks!$A$553&amp;CHAR(10)&amp;IF(Checks!$I$553="","",Checks!$I$553&amp;": ")&amp;Checks!$J$553</f>
        <v>F17-T12-12
F&amp;B Linen: Table cloth - prepared</v>
      </c>
      <c r="B48" s="114"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4" t="str">
        <f aca="false">Checks!$N$553&amp;CHAR(10)&amp;IF(ISNUMBER(Checks!$R$553),TEXT(Checks!$R$553,"DD-MMM-YY HH:MM"),"")&amp;" "&amp;Checks!$P$553</f>
        <v>Clarification required
27-Oct-26 02:50 HKG</v>
      </c>
      <c r="D48" s="114" t="str">
        <f aca="false">IF(Checks!$U$553="","",Checks!$U$553)&amp;IF(Checks!$AB$553="","",CHAR(10)&amp;"CA: "&amp;Checks!$AB$553)</f>
        <v/>
      </c>
      <c r="E48" s="114" t="str">
        <f aca="false">IF(Checks!$V$553="","",Checks!$V$553)&amp;IF(Checks!$AC$553="","",IF(Checks!$V$553="","",CHAR(10))&amp;"N/A just.: "&amp;Checks!$AC$553)&amp;IF(Checks!$W$553="","",CHAR(10)&amp;"Batch: "&amp;Checks!$W$553)&amp;IF(AND(Checks!$X$553="",Checks!$Y$553=""),"",CHAR(10)&amp;"Exp: "&amp;Checks!$X$553&amp;"  /  Act: "&amp;Checks!$Y$553)</f>
        <v/>
      </c>
      <c r="F48" s="114" t="str">
        <f aca="false">IF(Checks!$Z$553="","","Evidence: "&amp;Checks!$Z$553)&amp;IF(Checks!$AA$553="","",IF(Checks!$Z$553="","",CHAR(10))&amp;"CA: "&amp;Checks!$AA$553)</f>
        <v/>
      </c>
      <c r="G48" s="114" t="str">
        <f aca="false">IF(ISNUMBER(Checks!$AD$553),TEXT(Checks!$AD$553,"DD-MMM-YY HH:MM")&amp;" "&amp;Checks!$P$553,"")&amp;IF(Checks!$AE$553="","",CHAR(10)&amp;"Verifier: "&amp;Checks!$AE$553)&amp;IF(Checks!$T$553="","",CHAR(10)&amp;"PIC: "&amp;Checks!$T$553)</f>
        <v/>
      </c>
      <c r="H48" s="115" t="str">
        <f aca="false">IF(Checks!$AH$553="","",Checks!$AH$553)</f>
        <v>OPEN – CLARIFICATION</v>
      </c>
    </row>
    <row r="49" customFormat="false" ht="279" hidden="false" customHeight="true" outlineLevel="0" collapsed="false">
      <c r="A49" s="114" t="str">
        <f aca="false">Checks!$A$554&amp;CHAR(10)&amp;IF(Checks!$I$554="","",Checks!$I$554&amp;": ")&amp;Checks!$J$554</f>
        <v>F17-T12-13
F&amp;B Linen: Bread linen (using table cloth) - prepared</v>
      </c>
      <c r="B49" s="114"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4" t="str">
        <f aca="false">Checks!$N$554&amp;CHAR(10)&amp;IF(ISNUMBER(Checks!$R$554),TEXT(Checks!$R$554,"DD-MMM-YY HH:MM"),"")&amp;" "&amp;Checks!$P$554</f>
        <v>Clarification required
27-Oct-26 02:50 HKG</v>
      </c>
      <c r="D49" s="114" t="str">
        <f aca="false">IF(Checks!$U$554="","",Checks!$U$554)&amp;IF(Checks!$AB$554="","",CHAR(10)&amp;"CA: "&amp;Checks!$AB$554)</f>
        <v/>
      </c>
      <c r="E49" s="114" t="str">
        <f aca="false">IF(Checks!$V$554="","",Checks!$V$554)&amp;IF(Checks!$AC$554="","",IF(Checks!$V$554="","",CHAR(10))&amp;"N/A just.: "&amp;Checks!$AC$554)&amp;IF(Checks!$W$554="","",CHAR(10)&amp;"Batch: "&amp;Checks!$W$554)&amp;IF(AND(Checks!$X$554="",Checks!$Y$554=""),"",CHAR(10)&amp;"Exp: "&amp;Checks!$X$554&amp;"  /  Act: "&amp;Checks!$Y$554)</f>
        <v/>
      </c>
      <c r="F49" s="114" t="str">
        <f aca="false">IF(Checks!$Z$554="","","Evidence: "&amp;Checks!$Z$554)&amp;IF(Checks!$AA$554="","",IF(Checks!$Z$554="","",CHAR(10))&amp;"CA: "&amp;Checks!$AA$554)</f>
        <v/>
      </c>
      <c r="G49" s="114" t="str">
        <f aca="false">IF(ISNUMBER(Checks!$AD$554),TEXT(Checks!$AD$554,"DD-MMM-YY HH:MM")&amp;" "&amp;Checks!$P$554,"")&amp;IF(Checks!$AE$554="","",CHAR(10)&amp;"Verifier: "&amp;Checks!$AE$554)&amp;IF(Checks!$T$554="","",CHAR(10)&amp;"PIC: "&amp;Checks!$T$554)</f>
        <v/>
      </c>
      <c r="H49" s="115" t="str">
        <f aca="false">IF(Checks!$AH$554="","",Checks!$AH$554)</f>
        <v>OPEN – CLARIFICATION</v>
      </c>
    </row>
    <row r="50" customFormat="false" ht="124.5" hidden="false" customHeight="true" outlineLevel="0" collapsed="false">
      <c r="A50" s="114" t="str">
        <f aca="false">Checks!$A$555&amp;CHAR(10)&amp;IF(Checks!$I$555="","",Checks!$I$555&amp;": ")&amp;Checks!$J$555</f>
        <v>F17-T12-14
F&amp;B Linen: Trolley cloth - prepared</v>
      </c>
      <c r="B50" s="114"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4" t="str">
        <f aca="false">Checks!$N$555&amp;CHAR(10)&amp;IF(ISNUMBER(Checks!$R$555),TEXT(Checks!$R$555,"DD-MMM-YY HH:MM"),"")&amp;" "&amp;Checks!$P$555</f>
        <v>Required
27-Oct-26 02:50 HKG</v>
      </c>
      <c r="D50" s="114" t="str">
        <f aca="false">IF(Checks!$U$555="","",Checks!$U$555)&amp;IF(Checks!$AB$555="","",CHAR(10)&amp;"CA: "&amp;Checks!$AB$555)</f>
        <v/>
      </c>
      <c r="E50" s="114" t="str">
        <f aca="false">IF(Checks!$V$555="","",Checks!$V$555)&amp;IF(Checks!$AC$555="","",IF(Checks!$V$555="","",CHAR(10))&amp;"N/A just.: "&amp;Checks!$AC$555)&amp;IF(Checks!$W$555="","",CHAR(10)&amp;"Batch: "&amp;Checks!$W$555)&amp;IF(AND(Checks!$X$555="",Checks!$Y$555=""),"",CHAR(10)&amp;"Exp: "&amp;Checks!$X$555&amp;"  /  Act: "&amp;Checks!$Y$555)</f>
        <v/>
      </c>
      <c r="F50" s="114" t="str">
        <f aca="false">IF(Checks!$Z$555="","","Evidence: "&amp;Checks!$Z$555)&amp;IF(Checks!$AA$555="","",IF(Checks!$Z$555="","",CHAR(10))&amp;"CA: "&amp;Checks!$AA$555)</f>
        <v/>
      </c>
      <c r="G50" s="114" t="str">
        <f aca="false">IF(ISNUMBER(Checks!$AD$555),TEXT(Checks!$AD$555,"DD-MMM-YY HH:MM")&amp;" "&amp;Checks!$P$555,"")&amp;IF(Checks!$AE$555="","",CHAR(10)&amp;"Verifier: "&amp;Checks!$AE$555)&amp;IF(Checks!$T$555="","",CHAR(10)&amp;"PIC: "&amp;Checks!$T$555)</f>
        <v/>
      </c>
      <c r="H50" s="115" t="str">
        <f aca="false">IF(Checks!$AH$555="","",Checks!$AH$555)</f>
        <v>OPEN</v>
      </c>
    </row>
    <row r="51" customFormat="false" ht="114" hidden="false" customHeight="true" outlineLevel="0" collapsed="false">
      <c r="A51" s="114" t="str">
        <f aca="false">Checks!$A$556&amp;CHAR(10)&amp;IF(Checks!$I$556="","",Checks!$I$556&amp;": ")&amp;Checks!$J$556</f>
        <v>F17-T12-15
F&amp;B Linen: Linen bag - prepared</v>
      </c>
      <c r="B51" s="114" t="str">
        <f aca="false">Checks!$K$556&amp;IF(Checks!$O$556="","",IF(Checks!$K$556="","",CHAR(10))&amp;"Note: "&amp;Checks!$O$556)</f>
        <v>Available (ticked in reference)
Note: Reference gives no uplift stn for this item: preparation checked at the meal uplift stn (HKG) - confirm with caterer.</v>
      </c>
      <c r="C51" s="114" t="str">
        <f aca="false">Checks!$N$556&amp;CHAR(10)&amp;IF(ISNUMBER(Checks!$R$556),TEXT(Checks!$R$556,"DD-MMM-YY HH:MM"),"")&amp;" "&amp;Checks!$P$556</f>
        <v>Required
27-Oct-26 02:50 HKG</v>
      </c>
      <c r="D51" s="114" t="str">
        <f aca="false">IF(Checks!$U$556="","",Checks!$U$556)&amp;IF(Checks!$AB$556="","",CHAR(10)&amp;"CA: "&amp;Checks!$AB$556)</f>
        <v/>
      </c>
      <c r="E51" s="114" t="str">
        <f aca="false">IF(Checks!$V$556="","",Checks!$V$556)&amp;IF(Checks!$AC$556="","",IF(Checks!$V$556="","",CHAR(10))&amp;"N/A just.: "&amp;Checks!$AC$556)&amp;IF(Checks!$W$556="","",CHAR(10)&amp;"Batch: "&amp;Checks!$W$556)&amp;IF(AND(Checks!$X$556="",Checks!$Y$556=""),"",CHAR(10)&amp;"Exp: "&amp;Checks!$X$556&amp;"  /  Act: "&amp;Checks!$Y$556)</f>
        <v/>
      </c>
      <c r="F51" s="114" t="str">
        <f aca="false">IF(Checks!$Z$556="","","Evidence: "&amp;Checks!$Z$556)&amp;IF(Checks!$AA$556="","",IF(Checks!$Z$556="","",CHAR(10))&amp;"CA: "&amp;Checks!$AA$556)</f>
        <v/>
      </c>
      <c r="G51" s="114" t="str">
        <f aca="false">IF(ISNUMBER(Checks!$AD$556),TEXT(Checks!$AD$556,"DD-MMM-YY HH:MM")&amp;" "&amp;Checks!$P$556,"")&amp;IF(Checks!$AE$556="","",CHAR(10)&amp;"Verifier: "&amp;Checks!$AE$556)&amp;IF(Checks!$T$556="","",CHAR(10)&amp;"PIC: "&amp;Checks!$T$556)</f>
        <v/>
      </c>
      <c r="H51" s="115" t="str">
        <f aca="false">IF(Checks!$AH$556="","",Checks!$AH$556)</f>
        <v>OPEN</v>
      </c>
    </row>
    <row r="52" customFormat="false" ht="114" hidden="false" customHeight="true" outlineLevel="0" collapsed="false">
      <c r="A52" s="114" t="str">
        <f aca="false">Checks!$A$557&amp;CHAR(10)&amp;IF(Checks!$I$557="","",Checks!$I$557&amp;": ")&amp;Checks!$J$557</f>
        <v>F17-T12-16
Seat Linen: Seat pillow (BS &amp; BC) - prepared</v>
      </c>
      <c r="B52" s="114" t="str">
        <f aca="false">Checks!$K$557&amp;IF(Checks!$O$557="","",IF(Checks!$K$557="","",CHAR(10))&amp;"Note: "&amp;Checks!$O$557)</f>
        <v>Available 100% (ticked in reference)
Note: Reference gives no uplift stn for this item: preparation checked at the meal uplift stn (HKG) - confirm with caterer.</v>
      </c>
      <c r="C52" s="114" t="str">
        <f aca="false">Checks!$N$557&amp;CHAR(10)&amp;IF(ISNUMBER(Checks!$R$557),TEXT(Checks!$R$557,"DD-MMM-YY HH:MM"),"")&amp;" "&amp;Checks!$P$557</f>
        <v>Required
27-Oct-26 02:50 HKG</v>
      </c>
      <c r="D52" s="114" t="str">
        <f aca="false">IF(Checks!$U$557="","",Checks!$U$557)&amp;IF(Checks!$AB$557="","",CHAR(10)&amp;"CA: "&amp;Checks!$AB$557)</f>
        <v/>
      </c>
      <c r="E52" s="114" t="str">
        <f aca="false">IF(Checks!$V$557="","",Checks!$V$557)&amp;IF(Checks!$AC$557="","",IF(Checks!$V$557="","",CHAR(10))&amp;"N/A just.: "&amp;Checks!$AC$557)&amp;IF(Checks!$W$557="","",CHAR(10)&amp;"Batch: "&amp;Checks!$W$557)&amp;IF(AND(Checks!$X$557="",Checks!$Y$557=""),"",CHAR(10)&amp;"Exp: "&amp;Checks!$X$557&amp;"  /  Act: "&amp;Checks!$Y$557)</f>
        <v/>
      </c>
      <c r="F52" s="114" t="str">
        <f aca="false">IF(Checks!$Z$557="","","Evidence: "&amp;Checks!$Z$557)&amp;IF(Checks!$AA$557="","",IF(Checks!$Z$557="","",CHAR(10))&amp;"CA: "&amp;Checks!$AA$557)</f>
        <v/>
      </c>
      <c r="G52" s="114" t="str">
        <f aca="false">IF(ISNUMBER(Checks!$AD$557),TEXT(Checks!$AD$557,"DD-MMM-YY HH:MM")&amp;" "&amp;Checks!$P$557,"")&amp;IF(Checks!$AE$557="","",CHAR(10)&amp;"Verifier: "&amp;Checks!$AE$557)&amp;IF(Checks!$T$557="","",CHAR(10)&amp;"PIC: "&amp;Checks!$T$557)</f>
        <v/>
      </c>
      <c r="H52" s="115" t="str">
        <f aca="false">IF(Checks!$AH$557="","",Checks!$AH$557)</f>
        <v>OPEN</v>
      </c>
    </row>
    <row r="53" customFormat="false" ht="114" hidden="false" customHeight="true" outlineLevel="0" collapsed="false">
      <c r="A53" s="114" t="str">
        <f aca="false">Checks!$A$558&amp;CHAR(10)&amp;IF(Checks!$I$558="","",Checks!$I$558&amp;": ")&amp;Checks!$J$558</f>
        <v>F17-T12-17
Seat Linen: Blanket (BS &amp; BC) - prepared</v>
      </c>
      <c r="B53" s="114" t="str">
        <f aca="false">Checks!$K$558&amp;IF(Checks!$O$558="","",IF(Checks!$K$558="","",CHAR(10))&amp;"Note: "&amp;Checks!$O$558)</f>
        <v>Available 100% (ticked in reference)
Note: Reference gives no uplift stn for this item: preparation checked at the meal uplift stn (HKG) - confirm with caterer.</v>
      </c>
      <c r="C53" s="114" t="str">
        <f aca="false">Checks!$N$558&amp;CHAR(10)&amp;IF(ISNUMBER(Checks!$R$558),TEXT(Checks!$R$558,"DD-MMM-YY HH:MM"),"")&amp;" "&amp;Checks!$P$558</f>
        <v>Required
27-Oct-26 02:50 HKG</v>
      </c>
      <c r="D53" s="114" t="str">
        <f aca="false">IF(Checks!$U$558="","",Checks!$U$558)&amp;IF(Checks!$AB$558="","",CHAR(10)&amp;"CA: "&amp;Checks!$AB$558)</f>
        <v/>
      </c>
      <c r="E53" s="114" t="str">
        <f aca="false">IF(Checks!$V$558="","",Checks!$V$558)&amp;IF(Checks!$AC$558="","",IF(Checks!$V$558="","",CHAR(10))&amp;"N/A just.: "&amp;Checks!$AC$558)&amp;IF(Checks!$W$558="","",CHAR(10)&amp;"Batch: "&amp;Checks!$W$558)&amp;IF(AND(Checks!$X$558="",Checks!$Y$558=""),"",CHAR(10)&amp;"Exp: "&amp;Checks!$X$558&amp;"  /  Act: "&amp;Checks!$Y$558)</f>
        <v/>
      </c>
      <c r="F53" s="114" t="str">
        <f aca="false">IF(Checks!$Z$558="","","Evidence: "&amp;Checks!$Z$558)&amp;IF(Checks!$AA$558="","",IF(Checks!$Z$558="","",CHAR(10))&amp;"CA: "&amp;Checks!$AA$558)</f>
        <v/>
      </c>
      <c r="G53" s="114" t="str">
        <f aca="false">IF(ISNUMBER(Checks!$AD$558),TEXT(Checks!$AD$558,"DD-MMM-YY HH:MM")&amp;" "&amp;Checks!$P$558,"")&amp;IF(Checks!$AE$558="","",CHAR(10)&amp;"Verifier: "&amp;Checks!$AE$558)&amp;IF(Checks!$T$558="","",CHAR(10)&amp;"PIC: "&amp;Checks!$T$558)</f>
        <v/>
      </c>
      <c r="H53" s="115" t="str">
        <f aca="false">IF(Checks!$AH$558="","",Checks!$AH$558)</f>
        <v>OPEN</v>
      </c>
    </row>
    <row r="54" customFormat="false" ht="213" hidden="false" customHeight="true" outlineLevel="0" collapsed="false">
      <c r="A54" s="114" t="str">
        <f aca="false">Checks!$A$559&amp;CHAR(10)&amp;IF(Checks!$I$559="","",Checks!$I$559&amp;": ")&amp;Checks!$J$559</f>
        <v>F17-T12-18
Sales Cart: Sales cart (caterer MCAT) - prepared</v>
      </c>
      <c r="B54" s="114"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4" t="str">
        <f aca="false">Checks!$N$559&amp;CHAR(10)&amp;IF(ISNUMBER(Checks!$R$559),TEXT(Checks!$R$559,"DD-MMM-YY HH:MM"),"")&amp;" "&amp;Checks!$P$559</f>
        <v>Clarification required
27-Oct-26 02:50 HKG</v>
      </c>
      <c r="D54" s="114" t="str">
        <f aca="false">IF(Checks!$U$559="","",Checks!$U$559)&amp;IF(Checks!$AB$559="","",CHAR(10)&amp;"CA: "&amp;Checks!$AB$559)</f>
        <v/>
      </c>
      <c r="E54" s="114" t="str">
        <f aca="false">IF(Checks!$V$559="","",Checks!$V$559)&amp;IF(Checks!$AC$559="","",IF(Checks!$V$559="","",CHAR(10))&amp;"N/A just.: "&amp;Checks!$AC$559)&amp;IF(Checks!$W$559="","",CHAR(10)&amp;"Batch: "&amp;Checks!$W$559)&amp;IF(AND(Checks!$X$559="",Checks!$Y$559=""),"",CHAR(10)&amp;"Exp: "&amp;Checks!$X$559&amp;"  /  Act: "&amp;Checks!$Y$559)</f>
        <v/>
      </c>
      <c r="F54" s="114" t="str">
        <f aca="false">IF(Checks!$Z$559="","","Evidence: "&amp;Checks!$Z$559)&amp;IF(Checks!$AA$559="","",IF(Checks!$Z$559="","",CHAR(10))&amp;"CA: "&amp;Checks!$AA$559)</f>
        <v/>
      </c>
      <c r="G54" s="114" t="str">
        <f aca="false">IF(ISNUMBER(Checks!$AD$559),TEXT(Checks!$AD$559,"DD-MMM-YY HH:MM")&amp;" "&amp;Checks!$P$559,"")&amp;IF(Checks!$AE$559="","",CHAR(10)&amp;"Verifier: "&amp;Checks!$AE$559)&amp;IF(Checks!$T$559="","",CHAR(10)&amp;"PIC: "&amp;Checks!$T$559)</f>
        <v/>
      </c>
      <c r="H54" s="115" t="str">
        <f aca="false">IF(Checks!$AH$559="","",Checks!$AH$559)</f>
        <v>OPEN – CLARIFICATION</v>
      </c>
    </row>
    <row r="55" customFormat="false" ht="25.5" hidden="false" customHeight="true" outlineLevel="0" collapsed="false">
      <c r="A55" s="113"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3"/>
      <c r="C55" s="113"/>
      <c r="D55" s="113"/>
      <c r="E55" s="113"/>
      <c r="F55" s="113"/>
      <c r="G55" s="113"/>
      <c r="H55" s="113"/>
    </row>
    <row r="56" customFormat="false" ht="114" hidden="false" customHeight="true" outlineLevel="0" collapsed="false">
      <c r="A56" s="114" t="str">
        <f aca="false">Checks!$A$560&amp;CHAR(10)&amp;IF(Checks!$I$560="","",Checks!$I$560&amp;": ")&amp;Checks!$J$560</f>
        <v>F17-UPL-01
Meal: Meals physically uplifted on board - quantity vs menu checklist</v>
      </c>
      <c r="B56" s="114" t="str">
        <f aca="false">Checks!$K$560&amp;IF(Checks!$O$560="","",IF(Checks!$K$560="","",CHAR(10))&amp;"Note: "&amp;Checks!$O$560)</f>
        <v>Enter expected &amp; actual
Note: Confirm on board before departure; completion time must fall inside the uplift window.</v>
      </c>
      <c r="C56" s="114" t="str">
        <f aca="false">Checks!$N$560&amp;CHAR(10)&amp;IF(ISNUMBER(Checks!$R$560),TEXT(Checks!$R$560,"DD-MMM-YY HH:MM"),"")&amp;" "&amp;Checks!$P$560</f>
        <v>Required
27-Oct-26 14:50 HKG</v>
      </c>
      <c r="D56" s="114" t="str">
        <f aca="false">IF(Checks!$U$560="","",Checks!$U$560)&amp;IF(Checks!$AB$560="","",CHAR(10)&amp;"CA: "&amp;Checks!$AB$560)</f>
        <v/>
      </c>
      <c r="E56" s="114" t="str">
        <f aca="false">IF(Checks!$V$560="","",Checks!$V$560)&amp;IF(Checks!$AC$560="","",IF(Checks!$V$560="","",CHAR(10))&amp;"N/A just.: "&amp;Checks!$AC$560)&amp;IF(Checks!$W$560="","",CHAR(10)&amp;"Batch: "&amp;Checks!$W$560)&amp;IF(AND(Checks!$X$560="",Checks!$Y$560=""),"",CHAR(10)&amp;"Exp: "&amp;Checks!$X$560&amp;"  /  Act: "&amp;Checks!$Y$560)</f>
        <v/>
      </c>
      <c r="F56" s="114" t="str">
        <f aca="false">IF(Checks!$Z$560="","","Evidence: "&amp;Checks!$Z$560)&amp;IF(Checks!$AA$560="","",IF(Checks!$Z$560="","",CHAR(10))&amp;"CA: "&amp;Checks!$AA$560)</f>
        <v/>
      </c>
      <c r="G56" s="114" t="str">
        <f aca="false">IF(ISNUMBER(Checks!$AD$560),TEXT(Checks!$AD$560,"DD-MMM-YY HH:MM")&amp;" "&amp;Checks!$P$560,"")&amp;IF(Checks!$AE$560="","",CHAR(10)&amp;"Verifier: "&amp;Checks!$AE$560)&amp;IF(Checks!$T$560="","",CHAR(10)&amp;"PIC: "&amp;Checks!$T$560)</f>
        <v/>
      </c>
      <c r="H56" s="115" t="str">
        <f aca="false">IF(Checks!$AH$560="","",Checks!$AH$560)</f>
        <v>OPEN</v>
      </c>
    </row>
    <row r="57" customFormat="false" ht="114" hidden="false" customHeight="true" outlineLevel="0" collapsed="false">
      <c r="A57" s="114" t="str">
        <f aca="false">Checks!$A$561&amp;CHAR(10)&amp;IF(Checks!$I$561="","",Checks!$I$561&amp;": ")&amp;Checks!$J$561</f>
        <v>F17-UPL-02
Equipment: Equipment physically loaded at GLD positions - quantity &amp; positions</v>
      </c>
      <c r="B57" s="114" t="str">
        <f aca="false">Checks!$K$561&amp;IF(Checks!$O$561="","",IF(Checks!$K$561="","",CHAR(10))&amp;"Note: "&amp;Checks!$O$561)</f>
        <v>Enter expected &amp; actual
Note: Confirm on board before departure; completion time must fall inside the uplift window.</v>
      </c>
      <c r="C57" s="114" t="str">
        <f aca="false">Checks!$N$561&amp;CHAR(10)&amp;IF(ISNUMBER(Checks!$R$561),TEXT(Checks!$R$561,"DD-MMM-YY HH:MM"),"")&amp;" "&amp;Checks!$P$561</f>
        <v>Required
27-Oct-26 14:50 HKG</v>
      </c>
      <c r="D57" s="114" t="str">
        <f aca="false">IF(Checks!$U$561="","",Checks!$U$561)&amp;IF(Checks!$AB$561="","",CHAR(10)&amp;"CA: "&amp;Checks!$AB$561)</f>
        <v/>
      </c>
      <c r="E57" s="114" t="str">
        <f aca="false">IF(Checks!$V$561="","",Checks!$V$561)&amp;IF(Checks!$AC$561="","",IF(Checks!$V$561="","",CHAR(10))&amp;"N/A just.: "&amp;Checks!$AC$561)&amp;IF(Checks!$W$561="","",CHAR(10)&amp;"Batch: "&amp;Checks!$W$561)&amp;IF(AND(Checks!$X$561="",Checks!$Y$561=""),"",CHAR(10)&amp;"Exp: "&amp;Checks!$X$561&amp;"  /  Act: "&amp;Checks!$Y$561)</f>
        <v/>
      </c>
      <c r="F57" s="114" t="str">
        <f aca="false">IF(Checks!$Z$561="","","Evidence: "&amp;Checks!$Z$561)&amp;IF(Checks!$AA$561="","",IF(Checks!$Z$561="","",CHAR(10))&amp;"CA: "&amp;Checks!$AA$561)</f>
        <v/>
      </c>
      <c r="G57" s="114" t="str">
        <f aca="false">IF(ISNUMBER(Checks!$AD$561),TEXT(Checks!$AD$561,"DD-MMM-YY HH:MM")&amp;" "&amp;Checks!$P$561,"")&amp;IF(Checks!$AE$561="","",CHAR(10)&amp;"Verifier: "&amp;Checks!$AE$561)&amp;IF(Checks!$T$561="","",CHAR(10)&amp;"PIC: "&amp;Checks!$T$561)</f>
        <v/>
      </c>
      <c r="H57" s="115" t="str">
        <f aca="false">IF(Checks!$AH$561="","",Checks!$AH$561)</f>
        <v>OPEN</v>
      </c>
    </row>
    <row r="58" customFormat="false" ht="124.5" hidden="false" customHeight="true" outlineLevel="0" collapsed="false">
      <c r="A58" s="114" t="str">
        <f aca="false">Checks!$A$562&amp;CHAR(10)&amp;IF(Checks!$I$562="","",Checks!$I$562&amp;": ")&amp;Checks!$J$562</f>
        <v>F17-UPL-03
Uplift plan: KUL-sourced items physically loaded at KUL on the inbound KUL-HKG flight</v>
      </c>
      <c r="B58" s="114" t="str">
        <f aca="false">Checks!$K$562&amp;IF(Checks!$O$562="","",IF(Checks!$K$562="","",CHAR(10))&amp;"Note: "&amp;Checks!$O$562)</f>
        <v>Items: Slippers (BS/BC) - Dispo slipper. Quantities as per Requirements
Note: Confirmed at KUL inside the uplift window before the carrying flight's KUL departure (Flights AX).</v>
      </c>
      <c r="C58" s="114" t="str">
        <f aca="false">Checks!$N$562&amp;CHAR(10)&amp;IF(ISNUMBER(Checks!$R$562),TEXT(Checks!$R$562,"DD-MMM-YY HH:MM"),"")&amp;" "&amp;Checks!$P$562</f>
        <v>Required
26-Oct-26 09:10 KUL</v>
      </c>
      <c r="D58" s="114" t="str">
        <f aca="false">IF(Checks!$U$562="","",Checks!$U$562)&amp;IF(Checks!$AB$562="","",CHAR(10)&amp;"CA: "&amp;Checks!$AB$562)</f>
        <v/>
      </c>
      <c r="E58" s="114" t="str">
        <f aca="false">IF(Checks!$V$562="","",Checks!$V$562)&amp;IF(Checks!$AC$562="","",IF(Checks!$V$562="","",CHAR(10))&amp;"N/A just.: "&amp;Checks!$AC$562)&amp;IF(Checks!$W$562="","",CHAR(10)&amp;"Batch: "&amp;Checks!$W$562)&amp;IF(AND(Checks!$X$562="",Checks!$Y$562=""),"",CHAR(10)&amp;"Exp: "&amp;Checks!$X$562&amp;"  /  Act: "&amp;Checks!$Y$562)</f>
        <v/>
      </c>
      <c r="F58" s="114" t="str">
        <f aca="false">IF(Checks!$Z$562="","","Evidence: "&amp;Checks!$Z$562)&amp;IF(Checks!$AA$562="","",IF(Checks!$Z$562="","",CHAR(10))&amp;"CA: "&amp;Checks!$AA$562)</f>
        <v/>
      </c>
      <c r="G58" s="114" t="str">
        <f aca="false">IF(ISNUMBER(Checks!$AD$562),TEXT(Checks!$AD$562,"DD-MMM-YY HH:MM")&amp;" "&amp;Checks!$P$562,"")&amp;IF(Checks!$AE$562="","",CHAR(10)&amp;"Verifier: "&amp;Checks!$AE$562)&amp;IF(Checks!$T$562="","",CHAR(10)&amp;"PIC: "&amp;Checks!$T$562)</f>
        <v/>
      </c>
      <c r="H58" s="115" t="str">
        <f aca="false">IF(Checks!$AH$562="","",Checks!$AH$562)</f>
        <v>OPEN</v>
      </c>
    </row>
    <row r="59" customFormat="false" ht="114" hidden="false" customHeight="true" outlineLevel="0" collapsed="false">
      <c r="A59" s="114" t="str">
        <f aca="false">Checks!$A$563&amp;CHAR(10)&amp;IF(Checks!$I$563="","",Checks!$I$563&amp;": ")&amp;Checks!$J$563</f>
        <v>F17-UPL-04
Amenities: Slippers (BS/BC) - Dispo slipper - on board</v>
      </c>
      <c r="B59" s="114" t="str">
        <f aca="false">Checks!$K$563&amp;IF(Checks!$O$563="","",IF(Checks!$K$563="","",CHAR(10))&amp;"Note: "&amp;Checks!$O$563)</f>
        <v>Available (ticked in reference)</v>
      </c>
      <c r="C59" s="114" t="str">
        <f aca="false">Checks!$N$563&amp;CHAR(10)&amp;IF(ISNUMBER(Checks!$R$563),TEXT(Checks!$R$563,"DD-MMM-YY HH:MM"),"")&amp;" "&amp;Checks!$P$563</f>
        <v>Required
27-Oct-26 14:50 HKG</v>
      </c>
      <c r="D59" s="114" t="str">
        <f aca="false">IF(Checks!$U$563="","",Checks!$U$563)&amp;IF(Checks!$AB$563="","",CHAR(10)&amp;"CA: "&amp;Checks!$AB$563)</f>
        <v/>
      </c>
      <c r="E59" s="114" t="str">
        <f aca="false">IF(Checks!$V$563="","",Checks!$V$563)&amp;IF(Checks!$AC$563="","",IF(Checks!$V$563="","",CHAR(10))&amp;"N/A just.: "&amp;Checks!$AC$563)&amp;IF(Checks!$W$563="","",CHAR(10)&amp;"Batch: "&amp;Checks!$W$563)&amp;IF(AND(Checks!$X$563="",Checks!$Y$563=""),"",CHAR(10)&amp;"Exp: "&amp;Checks!$X$563&amp;"  /  Act: "&amp;Checks!$Y$563)</f>
        <v/>
      </c>
      <c r="F59" s="114" t="str">
        <f aca="false">IF(Checks!$Z$563="","","Evidence: "&amp;Checks!$Z$563)&amp;IF(Checks!$AA$563="","",IF(Checks!$Z$563="","",CHAR(10))&amp;"CA: "&amp;Checks!$AA$563)</f>
        <v/>
      </c>
      <c r="G59" s="114" t="str">
        <f aca="false">IF(ISNUMBER(Checks!$AD$563),TEXT(Checks!$AD$563,"DD-MMM-YY HH:MM")&amp;" "&amp;Checks!$P$563,"")&amp;IF(Checks!$AE$563="","",CHAR(10)&amp;"Verifier: "&amp;Checks!$AE$563)&amp;IF(Checks!$T$563="","",CHAR(10)&amp;"PIC: "&amp;Checks!$T$563)</f>
        <v/>
      </c>
      <c r="H59" s="115" t="str">
        <f aca="false">IF(Checks!$AH$563="","",Checks!$AH$563)</f>
        <v>OPEN</v>
      </c>
    </row>
    <row r="60" customFormat="false" ht="114" hidden="false" customHeight="true" outlineLevel="0" collapsed="false">
      <c r="A60" s="114" t="str">
        <f aca="false">Checks!$A$564&amp;CHAR(10)&amp;IF(Checks!$I$564="","",Checks!$I$564&amp;": ")&amp;Checks!$J$564</f>
        <v>F17-UPL-05
F&amp;B Linen: Towel - on board</v>
      </c>
      <c r="B60" s="114" t="str">
        <f aca="false">Checks!$K$564&amp;IF(Checks!$O$564="","",IF(Checks!$K$564="","",CHAR(10))&amp;"Note: "&amp;Checks!$O$564)</f>
        <v>Available (ticked in reference)</v>
      </c>
      <c r="C60" s="114" t="str">
        <f aca="false">Checks!$N$564&amp;CHAR(10)&amp;IF(ISNUMBER(Checks!$R$564),TEXT(Checks!$R$564,"DD-MMM-YY HH:MM"),"")&amp;" "&amp;Checks!$P$564</f>
        <v>Required
27-Oct-26 14:50 HKG</v>
      </c>
      <c r="D60" s="114" t="str">
        <f aca="false">IF(Checks!$U$564="","",Checks!$U$564)&amp;IF(Checks!$AB$564="","",CHAR(10)&amp;"CA: "&amp;Checks!$AB$564)</f>
        <v/>
      </c>
      <c r="E60" s="114" t="str">
        <f aca="false">IF(Checks!$V$564="","",Checks!$V$564)&amp;IF(Checks!$AC$564="","",IF(Checks!$V$564="","",CHAR(10))&amp;"N/A just.: "&amp;Checks!$AC$564)&amp;IF(Checks!$W$564="","",CHAR(10)&amp;"Batch: "&amp;Checks!$W$564)&amp;IF(AND(Checks!$X$564="",Checks!$Y$564=""),"",CHAR(10)&amp;"Exp: "&amp;Checks!$X$564&amp;"  /  Act: "&amp;Checks!$Y$564)</f>
        <v/>
      </c>
      <c r="F60" s="114" t="str">
        <f aca="false">IF(Checks!$Z$564="","","Evidence: "&amp;Checks!$Z$564)&amp;IF(Checks!$AA$564="","",IF(Checks!$Z$564="","",CHAR(10))&amp;"CA: "&amp;Checks!$AA$564)</f>
        <v/>
      </c>
      <c r="G60" s="114" t="str">
        <f aca="false">IF(ISNUMBER(Checks!$AD$564),TEXT(Checks!$AD$564,"DD-MMM-YY HH:MM")&amp;" "&amp;Checks!$P$564,"")&amp;IF(Checks!$AE$564="","",CHAR(10)&amp;"Verifier: "&amp;Checks!$AE$564)&amp;IF(Checks!$T$564="","",CHAR(10)&amp;"PIC: "&amp;Checks!$T$564)</f>
        <v/>
      </c>
      <c r="H60" s="115" t="str">
        <f aca="false">IF(Checks!$AH$564="","",Checks!$AH$564)</f>
        <v>OPEN</v>
      </c>
    </row>
    <row r="61" customFormat="false" ht="114" hidden="false" customHeight="true" outlineLevel="0" collapsed="false">
      <c r="A61" s="114" t="str">
        <f aca="false">Checks!$A$565&amp;CHAR(10)&amp;IF(Checks!$I$565="","",Checks!$I$565&amp;": ")&amp;Checks!$J$565</f>
        <v>F17-UPL-06
F&amp;B Linen: Tray cloth - on board</v>
      </c>
      <c r="B61" s="114" t="str">
        <f aca="false">Checks!$K$565&amp;IF(Checks!$O$565="","",IF(Checks!$K$565="","",CHAR(10))&amp;"Note: "&amp;Checks!$O$565)</f>
        <v>Available (ticked in reference)</v>
      </c>
      <c r="C61" s="114" t="str">
        <f aca="false">Checks!$N$565&amp;CHAR(10)&amp;IF(ISNUMBER(Checks!$R$565),TEXT(Checks!$R$565,"DD-MMM-YY HH:MM"),"")&amp;" "&amp;Checks!$P$565</f>
        <v>Required
27-Oct-26 14:50 HKG</v>
      </c>
      <c r="D61" s="114" t="str">
        <f aca="false">IF(Checks!$U$565="","",Checks!$U$565)&amp;IF(Checks!$AB$565="","",CHAR(10)&amp;"CA: "&amp;Checks!$AB$565)</f>
        <v/>
      </c>
      <c r="E61" s="114" t="str">
        <f aca="false">IF(Checks!$V$565="","",Checks!$V$565)&amp;IF(Checks!$AC$565="","",IF(Checks!$V$565="","",CHAR(10))&amp;"N/A just.: "&amp;Checks!$AC$565)&amp;IF(Checks!$W$565="","",CHAR(10)&amp;"Batch: "&amp;Checks!$W$565)&amp;IF(AND(Checks!$X$565="",Checks!$Y$565=""),"",CHAR(10)&amp;"Exp: "&amp;Checks!$X$565&amp;"  /  Act: "&amp;Checks!$Y$565)</f>
        <v/>
      </c>
      <c r="F61" s="114" t="str">
        <f aca="false">IF(Checks!$Z$565="","","Evidence: "&amp;Checks!$Z$565)&amp;IF(Checks!$AA$565="","",IF(Checks!$Z$565="","",CHAR(10))&amp;"CA: "&amp;Checks!$AA$565)</f>
        <v/>
      </c>
      <c r="G61" s="114" t="str">
        <f aca="false">IF(ISNUMBER(Checks!$AD$565),TEXT(Checks!$AD$565,"DD-MMM-YY HH:MM")&amp;" "&amp;Checks!$P$565,"")&amp;IF(Checks!$AE$565="","",CHAR(10)&amp;"Verifier: "&amp;Checks!$AE$565)&amp;IF(Checks!$T$565="","",CHAR(10)&amp;"PIC: "&amp;Checks!$T$565)</f>
        <v/>
      </c>
      <c r="H61" s="115" t="str">
        <f aca="false">IF(Checks!$AH$565="","",Checks!$AH$565)</f>
        <v>OPEN</v>
      </c>
    </row>
    <row r="62" customFormat="false" ht="114" hidden="false" customHeight="true" outlineLevel="0" collapsed="false">
      <c r="A62" s="114" t="str">
        <f aca="false">Checks!$A$566&amp;CHAR(10)&amp;IF(Checks!$I$566="","",Checks!$I$566&amp;": ")&amp;Checks!$J$566</f>
        <v>F17-UPL-07
F&amp;B Linen: Napkin - on board</v>
      </c>
      <c r="B62" s="114" t="str">
        <f aca="false">Checks!$K$566&amp;IF(Checks!$O$566="","",IF(Checks!$K$566="","",CHAR(10))&amp;"Note: "&amp;Checks!$O$566)</f>
        <v>Available (ticked in reference)</v>
      </c>
      <c r="C62" s="114" t="str">
        <f aca="false">Checks!$N$566&amp;CHAR(10)&amp;IF(ISNUMBER(Checks!$R$566),TEXT(Checks!$R$566,"DD-MMM-YY HH:MM"),"")&amp;" "&amp;Checks!$P$566</f>
        <v>Required
27-Oct-26 14:50 HKG</v>
      </c>
      <c r="D62" s="114" t="str">
        <f aca="false">IF(Checks!$U$566="","",Checks!$U$566)&amp;IF(Checks!$AB$566="","",CHAR(10)&amp;"CA: "&amp;Checks!$AB$566)</f>
        <v/>
      </c>
      <c r="E62" s="114" t="str">
        <f aca="false">IF(Checks!$V$566="","",Checks!$V$566)&amp;IF(Checks!$AC$566="","",IF(Checks!$V$566="","",CHAR(10))&amp;"N/A just.: "&amp;Checks!$AC$566)&amp;IF(Checks!$W$566="","",CHAR(10)&amp;"Batch: "&amp;Checks!$W$566)&amp;IF(AND(Checks!$X$566="",Checks!$Y$566=""),"",CHAR(10)&amp;"Exp: "&amp;Checks!$X$566&amp;"  /  Act: "&amp;Checks!$Y$566)</f>
        <v/>
      </c>
      <c r="F62" s="114" t="str">
        <f aca="false">IF(Checks!$Z$566="","","Evidence: "&amp;Checks!$Z$566)&amp;IF(Checks!$AA$566="","",IF(Checks!$Z$566="","",CHAR(10))&amp;"CA: "&amp;Checks!$AA$566)</f>
        <v/>
      </c>
      <c r="G62" s="114" t="str">
        <f aca="false">IF(ISNUMBER(Checks!$AD$566),TEXT(Checks!$AD$566,"DD-MMM-YY HH:MM")&amp;" "&amp;Checks!$P$566,"")&amp;IF(Checks!$AE$566="","",CHAR(10)&amp;"Verifier: "&amp;Checks!$AE$566)&amp;IF(Checks!$T$566="","",CHAR(10)&amp;"PIC: "&amp;Checks!$T$566)</f>
        <v/>
      </c>
      <c r="H62" s="115" t="str">
        <f aca="false">IF(Checks!$AH$566="","",Checks!$AH$566)</f>
        <v>OPEN</v>
      </c>
    </row>
    <row r="63" customFormat="false" ht="201.75" hidden="false" customHeight="true" outlineLevel="0" collapsed="false">
      <c r="A63" s="114" t="str">
        <f aca="false">Checks!$A$567&amp;CHAR(10)&amp;IF(Checks!$I$567="","",Checks!$I$567&amp;": ")&amp;Checks!$J$567</f>
        <v>F17-UPL-08
F&amp;B Linen: Table cloth - on board</v>
      </c>
      <c r="B63" s="114"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4" t="str">
        <f aca="false">Checks!$N$567&amp;CHAR(10)&amp;IF(ISNUMBER(Checks!$R$567),TEXT(Checks!$R$567,"DD-MMM-YY HH:MM"),"")&amp;" "&amp;Checks!$P$567</f>
        <v>Clarification required
27-Oct-26 14:50 HKG</v>
      </c>
      <c r="D63" s="114" t="str">
        <f aca="false">IF(Checks!$U$567="","",Checks!$U$567)&amp;IF(Checks!$AB$567="","",CHAR(10)&amp;"CA: "&amp;Checks!$AB$567)</f>
        <v/>
      </c>
      <c r="E63" s="114" t="str">
        <f aca="false">IF(Checks!$V$567="","",Checks!$V$567)&amp;IF(Checks!$AC$567="","",IF(Checks!$V$567="","",CHAR(10))&amp;"N/A just.: "&amp;Checks!$AC$567)&amp;IF(Checks!$W$567="","",CHAR(10)&amp;"Batch: "&amp;Checks!$W$567)&amp;IF(AND(Checks!$X$567="",Checks!$Y$567=""),"",CHAR(10)&amp;"Exp: "&amp;Checks!$X$567&amp;"  /  Act: "&amp;Checks!$Y$567)</f>
        <v/>
      </c>
      <c r="F63" s="114" t="str">
        <f aca="false">IF(Checks!$Z$567="","","Evidence: "&amp;Checks!$Z$567)&amp;IF(Checks!$AA$567="","",IF(Checks!$Z$567="","",CHAR(10))&amp;"CA: "&amp;Checks!$AA$567)</f>
        <v/>
      </c>
      <c r="G63" s="114" t="str">
        <f aca="false">IF(ISNUMBER(Checks!$AD$567),TEXT(Checks!$AD$567,"DD-MMM-YY HH:MM")&amp;" "&amp;Checks!$P$567,"")&amp;IF(Checks!$AE$567="","",CHAR(10)&amp;"Verifier: "&amp;Checks!$AE$567)&amp;IF(Checks!$T$567="","",CHAR(10)&amp;"PIC: "&amp;Checks!$T$567)</f>
        <v/>
      </c>
      <c r="H63" s="115" t="str">
        <f aca="false">IF(Checks!$AH$567="","",Checks!$AH$567)</f>
        <v>OPEN – CLARIFICATION</v>
      </c>
    </row>
    <row r="64" customFormat="false" ht="201.75" hidden="false" customHeight="true" outlineLevel="0" collapsed="false">
      <c r="A64" s="114" t="str">
        <f aca="false">Checks!$A$568&amp;CHAR(10)&amp;IF(Checks!$I$568="","",Checks!$I$568&amp;": ")&amp;Checks!$J$568</f>
        <v>F17-UPL-09
F&amp;B Linen: Bread linen (using table cloth) - on board</v>
      </c>
      <c r="B64" s="114"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4" t="str">
        <f aca="false">Checks!$N$568&amp;CHAR(10)&amp;IF(ISNUMBER(Checks!$R$568),TEXT(Checks!$R$568,"DD-MMM-YY HH:MM"),"")&amp;" "&amp;Checks!$P$568</f>
        <v>Clarification required
27-Oct-26 14:50 HKG</v>
      </c>
      <c r="D64" s="114" t="str">
        <f aca="false">IF(Checks!$U$568="","",Checks!$U$568)&amp;IF(Checks!$AB$568="","",CHAR(10)&amp;"CA: "&amp;Checks!$AB$568)</f>
        <v/>
      </c>
      <c r="E64" s="114" t="str">
        <f aca="false">IF(Checks!$V$568="","",Checks!$V$568)&amp;IF(Checks!$AC$568="","",IF(Checks!$V$568="","",CHAR(10))&amp;"N/A just.: "&amp;Checks!$AC$568)&amp;IF(Checks!$W$568="","",CHAR(10)&amp;"Batch: "&amp;Checks!$W$568)&amp;IF(AND(Checks!$X$568="",Checks!$Y$568=""),"",CHAR(10)&amp;"Exp: "&amp;Checks!$X$568&amp;"  /  Act: "&amp;Checks!$Y$568)</f>
        <v/>
      </c>
      <c r="F64" s="114" t="str">
        <f aca="false">IF(Checks!$Z$568="","","Evidence: "&amp;Checks!$Z$568)&amp;IF(Checks!$AA$568="","",IF(Checks!$Z$568="","",CHAR(10))&amp;"CA: "&amp;Checks!$AA$568)</f>
        <v/>
      </c>
      <c r="G64" s="114" t="str">
        <f aca="false">IF(ISNUMBER(Checks!$AD$568),TEXT(Checks!$AD$568,"DD-MMM-YY HH:MM")&amp;" "&amp;Checks!$P$568,"")&amp;IF(Checks!$AE$568="","",CHAR(10)&amp;"Verifier: "&amp;Checks!$AE$568)&amp;IF(Checks!$T$568="","",CHAR(10)&amp;"PIC: "&amp;Checks!$T$568)</f>
        <v/>
      </c>
      <c r="H64" s="115" t="str">
        <f aca="false">IF(Checks!$AH$568="","",Checks!$AH$568)</f>
        <v>OPEN – CLARIFICATION</v>
      </c>
    </row>
    <row r="65" customFormat="false" ht="114" hidden="false" customHeight="true" outlineLevel="0" collapsed="false">
      <c r="A65" s="114" t="str">
        <f aca="false">Checks!$A$569&amp;CHAR(10)&amp;IF(Checks!$I$569="","",Checks!$I$569&amp;": ")&amp;Checks!$J$569</f>
        <v>F17-UPL-10
F&amp;B Linen: Trolley cloth - on board</v>
      </c>
      <c r="B65" s="114" t="str">
        <f aca="false">SUBSTITUTE(Checks!$K$569&amp;IF(Checks!$O$569="","",IF(Checks!$K$569="","",CHAR(10))&amp;"Note: "&amp;Checks!$O$569),"F&amp;B LINEN!","Ref: F&amp;B LINEN!")</f>
        <v>Narrow body: Top only
Note: Per note Ref: F&amp;B LINEN!B79:C80.</v>
      </c>
      <c r="C65" s="114" t="str">
        <f aca="false">Checks!$N$569&amp;CHAR(10)&amp;IF(ISNUMBER(Checks!$R$569),TEXT(Checks!$R$569,"DD-MMM-YY HH:MM"),"")&amp;" "&amp;Checks!$P$569</f>
        <v>Required
27-Oct-26 14:50 HKG</v>
      </c>
      <c r="D65" s="114" t="str">
        <f aca="false">IF(Checks!$U$569="","",Checks!$U$569)&amp;IF(Checks!$AB$569="","",CHAR(10)&amp;"CA: "&amp;Checks!$AB$569)</f>
        <v/>
      </c>
      <c r="E65" s="114" t="str">
        <f aca="false">IF(Checks!$V$569="","",Checks!$V$569)&amp;IF(Checks!$AC$569="","",IF(Checks!$V$569="","",CHAR(10))&amp;"N/A just.: "&amp;Checks!$AC$569)&amp;IF(Checks!$W$569="","",CHAR(10)&amp;"Batch: "&amp;Checks!$W$569)&amp;IF(AND(Checks!$X$569="",Checks!$Y$569=""),"",CHAR(10)&amp;"Exp: "&amp;Checks!$X$569&amp;"  /  Act: "&amp;Checks!$Y$569)</f>
        <v/>
      </c>
      <c r="F65" s="114" t="str">
        <f aca="false">IF(Checks!$Z$569="","","Evidence: "&amp;Checks!$Z$569)&amp;IF(Checks!$AA$569="","",IF(Checks!$Z$569="","",CHAR(10))&amp;"CA: "&amp;Checks!$AA$569)</f>
        <v/>
      </c>
      <c r="G65" s="114" t="str">
        <f aca="false">IF(ISNUMBER(Checks!$AD$569),TEXT(Checks!$AD$569,"DD-MMM-YY HH:MM")&amp;" "&amp;Checks!$P$569,"")&amp;IF(Checks!$AE$569="","",CHAR(10)&amp;"Verifier: "&amp;Checks!$AE$569)&amp;IF(Checks!$T$569="","",CHAR(10)&amp;"PIC: "&amp;Checks!$T$569)</f>
        <v/>
      </c>
      <c r="H65" s="115" t="str">
        <f aca="false">IF(Checks!$AH$569="","",Checks!$AH$569)</f>
        <v>OPEN</v>
      </c>
    </row>
    <row r="66" customFormat="false" ht="114" hidden="false" customHeight="true" outlineLevel="0" collapsed="false">
      <c r="A66" s="114" t="str">
        <f aca="false">Checks!$A$570&amp;CHAR(10)&amp;IF(Checks!$I$570="","",Checks!$I$570&amp;": ")&amp;Checks!$J$570</f>
        <v>F17-UPL-11
F&amp;B Linen: Linen bag - on board</v>
      </c>
      <c r="B66" s="114" t="str">
        <f aca="false">Checks!$K$570&amp;IF(Checks!$O$570="","",IF(Checks!$K$570="","",CHAR(10))&amp;"Note: "&amp;Checks!$O$570)</f>
        <v>Available (ticked in reference)</v>
      </c>
      <c r="C66" s="114" t="str">
        <f aca="false">Checks!$N$570&amp;CHAR(10)&amp;IF(ISNUMBER(Checks!$R$570),TEXT(Checks!$R$570,"DD-MMM-YY HH:MM"),"")&amp;" "&amp;Checks!$P$570</f>
        <v>Required
27-Oct-26 14:50 HKG</v>
      </c>
      <c r="D66" s="114" t="str">
        <f aca="false">IF(Checks!$U$570="","",Checks!$U$570)&amp;IF(Checks!$AB$570="","",CHAR(10)&amp;"CA: "&amp;Checks!$AB$570)</f>
        <v/>
      </c>
      <c r="E66" s="114" t="str">
        <f aca="false">IF(Checks!$V$570="","",Checks!$V$570)&amp;IF(Checks!$AC$570="","",IF(Checks!$V$570="","",CHAR(10))&amp;"N/A just.: "&amp;Checks!$AC$570)&amp;IF(Checks!$W$570="","",CHAR(10)&amp;"Batch: "&amp;Checks!$W$570)&amp;IF(AND(Checks!$X$570="",Checks!$Y$570=""),"",CHAR(10)&amp;"Exp: "&amp;Checks!$X$570&amp;"  /  Act: "&amp;Checks!$Y$570)</f>
        <v/>
      </c>
      <c r="F66" s="114" t="str">
        <f aca="false">IF(Checks!$Z$570="","","Evidence: "&amp;Checks!$Z$570)&amp;IF(Checks!$AA$570="","",IF(Checks!$Z$570="","",CHAR(10))&amp;"CA: "&amp;Checks!$AA$570)</f>
        <v/>
      </c>
      <c r="G66" s="114" t="str">
        <f aca="false">IF(ISNUMBER(Checks!$AD$570),TEXT(Checks!$AD$570,"DD-MMM-YY HH:MM")&amp;" "&amp;Checks!$P$570,"")&amp;IF(Checks!$AE$570="","",CHAR(10)&amp;"Verifier: "&amp;Checks!$AE$570)&amp;IF(Checks!$T$570="","",CHAR(10)&amp;"PIC: "&amp;Checks!$T$570)</f>
        <v/>
      </c>
      <c r="H66" s="115" t="str">
        <f aca="false">IF(Checks!$AH$570="","",Checks!$AH$570)</f>
        <v>OPEN</v>
      </c>
    </row>
    <row r="67" customFormat="false" ht="114" hidden="false" customHeight="true" outlineLevel="0" collapsed="false">
      <c r="A67" s="114" t="str">
        <f aca="false">Checks!$A$571&amp;CHAR(10)&amp;IF(Checks!$I$571="","",Checks!$I$571&amp;": ")&amp;Checks!$J$571</f>
        <v>F17-UPL-12
Seat Linen: Seat pillow (BS &amp; BC) - on board</v>
      </c>
      <c r="B67" s="114" t="str">
        <f aca="false">Checks!$K$571&amp;IF(Checks!$O$571="","",IF(Checks!$K$571="","",CHAR(10))&amp;"Note: "&amp;Checks!$O$571)</f>
        <v>Available 100% (ticked in reference)</v>
      </c>
      <c r="C67" s="114" t="str">
        <f aca="false">Checks!$N$571&amp;CHAR(10)&amp;IF(ISNUMBER(Checks!$R$571),TEXT(Checks!$R$571,"DD-MMM-YY HH:MM"),"")&amp;" "&amp;Checks!$P$571</f>
        <v>Required
27-Oct-26 14:50 HKG</v>
      </c>
      <c r="D67" s="114" t="str">
        <f aca="false">IF(Checks!$U$571="","",Checks!$U$571)&amp;IF(Checks!$AB$571="","",CHAR(10)&amp;"CA: "&amp;Checks!$AB$571)</f>
        <v/>
      </c>
      <c r="E67" s="114" t="str">
        <f aca="false">IF(Checks!$V$571="","",Checks!$V$571)&amp;IF(Checks!$AC$571="","",IF(Checks!$V$571="","",CHAR(10))&amp;"N/A just.: "&amp;Checks!$AC$571)&amp;IF(Checks!$W$571="","",CHAR(10)&amp;"Batch: "&amp;Checks!$W$571)&amp;IF(AND(Checks!$X$571="",Checks!$Y$571=""),"",CHAR(10)&amp;"Exp: "&amp;Checks!$X$571&amp;"  /  Act: "&amp;Checks!$Y$571)</f>
        <v/>
      </c>
      <c r="F67" s="114" t="str">
        <f aca="false">IF(Checks!$Z$571="","","Evidence: "&amp;Checks!$Z$571)&amp;IF(Checks!$AA$571="","",IF(Checks!$Z$571="","",CHAR(10))&amp;"CA: "&amp;Checks!$AA$571)</f>
        <v/>
      </c>
      <c r="G67" s="114" t="str">
        <f aca="false">IF(ISNUMBER(Checks!$AD$571),TEXT(Checks!$AD$571,"DD-MMM-YY HH:MM")&amp;" "&amp;Checks!$P$571,"")&amp;IF(Checks!$AE$571="","",CHAR(10)&amp;"Verifier: "&amp;Checks!$AE$571)&amp;IF(Checks!$T$571="","",CHAR(10)&amp;"PIC: "&amp;Checks!$T$571)</f>
        <v/>
      </c>
      <c r="H67" s="115" t="str">
        <f aca="false">IF(Checks!$AH$571="","",Checks!$AH$571)</f>
        <v>OPEN</v>
      </c>
    </row>
    <row r="68" customFormat="false" ht="114" hidden="false" customHeight="true" outlineLevel="0" collapsed="false">
      <c r="A68" s="114" t="str">
        <f aca="false">Checks!$A$572&amp;CHAR(10)&amp;IF(Checks!$I$572="","",Checks!$I$572&amp;": ")&amp;Checks!$J$572</f>
        <v>F17-UPL-13
Seat Linen: Blanket (BS &amp; BC) - on board</v>
      </c>
      <c r="B68" s="114" t="str">
        <f aca="false">Checks!$K$572&amp;IF(Checks!$O$572="","",IF(Checks!$K$572="","",CHAR(10))&amp;"Note: "&amp;Checks!$O$572)</f>
        <v>Available 100% (ticked in reference)</v>
      </c>
      <c r="C68" s="114" t="str">
        <f aca="false">Checks!$N$572&amp;CHAR(10)&amp;IF(ISNUMBER(Checks!$R$572),TEXT(Checks!$R$572,"DD-MMM-YY HH:MM"),"")&amp;" "&amp;Checks!$P$572</f>
        <v>Required
27-Oct-26 14:50 HKG</v>
      </c>
      <c r="D68" s="114" t="str">
        <f aca="false">IF(Checks!$U$572="","",Checks!$U$572)&amp;IF(Checks!$AB$572="","",CHAR(10)&amp;"CA: "&amp;Checks!$AB$572)</f>
        <v/>
      </c>
      <c r="E68" s="114" t="str">
        <f aca="false">IF(Checks!$V$572="","",Checks!$V$572)&amp;IF(Checks!$AC$572="","",IF(Checks!$V$572="","",CHAR(10))&amp;"N/A just.: "&amp;Checks!$AC$572)&amp;IF(Checks!$W$572="","",CHAR(10)&amp;"Batch: "&amp;Checks!$W$572)&amp;IF(AND(Checks!$X$572="",Checks!$Y$572=""),"",CHAR(10)&amp;"Exp: "&amp;Checks!$X$572&amp;"  /  Act: "&amp;Checks!$Y$572)</f>
        <v/>
      </c>
      <c r="F68" s="114" t="str">
        <f aca="false">IF(Checks!$Z$572="","","Evidence: "&amp;Checks!$Z$572)&amp;IF(Checks!$AA$572="","",IF(Checks!$Z$572="","",CHAR(10))&amp;"CA: "&amp;Checks!$AA$572)</f>
        <v/>
      </c>
      <c r="G68" s="114" t="str">
        <f aca="false">IF(ISNUMBER(Checks!$AD$572),TEXT(Checks!$AD$572,"DD-MMM-YY HH:MM")&amp;" "&amp;Checks!$P$572,"")&amp;IF(Checks!$AE$572="","",CHAR(10)&amp;"Verifier: "&amp;Checks!$AE$572)&amp;IF(Checks!$T$572="","",CHAR(10)&amp;"PIC: "&amp;Checks!$T$572)</f>
        <v/>
      </c>
      <c r="H68" s="115" t="str">
        <f aca="false">IF(Checks!$AH$572="","",Checks!$AH$572)</f>
        <v>OPEN</v>
      </c>
    </row>
    <row r="69" customFormat="false" ht="147" hidden="false" customHeight="true" outlineLevel="0" collapsed="false">
      <c r="A69" s="114" t="str">
        <f aca="false">Checks!$A$573&amp;CHAR(10)&amp;IF(Checks!$I$573="","",Checks!$I$573&amp;": ")&amp;Checks!$J$573</f>
        <v>F17-UPL-14
Sales Cart: Sales cart (caterer MCAT) - on board</v>
      </c>
      <c r="B69" s="114"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4" t="str">
        <f aca="false">Checks!$N$573&amp;CHAR(10)&amp;IF(ISNUMBER(Checks!$R$573),TEXT(Checks!$R$573,"DD-MMM-YY HH:MM"),"")&amp;" "&amp;Checks!$P$573</f>
        <v>Clarification required
27-Oct-26 14:50 HKG</v>
      </c>
      <c r="D69" s="114" t="str">
        <f aca="false">IF(Checks!$U$573="","",Checks!$U$573)&amp;IF(Checks!$AB$573="","",CHAR(10)&amp;"CA: "&amp;Checks!$AB$573)</f>
        <v/>
      </c>
      <c r="E69" s="114" t="str">
        <f aca="false">IF(Checks!$V$573="","",Checks!$V$573)&amp;IF(Checks!$AC$573="","",IF(Checks!$V$573="","",CHAR(10))&amp;"N/A just.: "&amp;Checks!$AC$573)&amp;IF(Checks!$W$573="","",CHAR(10)&amp;"Batch: "&amp;Checks!$W$573)&amp;IF(AND(Checks!$X$573="",Checks!$Y$573=""),"",CHAR(10)&amp;"Exp: "&amp;Checks!$X$573&amp;"  /  Act: "&amp;Checks!$Y$573)</f>
        <v/>
      </c>
      <c r="F69" s="114" t="str">
        <f aca="false">IF(Checks!$Z$573="","","Evidence: "&amp;Checks!$Z$573)&amp;IF(Checks!$AA$573="","",IF(Checks!$Z$573="","",CHAR(10))&amp;"CA: "&amp;Checks!$AA$573)</f>
        <v/>
      </c>
      <c r="G69" s="114" t="str">
        <f aca="false">IF(ISNUMBER(Checks!$AD$573),TEXT(Checks!$AD$573,"DD-MMM-YY HH:MM")&amp;" "&amp;Checks!$P$573,"")&amp;IF(Checks!$AE$573="","",CHAR(10)&amp;"Verifier: "&amp;Checks!$AE$573)&amp;IF(Checks!$T$573="","",CHAR(10)&amp;"PIC: "&amp;Checks!$T$573)</f>
        <v/>
      </c>
      <c r="H69" s="115" t="str">
        <f aca="false">IF(Checks!$AH$573="","",Checks!$AH$573)</f>
        <v>OPEN – CLARIFICATION</v>
      </c>
    </row>
    <row r="71" customFormat="false" ht="24" hidden="false" customHeight="true" outlineLevel="0" collapsed="false">
      <c r="A71" s="116" t="s">
        <v>3453</v>
      </c>
      <c r="B71" s="116"/>
      <c r="C71" s="116"/>
      <c r="D71" s="116"/>
      <c r="E71" s="116" t="s">
        <v>3454</v>
      </c>
      <c r="F71" s="116"/>
      <c r="G71" s="116"/>
      <c r="H71" s="116"/>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9">
    <cfRule type="expression" priority="18" aboveAverage="0" equalAverage="0" bottom="0" percent="0" rank="0" text="" dxfId="35">
      <formula>LEFT($H24,3)="N/A"</formula>
    </cfRule>
  </conditionalFormatting>
  <conditionalFormatting sqref="D24:D6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3408</v>
      </c>
      <c r="B2" s="94" t="str">
        <f aca="false">Flights!$F$22&amp;"   "&amp;TEXT(Flights!$D$22,"DD-MMM-YY")&amp;" ("&amp;Flights!$E$22&amp;")"</f>
        <v>MH0052   27-Oct-26 (TUE)</v>
      </c>
      <c r="C2" s="94"/>
      <c r="D2" s="94"/>
      <c r="E2" s="95" t="s">
        <v>3409</v>
      </c>
      <c r="F2" s="96" t="str">
        <f aca="false">Flights!$AT$22</f>
        <v>NOT READY – DOCUMENTS</v>
      </c>
      <c r="G2" s="96"/>
      <c r="H2" s="96"/>
    </row>
    <row r="3" customFormat="false" ht="24" hidden="false" customHeight="true" outlineLevel="0" collapsed="false">
      <c r="A3" s="93" t="s">
        <v>3410</v>
      </c>
      <c r="B3" s="94" t="str">
        <f aca="false">Flights!$G$22&amp;" → "&amp;Flights!$H$22&amp;"   Class "&amp;Flights!$K$22&amp;"   Seat "&amp;Flights!$O$22</f>
        <v>KUL → KIX   Class BC   Seat 1D</v>
      </c>
      <c r="C3" s="94"/>
      <c r="D3" s="94"/>
      <c r="E3" s="95" t="s">
        <v>73</v>
      </c>
      <c r="F3" s="95" t="s">
        <v>3411</v>
      </c>
      <c r="G3" s="95" t="s">
        <v>3412</v>
      </c>
      <c r="H3" s="95"/>
    </row>
    <row r="4" customFormat="false" ht="24" hidden="false" customHeight="true" outlineLevel="0" collapsed="false">
      <c r="A4" s="93" t="s">
        <v>3413</v>
      </c>
      <c r="B4" s="94" t="str">
        <f aca="false">IF(ISNUMBER(Flights!$I$22),TEXT(Flights!$I$22,"DD-MMM-YY HH:MM"),"")&amp;" "&amp;Flights!$G$22&amp;"  →  "&amp;IF(ISNUMBER(Flights!$J$22),TEXT(Flights!$J$22,"DD-MMM-YY HH:MM"),"")&amp;" "&amp;Flights!$H$22</f>
        <v>27-Oct-26 22:25 KUL  →  28-Oct-26 05:55 KIX</v>
      </c>
      <c r="C4" s="94"/>
      <c r="D4" s="94"/>
      <c r="E4" s="93" t="s">
        <v>3414</v>
      </c>
      <c r="F4" s="97" t="str">
        <f aca="false">IF(ISNUMBER(Flights!$AG$22),TEXT(Flights!$AG$22,"DD-MMM-YY HH:MM"),"")&amp;" "&amp;Flights!$V$22</f>
        <v>20-Oct-26 22:25 KUL</v>
      </c>
      <c r="G4" s="98" t="n">
        <f aca="false">Flights!$AJ$22</f>
        <v>0</v>
      </c>
      <c r="H4" s="98"/>
    </row>
    <row r="5" customFormat="false" ht="24" hidden="false" customHeight="true" outlineLevel="0" collapsed="false">
      <c r="A5" s="93" t="s">
        <v>3415</v>
      </c>
      <c r="B5" s="94" t="str">
        <f aca="false">Flights!$L$22&amp;" – "&amp;Flights!$M$22</f>
        <v>A333 – A330-300 (A333)</v>
      </c>
      <c r="C5" s="94"/>
      <c r="D5" s="94"/>
      <c r="E5" s="93" t="s">
        <v>3416</v>
      </c>
      <c r="F5" s="97" t="str">
        <f aca="false">IF(ISNUMBER(Flights!$AH$22),TEXT(Flights!$AH$22,"DD-MMM-YY HH:MM"),"")&amp;" "&amp;Flights!$V$22</f>
        <v>26-Oct-26 22:25 KUL</v>
      </c>
      <c r="G5" s="98" t="n">
        <f aca="false">Flights!$AK$22</f>
        <v>0</v>
      </c>
      <c r="H5" s="98"/>
    </row>
    <row r="6" customFormat="false" ht="24" hidden="false" customHeight="true" outlineLevel="0" collapsed="false">
      <c r="A6" s="93" t="s">
        <v>3417</v>
      </c>
      <c r="B6" s="94" t="str">
        <f aca="false">IF(TRIM(Flights!$N$22)="","__________________",Flights!$N$22)</f>
        <v>__________________</v>
      </c>
      <c r="C6" s="94"/>
      <c r="D6" s="94"/>
      <c r="E6" s="93" t="s">
        <v>3418</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3419</v>
      </c>
      <c r="B7" s="94" t="str">
        <f aca="false">Flights!$T$22</f>
        <v>1.5 Meal (Meal)</v>
      </c>
      <c r="C7" s="94"/>
      <c r="D7" s="94"/>
      <c r="E7" s="93" t="s">
        <v>3420</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155</v>
      </c>
      <c r="B8" s="94" t="str">
        <f aca="false">Flights!$V$22&amp;"   (reference uplift stns: "&amp;Flights!$U$22&amp;")"</f>
        <v>KUL   (reference uplift stns: KUL/KIX)</v>
      </c>
      <c r="C8" s="94"/>
      <c r="D8" s="94"/>
      <c r="E8" s="93" t="s">
        <v>3421</v>
      </c>
      <c r="F8" s="99" t="s">
        <v>3422</v>
      </c>
      <c r="G8" s="98" t="n">
        <f aca="false">Flights!$AN$22</f>
        <v>0</v>
      </c>
      <c r="H8" s="98"/>
    </row>
    <row r="9" customFormat="false" ht="12.75" hidden="false" customHeight="true" outlineLevel="0" collapsed="false">
      <c r="A9" s="93" t="s">
        <v>3423</v>
      </c>
      <c r="B9" s="94" t="str">
        <f aca="false">TRIM(Flights!$P$22&amp;"  "&amp;Flights!$Q$22)</f>
        <v>3H 30M Overnight KIX</v>
      </c>
      <c r="C9" s="94"/>
      <c r="D9" s="94"/>
      <c r="E9" s="93" t="s">
        <v>3424</v>
      </c>
      <c r="F9" s="100" t="n">
        <f aca="false">Flights!$AP$22</f>
        <v>0</v>
      </c>
      <c r="G9" s="100" t="n">
        <f aca="false">Flights!$AQ$22</f>
        <v>0</v>
      </c>
      <c r="H9" s="100" t="n">
        <f aca="false">Flights!$AU$22</f>
        <v>0</v>
      </c>
    </row>
    <row r="10" customFormat="false" ht="24" hidden="false" customHeight="true" outlineLevel="0" collapsed="false">
      <c r="A10" s="93" t="s">
        <v>3425</v>
      </c>
      <c r="B10" s="94" t="str">
        <f aca="false">IF(TRIM(Flights!$X$22)="","__________________",Flights!$X$22)</f>
        <v>__________________</v>
      </c>
      <c r="C10" s="94"/>
      <c r="D10" s="94"/>
      <c r="E10" s="93" t="s">
        <v>3426</v>
      </c>
      <c r="F10" s="100" t="n">
        <f aca="false">Flights!$AO$22</f>
        <v>44</v>
      </c>
      <c r="G10" s="100" t="n">
        <f aca="false">Flights!$AS$22</f>
        <v>0</v>
      </c>
      <c r="H10" s="100" t="n">
        <f aca="false">Flights!$AR$22</f>
        <v>2</v>
      </c>
    </row>
    <row r="11" customFormat="false" ht="21" hidden="false" customHeight="true" outlineLevel="0" collapsed="false">
      <c r="A11" s="93" t="s">
        <v>3427</v>
      </c>
      <c r="B11" s="94" t="str">
        <f aca="false">IF(TRIM(Flights!$Y$22)="","__________________",Flights!$Y$22)</f>
        <v>__________________</v>
      </c>
      <c r="C11" s="94"/>
      <c r="D11" s="94"/>
      <c r="E11" s="93" t="s">
        <v>3428</v>
      </c>
      <c r="F11" s="100" t="str">
        <f aca="false">Flights!$AV$22&amp;" / "&amp;Flights!$AW$22</f>
        <v>0 / 44</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IF(Documents!$F$22="","",Documents!$F$22)</f>
        <v/>
      </c>
      <c r="C14" s="99" t="str">
        <f aca="false">IF(Documents!$G$22="","",Documents!$G$22)&amp;IF(ISNUMBER(Documents!$H$22),"  "&amp;TEXT(Documents!$H$22,"DD-MMM-YY"),"")</f>
        <v/>
      </c>
      <c r="D14" s="99"/>
      <c r="E14" s="107" t="str">
        <f aca="false">IF(Documents!$J$22="OUTSTANDING","OUTSTANDING – attach before T-7D (due "&amp;IF(ISNUMBER(Flights!$AG$22),TEXT(Flights!$AG$22,"DD-MMM-YY HH:MM"),"")&amp;" "&amp;Flights!$V$22&amp;")",IF(Documents!$J$22="","Status not recorded",Documents!$J$22))</f>
        <v>OUTSTANDING – attach before T-7D (due 20-Oct-26 22:25 KUL)</v>
      </c>
      <c r="F14" s="108" t="str">
        <f aca="false">"Staple behind this sheet as page A1."&amp;IF(Documents!$I$22="",""," Location: "&amp;Documents!$I$22)</f>
        <v>Staple behind this sheet as page A1.</v>
      </c>
      <c r="G14" s="108"/>
      <c r="H14" s="108"/>
    </row>
    <row r="15" customFormat="false" ht="36" hidden="false" customHeight="true" outlineLevel="0" collapsed="false">
      <c r="A15" s="93" t="s">
        <v>3439</v>
      </c>
      <c r="B15" s="94" t="str">
        <f aca="false">IF(Documents!$K$22="","",Documents!$K$22)</f>
        <v/>
      </c>
      <c r="C15" s="99" t="str">
        <f aca="false">IF(Documents!$L$22="","",Documents!$L$22)&amp;IF(ISNUMBER(Documents!$M$22),"  "&amp;TEXT(Documents!$M$22,"DD-MMM-YY"),"")</f>
        <v/>
      </c>
      <c r="D15" s="99"/>
      <c r="E15" s="107" t="str">
        <f aca="false">IF(Documents!$O$22="OUTSTANDING","OUTSTANDING – attach before T-7D (due "&amp;IF(ISNUMBER(Flights!$AG$22),TEXT(Flights!$AG$22,"DD-MMM-YY HH:MM"),"")&amp;" "&amp;Flights!$V$22&amp;")",IF(Documents!$O$22="","Status not recorded",Documents!$O$22))</f>
        <v>OUTSTANDING – attach before T-7D (due 20-Oct-26 22:25 KUL)</v>
      </c>
      <c r="F15" s="108" t="str">
        <f aca="false">"Staple behind this sheet as page A2."&amp;IF(Documents!$N$22="",""," Location: "&amp;Documents!$N$22)</f>
        <v>Staple behind this sheet as page A2.</v>
      </c>
      <c r="G15" s="108"/>
      <c r="H15" s="108"/>
    </row>
    <row r="16" customFormat="false" ht="22.5" hidden="false" customHeight="true" outlineLevel="0" collapsed="false">
      <c r="A16" s="93" t="s">
        <v>3440</v>
      </c>
      <c r="B16" s="109" t="str">
        <f aca="false">IF(Documents!$Q$22="","",Documents!$Q$22)</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Checks!$A$574&amp;CHAR(10)&amp;IF(Checks!$I$574="","",Checks!$I$574&amp;": ")&amp;Checks!$J$574</f>
        <v>F18-T7-01
Meal: Meal sensory testing completed for this flight's menu cycle (assessed class)</v>
      </c>
      <c r="B23" s="114" t="str">
        <f aca="false">Checks!$K$574&amp;IF(Checks!$O$574="","",IF(Checks!$K$574="","",CHAR(10))&amp;"Note: "&amp;Checks!$O$574)</f>
        <v>Record panel result / score in Result</v>
      </c>
      <c r="C23" s="114" t="str">
        <f aca="false">Checks!$N$574&amp;CHAR(10)&amp;IF(ISNUMBER(Checks!$R$574),TEXT(Checks!$R$574,"DD-MMM-YY HH:MM"),"")&amp;" "&amp;Checks!$P$574</f>
        <v>Required
20-Oct-26 22:25 KUL</v>
      </c>
      <c r="D23" s="114" t="str">
        <f aca="false">IF(Checks!$U$574="","",Checks!$U$574)&amp;IF(Checks!$AB$574="","",CHAR(10)&amp;"CA: "&amp;Checks!$AB$574)</f>
        <v/>
      </c>
      <c r="E23" s="114" t="str">
        <f aca="false">IF(Checks!$V$574="","",Checks!$V$574)&amp;IF(Checks!$AC$574="","",IF(Checks!$V$574="","",CHAR(10))&amp;"N/A just.: "&amp;Checks!$AC$574)&amp;IF(Checks!$W$574="","",CHAR(10)&amp;"Batch: "&amp;Checks!$W$574)&amp;IF(AND(Checks!$X$574="",Checks!$Y$574=""),"",CHAR(10)&amp;"Exp: "&amp;Checks!$X$574&amp;"  /  Act: "&amp;Checks!$Y$574)</f>
        <v/>
      </c>
      <c r="F23" s="114" t="str">
        <f aca="false">IF(Checks!$Z$574="","","Evidence: "&amp;Checks!$Z$574)&amp;IF(Checks!$AA$574="","",IF(Checks!$Z$574="","",CHAR(10))&amp;"CA: "&amp;Checks!$AA$574)</f>
        <v/>
      </c>
      <c r="G23" s="114" t="str">
        <f aca="false">IF(ISNUMBER(Checks!$AD$574),TEXT(Checks!$AD$574,"DD-MMM-YY HH:MM")&amp;" "&amp;Checks!$P$574,"")&amp;IF(Checks!$AE$574="","",CHAR(10)&amp;"Verifier: "&amp;Checks!$AE$574)&amp;IF(Checks!$T$574="","",CHAR(10)&amp;"PIC: "&amp;Checks!$T$574)</f>
        <v/>
      </c>
      <c r="H23" s="115" t="str">
        <f aca="false">IF(Checks!$AH$574="","",Checks!$AH$574)</f>
        <v>OPEN</v>
      </c>
    </row>
    <row r="24" customFormat="false" ht="114" hidden="false" customHeight="true" outlineLevel="0" collapsed="false">
      <c r="A24" s="114" t="str">
        <f aca="false">Checks!$A$575&amp;CHAR(10)&amp;IF(Checks!$I$575="","",Checks!$I$575&amp;": ")&amp;Checks!$J$575</f>
        <v>F18-T7-02
Menu: Printed menu cards confirmed (content, cycle, language, quantity)</v>
      </c>
      <c r="B24" s="114" t="str">
        <f aca="false">Checks!$K$575&amp;IF(Checks!$O$575="","",IF(Checks!$K$575="","",CHAR(10))&amp;"Note: "&amp;Checks!$O$575)</f>
        <v>Menu card matches approved menu for this flight</v>
      </c>
      <c r="C24" s="114" t="str">
        <f aca="false">Checks!$N$575&amp;CHAR(10)&amp;IF(ISNUMBER(Checks!$R$575),TEXT(Checks!$R$575,"DD-MMM-YY HH:MM"),"")&amp;" "&amp;Checks!$P$575</f>
        <v>Required
20-Oct-26 22:25 KUL</v>
      </c>
      <c r="D24" s="114" t="str">
        <f aca="false">IF(Checks!$U$575="","",Checks!$U$575)&amp;IF(Checks!$AB$575="","",CHAR(10)&amp;"CA: "&amp;Checks!$AB$575)</f>
        <v/>
      </c>
      <c r="E24" s="114" t="str">
        <f aca="false">IF(Checks!$V$575="","",Checks!$V$575)&amp;IF(Checks!$AC$575="","",IF(Checks!$V$575="","",CHAR(10))&amp;"N/A just.: "&amp;Checks!$AC$575)&amp;IF(Checks!$W$575="","",CHAR(10)&amp;"Batch: "&amp;Checks!$W$575)&amp;IF(AND(Checks!$X$575="",Checks!$Y$575=""),"",CHAR(10)&amp;"Exp: "&amp;Checks!$X$575&amp;"  /  Act: "&amp;Checks!$Y$575)</f>
        <v/>
      </c>
      <c r="F24" s="114" t="str">
        <f aca="false">IF(Checks!$Z$575="","","Evidence: "&amp;Checks!$Z$575)&amp;IF(Checks!$AA$575="","",IF(Checks!$Z$575="","",CHAR(10))&amp;"CA: "&amp;Checks!$AA$575)</f>
        <v/>
      </c>
      <c r="G24" s="114" t="str">
        <f aca="false">IF(ISNUMBER(Checks!$AD$575),TEXT(Checks!$AD$575,"DD-MMM-YY HH:MM")&amp;" "&amp;Checks!$P$575,"")&amp;IF(Checks!$AE$575="","",CHAR(10)&amp;"Verifier: "&amp;Checks!$AE$575)&amp;IF(Checks!$T$575="","",CHAR(10)&amp;"PIC: "&amp;Checks!$T$575)</f>
        <v/>
      </c>
      <c r="H24" s="115" t="str">
        <f aca="false">IF(Checks!$AH$575="","",Checks!$AH$575)</f>
        <v>OPEN</v>
      </c>
    </row>
    <row r="25" customFormat="false" ht="114" hidden="false" customHeight="true" outlineLevel="0" collapsed="false">
      <c r="A25" s="114" t="str">
        <f aca="false">Checks!$A$576&amp;CHAR(10)&amp;IF(Checks!$I$576="","",Checks!$I$576&amp;": ")&amp;Checks!$J$576</f>
        <v>F18-T7-03
IFE: Digital menu in IFE confirmed (A339 only)</v>
      </c>
      <c r="B25" s="114" t="str">
        <f aca="false">Checks!$K$576&amp;IF(Checks!$O$576="","",IF(Checks!$K$576="","",CHAR(10))&amp;"Note: "&amp;Checks!$O$576)</f>
        <v>Applies when fleet = A339
Note: Digital IFE menu applies to A339 only (user brief). Applicability follows the Fleet cell on Flights.</v>
      </c>
      <c r="C25" s="114" t="str">
        <f aca="false">Checks!$N$576&amp;CHAR(10)&amp;IF(ISNUMBER(Checks!$R$576),TEXT(Checks!$R$576,"DD-MMM-YY HH:MM"),"")&amp;" "&amp;Checks!$P$576</f>
        <v>N/A – rule
20-Oct-26 22:25 KUL</v>
      </c>
      <c r="D25" s="114" t="str">
        <f aca="false">IF(Checks!$U$576="","",Checks!$U$576)&amp;IF(Checks!$AB$576="","",CHAR(10)&amp;"CA: "&amp;Checks!$AB$576)</f>
        <v/>
      </c>
      <c r="E25" s="114" t="str">
        <f aca="false">IF(Checks!$V$576="","",Checks!$V$576)&amp;IF(Checks!$AC$576="","",IF(Checks!$V$576="","",CHAR(10))&amp;"N/A just.: "&amp;Checks!$AC$576)&amp;IF(Checks!$W$576="","",CHAR(10)&amp;"Batch: "&amp;Checks!$W$576)&amp;IF(AND(Checks!$X$576="",Checks!$Y$576=""),"",CHAR(10)&amp;"Exp: "&amp;Checks!$X$576&amp;"  /  Act: "&amp;Checks!$Y$576)</f>
        <v/>
      </c>
      <c r="F25" s="114" t="str">
        <f aca="false">IF(Checks!$Z$576="","","Evidence: "&amp;Checks!$Z$576)&amp;IF(Checks!$AA$576="","",IF(Checks!$Z$576="","",CHAR(10))&amp;"CA: "&amp;Checks!$AA$576)</f>
        <v/>
      </c>
      <c r="G25" s="114" t="str">
        <f aca="false">IF(ISNUMBER(Checks!$AD$576),TEXT(Checks!$AD$576,"DD-MMM-YY HH:MM")&amp;" "&amp;Checks!$P$576,"")&amp;IF(Checks!$AE$576="","",CHAR(10)&amp;"Verifier: "&amp;Checks!$AE$576)&amp;IF(Checks!$T$576="","",CHAR(10)&amp;"PIC: "&amp;Checks!$T$576)</f>
        <v/>
      </c>
      <c r="H25" s="115" t="str">
        <f aca="false">IF(Checks!$AH$576="","",Checks!$AH$576)</f>
        <v>N/A – RULE</v>
      </c>
    </row>
    <row r="26" customFormat="false" ht="114" hidden="false" customHeight="true" outlineLevel="0" collapsed="false">
      <c r="A26" s="114" t="str">
        <f aca="false">Checks!$A$577&amp;CHAR(10)&amp;IF(Checks!$I$577="","",Checks!$I$577&amp;": ")&amp;Checks!$J$577</f>
        <v>F18-T7-04
Staffing: Experienced catering officer assigned to this flight</v>
      </c>
      <c r="B26" s="114" t="str">
        <f aca="false">Checks!$K$577&amp;IF(Checks!$O$577="","",IF(Checks!$K$577="","",CHAR(10))&amp;"Note: "&amp;Checks!$O$577)</f>
        <v>Record officer name in Result</v>
      </c>
      <c r="C26" s="114" t="str">
        <f aca="false">Checks!$N$577&amp;CHAR(10)&amp;IF(ISNUMBER(Checks!$R$577),TEXT(Checks!$R$577,"DD-MMM-YY HH:MM"),"")&amp;" "&amp;Checks!$P$577</f>
        <v>Required
20-Oct-26 22:25 KUL</v>
      </c>
      <c r="D26" s="114" t="str">
        <f aca="false">IF(Checks!$U$577="","",Checks!$U$577)&amp;IF(Checks!$AB$577="","",CHAR(10)&amp;"CA: "&amp;Checks!$AB$577)</f>
        <v/>
      </c>
      <c r="E26" s="114" t="str">
        <f aca="false">IF(Checks!$V$577="","",Checks!$V$577)&amp;IF(Checks!$AC$577="","",IF(Checks!$V$577="","",CHAR(10))&amp;"N/A just.: "&amp;Checks!$AC$577)&amp;IF(Checks!$W$577="","",CHAR(10)&amp;"Batch: "&amp;Checks!$W$577)&amp;IF(AND(Checks!$X$577="",Checks!$Y$577=""),"",CHAR(10)&amp;"Exp: "&amp;Checks!$X$577&amp;"  /  Act: "&amp;Checks!$Y$577)</f>
        <v/>
      </c>
      <c r="F26" s="114" t="str">
        <f aca="false">IF(Checks!$Z$577="","","Evidence: "&amp;Checks!$Z$577)&amp;IF(Checks!$AA$577="","",IF(Checks!$Z$577="","",CHAR(10))&amp;"CA: "&amp;Checks!$AA$577)</f>
        <v/>
      </c>
      <c r="G26" s="114" t="str">
        <f aca="false">IF(ISNUMBER(Checks!$AD$577),TEXT(Checks!$AD$577,"DD-MMM-YY HH:MM")&amp;" "&amp;Checks!$P$577,"")&amp;IF(Checks!$AE$577="","",CHAR(10)&amp;"Verifier: "&amp;Checks!$AE$577)&amp;IF(Checks!$T$577="","",CHAR(10)&amp;"PIC: "&amp;Checks!$T$577)</f>
        <v/>
      </c>
      <c r="H26" s="115" t="str">
        <f aca="false">IF(Checks!$AH$577="","",Checks!$AH$577)</f>
        <v>OPEN</v>
      </c>
    </row>
    <row r="27" customFormat="false" ht="114" hidden="false" customHeight="true" outlineLevel="0" collapsed="false">
      <c r="A27" s="114" t="str">
        <f aca="false">Checks!$A$578&amp;CHAR(10)&amp;IF(Checks!$I$578="","",Checks!$I$578&amp;": ")&amp;Checks!$J$578</f>
        <v>F18-T7-05
ISOP: All latest applicable ISOP revisions communicated to caterer</v>
      </c>
      <c r="B27" s="114" t="str">
        <f aca="false">Checks!$K$578&amp;IF(Checks!$O$578="","",IF(Checks!$K$578="","",CHAR(10))&amp;"Note: "&amp;Checks!$O$578)</f>
        <v>List revision numbers in Result (see ISOP register)</v>
      </c>
      <c r="C27" s="114" t="str">
        <f aca="false">Checks!$N$578&amp;CHAR(10)&amp;IF(ISNUMBER(Checks!$R$578),TEXT(Checks!$R$578,"DD-MMM-YY HH:MM"),"")&amp;" "&amp;Checks!$P$578</f>
        <v>Required
20-Oct-26 22:25 KUL</v>
      </c>
      <c r="D27" s="114" t="str">
        <f aca="false">IF(Checks!$U$578="","",Checks!$U$578)&amp;IF(Checks!$AB$578="","",CHAR(10)&amp;"CA: "&amp;Checks!$AB$578)</f>
        <v/>
      </c>
      <c r="E27" s="114" t="str">
        <f aca="false">IF(Checks!$V$578="","",Checks!$V$578)&amp;IF(Checks!$AC$578="","",IF(Checks!$V$578="","",CHAR(10))&amp;"N/A just.: "&amp;Checks!$AC$578)&amp;IF(Checks!$W$578="","",CHAR(10)&amp;"Batch: "&amp;Checks!$W$578)&amp;IF(AND(Checks!$X$578="",Checks!$Y$578=""),"",CHAR(10)&amp;"Exp: "&amp;Checks!$X$578&amp;"  /  Act: "&amp;Checks!$Y$578)</f>
        <v/>
      </c>
      <c r="F27" s="114" t="str">
        <f aca="false">IF(Checks!$Z$578="","","Evidence: "&amp;Checks!$Z$578)&amp;IF(Checks!$AA$578="","",IF(Checks!$Z$578="","",CHAR(10))&amp;"CA: "&amp;Checks!$AA$578)</f>
        <v/>
      </c>
      <c r="G27" s="114" t="str">
        <f aca="false">IF(ISNUMBER(Checks!$AD$578),TEXT(Checks!$AD$578,"DD-MMM-YY HH:MM")&amp;" "&amp;Checks!$P$578,"")&amp;IF(Checks!$AE$578="","",CHAR(10)&amp;"Verifier: "&amp;Checks!$AE$578)&amp;IF(Checks!$T$578="","",CHAR(10)&amp;"PIC: "&amp;Checks!$T$578)</f>
        <v/>
      </c>
      <c r="H27" s="115" t="str">
        <f aca="false">IF(Checks!$AH$578="","",Checks!$AH$578)</f>
        <v>OPEN</v>
      </c>
    </row>
    <row r="28" customFormat="false" ht="114" hidden="false" customHeight="true" outlineLevel="0" collapsed="false">
      <c r="A28" s="114" t="str">
        <f aca="false">Checks!$A$579&amp;CHAR(10)&amp;IF(Checks!$I$579="","",Checks!$I$579&amp;": ")&amp;Checks!$J$579</f>
        <v>F18-T7-06
ISOP: Caterer acknowledgement of ISOP revisions recorded</v>
      </c>
      <c r="B28" s="114" t="str">
        <f aca="false">Checks!$K$579&amp;IF(Checks!$O$579="","",IF(Checks!$K$579="","",CHAR(10))&amp;"Note: "&amp;Checks!$O$579)</f>
        <v>Record acknowledgement ref in Evidence</v>
      </c>
      <c r="C28" s="114" t="str">
        <f aca="false">Checks!$N$579&amp;CHAR(10)&amp;IF(ISNUMBER(Checks!$R$579),TEXT(Checks!$R$579,"DD-MMM-YY HH:MM"),"")&amp;" "&amp;Checks!$P$579</f>
        <v>Required
20-Oct-26 22:25 KUL</v>
      </c>
      <c r="D28" s="114" t="str">
        <f aca="false">IF(Checks!$U$579="","",Checks!$U$579)&amp;IF(Checks!$AB$579="","",CHAR(10)&amp;"CA: "&amp;Checks!$AB$579)</f>
        <v/>
      </c>
      <c r="E28" s="114" t="str">
        <f aca="false">IF(Checks!$V$579="","",Checks!$V$579)&amp;IF(Checks!$AC$579="","",IF(Checks!$V$579="","",CHAR(10))&amp;"N/A just.: "&amp;Checks!$AC$579)&amp;IF(Checks!$W$579="","",CHAR(10)&amp;"Batch: "&amp;Checks!$W$579)&amp;IF(AND(Checks!$X$579="",Checks!$Y$579=""),"",CHAR(10)&amp;"Exp: "&amp;Checks!$X$579&amp;"  /  Act: "&amp;Checks!$Y$579)</f>
        <v/>
      </c>
      <c r="F28" s="114" t="str">
        <f aca="false">IF(Checks!$Z$579="","","Evidence: "&amp;Checks!$Z$579)&amp;IF(Checks!$AA$579="","",IF(Checks!$Z$579="","",CHAR(10))&amp;"CA: "&amp;Checks!$AA$579)</f>
        <v/>
      </c>
      <c r="G28" s="114" t="str">
        <f aca="false">IF(ISNUMBER(Checks!$AD$579),TEXT(Checks!$AD$579,"DD-MMM-YY HH:MM")&amp;" "&amp;Checks!$P$579,"")&amp;IF(Checks!$AE$579="","",CHAR(10)&amp;"Verifier: "&amp;Checks!$AE$579)&amp;IF(Checks!$T$579="","",CHAR(10)&amp;"PIC: "&amp;Checks!$T$579)</f>
        <v/>
      </c>
      <c r="H28" s="115" t="str">
        <f aca="false">IF(Checks!$AH$579="","",Checks!$AH$579)</f>
        <v>OPEN</v>
      </c>
    </row>
    <row r="29" customFormat="false" ht="114" hidden="false" customHeight="true" outlineLevel="0" collapsed="false">
      <c r="A29" s="114" t="str">
        <f aca="false">Checks!$A$580&amp;CHAR(10)&amp;IF(Checks!$I$580="","",Checks!$I$580&amp;": ")&amp;Checks!$J$580</f>
        <v>F18-T7-07
Documents: Galley loading diagram (GLD) received, revision recorded &amp; attached</v>
      </c>
      <c r="B29" s="114" t="str">
        <f aca="false">Checks!$K$580&amp;IF(Checks!$O$580="","",IF(Checks!$K$580="","",CHAR(10))&amp;"Note: "&amp;Checks!$O$580)</f>
        <v>Documents sheet row complete</v>
      </c>
      <c r="C29" s="114" t="str">
        <f aca="false">Checks!$N$580&amp;CHAR(10)&amp;IF(ISNUMBER(Checks!$R$580),TEXT(Checks!$R$580,"DD-MMM-YY HH:MM"),"")&amp;" "&amp;Checks!$P$580</f>
        <v>Required
20-Oct-26 22:25 KUL</v>
      </c>
      <c r="D29" s="114" t="str">
        <f aca="false">IF(Checks!$U$580="","",Checks!$U$580)&amp;IF(Checks!$AB$580="","",CHAR(10)&amp;"CA: "&amp;Checks!$AB$580)</f>
        <v/>
      </c>
      <c r="E29" s="114" t="str">
        <f aca="false">IF(Checks!$V$580="","",Checks!$V$580)&amp;IF(Checks!$AC$580="","",IF(Checks!$V$580="","",CHAR(10))&amp;"N/A just.: "&amp;Checks!$AC$580)&amp;IF(Checks!$W$580="","",CHAR(10)&amp;"Batch: "&amp;Checks!$W$580)&amp;IF(AND(Checks!$X$580="",Checks!$Y$580=""),"",CHAR(10)&amp;"Exp: "&amp;Checks!$X$580&amp;"  /  Act: "&amp;Checks!$Y$580)</f>
        <v/>
      </c>
      <c r="F29" s="114" t="str">
        <f aca="false">IF(Checks!$Z$580="","","Evidence: "&amp;Checks!$Z$580)&amp;IF(Checks!$AA$580="","",IF(Checks!$Z$580="","",CHAR(10))&amp;"CA: "&amp;Checks!$AA$580)</f>
        <v/>
      </c>
      <c r="G29" s="114" t="str">
        <f aca="false">IF(ISNUMBER(Checks!$AD$580),TEXT(Checks!$AD$580,"DD-MMM-YY HH:MM")&amp;" "&amp;Checks!$P$580,"")&amp;IF(Checks!$AE$580="","",CHAR(10)&amp;"Verifier: "&amp;Checks!$AE$580)&amp;IF(Checks!$T$580="","",CHAR(10)&amp;"PIC: "&amp;Checks!$T$580)</f>
        <v/>
      </c>
      <c r="H29" s="115" t="str">
        <f aca="false">IF(Checks!$AH$580="","",Checks!$AH$580)</f>
        <v>OPEN</v>
      </c>
    </row>
    <row r="30" customFormat="false" ht="114" hidden="false" customHeight="true" outlineLevel="0" collapsed="false">
      <c r="A30" s="114" t="str">
        <f aca="false">Checks!$A$581&amp;CHAR(10)&amp;IF(Checks!$I$581="","",Checks!$I$581&amp;": ")&amp;Checks!$J$581</f>
        <v>F18-T7-08
Documents: Menu checklist received, revision recorded &amp; attached</v>
      </c>
      <c r="B30" s="114" t="str">
        <f aca="false">Checks!$K$581&amp;IF(Checks!$O$581="","",IF(Checks!$K$581="","",CHAR(10))&amp;"Note: "&amp;Checks!$O$581)</f>
        <v>Documents sheet row complete</v>
      </c>
      <c r="C30" s="114" t="str">
        <f aca="false">Checks!$N$581&amp;CHAR(10)&amp;IF(ISNUMBER(Checks!$R$581),TEXT(Checks!$R$581,"DD-MMM-YY HH:MM"),"")&amp;" "&amp;Checks!$P$581</f>
        <v>Required
20-Oct-26 22:25 KUL</v>
      </c>
      <c r="D30" s="114" t="str">
        <f aca="false">IF(Checks!$U$581="","",Checks!$U$581)&amp;IF(Checks!$AB$581="","",CHAR(10)&amp;"CA: "&amp;Checks!$AB$581)</f>
        <v/>
      </c>
      <c r="E30" s="114" t="str">
        <f aca="false">IF(Checks!$V$581="","",Checks!$V$581)&amp;IF(Checks!$AC$581="","",IF(Checks!$V$581="","",CHAR(10))&amp;"N/A just.: "&amp;Checks!$AC$581)&amp;IF(Checks!$W$581="","",CHAR(10)&amp;"Batch: "&amp;Checks!$W$581)&amp;IF(AND(Checks!$X$581="",Checks!$Y$581=""),"",CHAR(10)&amp;"Exp: "&amp;Checks!$X$581&amp;"  /  Act: "&amp;Checks!$Y$581)</f>
        <v/>
      </c>
      <c r="F30" s="114" t="str">
        <f aca="false">IF(Checks!$Z$581="","","Evidence: "&amp;Checks!$Z$581)&amp;IF(Checks!$AA$581="","",IF(Checks!$Z$581="","",CHAR(10))&amp;"CA: "&amp;Checks!$AA$581)</f>
        <v/>
      </c>
      <c r="G30" s="114" t="str">
        <f aca="false">IF(ISNUMBER(Checks!$AD$581),TEXT(Checks!$AD$581,"DD-MMM-YY HH:MM")&amp;" "&amp;Checks!$P$581,"")&amp;IF(Checks!$AE$581="","",CHAR(10)&amp;"Verifier: "&amp;Checks!$AE$581)&amp;IF(Checks!$T$581="","",CHAR(10)&amp;"PIC: "&amp;Checks!$T$581)</f>
        <v/>
      </c>
      <c r="H30" s="115" t="str">
        <f aca="false">IF(Checks!$AH$581="","",Checks!$AH$581)</f>
        <v>OPEN</v>
      </c>
    </row>
    <row r="31" customFormat="false" ht="114" hidden="false" customHeight="true" outlineLevel="0" collapsed="false">
      <c r="A31" s="114" t="str">
        <f aca="false">Checks!$A$582&amp;CHAR(10)&amp;IF(Checks!$I$582="","",Checks!$I$582&amp;": ")&amp;Checks!$J$582</f>
        <v>F18-T7-09
Uplift plan: Uplift plan confirmed with caterer vs STD Uplift Information</v>
      </c>
      <c r="B31" s="114" t="str">
        <f aca="false">Checks!$K$582&amp;IF(Checks!$O$582="","",IF(Checks!$K$582="","",CHAR(10))&amp;"Note: "&amp;Checks!$O$582)</f>
        <v>Service: 1.5 Meal (Meal); meal uplift stn KUL (ref lists KUL/KIX)</v>
      </c>
      <c r="C31" s="114" t="str">
        <f aca="false">Checks!$N$582&amp;CHAR(10)&amp;IF(ISNUMBER(Checks!$R$582),TEXT(Checks!$R$582,"DD-MMM-YY HH:MM"),"")&amp;" "&amp;Checks!$P$582</f>
        <v>Required
20-Oct-26 22:25 KUL</v>
      </c>
      <c r="D31" s="114" t="str">
        <f aca="false">IF(Checks!$U$582="","",Checks!$U$582)&amp;IF(Checks!$AB$582="","",CHAR(10)&amp;"CA: "&amp;Checks!$AB$582)</f>
        <v/>
      </c>
      <c r="E31" s="114" t="str">
        <f aca="false">IF(Checks!$V$582="","",Checks!$V$582)&amp;IF(Checks!$AC$582="","",IF(Checks!$V$582="","",CHAR(10))&amp;"N/A just.: "&amp;Checks!$AC$582)&amp;IF(Checks!$W$582="","",CHAR(10)&amp;"Batch: "&amp;Checks!$W$582)&amp;IF(AND(Checks!$X$582="",Checks!$Y$582=""),"",CHAR(10)&amp;"Exp: "&amp;Checks!$X$582&amp;"  /  Act: "&amp;Checks!$Y$582)</f>
        <v/>
      </c>
      <c r="F31" s="114" t="str">
        <f aca="false">IF(Checks!$Z$582="","","Evidence: "&amp;Checks!$Z$582)&amp;IF(Checks!$AA$582="","",IF(Checks!$Z$582="","",CHAR(10))&amp;"CA: "&amp;Checks!$AA$582)</f>
        <v/>
      </c>
      <c r="G31" s="114" t="str">
        <f aca="false">IF(ISNUMBER(Checks!$AD$582),TEXT(Checks!$AD$582,"DD-MMM-YY HH:MM")&amp;" "&amp;Checks!$P$582,"")&amp;IF(Checks!$AE$582="","",CHAR(10)&amp;"Verifier: "&amp;Checks!$AE$582)&amp;IF(Checks!$T$582="","",CHAR(10)&amp;"PIC: "&amp;Checks!$T$582)</f>
        <v/>
      </c>
      <c r="H31" s="115" t="str">
        <f aca="false">IF(Checks!$AH$582="","",Checks!$AH$582)</f>
        <v>OPEN</v>
      </c>
    </row>
    <row r="32" customFormat="false" ht="25.5" hidden="false" customHeight="true" outlineLevel="0" collapsed="false">
      <c r="A32" s="113"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Checks!$A$583&amp;CHAR(10)&amp;IF(Checks!$I$583="","",Checks!$I$583&amp;": ")&amp;Checks!$J$583</f>
        <v>F18-T24-01
Meal: Sensory test repeated on ACTUAL production batch for this flight</v>
      </c>
      <c r="B33" s="114" t="str">
        <f aca="false">Checks!$K$583&amp;IF(Checks!$O$583="","",IF(Checks!$K$583="","",CHAR(10))&amp;"Note: "&amp;Checks!$O$583)</f>
        <v>Batch ID, result, CA and acceptance mandatory</v>
      </c>
      <c r="C33" s="114" t="str">
        <f aca="false">Checks!$N$583&amp;CHAR(10)&amp;IF(ISNUMBER(Checks!$R$583),TEXT(Checks!$R$583,"DD-MMM-YY HH:MM"),"")&amp;" "&amp;Checks!$P$583</f>
        <v>Required
26-Oct-26 22:25 KUL</v>
      </c>
      <c r="D33" s="114" t="str">
        <f aca="false">IF(Checks!$U$583="","",Checks!$U$583)&amp;IF(Checks!$AB$583="","",CHAR(10)&amp;"CA: "&amp;Checks!$AB$583)</f>
        <v/>
      </c>
      <c r="E33" s="114" t="str">
        <f aca="false">IF(Checks!$V$583="","",Checks!$V$583)&amp;IF(Checks!$AC$583="","",IF(Checks!$V$583="","",CHAR(10))&amp;"N/A just.: "&amp;Checks!$AC$583)&amp;IF(Checks!$W$583="","",CHAR(10)&amp;"Batch: "&amp;Checks!$W$583)&amp;IF(AND(Checks!$X$583="",Checks!$Y$583=""),"",CHAR(10)&amp;"Exp: "&amp;Checks!$X$583&amp;"  /  Act: "&amp;Checks!$Y$583)</f>
        <v/>
      </c>
      <c r="F33" s="114" t="str">
        <f aca="false">IF(Checks!$Z$583="","","Evidence: "&amp;Checks!$Z$583)&amp;IF(Checks!$AA$583="","",IF(Checks!$Z$583="","",CHAR(10))&amp;"CA: "&amp;Checks!$AA$583)</f>
        <v/>
      </c>
      <c r="G33" s="114" t="str">
        <f aca="false">IF(ISNUMBER(Checks!$AD$583),TEXT(Checks!$AD$583,"DD-MMM-YY HH:MM")&amp;" "&amp;Checks!$P$583,"")&amp;IF(Checks!$AE$583="","",CHAR(10)&amp;"Verifier: "&amp;Checks!$AE$583)&amp;IF(Checks!$T$583="","",CHAR(10)&amp;"PIC: "&amp;Checks!$T$583)</f>
        <v/>
      </c>
      <c r="H33" s="115" t="str">
        <f aca="false">IF(Checks!$AH$583="","",Checks!$AH$583)</f>
        <v>OPEN</v>
      </c>
    </row>
    <row r="34" customFormat="false" ht="25.5" hidden="false" customHeight="true" outlineLevel="0" collapsed="false">
      <c r="A34" s="113"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3"/>
      <c r="C34" s="113"/>
      <c r="D34" s="113"/>
      <c r="E34" s="113"/>
      <c r="F34" s="113"/>
      <c r="G34" s="113"/>
      <c r="H34" s="113"/>
    </row>
    <row r="35" customFormat="false" ht="114" hidden="false" customHeight="true" outlineLevel="0" collapsed="false">
      <c r="A35" s="114" t="str">
        <f aca="false">Checks!$A$584&amp;CHAR(10)&amp;IF(Checks!$I$584="","",Checks!$I$584&amp;": ")&amp;Checks!$J$584</f>
        <v>F18-T12-01
Meal: Meal quality vs menu checklist</v>
      </c>
      <c r="B35" s="114" t="str">
        <f aca="false">Checks!$K$584&amp;IF(Checks!$O$584="","",IF(Checks!$K$584="","",CHAR(10))&amp;"Note: "&amp;Checks!$O$584)</f>
        <v>Note: Preparation check at caterer - does NOT confirm loading.</v>
      </c>
      <c r="C35" s="114" t="str">
        <f aca="false">Checks!$N$584&amp;CHAR(10)&amp;IF(ISNUMBER(Checks!$R$584),TEXT(Checks!$R$584,"DD-MMM-YY HH:MM"),"")&amp;" "&amp;Checks!$P$584</f>
        <v>Required
27-Oct-26 10:25 KUL</v>
      </c>
      <c r="D35" s="114" t="str">
        <f aca="false">IF(Checks!$U$584="","",Checks!$U$584)&amp;IF(Checks!$AB$584="","",CHAR(10)&amp;"CA: "&amp;Checks!$AB$584)</f>
        <v/>
      </c>
      <c r="E35" s="114" t="str">
        <f aca="false">IF(Checks!$V$584="","",Checks!$V$584)&amp;IF(Checks!$AC$584="","",IF(Checks!$V$584="","",CHAR(10))&amp;"N/A just.: "&amp;Checks!$AC$584)&amp;IF(Checks!$W$584="","",CHAR(10)&amp;"Batch: "&amp;Checks!$W$584)&amp;IF(AND(Checks!$X$584="",Checks!$Y$584=""),"",CHAR(10)&amp;"Exp: "&amp;Checks!$X$584&amp;"  /  Act: "&amp;Checks!$Y$584)</f>
        <v/>
      </c>
      <c r="F35" s="114" t="str">
        <f aca="false">IF(Checks!$Z$584="","","Evidence: "&amp;Checks!$Z$584)&amp;IF(Checks!$AA$584="","",IF(Checks!$Z$584="","",CHAR(10))&amp;"CA: "&amp;Checks!$AA$584)</f>
        <v/>
      </c>
      <c r="G35" s="114" t="str">
        <f aca="false">IF(ISNUMBER(Checks!$AD$584),TEXT(Checks!$AD$584,"DD-MMM-YY HH:MM")&amp;" "&amp;Checks!$P$584,"")&amp;IF(Checks!$AE$584="","",CHAR(10)&amp;"Verifier: "&amp;Checks!$AE$584)&amp;IF(Checks!$T$584="","",CHAR(10)&amp;"PIC: "&amp;Checks!$T$584)</f>
        <v/>
      </c>
      <c r="H35" s="115" t="str">
        <f aca="false">IF(Checks!$AH$584="","",Checks!$AH$584)</f>
        <v>OPEN</v>
      </c>
    </row>
    <row r="36" customFormat="false" ht="114" hidden="false" customHeight="true" outlineLevel="0" collapsed="false">
      <c r="A36" s="114" t="str">
        <f aca="false">Checks!$A$585&amp;CHAR(10)&amp;IF(Checks!$I$585="","",Checks!$I$585&amp;": ")&amp;Checks!$J$585</f>
        <v>F18-T12-02
Meal: Meal quantities vs menu checklist</v>
      </c>
      <c r="B36" s="114" t="str">
        <f aca="false">Checks!$K$585&amp;IF(Checks!$O$585="","",IF(Checks!$K$585="","",CHAR(10))&amp;"Note: "&amp;Checks!$O$585)</f>
        <v>Enter expected &amp; actual
Note: Preparation check at caterer - does NOT confirm loading.</v>
      </c>
      <c r="C36" s="114" t="str">
        <f aca="false">Checks!$N$585&amp;CHAR(10)&amp;IF(ISNUMBER(Checks!$R$585),TEXT(Checks!$R$585,"DD-MMM-YY HH:MM"),"")&amp;" "&amp;Checks!$P$585</f>
        <v>Required
27-Oct-26 10:25 KUL</v>
      </c>
      <c r="D36" s="114" t="str">
        <f aca="false">IF(Checks!$U$585="","",Checks!$U$585)&amp;IF(Checks!$AB$585="","",CHAR(10)&amp;"CA: "&amp;Checks!$AB$585)</f>
        <v/>
      </c>
      <c r="E36" s="114" t="str">
        <f aca="false">IF(Checks!$V$585="","",Checks!$V$585)&amp;IF(Checks!$AC$585="","",IF(Checks!$V$585="","",CHAR(10))&amp;"N/A just.: "&amp;Checks!$AC$585)&amp;IF(Checks!$W$585="","",CHAR(10)&amp;"Batch: "&amp;Checks!$W$585)&amp;IF(AND(Checks!$X$585="",Checks!$Y$585=""),"",CHAR(10)&amp;"Exp: "&amp;Checks!$X$585&amp;"  /  Act: "&amp;Checks!$Y$585)</f>
        <v/>
      </c>
      <c r="F36" s="114" t="str">
        <f aca="false">IF(Checks!$Z$585="","","Evidence: "&amp;Checks!$Z$585)&amp;IF(Checks!$AA$585="","",IF(Checks!$Z$585="","",CHAR(10))&amp;"CA: "&amp;Checks!$AA$585)</f>
        <v/>
      </c>
      <c r="G36" s="114" t="str">
        <f aca="false">IF(ISNUMBER(Checks!$AD$585),TEXT(Checks!$AD$585,"DD-MMM-YY HH:MM")&amp;" "&amp;Checks!$P$585,"")&amp;IF(Checks!$AE$585="","",CHAR(10)&amp;"Verifier: "&amp;Checks!$AE$585)&amp;IF(Checks!$T$585="","",CHAR(10)&amp;"PIC: "&amp;Checks!$T$585)</f>
        <v/>
      </c>
      <c r="H36" s="115" t="str">
        <f aca="false">IF(Checks!$AH$585="","",Checks!$AH$585)</f>
        <v>OPEN</v>
      </c>
    </row>
    <row r="37" customFormat="false" ht="114" hidden="false" customHeight="true" outlineLevel="0" collapsed="false">
      <c r="A37" s="114" t="str">
        <f aca="false">Checks!$A$586&amp;CHAR(10)&amp;IF(Checks!$I$586="","",Checks!$I$586&amp;": ")&amp;Checks!$J$586</f>
        <v>F18-T12-03
Equipment: Equipment cleanliness vs GLD</v>
      </c>
      <c r="B37" s="114" t="str">
        <f aca="false">Checks!$K$586&amp;IF(Checks!$O$586="","",IF(Checks!$K$586="","",CHAR(10))&amp;"Note: "&amp;Checks!$O$586)</f>
        <v>Note: Preparation check at caterer - does NOT confirm loading.</v>
      </c>
      <c r="C37" s="114" t="str">
        <f aca="false">Checks!$N$586&amp;CHAR(10)&amp;IF(ISNUMBER(Checks!$R$586),TEXT(Checks!$R$586,"DD-MMM-YY HH:MM"),"")&amp;" "&amp;Checks!$P$586</f>
        <v>Required
27-Oct-26 10:25 KUL</v>
      </c>
      <c r="D37" s="114" t="str">
        <f aca="false">IF(Checks!$U$586="","",Checks!$U$586)&amp;IF(Checks!$AB$586="","",CHAR(10)&amp;"CA: "&amp;Checks!$AB$586)</f>
        <v/>
      </c>
      <c r="E37" s="114" t="str">
        <f aca="false">IF(Checks!$V$586="","",Checks!$V$586)&amp;IF(Checks!$AC$586="","",IF(Checks!$V$586="","",CHAR(10))&amp;"N/A just.: "&amp;Checks!$AC$586)&amp;IF(Checks!$W$586="","",CHAR(10)&amp;"Batch: "&amp;Checks!$W$586)&amp;IF(AND(Checks!$X$586="",Checks!$Y$586=""),"",CHAR(10)&amp;"Exp: "&amp;Checks!$X$586&amp;"  /  Act: "&amp;Checks!$Y$586)</f>
        <v/>
      </c>
      <c r="F37" s="114" t="str">
        <f aca="false">IF(Checks!$Z$586="","","Evidence: "&amp;Checks!$Z$586)&amp;IF(Checks!$AA$586="","",IF(Checks!$Z$586="","",CHAR(10))&amp;"CA: "&amp;Checks!$AA$586)</f>
        <v/>
      </c>
      <c r="G37" s="114" t="str">
        <f aca="false">IF(ISNUMBER(Checks!$AD$586),TEXT(Checks!$AD$586,"DD-MMM-YY HH:MM")&amp;" "&amp;Checks!$P$586,"")&amp;IF(Checks!$AE$586="","",CHAR(10)&amp;"Verifier: "&amp;Checks!$AE$586)&amp;IF(Checks!$T$586="","",CHAR(10)&amp;"PIC: "&amp;Checks!$T$586)</f>
        <v/>
      </c>
      <c r="H37" s="115" t="str">
        <f aca="false">IF(Checks!$AH$586="","",Checks!$AH$586)</f>
        <v>OPEN</v>
      </c>
    </row>
    <row r="38" customFormat="false" ht="114" hidden="false" customHeight="true" outlineLevel="0" collapsed="false">
      <c r="A38" s="114" t="str">
        <f aca="false">Checks!$A$587&amp;CHAR(10)&amp;IF(Checks!$I$587="","",Checks!$I$587&amp;": ")&amp;Checks!$J$587</f>
        <v>F18-T12-04
Equipment: Equipment presentation vs GLD</v>
      </c>
      <c r="B38" s="114" t="str">
        <f aca="false">Checks!$K$587&amp;IF(Checks!$O$587="","",IF(Checks!$K$587="","",CHAR(10))&amp;"Note: "&amp;Checks!$O$587)</f>
        <v>Note: Preparation check at caterer - does NOT confirm loading.</v>
      </c>
      <c r="C38" s="114" t="str">
        <f aca="false">Checks!$N$587&amp;CHAR(10)&amp;IF(ISNUMBER(Checks!$R$587),TEXT(Checks!$R$587,"DD-MMM-YY HH:MM"),"")&amp;" "&amp;Checks!$P$587</f>
        <v>Required
27-Oct-26 10:25 KUL</v>
      </c>
      <c r="D38" s="114" t="str">
        <f aca="false">IF(Checks!$U$587="","",Checks!$U$587)&amp;IF(Checks!$AB$587="","",CHAR(10)&amp;"CA: "&amp;Checks!$AB$587)</f>
        <v/>
      </c>
      <c r="E38" s="114" t="str">
        <f aca="false">IF(Checks!$V$587="","",Checks!$V$587)&amp;IF(Checks!$AC$587="","",IF(Checks!$V$587="","",CHAR(10))&amp;"N/A just.: "&amp;Checks!$AC$587)&amp;IF(Checks!$W$587="","",CHAR(10)&amp;"Batch: "&amp;Checks!$W$587)&amp;IF(AND(Checks!$X$587="",Checks!$Y$587=""),"",CHAR(10)&amp;"Exp: "&amp;Checks!$X$587&amp;"  /  Act: "&amp;Checks!$Y$587)</f>
        <v/>
      </c>
      <c r="F38" s="114" t="str">
        <f aca="false">IF(Checks!$Z$587="","","Evidence: "&amp;Checks!$Z$587)&amp;IF(Checks!$AA$587="","",IF(Checks!$Z$587="","",CHAR(10))&amp;"CA: "&amp;Checks!$AA$587)</f>
        <v/>
      </c>
      <c r="G38" s="114" t="str">
        <f aca="false">IF(ISNUMBER(Checks!$AD$587),TEXT(Checks!$AD$587,"DD-MMM-YY HH:MM")&amp;" "&amp;Checks!$P$587,"")&amp;IF(Checks!$AE$587="","",CHAR(10)&amp;"Verifier: "&amp;Checks!$AE$587)&amp;IF(Checks!$T$587="","",CHAR(10)&amp;"PIC: "&amp;Checks!$T$587)</f>
        <v/>
      </c>
      <c r="H38" s="115" t="str">
        <f aca="false">IF(Checks!$AH$587="","",Checks!$AH$587)</f>
        <v>OPEN</v>
      </c>
    </row>
    <row r="39" customFormat="false" ht="114" hidden="false" customHeight="true" outlineLevel="0" collapsed="false">
      <c r="A39" s="114" t="str">
        <f aca="false">Checks!$A$588&amp;CHAR(10)&amp;IF(Checks!$I$588="","",Checks!$I$588&amp;": ")&amp;Checks!$J$588</f>
        <v>F18-T12-05
Equipment: Equipment serviceability vs GLD</v>
      </c>
      <c r="B39" s="114" t="str">
        <f aca="false">Checks!$K$588&amp;IF(Checks!$O$588="","",IF(Checks!$K$588="","",CHAR(10))&amp;"Note: "&amp;Checks!$O$588)</f>
        <v>Note: Preparation check at caterer - does NOT confirm loading.</v>
      </c>
      <c r="C39" s="114" t="str">
        <f aca="false">Checks!$N$588&amp;CHAR(10)&amp;IF(ISNUMBER(Checks!$R$588),TEXT(Checks!$R$588,"DD-MMM-YY HH:MM"),"")&amp;" "&amp;Checks!$P$588</f>
        <v>Required
27-Oct-26 10:25 KUL</v>
      </c>
      <c r="D39" s="114" t="str">
        <f aca="false">IF(Checks!$U$588="","",Checks!$U$588)&amp;IF(Checks!$AB$588="","",CHAR(10)&amp;"CA: "&amp;Checks!$AB$588)</f>
        <v/>
      </c>
      <c r="E39" s="114" t="str">
        <f aca="false">IF(Checks!$V$588="","",Checks!$V$588)&amp;IF(Checks!$AC$588="","",IF(Checks!$V$588="","",CHAR(10))&amp;"N/A just.: "&amp;Checks!$AC$588)&amp;IF(Checks!$W$588="","",CHAR(10)&amp;"Batch: "&amp;Checks!$W$588)&amp;IF(AND(Checks!$X$588="",Checks!$Y$588=""),"",CHAR(10)&amp;"Exp: "&amp;Checks!$X$588&amp;"  /  Act: "&amp;Checks!$Y$588)</f>
        <v/>
      </c>
      <c r="F39" s="114" t="str">
        <f aca="false">IF(Checks!$Z$588="","","Evidence: "&amp;Checks!$Z$588)&amp;IF(Checks!$AA$588="","",IF(Checks!$Z$588="","",CHAR(10))&amp;"CA: "&amp;Checks!$AA$588)</f>
        <v/>
      </c>
      <c r="G39" s="114" t="str">
        <f aca="false">IF(ISNUMBER(Checks!$AD$588),TEXT(Checks!$AD$588,"DD-MMM-YY HH:MM")&amp;" "&amp;Checks!$P$588,"")&amp;IF(Checks!$AE$588="","",CHAR(10)&amp;"Verifier: "&amp;Checks!$AE$588)&amp;IF(Checks!$T$588="","",CHAR(10)&amp;"PIC: "&amp;Checks!$T$588)</f>
        <v/>
      </c>
      <c r="H39" s="115" t="str">
        <f aca="false">IF(Checks!$AH$588="","",Checks!$AH$588)</f>
        <v>OPEN</v>
      </c>
    </row>
    <row r="40" customFormat="false" ht="201.75" hidden="false" customHeight="true" outlineLevel="0" collapsed="false">
      <c r="A40" s="114" t="str">
        <f aca="false">Checks!$A$589&amp;CHAR(10)&amp;IF(Checks!$I$589="","",Checks!$I$589&amp;": ")&amp;Checks!$J$589</f>
        <v>F18-T12-06
Equipment: Equipment quantities vs GLD</v>
      </c>
      <c r="B40" s="114"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Checks!$N$589&amp;CHAR(10)&amp;IF(ISNUMBER(Checks!$R$589),TEXT(Checks!$R$589,"DD-MMM-YY HH:MM"),"")&amp;" "&amp;Checks!$P$589</f>
        <v>Required
27-Oct-26 10:25 KUL</v>
      </c>
      <c r="D40" s="114" t="str">
        <f aca="false">IF(Checks!$U$589="","",Checks!$U$589)&amp;IF(Checks!$AB$589="","",CHAR(10)&amp;"CA: "&amp;Checks!$AB$589)</f>
        <v/>
      </c>
      <c r="E40" s="114" t="str">
        <f aca="false">IF(Checks!$V$589="","",Checks!$V$589)&amp;IF(Checks!$AC$589="","",IF(Checks!$V$589="","",CHAR(10))&amp;"N/A just.: "&amp;Checks!$AC$589)&amp;IF(Checks!$W$589="","",CHAR(10)&amp;"Batch: "&amp;Checks!$W$589)&amp;IF(AND(Checks!$X$589="",Checks!$Y$589=""),"",CHAR(10)&amp;"Exp: "&amp;Checks!$X$589&amp;"  /  Act: "&amp;Checks!$Y$589)</f>
        <v/>
      </c>
      <c r="F40" s="114" t="str">
        <f aca="false">IF(Checks!$Z$589="","","Evidence: "&amp;Checks!$Z$589)&amp;IF(Checks!$AA$589="","",IF(Checks!$Z$589="","",CHAR(10))&amp;"CA: "&amp;Checks!$AA$589)</f>
        <v/>
      </c>
      <c r="G40" s="114" t="str">
        <f aca="false">IF(ISNUMBER(Checks!$AD$589),TEXT(Checks!$AD$589,"DD-MMM-YY HH:MM")&amp;" "&amp;Checks!$P$589,"")&amp;IF(Checks!$AE$589="","",CHAR(10)&amp;"Verifier: "&amp;Checks!$AE$589)&amp;IF(Checks!$T$589="","",CHAR(10)&amp;"PIC: "&amp;Checks!$T$589)</f>
        <v/>
      </c>
      <c r="H40" s="115" t="str">
        <f aca="false">IF(Checks!$AH$589="","",Checks!$AH$589)</f>
        <v>OPEN</v>
      </c>
    </row>
    <row r="41" customFormat="false" ht="114" hidden="false" customHeight="true" outlineLevel="0" collapsed="false">
      <c r="A41" s="114" t="str">
        <f aca="false">Checks!$A$590&amp;CHAR(10)&amp;IF(Checks!$I$590="","",Checks!$I$590&amp;": ")&amp;Checks!$J$590</f>
        <v>F18-T12-07
Equipment: Loading positions planned vs GLD</v>
      </c>
      <c r="B41" s="114" t="str">
        <f aca="false">Checks!$K$590&amp;IF(Checks!$O$590="","",IF(Checks!$K$590="","",CHAR(10))&amp;"Note: "&amp;Checks!$O$590)</f>
        <v>Note: Preparation check at caterer - does NOT confirm loading.</v>
      </c>
      <c r="C41" s="114" t="str">
        <f aca="false">Checks!$N$590&amp;CHAR(10)&amp;IF(ISNUMBER(Checks!$R$590),TEXT(Checks!$R$590,"DD-MMM-YY HH:MM"),"")&amp;" "&amp;Checks!$P$590</f>
        <v>Required
27-Oct-26 10:25 KUL</v>
      </c>
      <c r="D41" s="114" t="str">
        <f aca="false">IF(Checks!$U$590="","",Checks!$U$590)&amp;IF(Checks!$AB$590="","",CHAR(10)&amp;"CA: "&amp;Checks!$AB$590)</f>
        <v/>
      </c>
      <c r="E41" s="114" t="str">
        <f aca="false">IF(Checks!$V$590="","",Checks!$V$590)&amp;IF(Checks!$AC$590="","",IF(Checks!$V$590="","",CHAR(10))&amp;"N/A just.: "&amp;Checks!$AC$590)&amp;IF(Checks!$W$590="","",CHAR(10)&amp;"Batch: "&amp;Checks!$W$590)&amp;IF(AND(Checks!$X$590="",Checks!$Y$590=""),"",CHAR(10)&amp;"Exp: "&amp;Checks!$X$590&amp;"  /  Act: "&amp;Checks!$Y$590)</f>
        <v/>
      </c>
      <c r="F41" s="114" t="str">
        <f aca="false">IF(Checks!$Z$590="","","Evidence: "&amp;Checks!$Z$590)&amp;IF(Checks!$AA$590="","",IF(Checks!$Z$590="","",CHAR(10))&amp;"CA: "&amp;Checks!$AA$590)</f>
        <v/>
      </c>
      <c r="G41" s="114" t="str">
        <f aca="false">IF(ISNUMBER(Checks!$AD$590),TEXT(Checks!$AD$590,"DD-MMM-YY HH:MM")&amp;" "&amp;Checks!$P$590,"")&amp;IF(Checks!$AE$590="","",CHAR(10)&amp;"Verifier: "&amp;Checks!$AE$590)&amp;IF(Checks!$T$590="","",CHAR(10)&amp;"PIC: "&amp;Checks!$T$590)</f>
        <v/>
      </c>
      <c r="H41" s="115" t="str">
        <f aca="false">IF(Checks!$AH$590="","",Checks!$AH$590)</f>
        <v>OPEN</v>
      </c>
    </row>
    <row r="42" customFormat="false" ht="114" hidden="false" customHeight="true" outlineLevel="0" collapsed="false">
      <c r="A42" s="114" t="str">
        <f aca="false">Checks!$A$591&amp;CHAR(10)&amp;IF(Checks!$I$591="","",Checks!$I$591&amp;": ")&amp;Checks!$J$591</f>
        <v>F18-T12-08
Amenities: Slippers (BS/BC) - prepared</v>
      </c>
      <c r="B42" s="114" t="str">
        <f aca="false">Checks!$K$591&amp;IF(Checks!$O$591="","",IF(Checks!$K$591="","",CHAR(10))&amp;"Note: "&amp;Checks!$O$591)</f>
        <v>Available (ticked in reference)</v>
      </c>
      <c r="C42" s="114" t="str">
        <f aca="false">Checks!$N$591&amp;CHAR(10)&amp;IF(ISNUMBER(Checks!$R$591),TEXT(Checks!$R$591,"DD-MMM-YY HH:MM"),"")&amp;" "&amp;Checks!$P$591</f>
        <v>Required
27-Oct-26 10:25 KUL</v>
      </c>
      <c r="D42" s="114" t="str">
        <f aca="false">IF(Checks!$U$591="","",Checks!$U$591)&amp;IF(Checks!$AB$591="","",CHAR(10)&amp;"CA: "&amp;Checks!$AB$591)</f>
        <v/>
      </c>
      <c r="E42" s="114" t="str">
        <f aca="false">IF(Checks!$V$591="","",Checks!$V$591)&amp;IF(Checks!$AC$591="","",IF(Checks!$V$591="","",CHAR(10))&amp;"N/A just.: "&amp;Checks!$AC$591)&amp;IF(Checks!$W$591="","",CHAR(10)&amp;"Batch: "&amp;Checks!$W$591)&amp;IF(AND(Checks!$X$591="",Checks!$Y$591=""),"",CHAR(10)&amp;"Exp: "&amp;Checks!$X$591&amp;"  /  Act: "&amp;Checks!$Y$591)</f>
        <v/>
      </c>
      <c r="F42" s="114" t="str">
        <f aca="false">IF(Checks!$Z$591="","","Evidence: "&amp;Checks!$Z$591)&amp;IF(Checks!$AA$591="","",IF(Checks!$Z$591="","",CHAR(10))&amp;"CA: "&amp;Checks!$AA$591)</f>
        <v/>
      </c>
      <c r="G42" s="114" t="str">
        <f aca="false">IF(ISNUMBER(Checks!$AD$591),TEXT(Checks!$AD$591,"DD-MMM-YY HH:MM")&amp;" "&amp;Checks!$P$591,"")&amp;IF(Checks!$AE$591="","",CHAR(10)&amp;"Verifier: "&amp;Checks!$AE$591)&amp;IF(Checks!$T$591="","",CHAR(10)&amp;"PIC: "&amp;Checks!$T$591)</f>
        <v/>
      </c>
      <c r="H42" s="115" t="str">
        <f aca="false">IF(Checks!$AH$591="","",Checks!$AH$591)</f>
        <v>OPEN</v>
      </c>
    </row>
    <row r="43" customFormat="false" ht="114" hidden="false" customHeight="true" outlineLevel="0" collapsed="false">
      <c r="A43" s="114" t="str">
        <f aca="false">Checks!$A$592&amp;CHAR(10)&amp;IF(Checks!$I$592="","",Checks!$I$592&amp;": ")&amp;Checks!$J$592</f>
        <v>F18-T12-09
F&amp;B Linen: Towel - prepared</v>
      </c>
      <c r="B43" s="114" t="str">
        <f aca="false">Checks!$K$592&amp;IF(Checks!$O$592="","",IF(Checks!$K$592="","",CHAR(10))&amp;"Note: "&amp;Checks!$O$592)</f>
        <v>Available (ticked in reference)
Note: Reference gives no uplift stn for this item: preparation checked at the meal uplift stn (KUL) - confirm with caterer.</v>
      </c>
      <c r="C43" s="114" t="str">
        <f aca="false">Checks!$N$592&amp;CHAR(10)&amp;IF(ISNUMBER(Checks!$R$592),TEXT(Checks!$R$592,"DD-MMM-YY HH:MM"),"")&amp;" "&amp;Checks!$P$592</f>
        <v>Required
27-Oct-26 10:25 KUL</v>
      </c>
      <c r="D43" s="114" t="str">
        <f aca="false">IF(Checks!$U$592="","",Checks!$U$592)&amp;IF(Checks!$AB$592="","",CHAR(10)&amp;"CA: "&amp;Checks!$AB$592)</f>
        <v/>
      </c>
      <c r="E43" s="114" t="str">
        <f aca="false">IF(Checks!$V$592="","",Checks!$V$592)&amp;IF(Checks!$AC$592="","",IF(Checks!$V$592="","",CHAR(10))&amp;"N/A just.: "&amp;Checks!$AC$592)&amp;IF(Checks!$W$592="","",CHAR(10)&amp;"Batch: "&amp;Checks!$W$592)&amp;IF(AND(Checks!$X$592="",Checks!$Y$592=""),"",CHAR(10)&amp;"Exp: "&amp;Checks!$X$592&amp;"  /  Act: "&amp;Checks!$Y$592)</f>
        <v/>
      </c>
      <c r="F43" s="114" t="str">
        <f aca="false">IF(Checks!$Z$592="","","Evidence: "&amp;Checks!$Z$592)&amp;IF(Checks!$AA$592="","",IF(Checks!$Z$592="","",CHAR(10))&amp;"CA: "&amp;Checks!$AA$592)</f>
        <v/>
      </c>
      <c r="G43" s="114" t="str">
        <f aca="false">IF(ISNUMBER(Checks!$AD$592),TEXT(Checks!$AD$592,"DD-MMM-YY HH:MM")&amp;" "&amp;Checks!$P$592,"")&amp;IF(Checks!$AE$592="","",CHAR(10)&amp;"Verifier: "&amp;Checks!$AE$592)&amp;IF(Checks!$T$592="","",CHAR(10)&amp;"PIC: "&amp;Checks!$T$592)</f>
        <v/>
      </c>
      <c r="H43" s="115" t="str">
        <f aca="false">IF(Checks!$AH$592="","",Checks!$AH$592)</f>
        <v>OPEN</v>
      </c>
    </row>
    <row r="44" customFormat="false" ht="114" hidden="false" customHeight="true" outlineLevel="0" collapsed="false">
      <c r="A44" s="114" t="str">
        <f aca="false">Checks!$A$593&amp;CHAR(10)&amp;IF(Checks!$I$593="","",Checks!$I$593&amp;": ")&amp;Checks!$J$593</f>
        <v>F18-T12-10
F&amp;B Linen: Tray cloth - prepared</v>
      </c>
      <c r="B44" s="114" t="str">
        <f aca="false">Checks!$K$593&amp;IF(Checks!$O$593="","",IF(Checks!$K$593="","",CHAR(10))&amp;"Note: "&amp;Checks!$O$593)</f>
        <v>Available (ticked in reference)
Note: Reference gives no uplift stn for this item: preparation checked at the meal uplift stn (KUL) - confirm with caterer.</v>
      </c>
      <c r="C44" s="114" t="str">
        <f aca="false">Checks!$N$593&amp;CHAR(10)&amp;IF(ISNUMBER(Checks!$R$593),TEXT(Checks!$R$593,"DD-MMM-YY HH:MM"),"")&amp;" "&amp;Checks!$P$593</f>
        <v>Required
27-Oct-26 10:25 KUL</v>
      </c>
      <c r="D44" s="114" t="str">
        <f aca="false">IF(Checks!$U$593="","",Checks!$U$593)&amp;IF(Checks!$AB$593="","",CHAR(10)&amp;"CA: "&amp;Checks!$AB$593)</f>
        <v/>
      </c>
      <c r="E44" s="114" t="str">
        <f aca="false">IF(Checks!$V$593="","",Checks!$V$593)&amp;IF(Checks!$AC$593="","",IF(Checks!$V$593="","",CHAR(10))&amp;"N/A just.: "&amp;Checks!$AC$593)&amp;IF(Checks!$W$593="","",CHAR(10)&amp;"Batch: "&amp;Checks!$W$593)&amp;IF(AND(Checks!$X$593="",Checks!$Y$593=""),"",CHAR(10)&amp;"Exp: "&amp;Checks!$X$593&amp;"  /  Act: "&amp;Checks!$Y$593)</f>
        <v/>
      </c>
      <c r="F44" s="114" t="str">
        <f aca="false">IF(Checks!$Z$593="","","Evidence: "&amp;Checks!$Z$593)&amp;IF(Checks!$AA$593="","",IF(Checks!$Z$593="","",CHAR(10))&amp;"CA: "&amp;Checks!$AA$593)</f>
        <v/>
      </c>
      <c r="G44" s="114" t="str">
        <f aca="false">IF(ISNUMBER(Checks!$AD$593),TEXT(Checks!$AD$593,"DD-MMM-YY HH:MM")&amp;" "&amp;Checks!$P$593,"")&amp;IF(Checks!$AE$593="","",CHAR(10)&amp;"Verifier: "&amp;Checks!$AE$593)&amp;IF(Checks!$T$593="","",CHAR(10)&amp;"PIC: "&amp;Checks!$T$593)</f>
        <v/>
      </c>
      <c r="H44" s="115" t="str">
        <f aca="false">IF(Checks!$AH$593="","",Checks!$AH$593)</f>
        <v>OPEN</v>
      </c>
    </row>
    <row r="45" customFormat="false" ht="114" hidden="false" customHeight="true" outlineLevel="0" collapsed="false">
      <c r="A45" s="114" t="str">
        <f aca="false">Checks!$A$594&amp;CHAR(10)&amp;IF(Checks!$I$594="","",Checks!$I$594&amp;": ")&amp;Checks!$J$594</f>
        <v>F18-T12-11
F&amp;B Linen: Napkin - prepared</v>
      </c>
      <c r="B45" s="114" t="str">
        <f aca="false">Checks!$K$594&amp;IF(Checks!$O$594="","",IF(Checks!$K$594="","",CHAR(10))&amp;"Note: "&amp;Checks!$O$594)</f>
        <v>Available (ticked in reference)
Note: Reference gives no uplift stn for this item: preparation checked at the meal uplift stn (KUL) - confirm with caterer.</v>
      </c>
      <c r="C45" s="114" t="str">
        <f aca="false">Checks!$N$594&amp;CHAR(10)&amp;IF(ISNUMBER(Checks!$R$594),TEXT(Checks!$R$594,"DD-MMM-YY HH:MM"),"")&amp;" "&amp;Checks!$P$594</f>
        <v>Required
27-Oct-26 10:25 KUL</v>
      </c>
      <c r="D45" s="114" t="str">
        <f aca="false">IF(Checks!$U$594="","",Checks!$U$594)&amp;IF(Checks!$AB$594="","",CHAR(10)&amp;"CA: "&amp;Checks!$AB$594)</f>
        <v/>
      </c>
      <c r="E45" s="114" t="str">
        <f aca="false">IF(Checks!$V$594="","",Checks!$V$594)&amp;IF(Checks!$AC$594="","",IF(Checks!$V$594="","",CHAR(10))&amp;"N/A just.: "&amp;Checks!$AC$594)&amp;IF(Checks!$W$594="","",CHAR(10)&amp;"Batch: "&amp;Checks!$W$594)&amp;IF(AND(Checks!$X$594="",Checks!$Y$594=""),"",CHAR(10)&amp;"Exp: "&amp;Checks!$X$594&amp;"  /  Act: "&amp;Checks!$Y$594)</f>
        <v/>
      </c>
      <c r="F45" s="114" t="str">
        <f aca="false">IF(Checks!$Z$594="","","Evidence: "&amp;Checks!$Z$594)&amp;IF(Checks!$AA$594="","",IF(Checks!$Z$594="","",CHAR(10))&amp;"CA: "&amp;Checks!$AA$594)</f>
        <v/>
      </c>
      <c r="G45" s="114" t="str">
        <f aca="false">IF(ISNUMBER(Checks!$AD$594),TEXT(Checks!$AD$594,"DD-MMM-YY HH:MM")&amp;" "&amp;Checks!$P$594,"")&amp;IF(Checks!$AE$594="","",CHAR(10)&amp;"Verifier: "&amp;Checks!$AE$594)&amp;IF(Checks!$T$594="","",CHAR(10)&amp;"PIC: "&amp;Checks!$T$594)</f>
        <v/>
      </c>
      <c r="H45" s="115" t="str">
        <f aca="false">IF(Checks!$AH$594="","",Checks!$AH$594)</f>
        <v>OPEN</v>
      </c>
    </row>
    <row r="46" customFormat="false" ht="114" hidden="false" customHeight="true" outlineLevel="0" collapsed="false">
      <c r="A46" s="114" t="str">
        <f aca="false">Checks!$A$595&amp;CHAR(10)&amp;IF(Checks!$I$595="","",Checks!$I$595&amp;": ")&amp;Checks!$J$595</f>
        <v>F18-T12-12
F&amp;B Linen: Table cloth - prepared</v>
      </c>
      <c r="B46" s="114" t="str">
        <f aca="false">Checks!$K$595&amp;IF(Checks!$O$595="","",IF(Checks!$K$595="","",CHAR(10))&amp;"Note: "&amp;Checks!$O$595)</f>
        <v>Available (ticked in reference)
Note: Reference gives no uplift stn for this item: preparation checked at the meal uplift stn (KUL) - confirm with caterer.</v>
      </c>
      <c r="C46" s="114" t="str">
        <f aca="false">Checks!$N$595&amp;CHAR(10)&amp;IF(ISNUMBER(Checks!$R$595),TEXT(Checks!$R$595,"DD-MMM-YY HH:MM"),"")&amp;" "&amp;Checks!$P$595</f>
        <v>Required
27-Oct-26 10:25 KUL</v>
      </c>
      <c r="D46" s="114" t="str">
        <f aca="false">IF(Checks!$U$595="","",Checks!$U$595)&amp;IF(Checks!$AB$595="","",CHAR(10)&amp;"CA: "&amp;Checks!$AB$595)</f>
        <v/>
      </c>
      <c r="E46" s="114" t="str">
        <f aca="false">IF(Checks!$V$595="","",Checks!$V$595)&amp;IF(Checks!$AC$595="","",IF(Checks!$V$595="","",CHAR(10))&amp;"N/A just.: "&amp;Checks!$AC$595)&amp;IF(Checks!$W$595="","",CHAR(10)&amp;"Batch: "&amp;Checks!$W$595)&amp;IF(AND(Checks!$X$595="",Checks!$Y$595=""),"",CHAR(10)&amp;"Exp: "&amp;Checks!$X$595&amp;"  /  Act: "&amp;Checks!$Y$595)</f>
        <v/>
      </c>
      <c r="F46" s="114" t="str">
        <f aca="false">IF(Checks!$Z$595="","","Evidence: "&amp;Checks!$Z$595)&amp;IF(Checks!$AA$595="","",IF(Checks!$Z$595="","",CHAR(10))&amp;"CA: "&amp;Checks!$AA$595)</f>
        <v/>
      </c>
      <c r="G46" s="114" t="str">
        <f aca="false">IF(ISNUMBER(Checks!$AD$595),TEXT(Checks!$AD$595,"DD-MMM-YY HH:MM")&amp;" "&amp;Checks!$P$595,"")&amp;IF(Checks!$AE$595="","",CHAR(10)&amp;"Verifier: "&amp;Checks!$AE$595)&amp;IF(Checks!$T$595="","",CHAR(10)&amp;"PIC: "&amp;Checks!$T$595)</f>
        <v/>
      </c>
      <c r="H46" s="115" t="str">
        <f aca="false">IF(Checks!$AH$595="","",Checks!$AH$595)</f>
        <v>OPEN</v>
      </c>
    </row>
    <row r="47" customFormat="false" ht="114" hidden="false" customHeight="true" outlineLevel="0" collapsed="false">
      <c r="A47" s="114" t="str">
        <f aca="false">Checks!$A$596&amp;CHAR(10)&amp;IF(Checks!$I$596="","",Checks!$I$596&amp;": ")&amp;Checks!$J$596</f>
        <v>F18-T12-13
F&amp;B Linen: Bread linen (using table cloth) - prepared</v>
      </c>
      <c r="B47" s="114" t="str">
        <f aca="false">Checks!$K$596&amp;IF(Checks!$O$596="","",IF(Checks!$K$596="","",CHAR(10))&amp;"Note: "&amp;Checks!$O$596)</f>
        <v>Available (ticked in reference)
Note: Reference gives no uplift stn for this item: preparation checked at the meal uplift stn (KUL) - confirm with caterer.</v>
      </c>
      <c r="C47" s="114" t="str">
        <f aca="false">Checks!$N$596&amp;CHAR(10)&amp;IF(ISNUMBER(Checks!$R$596),TEXT(Checks!$R$596,"DD-MMM-YY HH:MM"),"")&amp;" "&amp;Checks!$P$596</f>
        <v>Required
27-Oct-26 10:25 KUL</v>
      </c>
      <c r="D47" s="114" t="str">
        <f aca="false">IF(Checks!$U$596="","",Checks!$U$596)&amp;IF(Checks!$AB$596="","",CHAR(10)&amp;"CA: "&amp;Checks!$AB$596)</f>
        <v/>
      </c>
      <c r="E47" s="114" t="str">
        <f aca="false">IF(Checks!$V$596="","",Checks!$V$596)&amp;IF(Checks!$AC$596="","",IF(Checks!$V$596="","",CHAR(10))&amp;"N/A just.: "&amp;Checks!$AC$596)&amp;IF(Checks!$W$596="","",CHAR(10)&amp;"Batch: "&amp;Checks!$W$596)&amp;IF(AND(Checks!$X$596="",Checks!$Y$596=""),"",CHAR(10)&amp;"Exp: "&amp;Checks!$X$596&amp;"  /  Act: "&amp;Checks!$Y$596)</f>
        <v/>
      </c>
      <c r="F47" s="114" t="str">
        <f aca="false">IF(Checks!$Z$596="","","Evidence: "&amp;Checks!$Z$596)&amp;IF(Checks!$AA$596="","",IF(Checks!$Z$596="","",CHAR(10))&amp;"CA: "&amp;Checks!$AA$596)</f>
        <v/>
      </c>
      <c r="G47" s="114" t="str">
        <f aca="false">IF(ISNUMBER(Checks!$AD$596),TEXT(Checks!$AD$596,"DD-MMM-YY HH:MM")&amp;" "&amp;Checks!$P$596,"")&amp;IF(Checks!$AE$596="","",CHAR(10)&amp;"Verifier: "&amp;Checks!$AE$596)&amp;IF(Checks!$T$596="","",CHAR(10)&amp;"PIC: "&amp;Checks!$T$596)</f>
        <v/>
      </c>
      <c r="H47" s="115" t="str">
        <f aca="false">IF(Checks!$AH$596="","",Checks!$AH$596)</f>
        <v>OPEN</v>
      </c>
    </row>
    <row r="48" customFormat="false" ht="124.5" hidden="false" customHeight="true" outlineLevel="0" collapsed="false">
      <c r="A48" s="114" t="str">
        <f aca="false">Checks!$A$597&amp;CHAR(10)&amp;IF(Checks!$I$597="","",Checks!$I$597&amp;": ")&amp;Checks!$J$597</f>
        <v>F18-T12-14
F&amp;B Linen: Trolley cloth - prepared</v>
      </c>
      <c r="B48" s="114"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4" t="str">
        <f aca="false">Checks!$N$597&amp;CHAR(10)&amp;IF(ISNUMBER(Checks!$R$597),TEXT(Checks!$R$597,"DD-MMM-YY HH:MM"),"")&amp;" "&amp;Checks!$P$597</f>
        <v>Required
27-Oct-26 10:25 KUL</v>
      </c>
      <c r="D48" s="114" t="str">
        <f aca="false">IF(Checks!$U$597="","",Checks!$U$597)&amp;IF(Checks!$AB$597="","",CHAR(10)&amp;"CA: "&amp;Checks!$AB$597)</f>
        <v/>
      </c>
      <c r="E48" s="114" t="str">
        <f aca="false">IF(Checks!$V$597="","",Checks!$V$597)&amp;IF(Checks!$AC$597="","",IF(Checks!$V$597="","",CHAR(10))&amp;"N/A just.: "&amp;Checks!$AC$597)&amp;IF(Checks!$W$597="","",CHAR(10)&amp;"Batch: "&amp;Checks!$W$597)&amp;IF(AND(Checks!$X$597="",Checks!$Y$597=""),"",CHAR(10)&amp;"Exp: "&amp;Checks!$X$597&amp;"  /  Act: "&amp;Checks!$Y$597)</f>
        <v/>
      </c>
      <c r="F48" s="114" t="str">
        <f aca="false">IF(Checks!$Z$597="","","Evidence: "&amp;Checks!$Z$597)&amp;IF(Checks!$AA$597="","",IF(Checks!$Z$597="","",CHAR(10))&amp;"CA: "&amp;Checks!$AA$597)</f>
        <v/>
      </c>
      <c r="G48" s="114" t="str">
        <f aca="false">IF(ISNUMBER(Checks!$AD$597),TEXT(Checks!$AD$597,"DD-MMM-YY HH:MM")&amp;" "&amp;Checks!$P$597,"")&amp;IF(Checks!$AE$597="","",CHAR(10)&amp;"Verifier: "&amp;Checks!$AE$597)&amp;IF(Checks!$T$597="","",CHAR(10)&amp;"PIC: "&amp;Checks!$T$597)</f>
        <v/>
      </c>
      <c r="H48" s="115" t="str">
        <f aca="false">IF(Checks!$AH$597="","",Checks!$AH$597)</f>
        <v>OPEN</v>
      </c>
    </row>
    <row r="49" customFormat="false" ht="114" hidden="false" customHeight="true" outlineLevel="0" collapsed="false">
      <c r="A49" s="114" t="str">
        <f aca="false">Checks!$A$598&amp;CHAR(10)&amp;IF(Checks!$I$598="","",Checks!$I$598&amp;": ")&amp;Checks!$J$598</f>
        <v>F18-T12-15
F&amp;B Linen: Linen bag - prepared</v>
      </c>
      <c r="B49" s="114" t="str">
        <f aca="false">Checks!$K$598&amp;IF(Checks!$O$598="","",IF(Checks!$K$598="","",CHAR(10))&amp;"Note: "&amp;Checks!$O$598)</f>
        <v>Available (ticked in reference)
Note: Reference gives no uplift stn for this item: preparation checked at the meal uplift stn (KUL) - confirm with caterer.</v>
      </c>
      <c r="C49" s="114" t="str">
        <f aca="false">Checks!$N$598&amp;CHAR(10)&amp;IF(ISNUMBER(Checks!$R$598),TEXT(Checks!$R$598,"DD-MMM-YY HH:MM"),"")&amp;" "&amp;Checks!$P$598</f>
        <v>Required
27-Oct-26 10:25 KUL</v>
      </c>
      <c r="D49" s="114" t="str">
        <f aca="false">IF(Checks!$U$598="","",Checks!$U$598)&amp;IF(Checks!$AB$598="","",CHAR(10)&amp;"CA: "&amp;Checks!$AB$598)</f>
        <v/>
      </c>
      <c r="E49" s="114" t="str">
        <f aca="false">IF(Checks!$V$598="","",Checks!$V$598)&amp;IF(Checks!$AC$598="","",IF(Checks!$V$598="","",CHAR(10))&amp;"N/A just.: "&amp;Checks!$AC$598)&amp;IF(Checks!$W$598="","",CHAR(10)&amp;"Batch: "&amp;Checks!$W$598)&amp;IF(AND(Checks!$X$598="",Checks!$Y$598=""),"",CHAR(10)&amp;"Exp: "&amp;Checks!$X$598&amp;"  /  Act: "&amp;Checks!$Y$598)</f>
        <v/>
      </c>
      <c r="F49" s="114" t="str">
        <f aca="false">IF(Checks!$Z$598="","","Evidence: "&amp;Checks!$Z$598)&amp;IF(Checks!$AA$598="","",IF(Checks!$Z$598="","",CHAR(10))&amp;"CA: "&amp;Checks!$AA$598)</f>
        <v/>
      </c>
      <c r="G49" s="114" t="str">
        <f aca="false">IF(ISNUMBER(Checks!$AD$598),TEXT(Checks!$AD$598,"DD-MMM-YY HH:MM")&amp;" "&amp;Checks!$P$598,"")&amp;IF(Checks!$AE$598="","",CHAR(10)&amp;"Verifier: "&amp;Checks!$AE$598)&amp;IF(Checks!$T$598="","",CHAR(10)&amp;"PIC: "&amp;Checks!$T$598)</f>
        <v/>
      </c>
      <c r="H49" s="115" t="str">
        <f aca="false">IF(Checks!$AH$598="","",Checks!$AH$598)</f>
        <v>OPEN</v>
      </c>
    </row>
    <row r="50" customFormat="false" ht="114" hidden="false" customHeight="true" outlineLevel="0" collapsed="false">
      <c r="A50" s="114" t="str">
        <f aca="false">Checks!$A$599&amp;CHAR(10)&amp;IF(Checks!$I$599="","",Checks!$I$599&amp;": ")&amp;Checks!$J$599</f>
        <v>F18-T12-16
Seat Linen: Seat pillow (BS &amp; BC) - prepared</v>
      </c>
      <c r="B50" s="114" t="str">
        <f aca="false">Checks!$K$599&amp;IF(Checks!$O$599="","",IF(Checks!$K$599="","",CHAR(10))&amp;"Note: "&amp;Checks!$O$599)</f>
        <v>Available 100% (ticked in reference)
Note: Reference gives no uplift stn for this item: preparation checked at the meal uplift stn (KUL) - confirm with caterer.</v>
      </c>
      <c r="C50" s="114" t="str">
        <f aca="false">Checks!$N$599&amp;CHAR(10)&amp;IF(ISNUMBER(Checks!$R$599),TEXT(Checks!$R$599,"DD-MMM-YY HH:MM"),"")&amp;" "&amp;Checks!$P$599</f>
        <v>Required
27-Oct-26 10:25 KUL</v>
      </c>
      <c r="D50" s="114" t="str">
        <f aca="false">IF(Checks!$U$599="","",Checks!$U$599)&amp;IF(Checks!$AB$599="","",CHAR(10)&amp;"CA: "&amp;Checks!$AB$599)</f>
        <v/>
      </c>
      <c r="E50" s="114" t="str">
        <f aca="false">IF(Checks!$V$599="","",Checks!$V$599)&amp;IF(Checks!$AC$599="","",IF(Checks!$V$599="","",CHAR(10))&amp;"N/A just.: "&amp;Checks!$AC$599)&amp;IF(Checks!$W$599="","",CHAR(10)&amp;"Batch: "&amp;Checks!$W$599)&amp;IF(AND(Checks!$X$599="",Checks!$Y$599=""),"",CHAR(10)&amp;"Exp: "&amp;Checks!$X$599&amp;"  /  Act: "&amp;Checks!$Y$599)</f>
        <v/>
      </c>
      <c r="F50" s="114" t="str">
        <f aca="false">IF(Checks!$Z$599="","","Evidence: "&amp;Checks!$Z$599)&amp;IF(Checks!$AA$599="","",IF(Checks!$Z$599="","",CHAR(10))&amp;"CA: "&amp;Checks!$AA$599)</f>
        <v/>
      </c>
      <c r="G50" s="114" t="str">
        <f aca="false">IF(ISNUMBER(Checks!$AD$599),TEXT(Checks!$AD$599,"DD-MMM-YY HH:MM")&amp;" "&amp;Checks!$P$599,"")&amp;IF(Checks!$AE$599="","",CHAR(10)&amp;"Verifier: "&amp;Checks!$AE$599)&amp;IF(Checks!$T$599="","",CHAR(10)&amp;"PIC: "&amp;Checks!$T$599)</f>
        <v/>
      </c>
      <c r="H50" s="115" t="str">
        <f aca="false">IF(Checks!$AH$599="","",Checks!$AH$599)</f>
        <v>OPEN</v>
      </c>
    </row>
    <row r="51" customFormat="false" ht="114" hidden="false" customHeight="true" outlineLevel="0" collapsed="false">
      <c r="A51" s="114" t="str">
        <f aca="false">Checks!$A$600&amp;CHAR(10)&amp;IF(Checks!$I$600="","",Checks!$I$600&amp;": ")&amp;Checks!$J$600</f>
        <v>F18-T12-17
Seat Linen: Duvet (BS &amp; BC) - prepared</v>
      </c>
      <c r="B51" s="114" t="str">
        <f aca="false">Checks!$K$600&amp;IF(Checks!$O$600="","",IF(Checks!$K$600="","",CHAR(10))&amp;"Note: "&amp;Checks!$O$600)</f>
        <v>Available 100% (ticked in reference)
Note: Reference gives no uplift stn for this item: preparation checked at the meal uplift stn (KUL) - confirm with caterer.</v>
      </c>
      <c r="C51" s="114" t="str">
        <f aca="false">Checks!$N$600&amp;CHAR(10)&amp;IF(ISNUMBER(Checks!$R$600),TEXT(Checks!$R$600,"DD-MMM-YY HH:MM"),"")&amp;" "&amp;Checks!$P$600</f>
        <v>Required
27-Oct-26 10:25 KUL</v>
      </c>
      <c r="D51" s="114" t="str">
        <f aca="false">IF(Checks!$U$600="","",Checks!$U$600)&amp;IF(Checks!$AB$600="","",CHAR(10)&amp;"CA: "&amp;Checks!$AB$600)</f>
        <v/>
      </c>
      <c r="E51" s="114" t="str">
        <f aca="false">IF(Checks!$V$600="","",Checks!$V$600)&amp;IF(Checks!$AC$600="","",IF(Checks!$V$600="","",CHAR(10))&amp;"N/A just.: "&amp;Checks!$AC$600)&amp;IF(Checks!$W$600="","",CHAR(10)&amp;"Batch: "&amp;Checks!$W$600)&amp;IF(AND(Checks!$X$600="",Checks!$Y$600=""),"",CHAR(10)&amp;"Exp: "&amp;Checks!$X$600&amp;"  /  Act: "&amp;Checks!$Y$600)</f>
        <v/>
      </c>
      <c r="F51" s="114" t="str">
        <f aca="false">IF(Checks!$Z$600="","","Evidence: "&amp;Checks!$Z$600)&amp;IF(Checks!$AA$600="","",IF(Checks!$Z$600="","",CHAR(10))&amp;"CA: "&amp;Checks!$AA$600)</f>
        <v/>
      </c>
      <c r="G51" s="114" t="str">
        <f aca="false">IF(ISNUMBER(Checks!$AD$600),TEXT(Checks!$AD$600,"DD-MMM-YY HH:MM")&amp;" "&amp;Checks!$P$600,"")&amp;IF(Checks!$AE$600="","",CHAR(10)&amp;"Verifier: "&amp;Checks!$AE$600)&amp;IF(Checks!$T$600="","",CHAR(10)&amp;"PIC: "&amp;Checks!$T$600)</f>
        <v/>
      </c>
      <c r="H51" s="115" t="str">
        <f aca="false">IF(Checks!$AH$600="","",Checks!$AH$600)</f>
        <v>OPEN</v>
      </c>
    </row>
    <row r="52" customFormat="false" ht="114" hidden="false" customHeight="true" outlineLevel="0" collapsed="false">
      <c r="A52" s="114" t="str">
        <f aca="false">Checks!$A$601&amp;CHAR(10)&amp;IF(Checks!$I$601="","",Checks!$I$601&amp;": ")&amp;Checks!$J$601</f>
        <v>F18-T12-18
Seat Linen: Mattress (BS &amp; BC) - prepared</v>
      </c>
      <c r="B52" s="114" t="str">
        <f aca="false">Checks!$K$601&amp;IF(Checks!$O$601="","",IF(Checks!$K$601="","",CHAR(10))&amp;"Note: "&amp;Checks!$O$601)</f>
        <v>Available 100% (ticked in reference)
Note: Reference gives no uplift stn for this item: preparation checked at the meal uplift stn (KUL) - confirm with caterer.</v>
      </c>
      <c r="C52" s="114" t="str">
        <f aca="false">Checks!$N$601&amp;CHAR(10)&amp;IF(ISNUMBER(Checks!$R$601),TEXT(Checks!$R$601,"DD-MMM-YY HH:MM"),"")&amp;" "&amp;Checks!$P$601</f>
        <v>Required
27-Oct-26 10:25 KUL</v>
      </c>
      <c r="D52" s="114" t="str">
        <f aca="false">IF(Checks!$U$601="","",Checks!$U$601)&amp;IF(Checks!$AB$601="","",CHAR(10)&amp;"CA: "&amp;Checks!$AB$601)</f>
        <v/>
      </c>
      <c r="E52" s="114" t="str">
        <f aca="false">IF(Checks!$V$601="","",Checks!$V$601)&amp;IF(Checks!$AC$601="","",IF(Checks!$V$601="","",CHAR(10))&amp;"N/A just.: "&amp;Checks!$AC$601)&amp;IF(Checks!$W$601="","",CHAR(10)&amp;"Batch: "&amp;Checks!$W$601)&amp;IF(AND(Checks!$X$601="",Checks!$Y$601=""),"",CHAR(10)&amp;"Exp: "&amp;Checks!$X$601&amp;"  /  Act: "&amp;Checks!$Y$601)</f>
        <v/>
      </c>
      <c r="F52" s="114" t="str">
        <f aca="false">IF(Checks!$Z$601="","","Evidence: "&amp;Checks!$Z$601)&amp;IF(Checks!$AA$601="","",IF(Checks!$Z$601="","",CHAR(10))&amp;"CA: "&amp;Checks!$AA$601)</f>
        <v/>
      </c>
      <c r="G52" s="114" t="str">
        <f aca="false">IF(ISNUMBER(Checks!$AD$601),TEXT(Checks!$AD$601,"DD-MMM-YY HH:MM")&amp;" "&amp;Checks!$P$601,"")&amp;IF(Checks!$AE$601="","",CHAR(10)&amp;"Verifier: "&amp;Checks!$AE$601)&amp;IF(Checks!$T$601="","",CHAR(10)&amp;"PIC: "&amp;Checks!$T$601)</f>
        <v/>
      </c>
      <c r="H52" s="115" t="str">
        <f aca="false">IF(Checks!$AH$601="","",Checks!$AH$601)</f>
        <v>OPEN</v>
      </c>
    </row>
    <row r="53" customFormat="false" ht="114" hidden="false" customHeight="true" outlineLevel="0" collapsed="false">
      <c r="A53" s="114" t="str">
        <f aca="false">Checks!$A$602&amp;CHAR(10)&amp;IF(Checks!$I$602="","",Checks!$I$602&amp;": ")&amp;Checks!$J$602</f>
        <v>F18-T12-19
Signature Drinks: Signature drink &amp; garnish (BC) - prepared</v>
      </c>
      <c r="B53" s="114" t="str">
        <f aca="false">Checks!$K$602&amp;IF(Checks!$O$602="","",IF(Checks!$K$602="","",CHAR(10))&amp;"Note: "&amp;Checks!$O$602)</f>
        <v>Available (ticked in reference)
Note: Signature drinks &amp; garnish uplifted from KUL (note D79).</v>
      </c>
      <c r="C53" s="114" t="str">
        <f aca="false">Checks!$N$602&amp;CHAR(10)&amp;IF(ISNUMBER(Checks!$R$602),TEXT(Checks!$R$602,"DD-MMM-YY HH:MM"),"")&amp;" "&amp;Checks!$P$602</f>
        <v>Required
27-Oct-26 10:25 KUL</v>
      </c>
      <c r="D53" s="114" t="str">
        <f aca="false">IF(Checks!$U$602="","",Checks!$U$602)&amp;IF(Checks!$AB$602="","",CHAR(10)&amp;"CA: "&amp;Checks!$AB$602)</f>
        <v/>
      </c>
      <c r="E53" s="114" t="str">
        <f aca="false">IF(Checks!$V$602="","",Checks!$V$602)&amp;IF(Checks!$AC$602="","",IF(Checks!$V$602="","",CHAR(10))&amp;"N/A just.: "&amp;Checks!$AC$602)&amp;IF(Checks!$W$602="","",CHAR(10)&amp;"Batch: "&amp;Checks!$W$602)&amp;IF(AND(Checks!$X$602="",Checks!$Y$602=""),"",CHAR(10)&amp;"Exp: "&amp;Checks!$X$602&amp;"  /  Act: "&amp;Checks!$Y$602)</f>
        <v/>
      </c>
      <c r="F53" s="114" t="str">
        <f aca="false">IF(Checks!$Z$602="","","Evidence: "&amp;Checks!$Z$602)&amp;IF(Checks!$AA$602="","",IF(Checks!$Z$602="","",CHAR(10))&amp;"CA: "&amp;Checks!$AA$602)</f>
        <v/>
      </c>
      <c r="G53" s="114" t="str">
        <f aca="false">IF(ISNUMBER(Checks!$AD$602),TEXT(Checks!$AD$602,"DD-MMM-YY HH:MM")&amp;" "&amp;Checks!$P$602,"")&amp;IF(Checks!$AE$602="","",CHAR(10)&amp;"Verifier: "&amp;Checks!$AE$602)&amp;IF(Checks!$T$602="","",CHAR(10)&amp;"PIC: "&amp;Checks!$T$602)</f>
        <v/>
      </c>
      <c r="H53" s="115" t="str">
        <f aca="false">IF(Checks!$AH$602="","",Checks!$AH$602)</f>
        <v>OPEN</v>
      </c>
    </row>
    <row r="54" customFormat="false" ht="114" hidden="false" customHeight="true" outlineLevel="0" collapsed="false">
      <c r="A54" s="114" t="str">
        <f aca="false">Checks!$A$603&amp;CHAR(10)&amp;IF(Checks!$I$603="","",Checks!$I$603&amp;": ")&amp;Checks!$J$603</f>
        <v>F18-T12-20
Sales Cart: Sales cart (caterer PASB) - prepared</v>
      </c>
      <c r="B54" s="114" t="str">
        <f aca="false">Checks!$K$603&amp;IF(Checks!$O$603="","",IF(Checks!$K$603="","",CHAR(10))&amp;"Note: "&amp;Checks!$O$603)</f>
        <v>Location 643 &amp; 947 (A333, full cart)
Note: Block 6.50 h &gt;= 4 h. Reference gives no uplift stn for this item: preparation checked at the meal uplift stn (KUL) - confirm with caterer.</v>
      </c>
      <c r="C54" s="114" t="str">
        <f aca="false">Checks!$N$603&amp;CHAR(10)&amp;IF(ISNUMBER(Checks!$R$603),TEXT(Checks!$R$603,"DD-MMM-YY HH:MM"),"")&amp;" "&amp;Checks!$P$603</f>
        <v>Required
27-Oct-26 10:25 KUL</v>
      </c>
      <c r="D54" s="114" t="str">
        <f aca="false">IF(Checks!$U$603="","",Checks!$U$603)&amp;IF(Checks!$AB$603="","",CHAR(10)&amp;"CA: "&amp;Checks!$AB$603)</f>
        <v/>
      </c>
      <c r="E54" s="114" t="str">
        <f aca="false">IF(Checks!$V$603="","",Checks!$V$603)&amp;IF(Checks!$AC$603="","",IF(Checks!$V$603="","",CHAR(10))&amp;"N/A just.: "&amp;Checks!$AC$603)&amp;IF(Checks!$W$603="","",CHAR(10)&amp;"Batch: "&amp;Checks!$W$603)&amp;IF(AND(Checks!$X$603="",Checks!$Y$603=""),"",CHAR(10)&amp;"Exp: "&amp;Checks!$X$603&amp;"  /  Act: "&amp;Checks!$Y$603)</f>
        <v/>
      </c>
      <c r="F54" s="114" t="str">
        <f aca="false">IF(Checks!$Z$603="","","Evidence: "&amp;Checks!$Z$603)&amp;IF(Checks!$AA$603="","",IF(Checks!$Z$603="","",CHAR(10))&amp;"CA: "&amp;Checks!$AA$603)</f>
        <v/>
      </c>
      <c r="G54" s="114" t="str">
        <f aca="false">IF(ISNUMBER(Checks!$AD$603),TEXT(Checks!$AD$603,"DD-MMM-YY HH:MM")&amp;" "&amp;Checks!$P$603,"")&amp;IF(Checks!$AE$603="","",CHAR(10)&amp;"Verifier: "&amp;Checks!$AE$603)&amp;IF(Checks!$T$603="","",CHAR(10)&amp;"PIC: "&amp;Checks!$T$603)</f>
        <v/>
      </c>
      <c r="H54" s="115" t="str">
        <f aca="false">IF(Checks!$AH$603="","",Checks!$AH$603)</f>
        <v>OPEN</v>
      </c>
    </row>
    <row r="55" customFormat="false" ht="25.5" hidden="false" customHeight="true" outlineLevel="0" collapsed="false">
      <c r="A55" s="113"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3"/>
      <c r="C55" s="113"/>
      <c r="D55" s="113"/>
      <c r="E55" s="113"/>
      <c r="F55" s="113"/>
      <c r="G55" s="113"/>
      <c r="H55" s="113"/>
    </row>
    <row r="56" customFormat="false" ht="114" hidden="false" customHeight="true" outlineLevel="0" collapsed="false">
      <c r="A56" s="114" t="str">
        <f aca="false">Checks!$A$604&amp;CHAR(10)&amp;IF(Checks!$I$604="","",Checks!$I$604&amp;": ")&amp;Checks!$J$604</f>
        <v>F18-UPL-01
Meal: Meals physically uplifted on board - quantity vs menu checklist</v>
      </c>
      <c r="B56" s="114" t="str">
        <f aca="false">Checks!$K$604&amp;IF(Checks!$O$604="","",IF(Checks!$K$604="","",CHAR(10))&amp;"Note: "&amp;Checks!$O$604)</f>
        <v>Enter expected &amp; actual
Note: Confirm on board before departure; completion time must fall inside the uplift window.</v>
      </c>
      <c r="C56" s="114" t="str">
        <f aca="false">Checks!$N$604&amp;CHAR(10)&amp;IF(ISNUMBER(Checks!$R$604),TEXT(Checks!$R$604,"DD-MMM-YY HH:MM"),"")&amp;" "&amp;Checks!$P$604</f>
        <v>Required
27-Oct-26 22:25 KUL</v>
      </c>
      <c r="D56" s="114" t="str">
        <f aca="false">IF(Checks!$U$604="","",Checks!$U$604)&amp;IF(Checks!$AB$604="","",CHAR(10)&amp;"CA: "&amp;Checks!$AB$604)</f>
        <v/>
      </c>
      <c r="E56" s="114" t="str">
        <f aca="false">IF(Checks!$V$604="","",Checks!$V$604)&amp;IF(Checks!$AC$604="","",IF(Checks!$V$604="","",CHAR(10))&amp;"N/A just.: "&amp;Checks!$AC$604)&amp;IF(Checks!$W$604="","",CHAR(10)&amp;"Batch: "&amp;Checks!$W$604)&amp;IF(AND(Checks!$X$604="",Checks!$Y$604=""),"",CHAR(10)&amp;"Exp: "&amp;Checks!$X$604&amp;"  /  Act: "&amp;Checks!$Y$604)</f>
        <v/>
      </c>
      <c r="F56" s="114" t="str">
        <f aca="false">IF(Checks!$Z$604="","","Evidence: "&amp;Checks!$Z$604)&amp;IF(Checks!$AA$604="","",IF(Checks!$Z$604="","",CHAR(10))&amp;"CA: "&amp;Checks!$AA$604)</f>
        <v/>
      </c>
      <c r="G56" s="114" t="str">
        <f aca="false">IF(ISNUMBER(Checks!$AD$604),TEXT(Checks!$AD$604,"DD-MMM-YY HH:MM")&amp;" "&amp;Checks!$P$604,"")&amp;IF(Checks!$AE$604="","",CHAR(10)&amp;"Verifier: "&amp;Checks!$AE$604)&amp;IF(Checks!$T$604="","",CHAR(10)&amp;"PIC: "&amp;Checks!$T$604)</f>
        <v/>
      </c>
      <c r="H56" s="115" t="str">
        <f aca="false">IF(Checks!$AH$604="","",Checks!$AH$604)</f>
        <v>OPEN</v>
      </c>
    </row>
    <row r="57" customFormat="false" ht="114" hidden="false" customHeight="true" outlineLevel="0" collapsed="false">
      <c r="A57" s="114" t="str">
        <f aca="false">Checks!$A$605&amp;CHAR(10)&amp;IF(Checks!$I$605="","",Checks!$I$605&amp;": ")&amp;Checks!$J$605</f>
        <v>F18-UPL-02
Equipment: Equipment physically loaded at GLD positions - quantity &amp; positions</v>
      </c>
      <c r="B57" s="114" t="str">
        <f aca="false">Checks!$K$605&amp;IF(Checks!$O$605="","",IF(Checks!$K$605="","",CHAR(10))&amp;"Note: "&amp;Checks!$O$605)</f>
        <v>Enter expected &amp; actual
Note: Confirm on board before departure; completion time must fall inside the uplift window.</v>
      </c>
      <c r="C57" s="114" t="str">
        <f aca="false">Checks!$N$605&amp;CHAR(10)&amp;IF(ISNUMBER(Checks!$R$605),TEXT(Checks!$R$605,"DD-MMM-YY HH:MM"),"")&amp;" "&amp;Checks!$P$605</f>
        <v>Required
27-Oct-26 22:25 KUL</v>
      </c>
      <c r="D57" s="114" t="str">
        <f aca="false">IF(Checks!$U$605="","",Checks!$U$605)&amp;IF(Checks!$AB$605="","",CHAR(10)&amp;"CA: "&amp;Checks!$AB$605)</f>
        <v/>
      </c>
      <c r="E57" s="114" t="str">
        <f aca="false">IF(Checks!$V$605="","",Checks!$V$605)&amp;IF(Checks!$AC$605="","",IF(Checks!$V$605="","",CHAR(10))&amp;"N/A just.: "&amp;Checks!$AC$605)&amp;IF(Checks!$W$605="","",CHAR(10)&amp;"Batch: "&amp;Checks!$W$605)&amp;IF(AND(Checks!$X$605="",Checks!$Y$605=""),"",CHAR(10)&amp;"Exp: "&amp;Checks!$X$605&amp;"  /  Act: "&amp;Checks!$Y$605)</f>
        <v/>
      </c>
      <c r="F57" s="114" t="str">
        <f aca="false">IF(Checks!$Z$605="","","Evidence: "&amp;Checks!$Z$605)&amp;IF(Checks!$AA$605="","",IF(Checks!$Z$605="","",CHAR(10))&amp;"CA: "&amp;Checks!$AA$605)</f>
        <v/>
      </c>
      <c r="G57" s="114" t="str">
        <f aca="false">IF(ISNUMBER(Checks!$AD$605),TEXT(Checks!$AD$605,"DD-MMM-YY HH:MM")&amp;" "&amp;Checks!$P$605,"")&amp;IF(Checks!$AE$605="","",CHAR(10)&amp;"Verifier: "&amp;Checks!$AE$605)&amp;IF(Checks!$T$605="","",CHAR(10)&amp;"PIC: "&amp;Checks!$T$605)</f>
        <v/>
      </c>
      <c r="H57" s="115" t="str">
        <f aca="false">IF(Checks!$AH$605="","",Checks!$AH$605)</f>
        <v>OPEN</v>
      </c>
    </row>
    <row r="58" customFormat="false" ht="114" hidden="false" customHeight="true" outlineLevel="0" collapsed="false">
      <c r="A58" s="114" t="str">
        <f aca="false">Checks!$A$606&amp;CHAR(10)&amp;IF(Checks!$I$606="","",Checks!$I$606&amp;": ")&amp;Checks!$J$606</f>
        <v>F18-UPL-03
Amenities: Slippers (BS/BC) - on board</v>
      </c>
      <c r="B58" s="114" t="str">
        <f aca="false">Checks!$K$606&amp;IF(Checks!$O$606="","",IF(Checks!$K$606="","",CHAR(10))&amp;"Note: "&amp;Checks!$O$606)</f>
        <v>Available (ticked in reference)</v>
      </c>
      <c r="C58" s="114" t="str">
        <f aca="false">Checks!$N$606&amp;CHAR(10)&amp;IF(ISNUMBER(Checks!$R$606),TEXT(Checks!$R$606,"DD-MMM-YY HH:MM"),"")&amp;" "&amp;Checks!$P$606</f>
        <v>Required
27-Oct-26 22:25 KUL</v>
      </c>
      <c r="D58" s="114" t="str">
        <f aca="false">IF(Checks!$U$606="","",Checks!$U$606)&amp;IF(Checks!$AB$606="","",CHAR(10)&amp;"CA: "&amp;Checks!$AB$606)</f>
        <v/>
      </c>
      <c r="E58" s="114" t="str">
        <f aca="false">IF(Checks!$V$606="","",Checks!$V$606)&amp;IF(Checks!$AC$606="","",IF(Checks!$V$606="","",CHAR(10))&amp;"N/A just.: "&amp;Checks!$AC$606)&amp;IF(Checks!$W$606="","",CHAR(10)&amp;"Batch: "&amp;Checks!$W$606)&amp;IF(AND(Checks!$X$606="",Checks!$Y$606=""),"",CHAR(10)&amp;"Exp: "&amp;Checks!$X$606&amp;"  /  Act: "&amp;Checks!$Y$606)</f>
        <v/>
      </c>
      <c r="F58" s="114" t="str">
        <f aca="false">IF(Checks!$Z$606="","","Evidence: "&amp;Checks!$Z$606)&amp;IF(Checks!$AA$606="","",IF(Checks!$Z$606="","",CHAR(10))&amp;"CA: "&amp;Checks!$AA$606)</f>
        <v/>
      </c>
      <c r="G58" s="114" t="str">
        <f aca="false">IF(ISNUMBER(Checks!$AD$606),TEXT(Checks!$AD$606,"DD-MMM-YY HH:MM")&amp;" "&amp;Checks!$P$606,"")&amp;IF(Checks!$AE$606="","",CHAR(10)&amp;"Verifier: "&amp;Checks!$AE$606)&amp;IF(Checks!$T$606="","",CHAR(10)&amp;"PIC: "&amp;Checks!$T$606)</f>
        <v/>
      </c>
      <c r="H58" s="115" t="str">
        <f aca="false">IF(Checks!$AH$606="","",Checks!$AH$606)</f>
        <v>OPEN</v>
      </c>
    </row>
    <row r="59" customFormat="false" ht="114" hidden="false" customHeight="true" outlineLevel="0" collapsed="false">
      <c r="A59" s="114" t="str">
        <f aca="false">Checks!$A$607&amp;CHAR(10)&amp;IF(Checks!$I$607="","",Checks!$I$607&amp;": ")&amp;Checks!$J$607</f>
        <v>F18-UPL-04
F&amp;B Linen: Towel - on board</v>
      </c>
      <c r="B59" s="114" t="str">
        <f aca="false">Checks!$K$607&amp;IF(Checks!$O$607="","",IF(Checks!$K$607="","",CHAR(10))&amp;"Note: "&amp;Checks!$O$607)</f>
        <v>Available (ticked in reference)</v>
      </c>
      <c r="C59" s="114" t="str">
        <f aca="false">Checks!$N$607&amp;CHAR(10)&amp;IF(ISNUMBER(Checks!$R$607),TEXT(Checks!$R$607,"DD-MMM-YY HH:MM"),"")&amp;" "&amp;Checks!$P$607</f>
        <v>Required
27-Oct-26 22:25 KUL</v>
      </c>
      <c r="D59" s="114" t="str">
        <f aca="false">IF(Checks!$U$607="","",Checks!$U$607)&amp;IF(Checks!$AB$607="","",CHAR(10)&amp;"CA: "&amp;Checks!$AB$607)</f>
        <v/>
      </c>
      <c r="E59" s="114" t="str">
        <f aca="false">IF(Checks!$V$607="","",Checks!$V$607)&amp;IF(Checks!$AC$607="","",IF(Checks!$V$607="","",CHAR(10))&amp;"N/A just.: "&amp;Checks!$AC$607)&amp;IF(Checks!$W$607="","",CHAR(10)&amp;"Batch: "&amp;Checks!$W$607)&amp;IF(AND(Checks!$X$607="",Checks!$Y$607=""),"",CHAR(10)&amp;"Exp: "&amp;Checks!$X$607&amp;"  /  Act: "&amp;Checks!$Y$607)</f>
        <v/>
      </c>
      <c r="F59" s="114" t="str">
        <f aca="false">IF(Checks!$Z$607="","","Evidence: "&amp;Checks!$Z$607)&amp;IF(Checks!$AA$607="","",IF(Checks!$Z$607="","",CHAR(10))&amp;"CA: "&amp;Checks!$AA$607)</f>
        <v/>
      </c>
      <c r="G59" s="114" t="str">
        <f aca="false">IF(ISNUMBER(Checks!$AD$607),TEXT(Checks!$AD$607,"DD-MMM-YY HH:MM")&amp;" "&amp;Checks!$P$607,"")&amp;IF(Checks!$AE$607="","",CHAR(10)&amp;"Verifier: "&amp;Checks!$AE$607)&amp;IF(Checks!$T$607="","",CHAR(10)&amp;"PIC: "&amp;Checks!$T$607)</f>
        <v/>
      </c>
      <c r="H59" s="115" t="str">
        <f aca="false">IF(Checks!$AH$607="","",Checks!$AH$607)</f>
        <v>OPEN</v>
      </c>
    </row>
    <row r="60" customFormat="false" ht="114" hidden="false" customHeight="true" outlineLevel="0" collapsed="false">
      <c r="A60" s="114" t="str">
        <f aca="false">Checks!$A$608&amp;CHAR(10)&amp;IF(Checks!$I$608="","",Checks!$I$608&amp;": ")&amp;Checks!$J$608</f>
        <v>F18-UPL-05
F&amp;B Linen: Tray cloth - on board</v>
      </c>
      <c r="B60" s="114" t="str">
        <f aca="false">Checks!$K$608&amp;IF(Checks!$O$608="","",IF(Checks!$K$608="","",CHAR(10))&amp;"Note: "&amp;Checks!$O$608)</f>
        <v>Available (ticked in reference)</v>
      </c>
      <c r="C60" s="114" t="str">
        <f aca="false">Checks!$N$608&amp;CHAR(10)&amp;IF(ISNUMBER(Checks!$R$608),TEXT(Checks!$R$608,"DD-MMM-YY HH:MM"),"")&amp;" "&amp;Checks!$P$608</f>
        <v>Required
27-Oct-26 22:25 KUL</v>
      </c>
      <c r="D60" s="114" t="str">
        <f aca="false">IF(Checks!$U$608="","",Checks!$U$608)&amp;IF(Checks!$AB$608="","",CHAR(10)&amp;"CA: "&amp;Checks!$AB$608)</f>
        <v/>
      </c>
      <c r="E60" s="114" t="str">
        <f aca="false">IF(Checks!$V$608="","",Checks!$V$608)&amp;IF(Checks!$AC$608="","",IF(Checks!$V$608="","",CHAR(10))&amp;"N/A just.: "&amp;Checks!$AC$608)&amp;IF(Checks!$W$608="","",CHAR(10)&amp;"Batch: "&amp;Checks!$W$608)&amp;IF(AND(Checks!$X$608="",Checks!$Y$608=""),"",CHAR(10)&amp;"Exp: "&amp;Checks!$X$608&amp;"  /  Act: "&amp;Checks!$Y$608)</f>
        <v/>
      </c>
      <c r="F60" s="114" t="str">
        <f aca="false">IF(Checks!$Z$608="","","Evidence: "&amp;Checks!$Z$608)&amp;IF(Checks!$AA$608="","",IF(Checks!$Z$608="","",CHAR(10))&amp;"CA: "&amp;Checks!$AA$608)</f>
        <v/>
      </c>
      <c r="G60" s="114" t="str">
        <f aca="false">IF(ISNUMBER(Checks!$AD$608),TEXT(Checks!$AD$608,"DD-MMM-YY HH:MM")&amp;" "&amp;Checks!$P$608,"")&amp;IF(Checks!$AE$608="","",CHAR(10)&amp;"Verifier: "&amp;Checks!$AE$608)&amp;IF(Checks!$T$608="","",CHAR(10)&amp;"PIC: "&amp;Checks!$T$608)</f>
        <v/>
      </c>
      <c r="H60" s="115" t="str">
        <f aca="false">IF(Checks!$AH$608="","",Checks!$AH$608)</f>
        <v>OPEN</v>
      </c>
    </row>
    <row r="61" customFormat="false" ht="114" hidden="false" customHeight="true" outlineLevel="0" collapsed="false">
      <c r="A61" s="114" t="str">
        <f aca="false">Checks!$A$609&amp;CHAR(10)&amp;IF(Checks!$I$609="","",Checks!$I$609&amp;": ")&amp;Checks!$J$609</f>
        <v>F18-UPL-06
F&amp;B Linen: Napkin - on board</v>
      </c>
      <c r="B61" s="114" t="str">
        <f aca="false">Checks!$K$609&amp;IF(Checks!$O$609="","",IF(Checks!$K$609="","",CHAR(10))&amp;"Note: "&amp;Checks!$O$609)</f>
        <v>Available (ticked in reference)</v>
      </c>
      <c r="C61" s="114" t="str">
        <f aca="false">Checks!$N$609&amp;CHAR(10)&amp;IF(ISNUMBER(Checks!$R$609),TEXT(Checks!$R$609,"DD-MMM-YY HH:MM"),"")&amp;" "&amp;Checks!$P$609</f>
        <v>Required
27-Oct-26 22:25 KUL</v>
      </c>
      <c r="D61" s="114" t="str">
        <f aca="false">IF(Checks!$U$609="","",Checks!$U$609)&amp;IF(Checks!$AB$609="","",CHAR(10)&amp;"CA: "&amp;Checks!$AB$609)</f>
        <v/>
      </c>
      <c r="E61" s="114" t="str">
        <f aca="false">IF(Checks!$V$609="","",Checks!$V$609)&amp;IF(Checks!$AC$609="","",IF(Checks!$V$609="","",CHAR(10))&amp;"N/A just.: "&amp;Checks!$AC$609)&amp;IF(Checks!$W$609="","",CHAR(10)&amp;"Batch: "&amp;Checks!$W$609)&amp;IF(AND(Checks!$X$609="",Checks!$Y$609=""),"",CHAR(10)&amp;"Exp: "&amp;Checks!$X$609&amp;"  /  Act: "&amp;Checks!$Y$609)</f>
        <v/>
      </c>
      <c r="F61" s="114" t="str">
        <f aca="false">IF(Checks!$Z$609="","","Evidence: "&amp;Checks!$Z$609)&amp;IF(Checks!$AA$609="","",IF(Checks!$Z$609="","",CHAR(10))&amp;"CA: "&amp;Checks!$AA$609)</f>
        <v/>
      </c>
      <c r="G61" s="114" t="str">
        <f aca="false">IF(ISNUMBER(Checks!$AD$609),TEXT(Checks!$AD$609,"DD-MMM-YY HH:MM")&amp;" "&amp;Checks!$P$609,"")&amp;IF(Checks!$AE$609="","",CHAR(10)&amp;"Verifier: "&amp;Checks!$AE$609)&amp;IF(Checks!$T$609="","",CHAR(10)&amp;"PIC: "&amp;Checks!$T$609)</f>
        <v/>
      </c>
      <c r="H61" s="115" t="str">
        <f aca="false">IF(Checks!$AH$609="","",Checks!$AH$609)</f>
        <v>OPEN</v>
      </c>
    </row>
    <row r="62" customFormat="false" ht="114" hidden="false" customHeight="true" outlineLevel="0" collapsed="false">
      <c r="A62" s="114" t="str">
        <f aca="false">Checks!$A$610&amp;CHAR(10)&amp;IF(Checks!$I$610="","",Checks!$I$610&amp;": ")&amp;Checks!$J$610</f>
        <v>F18-UPL-07
F&amp;B Linen: Table cloth - on board</v>
      </c>
      <c r="B62" s="114" t="str">
        <f aca="false">Checks!$K$610&amp;IF(Checks!$O$610="","",IF(Checks!$K$610="","",CHAR(10))&amp;"Note: "&amp;Checks!$O$610)</f>
        <v>Available (ticked in reference)</v>
      </c>
      <c r="C62" s="114" t="str">
        <f aca="false">Checks!$N$610&amp;CHAR(10)&amp;IF(ISNUMBER(Checks!$R$610),TEXT(Checks!$R$610,"DD-MMM-YY HH:MM"),"")&amp;" "&amp;Checks!$P$610</f>
        <v>Required
27-Oct-26 22:25 KUL</v>
      </c>
      <c r="D62" s="114" t="str">
        <f aca="false">IF(Checks!$U$610="","",Checks!$U$610)&amp;IF(Checks!$AB$610="","",CHAR(10)&amp;"CA: "&amp;Checks!$AB$610)</f>
        <v/>
      </c>
      <c r="E62" s="114" t="str">
        <f aca="false">IF(Checks!$V$610="","",Checks!$V$610)&amp;IF(Checks!$AC$610="","",IF(Checks!$V$610="","",CHAR(10))&amp;"N/A just.: "&amp;Checks!$AC$610)&amp;IF(Checks!$W$610="","",CHAR(10)&amp;"Batch: "&amp;Checks!$W$610)&amp;IF(AND(Checks!$X$610="",Checks!$Y$610=""),"",CHAR(10)&amp;"Exp: "&amp;Checks!$X$610&amp;"  /  Act: "&amp;Checks!$Y$610)</f>
        <v/>
      </c>
      <c r="F62" s="114" t="str">
        <f aca="false">IF(Checks!$Z$610="","","Evidence: "&amp;Checks!$Z$610)&amp;IF(Checks!$AA$610="","",IF(Checks!$Z$610="","",CHAR(10))&amp;"CA: "&amp;Checks!$AA$610)</f>
        <v/>
      </c>
      <c r="G62" s="114" t="str">
        <f aca="false">IF(ISNUMBER(Checks!$AD$610),TEXT(Checks!$AD$610,"DD-MMM-YY HH:MM")&amp;" "&amp;Checks!$P$610,"")&amp;IF(Checks!$AE$610="","",CHAR(10)&amp;"Verifier: "&amp;Checks!$AE$610)&amp;IF(Checks!$T$610="","",CHAR(10)&amp;"PIC: "&amp;Checks!$T$610)</f>
        <v/>
      </c>
      <c r="H62" s="115" t="str">
        <f aca="false">IF(Checks!$AH$610="","",Checks!$AH$610)</f>
        <v>OPEN</v>
      </c>
    </row>
    <row r="63" customFormat="false" ht="114" hidden="false" customHeight="true" outlineLevel="0" collapsed="false">
      <c r="A63" s="114" t="str">
        <f aca="false">Checks!$A$611&amp;CHAR(10)&amp;IF(Checks!$I$611="","",Checks!$I$611&amp;": ")&amp;Checks!$J$611</f>
        <v>F18-UPL-08
F&amp;B Linen: Bread linen (using table cloth) - on board</v>
      </c>
      <c r="B63" s="114" t="str">
        <f aca="false">Checks!$K$611&amp;IF(Checks!$O$611="","",IF(Checks!$K$611="","",CHAR(10))&amp;"Note: "&amp;Checks!$O$611)</f>
        <v>Available (ticked in reference)</v>
      </c>
      <c r="C63" s="114" t="str">
        <f aca="false">Checks!$N$611&amp;CHAR(10)&amp;IF(ISNUMBER(Checks!$R$611),TEXT(Checks!$R$611,"DD-MMM-YY HH:MM"),"")&amp;" "&amp;Checks!$P$611</f>
        <v>Required
27-Oct-26 22:25 KUL</v>
      </c>
      <c r="D63" s="114" t="str">
        <f aca="false">IF(Checks!$U$611="","",Checks!$U$611)&amp;IF(Checks!$AB$611="","",CHAR(10)&amp;"CA: "&amp;Checks!$AB$611)</f>
        <v/>
      </c>
      <c r="E63" s="114" t="str">
        <f aca="false">IF(Checks!$V$611="","",Checks!$V$611)&amp;IF(Checks!$AC$611="","",IF(Checks!$V$611="","",CHAR(10))&amp;"N/A just.: "&amp;Checks!$AC$611)&amp;IF(Checks!$W$611="","",CHAR(10)&amp;"Batch: "&amp;Checks!$W$611)&amp;IF(AND(Checks!$X$611="",Checks!$Y$611=""),"",CHAR(10)&amp;"Exp: "&amp;Checks!$X$611&amp;"  /  Act: "&amp;Checks!$Y$611)</f>
        <v/>
      </c>
      <c r="F63" s="114" t="str">
        <f aca="false">IF(Checks!$Z$611="","","Evidence: "&amp;Checks!$Z$611)&amp;IF(Checks!$AA$611="","",IF(Checks!$Z$611="","",CHAR(10))&amp;"CA: "&amp;Checks!$AA$611)</f>
        <v/>
      </c>
      <c r="G63" s="114" t="str">
        <f aca="false">IF(ISNUMBER(Checks!$AD$611),TEXT(Checks!$AD$611,"DD-MMM-YY HH:MM")&amp;" "&amp;Checks!$P$611,"")&amp;IF(Checks!$AE$611="","",CHAR(10)&amp;"Verifier: "&amp;Checks!$AE$611)&amp;IF(Checks!$T$611="","",CHAR(10)&amp;"PIC: "&amp;Checks!$T$611)</f>
        <v/>
      </c>
      <c r="H63" s="115" t="str">
        <f aca="false">IF(Checks!$AH$611="","",Checks!$AH$611)</f>
        <v>OPEN</v>
      </c>
    </row>
    <row r="64" customFormat="false" ht="114" hidden="false" customHeight="true" outlineLevel="0" collapsed="false">
      <c r="A64" s="114" t="str">
        <f aca="false">Checks!$A$612&amp;CHAR(10)&amp;IF(Checks!$I$612="","",Checks!$I$612&amp;": ")&amp;Checks!$J$612</f>
        <v>F18-UPL-09
F&amp;B Linen: Trolley cloth - on board</v>
      </c>
      <c r="B64" s="114" t="str">
        <f aca="false">SUBSTITUTE(Checks!$K$612&amp;IF(Checks!$O$612="","",IF(Checks!$K$612="","",CHAR(10))&amp;"Note: "&amp;Checks!$O$612),"F&amp;B LINEN!","Ref: F&amp;B LINEN!")</f>
        <v>Wide body: Top/Middle &amp; Bottom
Note: Per note Ref: F&amp;B LINEN!B79:C80.</v>
      </c>
      <c r="C64" s="114" t="str">
        <f aca="false">Checks!$N$612&amp;CHAR(10)&amp;IF(ISNUMBER(Checks!$R$612),TEXT(Checks!$R$612,"DD-MMM-YY HH:MM"),"")&amp;" "&amp;Checks!$P$612</f>
        <v>Required
27-Oct-26 22:25 KUL</v>
      </c>
      <c r="D64" s="114" t="str">
        <f aca="false">IF(Checks!$U$612="","",Checks!$U$612)&amp;IF(Checks!$AB$612="","",CHAR(10)&amp;"CA: "&amp;Checks!$AB$612)</f>
        <v/>
      </c>
      <c r="E64" s="114" t="str">
        <f aca="false">IF(Checks!$V$612="","",Checks!$V$612)&amp;IF(Checks!$AC$612="","",IF(Checks!$V$612="","",CHAR(10))&amp;"N/A just.: "&amp;Checks!$AC$612)&amp;IF(Checks!$W$612="","",CHAR(10)&amp;"Batch: "&amp;Checks!$W$612)&amp;IF(AND(Checks!$X$612="",Checks!$Y$612=""),"",CHAR(10)&amp;"Exp: "&amp;Checks!$X$612&amp;"  /  Act: "&amp;Checks!$Y$612)</f>
        <v/>
      </c>
      <c r="F64" s="114" t="str">
        <f aca="false">IF(Checks!$Z$612="","","Evidence: "&amp;Checks!$Z$612)&amp;IF(Checks!$AA$612="","",IF(Checks!$Z$612="","",CHAR(10))&amp;"CA: "&amp;Checks!$AA$612)</f>
        <v/>
      </c>
      <c r="G64" s="114" t="str">
        <f aca="false">IF(ISNUMBER(Checks!$AD$612),TEXT(Checks!$AD$612,"DD-MMM-YY HH:MM")&amp;" "&amp;Checks!$P$612,"")&amp;IF(Checks!$AE$612="","",CHAR(10)&amp;"Verifier: "&amp;Checks!$AE$612)&amp;IF(Checks!$T$612="","",CHAR(10)&amp;"PIC: "&amp;Checks!$T$612)</f>
        <v/>
      </c>
      <c r="H64" s="115" t="str">
        <f aca="false">IF(Checks!$AH$612="","",Checks!$AH$612)</f>
        <v>OPEN</v>
      </c>
    </row>
    <row r="65" customFormat="false" ht="114" hidden="false" customHeight="true" outlineLevel="0" collapsed="false">
      <c r="A65" s="114" t="str">
        <f aca="false">Checks!$A$613&amp;CHAR(10)&amp;IF(Checks!$I$613="","",Checks!$I$613&amp;": ")&amp;Checks!$J$613</f>
        <v>F18-UPL-10
F&amp;B Linen: Linen bag - on board</v>
      </c>
      <c r="B65" s="114" t="str">
        <f aca="false">Checks!$K$613&amp;IF(Checks!$O$613="","",IF(Checks!$K$613="","",CHAR(10))&amp;"Note: "&amp;Checks!$O$613)</f>
        <v>Available (ticked in reference)</v>
      </c>
      <c r="C65" s="114" t="str">
        <f aca="false">Checks!$N$613&amp;CHAR(10)&amp;IF(ISNUMBER(Checks!$R$613),TEXT(Checks!$R$613,"DD-MMM-YY HH:MM"),"")&amp;" "&amp;Checks!$P$613</f>
        <v>Required
27-Oct-26 22:25 KUL</v>
      </c>
      <c r="D65" s="114" t="str">
        <f aca="false">IF(Checks!$U$613="","",Checks!$U$613)&amp;IF(Checks!$AB$613="","",CHAR(10)&amp;"CA: "&amp;Checks!$AB$613)</f>
        <v/>
      </c>
      <c r="E65" s="114" t="str">
        <f aca="false">IF(Checks!$V$613="","",Checks!$V$613)&amp;IF(Checks!$AC$613="","",IF(Checks!$V$613="","",CHAR(10))&amp;"N/A just.: "&amp;Checks!$AC$613)&amp;IF(Checks!$W$613="","",CHAR(10)&amp;"Batch: "&amp;Checks!$W$613)&amp;IF(AND(Checks!$X$613="",Checks!$Y$613=""),"",CHAR(10)&amp;"Exp: "&amp;Checks!$X$613&amp;"  /  Act: "&amp;Checks!$Y$613)</f>
        <v/>
      </c>
      <c r="F65" s="114" t="str">
        <f aca="false">IF(Checks!$Z$613="","","Evidence: "&amp;Checks!$Z$613)&amp;IF(Checks!$AA$613="","",IF(Checks!$Z$613="","",CHAR(10))&amp;"CA: "&amp;Checks!$AA$613)</f>
        <v/>
      </c>
      <c r="G65" s="114" t="str">
        <f aca="false">IF(ISNUMBER(Checks!$AD$613),TEXT(Checks!$AD$613,"DD-MMM-YY HH:MM")&amp;" "&amp;Checks!$P$613,"")&amp;IF(Checks!$AE$613="","",CHAR(10)&amp;"Verifier: "&amp;Checks!$AE$613)&amp;IF(Checks!$T$613="","",CHAR(10)&amp;"PIC: "&amp;Checks!$T$613)</f>
        <v/>
      </c>
      <c r="H65" s="115" t="str">
        <f aca="false">IF(Checks!$AH$613="","",Checks!$AH$613)</f>
        <v>OPEN</v>
      </c>
    </row>
    <row r="66" customFormat="false" ht="114" hidden="false" customHeight="true" outlineLevel="0" collapsed="false">
      <c r="A66" s="114" t="str">
        <f aca="false">Checks!$A$614&amp;CHAR(10)&amp;IF(Checks!$I$614="","",Checks!$I$614&amp;": ")&amp;Checks!$J$614</f>
        <v>F18-UPL-11
Seat Linen: Seat pillow (BS &amp; BC) - on board</v>
      </c>
      <c r="B66" s="114" t="str">
        <f aca="false">Checks!$K$614&amp;IF(Checks!$O$614="","",IF(Checks!$K$614="","",CHAR(10))&amp;"Note: "&amp;Checks!$O$614)</f>
        <v>Available 100% (ticked in reference)</v>
      </c>
      <c r="C66" s="114" t="str">
        <f aca="false">Checks!$N$614&amp;CHAR(10)&amp;IF(ISNUMBER(Checks!$R$614),TEXT(Checks!$R$614,"DD-MMM-YY HH:MM"),"")&amp;" "&amp;Checks!$P$614</f>
        <v>Required
27-Oct-26 22:25 KUL</v>
      </c>
      <c r="D66" s="114" t="str">
        <f aca="false">IF(Checks!$U$614="","",Checks!$U$614)&amp;IF(Checks!$AB$614="","",CHAR(10)&amp;"CA: "&amp;Checks!$AB$614)</f>
        <v/>
      </c>
      <c r="E66" s="114" t="str">
        <f aca="false">IF(Checks!$V$614="","",Checks!$V$614)&amp;IF(Checks!$AC$614="","",IF(Checks!$V$614="","",CHAR(10))&amp;"N/A just.: "&amp;Checks!$AC$614)&amp;IF(Checks!$W$614="","",CHAR(10)&amp;"Batch: "&amp;Checks!$W$614)&amp;IF(AND(Checks!$X$614="",Checks!$Y$614=""),"",CHAR(10)&amp;"Exp: "&amp;Checks!$X$614&amp;"  /  Act: "&amp;Checks!$Y$614)</f>
        <v/>
      </c>
      <c r="F66" s="114" t="str">
        <f aca="false">IF(Checks!$Z$614="","","Evidence: "&amp;Checks!$Z$614)&amp;IF(Checks!$AA$614="","",IF(Checks!$Z$614="","",CHAR(10))&amp;"CA: "&amp;Checks!$AA$614)</f>
        <v/>
      </c>
      <c r="G66" s="114" t="str">
        <f aca="false">IF(ISNUMBER(Checks!$AD$614),TEXT(Checks!$AD$614,"DD-MMM-YY HH:MM")&amp;" "&amp;Checks!$P$614,"")&amp;IF(Checks!$AE$614="","",CHAR(10)&amp;"Verifier: "&amp;Checks!$AE$614)&amp;IF(Checks!$T$614="","",CHAR(10)&amp;"PIC: "&amp;Checks!$T$614)</f>
        <v/>
      </c>
      <c r="H66" s="115" t="str">
        <f aca="false">IF(Checks!$AH$614="","",Checks!$AH$614)</f>
        <v>OPEN</v>
      </c>
    </row>
    <row r="67" customFormat="false" ht="114" hidden="false" customHeight="true" outlineLevel="0" collapsed="false">
      <c r="A67" s="114" t="str">
        <f aca="false">Checks!$A$615&amp;CHAR(10)&amp;IF(Checks!$I$615="","",Checks!$I$615&amp;": ")&amp;Checks!$J$615</f>
        <v>F18-UPL-12
Seat Linen: Duvet (BS &amp; BC) - on board</v>
      </c>
      <c r="B67" s="114" t="str">
        <f aca="false">Checks!$K$615&amp;IF(Checks!$O$615="","",IF(Checks!$K$615="","",CHAR(10))&amp;"Note: "&amp;Checks!$O$615)</f>
        <v>Available 100% (ticked in reference)</v>
      </c>
      <c r="C67" s="114" t="str">
        <f aca="false">Checks!$N$615&amp;CHAR(10)&amp;IF(ISNUMBER(Checks!$R$615),TEXT(Checks!$R$615,"DD-MMM-YY HH:MM"),"")&amp;" "&amp;Checks!$P$615</f>
        <v>Required
27-Oct-26 22:25 KUL</v>
      </c>
      <c r="D67" s="114" t="str">
        <f aca="false">IF(Checks!$U$615="","",Checks!$U$615)&amp;IF(Checks!$AB$615="","",CHAR(10)&amp;"CA: "&amp;Checks!$AB$615)</f>
        <v/>
      </c>
      <c r="E67" s="114" t="str">
        <f aca="false">IF(Checks!$V$615="","",Checks!$V$615)&amp;IF(Checks!$AC$615="","",IF(Checks!$V$615="","",CHAR(10))&amp;"N/A just.: "&amp;Checks!$AC$615)&amp;IF(Checks!$W$615="","",CHAR(10)&amp;"Batch: "&amp;Checks!$W$615)&amp;IF(AND(Checks!$X$615="",Checks!$Y$615=""),"",CHAR(10)&amp;"Exp: "&amp;Checks!$X$615&amp;"  /  Act: "&amp;Checks!$Y$615)</f>
        <v/>
      </c>
      <c r="F67" s="114" t="str">
        <f aca="false">IF(Checks!$Z$615="","","Evidence: "&amp;Checks!$Z$615)&amp;IF(Checks!$AA$615="","",IF(Checks!$Z$615="","",CHAR(10))&amp;"CA: "&amp;Checks!$AA$615)</f>
        <v/>
      </c>
      <c r="G67" s="114" t="str">
        <f aca="false">IF(ISNUMBER(Checks!$AD$615),TEXT(Checks!$AD$615,"DD-MMM-YY HH:MM")&amp;" "&amp;Checks!$P$615,"")&amp;IF(Checks!$AE$615="","",CHAR(10)&amp;"Verifier: "&amp;Checks!$AE$615)&amp;IF(Checks!$T$615="","",CHAR(10)&amp;"PIC: "&amp;Checks!$T$615)</f>
        <v/>
      </c>
      <c r="H67" s="115" t="str">
        <f aca="false">IF(Checks!$AH$615="","",Checks!$AH$615)</f>
        <v>OPEN</v>
      </c>
    </row>
    <row r="68" customFormat="false" ht="114" hidden="false" customHeight="true" outlineLevel="0" collapsed="false">
      <c r="A68" s="114" t="str">
        <f aca="false">Checks!$A$616&amp;CHAR(10)&amp;IF(Checks!$I$616="","",Checks!$I$616&amp;": ")&amp;Checks!$J$616</f>
        <v>F18-UPL-13
Seat Linen: Mattress (BS &amp; BC) - on board</v>
      </c>
      <c r="B68" s="114" t="str">
        <f aca="false">Checks!$K$616&amp;IF(Checks!$O$616="","",IF(Checks!$K$616="","",CHAR(10))&amp;"Note: "&amp;Checks!$O$616)</f>
        <v>Available 100% (ticked in reference)</v>
      </c>
      <c r="C68" s="114" t="str">
        <f aca="false">Checks!$N$616&amp;CHAR(10)&amp;IF(ISNUMBER(Checks!$R$616),TEXT(Checks!$R$616,"DD-MMM-YY HH:MM"),"")&amp;" "&amp;Checks!$P$616</f>
        <v>Required
27-Oct-26 22:25 KUL</v>
      </c>
      <c r="D68" s="114" t="str">
        <f aca="false">IF(Checks!$U$616="","",Checks!$U$616)&amp;IF(Checks!$AB$616="","",CHAR(10)&amp;"CA: "&amp;Checks!$AB$616)</f>
        <v/>
      </c>
      <c r="E68" s="114" t="str">
        <f aca="false">IF(Checks!$V$616="","",Checks!$V$616)&amp;IF(Checks!$AC$616="","",IF(Checks!$V$616="","",CHAR(10))&amp;"N/A just.: "&amp;Checks!$AC$616)&amp;IF(Checks!$W$616="","",CHAR(10)&amp;"Batch: "&amp;Checks!$W$616)&amp;IF(AND(Checks!$X$616="",Checks!$Y$616=""),"",CHAR(10)&amp;"Exp: "&amp;Checks!$X$616&amp;"  /  Act: "&amp;Checks!$Y$616)</f>
        <v/>
      </c>
      <c r="F68" s="114" t="str">
        <f aca="false">IF(Checks!$Z$616="","","Evidence: "&amp;Checks!$Z$616)&amp;IF(Checks!$AA$616="","",IF(Checks!$Z$616="","",CHAR(10))&amp;"CA: "&amp;Checks!$AA$616)</f>
        <v/>
      </c>
      <c r="G68" s="114" t="str">
        <f aca="false">IF(ISNUMBER(Checks!$AD$616),TEXT(Checks!$AD$616,"DD-MMM-YY HH:MM")&amp;" "&amp;Checks!$P$616,"")&amp;IF(Checks!$AE$616="","",CHAR(10)&amp;"Verifier: "&amp;Checks!$AE$616)&amp;IF(Checks!$T$616="","",CHAR(10)&amp;"PIC: "&amp;Checks!$T$616)</f>
        <v/>
      </c>
      <c r="H68" s="115" t="str">
        <f aca="false">IF(Checks!$AH$616="","",Checks!$AH$616)</f>
        <v>OPEN</v>
      </c>
    </row>
    <row r="69" customFormat="false" ht="114" hidden="false" customHeight="true" outlineLevel="0" collapsed="false">
      <c r="A69" s="114" t="str">
        <f aca="false">Checks!$A$617&amp;CHAR(10)&amp;IF(Checks!$I$617="","",Checks!$I$617&amp;": ")&amp;Checks!$J$617</f>
        <v>F18-UPL-14
Signature Drinks: Signature drink &amp; garnish (BC) - on board</v>
      </c>
      <c r="B69" s="114" t="str">
        <f aca="false">Checks!$K$617&amp;IF(Checks!$O$617="","",IF(Checks!$K$617="","",CHAR(10))&amp;"Note: "&amp;Checks!$O$617)</f>
        <v>Available (ticked in reference)
Note: Signature drinks &amp; garnish uplifted from KUL (note D79).</v>
      </c>
      <c r="C69" s="114" t="str">
        <f aca="false">Checks!$N$617&amp;CHAR(10)&amp;IF(ISNUMBER(Checks!$R$617),TEXT(Checks!$R$617,"DD-MMM-YY HH:MM"),"")&amp;" "&amp;Checks!$P$617</f>
        <v>Required
27-Oct-26 22:25 KUL</v>
      </c>
      <c r="D69" s="114" t="str">
        <f aca="false">IF(Checks!$U$617="","",Checks!$U$617)&amp;IF(Checks!$AB$617="","",CHAR(10)&amp;"CA: "&amp;Checks!$AB$617)</f>
        <v/>
      </c>
      <c r="E69" s="114" t="str">
        <f aca="false">IF(Checks!$V$617="","",Checks!$V$617)&amp;IF(Checks!$AC$617="","",IF(Checks!$V$617="","",CHAR(10))&amp;"N/A just.: "&amp;Checks!$AC$617)&amp;IF(Checks!$W$617="","",CHAR(10)&amp;"Batch: "&amp;Checks!$W$617)&amp;IF(AND(Checks!$X$617="",Checks!$Y$617=""),"",CHAR(10)&amp;"Exp: "&amp;Checks!$X$617&amp;"  /  Act: "&amp;Checks!$Y$617)</f>
        <v/>
      </c>
      <c r="F69" s="114" t="str">
        <f aca="false">IF(Checks!$Z$617="","","Evidence: "&amp;Checks!$Z$617)&amp;IF(Checks!$AA$617="","",IF(Checks!$Z$617="","",CHAR(10))&amp;"CA: "&amp;Checks!$AA$617)</f>
        <v/>
      </c>
      <c r="G69" s="114" t="str">
        <f aca="false">IF(ISNUMBER(Checks!$AD$617),TEXT(Checks!$AD$617,"DD-MMM-YY HH:MM")&amp;" "&amp;Checks!$P$617,"")&amp;IF(Checks!$AE$617="","",CHAR(10)&amp;"Verifier: "&amp;Checks!$AE$617)&amp;IF(Checks!$T$617="","",CHAR(10)&amp;"PIC: "&amp;Checks!$T$617)</f>
        <v/>
      </c>
      <c r="H69" s="115" t="str">
        <f aca="false">IF(Checks!$AH$617="","",Checks!$AH$617)</f>
        <v>OPEN</v>
      </c>
    </row>
    <row r="70" customFormat="false" ht="114" hidden="false" customHeight="true" outlineLevel="0" collapsed="false">
      <c r="A70" s="114" t="str">
        <f aca="false">Checks!$A$618&amp;CHAR(10)&amp;IF(Checks!$I$618="","",Checks!$I$618&amp;": ")&amp;Checks!$J$618</f>
        <v>F18-UPL-15
Sales Cart: Sales cart (caterer PASB) - on board</v>
      </c>
      <c r="B70" s="114" t="str">
        <f aca="false">Checks!$K$618&amp;IF(Checks!$O$618="","",IF(Checks!$K$618="","",CHAR(10))&amp;"Note: "&amp;Checks!$O$618)</f>
        <v>Location 643 &amp; 947 (A333, full cart)
Note: Block 6.50 h &gt;= 4 h.</v>
      </c>
      <c r="C70" s="114" t="str">
        <f aca="false">Checks!$N$618&amp;CHAR(10)&amp;IF(ISNUMBER(Checks!$R$618),TEXT(Checks!$R$618,"DD-MMM-YY HH:MM"),"")&amp;" "&amp;Checks!$P$618</f>
        <v>Required
27-Oct-26 22:25 KUL</v>
      </c>
      <c r="D70" s="114" t="str">
        <f aca="false">IF(Checks!$U$618="","",Checks!$U$618)&amp;IF(Checks!$AB$618="","",CHAR(10)&amp;"CA: "&amp;Checks!$AB$618)</f>
        <v/>
      </c>
      <c r="E70" s="114" t="str">
        <f aca="false">IF(Checks!$V$618="","",Checks!$V$618)&amp;IF(Checks!$AC$618="","",IF(Checks!$V$618="","",CHAR(10))&amp;"N/A just.: "&amp;Checks!$AC$618)&amp;IF(Checks!$W$618="","",CHAR(10)&amp;"Batch: "&amp;Checks!$W$618)&amp;IF(AND(Checks!$X$618="",Checks!$Y$618=""),"",CHAR(10)&amp;"Exp: "&amp;Checks!$X$618&amp;"  /  Act: "&amp;Checks!$Y$618)</f>
        <v/>
      </c>
      <c r="F70" s="114" t="str">
        <f aca="false">IF(Checks!$Z$618="","","Evidence: "&amp;Checks!$Z$618)&amp;IF(Checks!$AA$618="","",IF(Checks!$Z$618="","",CHAR(10))&amp;"CA: "&amp;Checks!$AA$618)</f>
        <v/>
      </c>
      <c r="G70" s="114" t="str">
        <f aca="false">IF(ISNUMBER(Checks!$AD$618),TEXT(Checks!$AD$618,"DD-MMM-YY HH:MM")&amp;" "&amp;Checks!$P$618,"")&amp;IF(Checks!$AE$618="","",CHAR(10)&amp;"Verifier: "&amp;Checks!$AE$618)&amp;IF(Checks!$T$618="","",CHAR(10)&amp;"PIC: "&amp;Checks!$T$618)</f>
        <v/>
      </c>
      <c r="H70" s="115" t="str">
        <f aca="false">IF(Checks!$AH$618="","",Checks!$AH$618)</f>
        <v>OPEN</v>
      </c>
    </row>
    <row r="72" customFormat="false" ht="24" hidden="false" customHeight="true" outlineLevel="0" collapsed="false">
      <c r="A72" s="116" t="s">
        <v>3453</v>
      </c>
      <c r="B72" s="116"/>
      <c r="C72" s="116"/>
      <c r="D72" s="116"/>
      <c r="E72" s="116" t="s">
        <v>3454</v>
      </c>
      <c r="F72" s="116"/>
      <c r="G72" s="116"/>
      <c r="H72" s="116"/>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3408</v>
      </c>
      <c r="B2" s="94" t="str">
        <f aca="false">Flights!$F$23&amp;"   "&amp;TEXT(Flights!$D$23,"DD-MMM-YY")&amp;" ("&amp;Flights!$E$23&amp;")"</f>
        <v>MH0053   29-Oct-26 (THU)</v>
      </c>
      <c r="C2" s="94"/>
      <c r="D2" s="94"/>
      <c r="E2" s="95" t="s">
        <v>3409</v>
      </c>
      <c r="F2" s="96" t="str">
        <f aca="false">Flights!$AT$23</f>
        <v>NOT READY – DOCUMENTS</v>
      </c>
      <c r="G2" s="96"/>
      <c r="H2" s="96"/>
    </row>
    <row r="3" customFormat="false" ht="24" hidden="false" customHeight="true" outlineLevel="0" collapsed="false">
      <c r="A3" s="93" t="s">
        <v>3410</v>
      </c>
      <c r="B3" s="94" t="str">
        <f aca="false">Flights!$G$23&amp;" → "&amp;Flights!$H$23&amp;"   Class "&amp;Flights!$K$23&amp;"   Seat "&amp;Flights!$O$23</f>
        <v>KIX → KUL   Class EY   Seat 9C</v>
      </c>
      <c r="C3" s="94"/>
      <c r="D3" s="94"/>
      <c r="E3" s="95" t="s">
        <v>73</v>
      </c>
      <c r="F3" s="95" t="s">
        <v>3411</v>
      </c>
      <c r="G3" s="95" t="s">
        <v>3412</v>
      </c>
      <c r="H3" s="95"/>
    </row>
    <row r="4" customFormat="false" ht="24" hidden="false" customHeight="true" outlineLevel="0" collapsed="false">
      <c r="A4" s="93" t="s">
        <v>3413</v>
      </c>
      <c r="B4" s="94" t="str">
        <f aca="false">IF(ISNUMBER(Flights!$I$23),TEXT(Flights!$I$23,"DD-MMM-YY HH:MM"),"")&amp;" "&amp;Flights!$G$23&amp;"  →  "&amp;IF(ISNUMBER(Flights!$J$23),TEXT(Flights!$J$23,"DD-MMM-YY HH:MM"),"")&amp;" "&amp;Flights!$H$23</f>
        <v>29-Oct-26 09:40 KIX  →  29-Oct-26 16:45 KUL</v>
      </c>
      <c r="C4" s="94"/>
      <c r="D4" s="94"/>
      <c r="E4" s="93" t="s">
        <v>3414</v>
      </c>
      <c r="F4" s="97" t="str">
        <f aca="false">IF(ISNUMBER(Flights!$AG$23),TEXT(Flights!$AG$23,"DD-MMM-YY HH:MM"),"")&amp;" "&amp;Flights!$V$23</f>
        <v>22-Oct-26 09:40 KIX</v>
      </c>
      <c r="G4" s="98" t="n">
        <f aca="false">Flights!$AJ$23</f>
        <v>0</v>
      </c>
      <c r="H4" s="98"/>
    </row>
    <row r="5" customFormat="false" ht="24" hidden="false" customHeight="true" outlineLevel="0" collapsed="false">
      <c r="A5" s="93" t="s">
        <v>3415</v>
      </c>
      <c r="B5" s="94" t="str">
        <f aca="false">Flights!$L$23&amp;" – "&amp;Flights!$M$23</f>
        <v>A333 – A330-300 (A333)</v>
      </c>
      <c r="C5" s="94"/>
      <c r="D5" s="94"/>
      <c r="E5" s="93" t="s">
        <v>3416</v>
      </c>
      <c r="F5" s="97" t="str">
        <f aca="false">IF(ISNUMBER(Flights!$AH$23),TEXT(Flights!$AH$23,"DD-MMM-YY HH:MM"),"")&amp;" "&amp;Flights!$V$23</f>
        <v>28-Oct-26 09:40 KIX</v>
      </c>
      <c r="G5" s="98" t="n">
        <f aca="false">Flights!$AK$23</f>
        <v>0</v>
      </c>
      <c r="H5" s="98"/>
    </row>
    <row r="6" customFormat="false" ht="24" hidden="false" customHeight="true" outlineLevel="0" collapsed="false">
      <c r="A6" s="93" t="s">
        <v>3417</v>
      </c>
      <c r="B6" s="94" t="str">
        <f aca="false">IF(TRIM(Flights!$N$23)="","__________________",Flights!$N$23)</f>
        <v>__________________</v>
      </c>
      <c r="C6" s="94"/>
      <c r="D6" s="94"/>
      <c r="E6" s="93" t="s">
        <v>3418</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3419</v>
      </c>
      <c r="B7" s="94" t="str">
        <f aca="false">Flights!$T$23</f>
        <v>1.5 Meal (Meal)</v>
      </c>
      <c r="C7" s="94"/>
      <c r="D7" s="94"/>
      <c r="E7" s="93" t="s">
        <v>3420</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155</v>
      </c>
      <c r="B8" s="94" t="str">
        <f aca="false">Flights!$V$23&amp;"   (reference uplift stns: "&amp;Flights!$U$23&amp;")"</f>
        <v>KIX   (reference uplift stns: KUL/KIX)</v>
      </c>
      <c r="C8" s="94"/>
      <c r="D8" s="94"/>
      <c r="E8" s="93" t="s">
        <v>3421</v>
      </c>
      <c r="F8" s="99" t="s">
        <v>3422</v>
      </c>
      <c r="G8" s="98" t="n">
        <f aca="false">Flights!$AN$23</f>
        <v>0</v>
      </c>
      <c r="H8" s="98"/>
    </row>
    <row r="9" customFormat="false" ht="12.75" hidden="false" customHeight="true" outlineLevel="0" collapsed="false">
      <c r="A9" s="93" t="s">
        <v>3423</v>
      </c>
      <c r="B9" s="94" t="str">
        <f aca="false">TRIM(Flights!$P$23&amp;"  "&amp;Flights!$Q$23)</f>
        <v>-</v>
      </c>
      <c r="C9" s="94"/>
      <c r="D9" s="94"/>
      <c r="E9" s="93" t="s">
        <v>3424</v>
      </c>
      <c r="F9" s="100" t="n">
        <f aca="false">Flights!$AP$23</f>
        <v>0</v>
      </c>
      <c r="G9" s="100" t="n">
        <f aca="false">Flights!$AQ$23</f>
        <v>0</v>
      </c>
      <c r="H9" s="100" t="n">
        <f aca="false">Flights!$AU$23</f>
        <v>0</v>
      </c>
    </row>
    <row r="10" customFormat="false" ht="24" hidden="false" customHeight="true" outlineLevel="0" collapsed="false">
      <c r="A10" s="93" t="s">
        <v>3425</v>
      </c>
      <c r="B10" s="94" t="str">
        <f aca="false">IF(TRIM(Flights!$X$23)="","__________________",Flights!$X$23)</f>
        <v>__________________</v>
      </c>
      <c r="C10" s="94"/>
      <c r="D10" s="94"/>
      <c r="E10" s="93" t="s">
        <v>3426</v>
      </c>
      <c r="F10" s="100" t="n">
        <f aca="false">Flights!$AO$23</f>
        <v>24</v>
      </c>
      <c r="G10" s="100" t="n">
        <f aca="false">Flights!$AS$23</f>
        <v>1</v>
      </c>
      <c r="H10" s="100" t="n">
        <f aca="false">Flights!$AR$23</f>
        <v>2</v>
      </c>
    </row>
    <row r="11" customFormat="false" ht="21" hidden="false" customHeight="true" outlineLevel="0" collapsed="false">
      <c r="A11" s="93" t="s">
        <v>3427</v>
      </c>
      <c r="B11" s="94" t="str">
        <f aca="false">IF(TRIM(Flights!$Y$23)="","__________________",Flights!$Y$23)</f>
        <v>__________________</v>
      </c>
      <c r="C11" s="94"/>
      <c r="D11" s="94"/>
      <c r="E11" s="93" t="s">
        <v>3428</v>
      </c>
      <c r="F11" s="100" t="str">
        <f aca="false">Flights!$AV$23&amp;" / "&amp;Flights!$AW$23</f>
        <v>0 / 24</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IF(Documents!$F$23="","",Documents!$F$23)</f>
        <v/>
      </c>
      <c r="C14" s="99" t="str">
        <f aca="false">IF(Documents!$G$23="","",Documents!$G$23)&amp;IF(ISNUMBER(Documents!$H$23),"  "&amp;TEXT(Documents!$H$23,"DD-MMM-YY"),"")</f>
        <v/>
      </c>
      <c r="D14" s="99"/>
      <c r="E14" s="107" t="str">
        <f aca="false">IF(Documents!$J$23="OUTSTANDING","OUTSTANDING – attach before T-7D (due "&amp;IF(ISNUMBER(Flights!$AG$23),TEXT(Flights!$AG$23,"DD-MMM-YY HH:MM"),"")&amp;" "&amp;Flights!$V$23&amp;")",IF(Documents!$J$23="","Status not recorded",Documents!$J$23))</f>
        <v>OUTSTANDING – attach before T-7D (due 22-Oct-26 09:40 KIX)</v>
      </c>
      <c r="F14" s="108" t="str">
        <f aca="false">"Staple behind this sheet as page A1."&amp;IF(Documents!$I$23="",""," Location: "&amp;Documents!$I$23)</f>
        <v>Staple behind this sheet as page A1.</v>
      </c>
      <c r="G14" s="108"/>
      <c r="H14" s="108"/>
    </row>
    <row r="15" customFormat="false" ht="36" hidden="false" customHeight="true" outlineLevel="0" collapsed="false">
      <c r="A15" s="93" t="s">
        <v>3439</v>
      </c>
      <c r="B15" s="94" t="str">
        <f aca="false">IF(Documents!$K$23="","",Documents!$K$23)</f>
        <v/>
      </c>
      <c r="C15" s="99" t="str">
        <f aca="false">IF(Documents!$L$23="","",Documents!$L$23)&amp;IF(ISNUMBER(Documents!$M$23),"  "&amp;TEXT(Documents!$M$23,"DD-MMM-YY"),"")</f>
        <v/>
      </c>
      <c r="D15" s="99"/>
      <c r="E15" s="107" t="str">
        <f aca="false">IF(Documents!$O$23="OUTSTANDING","OUTSTANDING – attach before T-7D (due "&amp;IF(ISNUMBER(Flights!$AG$23),TEXT(Flights!$AG$23,"DD-MMM-YY HH:MM"),"")&amp;" "&amp;Flights!$V$23&amp;")",IF(Documents!$O$23="","Status not recorded",Documents!$O$23))</f>
        <v>OUTSTANDING – attach before T-7D (due 22-Oct-26 09:40 KIX)</v>
      </c>
      <c r="F15" s="108" t="str">
        <f aca="false">"Staple behind this sheet as page A2."&amp;IF(Documents!$N$23="",""," Location: "&amp;Documents!$N$23)</f>
        <v>Staple behind this sheet as page A2.</v>
      </c>
      <c r="G15" s="108"/>
      <c r="H15" s="108"/>
    </row>
    <row r="16" customFormat="false" ht="22.5" hidden="false" customHeight="true" outlineLevel="0" collapsed="false">
      <c r="A16" s="93" t="s">
        <v>3440</v>
      </c>
      <c r="B16" s="109" t="str">
        <f aca="false">IF(Documents!$Q$23="","",Documents!$Q$23)</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"&amp;IF(TRIM(Flights!$Y$23)="","__________________",Flights!$Y$23)</f>
        <v>Name: __________________</v>
      </c>
      <c r="B18" s="94"/>
      <c r="C18" s="94" t="str">
        <f aca="false">"Name: __________________"</f>
        <v>Name: __________________</v>
      </c>
      <c r="D18" s="94"/>
      <c r="E18" s="94"/>
      <c r="F18" s="94" t="str">
        <f aca="false">"Name: __________________"&amp;"   Station: "&amp;Flights!$V$23</f>
        <v>Name: __________________   Station: KIX</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Checks!$A$619&amp;CHAR(10)&amp;IF(Checks!$I$619="","",Checks!$I$619&amp;": ")&amp;Checks!$J$619</f>
        <v>F19-T7-01
Meal: Meal sensory testing completed for this flight's menu cycle (assessed class)</v>
      </c>
      <c r="B23" s="114" t="str">
        <f aca="false">Checks!$K$619&amp;IF(Checks!$O$619="","",IF(Checks!$K$619="","",CHAR(10))&amp;"Note: "&amp;Checks!$O$619)</f>
        <v>Record panel result / score in Result</v>
      </c>
      <c r="C23" s="114" t="str">
        <f aca="false">Checks!$N$619&amp;CHAR(10)&amp;IF(ISNUMBER(Checks!$R$619),TEXT(Checks!$R$619,"DD-MMM-YY HH:MM"),"")&amp;" "&amp;Checks!$P$619</f>
        <v>Required
22-Oct-26 09:40 KIX</v>
      </c>
      <c r="D23" s="114" t="str">
        <f aca="false">IF(Checks!$U$619="","",Checks!$U$619)&amp;IF(Checks!$AB$619="","",CHAR(10)&amp;"CA: "&amp;Checks!$AB$619)</f>
        <v/>
      </c>
      <c r="E23" s="114" t="str">
        <f aca="false">IF(Checks!$V$619="","",Checks!$V$619)&amp;IF(Checks!$AC$619="","",IF(Checks!$V$619="","",CHAR(10))&amp;"N/A just.: "&amp;Checks!$AC$619)&amp;IF(Checks!$W$619="","",CHAR(10)&amp;"Batch: "&amp;Checks!$W$619)&amp;IF(AND(Checks!$X$619="",Checks!$Y$619=""),"",CHAR(10)&amp;"Exp: "&amp;Checks!$X$619&amp;"  /  Act: "&amp;Checks!$Y$619)</f>
        <v/>
      </c>
      <c r="F23" s="114" t="str">
        <f aca="false">IF(Checks!$Z$619="","","Evidence: "&amp;Checks!$Z$619)&amp;IF(Checks!$AA$619="","",IF(Checks!$Z$619="","",CHAR(10))&amp;"CA: "&amp;Checks!$AA$619)</f>
        <v/>
      </c>
      <c r="G23" s="114" t="str">
        <f aca="false">IF(ISNUMBER(Checks!$AD$619),TEXT(Checks!$AD$619,"DD-MMM-YY HH:MM")&amp;" "&amp;Checks!$P$619,"")&amp;IF(Checks!$AE$619="","",CHAR(10)&amp;"Verifier: "&amp;Checks!$AE$619)&amp;IF(Checks!$T$619="","",CHAR(10)&amp;"PIC: "&amp;Checks!$T$619)</f>
        <v/>
      </c>
      <c r="H23" s="115" t="str">
        <f aca="false">IF(Checks!$AH$619="","",Checks!$AH$619)</f>
        <v>OPEN</v>
      </c>
    </row>
    <row r="24" customFormat="false" ht="114" hidden="false" customHeight="true" outlineLevel="0" collapsed="false">
      <c r="A24" s="114" t="str">
        <f aca="false">Checks!$A$620&amp;CHAR(10)&amp;IF(Checks!$I$620="","",Checks!$I$620&amp;": ")&amp;Checks!$J$620</f>
        <v>F19-T7-02
Menu: Printed menu cards confirmed (content, cycle, language, quantity)</v>
      </c>
      <c r="B24" s="114" t="str">
        <f aca="false">Checks!$K$620&amp;IF(Checks!$O$620="","",IF(Checks!$K$620="","",CHAR(10))&amp;"Note: "&amp;Checks!$O$620)</f>
        <v>Menu card matches approved menu for this flight</v>
      </c>
      <c r="C24" s="114" t="str">
        <f aca="false">Checks!$N$620&amp;CHAR(10)&amp;IF(ISNUMBER(Checks!$R$620),TEXT(Checks!$R$620,"DD-MMM-YY HH:MM"),"")&amp;" "&amp;Checks!$P$620</f>
        <v>Required
22-Oct-26 09:40 KIX</v>
      </c>
      <c r="D24" s="114" t="str">
        <f aca="false">IF(Checks!$U$620="","",Checks!$U$620)&amp;IF(Checks!$AB$620="","",CHAR(10)&amp;"CA: "&amp;Checks!$AB$620)</f>
        <v/>
      </c>
      <c r="E24" s="114" t="str">
        <f aca="false">IF(Checks!$V$620="","",Checks!$V$620)&amp;IF(Checks!$AC$620="","",IF(Checks!$V$620="","",CHAR(10))&amp;"N/A just.: "&amp;Checks!$AC$620)&amp;IF(Checks!$W$620="","",CHAR(10)&amp;"Batch: "&amp;Checks!$W$620)&amp;IF(AND(Checks!$X$620="",Checks!$Y$620=""),"",CHAR(10)&amp;"Exp: "&amp;Checks!$X$620&amp;"  /  Act: "&amp;Checks!$Y$620)</f>
        <v/>
      </c>
      <c r="F24" s="114" t="str">
        <f aca="false">IF(Checks!$Z$620="","","Evidence: "&amp;Checks!$Z$620)&amp;IF(Checks!$AA$620="","",IF(Checks!$Z$620="","",CHAR(10))&amp;"CA: "&amp;Checks!$AA$620)</f>
        <v/>
      </c>
      <c r="G24" s="114" t="str">
        <f aca="false">IF(ISNUMBER(Checks!$AD$620),TEXT(Checks!$AD$620,"DD-MMM-YY HH:MM")&amp;" "&amp;Checks!$P$620,"")&amp;IF(Checks!$AE$620="","",CHAR(10)&amp;"Verifier: "&amp;Checks!$AE$620)&amp;IF(Checks!$T$620="","",CHAR(10)&amp;"PIC: "&amp;Checks!$T$620)</f>
        <v/>
      </c>
      <c r="H24" s="115" t="str">
        <f aca="false">IF(Checks!$AH$620="","",Checks!$AH$620)</f>
        <v>OPEN</v>
      </c>
    </row>
    <row r="25" customFormat="false" ht="114" hidden="false" customHeight="true" outlineLevel="0" collapsed="false">
      <c r="A25" s="114" t="str">
        <f aca="false">Checks!$A$621&amp;CHAR(10)&amp;IF(Checks!$I$621="","",Checks!$I$621&amp;": ")&amp;Checks!$J$621</f>
        <v>F19-T7-03
IFE: Digital menu in IFE confirmed (A339 only)</v>
      </c>
      <c r="B25" s="114" t="str">
        <f aca="false">Checks!$K$621&amp;IF(Checks!$O$621="","",IF(Checks!$K$621="","",CHAR(10))&amp;"Note: "&amp;Checks!$O$621)</f>
        <v>Applies when fleet = A339
Note: Digital IFE menu applies to A339 only (user brief). Applicability follows the Fleet cell on Flights.</v>
      </c>
      <c r="C25" s="114" t="str">
        <f aca="false">Checks!$N$621&amp;CHAR(10)&amp;IF(ISNUMBER(Checks!$R$621),TEXT(Checks!$R$621,"DD-MMM-YY HH:MM"),"")&amp;" "&amp;Checks!$P$621</f>
        <v>N/A – rule
22-Oct-26 09:40 KIX</v>
      </c>
      <c r="D25" s="114" t="str">
        <f aca="false">IF(Checks!$U$621="","",Checks!$U$621)&amp;IF(Checks!$AB$621="","",CHAR(10)&amp;"CA: "&amp;Checks!$AB$621)</f>
        <v/>
      </c>
      <c r="E25" s="114" t="str">
        <f aca="false">IF(Checks!$V$621="","",Checks!$V$621)&amp;IF(Checks!$AC$621="","",IF(Checks!$V$621="","",CHAR(10))&amp;"N/A just.: "&amp;Checks!$AC$621)&amp;IF(Checks!$W$621="","",CHAR(10)&amp;"Batch: "&amp;Checks!$W$621)&amp;IF(AND(Checks!$X$621="",Checks!$Y$621=""),"",CHAR(10)&amp;"Exp: "&amp;Checks!$X$621&amp;"  /  Act: "&amp;Checks!$Y$621)</f>
        <v/>
      </c>
      <c r="F25" s="114" t="str">
        <f aca="false">IF(Checks!$Z$621="","","Evidence: "&amp;Checks!$Z$621)&amp;IF(Checks!$AA$621="","",IF(Checks!$Z$621="","",CHAR(10))&amp;"CA: "&amp;Checks!$AA$621)</f>
        <v/>
      </c>
      <c r="G25" s="114" t="str">
        <f aca="false">IF(ISNUMBER(Checks!$AD$621),TEXT(Checks!$AD$621,"DD-MMM-YY HH:MM")&amp;" "&amp;Checks!$P$621,"")&amp;IF(Checks!$AE$621="","",CHAR(10)&amp;"Verifier: "&amp;Checks!$AE$621)&amp;IF(Checks!$T$621="","",CHAR(10)&amp;"PIC: "&amp;Checks!$T$621)</f>
        <v/>
      </c>
      <c r="H25" s="115" t="str">
        <f aca="false">IF(Checks!$AH$621="","",Checks!$AH$621)</f>
        <v>N/A – RULE</v>
      </c>
    </row>
    <row r="26" customFormat="false" ht="114" hidden="false" customHeight="true" outlineLevel="0" collapsed="false">
      <c r="A26" s="114" t="str">
        <f aca="false">Checks!$A$622&amp;CHAR(10)&amp;IF(Checks!$I$622="","",Checks!$I$622&amp;": ")&amp;Checks!$J$622</f>
        <v>F19-T7-04
Staffing: Experienced catering officer assigned to this flight</v>
      </c>
      <c r="B26" s="114" t="str">
        <f aca="false">Checks!$K$622&amp;IF(Checks!$O$622="","",IF(Checks!$K$622="","",CHAR(10))&amp;"Note: "&amp;Checks!$O$622)</f>
        <v>Record officer name in Result</v>
      </c>
      <c r="C26" s="114" t="str">
        <f aca="false">Checks!$N$622&amp;CHAR(10)&amp;IF(ISNUMBER(Checks!$R$622),TEXT(Checks!$R$622,"DD-MMM-YY HH:MM"),"")&amp;" "&amp;Checks!$P$622</f>
        <v>Required
22-Oct-26 09:40 KIX</v>
      </c>
      <c r="D26" s="114" t="str">
        <f aca="false">IF(Checks!$U$622="","",Checks!$U$622)&amp;IF(Checks!$AB$622="","",CHAR(10)&amp;"CA: "&amp;Checks!$AB$622)</f>
        <v/>
      </c>
      <c r="E26" s="114" t="str">
        <f aca="false">IF(Checks!$V$622="","",Checks!$V$622)&amp;IF(Checks!$AC$622="","",IF(Checks!$V$622="","",CHAR(10))&amp;"N/A just.: "&amp;Checks!$AC$622)&amp;IF(Checks!$W$622="","",CHAR(10)&amp;"Batch: "&amp;Checks!$W$622)&amp;IF(AND(Checks!$X$622="",Checks!$Y$622=""),"",CHAR(10)&amp;"Exp: "&amp;Checks!$X$622&amp;"  /  Act: "&amp;Checks!$Y$622)</f>
        <v/>
      </c>
      <c r="F26" s="114" t="str">
        <f aca="false">IF(Checks!$Z$622="","","Evidence: "&amp;Checks!$Z$622)&amp;IF(Checks!$AA$622="","",IF(Checks!$Z$622="","",CHAR(10))&amp;"CA: "&amp;Checks!$AA$622)</f>
        <v/>
      </c>
      <c r="G26" s="114" t="str">
        <f aca="false">IF(ISNUMBER(Checks!$AD$622),TEXT(Checks!$AD$622,"DD-MMM-YY HH:MM")&amp;" "&amp;Checks!$P$622,"")&amp;IF(Checks!$AE$622="","",CHAR(10)&amp;"Verifier: "&amp;Checks!$AE$622)&amp;IF(Checks!$T$622="","",CHAR(10)&amp;"PIC: "&amp;Checks!$T$622)</f>
        <v/>
      </c>
      <c r="H26" s="115" t="str">
        <f aca="false">IF(Checks!$AH$622="","",Checks!$AH$622)</f>
        <v>OPEN</v>
      </c>
    </row>
    <row r="27" customFormat="false" ht="114" hidden="false" customHeight="true" outlineLevel="0" collapsed="false">
      <c r="A27" s="114" t="str">
        <f aca="false">Checks!$A$623&amp;CHAR(10)&amp;IF(Checks!$I$623="","",Checks!$I$623&amp;": ")&amp;Checks!$J$623</f>
        <v>F19-T7-05
ISOP: All latest applicable ISOP revisions communicated to caterer</v>
      </c>
      <c r="B27" s="114" t="str">
        <f aca="false">Checks!$K$623&amp;IF(Checks!$O$623="","",IF(Checks!$K$623="","",CHAR(10))&amp;"Note: "&amp;Checks!$O$623)</f>
        <v>List revision numbers in Result (see ISOP register)</v>
      </c>
      <c r="C27" s="114" t="str">
        <f aca="false">Checks!$N$623&amp;CHAR(10)&amp;IF(ISNUMBER(Checks!$R$623),TEXT(Checks!$R$623,"DD-MMM-YY HH:MM"),"")&amp;" "&amp;Checks!$P$623</f>
        <v>Required
22-Oct-26 09:40 KIX</v>
      </c>
      <c r="D27" s="114" t="str">
        <f aca="false">IF(Checks!$U$623="","",Checks!$U$623)&amp;IF(Checks!$AB$623="","",CHAR(10)&amp;"CA: "&amp;Checks!$AB$623)</f>
        <v/>
      </c>
      <c r="E27" s="114" t="str">
        <f aca="false">IF(Checks!$V$623="","",Checks!$V$623)&amp;IF(Checks!$AC$623="","",IF(Checks!$V$623="","",CHAR(10))&amp;"N/A just.: "&amp;Checks!$AC$623)&amp;IF(Checks!$W$623="","",CHAR(10)&amp;"Batch: "&amp;Checks!$W$623)&amp;IF(AND(Checks!$X$623="",Checks!$Y$623=""),"",CHAR(10)&amp;"Exp: "&amp;Checks!$X$623&amp;"  /  Act: "&amp;Checks!$Y$623)</f>
        <v/>
      </c>
      <c r="F27" s="114" t="str">
        <f aca="false">IF(Checks!$Z$623="","","Evidence: "&amp;Checks!$Z$623)&amp;IF(Checks!$AA$623="","",IF(Checks!$Z$623="","",CHAR(10))&amp;"CA: "&amp;Checks!$AA$623)</f>
        <v/>
      </c>
      <c r="G27" s="114" t="str">
        <f aca="false">IF(ISNUMBER(Checks!$AD$623),TEXT(Checks!$AD$623,"DD-MMM-YY HH:MM")&amp;" "&amp;Checks!$P$623,"")&amp;IF(Checks!$AE$623="","",CHAR(10)&amp;"Verifier: "&amp;Checks!$AE$623)&amp;IF(Checks!$T$623="","",CHAR(10)&amp;"PIC: "&amp;Checks!$T$623)</f>
        <v/>
      </c>
      <c r="H27" s="115" t="str">
        <f aca="false">IF(Checks!$AH$623="","",Checks!$AH$623)</f>
        <v>OPEN</v>
      </c>
    </row>
    <row r="28" customFormat="false" ht="114" hidden="false" customHeight="true" outlineLevel="0" collapsed="false">
      <c r="A28" s="114" t="str">
        <f aca="false">Checks!$A$624&amp;CHAR(10)&amp;IF(Checks!$I$624="","",Checks!$I$624&amp;": ")&amp;Checks!$J$624</f>
        <v>F19-T7-06
ISOP: Caterer acknowledgement of ISOP revisions recorded</v>
      </c>
      <c r="B28" s="114" t="str">
        <f aca="false">Checks!$K$624&amp;IF(Checks!$O$624="","",IF(Checks!$K$624="","",CHAR(10))&amp;"Note: "&amp;Checks!$O$624)</f>
        <v>Record acknowledgement ref in Evidence</v>
      </c>
      <c r="C28" s="114" t="str">
        <f aca="false">Checks!$N$624&amp;CHAR(10)&amp;IF(ISNUMBER(Checks!$R$624),TEXT(Checks!$R$624,"DD-MMM-YY HH:MM"),"")&amp;" "&amp;Checks!$P$624</f>
        <v>Required
22-Oct-26 09:40 KIX</v>
      </c>
      <c r="D28" s="114" t="str">
        <f aca="false">IF(Checks!$U$624="","",Checks!$U$624)&amp;IF(Checks!$AB$624="","",CHAR(10)&amp;"CA: "&amp;Checks!$AB$624)</f>
        <v/>
      </c>
      <c r="E28" s="114" t="str">
        <f aca="false">IF(Checks!$V$624="","",Checks!$V$624)&amp;IF(Checks!$AC$624="","",IF(Checks!$V$624="","",CHAR(10))&amp;"N/A just.: "&amp;Checks!$AC$624)&amp;IF(Checks!$W$624="","",CHAR(10)&amp;"Batch: "&amp;Checks!$W$624)&amp;IF(AND(Checks!$X$624="",Checks!$Y$624=""),"",CHAR(10)&amp;"Exp: "&amp;Checks!$X$624&amp;"  /  Act: "&amp;Checks!$Y$624)</f>
        <v/>
      </c>
      <c r="F28" s="114" t="str">
        <f aca="false">IF(Checks!$Z$624="","","Evidence: "&amp;Checks!$Z$624)&amp;IF(Checks!$AA$624="","",IF(Checks!$Z$624="","",CHAR(10))&amp;"CA: "&amp;Checks!$AA$624)</f>
        <v/>
      </c>
      <c r="G28" s="114" t="str">
        <f aca="false">IF(ISNUMBER(Checks!$AD$624),TEXT(Checks!$AD$624,"DD-MMM-YY HH:MM")&amp;" "&amp;Checks!$P$624,"")&amp;IF(Checks!$AE$624="","",CHAR(10)&amp;"Verifier: "&amp;Checks!$AE$624)&amp;IF(Checks!$T$624="","",CHAR(10)&amp;"PIC: "&amp;Checks!$T$624)</f>
        <v/>
      </c>
      <c r="H28" s="115" t="str">
        <f aca="false">IF(Checks!$AH$624="","",Checks!$AH$624)</f>
        <v>OPEN</v>
      </c>
    </row>
    <row r="29" customFormat="false" ht="114" hidden="false" customHeight="true" outlineLevel="0" collapsed="false">
      <c r="A29" s="114" t="str">
        <f aca="false">Checks!$A$625&amp;CHAR(10)&amp;IF(Checks!$I$625="","",Checks!$I$625&amp;": ")&amp;Checks!$J$625</f>
        <v>F19-T7-07
Documents: Galley loading diagram (GLD) received, revision recorded &amp; attached</v>
      </c>
      <c r="B29" s="114" t="str">
        <f aca="false">Checks!$K$625&amp;IF(Checks!$O$625="","",IF(Checks!$K$625="","",CHAR(10))&amp;"Note: "&amp;Checks!$O$625)</f>
        <v>Documents sheet row complete</v>
      </c>
      <c r="C29" s="114" t="str">
        <f aca="false">Checks!$N$625&amp;CHAR(10)&amp;IF(ISNUMBER(Checks!$R$625),TEXT(Checks!$R$625,"DD-MMM-YY HH:MM"),"")&amp;" "&amp;Checks!$P$625</f>
        <v>Required
22-Oct-26 09:40 KIX</v>
      </c>
      <c r="D29" s="114" t="str">
        <f aca="false">IF(Checks!$U$625="","",Checks!$U$625)&amp;IF(Checks!$AB$625="","",CHAR(10)&amp;"CA: "&amp;Checks!$AB$625)</f>
        <v/>
      </c>
      <c r="E29" s="114" t="str">
        <f aca="false">IF(Checks!$V$625="","",Checks!$V$625)&amp;IF(Checks!$AC$625="","",IF(Checks!$V$625="","",CHAR(10))&amp;"N/A just.: "&amp;Checks!$AC$625)&amp;IF(Checks!$W$625="","",CHAR(10)&amp;"Batch: "&amp;Checks!$W$625)&amp;IF(AND(Checks!$X$625="",Checks!$Y$625=""),"",CHAR(10)&amp;"Exp: "&amp;Checks!$X$625&amp;"  /  Act: "&amp;Checks!$Y$625)</f>
        <v/>
      </c>
      <c r="F29" s="114" t="str">
        <f aca="false">IF(Checks!$Z$625="","","Evidence: "&amp;Checks!$Z$625)&amp;IF(Checks!$AA$625="","",IF(Checks!$Z$625="","",CHAR(10))&amp;"CA: "&amp;Checks!$AA$625)</f>
        <v/>
      </c>
      <c r="G29" s="114" t="str">
        <f aca="false">IF(ISNUMBER(Checks!$AD$625),TEXT(Checks!$AD$625,"DD-MMM-YY HH:MM")&amp;" "&amp;Checks!$P$625,"")&amp;IF(Checks!$AE$625="","",CHAR(10)&amp;"Verifier: "&amp;Checks!$AE$625)&amp;IF(Checks!$T$625="","",CHAR(10)&amp;"PIC: "&amp;Checks!$T$625)</f>
        <v/>
      </c>
      <c r="H29" s="115" t="str">
        <f aca="false">IF(Checks!$AH$625="","",Checks!$AH$625)</f>
        <v>OPEN</v>
      </c>
    </row>
    <row r="30" customFormat="false" ht="114" hidden="false" customHeight="true" outlineLevel="0" collapsed="false">
      <c r="A30" s="114" t="str">
        <f aca="false">Checks!$A$626&amp;CHAR(10)&amp;IF(Checks!$I$626="","",Checks!$I$626&amp;": ")&amp;Checks!$J$626</f>
        <v>F19-T7-08
Documents: Menu checklist received, revision recorded &amp; attached</v>
      </c>
      <c r="B30" s="114" t="str">
        <f aca="false">Checks!$K$626&amp;IF(Checks!$O$626="","",IF(Checks!$K$626="","",CHAR(10))&amp;"Note: "&amp;Checks!$O$626)</f>
        <v>Documents sheet row complete</v>
      </c>
      <c r="C30" s="114" t="str">
        <f aca="false">Checks!$N$626&amp;CHAR(10)&amp;IF(ISNUMBER(Checks!$R$626),TEXT(Checks!$R$626,"DD-MMM-YY HH:MM"),"")&amp;" "&amp;Checks!$P$626</f>
        <v>Required
22-Oct-26 09:40 KIX</v>
      </c>
      <c r="D30" s="114" t="str">
        <f aca="false">IF(Checks!$U$626="","",Checks!$U$626)&amp;IF(Checks!$AB$626="","",CHAR(10)&amp;"CA: "&amp;Checks!$AB$626)</f>
        <v/>
      </c>
      <c r="E30" s="114" t="str">
        <f aca="false">IF(Checks!$V$626="","",Checks!$V$626)&amp;IF(Checks!$AC$626="","",IF(Checks!$V$626="","",CHAR(10))&amp;"N/A just.: "&amp;Checks!$AC$626)&amp;IF(Checks!$W$626="","",CHAR(10)&amp;"Batch: "&amp;Checks!$W$626)&amp;IF(AND(Checks!$X$626="",Checks!$Y$626=""),"",CHAR(10)&amp;"Exp: "&amp;Checks!$X$626&amp;"  /  Act: "&amp;Checks!$Y$626)</f>
        <v/>
      </c>
      <c r="F30" s="114" t="str">
        <f aca="false">IF(Checks!$Z$626="","","Evidence: "&amp;Checks!$Z$626)&amp;IF(Checks!$AA$626="","",IF(Checks!$Z$626="","",CHAR(10))&amp;"CA: "&amp;Checks!$AA$626)</f>
        <v/>
      </c>
      <c r="G30" s="114" t="str">
        <f aca="false">IF(ISNUMBER(Checks!$AD$626),TEXT(Checks!$AD$626,"DD-MMM-YY HH:MM")&amp;" "&amp;Checks!$P$626,"")&amp;IF(Checks!$AE$626="","",CHAR(10)&amp;"Verifier: "&amp;Checks!$AE$626)&amp;IF(Checks!$T$626="","",CHAR(10)&amp;"PIC: "&amp;Checks!$T$626)</f>
        <v/>
      </c>
      <c r="H30" s="115" t="str">
        <f aca="false">IF(Checks!$AH$626="","",Checks!$AH$626)</f>
        <v>OPEN</v>
      </c>
    </row>
    <row r="31" customFormat="false" ht="114" hidden="false" customHeight="true" outlineLevel="0" collapsed="false">
      <c r="A31" s="114" t="str">
        <f aca="false">Checks!$A$627&amp;CHAR(10)&amp;IF(Checks!$I$627="","",Checks!$I$627&amp;": ")&amp;Checks!$J$627</f>
        <v>F19-T7-09
Uplift plan: Uplift plan confirmed with caterer vs STD Uplift Information</v>
      </c>
      <c r="B31" s="114" t="str">
        <f aca="false">Checks!$K$627&amp;IF(Checks!$O$627="","",IF(Checks!$K$627="","",CHAR(10))&amp;"Note: "&amp;Checks!$O$627)</f>
        <v>Service: 1.5 Meal (Meal); meal uplift stn KIX (ref lists KUL/KIX)</v>
      </c>
      <c r="C31" s="114" t="str">
        <f aca="false">Checks!$N$627&amp;CHAR(10)&amp;IF(ISNUMBER(Checks!$R$627),TEXT(Checks!$R$627,"DD-MMM-YY HH:MM"),"")&amp;" "&amp;Checks!$P$627</f>
        <v>Required
22-Oct-26 09:40 KIX</v>
      </c>
      <c r="D31" s="114" t="str">
        <f aca="false">IF(Checks!$U$627="","",Checks!$U$627)&amp;IF(Checks!$AB$627="","",CHAR(10)&amp;"CA: "&amp;Checks!$AB$627)</f>
        <v/>
      </c>
      <c r="E31" s="114" t="str">
        <f aca="false">IF(Checks!$V$627="","",Checks!$V$627)&amp;IF(Checks!$AC$627="","",IF(Checks!$V$627="","",CHAR(10))&amp;"N/A just.: "&amp;Checks!$AC$627)&amp;IF(Checks!$W$627="","",CHAR(10)&amp;"Batch: "&amp;Checks!$W$627)&amp;IF(AND(Checks!$X$627="",Checks!$Y$627=""),"",CHAR(10)&amp;"Exp: "&amp;Checks!$X$627&amp;"  /  Act: "&amp;Checks!$Y$627)</f>
        <v/>
      </c>
      <c r="F31" s="114" t="str">
        <f aca="false">IF(Checks!$Z$627="","","Evidence: "&amp;Checks!$Z$627)&amp;IF(Checks!$AA$627="","",IF(Checks!$Z$627="","",CHAR(10))&amp;"CA: "&amp;Checks!$AA$627)</f>
        <v/>
      </c>
      <c r="G31" s="114" t="str">
        <f aca="false">IF(ISNUMBER(Checks!$AD$627),TEXT(Checks!$AD$627,"DD-MMM-YY HH:MM")&amp;" "&amp;Checks!$P$627,"")&amp;IF(Checks!$AE$627="","",CHAR(10)&amp;"Verifier: "&amp;Checks!$AE$627)&amp;IF(Checks!$T$627="","",CHAR(10)&amp;"PIC: "&amp;Checks!$T$627)</f>
        <v/>
      </c>
      <c r="H31" s="115" t="str">
        <f aca="false">IF(Checks!$AH$627="","",Checks!$AH$627)</f>
        <v>OPEN</v>
      </c>
    </row>
    <row r="32" customFormat="false" ht="25.5" hidden="false" customHeight="true" outlineLevel="0" collapsed="false">
      <c r="A32" s="113"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Checks!$A$628&amp;CHAR(10)&amp;IF(Checks!$I$628="","",Checks!$I$628&amp;": ")&amp;Checks!$J$628</f>
        <v>F19-T24-01
Meal: Sensory test repeated on ACTUAL production batch for this flight</v>
      </c>
      <c r="B33" s="114" t="str">
        <f aca="false">Checks!$K$628&amp;IF(Checks!$O$628="","",IF(Checks!$K$628="","",CHAR(10))&amp;"Note: "&amp;Checks!$O$628)</f>
        <v>Batch ID, result, CA and acceptance mandatory</v>
      </c>
      <c r="C33" s="114" t="str">
        <f aca="false">Checks!$N$628&amp;CHAR(10)&amp;IF(ISNUMBER(Checks!$R$628),TEXT(Checks!$R$628,"DD-MMM-YY HH:MM"),"")&amp;" "&amp;Checks!$P$628</f>
        <v>Required
28-Oct-26 09:40 KIX</v>
      </c>
      <c r="D33" s="114" t="str">
        <f aca="false">IF(Checks!$U$628="","",Checks!$U$628)&amp;IF(Checks!$AB$628="","",CHAR(10)&amp;"CA: "&amp;Checks!$AB$628)</f>
        <v/>
      </c>
      <c r="E33" s="114" t="str">
        <f aca="false">IF(Checks!$V$628="","",Checks!$V$628)&amp;IF(Checks!$AC$628="","",IF(Checks!$V$628="","",CHAR(10))&amp;"N/A just.: "&amp;Checks!$AC$628)&amp;IF(Checks!$W$628="","",CHAR(10)&amp;"Batch: "&amp;Checks!$W$628)&amp;IF(AND(Checks!$X$628="",Checks!$Y$628=""),"",CHAR(10)&amp;"Exp: "&amp;Checks!$X$628&amp;"  /  Act: "&amp;Checks!$Y$628)</f>
        <v/>
      </c>
      <c r="F33" s="114" t="str">
        <f aca="false">IF(Checks!$Z$628="","","Evidence: "&amp;Checks!$Z$628)&amp;IF(Checks!$AA$628="","",IF(Checks!$Z$628="","",CHAR(10))&amp;"CA: "&amp;Checks!$AA$628)</f>
        <v/>
      </c>
      <c r="G33" s="114" t="str">
        <f aca="false">IF(ISNUMBER(Checks!$AD$628),TEXT(Checks!$AD$628,"DD-MMM-YY HH:MM")&amp;" "&amp;Checks!$P$628,"")&amp;IF(Checks!$AE$628="","",CHAR(10)&amp;"Verifier: "&amp;Checks!$AE$628)&amp;IF(Checks!$T$628="","",CHAR(10)&amp;"PIC: "&amp;Checks!$T$628)</f>
        <v/>
      </c>
      <c r="H33" s="115" t="str">
        <f aca="false">IF(Checks!$AH$628="","",Checks!$AH$628)</f>
        <v>OPEN</v>
      </c>
    </row>
    <row r="34" customFormat="false" ht="25.5" hidden="false" customHeight="true" outlineLevel="0" collapsed="false">
      <c r="A34" s="113"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Checks!$A$629&amp;CHAR(10)&amp;IF(Checks!$I$629="","",Checks!$I$629&amp;": ")&amp;Checks!$J$629</f>
        <v>F19-T12-01
Meal: Meal quality vs menu checklist</v>
      </c>
      <c r="B35" s="114" t="str">
        <f aca="false">Checks!$K$629&amp;IF(Checks!$O$629="","",IF(Checks!$K$629="","",CHAR(10))&amp;"Note: "&amp;Checks!$O$629)</f>
        <v>Note: Preparation check at caterer - does NOT confirm loading.</v>
      </c>
      <c r="C35" s="114" t="str">
        <f aca="false">Checks!$N$629&amp;CHAR(10)&amp;IF(ISNUMBER(Checks!$R$629),TEXT(Checks!$R$629,"DD-MMM-YY HH:MM"),"")&amp;" "&amp;Checks!$P$629</f>
        <v>Required
28-Oct-26 21:40 KIX</v>
      </c>
      <c r="D35" s="114" t="str">
        <f aca="false">IF(Checks!$U$629="","",Checks!$U$629)&amp;IF(Checks!$AB$629="","",CHAR(10)&amp;"CA: "&amp;Checks!$AB$629)</f>
        <v/>
      </c>
      <c r="E35" s="114" t="str">
        <f aca="false">IF(Checks!$V$629="","",Checks!$V$629)&amp;IF(Checks!$AC$629="","",IF(Checks!$V$629="","",CHAR(10))&amp;"N/A just.: "&amp;Checks!$AC$629)&amp;IF(Checks!$W$629="","",CHAR(10)&amp;"Batch: "&amp;Checks!$W$629)&amp;IF(AND(Checks!$X$629="",Checks!$Y$629=""),"",CHAR(10)&amp;"Exp: "&amp;Checks!$X$629&amp;"  /  Act: "&amp;Checks!$Y$629)</f>
        <v/>
      </c>
      <c r="F35" s="114" t="str">
        <f aca="false">IF(Checks!$Z$629="","","Evidence: "&amp;Checks!$Z$629)&amp;IF(Checks!$AA$629="","",IF(Checks!$Z$629="","",CHAR(10))&amp;"CA: "&amp;Checks!$AA$629)</f>
        <v/>
      </c>
      <c r="G35" s="114" t="str">
        <f aca="false">IF(ISNUMBER(Checks!$AD$629),TEXT(Checks!$AD$629,"DD-MMM-YY HH:MM")&amp;" "&amp;Checks!$P$629,"")&amp;IF(Checks!$AE$629="","",CHAR(10)&amp;"Verifier: "&amp;Checks!$AE$629)&amp;IF(Checks!$T$629="","",CHAR(10)&amp;"PIC: "&amp;Checks!$T$629)</f>
        <v/>
      </c>
      <c r="H35" s="115" t="str">
        <f aca="false">IF(Checks!$AH$629="","",Checks!$AH$629)</f>
        <v>OPEN</v>
      </c>
    </row>
    <row r="36" customFormat="false" ht="114" hidden="false" customHeight="true" outlineLevel="0" collapsed="false">
      <c r="A36" s="114" t="str">
        <f aca="false">Checks!$A$630&amp;CHAR(10)&amp;IF(Checks!$I$630="","",Checks!$I$630&amp;": ")&amp;Checks!$J$630</f>
        <v>F19-T12-02
Meal: Meal quantities vs menu checklist</v>
      </c>
      <c r="B36" s="114" t="str">
        <f aca="false">Checks!$K$630&amp;IF(Checks!$O$630="","",IF(Checks!$K$630="","",CHAR(10))&amp;"Note: "&amp;Checks!$O$630)</f>
        <v>Enter expected &amp; actual
Note: Preparation check at caterer - does NOT confirm loading.</v>
      </c>
      <c r="C36" s="114" t="str">
        <f aca="false">Checks!$N$630&amp;CHAR(10)&amp;IF(ISNUMBER(Checks!$R$630),TEXT(Checks!$R$630,"DD-MMM-YY HH:MM"),"")&amp;" "&amp;Checks!$P$630</f>
        <v>Required
28-Oct-26 21:40 KIX</v>
      </c>
      <c r="D36" s="114" t="str">
        <f aca="false">IF(Checks!$U$630="","",Checks!$U$630)&amp;IF(Checks!$AB$630="","",CHAR(10)&amp;"CA: "&amp;Checks!$AB$630)</f>
        <v/>
      </c>
      <c r="E36" s="114" t="str">
        <f aca="false">IF(Checks!$V$630="","",Checks!$V$630)&amp;IF(Checks!$AC$630="","",IF(Checks!$V$630="","",CHAR(10))&amp;"N/A just.: "&amp;Checks!$AC$630)&amp;IF(Checks!$W$630="","",CHAR(10)&amp;"Batch: "&amp;Checks!$W$630)&amp;IF(AND(Checks!$X$630="",Checks!$Y$630=""),"",CHAR(10)&amp;"Exp: "&amp;Checks!$X$630&amp;"  /  Act: "&amp;Checks!$Y$630)</f>
        <v/>
      </c>
      <c r="F36" s="114" t="str">
        <f aca="false">IF(Checks!$Z$630="","","Evidence: "&amp;Checks!$Z$630)&amp;IF(Checks!$AA$630="","",IF(Checks!$Z$630="","",CHAR(10))&amp;"CA: "&amp;Checks!$AA$630)</f>
        <v/>
      </c>
      <c r="G36" s="114" t="str">
        <f aca="false">IF(ISNUMBER(Checks!$AD$630),TEXT(Checks!$AD$630,"DD-MMM-YY HH:MM")&amp;" "&amp;Checks!$P$630,"")&amp;IF(Checks!$AE$630="","",CHAR(10)&amp;"Verifier: "&amp;Checks!$AE$630)&amp;IF(Checks!$T$630="","",CHAR(10)&amp;"PIC: "&amp;Checks!$T$630)</f>
        <v/>
      </c>
      <c r="H36" s="115" t="str">
        <f aca="false">IF(Checks!$AH$630="","",Checks!$AH$630)</f>
        <v>OPEN</v>
      </c>
    </row>
    <row r="37" customFormat="false" ht="114" hidden="false" customHeight="true" outlineLevel="0" collapsed="false">
      <c r="A37" s="114" t="str">
        <f aca="false">Checks!$A$631&amp;CHAR(10)&amp;IF(Checks!$I$631="","",Checks!$I$631&amp;": ")&amp;Checks!$J$631</f>
        <v>F19-T12-03
Equipment: Equipment cleanliness vs GLD</v>
      </c>
      <c r="B37" s="114" t="str">
        <f aca="false">Checks!$K$631&amp;IF(Checks!$O$631="","",IF(Checks!$K$631="","",CHAR(10))&amp;"Note: "&amp;Checks!$O$631)</f>
        <v>Note: Preparation check at caterer - does NOT confirm loading.</v>
      </c>
      <c r="C37" s="114" t="str">
        <f aca="false">Checks!$N$631&amp;CHAR(10)&amp;IF(ISNUMBER(Checks!$R$631),TEXT(Checks!$R$631,"DD-MMM-YY HH:MM"),"")&amp;" "&amp;Checks!$P$631</f>
        <v>Required
28-Oct-26 21:40 KIX</v>
      </c>
      <c r="D37" s="114" t="str">
        <f aca="false">IF(Checks!$U$631="","",Checks!$U$631)&amp;IF(Checks!$AB$631="","",CHAR(10)&amp;"CA: "&amp;Checks!$AB$631)</f>
        <v/>
      </c>
      <c r="E37" s="114" t="str">
        <f aca="false">IF(Checks!$V$631="","",Checks!$V$631)&amp;IF(Checks!$AC$631="","",IF(Checks!$V$631="","",CHAR(10))&amp;"N/A just.: "&amp;Checks!$AC$631)&amp;IF(Checks!$W$631="","",CHAR(10)&amp;"Batch: "&amp;Checks!$W$631)&amp;IF(AND(Checks!$X$631="",Checks!$Y$631=""),"",CHAR(10)&amp;"Exp: "&amp;Checks!$X$631&amp;"  /  Act: "&amp;Checks!$Y$631)</f>
        <v/>
      </c>
      <c r="F37" s="114" t="str">
        <f aca="false">IF(Checks!$Z$631="","","Evidence: "&amp;Checks!$Z$631)&amp;IF(Checks!$AA$631="","",IF(Checks!$Z$631="","",CHAR(10))&amp;"CA: "&amp;Checks!$AA$631)</f>
        <v/>
      </c>
      <c r="G37" s="114" t="str">
        <f aca="false">IF(ISNUMBER(Checks!$AD$631),TEXT(Checks!$AD$631,"DD-MMM-YY HH:MM")&amp;" "&amp;Checks!$P$631,"")&amp;IF(Checks!$AE$631="","",CHAR(10)&amp;"Verifier: "&amp;Checks!$AE$631)&amp;IF(Checks!$T$631="","",CHAR(10)&amp;"PIC: "&amp;Checks!$T$631)</f>
        <v/>
      </c>
      <c r="H37" s="115" t="str">
        <f aca="false">IF(Checks!$AH$631="","",Checks!$AH$631)</f>
        <v>OPEN</v>
      </c>
    </row>
    <row r="38" customFormat="false" ht="114" hidden="false" customHeight="true" outlineLevel="0" collapsed="false">
      <c r="A38" s="114" t="str">
        <f aca="false">Checks!$A$632&amp;CHAR(10)&amp;IF(Checks!$I$632="","",Checks!$I$632&amp;": ")&amp;Checks!$J$632</f>
        <v>F19-T12-04
Equipment: Equipment presentation vs GLD</v>
      </c>
      <c r="B38" s="114" t="str">
        <f aca="false">Checks!$K$632&amp;IF(Checks!$O$632="","",IF(Checks!$K$632="","",CHAR(10))&amp;"Note: "&amp;Checks!$O$632)</f>
        <v>Note: Preparation check at caterer - does NOT confirm loading.</v>
      </c>
      <c r="C38" s="114" t="str">
        <f aca="false">Checks!$N$632&amp;CHAR(10)&amp;IF(ISNUMBER(Checks!$R$632),TEXT(Checks!$R$632,"DD-MMM-YY HH:MM"),"")&amp;" "&amp;Checks!$P$632</f>
        <v>Required
28-Oct-26 21:40 KIX</v>
      </c>
      <c r="D38" s="114" t="str">
        <f aca="false">IF(Checks!$U$632="","",Checks!$U$632)&amp;IF(Checks!$AB$632="","",CHAR(10)&amp;"CA: "&amp;Checks!$AB$632)</f>
        <v/>
      </c>
      <c r="E38" s="114" t="str">
        <f aca="false">IF(Checks!$V$632="","",Checks!$V$632)&amp;IF(Checks!$AC$632="","",IF(Checks!$V$632="","",CHAR(10))&amp;"N/A just.: "&amp;Checks!$AC$632)&amp;IF(Checks!$W$632="","",CHAR(10)&amp;"Batch: "&amp;Checks!$W$632)&amp;IF(AND(Checks!$X$632="",Checks!$Y$632=""),"",CHAR(10)&amp;"Exp: "&amp;Checks!$X$632&amp;"  /  Act: "&amp;Checks!$Y$632)</f>
        <v/>
      </c>
      <c r="F38" s="114" t="str">
        <f aca="false">IF(Checks!$Z$632="","","Evidence: "&amp;Checks!$Z$632)&amp;IF(Checks!$AA$632="","",IF(Checks!$Z$632="","",CHAR(10))&amp;"CA: "&amp;Checks!$AA$632)</f>
        <v/>
      </c>
      <c r="G38" s="114" t="str">
        <f aca="false">IF(ISNUMBER(Checks!$AD$632),TEXT(Checks!$AD$632,"DD-MMM-YY HH:MM")&amp;" "&amp;Checks!$P$632,"")&amp;IF(Checks!$AE$632="","",CHAR(10)&amp;"Verifier: "&amp;Checks!$AE$632)&amp;IF(Checks!$T$632="","",CHAR(10)&amp;"PIC: "&amp;Checks!$T$632)</f>
        <v/>
      </c>
      <c r="H38" s="115" t="str">
        <f aca="false">IF(Checks!$AH$632="","",Checks!$AH$632)</f>
        <v>OPEN</v>
      </c>
    </row>
    <row r="39" customFormat="false" ht="114" hidden="false" customHeight="true" outlineLevel="0" collapsed="false">
      <c r="A39" s="114" t="str">
        <f aca="false">Checks!$A$633&amp;CHAR(10)&amp;IF(Checks!$I$633="","",Checks!$I$633&amp;": ")&amp;Checks!$J$633</f>
        <v>F19-T12-05
Equipment: Equipment serviceability vs GLD</v>
      </c>
      <c r="B39" s="114" t="str">
        <f aca="false">Checks!$K$633&amp;IF(Checks!$O$633="","",IF(Checks!$K$633="","",CHAR(10))&amp;"Note: "&amp;Checks!$O$633)</f>
        <v>Note: Preparation check at caterer - does NOT confirm loading.</v>
      </c>
      <c r="C39" s="114" t="str">
        <f aca="false">Checks!$N$633&amp;CHAR(10)&amp;IF(ISNUMBER(Checks!$R$633),TEXT(Checks!$R$633,"DD-MMM-YY HH:MM"),"")&amp;" "&amp;Checks!$P$633</f>
        <v>Required
28-Oct-26 21:40 KIX</v>
      </c>
      <c r="D39" s="114" t="str">
        <f aca="false">IF(Checks!$U$633="","",Checks!$U$633)&amp;IF(Checks!$AB$633="","",CHAR(10)&amp;"CA: "&amp;Checks!$AB$633)</f>
        <v/>
      </c>
      <c r="E39" s="114" t="str">
        <f aca="false">IF(Checks!$V$633="","",Checks!$V$633)&amp;IF(Checks!$AC$633="","",IF(Checks!$V$633="","",CHAR(10))&amp;"N/A just.: "&amp;Checks!$AC$633)&amp;IF(Checks!$W$633="","",CHAR(10)&amp;"Batch: "&amp;Checks!$W$633)&amp;IF(AND(Checks!$X$633="",Checks!$Y$633=""),"",CHAR(10)&amp;"Exp: "&amp;Checks!$X$633&amp;"  /  Act: "&amp;Checks!$Y$633)</f>
        <v/>
      </c>
      <c r="F39" s="114" t="str">
        <f aca="false">IF(Checks!$Z$633="","","Evidence: "&amp;Checks!$Z$633)&amp;IF(Checks!$AA$633="","",IF(Checks!$Z$633="","",CHAR(10))&amp;"CA: "&amp;Checks!$AA$633)</f>
        <v/>
      </c>
      <c r="G39" s="114" t="str">
        <f aca="false">IF(ISNUMBER(Checks!$AD$633),TEXT(Checks!$AD$633,"DD-MMM-YY HH:MM")&amp;" "&amp;Checks!$P$633,"")&amp;IF(Checks!$AE$633="","",CHAR(10)&amp;"Verifier: "&amp;Checks!$AE$633)&amp;IF(Checks!$T$633="","",CHAR(10)&amp;"PIC: "&amp;Checks!$T$633)</f>
        <v/>
      </c>
      <c r="H39" s="115" t="str">
        <f aca="false">IF(Checks!$AH$633="","",Checks!$AH$633)</f>
        <v>OPEN</v>
      </c>
    </row>
    <row r="40" customFormat="false" ht="201.75" hidden="false" customHeight="true" outlineLevel="0" collapsed="false">
      <c r="A40" s="114" t="str">
        <f aca="false">Checks!$A$634&amp;CHAR(10)&amp;IF(Checks!$I$634="","",Checks!$I$634&amp;": ")&amp;Checks!$J$634</f>
        <v>F19-T12-06
Equipment: Equipment quantities vs GLD</v>
      </c>
      <c r="B40" s="114"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Checks!$N$634&amp;CHAR(10)&amp;IF(ISNUMBER(Checks!$R$634),TEXT(Checks!$R$634,"DD-MMM-YY HH:MM"),"")&amp;" "&amp;Checks!$P$634</f>
        <v>Required
28-Oct-26 21:40 KIX</v>
      </c>
      <c r="D40" s="114" t="str">
        <f aca="false">IF(Checks!$U$634="","",Checks!$U$634)&amp;IF(Checks!$AB$634="","",CHAR(10)&amp;"CA: "&amp;Checks!$AB$634)</f>
        <v/>
      </c>
      <c r="E40" s="114" t="str">
        <f aca="false">IF(Checks!$V$634="","",Checks!$V$634)&amp;IF(Checks!$AC$634="","",IF(Checks!$V$634="","",CHAR(10))&amp;"N/A just.: "&amp;Checks!$AC$634)&amp;IF(Checks!$W$634="","",CHAR(10)&amp;"Batch: "&amp;Checks!$W$634)&amp;IF(AND(Checks!$X$634="",Checks!$Y$634=""),"",CHAR(10)&amp;"Exp: "&amp;Checks!$X$634&amp;"  /  Act: "&amp;Checks!$Y$634)</f>
        <v/>
      </c>
      <c r="F40" s="114" t="str">
        <f aca="false">IF(Checks!$Z$634="","","Evidence: "&amp;Checks!$Z$634)&amp;IF(Checks!$AA$634="","",IF(Checks!$Z$634="","",CHAR(10))&amp;"CA: "&amp;Checks!$AA$634)</f>
        <v/>
      </c>
      <c r="G40" s="114" t="str">
        <f aca="false">IF(ISNUMBER(Checks!$AD$634),TEXT(Checks!$AD$634,"DD-MMM-YY HH:MM")&amp;" "&amp;Checks!$P$634,"")&amp;IF(Checks!$AE$634="","",CHAR(10)&amp;"Verifier: "&amp;Checks!$AE$634)&amp;IF(Checks!$T$634="","",CHAR(10)&amp;"PIC: "&amp;Checks!$T$634)</f>
        <v/>
      </c>
      <c r="H40" s="115" t="str">
        <f aca="false">IF(Checks!$AH$634="","",Checks!$AH$634)</f>
        <v>OPEN</v>
      </c>
    </row>
    <row r="41" customFormat="false" ht="114" hidden="false" customHeight="true" outlineLevel="0" collapsed="false">
      <c r="A41" s="114" t="str">
        <f aca="false">Checks!$A$635&amp;CHAR(10)&amp;IF(Checks!$I$635="","",Checks!$I$635&amp;": ")&amp;Checks!$J$635</f>
        <v>F19-T12-07
Equipment: Loading positions planned vs GLD</v>
      </c>
      <c r="B41" s="114" t="str">
        <f aca="false">Checks!$K$635&amp;IF(Checks!$O$635="","",IF(Checks!$K$635="","",CHAR(10))&amp;"Note: "&amp;Checks!$O$635)</f>
        <v>Note: Preparation check at caterer - does NOT confirm loading.</v>
      </c>
      <c r="C41" s="114" t="str">
        <f aca="false">Checks!$N$635&amp;CHAR(10)&amp;IF(ISNUMBER(Checks!$R$635),TEXT(Checks!$R$635,"DD-MMM-YY HH:MM"),"")&amp;" "&amp;Checks!$P$635</f>
        <v>Required
28-Oct-26 21:40 KIX</v>
      </c>
      <c r="D41" s="114" t="str">
        <f aca="false">IF(Checks!$U$635="","",Checks!$U$635)&amp;IF(Checks!$AB$635="","",CHAR(10)&amp;"CA: "&amp;Checks!$AB$635)</f>
        <v/>
      </c>
      <c r="E41" s="114" t="str">
        <f aca="false">IF(Checks!$V$635="","",Checks!$V$635)&amp;IF(Checks!$AC$635="","",IF(Checks!$V$635="","",CHAR(10))&amp;"N/A just.: "&amp;Checks!$AC$635)&amp;IF(Checks!$W$635="","",CHAR(10)&amp;"Batch: "&amp;Checks!$W$635)&amp;IF(AND(Checks!$X$635="",Checks!$Y$635=""),"",CHAR(10)&amp;"Exp: "&amp;Checks!$X$635&amp;"  /  Act: "&amp;Checks!$Y$635)</f>
        <v/>
      </c>
      <c r="F41" s="114" t="str">
        <f aca="false">IF(Checks!$Z$635="","","Evidence: "&amp;Checks!$Z$635)&amp;IF(Checks!$AA$635="","",IF(Checks!$Z$635="","",CHAR(10))&amp;"CA: "&amp;Checks!$AA$635)</f>
        <v/>
      </c>
      <c r="G41" s="114" t="str">
        <f aca="false">IF(ISNUMBER(Checks!$AD$635),TEXT(Checks!$AD$635,"DD-MMM-YY HH:MM")&amp;" "&amp;Checks!$P$635,"")&amp;IF(Checks!$AE$635="","",CHAR(10)&amp;"Verifier: "&amp;Checks!$AE$635)&amp;IF(Checks!$T$635="","",CHAR(10)&amp;"PIC: "&amp;Checks!$T$635)</f>
        <v/>
      </c>
      <c r="H41" s="115" t="str">
        <f aca="false">IF(Checks!$AH$635="","",Checks!$AH$635)</f>
        <v>OPEN</v>
      </c>
    </row>
    <row r="42" customFormat="false" ht="114" hidden="false" customHeight="true" outlineLevel="0" collapsed="false">
      <c r="A42" s="114" t="str">
        <f aca="false">Checks!$A$636&amp;CHAR(10)&amp;IF(Checks!$I$636="","",Checks!$I$636&amp;": ")&amp;Checks!$J$636</f>
        <v>F19-T12-08
Seat Linen: Seat pillow (EY) - prepared</v>
      </c>
      <c r="B42" s="114" t="str">
        <f aca="false">Checks!$K$636&amp;IF(Checks!$O$636="","",IF(Checks!$K$636="","",CHAR(10))&amp;"Note: "&amp;Checks!$O$636)</f>
        <v>Available 100% (ticked in reference)
Note: Reference gives no uplift stn for this item: preparation checked at the meal uplift stn (KIX) - confirm with caterer.</v>
      </c>
      <c r="C42" s="114" t="str">
        <f aca="false">Checks!$N$636&amp;CHAR(10)&amp;IF(ISNUMBER(Checks!$R$636),TEXT(Checks!$R$636,"DD-MMM-YY HH:MM"),"")&amp;" "&amp;Checks!$P$636</f>
        <v>Required
28-Oct-26 21:40 KIX</v>
      </c>
      <c r="D42" s="114" t="str">
        <f aca="false">IF(Checks!$U$636="","",Checks!$U$636)&amp;IF(Checks!$AB$636="","",CHAR(10)&amp;"CA: "&amp;Checks!$AB$636)</f>
        <v/>
      </c>
      <c r="E42" s="114" t="str">
        <f aca="false">IF(Checks!$V$636="","",Checks!$V$636)&amp;IF(Checks!$AC$636="","",IF(Checks!$V$636="","",CHAR(10))&amp;"N/A just.: "&amp;Checks!$AC$636)&amp;IF(Checks!$W$636="","",CHAR(10)&amp;"Batch: "&amp;Checks!$W$636)&amp;IF(AND(Checks!$X$636="",Checks!$Y$636=""),"",CHAR(10)&amp;"Exp: "&amp;Checks!$X$636&amp;"  /  Act: "&amp;Checks!$Y$636)</f>
        <v/>
      </c>
      <c r="F42" s="114" t="str">
        <f aca="false">IF(Checks!$Z$636="","","Evidence: "&amp;Checks!$Z$636)&amp;IF(Checks!$AA$636="","",IF(Checks!$Z$636="","",CHAR(10))&amp;"CA: "&amp;Checks!$AA$636)</f>
        <v/>
      </c>
      <c r="G42" s="114" t="str">
        <f aca="false">IF(ISNUMBER(Checks!$AD$636),TEXT(Checks!$AD$636,"DD-MMM-YY HH:MM")&amp;" "&amp;Checks!$P$636,"")&amp;IF(Checks!$AE$636="","",CHAR(10)&amp;"Verifier: "&amp;Checks!$AE$636)&amp;IF(Checks!$T$636="","",CHAR(10)&amp;"PIC: "&amp;Checks!$T$636)</f>
        <v/>
      </c>
      <c r="H42" s="115" t="str">
        <f aca="false">IF(Checks!$AH$636="","",Checks!$AH$636)</f>
        <v>OPEN</v>
      </c>
    </row>
    <row r="43" customFormat="false" ht="213" hidden="false" customHeight="true" outlineLevel="0" collapsed="false">
      <c r="A43" s="114" t="str">
        <f aca="false">Checks!$A$637&amp;CHAR(10)&amp;IF(Checks!$I$637="","",Checks!$I$637&amp;": ")&amp;Checks!$J$637</f>
        <v>F19-T12-09
Seat Linen: Blanket (EY) - prepared</v>
      </c>
      <c r="B43" s="114"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4" t="str">
        <f aca="false">Checks!$N$637&amp;CHAR(10)&amp;IF(ISNUMBER(Checks!$R$637),TEXT(Checks!$R$637,"DD-MMM-YY HH:MM"),"")&amp;" "&amp;Checks!$P$637</f>
        <v>Required
28-Oct-26 21:40 KIX</v>
      </c>
      <c r="D43" s="114" t="str">
        <f aca="false">IF(Checks!$U$637="","",Checks!$U$637)&amp;IF(Checks!$AB$637="","",CHAR(10)&amp;"CA: "&amp;Checks!$AB$637)</f>
        <v/>
      </c>
      <c r="E43" s="114" t="str">
        <f aca="false">IF(Checks!$V$637="","",Checks!$V$637)&amp;IF(Checks!$AC$637="","",IF(Checks!$V$637="","",CHAR(10))&amp;"N/A just.: "&amp;Checks!$AC$637)&amp;IF(Checks!$W$637="","",CHAR(10)&amp;"Batch: "&amp;Checks!$W$637)&amp;IF(AND(Checks!$X$637="",Checks!$Y$637=""),"",CHAR(10)&amp;"Exp: "&amp;Checks!$X$637&amp;"  /  Act: "&amp;Checks!$Y$637)</f>
        <v>
Exp: 280  /  Act: </v>
      </c>
      <c r="F43" s="114" t="str">
        <f aca="false">IF(Checks!$Z$637="","","Evidence: "&amp;Checks!$Z$637)&amp;IF(Checks!$AA$637="","",IF(Checks!$Z$637="","",CHAR(10))&amp;"CA: "&amp;Checks!$AA$637)</f>
        <v/>
      </c>
      <c r="G43" s="114" t="str">
        <f aca="false">IF(ISNUMBER(Checks!$AD$637),TEXT(Checks!$AD$637,"DD-MMM-YY HH:MM")&amp;" "&amp;Checks!$P$637,"")&amp;IF(Checks!$AE$637="","",CHAR(10)&amp;"Verifier: "&amp;Checks!$AE$637)&amp;IF(Checks!$T$637="","",CHAR(10)&amp;"PIC: "&amp;Checks!$T$637)</f>
        <v/>
      </c>
      <c r="H43" s="115" t="str">
        <f aca="false">IF(Checks!$AH$637="","",Checks!$AH$637)</f>
        <v>OPEN</v>
      </c>
    </row>
    <row r="44" customFormat="false" ht="201.75" hidden="false" customHeight="true" outlineLevel="0" collapsed="false">
      <c r="A44" s="114" t="str">
        <f aca="false">Checks!$A$638&amp;CHAR(10)&amp;IF(Checks!$I$638="","",Checks!$I$638&amp;": ")&amp;Checks!$J$638</f>
        <v>F19-T12-10
Sales Cart: Sales cart (caterer PASB) - prepared</v>
      </c>
      <c r="B44" s="114"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4" t="str">
        <f aca="false">Checks!$N$638&amp;CHAR(10)&amp;IF(ISNUMBER(Checks!$R$638),TEXT(Checks!$R$638,"DD-MMM-YY HH:MM"),"")&amp;" "&amp;Checks!$P$638</f>
        <v>Clarification required
28-Oct-26 21:40 KIX</v>
      </c>
      <c r="D44" s="114" t="str">
        <f aca="false">IF(Checks!$U$638="","",Checks!$U$638)&amp;IF(Checks!$AB$638="","",CHAR(10)&amp;"CA: "&amp;Checks!$AB$638)</f>
        <v/>
      </c>
      <c r="E44" s="114" t="str">
        <f aca="false">IF(Checks!$V$638="","",Checks!$V$638)&amp;IF(Checks!$AC$638="","",IF(Checks!$V$638="","",CHAR(10))&amp;"N/A just.: "&amp;Checks!$AC$638)&amp;IF(Checks!$W$638="","",CHAR(10)&amp;"Batch: "&amp;Checks!$W$638)&amp;IF(AND(Checks!$X$638="",Checks!$Y$638=""),"",CHAR(10)&amp;"Exp: "&amp;Checks!$X$638&amp;"  /  Act: "&amp;Checks!$Y$638)</f>
        <v/>
      </c>
      <c r="F44" s="114" t="str">
        <f aca="false">IF(Checks!$Z$638="","","Evidence: "&amp;Checks!$Z$638)&amp;IF(Checks!$AA$638="","",IF(Checks!$Z$638="","",CHAR(10))&amp;"CA: "&amp;Checks!$AA$638)</f>
        <v/>
      </c>
      <c r="G44" s="114" t="str">
        <f aca="false">IF(ISNUMBER(Checks!$AD$638),TEXT(Checks!$AD$638,"DD-MMM-YY HH:MM")&amp;" "&amp;Checks!$P$638,"")&amp;IF(Checks!$AE$638="","",CHAR(10)&amp;"Verifier: "&amp;Checks!$AE$638)&amp;IF(Checks!$T$638="","",CHAR(10)&amp;"PIC: "&amp;Checks!$T$638)</f>
        <v/>
      </c>
      <c r="H44" s="115" t="str">
        <f aca="false">IF(Checks!$AH$638="","",Checks!$AH$638)</f>
        <v>OPEN – CLARIFICATION</v>
      </c>
    </row>
    <row r="45" customFormat="false" ht="25.5" hidden="false" customHeight="true" outlineLevel="0" collapsed="false">
      <c r="A45" s="113"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Checks!$A$639&amp;CHAR(10)&amp;IF(Checks!$I$639="","",Checks!$I$639&amp;": ")&amp;Checks!$J$639</f>
        <v>F19-UPL-01
Meal: Meals physically uplifted on board - quantity vs menu checklist</v>
      </c>
      <c r="B46" s="114" t="str">
        <f aca="false">Checks!$K$639&amp;IF(Checks!$O$639="","",IF(Checks!$K$639="","",CHAR(10))&amp;"Note: "&amp;Checks!$O$639)</f>
        <v>Enter expected &amp; actual
Note: Confirm on board before departure; completion time must fall inside the uplift window.</v>
      </c>
      <c r="C46" s="114" t="str">
        <f aca="false">Checks!$N$639&amp;CHAR(10)&amp;IF(ISNUMBER(Checks!$R$639),TEXT(Checks!$R$639,"DD-MMM-YY HH:MM"),"")&amp;" "&amp;Checks!$P$639</f>
        <v>Required
29-Oct-26 09:40 KIX</v>
      </c>
      <c r="D46" s="114" t="str">
        <f aca="false">IF(Checks!$U$639="","",Checks!$U$639)&amp;IF(Checks!$AB$639="","",CHAR(10)&amp;"CA: "&amp;Checks!$AB$639)</f>
        <v/>
      </c>
      <c r="E46" s="114" t="str">
        <f aca="false">IF(Checks!$V$639="","",Checks!$V$639)&amp;IF(Checks!$AC$639="","",IF(Checks!$V$639="","",CHAR(10))&amp;"N/A just.: "&amp;Checks!$AC$639)&amp;IF(Checks!$W$639="","",CHAR(10)&amp;"Batch: "&amp;Checks!$W$639)&amp;IF(AND(Checks!$X$639="",Checks!$Y$639=""),"",CHAR(10)&amp;"Exp: "&amp;Checks!$X$639&amp;"  /  Act: "&amp;Checks!$Y$639)</f>
        <v/>
      </c>
      <c r="F46" s="114" t="str">
        <f aca="false">IF(Checks!$Z$639="","","Evidence: "&amp;Checks!$Z$639)&amp;IF(Checks!$AA$639="","",IF(Checks!$Z$639="","",CHAR(10))&amp;"CA: "&amp;Checks!$AA$639)</f>
        <v/>
      </c>
      <c r="G46" s="114" t="str">
        <f aca="false">IF(ISNUMBER(Checks!$AD$639),TEXT(Checks!$AD$639,"DD-MMM-YY HH:MM")&amp;" "&amp;Checks!$P$639,"")&amp;IF(Checks!$AE$639="","",CHAR(10)&amp;"Verifier: "&amp;Checks!$AE$639)&amp;IF(Checks!$T$639="","",CHAR(10)&amp;"PIC: "&amp;Checks!$T$639)</f>
        <v/>
      </c>
      <c r="H46" s="115" t="str">
        <f aca="false">IF(Checks!$AH$639="","",Checks!$AH$639)</f>
        <v>OPEN</v>
      </c>
    </row>
    <row r="47" customFormat="false" ht="114" hidden="false" customHeight="true" outlineLevel="0" collapsed="false">
      <c r="A47" s="114" t="str">
        <f aca="false">Checks!$A$640&amp;CHAR(10)&amp;IF(Checks!$I$640="","",Checks!$I$640&amp;": ")&amp;Checks!$J$640</f>
        <v>F19-UPL-02
Equipment: Equipment physically loaded at GLD positions - quantity &amp; positions</v>
      </c>
      <c r="B47" s="114" t="str">
        <f aca="false">Checks!$K$640&amp;IF(Checks!$O$640="","",IF(Checks!$K$640="","",CHAR(10))&amp;"Note: "&amp;Checks!$O$640)</f>
        <v>Enter expected &amp; actual
Note: Confirm on board before departure; completion time must fall inside the uplift window.</v>
      </c>
      <c r="C47" s="114" t="str">
        <f aca="false">Checks!$N$640&amp;CHAR(10)&amp;IF(ISNUMBER(Checks!$R$640),TEXT(Checks!$R$640,"DD-MMM-YY HH:MM"),"")&amp;" "&amp;Checks!$P$640</f>
        <v>Required
29-Oct-26 09:40 KIX</v>
      </c>
      <c r="D47" s="114" t="str">
        <f aca="false">IF(Checks!$U$640="","",Checks!$U$640)&amp;IF(Checks!$AB$640="","",CHAR(10)&amp;"CA: "&amp;Checks!$AB$640)</f>
        <v/>
      </c>
      <c r="E47" s="114" t="str">
        <f aca="false">IF(Checks!$V$640="","",Checks!$V$640)&amp;IF(Checks!$AC$640="","",IF(Checks!$V$640="","",CHAR(10))&amp;"N/A just.: "&amp;Checks!$AC$640)&amp;IF(Checks!$W$640="","",CHAR(10)&amp;"Batch: "&amp;Checks!$W$640)&amp;IF(AND(Checks!$X$640="",Checks!$Y$640=""),"",CHAR(10)&amp;"Exp: "&amp;Checks!$X$640&amp;"  /  Act: "&amp;Checks!$Y$640)</f>
        <v/>
      </c>
      <c r="F47" s="114" t="str">
        <f aca="false">IF(Checks!$Z$640="","","Evidence: "&amp;Checks!$Z$640)&amp;IF(Checks!$AA$640="","",IF(Checks!$Z$640="","",CHAR(10))&amp;"CA: "&amp;Checks!$AA$640)</f>
        <v/>
      </c>
      <c r="G47" s="114" t="str">
        <f aca="false">IF(ISNUMBER(Checks!$AD$640),TEXT(Checks!$AD$640,"DD-MMM-YY HH:MM")&amp;" "&amp;Checks!$P$640,"")&amp;IF(Checks!$AE$640="","",CHAR(10)&amp;"Verifier: "&amp;Checks!$AE$640)&amp;IF(Checks!$T$640="","",CHAR(10)&amp;"PIC: "&amp;Checks!$T$640)</f>
        <v/>
      </c>
      <c r="H47" s="115" t="str">
        <f aca="false">IF(Checks!$AH$640="","",Checks!$AH$640)</f>
        <v>OPEN</v>
      </c>
    </row>
    <row r="48" customFormat="false" ht="114" hidden="false" customHeight="true" outlineLevel="0" collapsed="false">
      <c r="A48" s="114" t="str">
        <f aca="false">Checks!$A$641&amp;CHAR(10)&amp;IF(Checks!$I$641="","",Checks!$I$641&amp;": ")&amp;Checks!$J$641</f>
        <v>F19-UPL-03
Seat Linen: Seat pillow (EY) - on board</v>
      </c>
      <c r="B48" s="114" t="str">
        <f aca="false">Checks!$K$641&amp;IF(Checks!$O$641="","",IF(Checks!$K$641="","",CHAR(10))&amp;"Note: "&amp;Checks!$O$641)</f>
        <v>Available 100% (ticked in reference)</v>
      </c>
      <c r="C48" s="114" t="str">
        <f aca="false">Checks!$N$641&amp;CHAR(10)&amp;IF(ISNUMBER(Checks!$R$641),TEXT(Checks!$R$641,"DD-MMM-YY HH:MM"),"")&amp;" "&amp;Checks!$P$641</f>
        <v>Required
29-Oct-26 09:40 KIX</v>
      </c>
      <c r="D48" s="114" t="str">
        <f aca="false">IF(Checks!$U$641="","",Checks!$U$641)&amp;IF(Checks!$AB$641="","",CHAR(10)&amp;"CA: "&amp;Checks!$AB$641)</f>
        <v/>
      </c>
      <c r="E48" s="114" t="str">
        <f aca="false">IF(Checks!$V$641="","",Checks!$V$641)&amp;IF(Checks!$AC$641="","",IF(Checks!$V$641="","",CHAR(10))&amp;"N/A just.: "&amp;Checks!$AC$641)&amp;IF(Checks!$W$641="","",CHAR(10)&amp;"Batch: "&amp;Checks!$W$641)&amp;IF(AND(Checks!$X$641="",Checks!$Y$641=""),"",CHAR(10)&amp;"Exp: "&amp;Checks!$X$641&amp;"  /  Act: "&amp;Checks!$Y$641)</f>
        <v/>
      </c>
      <c r="F48" s="114" t="str">
        <f aca="false">IF(Checks!$Z$641="","","Evidence: "&amp;Checks!$Z$641)&amp;IF(Checks!$AA$641="","",IF(Checks!$Z$641="","",CHAR(10))&amp;"CA: "&amp;Checks!$AA$641)</f>
        <v/>
      </c>
      <c r="G48" s="114" t="str">
        <f aca="false">IF(ISNUMBER(Checks!$AD$641),TEXT(Checks!$AD$641,"DD-MMM-YY HH:MM")&amp;" "&amp;Checks!$P$641,"")&amp;IF(Checks!$AE$641="","",CHAR(10)&amp;"Verifier: "&amp;Checks!$AE$641)&amp;IF(Checks!$T$641="","",CHAR(10)&amp;"PIC: "&amp;Checks!$T$641)</f>
        <v/>
      </c>
      <c r="H48" s="115" t="str">
        <f aca="false">IF(Checks!$AH$641="","",Checks!$AH$641)</f>
        <v>OPEN</v>
      </c>
    </row>
    <row r="49" customFormat="false" ht="135.75" hidden="false" customHeight="true" outlineLevel="0" collapsed="false">
      <c r="A49" s="114" t="str">
        <f aca="false">Checks!$A$642&amp;CHAR(10)&amp;IF(Checks!$I$642="","",Checks!$I$642&amp;": ")&amp;Checks!$J$642</f>
        <v>F19-UPL-04
Seat Linen: Blanket (EY) - on board</v>
      </c>
      <c r="B49" s="114"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4" t="str">
        <f aca="false">Checks!$N$642&amp;CHAR(10)&amp;IF(ISNUMBER(Checks!$R$642),TEXT(Checks!$R$642,"DD-MMM-YY HH:MM"),"")&amp;" "&amp;Checks!$P$642</f>
        <v>Required
29-Oct-26 09:40 KIX</v>
      </c>
      <c r="D49" s="114" t="str">
        <f aca="false">IF(Checks!$U$642="","",Checks!$U$642)&amp;IF(Checks!$AB$642="","",CHAR(10)&amp;"CA: "&amp;Checks!$AB$642)</f>
        <v/>
      </c>
      <c r="E49" s="114" t="str">
        <f aca="false">IF(Checks!$V$642="","",Checks!$V$642)&amp;IF(Checks!$AC$642="","",IF(Checks!$V$642="","",CHAR(10))&amp;"N/A just.: "&amp;Checks!$AC$642)&amp;IF(Checks!$W$642="","",CHAR(10)&amp;"Batch: "&amp;Checks!$W$642)&amp;IF(AND(Checks!$X$642="",Checks!$Y$642=""),"",CHAR(10)&amp;"Exp: "&amp;Checks!$X$642&amp;"  /  Act: "&amp;Checks!$Y$642)</f>
        <v>
Exp: 280  /  Act: </v>
      </c>
      <c r="F49" s="114" t="str">
        <f aca="false">IF(Checks!$Z$642="","","Evidence: "&amp;Checks!$Z$642)&amp;IF(Checks!$AA$642="","",IF(Checks!$Z$642="","",CHAR(10))&amp;"CA: "&amp;Checks!$AA$642)</f>
        <v/>
      </c>
      <c r="G49" s="114" t="str">
        <f aca="false">IF(ISNUMBER(Checks!$AD$642),TEXT(Checks!$AD$642,"DD-MMM-YY HH:MM")&amp;" "&amp;Checks!$P$642,"")&amp;IF(Checks!$AE$642="","",CHAR(10)&amp;"Verifier: "&amp;Checks!$AE$642)&amp;IF(Checks!$T$642="","",CHAR(10)&amp;"PIC: "&amp;Checks!$T$642)</f>
        <v/>
      </c>
      <c r="H49" s="115" t="str">
        <f aca="false">IF(Checks!$AH$642="","",Checks!$AH$642)</f>
        <v>OPEN</v>
      </c>
    </row>
    <row r="50" customFormat="false" ht="135.75" hidden="false" customHeight="true" outlineLevel="0" collapsed="false">
      <c r="A50" s="114" t="str">
        <f aca="false">Checks!$A$643&amp;CHAR(10)&amp;IF(Checks!$I$643="","",Checks!$I$643&amp;": ")&amp;Checks!$J$643</f>
        <v>F19-UPL-05
Sales Cart: Sales cart (caterer PASB) - on board</v>
      </c>
      <c r="B50" s="114"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4" t="str">
        <f aca="false">Checks!$N$643&amp;CHAR(10)&amp;IF(ISNUMBER(Checks!$R$643),TEXT(Checks!$R$643,"DD-MMM-YY HH:MM"),"")&amp;" "&amp;Checks!$P$643</f>
        <v>Clarification required
29-Oct-26 09:40 KIX</v>
      </c>
      <c r="D50" s="114" t="str">
        <f aca="false">IF(Checks!$U$643="","",Checks!$U$643)&amp;IF(Checks!$AB$643="","",CHAR(10)&amp;"CA: "&amp;Checks!$AB$643)</f>
        <v/>
      </c>
      <c r="E50" s="114" t="str">
        <f aca="false">IF(Checks!$V$643="","",Checks!$V$643)&amp;IF(Checks!$AC$643="","",IF(Checks!$V$643="","",CHAR(10))&amp;"N/A just.: "&amp;Checks!$AC$643)&amp;IF(Checks!$W$643="","",CHAR(10)&amp;"Batch: "&amp;Checks!$W$643)&amp;IF(AND(Checks!$X$643="",Checks!$Y$643=""),"",CHAR(10)&amp;"Exp: "&amp;Checks!$X$643&amp;"  /  Act: "&amp;Checks!$Y$643)</f>
        <v/>
      </c>
      <c r="F50" s="114" t="str">
        <f aca="false">IF(Checks!$Z$643="","","Evidence: "&amp;Checks!$Z$643)&amp;IF(Checks!$AA$643="","",IF(Checks!$Z$643="","",CHAR(10))&amp;"CA: "&amp;Checks!$AA$643)</f>
        <v/>
      </c>
      <c r="G50" s="114" t="str">
        <f aca="false">IF(ISNUMBER(Checks!$AD$643),TEXT(Checks!$AD$643,"DD-MMM-YY HH:MM")&amp;" "&amp;Checks!$P$643,"")&amp;IF(Checks!$AE$643="","",CHAR(10)&amp;"Verifier: "&amp;Checks!$AE$643)&amp;IF(Checks!$T$643="","",CHAR(10)&amp;"PIC: "&amp;Checks!$T$643)</f>
        <v/>
      </c>
      <c r="H50" s="115" t="str">
        <f aca="false">IF(Checks!$AH$643="","",Checks!$AH$643)</f>
        <v>OPEN – CLARIFICATION</v>
      </c>
    </row>
    <row r="52" customFormat="false" ht="24" hidden="false" customHeight="true" outlineLevel="0" collapsed="false">
      <c r="A52" s="116" t="s">
        <v>3453</v>
      </c>
      <c r="B52" s="116"/>
      <c r="C52" s="116"/>
      <c r="D52" s="116"/>
      <c r="E52" s="116" t="s">
        <v>3454</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3408</v>
      </c>
      <c r="B2" s="94" t="str">
        <f aca="false">Flights!$F$24&amp;"   "&amp;TEXT(Flights!$D$24,"DD-MMM-YY")&amp;" ("&amp;Flights!$E$24&amp;")"</f>
        <v>MH1450   29-Oct-26 (THU)</v>
      </c>
      <c r="C2" s="94"/>
      <c r="D2" s="94"/>
      <c r="E2" s="95" t="s">
        <v>3409</v>
      </c>
      <c r="F2" s="96" t="str">
        <f aca="false">Flights!$AT$24</f>
        <v>NOT READY – DOCUMENTS</v>
      </c>
      <c r="G2" s="96"/>
      <c r="H2" s="96"/>
    </row>
    <row r="3" customFormat="false" ht="24" hidden="false" customHeight="true" outlineLevel="0" collapsed="false">
      <c r="A3" s="93" t="s">
        <v>3410</v>
      </c>
      <c r="B3" s="94" t="str">
        <f aca="false">Flights!$G$24&amp;" → "&amp;Flights!$H$24&amp;"   Class "&amp;Flights!$K$24&amp;"   Seat "&amp;Flights!$O$24</f>
        <v>KUL → LGK   Class EY   Seat 4A</v>
      </c>
      <c r="C3" s="94"/>
      <c r="D3" s="94"/>
      <c r="E3" s="95" t="s">
        <v>73</v>
      </c>
      <c r="F3" s="95" t="s">
        <v>3411</v>
      </c>
      <c r="G3" s="95" t="s">
        <v>3412</v>
      </c>
      <c r="H3" s="95"/>
    </row>
    <row r="4" customFormat="false" ht="24" hidden="false" customHeight="true" outlineLevel="0" collapsed="false">
      <c r="A4" s="93" t="s">
        <v>3413</v>
      </c>
      <c r="B4" s="94" t="str">
        <f aca="false">IF(ISNUMBER(Flights!$I$24),TEXT(Flights!$I$24,"DD-MMM-YY HH:MM"),"")&amp;" "&amp;Flights!$G$24&amp;"  →  "&amp;IF(ISNUMBER(Flights!$J$24),TEXT(Flights!$J$24,"DD-MMM-YY HH:MM"),"")&amp;" "&amp;Flights!$H$24</f>
        <v>29-Oct-26 18:30 KUL  →  29-Oct-26 20:00 LGK</v>
      </c>
      <c r="C4" s="94"/>
      <c r="D4" s="94"/>
      <c r="E4" s="93" t="s">
        <v>3414</v>
      </c>
      <c r="F4" s="97" t="str">
        <f aca="false">IF(ISNUMBER(Flights!$AG$24),TEXT(Flights!$AG$24,"DD-MMM-YY HH:MM"),"")&amp;" "&amp;Flights!$V$24</f>
        <v>22-Oct-26 18:30 KUL</v>
      </c>
      <c r="G4" s="98" t="n">
        <f aca="false">Flights!$AJ$24</f>
        <v>0</v>
      </c>
      <c r="H4" s="98"/>
    </row>
    <row r="5" customFormat="false" ht="24" hidden="false" customHeight="true" outlineLevel="0" collapsed="false">
      <c r="A5" s="93" t="s">
        <v>3415</v>
      </c>
      <c r="B5" s="94" t="str">
        <f aca="false">Flights!$L$24&amp;" – "&amp;Flights!$M$24</f>
        <v>B738MAX – B737-8 (B7M8)</v>
      </c>
      <c r="C5" s="94"/>
      <c r="D5" s="94"/>
      <c r="E5" s="93" t="s">
        <v>3416</v>
      </c>
      <c r="F5" s="97" t="str">
        <f aca="false">IF(ISNUMBER(Flights!$AH$24),TEXT(Flights!$AH$24,"DD-MMM-YY HH:MM"),"")&amp;" "&amp;Flights!$V$24</f>
        <v>28-Oct-26 18:30 KUL</v>
      </c>
      <c r="G5" s="98" t="n">
        <f aca="false">Flights!$AK$24</f>
        <v>0</v>
      </c>
      <c r="H5" s="98"/>
    </row>
    <row r="6" customFormat="false" ht="24" hidden="false" customHeight="true" outlineLevel="0" collapsed="false">
      <c r="A6" s="93" t="s">
        <v>3417</v>
      </c>
      <c r="B6" s="94" t="str">
        <f aca="false">IF(TRIM(Flights!$N$24)="","__________________",Flights!$N$24)</f>
        <v>__________________</v>
      </c>
      <c r="C6" s="94"/>
      <c r="D6" s="94"/>
      <c r="E6" s="93" t="s">
        <v>3418</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3419</v>
      </c>
      <c r="B7" s="94" t="str">
        <f aca="false">Flights!$T$24</f>
        <v>Refreshment (Peanut &amp; Water)</v>
      </c>
      <c r="C7" s="94"/>
      <c r="D7" s="94"/>
      <c r="E7" s="93" t="s">
        <v>3420</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155</v>
      </c>
      <c r="B8" s="94" t="str">
        <f aca="false">Flights!$V$24&amp;"   (reference uplift stns: "&amp;Flights!$U$24&amp;")"</f>
        <v>KUL   (reference uplift stns: KUL)</v>
      </c>
      <c r="C8" s="94"/>
      <c r="D8" s="94"/>
      <c r="E8" s="93" t="s">
        <v>3421</v>
      </c>
      <c r="F8" s="99" t="s">
        <v>3422</v>
      </c>
      <c r="G8" s="98" t="n">
        <f aca="false">Flights!$AN$24</f>
        <v>0</v>
      </c>
      <c r="H8" s="98"/>
    </row>
    <row r="9" customFormat="false" ht="12.75" hidden="false" customHeight="true" outlineLevel="0" collapsed="false">
      <c r="A9" s="93" t="s">
        <v>3423</v>
      </c>
      <c r="B9" s="94" t="str">
        <f aca="false">TRIM(Flights!$P$24&amp;"  "&amp;Flights!$Q$24)</f>
        <v>1H 45M Overnight LGK</v>
      </c>
      <c r="C9" s="94"/>
      <c r="D9" s="94"/>
      <c r="E9" s="93" t="s">
        <v>3424</v>
      </c>
      <c r="F9" s="100" t="n">
        <f aca="false">Flights!$AP$24</f>
        <v>0</v>
      </c>
      <c r="G9" s="100" t="n">
        <f aca="false">Flights!$AQ$24</f>
        <v>0</v>
      </c>
      <c r="H9" s="100" t="n">
        <f aca="false">Flights!$AU$24</f>
        <v>0</v>
      </c>
    </row>
    <row r="10" customFormat="false" ht="24" hidden="false" customHeight="true" outlineLevel="0" collapsed="false">
      <c r="A10" s="93" t="s">
        <v>3425</v>
      </c>
      <c r="B10" s="94" t="str">
        <f aca="false">IF(TRIM(Flights!$X$24)="","__________________",Flights!$X$24)</f>
        <v>__________________</v>
      </c>
      <c r="C10" s="94"/>
      <c r="D10" s="94"/>
      <c r="E10" s="93" t="s">
        <v>3426</v>
      </c>
      <c r="F10" s="100" t="n">
        <f aca="false">Flights!$AO$24</f>
        <v>20</v>
      </c>
      <c r="G10" s="100" t="n">
        <f aca="false">Flights!$AS$24</f>
        <v>0</v>
      </c>
      <c r="H10" s="100" t="n">
        <f aca="false">Flights!$AR$24</f>
        <v>2</v>
      </c>
    </row>
    <row r="11" customFormat="false" ht="21" hidden="false" customHeight="true" outlineLevel="0" collapsed="false">
      <c r="A11" s="93" t="s">
        <v>3427</v>
      </c>
      <c r="B11" s="94" t="str">
        <f aca="false">IF(TRIM(Flights!$Y$24)="","__________________",Flights!$Y$24)</f>
        <v>__________________</v>
      </c>
      <c r="C11" s="94"/>
      <c r="D11" s="94"/>
      <c r="E11" s="93" t="s">
        <v>3428</v>
      </c>
      <c r="F11" s="100" t="str">
        <f aca="false">Flights!$AV$24&amp;" / "&amp;Flights!$AW$24</f>
        <v>0 / 20</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IF(Documents!$F$24="","",Documents!$F$24)</f>
        <v/>
      </c>
      <c r="C14" s="99" t="str">
        <f aca="false">IF(Documents!$G$24="","",Documents!$G$24)&amp;IF(ISNUMBER(Documents!$H$24),"  "&amp;TEXT(Documents!$H$24,"DD-MMM-YY"),"")</f>
        <v/>
      </c>
      <c r="D14" s="99"/>
      <c r="E14" s="107" t="str">
        <f aca="false">IF(Documents!$J$24="OUTSTANDING","OUTSTANDING – attach before T-7D (due "&amp;IF(ISNUMBER(Flights!$AG$24),TEXT(Flights!$AG$24,"DD-MMM-YY HH:MM"),"")&amp;" "&amp;Flights!$V$24&amp;")",IF(Documents!$J$24="","Status not recorded",Documents!$J$24))</f>
        <v>OUTSTANDING – attach before T-7D (due 22-Oct-26 18:30 KUL)</v>
      </c>
      <c r="F14" s="108" t="str">
        <f aca="false">"Staple behind this sheet as page A1."&amp;IF(Documents!$I$24="",""," Location: "&amp;Documents!$I$24)</f>
        <v>Staple behind this sheet as page A1.</v>
      </c>
      <c r="G14" s="108"/>
      <c r="H14" s="108"/>
    </row>
    <row r="15" customFormat="false" ht="36" hidden="false" customHeight="true" outlineLevel="0" collapsed="false">
      <c r="A15" s="93" t="s">
        <v>3439</v>
      </c>
      <c r="B15" s="94" t="str">
        <f aca="false">IF(Documents!$K$24="","",Documents!$K$24)</f>
        <v/>
      </c>
      <c r="C15" s="99" t="str">
        <f aca="false">IF(Documents!$L$24="","",Documents!$L$24)&amp;IF(ISNUMBER(Documents!$M$24),"  "&amp;TEXT(Documents!$M$24,"DD-MMM-YY"),"")</f>
        <v/>
      </c>
      <c r="D15" s="99"/>
      <c r="E15" s="107" t="str">
        <f aca="false">IF(Documents!$O$24="OUTSTANDING","OUTSTANDING – attach before T-7D (due "&amp;IF(ISNUMBER(Flights!$AG$24),TEXT(Flights!$AG$24,"DD-MMM-YY HH:MM"),"")&amp;" "&amp;Flights!$V$24&amp;")",IF(Documents!$O$24="","Status not recorded",Documents!$O$24))</f>
        <v>OUTSTANDING – attach before T-7D (due 22-Oct-26 18:30 KUL)</v>
      </c>
      <c r="F15" s="108" t="str">
        <f aca="false">"Staple behind this sheet as page A2."&amp;IF(Documents!$N$24="",""," Location: "&amp;Documents!$N$24)</f>
        <v>Staple behind this sheet as page A2.</v>
      </c>
      <c r="G15" s="108"/>
      <c r="H15" s="108"/>
    </row>
    <row r="16" customFormat="false" ht="22.5" hidden="false" customHeight="true" outlineLevel="0" collapsed="false">
      <c r="A16" s="93" t="s">
        <v>3440</v>
      </c>
      <c r="B16" s="109" t="str">
        <f aca="false">IF(Documents!$Q$24="","",Documents!$Q$24)</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Checks!$A$644&amp;CHAR(10)&amp;IF(Checks!$I$644="","",Checks!$I$644&amp;": ")&amp;Checks!$J$644</f>
        <v>F20-T7-01
Meal: Meal sensory testing completed for this flight's menu cycle (assessed class)</v>
      </c>
      <c r="B23" s="114" t="str">
        <f aca="false">Checks!$K$644&amp;IF(Checks!$O$644="","",IF(Checks!$K$644="","",CHAR(10))&amp;"Note: "&amp;Checks!$O$644)</f>
        <v>Record panel result / score in Result
Note: Refreshment service: sensory test covers the refreshment items.</v>
      </c>
      <c r="C23" s="114" t="str">
        <f aca="false">Checks!$N$644&amp;CHAR(10)&amp;IF(ISNUMBER(Checks!$R$644),TEXT(Checks!$R$644,"DD-MMM-YY HH:MM"),"")&amp;" "&amp;Checks!$P$644</f>
        <v>Required
22-Oct-26 18:30 KUL</v>
      </c>
      <c r="D23" s="114" t="str">
        <f aca="false">IF(Checks!$U$644="","",Checks!$U$644)&amp;IF(Checks!$AB$644="","",CHAR(10)&amp;"CA: "&amp;Checks!$AB$644)</f>
        <v/>
      </c>
      <c r="E23" s="114" t="str">
        <f aca="false">IF(Checks!$V$644="","",Checks!$V$644)&amp;IF(Checks!$AC$644="","",IF(Checks!$V$644="","",CHAR(10))&amp;"N/A just.: "&amp;Checks!$AC$644)&amp;IF(Checks!$W$644="","",CHAR(10)&amp;"Batch: "&amp;Checks!$W$644)&amp;IF(AND(Checks!$X$644="",Checks!$Y$644=""),"",CHAR(10)&amp;"Exp: "&amp;Checks!$X$644&amp;"  /  Act: "&amp;Checks!$Y$644)</f>
        <v/>
      </c>
      <c r="F23" s="114" t="str">
        <f aca="false">IF(Checks!$Z$644="","","Evidence: "&amp;Checks!$Z$644)&amp;IF(Checks!$AA$644="","",IF(Checks!$Z$644="","",CHAR(10))&amp;"CA: "&amp;Checks!$AA$644)</f>
        <v/>
      </c>
      <c r="G23" s="114" t="str">
        <f aca="false">IF(ISNUMBER(Checks!$AD$644),TEXT(Checks!$AD$644,"DD-MMM-YY HH:MM")&amp;" "&amp;Checks!$P$644,"")&amp;IF(Checks!$AE$644="","",CHAR(10)&amp;"Verifier: "&amp;Checks!$AE$644)&amp;IF(Checks!$T$644="","",CHAR(10)&amp;"PIC: "&amp;Checks!$T$644)</f>
        <v/>
      </c>
      <c r="H23" s="115" t="str">
        <f aca="false">IF(Checks!$AH$644="","",Checks!$AH$644)</f>
        <v>OPEN</v>
      </c>
    </row>
    <row r="24" customFormat="false" ht="114" hidden="false" customHeight="true" outlineLevel="0" collapsed="false">
      <c r="A24" s="114" t="str">
        <f aca="false">Checks!$A$645&amp;CHAR(10)&amp;IF(Checks!$I$645="","",Checks!$I$645&amp;": ")&amp;Checks!$J$645</f>
        <v>F20-T7-02
Menu: Printed menu cards confirmed (content, cycle, language, quantity)</v>
      </c>
      <c r="B24" s="114" t="str">
        <f aca="false">Checks!$K$645&amp;IF(Checks!$O$645="","",IF(Checks!$K$645="","",CHAR(10))&amp;"Note: "&amp;Checks!$O$645)</f>
        <v>Menu card matches approved menu for this flight
Note: Refreshment service (peanut &amp; water). If no printed menu card is used, mark N/A with the confirmation as justification.</v>
      </c>
      <c r="C24" s="114" t="str">
        <f aca="false">Checks!$N$645&amp;CHAR(10)&amp;IF(ISNUMBER(Checks!$R$645),TEXT(Checks!$R$645,"DD-MMM-YY HH:MM"),"")&amp;" "&amp;Checks!$P$645</f>
        <v>Required
22-Oct-26 18:30 KUL</v>
      </c>
      <c r="D24" s="114" t="str">
        <f aca="false">IF(Checks!$U$645="","",Checks!$U$645)&amp;IF(Checks!$AB$645="","",CHAR(10)&amp;"CA: "&amp;Checks!$AB$645)</f>
        <v/>
      </c>
      <c r="E24" s="114" t="str">
        <f aca="false">IF(Checks!$V$645="","",Checks!$V$645)&amp;IF(Checks!$AC$645="","",IF(Checks!$V$645="","",CHAR(10))&amp;"N/A just.: "&amp;Checks!$AC$645)&amp;IF(Checks!$W$645="","",CHAR(10)&amp;"Batch: "&amp;Checks!$W$645)&amp;IF(AND(Checks!$X$645="",Checks!$Y$645=""),"",CHAR(10)&amp;"Exp: "&amp;Checks!$X$645&amp;"  /  Act: "&amp;Checks!$Y$645)</f>
        <v/>
      </c>
      <c r="F24" s="114" t="str">
        <f aca="false">IF(Checks!$Z$645="","","Evidence: "&amp;Checks!$Z$645)&amp;IF(Checks!$AA$645="","",IF(Checks!$Z$645="","",CHAR(10))&amp;"CA: "&amp;Checks!$AA$645)</f>
        <v/>
      </c>
      <c r="G24" s="114" t="str">
        <f aca="false">IF(ISNUMBER(Checks!$AD$645),TEXT(Checks!$AD$645,"DD-MMM-YY HH:MM")&amp;" "&amp;Checks!$P$645,"")&amp;IF(Checks!$AE$645="","",CHAR(10)&amp;"Verifier: "&amp;Checks!$AE$645)&amp;IF(Checks!$T$645="","",CHAR(10)&amp;"PIC: "&amp;Checks!$T$645)</f>
        <v/>
      </c>
      <c r="H24" s="115" t="str">
        <f aca="false">IF(Checks!$AH$645="","",Checks!$AH$645)</f>
        <v>OPEN</v>
      </c>
    </row>
    <row r="25" customFormat="false" ht="114" hidden="false" customHeight="true" outlineLevel="0" collapsed="false">
      <c r="A25" s="114" t="str">
        <f aca="false">Checks!$A$646&amp;CHAR(10)&amp;IF(Checks!$I$646="","",Checks!$I$646&amp;": ")&amp;Checks!$J$646</f>
        <v>F20-T7-03
IFE: Digital menu in IFE confirmed (A339 only)</v>
      </c>
      <c r="B25" s="114" t="str">
        <f aca="false">Checks!$K$646&amp;IF(Checks!$O$646="","",IF(Checks!$K$646="","",CHAR(10))&amp;"Note: "&amp;Checks!$O$646)</f>
        <v>Applies when fleet = A339
Note: Digital IFE menu applies to A339 only (user brief). Applicability follows the Fleet cell on Flights.</v>
      </c>
      <c r="C25" s="114" t="str">
        <f aca="false">Checks!$N$646&amp;CHAR(10)&amp;IF(ISNUMBER(Checks!$R$646),TEXT(Checks!$R$646,"DD-MMM-YY HH:MM"),"")&amp;" "&amp;Checks!$P$646</f>
        <v>N/A – rule
22-Oct-26 18:30 KUL</v>
      </c>
      <c r="D25" s="114" t="str">
        <f aca="false">IF(Checks!$U$646="","",Checks!$U$646)&amp;IF(Checks!$AB$646="","",CHAR(10)&amp;"CA: "&amp;Checks!$AB$646)</f>
        <v/>
      </c>
      <c r="E25" s="114" t="str">
        <f aca="false">IF(Checks!$V$646="","",Checks!$V$646)&amp;IF(Checks!$AC$646="","",IF(Checks!$V$646="","",CHAR(10))&amp;"N/A just.: "&amp;Checks!$AC$646)&amp;IF(Checks!$W$646="","",CHAR(10)&amp;"Batch: "&amp;Checks!$W$646)&amp;IF(AND(Checks!$X$646="",Checks!$Y$646=""),"",CHAR(10)&amp;"Exp: "&amp;Checks!$X$646&amp;"  /  Act: "&amp;Checks!$Y$646)</f>
        <v/>
      </c>
      <c r="F25" s="114" t="str">
        <f aca="false">IF(Checks!$Z$646="","","Evidence: "&amp;Checks!$Z$646)&amp;IF(Checks!$AA$646="","",IF(Checks!$Z$646="","",CHAR(10))&amp;"CA: "&amp;Checks!$AA$646)</f>
        <v/>
      </c>
      <c r="G25" s="114" t="str">
        <f aca="false">IF(ISNUMBER(Checks!$AD$646),TEXT(Checks!$AD$646,"DD-MMM-YY HH:MM")&amp;" "&amp;Checks!$P$646,"")&amp;IF(Checks!$AE$646="","",CHAR(10)&amp;"Verifier: "&amp;Checks!$AE$646)&amp;IF(Checks!$T$646="","",CHAR(10)&amp;"PIC: "&amp;Checks!$T$646)</f>
        <v/>
      </c>
      <c r="H25" s="115" t="str">
        <f aca="false">IF(Checks!$AH$646="","",Checks!$AH$646)</f>
        <v>N/A – RULE</v>
      </c>
    </row>
    <row r="26" customFormat="false" ht="114" hidden="false" customHeight="true" outlineLevel="0" collapsed="false">
      <c r="A26" s="114" t="str">
        <f aca="false">Checks!$A$647&amp;CHAR(10)&amp;IF(Checks!$I$647="","",Checks!$I$647&amp;": ")&amp;Checks!$J$647</f>
        <v>F20-T7-04
Staffing: Experienced catering officer assigned to this flight</v>
      </c>
      <c r="B26" s="114" t="str">
        <f aca="false">Checks!$K$647&amp;IF(Checks!$O$647="","",IF(Checks!$K$647="","",CHAR(10))&amp;"Note: "&amp;Checks!$O$647)</f>
        <v>Record officer name in Result</v>
      </c>
      <c r="C26" s="114" t="str">
        <f aca="false">Checks!$N$647&amp;CHAR(10)&amp;IF(ISNUMBER(Checks!$R$647),TEXT(Checks!$R$647,"DD-MMM-YY HH:MM"),"")&amp;" "&amp;Checks!$P$647</f>
        <v>Required
22-Oct-26 18:30 KUL</v>
      </c>
      <c r="D26" s="114" t="str">
        <f aca="false">IF(Checks!$U$647="","",Checks!$U$647)&amp;IF(Checks!$AB$647="","",CHAR(10)&amp;"CA: "&amp;Checks!$AB$647)</f>
        <v/>
      </c>
      <c r="E26" s="114" t="str">
        <f aca="false">IF(Checks!$V$647="","",Checks!$V$647)&amp;IF(Checks!$AC$647="","",IF(Checks!$V$647="","",CHAR(10))&amp;"N/A just.: "&amp;Checks!$AC$647)&amp;IF(Checks!$W$647="","",CHAR(10)&amp;"Batch: "&amp;Checks!$W$647)&amp;IF(AND(Checks!$X$647="",Checks!$Y$647=""),"",CHAR(10)&amp;"Exp: "&amp;Checks!$X$647&amp;"  /  Act: "&amp;Checks!$Y$647)</f>
        <v/>
      </c>
      <c r="F26" s="114" t="str">
        <f aca="false">IF(Checks!$Z$647="","","Evidence: "&amp;Checks!$Z$647)&amp;IF(Checks!$AA$647="","",IF(Checks!$Z$647="","",CHAR(10))&amp;"CA: "&amp;Checks!$AA$647)</f>
        <v/>
      </c>
      <c r="G26" s="114" t="str">
        <f aca="false">IF(ISNUMBER(Checks!$AD$647),TEXT(Checks!$AD$647,"DD-MMM-YY HH:MM")&amp;" "&amp;Checks!$P$647,"")&amp;IF(Checks!$AE$647="","",CHAR(10)&amp;"Verifier: "&amp;Checks!$AE$647)&amp;IF(Checks!$T$647="","",CHAR(10)&amp;"PIC: "&amp;Checks!$T$647)</f>
        <v/>
      </c>
      <c r="H26" s="115" t="str">
        <f aca="false">IF(Checks!$AH$647="","",Checks!$AH$647)</f>
        <v>OPEN</v>
      </c>
    </row>
    <row r="27" customFormat="false" ht="114" hidden="false" customHeight="true" outlineLevel="0" collapsed="false">
      <c r="A27" s="114" t="str">
        <f aca="false">Checks!$A$648&amp;CHAR(10)&amp;IF(Checks!$I$648="","",Checks!$I$648&amp;": ")&amp;Checks!$J$648</f>
        <v>F20-T7-05
ISOP: All latest applicable ISOP revisions communicated to caterer</v>
      </c>
      <c r="B27" s="114" t="str">
        <f aca="false">Checks!$K$648&amp;IF(Checks!$O$648="","",IF(Checks!$K$648="","",CHAR(10))&amp;"Note: "&amp;Checks!$O$648)</f>
        <v>List revision numbers in Result (see ISOP register)</v>
      </c>
      <c r="C27" s="114" t="str">
        <f aca="false">Checks!$N$648&amp;CHAR(10)&amp;IF(ISNUMBER(Checks!$R$648),TEXT(Checks!$R$648,"DD-MMM-YY HH:MM"),"")&amp;" "&amp;Checks!$P$648</f>
        <v>Required
22-Oct-26 18:30 KUL</v>
      </c>
      <c r="D27" s="114" t="str">
        <f aca="false">IF(Checks!$U$648="","",Checks!$U$648)&amp;IF(Checks!$AB$648="","",CHAR(10)&amp;"CA: "&amp;Checks!$AB$648)</f>
        <v/>
      </c>
      <c r="E27" s="114" t="str">
        <f aca="false">IF(Checks!$V$648="","",Checks!$V$648)&amp;IF(Checks!$AC$648="","",IF(Checks!$V$648="","",CHAR(10))&amp;"N/A just.: "&amp;Checks!$AC$648)&amp;IF(Checks!$W$648="","",CHAR(10)&amp;"Batch: "&amp;Checks!$W$648)&amp;IF(AND(Checks!$X$648="",Checks!$Y$648=""),"",CHAR(10)&amp;"Exp: "&amp;Checks!$X$648&amp;"  /  Act: "&amp;Checks!$Y$648)</f>
        <v/>
      </c>
      <c r="F27" s="114" t="str">
        <f aca="false">IF(Checks!$Z$648="","","Evidence: "&amp;Checks!$Z$648)&amp;IF(Checks!$AA$648="","",IF(Checks!$Z$648="","",CHAR(10))&amp;"CA: "&amp;Checks!$AA$648)</f>
        <v/>
      </c>
      <c r="G27" s="114" t="str">
        <f aca="false">IF(ISNUMBER(Checks!$AD$648),TEXT(Checks!$AD$648,"DD-MMM-YY HH:MM")&amp;" "&amp;Checks!$P$648,"")&amp;IF(Checks!$AE$648="","",CHAR(10)&amp;"Verifier: "&amp;Checks!$AE$648)&amp;IF(Checks!$T$648="","",CHAR(10)&amp;"PIC: "&amp;Checks!$T$648)</f>
        <v/>
      </c>
      <c r="H27" s="115" t="str">
        <f aca="false">IF(Checks!$AH$648="","",Checks!$AH$648)</f>
        <v>OPEN</v>
      </c>
    </row>
    <row r="28" customFormat="false" ht="114" hidden="false" customHeight="true" outlineLevel="0" collapsed="false">
      <c r="A28" s="114" t="str">
        <f aca="false">Checks!$A$649&amp;CHAR(10)&amp;IF(Checks!$I$649="","",Checks!$I$649&amp;": ")&amp;Checks!$J$649</f>
        <v>F20-T7-06
ISOP: Caterer acknowledgement of ISOP revisions recorded</v>
      </c>
      <c r="B28" s="114" t="str">
        <f aca="false">Checks!$K$649&amp;IF(Checks!$O$649="","",IF(Checks!$K$649="","",CHAR(10))&amp;"Note: "&amp;Checks!$O$649)</f>
        <v>Record acknowledgement ref in Evidence</v>
      </c>
      <c r="C28" s="114" t="str">
        <f aca="false">Checks!$N$649&amp;CHAR(10)&amp;IF(ISNUMBER(Checks!$R$649),TEXT(Checks!$R$649,"DD-MMM-YY HH:MM"),"")&amp;" "&amp;Checks!$P$649</f>
        <v>Required
22-Oct-26 18:30 KUL</v>
      </c>
      <c r="D28" s="114" t="str">
        <f aca="false">IF(Checks!$U$649="","",Checks!$U$649)&amp;IF(Checks!$AB$649="","",CHAR(10)&amp;"CA: "&amp;Checks!$AB$649)</f>
        <v/>
      </c>
      <c r="E28" s="114" t="str">
        <f aca="false">IF(Checks!$V$649="","",Checks!$V$649)&amp;IF(Checks!$AC$649="","",IF(Checks!$V$649="","",CHAR(10))&amp;"N/A just.: "&amp;Checks!$AC$649)&amp;IF(Checks!$W$649="","",CHAR(10)&amp;"Batch: "&amp;Checks!$W$649)&amp;IF(AND(Checks!$X$649="",Checks!$Y$649=""),"",CHAR(10)&amp;"Exp: "&amp;Checks!$X$649&amp;"  /  Act: "&amp;Checks!$Y$649)</f>
        <v/>
      </c>
      <c r="F28" s="114" t="str">
        <f aca="false">IF(Checks!$Z$649="","","Evidence: "&amp;Checks!$Z$649)&amp;IF(Checks!$AA$649="","",IF(Checks!$Z$649="","",CHAR(10))&amp;"CA: "&amp;Checks!$AA$649)</f>
        <v/>
      </c>
      <c r="G28" s="114" t="str">
        <f aca="false">IF(ISNUMBER(Checks!$AD$649),TEXT(Checks!$AD$649,"DD-MMM-YY HH:MM")&amp;" "&amp;Checks!$P$649,"")&amp;IF(Checks!$AE$649="","",CHAR(10)&amp;"Verifier: "&amp;Checks!$AE$649)&amp;IF(Checks!$T$649="","",CHAR(10)&amp;"PIC: "&amp;Checks!$T$649)</f>
        <v/>
      </c>
      <c r="H28" s="115" t="str">
        <f aca="false">IF(Checks!$AH$649="","",Checks!$AH$649)</f>
        <v>OPEN</v>
      </c>
    </row>
    <row r="29" customFormat="false" ht="114" hidden="false" customHeight="true" outlineLevel="0" collapsed="false">
      <c r="A29" s="114" t="str">
        <f aca="false">Checks!$A$650&amp;CHAR(10)&amp;IF(Checks!$I$650="","",Checks!$I$650&amp;": ")&amp;Checks!$J$650</f>
        <v>F20-T7-07
Documents: Galley loading diagram (GLD) received, revision recorded &amp; attached</v>
      </c>
      <c r="B29" s="114" t="str">
        <f aca="false">Checks!$K$650&amp;IF(Checks!$O$650="","",IF(Checks!$K$650="","",CHAR(10))&amp;"Note: "&amp;Checks!$O$650)</f>
        <v>Documents sheet row complete</v>
      </c>
      <c r="C29" s="114" t="str">
        <f aca="false">Checks!$N$650&amp;CHAR(10)&amp;IF(ISNUMBER(Checks!$R$650),TEXT(Checks!$R$650,"DD-MMM-YY HH:MM"),"")&amp;" "&amp;Checks!$P$650</f>
        <v>Required
22-Oct-26 18:30 KUL</v>
      </c>
      <c r="D29" s="114" t="str">
        <f aca="false">IF(Checks!$U$650="","",Checks!$U$650)&amp;IF(Checks!$AB$650="","",CHAR(10)&amp;"CA: "&amp;Checks!$AB$650)</f>
        <v/>
      </c>
      <c r="E29" s="114" t="str">
        <f aca="false">IF(Checks!$V$650="","",Checks!$V$650)&amp;IF(Checks!$AC$650="","",IF(Checks!$V$650="","",CHAR(10))&amp;"N/A just.: "&amp;Checks!$AC$650)&amp;IF(Checks!$W$650="","",CHAR(10)&amp;"Batch: "&amp;Checks!$W$650)&amp;IF(AND(Checks!$X$650="",Checks!$Y$650=""),"",CHAR(10)&amp;"Exp: "&amp;Checks!$X$650&amp;"  /  Act: "&amp;Checks!$Y$650)</f>
        <v/>
      </c>
      <c r="F29" s="114" t="str">
        <f aca="false">IF(Checks!$Z$650="","","Evidence: "&amp;Checks!$Z$650)&amp;IF(Checks!$AA$650="","",IF(Checks!$Z$650="","",CHAR(10))&amp;"CA: "&amp;Checks!$AA$650)</f>
        <v/>
      </c>
      <c r="G29" s="114" t="str">
        <f aca="false">IF(ISNUMBER(Checks!$AD$650),TEXT(Checks!$AD$650,"DD-MMM-YY HH:MM")&amp;" "&amp;Checks!$P$650,"")&amp;IF(Checks!$AE$650="","",CHAR(10)&amp;"Verifier: "&amp;Checks!$AE$650)&amp;IF(Checks!$T$650="","",CHAR(10)&amp;"PIC: "&amp;Checks!$T$650)</f>
        <v/>
      </c>
      <c r="H29" s="115" t="str">
        <f aca="false">IF(Checks!$AH$650="","",Checks!$AH$650)</f>
        <v>OPEN</v>
      </c>
    </row>
    <row r="30" customFormat="false" ht="114" hidden="false" customHeight="true" outlineLevel="0" collapsed="false">
      <c r="A30" s="114" t="str">
        <f aca="false">Checks!$A$651&amp;CHAR(10)&amp;IF(Checks!$I$651="","",Checks!$I$651&amp;": ")&amp;Checks!$J$651</f>
        <v>F20-T7-08
Documents: Menu checklist received, revision recorded &amp; attached</v>
      </c>
      <c r="B30" s="114" t="str">
        <f aca="false">Checks!$K$651&amp;IF(Checks!$O$651="","",IF(Checks!$K$651="","",CHAR(10))&amp;"Note: "&amp;Checks!$O$651)</f>
        <v>Documents sheet row complete</v>
      </c>
      <c r="C30" s="114" t="str">
        <f aca="false">Checks!$N$651&amp;CHAR(10)&amp;IF(ISNUMBER(Checks!$R$651),TEXT(Checks!$R$651,"DD-MMM-YY HH:MM"),"")&amp;" "&amp;Checks!$P$651</f>
        <v>Required
22-Oct-26 18:30 KUL</v>
      </c>
      <c r="D30" s="114" t="str">
        <f aca="false">IF(Checks!$U$651="","",Checks!$U$651)&amp;IF(Checks!$AB$651="","",CHAR(10)&amp;"CA: "&amp;Checks!$AB$651)</f>
        <v/>
      </c>
      <c r="E30" s="114" t="str">
        <f aca="false">IF(Checks!$V$651="","",Checks!$V$651)&amp;IF(Checks!$AC$651="","",IF(Checks!$V$651="","",CHAR(10))&amp;"N/A just.: "&amp;Checks!$AC$651)&amp;IF(Checks!$W$651="","",CHAR(10)&amp;"Batch: "&amp;Checks!$W$651)&amp;IF(AND(Checks!$X$651="",Checks!$Y$651=""),"",CHAR(10)&amp;"Exp: "&amp;Checks!$X$651&amp;"  /  Act: "&amp;Checks!$Y$651)</f>
        <v/>
      </c>
      <c r="F30" s="114" t="str">
        <f aca="false">IF(Checks!$Z$651="","","Evidence: "&amp;Checks!$Z$651)&amp;IF(Checks!$AA$651="","",IF(Checks!$Z$651="","",CHAR(10))&amp;"CA: "&amp;Checks!$AA$651)</f>
        <v/>
      </c>
      <c r="G30" s="114" t="str">
        <f aca="false">IF(ISNUMBER(Checks!$AD$651),TEXT(Checks!$AD$651,"DD-MMM-YY HH:MM")&amp;" "&amp;Checks!$P$651,"")&amp;IF(Checks!$AE$651="","",CHAR(10)&amp;"Verifier: "&amp;Checks!$AE$651)&amp;IF(Checks!$T$651="","",CHAR(10)&amp;"PIC: "&amp;Checks!$T$651)</f>
        <v/>
      </c>
      <c r="H30" s="115" t="str">
        <f aca="false">IF(Checks!$AH$651="","",Checks!$AH$651)</f>
        <v>OPEN</v>
      </c>
    </row>
    <row r="31" customFormat="false" ht="114" hidden="false" customHeight="true" outlineLevel="0" collapsed="false">
      <c r="A31" s="114" t="str">
        <f aca="false">Checks!$A$652&amp;CHAR(10)&amp;IF(Checks!$I$652="","",Checks!$I$652&amp;": ")&amp;Checks!$J$652</f>
        <v>F20-T7-09
Uplift plan: Uplift plan confirmed with caterer vs STD Uplift Information</v>
      </c>
      <c r="B31" s="114" t="str">
        <f aca="false">Checks!$K$652&amp;IF(Checks!$O$652="","",IF(Checks!$K$652="","",CHAR(10))&amp;"Note: "&amp;Checks!$O$652)</f>
        <v>Service: Refreshment (Peanut &amp; Water); meal uplift stn KUL (ref lists KUL)</v>
      </c>
      <c r="C31" s="114" t="str">
        <f aca="false">Checks!$N$652&amp;CHAR(10)&amp;IF(ISNUMBER(Checks!$R$652),TEXT(Checks!$R$652,"DD-MMM-YY HH:MM"),"")&amp;" "&amp;Checks!$P$652</f>
        <v>Required
22-Oct-26 18:30 KUL</v>
      </c>
      <c r="D31" s="114" t="str">
        <f aca="false">IF(Checks!$U$652="","",Checks!$U$652)&amp;IF(Checks!$AB$652="","",CHAR(10)&amp;"CA: "&amp;Checks!$AB$652)</f>
        <v/>
      </c>
      <c r="E31" s="114" t="str">
        <f aca="false">IF(Checks!$V$652="","",Checks!$V$652)&amp;IF(Checks!$AC$652="","",IF(Checks!$V$652="","",CHAR(10))&amp;"N/A just.: "&amp;Checks!$AC$652)&amp;IF(Checks!$W$652="","",CHAR(10)&amp;"Batch: "&amp;Checks!$W$652)&amp;IF(AND(Checks!$X$652="",Checks!$Y$652=""),"",CHAR(10)&amp;"Exp: "&amp;Checks!$X$652&amp;"  /  Act: "&amp;Checks!$Y$652)</f>
        <v/>
      </c>
      <c r="F31" s="114" t="str">
        <f aca="false">IF(Checks!$Z$652="","","Evidence: "&amp;Checks!$Z$652)&amp;IF(Checks!$AA$652="","",IF(Checks!$Z$652="","",CHAR(10))&amp;"CA: "&amp;Checks!$AA$652)</f>
        <v/>
      </c>
      <c r="G31" s="114" t="str">
        <f aca="false">IF(ISNUMBER(Checks!$AD$652),TEXT(Checks!$AD$652,"DD-MMM-YY HH:MM")&amp;" "&amp;Checks!$P$652,"")&amp;IF(Checks!$AE$652="","",CHAR(10)&amp;"Verifier: "&amp;Checks!$AE$652)&amp;IF(Checks!$T$652="","",CHAR(10)&amp;"PIC: "&amp;Checks!$T$652)</f>
        <v/>
      </c>
      <c r="H31" s="115" t="str">
        <f aca="false">IF(Checks!$AH$652="","",Checks!$AH$652)</f>
        <v>OPEN</v>
      </c>
    </row>
    <row r="32" customFormat="false" ht="25.5" hidden="false" customHeight="true" outlineLevel="0" collapsed="false">
      <c r="A32" s="113"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Checks!$A$653&amp;CHAR(10)&amp;IF(Checks!$I$653="","",Checks!$I$653&amp;": ")&amp;Checks!$J$653</f>
        <v>F20-T24-01
Meal: Sensory test repeated on ACTUAL production batch for this flight</v>
      </c>
      <c r="B33" s="114" t="str">
        <f aca="false">Checks!$K$653&amp;IF(Checks!$O$653="","",IF(Checks!$K$653="","",CHAR(10))&amp;"Note: "&amp;Checks!$O$653)</f>
        <v>Batch ID, result, CA and acceptance mandatory</v>
      </c>
      <c r="C33" s="114" t="str">
        <f aca="false">Checks!$N$653&amp;CHAR(10)&amp;IF(ISNUMBER(Checks!$R$653),TEXT(Checks!$R$653,"DD-MMM-YY HH:MM"),"")&amp;" "&amp;Checks!$P$653</f>
        <v>Required
28-Oct-26 18:30 KUL</v>
      </c>
      <c r="D33" s="114" t="str">
        <f aca="false">IF(Checks!$U$653="","",Checks!$U$653)&amp;IF(Checks!$AB$653="","",CHAR(10)&amp;"CA: "&amp;Checks!$AB$653)</f>
        <v/>
      </c>
      <c r="E33" s="114" t="str">
        <f aca="false">IF(Checks!$V$653="","",Checks!$V$653)&amp;IF(Checks!$AC$653="","",IF(Checks!$V$653="","",CHAR(10))&amp;"N/A just.: "&amp;Checks!$AC$653)&amp;IF(Checks!$W$653="","",CHAR(10)&amp;"Batch: "&amp;Checks!$W$653)&amp;IF(AND(Checks!$X$653="",Checks!$Y$653=""),"",CHAR(10)&amp;"Exp: "&amp;Checks!$X$653&amp;"  /  Act: "&amp;Checks!$Y$653)</f>
        <v/>
      </c>
      <c r="F33" s="114" t="str">
        <f aca="false">IF(Checks!$Z$653="","","Evidence: "&amp;Checks!$Z$653)&amp;IF(Checks!$AA$653="","",IF(Checks!$Z$653="","",CHAR(10))&amp;"CA: "&amp;Checks!$AA$653)</f>
        <v/>
      </c>
      <c r="G33" s="114" t="str">
        <f aca="false">IF(ISNUMBER(Checks!$AD$653),TEXT(Checks!$AD$653,"DD-MMM-YY HH:MM")&amp;" "&amp;Checks!$P$653,"")&amp;IF(Checks!$AE$653="","",CHAR(10)&amp;"Verifier: "&amp;Checks!$AE$653)&amp;IF(Checks!$T$653="","",CHAR(10)&amp;"PIC: "&amp;Checks!$T$653)</f>
        <v/>
      </c>
      <c r="H33" s="115" t="str">
        <f aca="false">IF(Checks!$AH$653="","",Checks!$AH$653)</f>
        <v>OPEN</v>
      </c>
    </row>
    <row r="34" customFormat="false" ht="25.5" hidden="false" customHeight="true" outlineLevel="0" collapsed="false">
      <c r="A34" s="113"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Checks!$A$654&amp;CHAR(10)&amp;IF(Checks!$I$654="","",Checks!$I$654&amp;": ")&amp;Checks!$J$654</f>
        <v>F20-T12-01
Meal: Meal quality vs menu checklist</v>
      </c>
      <c r="B35" s="114" t="str">
        <f aca="false">Checks!$K$654&amp;IF(Checks!$O$654="","",IF(Checks!$K$654="","",CHAR(10))&amp;"Note: "&amp;Checks!$O$654)</f>
        <v>Note: Preparation check at caterer - does NOT confirm loading.</v>
      </c>
      <c r="C35" s="114" t="str">
        <f aca="false">Checks!$N$654&amp;CHAR(10)&amp;IF(ISNUMBER(Checks!$R$654),TEXT(Checks!$R$654,"DD-MMM-YY HH:MM"),"")&amp;" "&amp;Checks!$P$654</f>
        <v>Required
29-Oct-26 06:30 KUL</v>
      </c>
      <c r="D35" s="114" t="str">
        <f aca="false">IF(Checks!$U$654="","",Checks!$U$654)&amp;IF(Checks!$AB$654="","",CHAR(10)&amp;"CA: "&amp;Checks!$AB$654)</f>
        <v/>
      </c>
      <c r="E35" s="114" t="str">
        <f aca="false">IF(Checks!$V$654="","",Checks!$V$654)&amp;IF(Checks!$AC$654="","",IF(Checks!$V$654="","",CHAR(10))&amp;"N/A just.: "&amp;Checks!$AC$654)&amp;IF(Checks!$W$654="","",CHAR(10)&amp;"Batch: "&amp;Checks!$W$654)&amp;IF(AND(Checks!$X$654="",Checks!$Y$654=""),"",CHAR(10)&amp;"Exp: "&amp;Checks!$X$654&amp;"  /  Act: "&amp;Checks!$Y$654)</f>
        <v/>
      </c>
      <c r="F35" s="114" t="str">
        <f aca="false">IF(Checks!$Z$654="","","Evidence: "&amp;Checks!$Z$654)&amp;IF(Checks!$AA$654="","",IF(Checks!$Z$654="","",CHAR(10))&amp;"CA: "&amp;Checks!$AA$654)</f>
        <v/>
      </c>
      <c r="G35" s="114" t="str">
        <f aca="false">IF(ISNUMBER(Checks!$AD$654),TEXT(Checks!$AD$654,"DD-MMM-YY HH:MM")&amp;" "&amp;Checks!$P$654,"")&amp;IF(Checks!$AE$654="","",CHAR(10)&amp;"Verifier: "&amp;Checks!$AE$654)&amp;IF(Checks!$T$654="","",CHAR(10)&amp;"PIC: "&amp;Checks!$T$654)</f>
        <v/>
      </c>
      <c r="H35" s="115" t="str">
        <f aca="false">IF(Checks!$AH$654="","",Checks!$AH$654)</f>
        <v>OPEN</v>
      </c>
    </row>
    <row r="36" customFormat="false" ht="114" hidden="false" customHeight="true" outlineLevel="0" collapsed="false">
      <c r="A36" s="114" t="str">
        <f aca="false">Checks!$A$655&amp;CHAR(10)&amp;IF(Checks!$I$655="","",Checks!$I$655&amp;": ")&amp;Checks!$J$655</f>
        <v>F20-T12-02
Meal: Meal quantities vs menu checklist</v>
      </c>
      <c r="B36" s="114" t="str">
        <f aca="false">Checks!$K$655&amp;IF(Checks!$O$655="","",IF(Checks!$K$655="","",CHAR(10))&amp;"Note: "&amp;Checks!$O$655)</f>
        <v>Enter expected &amp; actual
Note: Preparation check at caterer - does NOT confirm loading.</v>
      </c>
      <c r="C36" s="114" t="str">
        <f aca="false">Checks!$N$655&amp;CHAR(10)&amp;IF(ISNUMBER(Checks!$R$655),TEXT(Checks!$R$655,"DD-MMM-YY HH:MM"),"")&amp;" "&amp;Checks!$P$655</f>
        <v>Required
29-Oct-26 06:30 KUL</v>
      </c>
      <c r="D36" s="114" t="str">
        <f aca="false">IF(Checks!$U$655="","",Checks!$U$655)&amp;IF(Checks!$AB$655="","",CHAR(10)&amp;"CA: "&amp;Checks!$AB$655)</f>
        <v/>
      </c>
      <c r="E36" s="114" t="str">
        <f aca="false">IF(Checks!$V$655="","",Checks!$V$655)&amp;IF(Checks!$AC$655="","",IF(Checks!$V$655="","",CHAR(10))&amp;"N/A just.: "&amp;Checks!$AC$655)&amp;IF(Checks!$W$655="","",CHAR(10)&amp;"Batch: "&amp;Checks!$W$655)&amp;IF(AND(Checks!$X$655="",Checks!$Y$655=""),"",CHAR(10)&amp;"Exp: "&amp;Checks!$X$655&amp;"  /  Act: "&amp;Checks!$Y$655)</f>
        <v/>
      </c>
      <c r="F36" s="114" t="str">
        <f aca="false">IF(Checks!$Z$655="","","Evidence: "&amp;Checks!$Z$655)&amp;IF(Checks!$AA$655="","",IF(Checks!$Z$655="","",CHAR(10))&amp;"CA: "&amp;Checks!$AA$655)</f>
        <v/>
      </c>
      <c r="G36" s="114" t="str">
        <f aca="false">IF(ISNUMBER(Checks!$AD$655),TEXT(Checks!$AD$655,"DD-MMM-YY HH:MM")&amp;" "&amp;Checks!$P$655,"")&amp;IF(Checks!$AE$655="","",CHAR(10)&amp;"Verifier: "&amp;Checks!$AE$655)&amp;IF(Checks!$T$655="","",CHAR(10)&amp;"PIC: "&amp;Checks!$T$655)</f>
        <v/>
      </c>
      <c r="H36" s="115" t="str">
        <f aca="false">IF(Checks!$AH$655="","",Checks!$AH$655)</f>
        <v>OPEN</v>
      </c>
    </row>
    <row r="37" customFormat="false" ht="114" hidden="false" customHeight="true" outlineLevel="0" collapsed="false">
      <c r="A37" s="114" t="str">
        <f aca="false">Checks!$A$656&amp;CHAR(10)&amp;IF(Checks!$I$656="","",Checks!$I$656&amp;": ")&amp;Checks!$J$656</f>
        <v>F20-T12-03
Equipment: Equipment cleanliness vs GLD</v>
      </c>
      <c r="B37" s="114" t="str">
        <f aca="false">Checks!$K$656&amp;IF(Checks!$O$656="","",IF(Checks!$K$656="","",CHAR(10))&amp;"Note: "&amp;Checks!$O$656)</f>
        <v>Note: Preparation check at caterer - does NOT confirm loading.</v>
      </c>
      <c r="C37" s="114" t="str">
        <f aca="false">Checks!$N$656&amp;CHAR(10)&amp;IF(ISNUMBER(Checks!$R$656),TEXT(Checks!$R$656,"DD-MMM-YY HH:MM"),"")&amp;" "&amp;Checks!$P$656</f>
        <v>Required
29-Oct-26 06:30 KUL</v>
      </c>
      <c r="D37" s="114" t="str">
        <f aca="false">IF(Checks!$U$656="","",Checks!$U$656)&amp;IF(Checks!$AB$656="","",CHAR(10)&amp;"CA: "&amp;Checks!$AB$656)</f>
        <v/>
      </c>
      <c r="E37" s="114" t="str">
        <f aca="false">IF(Checks!$V$656="","",Checks!$V$656)&amp;IF(Checks!$AC$656="","",IF(Checks!$V$656="","",CHAR(10))&amp;"N/A just.: "&amp;Checks!$AC$656)&amp;IF(Checks!$W$656="","",CHAR(10)&amp;"Batch: "&amp;Checks!$W$656)&amp;IF(AND(Checks!$X$656="",Checks!$Y$656=""),"",CHAR(10)&amp;"Exp: "&amp;Checks!$X$656&amp;"  /  Act: "&amp;Checks!$Y$656)</f>
        <v/>
      </c>
      <c r="F37" s="114" t="str">
        <f aca="false">IF(Checks!$Z$656="","","Evidence: "&amp;Checks!$Z$656)&amp;IF(Checks!$AA$656="","",IF(Checks!$Z$656="","",CHAR(10))&amp;"CA: "&amp;Checks!$AA$656)</f>
        <v/>
      </c>
      <c r="G37" s="114" t="str">
        <f aca="false">IF(ISNUMBER(Checks!$AD$656),TEXT(Checks!$AD$656,"DD-MMM-YY HH:MM")&amp;" "&amp;Checks!$P$656,"")&amp;IF(Checks!$AE$656="","",CHAR(10)&amp;"Verifier: "&amp;Checks!$AE$656)&amp;IF(Checks!$T$656="","",CHAR(10)&amp;"PIC: "&amp;Checks!$T$656)</f>
        <v/>
      </c>
      <c r="H37" s="115" t="str">
        <f aca="false">IF(Checks!$AH$656="","",Checks!$AH$656)</f>
        <v>OPEN</v>
      </c>
    </row>
    <row r="38" customFormat="false" ht="114" hidden="false" customHeight="true" outlineLevel="0" collapsed="false">
      <c r="A38" s="114" t="str">
        <f aca="false">Checks!$A$657&amp;CHAR(10)&amp;IF(Checks!$I$657="","",Checks!$I$657&amp;": ")&amp;Checks!$J$657</f>
        <v>F20-T12-04
Equipment: Equipment presentation vs GLD</v>
      </c>
      <c r="B38" s="114" t="str">
        <f aca="false">Checks!$K$657&amp;IF(Checks!$O$657="","",IF(Checks!$K$657="","",CHAR(10))&amp;"Note: "&amp;Checks!$O$657)</f>
        <v>Note: Preparation check at caterer - does NOT confirm loading.</v>
      </c>
      <c r="C38" s="114" t="str">
        <f aca="false">Checks!$N$657&amp;CHAR(10)&amp;IF(ISNUMBER(Checks!$R$657),TEXT(Checks!$R$657,"DD-MMM-YY HH:MM"),"")&amp;" "&amp;Checks!$P$657</f>
        <v>Required
29-Oct-26 06:30 KUL</v>
      </c>
      <c r="D38" s="114" t="str">
        <f aca="false">IF(Checks!$U$657="","",Checks!$U$657)&amp;IF(Checks!$AB$657="","",CHAR(10)&amp;"CA: "&amp;Checks!$AB$657)</f>
        <v/>
      </c>
      <c r="E38" s="114" t="str">
        <f aca="false">IF(Checks!$V$657="","",Checks!$V$657)&amp;IF(Checks!$AC$657="","",IF(Checks!$V$657="","",CHAR(10))&amp;"N/A just.: "&amp;Checks!$AC$657)&amp;IF(Checks!$W$657="","",CHAR(10)&amp;"Batch: "&amp;Checks!$W$657)&amp;IF(AND(Checks!$X$657="",Checks!$Y$657=""),"",CHAR(10)&amp;"Exp: "&amp;Checks!$X$657&amp;"  /  Act: "&amp;Checks!$Y$657)</f>
        <v/>
      </c>
      <c r="F38" s="114" t="str">
        <f aca="false">IF(Checks!$Z$657="","","Evidence: "&amp;Checks!$Z$657)&amp;IF(Checks!$AA$657="","",IF(Checks!$Z$657="","",CHAR(10))&amp;"CA: "&amp;Checks!$AA$657)</f>
        <v/>
      </c>
      <c r="G38" s="114" t="str">
        <f aca="false">IF(ISNUMBER(Checks!$AD$657),TEXT(Checks!$AD$657,"DD-MMM-YY HH:MM")&amp;" "&amp;Checks!$P$657,"")&amp;IF(Checks!$AE$657="","",CHAR(10)&amp;"Verifier: "&amp;Checks!$AE$657)&amp;IF(Checks!$T$657="","",CHAR(10)&amp;"PIC: "&amp;Checks!$T$657)</f>
        <v/>
      </c>
      <c r="H38" s="115" t="str">
        <f aca="false">IF(Checks!$AH$657="","",Checks!$AH$657)</f>
        <v>OPEN</v>
      </c>
    </row>
    <row r="39" customFormat="false" ht="114" hidden="false" customHeight="true" outlineLevel="0" collapsed="false">
      <c r="A39" s="114" t="str">
        <f aca="false">Checks!$A$658&amp;CHAR(10)&amp;IF(Checks!$I$658="","",Checks!$I$658&amp;": ")&amp;Checks!$J$658</f>
        <v>F20-T12-05
Equipment: Equipment serviceability vs GLD</v>
      </c>
      <c r="B39" s="114" t="str">
        <f aca="false">Checks!$K$658&amp;IF(Checks!$O$658="","",IF(Checks!$K$658="","",CHAR(10))&amp;"Note: "&amp;Checks!$O$658)</f>
        <v>Note: Preparation check at caterer - does NOT confirm loading.</v>
      </c>
      <c r="C39" s="114" t="str">
        <f aca="false">Checks!$N$658&amp;CHAR(10)&amp;IF(ISNUMBER(Checks!$R$658),TEXT(Checks!$R$658,"DD-MMM-YY HH:MM"),"")&amp;" "&amp;Checks!$P$658</f>
        <v>Required
29-Oct-26 06:30 KUL</v>
      </c>
      <c r="D39" s="114" t="str">
        <f aca="false">IF(Checks!$U$658="","",Checks!$U$658)&amp;IF(Checks!$AB$658="","",CHAR(10)&amp;"CA: "&amp;Checks!$AB$658)</f>
        <v/>
      </c>
      <c r="E39" s="114" t="str">
        <f aca="false">IF(Checks!$V$658="","",Checks!$V$658)&amp;IF(Checks!$AC$658="","",IF(Checks!$V$658="","",CHAR(10))&amp;"N/A just.: "&amp;Checks!$AC$658)&amp;IF(Checks!$W$658="","",CHAR(10)&amp;"Batch: "&amp;Checks!$W$658)&amp;IF(AND(Checks!$X$658="",Checks!$Y$658=""),"",CHAR(10)&amp;"Exp: "&amp;Checks!$X$658&amp;"  /  Act: "&amp;Checks!$Y$658)</f>
        <v/>
      </c>
      <c r="F39" s="114" t="str">
        <f aca="false">IF(Checks!$Z$658="","","Evidence: "&amp;Checks!$Z$658)&amp;IF(Checks!$AA$658="","",IF(Checks!$Z$658="","",CHAR(10))&amp;"CA: "&amp;Checks!$AA$658)</f>
        <v/>
      </c>
      <c r="G39" s="114" t="str">
        <f aca="false">IF(ISNUMBER(Checks!$AD$658),TEXT(Checks!$AD$658,"DD-MMM-YY HH:MM")&amp;" "&amp;Checks!$P$658,"")&amp;IF(Checks!$AE$658="","",CHAR(10)&amp;"Verifier: "&amp;Checks!$AE$658)&amp;IF(Checks!$T$658="","",CHAR(10)&amp;"PIC: "&amp;Checks!$T$658)</f>
        <v/>
      </c>
      <c r="H39" s="115" t="str">
        <f aca="false">IF(Checks!$AH$658="","",Checks!$AH$658)</f>
        <v>OPEN</v>
      </c>
    </row>
    <row r="40" customFormat="false" ht="190.5" hidden="false" customHeight="true" outlineLevel="0" collapsed="false">
      <c r="A40" s="114" t="str">
        <f aca="false">Checks!$A$659&amp;CHAR(10)&amp;IF(Checks!$I$659="","",Checks!$I$659&amp;": ")&amp;Checks!$J$659</f>
        <v>F20-T12-06
Equipment: Equipment quantities vs GLD</v>
      </c>
      <c r="B40" s="114"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Checks!$N$659&amp;CHAR(10)&amp;IF(ISNUMBER(Checks!$R$659),TEXT(Checks!$R$659,"DD-MMM-YY HH:MM"),"")&amp;" "&amp;Checks!$P$659</f>
        <v>Required
29-Oct-26 06:30 KUL</v>
      </c>
      <c r="D40" s="114" t="str">
        <f aca="false">IF(Checks!$U$659="","",Checks!$U$659)&amp;IF(Checks!$AB$659="","",CHAR(10)&amp;"CA: "&amp;Checks!$AB$659)</f>
        <v/>
      </c>
      <c r="E40" s="114" t="str">
        <f aca="false">IF(Checks!$V$659="","",Checks!$V$659)&amp;IF(Checks!$AC$659="","",IF(Checks!$V$659="","",CHAR(10))&amp;"N/A just.: "&amp;Checks!$AC$659)&amp;IF(Checks!$W$659="","",CHAR(10)&amp;"Batch: "&amp;Checks!$W$659)&amp;IF(AND(Checks!$X$659="",Checks!$Y$659=""),"",CHAR(10)&amp;"Exp: "&amp;Checks!$X$659&amp;"  /  Act: "&amp;Checks!$Y$659)</f>
        <v/>
      </c>
      <c r="F40" s="114" t="str">
        <f aca="false">IF(Checks!$Z$659="","","Evidence: "&amp;Checks!$Z$659)&amp;IF(Checks!$AA$659="","",IF(Checks!$Z$659="","",CHAR(10))&amp;"CA: "&amp;Checks!$AA$659)</f>
        <v/>
      </c>
      <c r="G40" s="114" t="str">
        <f aca="false">IF(ISNUMBER(Checks!$AD$659),TEXT(Checks!$AD$659,"DD-MMM-YY HH:MM")&amp;" "&amp;Checks!$P$659,"")&amp;IF(Checks!$AE$659="","",CHAR(10)&amp;"Verifier: "&amp;Checks!$AE$659)&amp;IF(Checks!$T$659="","",CHAR(10)&amp;"PIC: "&amp;Checks!$T$659)</f>
        <v/>
      </c>
      <c r="H40" s="115" t="str">
        <f aca="false">IF(Checks!$AH$659="","",Checks!$AH$659)</f>
        <v>OPEN</v>
      </c>
    </row>
    <row r="41" customFormat="false" ht="114" hidden="false" customHeight="true" outlineLevel="0" collapsed="false">
      <c r="A41" s="114" t="str">
        <f aca="false">Checks!$A$660&amp;CHAR(10)&amp;IF(Checks!$I$660="","",Checks!$I$660&amp;": ")&amp;Checks!$J$660</f>
        <v>F20-T12-07
Equipment: Loading positions planned vs GLD</v>
      </c>
      <c r="B41" s="114" t="str">
        <f aca="false">Checks!$K$660&amp;IF(Checks!$O$660="","",IF(Checks!$K$660="","",CHAR(10))&amp;"Note: "&amp;Checks!$O$660)</f>
        <v>Note: Preparation check at caterer - does NOT confirm loading.</v>
      </c>
      <c r="C41" s="114" t="str">
        <f aca="false">Checks!$N$660&amp;CHAR(10)&amp;IF(ISNUMBER(Checks!$R$660),TEXT(Checks!$R$660,"DD-MMM-YY HH:MM"),"")&amp;" "&amp;Checks!$P$660</f>
        <v>Required
29-Oct-26 06:30 KUL</v>
      </c>
      <c r="D41" s="114" t="str">
        <f aca="false">IF(Checks!$U$660="","",Checks!$U$660)&amp;IF(Checks!$AB$660="","",CHAR(10)&amp;"CA: "&amp;Checks!$AB$660)</f>
        <v/>
      </c>
      <c r="E41" s="114" t="str">
        <f aca="false">IF(Checks!$V$660="","",Checks!$V$660)&amp;IF(Checks!$AC$660="","",IF(Checks!$V$660="","",CHAR(10))&amp;"N/A just.: "&amp;Checks!$AC$660)&amp;IF(Checks!$W$660="","",CHAR(10)&amp;"Batch: "&amp;Checks!$W$660)&amp;IF(AND(Checks!$X$660="",Checks!$Y$660=""),"",CHAR(10)&amp;"Exp: "&amp;Checks!$X$660&amp;"  /  Act: "&amp;Checks!$Y$660)</f>
        <v/>
      </c>
      <c r="F41" s="114" t="str">
        <f aca="false">IF(Checks!$Z$660="","","Evidence: "&amp;Checks!$Z$660)&amp;IF(Checks!$AA$660="","",IF(Checks!$Z$660="","",CHAR(10))&amp;"CA: "&amp;Checks!$AA$660)</f>
        <v/>
      </c>
      <c r="G41" s="114" t="str">
        <f aca="false">IF(ISNUMBER(Checks!$AD$660),TEXT(Checks!$AD$660,"DD-MMM-YY HH:MM")&amp;" "&amp;Checks!$P$660,"")&amp;IF(Checks!$AE$660="","",CHAR(10)&amp;"Verifier: "&amp;Checks!$AE$660)&amp;IF(Checks!$T$660="","",CHAR(10)&amp;"PIC: "&amp;Checks!$T$660)</f>
        <v/>
      </c>
      <c r="H41" s="115" t="str">
        <f aca="false">IF(Checks!$AH$660="","",Checks!$AH$660)</f>
        <v>OPEN</v>
      </c>
    </row>
    <row r="42" customFormat="false" ht="114" hidden="false" customHeight="true" outlineLevel="0" collapsed="false">
      <c r="A42" s="114" t="str">
        <f aca="false">Checks!$A$661&amp;CHAR(10)&amp;IF(Checks!$I$661="","",Checks!$I$661&amp;": ")&amp;Checks!$J$661</f>
        <v>F20-T12-08
Seat Linen: Seat pillow (EY) - prepared</v>
      </c>
      <c r="B42" s="114" t="str">
        <f aca="false">Checks!$K$661&amp;IF(Checks!$O$661="","",IF(Checks!$K$661="","",CHAR(10))&amp;"Note: "&amp;Checks!$O$661)</f>
        <v>Available 100% (ticked in reference)
Note: Reference gives no uplift stn for this item: preparation checked at the meal uplift stn (KUL) - confirm with caterer.</v>
      </c>
      <c r="C42" s="114" t="str">
        <f aca="false">Checks!$N$661&amp;CHAR(10)&amp;IF(ISNUMBER(Checks!$R$661),TEXT(Checks!$R$661,"DD-MMM-YY HH:MM"),"")&amp;" "&amp;Checks!$P$661</f>
        <v>Required
29-Oct-26 06:30 KUL</v>
      </c>
      <c r="D42" s="114" t="str">
        <f aca="false">IF(Checks!$U$661="","",Checks!$U$661)&amp;IF(Checks!$AB$661="","",CHAR(10)&amp;"CA: "&amp;Checks!$AB$661)</f>
        <v/>
      </c>
      <c r="E42" s="114" t="str">
        <f aca="false">IF(Checks!$V$661="","",Checks!$V$661)&amp;IF(Checks!$AC$661="","",IF(Checks!$V$661="","",CHAR(10))&amp;"N/A just.: "&amp;Checks!$AC$661)&amp;IF(Checks!$W$661="","",CHAR(10)&amp;"Batch: "&amp;Checks!$W$661)&amp;IF(AND(Checks!$X$661="",Checks!$Y$661=""),"",CHAR(10)&amp;"Exp: "&amp;Checks!$X$661&amp;"  /  Act: "&amp;Checks!$Y$661)</f>
        <v/>
      </c>
      <c r="F42" s="114" t="str">
        <f aca="false">IF(Checks!$Z$661="","","Evidence: "&amp;Checks!$Z$661)&amp;IF(Checks!$AA$661="","",IF(Checks!$Z$661="","",CHAR(10))&amp;"CA: "&amp;Checks!$AA$661)</f>
        <v/>
      </c>
      <c r="G42" s="114" t="str">
        <f aca="false">IF(ISNUMBER(Checks!$AD$661),TEXT(Checks!$AD$661,"DD-MMM-YY HH:MM")&amp;" "&amp;Checks!$P$661,"")&amp;IF(Checks!$AE$661="","",CHAR(10)&amp;"Verifier: "&amp;Checks!$AE$661)&amp;IF(Checks!$T$661="","",CHAR(10)&amp;"PIC: "&amp;Checks!$T$661)</f>
        <v/>
      </c>
      <c r="H42" s="115" t="str">
        <f aca="false">IF(Checks!$AH$661="","",Checks!$AH$661)</f>
        <v>OPEN</v>
      </c>
    </row>
    <row r="43" customFormat="false" ht="25.5" hidden="false" customHeight="true" outlineLevel="0" collapsed="false">
      <c r="A43" s="113"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Checks!$A$662&amp;CHAR(10)&amp;IF(Checks!$I$662="","",Checks!$I$662&amp;": ")&amp;Checks!$J$662</f>
        <v>F20-UPL-01
Meal: Meals physically uplifted on board - quantity vs menu checklist</v>
      </c>
      <c r="B44" s="114" t="str">
        <f aca="false">Checks!$K$662&amp;IF(Checks!$O$662="","",IF(Checks!$K$662="","",CHAR(10))&amp;"Note: "&amp;Checks!$O$662)</f>
        <v>Enter expected &amp; actual
Note: Confirm on board before departure; completion time must fall inside the uplift window.</v>
      </c>
      <c r="C44" s="114" t="str">
        <f aca="false">Checks!$N$662&amp;CHAR(10)&amp;IF(ISNUMBER(Checks!$R$662),TEXT(Checks!$R$662,"DD-MMM-YY HH:MM"),"")&amp;" "&amp;Checks!$P$662</f>
        <v>Required
29-Oct-26 18:30 KUL</v>
      </c>
      <c r="D44" s="114" t="str">
        <f aca="false">IF(Checks!$U$662="","",Checks!$U$662)&amp;IF(Checks!$AB$662="","",CHAR(10)&amp;"CA: "&amp;Checks!$AB$662)</f>
        <v/>
      </c>
      <c r="E44" s="114" t="str">
        <f aca="false">IF(Checks!$V$662="","",Checks!$V$662)&amp;IF(Checks!$AC$662="","",IF(Checks!$V$662="","",CHAR(10))&amp;"N/A just.: "&amp;Checks!$AC$662)&amp;IF(Checks!$W$662="","",CHAR(10)&amp;"Batch: "&amp;Checks!$W$662)&amp;IF(AND(Checks!$X$662="",Checks!$Y$662=""),"",CHAR(10)&amp;"Exp: "&amp;Checks!$X$662&amp;"  /  Act: "&amp;Checks!$Y$662)</f>
        <v/>
      </c>
      <c r="F44" s="114" t="str">
        <f aca="false">IF(Checks!$Z$662="","","Evidence: "&amp;Checks!$Z$662)&amp;IF(Checks!$AA$662="","",IF(Checks!$Z$662="","",CHAR(10))&amp;"CA: "&amp;Checks!$AA$662)</f>
        <v/>
      </c>
      <c r="G44" s="114" t="str">
        <f aca="false">IF(ISNUMBER(Checks!$AD$662),TEXT(Checks!$AD$662,"DD-MMM-YY HH:MM")&amp;" "&amp;Checks!$P$662,"")&amp;IF(Checks!$AE$662="","",CHAR(10)&amp;"Verifier: "&amp;Checks!$AE$662)&amp;IF(Checks!$T$662="","",CHAR(10)&amp;"PIC: "&amp;Checks!$T$662)</f>
        <v/>
      </c>
      <c r="H44" s="115" t="str">
        <f aca="false">IF(Checks!$AH$662="","",Checks!$AH$662)</f>
        <v>OPEN</v>
      </c>
    </row>
    <row r="45" customFormat="false" ht="114" hidden="false" customHeight="true" outlineLevel="0" collapsed="false">
      <c r="A45" s="114" t="str">
        <f aca="false">Checks!$A$663&amp;CHAR(10)&amp;IF(Checks!$I$663="","",Checks!$I$663&amp;": ")&amp;Checks!$J$663</f>
        <v>F20-UPL-02
Equipment: Equipment physically loaded at GLD positions - quantity &amp; positions</v>
      </c>
      <c r="B45" s="114" t="str">
        <f aca="false">Checks!$K$663&amp;IF(Checks!$O$663="","",IF(Checks!$K$663="","",CHAR(10))&amp;"Note: "&amp;Checks!$O$663)</f>
        <v>Enter expected &amp; actual
Note: Confirm on board before departure; completion time must fall inside the uplift window.</v>
      </c>
      <c r="C45" s="114" t="str">
        <f aca="false">Checks!$N$663&amp;CHAR(10)&amp;IF(ISNUMBER(Checks!$R$663),TEXT(Checks!$R$663,"DD-MMM-YY HH:MM"),"")&amp;" "&amp;Checks!$P$663</f>
        <v>Required
29-Oct-26 18:30 KUL</v>
      </c>
      <c r="D45" s="114" t="str">
        <f aca="false">IF(Checks!$U$663="","",Checks!$U$663)&amp;IF(Checks!$AB$663="","",CHAR(10)&amp;"CA: "&amp;Checks!$AB$663)</f>
        <v/>
      </c>
      <c r="E45" s="114" t="str">
        <f aca="false">IF(Checks!$V$663="","",Checks!$V$663)&amp;IF(Checks!$AC$663="","",IF(Checks!$V$663="","",CHAR(10))&amp;"N/A just.: "&amp;Checks!$AC$663)&amp;IF(Checks!$W$663="","",CHAR(10)&amp;"Batch: "&amp;Checks!$W$663)&amp;IF(AND(Checks!$X$663="",Checks!$Y$663=""),"",CHAR(10)&amp;"Exp: "&amp;Checks!$X$663&amp;"  /  Act: "&amp;Checks!$Y$663)</f>
        <v/>
      </c>
      <c r="F45" s="114" t="str">
        <f aca="false">IF(Checks!$Z$663="","","Evidence: "&amp;Checks!$Z$663)&amp;IF(Checks!$AA$663="","",IF(Checks!$Z$663="","",CHAR(10))&amp;"CA: "&amp;Checks!$AA$663)</f>
        <v/>
      </c>
      <c r="G45" s="114" t="str">
        <f aca="false">IF(ISNUMBER(Checks!$AD$663),TEXT(Checks!$AD$663,"DD-MMM-YY HH:MM")&amp;" "&amp;Checks!$P$663,"")&amp;IF(Checks!$AE$663="","",CHAR(10)&amp;"Verifier: "&amp;Checks!$AE$663)&amp;IF(Checks!$T$663="","",CHAR(10)&amp;"PIC: "&amp;Checks!$T$663)</f>
        <v/>
      </c>
      <c r="H45" s="115" t="str">
        <f aca="false">IF(Checks!$AH$663="","",Checks!$AH$663)</f>
        <v>OPEN</v>
      </c>
    </row>
    <row r="46" customFormat="false" ht="114" hidden="false" customHeight="true" outlineLevel="0" collapsed="false">
      <c r="A46" s="114" t="str">
        <f aca="false">Checks!$A$664&amp;CHAR(10)&amp;IF(Checks!$I$664="","",Checks!$I$664&amp;": ")&amp;Checks!$J$664</f>
        <v>F20-UPL-03
Seat Linen: Seat pillow (EY) - on board</v>
      </c>
      <c r="B46" s="114" t="str">
        <f aca="false">Checks!$K$664&amp;IF(Checks!$O$664="","",IF(Checks!$K$664="","",CHAR(10))&amp;"Note: "&amp;Checks!$O$664)</f>
        <v>Available 100% (ticked in reference)</v>
      </c>
      <c r="C46" s="114" t="str">
        <f aca="false">Checks!$N$664&amp;CHAR(10)&amp;IF(ISNUMBER(Checks!$R$664),TEXT(Checks!$R$664,"DD-MMM-YY HH:MM"),"")&amp;" "&amp;Checks!$P$664</f>
        <v>Required
29-Oct-26 18:30 KUL</v>
      </c>
      <c r="D46" s="114" t="str">
        <f aca="false">IF(Checks!$U$664="","",Checks!$U$664)&amp;IF(Checks!$AB$664="","",CHAR(10)&amp;"CA: "&amp;Checks!$AB$664)</f>
        <v/>
      </c>
      <c r="E46" s="114" t="str">
        <f aca="false">IF(Checks!$V$664="","",Checks!$V$664)&amp;IF(Checks!$AC$664="","",IF(Checks!$V$664="","",CHAR(10))&amp;"N/A just.: "&amp;Checks!$AC$664)&amp;IF(Checks!$W$664="","",CHAR(10)&amp;"Batch: "&amp;Checks!$W$664)&amp;IF(AND(Checks!$X$664="",Checks!$Y$664=""),"",CHAR(10)&amp;"Exp: "&amp;Checks!$X$664&amp;"  /  Act: "&amp;Checks!$Y$664)</f>
        <v/>
      </c>
      <c r="F46" s="114" t="str">
        <f aca="false">IF(Checks!$Z$664="","","Evidence: "&amp;Checks!$Z$664)&amp;IF(Checks!$AA$664="","",IF(Checks!$Z$664="","",CHAR(10))&amp;"CA: "&amp;Checks!$AA$664)</f>
        <v/>
      </c>
      <c r="G46" s="114" t="str">
        <f aca="false">IF(ISNUMBER(Checks!$AD$664),TEXT(Checks!$AD$664,"DD-MMM-YY HH:MM")&amp;" "&amp;Checks!$P$664,"")&amp;IF(Checks!$AE$664="","",CHAR(10)&amp;"Verifier: "&amp;Checks!$AE$664)&amp;IF(Checks!$T$664="","",CHAR(10)&amp;"PIC: "&amp;Checks!$T$664)</f>
        <v/>
      </c>
      <c r="H46" s="115" t="str">
        <f aca="false">IF(Checks!$AH$664="","",Checks!$AH$664)</f>
        <v>OPEN</v>
      </c>
    </row>
    <row r="48" customFormat="false" ht="24" hidden="false" customHeight="true" outlineLevel="0" collapsed="false">
      <c r="A48" s="116" t="s">
        <v>3453</v>
      </c>
      <c r="B48" s="116"/>
      <c r="C48" s="116"/>
      <c r="D48" s="116"/>
      <c r="E48" s="116" t="s">
        <v>3454</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3408</v>
      </c>
      <c r="B2" s="94" t="str">
        <f aca="false">Flights!$F$25&amp;"   "&amp;TEXT(Flights!$D$25,"DD-MMM-YY")&amp;" ("&amp;Flights!$E$25&amp;")"</f>
        <v>MH1437   30-Oct-26 (FRI)</v>
      </c>
      <c r="C2" s="94"/>
      <c r="D2" s="94"/>
      <c r="E2" s="95" t="s">
        <v>3409</v>
      </c>
      <c r="F2" s="96" t="str">
        <f aca="false">Flights!$AT$25</f>
        <v>NOT READY – DOCUMENTS</v>
      </c>
      <c r="G2" s="96"/>
      <c r="H2" s="96"/>
    </row>
    <row r="3" customFormat="false" ht="24" hidden="false" customHeight="true" outlineLevel="0" collapsed="false">
      <c r="A3" s="93" t="s">
        <v>3410</v>
      </c>
      <c r="B3" s="94" t="str">
        <f aca="false">Flights!$G$25&amp;" → "&amp;Flights!$H$25&amp;"   Class "&amp;Flights!$K$25&amp;"   Seat "&amp;Flights!$O$25</f>
        <v>LGK → KUL   Class BC   Seat 1C</v>
      </c>
      <c r="C3" s="94"/>
      <c r="D3" s="94"/>
      <c r="E3" s="95" t="s">
        <v>73</v>
      </c>
      <c r="F3" s="95" t="s">
        <v>3411</v>
      </c>
      <c r="G3" s="95" t="s">
        <v>3412</v>
      </c>
      <c r="H3" s="95"/>
    </row>
    <row r="4" customFormat="false" ht="24" hidden="false" customHeight="true" outlineLevel="0" collapsed="false">
      <c r="A4" s="93" t="s">
        <v>3413</v>
      </c>
      <c r="B4" s="94" t="str">
        <f aca="false">IF(ISNUMBER(Flights!$I$25),TEXT(Flights!$I$25,"DD-MMM-YY HH:MM"),"")&amp;" "&amp;Flights!$G$25&amp;"  →  "&amp;IF(ISNUMBER(Flights!$J$25),TEXT(Flights!$J$25,"DD-MMM-YY HH:MM"),"")&amp;" "&amp;Flights!$H$25</f>
        <v>30-Oct-26 14:45 LGK  →  30-Oct-26 16:05 KUL</v>
      </c>
      <c r="C4" s="94"/>
      <c r="D4" s="94"/>
      <c r="E4" s="93" t="s">
        <v>3414</v>
      </c>
      <c r="F4" s="97" t="str">
        <f aca="false">IF(ISNUMBER(Flights!$AG$25),TEXT(Flights!$AG$25,"DD-MMM-YY HH:MM"),"")&amp;" "&amp;Flights!$V$25</f>
        <v>23-Oct-26 14:45 KUL</v>
      </c>
      <c r="G4" s="98" t="n">
        <f aca="false">Flights!$AJ$25</f>
        <v>0</v>
      </c>
      <c r="H4" s="98"/>
    </row>
    <row r="5" customFormat="false" ht="24" hidden="false" customHeight="true" outlineLevel="0" collapsed="false">
      <c r="A5" s="93" t="s">
        <v>3415</v>
      </c>
      <c r="B5" s="94" t="str">
        <f aca="false">Flights!$L$25&amp;" – "&amp;Flights!$M$25</f>
        <v>B738MAX – B737-8 (B7M8)</v>
      </c>
      <c r="C5" s="94"/>
      <c r="D5" s="94"/>
      <c r="E5" s="93" t="s">
        <v>3416</v>
      </c>
      <c r="F5" s="97" t="str">
        <f aca="false">IF(ISNUMBER(Flights!$AH$25),TEXT(Flights!$AH$25,"DD-MMM-YY HH:MM"),"")&amp;" "&amp;Flights!$V$25</f>
        <v>29-Oct-26 12:30 KUL</v>
      </c>
      <c r="G5" s="98" t="n">
        <f aca="false">Flights!$AK$25</f>
        <v>0</v>
      </c>
      <c r="H5" s="98"/>
    </row>
    <row r="6" customFormat="false" ht="24" hidden="false" customHeight="true" outlineLevel="0" collapsed="false">
      <c r="A6" s="93" t="s">
        <v>3417</v>
      </c>
      <c r="B6" s="94" t="str">
        <f aca="false">IF(TRIM(Flights!$N$25)="","__________________",Flights!$N$25)</f>
        <v>__________________</v>
      </c>
      <c r="C6" s="94"/>
      <c r="D6" s="94"/>
      <c r="E6" s="93" t="s">
        <v>3418</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3419</v>
      </c>
      <c r="B7" s="94" t="str">
        <f aca="false">Flights!$T$25</f>
        <v>Refreshment (Peanut &amp; Water)</v>
      </c>
      <c r="C7" s="94"/>
      <c r="D7" s="94"/>
      <c r="E7" s="93" t="s">
        <v>3420</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155</v>
      </c>
      <c r="B8" s="94" t="str">
        <f aca="false">Flights!$V$25&amp;"   (reference uplift stns: "&amp;Flights!$U$25&amp;")"</f>
        <v>KUL   (reference uplift stns: KUL)</v>
      </c>
      <c r="C8" s="94"/>
      <c r="D8" s="94"/>
      <c r="E8" s="93" t="s">
        <v>3421</v>
      </c>
      <c r="F8" s="99" t="s">
        <v>3422</v>
      </c>
      <c r="G8" s="98" t="n">
        <f aca="false">Flights!$AN$25</f>
        <v>0</v>
      </c>
      <c r="H8" s="98"/>
    </row>
    <row r="9" customFormat="false" ht="12.75" hidden="false" customHeight="true" outlineLevel="0" collapsed="false">
      <c r="A9" s="93" t="s">
        <v>3423</v>
      </c>
      <c r="B9" s="94" t="str">
        <f aca="false">TRIM(Flights!$P$25&amp;"  "&amp;Flights!$Q$25)</f>
        <v>-</v>
      </c>
      <c r="C9" s="94"/>
      <c r="D9" s="94"/>
      <c r="E9" s="93" t="s">
        <v>3424</v>
      </c>
      <c r="F9" s="100" t="n">
        <f aca="false">Flights!$AP$25</f>
        <v>0</v>
      </c>
      <c r="G9" s="100" t="n">
        <f aca="false">Flights!$AQ$25</f>
        <v>0</v>
      </c>
      <c r="H9" s="100" t="n">
        <f aca="false">Flights!$AU$25</f>
        <v>0</v>
      </c>
    </row>
    <row r="10" customFormat="false" ht="24" hidden="false" customHeight="true" outlineLevel="0" collapsed="false">
      <c r="A10" s="93" t="s">
        <v>3425</v>
      </c>
      <c r="B10" s="94" t="str">
        <f aca="false">IF(TRIM(Flights!$X$25)="","__________________",Flights!$X$25)</f>
        <v>__________________</v>
      </c>
      <c r="C10" s="94"/>
      <c r="D10" s="94"/>
      <c r="E10" s="93" t="s">
        <v>3426</v>
      </c>
      <c r="F10" s="100" t="n">
        <f aca="false">Flights!$AO$25</f>
        <v>36</v>
      </c>
      <c r="G10" s="100" t="n">
        <f aca="false">Flights!$AS$25</f>
        <v>1</v>
      </c>
      <c r="H10" s="100" t="n">
        <f aca="false">Flights!$AR$25</f>
        <v>2</v>
      </c>
    </row>
    <row r="11" customFormat="false" ht="21" hidden="false" customHeight="true" outlineLevel="0" collapsed="false">
      <c r="A11" s="93" t="s">
        <v>3427</v>
      </c>
      <c r="B11" s="94" t="str">
        <f aca="false">IF(TRIM(Flights!$Y$25)="","__________________",Flights!$Y$25)</f>
        <v>__________________</v>
      </c>
      <c r="C11" s="94"/>
      <c r="D11" s="94"/>
      <c r="E11" s="93" t="s">
        <v>3428</v>
      </c>
      <c r="F11" s="100" t="str">
        <f aca="false">Flights!$AV$25&amp;" / "&amp;Flights!$AW$25</f>
        <v>0 / 36</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45.75" hidden="false" customHeight="true" outlineLevel="0" collapsed="false">
      <c r="A13" s="118"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8"/>
      <c r="C13" s="118"/>
      <c r="D13" s="118"/>
      <c r="E13" s="118"/>
      <c r="F13" s="118"/>
      <c r="G13" s="118"/>
      <c r="H13" s="118"/>
    </row>
    <row r="14" customFormat="false" ht="13.5" hidden="false" customHeight="true" outlineLevel="0" collapsed="false">
      <c r="A14" s="95" t="s">
        <v>3433</v>
      </c>
      <c r="B14" s="95" t="s">
        <v>3434</v>
      </c>
      <c r="C14" s="95" t="s">
        <v>3435</v>
      </c>
      <c r="D14" s="95"/>
      <c r="E14" s="95" t="s">
        <v>3436</v>
      </c>
      <c r="F14" s="95" t="s">
        <v>3437</v>
      </c>
      <c r="G14" s="95"/>
      <c r="H14" s="95"/>
    </row>
    <row r="15" customFormat="false" ht="36" hidden="false" customHeight="true" outlineLevel="0" collapsed="false">
      <c r="A15" s="93" t="s">
        <v>3438</v>
      </c>
      <c r="B15" s="94" t="str">
        <f aca="false">IF(Documents!$F$25="","",Documents!$F$25)</f>
        <v/>
      </c>
      <c r="C15" s="99" t="str">
        <f aca="false">IF(Documents!$G$25="","",Documents!$G$25)&amp;IF(ISNUMBER(Documents!$H$25),"  "&amp;TEXT(Documents!$H$25,"DD-MMM-YY"),"")</f>
        <v/>
      </c>
      <c r="D15" s="99"/>
      <c r="E15" s="107" t="str">
        <f aca="false">IF(Documents!$J$25="OUTSTANDING","OUTSTANDING – attach before T-7D (due "&amp;IF(ISNUMBER(Flights!$AG$25),TEXT(Flights!$AG$25,"DD-MMM-YY HH:MM"),"")&amp;" "&amp;Flights!$V$25&amp;")",IF(Documents!$J$25="","Status not recorded",Documents!$J$25))</f>
        <v>OUTSTANDING – attach before T-7D (due 23-Oct-26 14:45 KUL)</v>
      </c>
      <c r="F15" s="108" t="str">
        <f aca="false">"Staple behind this sheet as page A1."&amp;IF(Documents!$I$25="",""," Location: "&amp;Documents!$I$25)</f>
        <v>Staple behind this sheet as page A1.</v>
      </c>
      <c r="G15" s="108"/>
      <c r="H15" s="108"/>
    </row>
    <row r="16" customFormat="false" ht="36" hidden="false" customHeight="true" outlineLevel="0" collapsed="false">
      <c r="A16" s="93" t="s">
        <v>3439</v>
      </c>
      <c r="B16" s="94" t="str">
        <f aca="false">IF(Documents!$K$25="","",Documents!$K$25)</f>
        <v/>
      </c>
      <c r="C16" s="99" t="str">
        <f aca="false">IF(Documents!$L$25="","",Documents!$L$25)&amp;IF(ISNUMBER(Documents!$M$25),"  "&amp;TEXT(Documents!$M$25,"DD-MMM-YY"),"")</f>
        <v/>
      </c>
      <c r="D16" s="99"/>
      <c r="E16" s="107" t="str">
        <f aca="false">IF(Documents!$O$25="OUTSTANDING","OUTSTANDING – attach before T-7D (due "&amp;IF(ISNUMBER(Flights!$AG$25),TEXT(Flights!$AG$25,"DD-MMM-YY HH:MM"),"")&amp;" "&amp;Flights!$V$25&amp;")",IF(Documents!$O$25="","Status not recorded",Documents!$O$25))</f>
        <v>OUTSTANDING – attach before T-7D (due 23-Oct-26 14:45 KUL)</v>
      </c>
      <c r="F16" s="108" t="str">
        <f aca="false">"Staple behind this sheet as page A2."&amp;IF(Documents!$N$25="",""," Location: "&amp;Documents!$N$25)</f>
        <v>Staple behind this sheet as page A2.</v>
      </c>
      <c r="G16" s="108"/>
      <c r="H16" s="108"/>
    </row>
    <row r="17" customFormat="false" ht="22.5" hidden="false" customHeight="true" outlineLevel="0" collapsed="false">
      <c r="A17" s="93" t="s">
        <v>3440</v>
      </c>
      <c r="B17" s="109" t="str">
        <f aca="false">IF(Documents!$Q$25="","",Documents!$Q$25)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3441</v>
      </c>
      <c r="B18" s="110"/>
      <c r="C18" s="110" t="s">
        <v>3442</v>
      </c>
      <c r="D18" s="110"/>
      <c r="E18" s="110"/>
      <c r="F18" s="110" t="s">
        <v>3443</v>
      </c>
      <c r="G18" s="110"/>
      <c r="H18" s="110"/>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1" t="s">
        <v>3444</v>
      </c>
      <c r="B20" s="111"/>
      <c r="C20" s="111" t="s">
        <v>3444</v>
      </c>
      <c r="D20" s="111"/>
      <c r="E20" s="111"/>
      <c r="F20" s="111" t="s">
        <v>3444</v>
      </c>
      <c r="G20" s="111"/>
      <c r="H20" s="111"/>
    </row>
    <row r="21" customFormat="false" ht="13.5" hidden="false" customHeight="true" outlineLevel="0" collapsed="false">
      <c r="A21" s="112" t="s">
        <v>3445</v>
      </c>
      <c r="B21" s="112"/>
      <c r="C21" s="112"/>
      <c r="D21" s="112"/>
      <c r="E21" s="112"/>
      <c r="F21" s="112"/>
      <c r="G21" s="112"/>
      <c r="H21" s="112"/>
    </row>
    <row r="22" customFormat="false" ht="24" hidden="false" customHeight="true" outlineLevel="0" collapsed="false">
      <c r="A22" s="95" t="s">
        <v>3446</v>
      </c>
      <c r="B22" s="95" t="s">
        <v>3447</v>
      </c>
      <c r="C22" s="95" t="s">
        <v>3448</v>
      </c>
      <c r="D22" s="95" t="s">
        <v>3449</v>
      </c>
      <c r="E22" s="95" t="s">
        <v>3450</v>
      </c>
      <c r="F22" s="95" t="s">
        <v>3451</v>
      </c>
      <c r="G22" s="95" t="s">
        <v>3452</v>
      </c>
      <c r="H22" s="95" t="s">
        <v>126</v>
      </c>
    </row>
    <row r="23" customFormat="false" ht="25.5" hidden="false" customHeight="true" outlineLevel="0" collapsed="false">
      <c r="A23" s="113"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Checks!$A$665&amp;CHAR(10)&amp;IF(Checks!$I$665="","",Checks!$I$665&amp;": ")&amp;Checks!$J$665</f>
        <v>F21-T7-01
Meal: Meal sensory testing completed for this flight's menu cycle (assessed class)</v>
      </c>
      <c r="B24" s="114" t="str">
        <f aca="false">Checks!$K$665&amp;IF(Checks!$O$665="","",IF(Checks!$K$665="","",CHAR(10))&amp;"Note: "&amp;Checks!$O$665)</f>
        <v>Record panel result / score in Result
Note: Refreshment service: sensory test covers the refreshment items.</v>
      </c>
      <c r="C24" s="114" t="str">
        <f aca="false">Checks!$N$665&amp;CHAR(10)&amp;IF(ISNUMBER(Checks!$R$665),TEXT(Checks!$R$665,"DD-MMM-YY HH:MM"),"")&amp;" "&amp;Checks!$P$665</f>
        <v>Required
23-Oct-26 14:45 KUL</v>
      </c>
      <c r="D24" s="114" t="str">
        <f aca="false">IF(Checks!$U$665="","",Checks!$U$665)&amp;IF(Checks!$AB$665="","",CHAR(10)&amp;"CA: "&amp;Checks!$AB$665)</f>
        <v/>
      </c>
      <c r="E24" s="114" t="str">
        <f aca="false">IF(Checks!$V$665="","",Checks!$V$665)&amp;IF(Checks!$AC$665="","",IF(Checks!$V$665="","",CHAR(10))&amp;"N/A just.: "&amp;Checks!$AC$665)&amp;IF(Checks!$W$665="","",CHAR(10)&amp;"Batch: "&amp;Checks!$W$665)&amp;IF(AND(Checks!$X$665="",Checks!$Y$665=""),"",CHAR(10)&amp;"Exp: "&amp;Checks!$X$665&amp;"  /  Act: "&amp;Checks!$Y$665)</f>
        <v/>
      </c>
      <c r="F24" s="114" t="str">
        <f aca="false">IF(Checks!$Z$665="","","Evidence: "&amp;Checks!$Z$665)&amp;IF(Checks!$AA$665="","",IF(Checks!$Z$665="","",CHAR(10))&amp;"CA: "&amp;Checks!$AA$665)</f>
        <v/>
      </c>
      <c r="G24" s="114" t="str">
        <f aca="false">IF(ISNUMBER(Checks!$AD$665),TEXT(Checks!$AD$665,"DD-MMM-YY HH:MM")&amp;" "&amp;Checks!$P$665,"")&amp;IF(Checks!$AE$665="","",CHAR(10)&amp;"Verifier: "&amp;Checks!$AE$665)&amp;IF(Checks!$T$665="","",CHAR(10)&amp;"PIC: "&amp;Checks!$T$665)</f>
        <v/>
      </c>
      <c r="H24" s="115" t="str">
        <f aca="false">IF(Checks!$AH$665="","",Checks!$AH$665)</f>
        <v>OPEN</v>
      </c>
    </row>
    <row r="25" customFormat="false" ht="114" hidden="false" customHeight="true" outlineLevel="0" collapsed="false">
      <c r="A25" s="114" t="str">
        <f aca="false">Checks!$A$666&amp;CHAR(10)&amp;IF(Checks!$I$666="","",Checks!$I$666&amp;": ")&amp;Checks!$J$666</f>
        <v>F21-T7-02
Menu: Printed menu cards confirmed (content, cycle, language, quantity)</v>
      </c>
      <c r="B25" s="114" t="str">
        <f aca="false">Checks!$K$666&amp;IF(Checks!$O$666="","",IF(Checks!$K$666="","",CHAR(10))&amp;"Note: "&amp;Checks!$O$666)</f>
        <v>Menu card matches approved menu for this flight
Note: Refreshment service (peanut &amp; water). If no printed menu card is used, mark N/A with the confirmation as justification.</v>
      </c>
      <c r="C25" s="114" t="str">
        <f aca="false">Checks!$N$666&amp;CHAR(10)&amp;IF(ISNUMBER(Checks!$R$666),TEXT(Checks!$R$666,"DD-MMM-YY HH:MM"),"")&amp;" "&amp;Checks!$P$666</f>
        <v>Required
23-Oct-26 14:45 KUL</v>
      </c>
      <c r="D25" s="114" t="str">
        <f aca="false">IF(Checks!$U$666="","",Checks!$U$666)&amp;IF(Checks!$AB$666="","",CHAR(10)&amp;"CA: "&amp;Checks!$AB$666)</f>
        <v/>
      </c>
      <c r="E25" s="114" t="str">
        <f aca="false">IF(Checks!$V$666="","",Checks!$V$666)&amp;IF(Checks!$AC$666="","",IF(Checks!$V$666="","",CHAR(10))&amp;"N/A just.: "&amp;Checks!$AC$666)&amp;IF(Checks!$W$666="","",CHAR(10)&amp;"Batch: "&amp;Checks!$W$666)&amp;IF(AND(Checks!$X$666="",Checks!$Y$666=""),"",CHAR(10)&amp;"Exp: "&amp;Checks!$X$666&amp;"  /  Act: "&amp;Checks!$Y$666)</f>
        <v/>
      </c>
      <c r="F25" s="114" t="str">
        <f aca="false">IF(Checks!$Z$666="","","Evidence: "&amp;Checks!$Z$666)&amp;IF(Checks!$AA$666="","",IF(Checks!$Z$666="","",CHAR(10))&amp;"CA: "&amp;Checks!$AA$666)</f>
        <v/>
      </c>
      <c r="G25" s="114" t="str">
        <f aca="false">IF(ISNUMBER(Checks!$AD$666),TEXT(Checks!$AD$666,"DD-MMM-YY HH:MM")&amp;" "&amp;Checks!$P$666,"")&amp;IF(Checks!$AE$666="","",CHAR(10)&amp;"Verifier: "&amp;Checks!$AE$666)&amp;IF(Checks!$T$666="","",CHAR(10)&amp;"PIC: "&amp;Checks!$T$666)</f>
        <v/>
      </c>
      <c r="H25" s="115" t="str">
        <f aca="false">IF(Checks!$AH$666="","",Checks!$AH$666)</f>
        <v>OPEN</v>
      </c>
    </row>
    <row r="26" customFormat="false" ht="114" hidden="false" customHeight="true" outlineLevel="0" collapsed="false">
      <c r="A26" s="114" t="str">
        <f aca="false">Checks!$A$667&amp;CHAR(10)&amp;IF(Checks!$I$667="","",Checks!$I$667&amp;": ")&amp;Checks!$J$667</f>
        <v>F21-T7-03
IFE: Digital menu in IFE confirmed (A339 only)</v>
      </c>
      <c r="B26" s="114" t="str">
        <f aca="false">Checks!$K$667&amp;IF(Checks!$O$667="","",IF(Checks!$K$667="","",CHAR(10))&amp;"Note: "&amp;Checks!$O$667)</f>
        <v>Applies when fleet = A339
Note: Digital IFE menu applies to A339 only (user brief). Applicability follows the Fleet cell on Flights.</v>
      </c>
      <c r="C26" s="114" t="str">
        <f aca="false">Checks!$N$667&amp;CHAR(10)&amp;IF(ISNUMBER(Checks!$R$667),TEXT(Checks!$R$667,"DD-MMM-YY HH:MM"),"")&amp;" "&amp;Checks!$P$667</f>
        <v>N/A – rule
23-Oct-26 14:45 KUL</v>
      </c>
      <c r="D26" s="114" t="str">
        <f aca="false">IF(Checks!$U$667="","",Checks!$U$667)&amp;IF(Checks!$AB$667="","",CHAR(10)&amp;"CA: "&amp;Checks!$AB$667)</f>
        <v/>
      </c>
      <c r="E26" s="114" t="str">
        <f aca="false">IF(Checks!$V$667="","",Checks!$V$667)&amp;IF(Checks!$AC$667="","",IF(Checks!$V$667="","",CHAR(10))&amp;"N/A just.: "&amp;Checks!$AC$667)&amp;IF(Checks!$W$667="","",CHAR(10)&amp;"Batch: "&amp;Checks!$W$667)&amp;IF(AND(Checks!$X$667="",Checks!$Y$667=""),"",CHAR(10)&amp;"Exp: "&amp;Checks!$X$667&amp;"  /  Act: "&amp;Checks!$Y$667)</f>
        <v/>
      </c>
      <c r="F26" s="114" t="str">
        <f aca="false">IF(Checks!$Z$667="","","Evidence: "&amp;Checks!$Z$667)&amp;IF(Checks!$AA$667="","",IF(Checks!$Z$667="","",CHAR(10))&amp;"CA: "&amp;Checks!$AA$667)</f>
        <v/>
      </c>
      <c r="G26" s="114" t="str">
        <f aca="false">IF(ISNUMBER(Checks!$AD$667),TEXT(Checks!$AD$667,"DD-MMM-YY HH:MM")&amp;" "&amp;Checks!$P$667,"")&amp;IF(Checks!$AE$667="","",CHAR(10)&amp;"Verifier: "&amp;Checks!$AE$667)&amp;IF(Checks!$T$667="","",CHAR(10)&amp;"PIC: "&amp;Checks!$T$667)</f>
        <v/>
      </c>
      <c r="H26" s="115" t="str">
        <f aca="false">IF(Checks!$AH$667="","",Checks!$AH$667)</f>
        <v>N/A – RULE</v>
      </c>
    </row>
    <row r="27" customFormat="false" ht="114" hidden="false" customHeight="true" outlineLevel="0" collapsed="false">
      <c r="A27" s="114" t="str">
        <f aca="false">Checks!$A$668&amp;CHAR(10)&amp;IF(Checks!$I$668="","",Checks!$I$668&amp;": ")&amp;Checks!$J$668</f>
        <v>F21-T7-04
Staffing: Experienced catering officer assigned to this flight</v>
      </c>
      <c r="B27" s="114" t="str">
        <f aca="false">Checks!$K$668&amp;IF(Checks!$O$668="","",IF(Checks!$K$668="","",CHAR(10))&amp;"Note: "&amp;Checks!$O$668)</f>
        <v>Record officer name in Result</v>
      </c>
      <c r="C27" s="114" t="str">
        <f aca="false">Checks!$N$668&amp;CHAR(10)&amp;IF(ISNUMBER(Checks!$R$668),TEXT(Checks!$R$668,"DD-MMM-YY HH:MM"),"")&amp;" "&amp;Checks!$P$668</f>
        <v>Required
23-Oct-26 14:45 KUL</v>
      </c>
      <c r="D27" s="114" t="str">
        <f aca="false">IF(Checks!$U$668="","",Checks!$U$668)&amp;IF(Checks!$AB$668="","",CHAR(10)&amp;"CA: "&amp;Checks!$AB$668)</f>
        <v/>
      </c>
      <c r="E27" s="114" t="str">
        <f aca="false">IF(Checks!$V$668="","",Checks!$V$668)&amp;IF(Checks!$AC$668="","",IF(Checks!$V$668="","",CHAR(10))&amp;"N/A just.: "&amp;Checks!$AC$668)&amp;IF(Checks!$W$668="","",CHAR(10)&amp;"Batch: "&amp;Checks!$W$668)&amp;IF(AND(Checks!$X$668="",Checks!$Y$668=""),"",CHAR(10)&amp;"Exp: "&amp;Checks!$X$668&amp;"  /  Act: "&amp;Checks!$Y$668)</f>
        <v/>
      </c>
      <c r="F27" s="114" t="str">
        <f aca="false">IF(Checks!$Z$668="","","Evidence: "&amp;Checks!$Z$668)&amp;IF(Checks!$AA$668="","",IF(Checks!$Z$668="","",CHAR(10))&amp;"CA: "&amp;Checks!$AA$668)</f>
        <v/>
      </c>
      <c r="G27" s="114" t="str">
        <f aca="false">IF(ISNUMBER(Checks!$AD$668),TEXT(Checks!$AD$668,"DD-MMM-YY HH:MM")&amp;" "&amp;Checks!$P$668,"")&amp;IF(Checks!$AE$668="","",CHAR(10)&amp;"Verifier: "&amp;Checks!$AE$668)&amp;IF(Checks!$T$668="","",CHAR(10)&amp;"PIC: "&amp;Checks!$T$668)</f>
        <v/>
      </c>
      <c r="H27" s="115" t="str">
        <f aca="false">IF(Checks!$AH$668="","",Checks!$AH$668)</f>
        <v>OPEN</v>
      </c>
    </row>
    <row r="28" customFormat="false" ht="114" hidden="false" customHeight="true" outlineLevel="0" collapsed="false">
      <c r="A28" s="114" t="str">
        <f aca="false">Checks!$A$669&amp;CHAR(10)&amp;IF(Checks!$I$669="","",Checks!$I$669&amp;": ")&amp;Checks!$J$669</f>
        <v>F21-T7-05
ISOP: All latest applicable ISOP revisions communicated to caterer</v>
      </c>
      <c r="B28" s="114" t="str">
        <f aca="false">Checks!$K$669&amp;IF(Checks!$O$669="","",IF(Checks!$K$669="","",CHAR(10))&amp;"Note: "&amp;Checks!$O$669)</f>
        <v>List revision numbers in Result (see ISOP register)</v>
      </c>
      <c r="C28" s="114" t="str">
        <f aca="false">Checks!$N$669&amp;CHAR(10)&amp;IF(ISNUMBER(Checks!$R$669),TEXT(Checks!$R$669,"DD-MMM-YY HH:MM"),"")&amp;" "&amp;Checks!$P$669</f>
        <v>Required
23-Oct-26 14:45 KUL</v>
      </c>
      <c r="D28" s="114" t="str">
        <f aca="false">IF(Checks!$U$669="","",Checks!$U$669)&amp;IF(Checks!$AB$669="","",CHAR(10)&amp;"CA: "&amp;Checks!$AB$669)</f>
        <v/>
      </c>
      <c r="E28" s="114" t="str">
        <f aca="false">IF(Checks!$V$669="","",Checks!$V$669)&amp;IF(Checks!$AC$669="","",IF(Checks!$V$669="","",CHAR(10))&amp;"N/A just.: "&amp;Checks!$AC$669)&amp;IF(Checks!$W$669="","",CHAR(10)&amp;"Batch: "&amp;Checks!$W$669)&amp;IF(AND(Checks!$X$669="",Checks!$Y$669=""),"",CHAR(10)&amp;"Exp: "&amp;Checks!$X$669&amp;"  /  Act: "&amp;Checks!$Y$669)</f>
        <v/>
      </c>
      <c r="F28" s="114" t="str">
        <f aca="false">IF(Checks!$Z$669="","","Evidence: "&amp;Checks!$Z$669)&amp;IF(Checks!$AA$669="","",IF(Checks!$Z$669="","",CHAR(10))&amp;"CA: "&amp;Checks!$AA$669)</f>
        <v/>
      </c>
      <c r="G28" s="114" t="str">
        <f aca="false">IF(ISNUMBER(Checks!$AD$669),TEXT(Checks!$AD$669,"DD-MMM-YY HH:MM")&amp;" "&amp;Checks!$P$669,"")&amp;IF(Checks!$AE$669="","",CHAR(10)&amp;"Verifier: "&amp;Checks!$AE$669)&amp;IF(Checks!$T$669="","",CHAR(10)&amp;"PIC: "&amp;Checks!$T$669)</f>
        <v/>
      </c>
      <c r="H28" s="115" t="str">
        <f aca="false">IF(Checks!$AH$669="","",Checks!$AH$669)</f>
        <v>OPEN</v>
      </c>
    </row>
    <row r="29" customFormat="false" ht="114" hidden="false" customHeight="true" outlineLevel="0" collapsed="false">
      <c r="A29" s="114" t="str">
        <f aca="false">Checks!$A$670&amp;CHAR(10)&amp;IF(Checks!$I$670="","",Checks!$I$670&amp;": ")&amp;Checks!$J$670</f>
        <v>F21-T7-06
ISOP: Caterer acknowledgement of ISOP revisions recorded</v>
      </c>
      <c r="B29" s="114" t="str">
        <f aca="false">Checks!$K$670&amp;IF(Checks!$O$670="","",IF(Checks!$K$670="","",CHAR(10))&amp;"Note: "&amp;Checks!$O$670)</f>
        <v>Record acknowledgement ref in Evidence</v>
      </c>
      <c r="C29" s="114" t="str">
        <f aca="false">Checks!$N$670&amp;CHAR(10)&amp;IF(ISNUMBER(Checks!$R$670),TEXT(Checks!$R$670,"DD-MMM-YY HH:MM"),"")&amp;" "&amp;Checks!$P$670</f>
        <v>Required
23-Oct-26 14:45 KUL</v>
      </c>
      <c r="D29" s="114" t="str">
        <f aca="false">IF(Checks!$U$670="","",Checks!$U$670)&amp;IF(Checks!$AB$670="","",CHAR(10)&amp;"CA: "&amp;Checks!$AB$670)</f>
        <v/>
      </c>
      <c r="E29" s="114" t="str">
        <f aca="false">IF(Checks!$V$670="","",Checks!$V$670)&amp;IF(Checks!$AC$670="","",IF(Checks!$V$670="","",CHAR(10))&amp;"N/A just.: "&amp;Checks!$AC$670)&amp;IF(Checks!$W$670="","",CHAR(10)&amp;"Batch: "&amp;Checks!$W$670)&amp;IF(AND(Checks!$X$670="",Checks!$Y$670=""),"",CHAR(10)&amp;"Exp: "&amp;Checks!$X$670&amp;"  /  Act: "&amp;Checks!$Y$670)</f>
        <v/>
      </c>
      <c r="F29" s="114" t="str">
        <f aca="false">IF(Checks!$Z$670="","","Evidence: "&amp;Checks!$Z$670)&amp;IF(Checks!$AA$670="","",IF(Checks!$Z$670="","",CHAR(10))&amp;"CA: "&amp;Checks!$AA$670)</f>
        <v/>
      </c>
      <c r="G29" s="114" t="str">
        <f aca="false">IF(ISNUMBER(Checks!$AD$670),TEXT(Checks!$AD$670,"DD-MMM-YY HH:MM")&amp;" "&amp;Checks!$P$670,"")&amp;IF(Checks!$AE$670="","",CHAR(10)&amp;"Verifier: "&amp;Checks!$AE$670)&amp;IF(Checks!$T$670="","",CHAR(10)&amp;"PIC: "&amp;Checks!$T$670)</f>
        <v/>
      </c>
      <c r="H29" s="115" t="str">
        <f aca="false">IF(Checks!$AH$670="","",Checks!$AH$670)</f>
        <v>OPEN</v>
      </c>
    </row>
    <row r="30" customFormat="false" ht="114" hidden="false" customHeight="true" outlineLevel="0" collapsed="false">
      <c r="A30" s="114" t="str">
        <f aca="false">Checks!$A$671&amp;CHAR(10)&amp;IF(Checks!$I$671="","",Checks!$I$671&amp;": ")&amp;Checks!$J$671</f>
        <v>F21-T7-07
Documents: Galley loading diagram (GLD) received, revision recorded &amp; attached</v>
      </c>
      <c r="B30" s="114" t="str">
        <f aca="false">Checks!$K$671&amp;IF(Checks!$O$671="","",IF(Checks!$K$671="","",CHAR(10))&amp;"Note: "&amp;Checks!$O$671)</f>
        <v>Documents sheet row complete</v>
      </c>
      <c r="C30" s="114" t="str">
        <f aca="false">Checks!$N$671&amp;CHAR(10)&amp;IF(ISNUMBER(Checks!$R$671),TEXT(Checks!$R$671,"DD-MMM-YY HH:MM"),"")&amp;" "&amp;Checks!$P$671</f>
        <v>Required
23-Oct-26 14:45 KUL</v>
      </c>
      <c r="D30" s="114" t="str">
        <f aca="false">IF(Checks!$U$671="","",Checks!$U$671)&amp;IF(Checks!$AB$671="","",CHAR(10)&amp;"CA: "&amp;Checks!$AB$671)</f>
        <v/>
      </c>
      <c r="E30" s="114" t="str">
        <f aca="false">IF(Checks!$V$671="","",Checks!$V$671)&amp;IF(Checks!$AC$671="","",IF(Checks!$V$671="","",CHAR(10))&amp;"N/A just.: "&amp;Checks!$AC$671)&amp;IF(Checks!$W$671="","",CHAR(10)&amp;"Batch: "&amp;Checks!$W$671)&amp;IF(AND(Checks!$X$671="",Checks!$Y$671=""),"",CHAR(10)&amp;"Exp: "&amp;Checks!$X$671&amp;"  /  Act: "&amp;Checks!$Y$671)</f>
        <v/>
      </c>
      <c r="F30" s="114" t="str">
        <f aca="false">IF(Checks!$Z$671="","","Evidence: "&amp;Checks!$Z$671)&amp;IF(Checks!$AA$671="","",IF(Checks!$Z$671="","",CHAR(10))&amp;"CA: "&amp;Checks!$AA$671)</f>
        <v/>
      </c>
      <c r="G30" s="114" t="str">
        <f aca="false">IF(ISNUMBER(Checks!$AD$671),TEXT(Checks!$AD$671,"DD-MMM-YY HH:MM")&amp;" "&amp;Checks!$P$671,"")&amp;IF(Checks!$AE$671="","",CHAR(10)&amp;"Verifier: "&amp;Checks!$AE$671)&amp;IF(Checks!$T$671="","",CHAR(10)&amp;"PIC: "&amp;Checks!$T$671)</f>
        <v/>
      </c>
      <c r="H30" s="115" t="str">
        <f aca="false">IF(Checks!$AH$671="","",Checks!$AH$671)</f>
        <v>OPEN</v>
      </c>
    </row>
    <row r="31" customFormat="false" ht="114" hidden="false" customHeight="true" outlineLevel="0" collapsed="false">
      <c r="A31" s="114" t="str">
        <f aca="false">Checks!$A$672&amp;CHAR(10)&amp;IF(Checks!$I$672="","",Checks!$I$672&amp;": ")&amp;Checks!$J$672</f>
        <v>F21-T7-08
Documents: Menu checklist received, revision recorded &amp; attached</v>
      </c>
      <c r="B31" s="114" t="str">
        <f aca="false">Checks!$K$672&amp;IF(Checks!$O$672="","",IF(Checks!$K$672="","",CHAR(10))&amp;"Note: "&amp;Checks!$O$672)</f>
        <v>Documents sheet row complete</v>
      </c>
      <c r="C31" s="114" t="str">
        <f aca="false">Checks!$N$672&amp;CHAR(10)&amp;IF(ISNUMBER(Checks!$R$672),TEXT(Checks!$R$672,"DD-MMM-YY HH:MM"),"")&amp;" "&amp;Checks!$P$672</f>
        <v>Required
23-Oct-26 14:45 KUL</v>
      </c>
      <c r="D31" s="114" t="str">
        <f aca="false">IF(Checks!$U$672="","",Checks!$U$672)&amp;IF(Checks!$AB$672="","",CHAR(10)&amp;"CA: "&amp;Checks!$AB$672)</f>
        <v/>
      </c>
      <c r="E31" s="114" t="str">
        <f aca="false">IF(Checks!$V$672="","",Checks!$V$672)&amp;IF(Checks!$AC$672="","",IF(Checks!$V$672="","",CHAR(10))&amp;"N/A just.: "&amp;Checks!$AC$672)&amp;IF(Checks!$W$672="","",CHAR(10)&amp;"Batch: "&amp;Checks!$W$672)&amp;IF(AND(Checks!$X$672="",Checks!$Y$672=""),"",CHAR(10)&amp;"Exp: "&amp;Checks!$X$672&amp;"  /  Act: "&amp;Checks!$Y$672)</f>
        <v/>
      </c>
      <c r="F31" s="114" t="str">
        <f aca="false">IF(Checks!$Z$672="","","Evidence: "&amp;Checks!$Z$672)&amp;IF(Checks!$AA$672="","",IF(Checks!$Z$672="","",CHAR(10))&amp;"CA: "&amp;Checks!$AA$672)</f>
        <v/>
      </c>
      <c r="G31" s="114" t="str">
        <f aca="false">IF(ISNUMBER(Checks!$AD$672),TEXT(Checks!$AD$672,"DD-MMM-YY HH:MM")&amp;" "&amp;Checks!$P$672,"")&amp;IF(Checks!$AE$672="","",CHAR(10)&amp;"Verifier: "&amp;Checks!$AE$672)&amp;IF(Checks!$T$672="","",CHAR(10)&amp;"PIC: "&amp;Checks!$T$672)</f>
        <v/>
      </c>
      <c r="H31" s="115" t="str">
        <f aca="false">IF(Checks!$AH$672="","",Checks!$AH$672)</f>
        <v>OPEN</v>
      </c>
    </row>
    <row r="32" customFormat="false" ht="114" hidden="false" customHeight="true" outlineLevel="0" collapsed="false">
      <c r="A32" s="114" t="str">
        <f aca="false">Checks!$A$673&amp;CHAR(10)&amp;IF(Checks!$I$673="","",Checks!$I$673&amp;": ")&amp;Checks!$J$673</f>
        <v>F21-T7-09
Uplift plan: Uplift plan confirmed with caterer vs STD Uplift Information</v>
      </c>
      <c r="B32" s="114" t="str">
        <f aca="false">Checks!$K$673&amp;IF(Checks!$O$673="","",IF(Checks!$K$673="","",CHAR(10))&amp;"Note: "&amp;Checks!$O$673)</f>
        <v>Service: Refreshment (Peanut &amp; Water); meal uplift stn KUL (ref lists KUL)
Note: Return catering uplifted at KUL on the outbound rotation (ref uplift stn = KUL). Confirm aircraft rotation.</v>
      </c>
      <c r="C32" s="114" t="str">
        <f aca="false">Checks!$N$673&amp;CHAR(10)&amp;IF(ISNUMBER(Checks!$R$673),TEXT(Checks!$R$673,"DD-MMM-YY HH:MM"),"")&amp;" "&amp;Checks!$P$673</f>
        <v>Required
23-Oct-26 14:45 KUL</v>
      </c>
      <c r="D32" s="114" t="str">
        <f aca="false">IF(Checks!$U$673="","",Checks!$U$673)&amp;IF(Checks!$AB$673="","",CHAR(10)&amp;"CA: "&amp;Checks!$AB$673)</f>
        <v/>
      </c>
      <c r="E32" s="114" t="str">
        <f aca="false">IF(Checks!$V$673="","",Checks!$V$673)&amp;IF(Checks!$AC$673="","",IF(Checks!$V$673="","",CHAR(10))&amp;"N/A just.: "&amp;Checks!$AC$673)&amp;IF(Checks!$W$673="","",CHAR(10)&amp;"Batch: "&amp;Checks!$W$673)&amp;IF(AND(Checks!$X$673="",Checks!$Y$673=""),"",CHAR(10)&amp;"Exp: "&amp;Checks!$X$673&amp;"  /  Act: "&amp;Checks!$Y$673)</f>
        <v/>
      </c>
      <c r="F32" s="114" t="str">
        <f aca="false">IF(Checks!$Z$673="","","Evidence: "&amp;Checks!$Z$673)&amp;IF(Checks!$AA$673="","",IF(Checks!$Z$673="","",CHAR(10))&amp;"CA: "&amp;Checks!$AA$673)</f>
        <v/>
      </c>
      <c r="G32" s="114" t="str">
        <f aca="false">IF(ISNUMBER(Checks!$AD$673),TEXT(Checks!$AD$673,"DD-MMM-YY HH:MM")&amp;" "&amp;Checks!$P$673,"")&amp;IF(Checks!$AE$673="","",CHAR(10)&amp;"Verifier: "&amp;Checks!$AE$673)&amp;IF(Checks!$T$673="","",CHAR(10)&amp;"PIC: "&amp;Checks!$T$673)</f>
        <v/>
      </c>
      <c r="H32" s="115" t="str">
        <f aca="false">IF(Checks!$AH$673="","",Checks!$AH$673)</f>
        <v>OPEN</v>
      </c>
    </row>
    <row r="33" customFormat="false" ht="223.5" hidden="false" customHeight="true" outlineLevel="0" collapsed="false">
      <c r="A33" s="114" t="str">
        <f aca="false">Checks!$A$674&amp;CHAR(10)&amp;IF(Checks!$I$674="","",Checks!$I$674&amp;": ")&amp;Checks!$J$674</f>
        <v>F21-T7-10
Uplift plan: Carrying flight for this leg's return catering identified and its KUL departure (UTC) entered on Flights col AX</v>
      </c>
      <c r="B33" s="114"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4" t="str">
        <f aca="false">Checks!$N$674&amp;CHAR(10)&amp;IF(ISNUMBER(Checks!$R$674),TEXT(Checks!$R$674,"DD-MMM-YY HH:MM"),"")&amp;" "&amp;Checks!$P$674</f>
        <v>Clarification required
23-Oct-26 14:45 KUL</v>
      </c>
      <c r="D33" s="114" t="str">
        <f aca="false">IF(Checks!$U$674="","",Checks!$U$674)&amp;IF(Checks!$AB$674="","",CHAR(10)&amp;"CA: "&amp;Checks!$AB$674)</f>
        <v/>
      </c>
      <c r="E33" s="114" t="str">
        <f aca="false">IF(Checks!$V$674="","",Checks!$V$674)&amp;IF(Checks!$AC$674="","",IF(Checks!$V$674="","",CHAR(10))&amp;"N/A just.: "&amp;Checks!$AC$674)&amp;IF(Checks!$W$674="","",CHAR(10)&amp;"Batch: "&amp;Checks!$W$674)&amp;IF(AND(Checks!$X$674="",Checks!$Y$674=""),"",CHAR(10)&amp;"Exp: "&amp;Checks!$X$674&amp;"  /  Act: "&amp;Checks!$Y$674)</f>
        <v/>
      </c>
      <c r="F33" s="114" t="str">
        <f aca="false">IF(Checks!$Z$674="","","Evidence: "&amp;Checks!$Z$674)&amp;IF(Checks!$AA$674="","",IF(Checks!$Z$674="","",CHAR(10))&amp;"CA: "&amp;Checks!$AA$674)</f>
        <v/>
      </c>
      <c r="G33" s="114" t="str">
        <f aca="false">IF(ISNUMBER(Checks!$AD$674),TEXT(Checks!$AD$674,"DD-MMM-YY HH:MM")&amp;" "&amp;Checks!$P$674,"")&amp;IF(Checks!$AE$674="","",CHAR(10)&amp;"Verifier: "&amp;Checks!$AE$674)&amp;IF(Checks!$T$674="","",CHAR(10)&amp;"PIC: "&amp;Checks!$T$674)</f>
        <v/>
      </c>
      <c r="H33" s="115" t="str">
        <f aca="false">IF(Checks!$AH$674="","",Checks!$AH$674)</f>
        <v>OPEN – CLARIFICATION</v>
      </c>
    </row>
    <row r="34" customFormat="false" ht="25.5" hidden="false" customHeight="true" outlineLevel="0" collapsed="false">
      <c r="A34" s="113"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Checks!$A$675&amp;CHAR(10)&amp;IF(Checks!$I$675="","",Checks!$I$675&amp;": ")&amp;Checks!$J$675</f>
        <v>F21-T24-01
Meal: Sensory test repeated on ACTUAL production batch for this flight</v>
      </c>
      <c r="B35" s="114" t="str">
        <f aca="false">Checks!$K$675&amp;IF(Checks!$O$675="","",IF(Checks!$K$675="","",CHAR(10))&amp;"Note: "&amp;Checks!$O$675)</f>
        <v>Batch ID, result, CA and acceptance mandatory
Note: Round-trip catered from KUL: due capped at the KUL loading deadline (Flights AY).</v>
      </c>
      <c r="C35" s="114" t="str">
        <f aca="false">Checks!$N$675&amp;CHAR(10)&amp;IF(ISNUMBER(Checks!$R$675),TEXT(Checks!$R$675,"DD-MMM-YY HH:MM"),"")&amp;" "&amp;Checks!$P$675</f>
        <v>Required
29-Oct-26 12:30 KUL</v>
      </c>
      <c r="D35" s="114" t="str">
        <f aca="false">IF(Checks!$U$675="","",Checks!$U$675)&amp;IF(Checks!$AB$675="","",CHAR(10)&amp;"CA: "&amp;Checks!$AB$675)</f>
        <v/>
      </c>
      <c r="E35" s="114" t="str">
        <f aca="false">IF(Checks!$V$675="","",Checks!$V$675)&amp;IF(Checks!$AC$675="","",IF(Checks!$V$675="","",CHAR(10))&amp;"N/A just.: "&amp;Checks!$AC$675)&amp;IF(Checks!$W$675="","",CHAR(10)&amp;"Batch: "&amp;Checks!$W$675)&amp;IF(AND(Checks!$X$675="",Checks!$Y$675=""),"",CHAR(10)&amp;"Exp: "&amp;Checks!$X$675&amp;"  /  Act: "&amp;Checks!$Y$675)</f>
        <v/>
      </c>
      <c r="F35" s="114" t="str">
        <f aca="false">IF(Checks!$Z$675="","","Evidence: "&amp;Checks!$Z$675)&amp;IF(Checks!$AA$675="","",IF(Checks!$Z$675="","",CHAR(10))&amp;"CA: "&amp;Checks!$AA$675)</f>
        <v/>
      </c>
      <c r="G35" s="114" t="str">
        <f aca="false">IF(ISNUMBER(Checks!$AD$675),TEXT(Checks!$AD$675,"DD-MMM-YY HH:MM")&amp;" "&amp;Checks!$P$675,"")&amp;IF(Checks!$AE$675="","",CHAR(10)&amp;"Verifier: "&amp;Checks!$AE$675)&amp;IF(Checks!$T$675="","",CHAR(10)&amp;"PIC: "&amp;Checks!$T$675)</f>
        <v/>
      </c>
      <c r="H35" s="115" t="str">
        <f aca="false">IF(Checks!$AH$675="","",Checks!$AH$675)</f>
        <v>OPEN</v>
      </c>
    </row>
    <row r="36" customFormat="false" ht="25.5" hidden="false" customHeight="true" outlineLevel="0" collapsed="false">
      <c r="A36" s="113"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3"/>
      <c r="C36" s="113"/>
      <c r="D36" s="113"/>
      <c r="E36" s="113"/>
      <c r="F36" s="113"/>
      <c r="G36" s="113"/>
      <c r="H36" s="113"/>
    </row>
    <row r="37" customFormat="false" ht="114" hidden="false" customHeight="true" outlineLevel="0" collapsed="false">
      <c r="A37" s="114" t="str">
        <f aca="false">Checks!$A$676&amp;CHAR(10)&amp;IF(Checks!$I$676="","",Checks!$I$676&amp;": ")&amp;Checks!$J$676</f>
        <v>F21-T12-01
Meal: Meal quality vs menu checklist</v>
      </c>
      <c r="B37" s="114" t="str">
        <f aca="false">Checks!$K$676&amp;IF(Checks!$O$676="","",IF(Checks!$K$676="","",CHAR(10))&amp;"Note: "&amp;Checks!$O$676)</f>
        <v>Note: Preparation check at caterer - does NOT confirm loading. Round-trip catered from KUL: due capped at the KUL loading deadline (Flights AY).</v>
      </c>
      <c r="C37" s="114" t="str">
        <f aca="false">Checks!$N$676&amp;CHAR(10)&amp;IF(ISNUMBER(Checks!$R$676),TEXT(Checks!$R$676,"DD-MMM-YY HH:MM"),"")&amp;" "&amp;Checks!$P$676</f>
        <v>Required
29-Oct-26 12:30 KUL</v>
      </c>
      <c r="D37" s="114" t="str">
        <f aca="false">IF(Checks!$U$676="","",Checks!$U$676)&amp;IF(Checks!$AB$676="","",CHAR(10)&amp;"CA: "&amp;Checks!$AB$676)</f>
        <v/>
      </c>
      <c r="E37" s="114" t="str">
        <f aca="false">IF(Checks!$V$676="","",Checks!$V$676)&amp;IF(Checks!$AC$676="","",IF(Checks!$V$676="","",CHAR(10))&amp;"N/A just.: "&amp;Checks!$AC$676)&amp;IF(Checks!$W$676="","",CHAR(10)&amp;"Batch: "&amp;Checks!$W$676)&amp;IF(AND(Checks!$X$676="",Checks!$Y$676=""),"",CHAR(10)&amp;"Exp: "&amp;Checks!$X$676&amp;"  /  Act: "&amp;Checks!$Y$676)</f>
        <v/>
      </c>
      <c r="F37" s="114" t="str">
        <f aca="false">IF(Checks!$Z$676="","","Evidence: "&amp;Checks!$Z$676)&amp;IF(Checks!$AA$676="","",IF(Checks!$Z$676="","",CHAR(10))&amp;"CA: "&amp;Checks!$AA$676)</f>
        <v/>
      </c>
      <c r="G37" s="114" t="str">
        <f aca="false">IF(ISNUMBER(Checks!$AD$676),TEXT(Checks!$AD$676,"DD-MMM-YY HH:MM")&amp;" "&amp;Checks!$P$676,"")&amp;IF(Checks!$AE$676="","",CHAR(10)&amp;"Verifier: "&amp;Checks!$AE$676)&amp;IF(Checks!$T$676="","",CHAR(10)&amp;"PIC: "&amp;Checks!$T$676)</f>
        <v/>
      </c>
      <c r="H37" s="115" t="str">
        <f aca="false">IF(Checks!$AH$676="","",Checks!$AH$676)</f>
        <v>OPEN</v>
      </c>
    </row>
    <row r="38" customFormat="false" ht="114" hidden="false" customHeight="true" outlineLevel="0" collapsed="false">
      <c r="A38" s="114" t="str">
        <f aca="false">Checks!$A$677&amp;CHAR(10)&amp;IF(Checks!$I$677="","",Checks!$I$677&amp;": ")&amp;Checks!$J$677</f>
        <v>F21-T12-02
Meal: Meal quantities vs menu checklist</v>
      </c>
      <c r="B38" s="114" t="str">
        <f aca="false">Checks!$K$677&amp;IF(Checks!$O$677="","",IF(Checks!$K$677="","",CHAR(10))&amp;"Note: "&amp;Checks!$O$677)</f>
        <v>Enter expected &amp; actual
Note: Preparation check at caterer - does NOT confirm loading. Round-trip catered from KUL: due capped at the KUL loading deadline (Flights AY).</v>
      </c>
      <c r="C38" s="114" t="str">
        <f aca="false">Checks!$N$677&amp;CHAR(10)&amp;IF(ISNUMBER(Checks!$R$677),TEXT(Checks!$R$677,"DD-MMM-YY HH:MM"),"")&amp;" "&amp;Checks!$P$677</f>
        <v>Required
29-Oct-26 12:30 KUL</v>
      </c>
      <c r="D38" s="114" t="str">
        <f aca="false">IF(Checks!$U$677="","",Checks!$U$677)&amp;IF(Checks!$AB$677="","",CHAR(10)&amp;"CA: "&amp;Checks!$AB$677)</f>
        <v/>
      </c>
      <c r="E38" s="114" t="str">
        <f aca="false">IF(Checks!$V$677="","",Checks!$V$677)&amp;IF(Checks!$AC$677="","",IF(Checks!$V$677="","",CHAR(10))&amp;"N/A just.: "&amp;Checks!$AC$677)&amp;IF(Checks!$W$677="","",CHAR(10)&amp;"Batch: "&amp;Checks!$W$677)&amp;IF(AND(Checks!$X$677="",Checks!$Y$677=""),"",CHAR(10)&amp;"Exp: "&amp;Checks!$X$677&amp;"  /  Act: "&amp;Checks!$Y$677)</f>
        <v/>
      </c>
      <c r="F38" s="114" t="str">
        <f aca="false">IF(Checks!$Z$677="","","Evidence: "&amp;Checks!$Z$677)&amp;IF(Checks!$AA$677="","",IF(Checks!$Z$677="","",CHAR(10))&amp;"CA: "&amp;Checks!$AA$677)</f>
        <v/>
      </c>
      <c r="G38" s="114" t="str">
        <f aca="false">IF(ISNUMBER(Checks!$AD$677),TEXT(Checks!$AD$677,"DD-MMM-YY HH:MM")&amp;" "&amp;Checks!$P$677,"")&amp;IF(Checks!$AE$677="","",CHAR(10)&amp;"Verifier: "&amp;Checks!$AE$677)&amp;IF(Checks!$T$677="","",CHAR(10)&amp;"PIC: "&amp;Checks!$T$677)</f>
        <v/>
      </c>
      <c r="H38" s="115" t="str">
        <f aca="false">IF(Checks!$AH$677="","",Checks!$AH$677)</f>
        <v>OPEN</v>
      </c>
    </row>
    <row r="39" customFormat="false" ht="114" hidden="false" customHeight="true" outlineLevel="0" collapsed="false">
      <c r="A39" s="114" t="str">
        <f aca="false">Checks!$A$678&amp;CHAR(10)&amp;IF(Checks!$I$678="","",Checks!$I$678&amp;": ")&amp;Checks!$J$678</f>
        <v>F21-T12-03
Equipment: Equipment cleanliness vs GLD</v>
      </c>
      <c r="B39" s="114" t="str">
        <f aca="false">Checks!$K$678&amp;IF(Checks!$O$678="","",IF(Checks!$K$678="","",CHAR(10))&amp;"Note: "&amp;Checks!$O$678)</f>
        <v>Note: Preparation check at caterer - does NOT confirm loading. Round-trip catered from KUL: due capped at the KUL loading deadline (Flights AY).</v>
      </c>
      <c r="C39" s="114" t="str">
        <f aca="false">Checks!$N$678&amp;CHAR(10)&amp;IF(ISNUMBER(Checks!$R$678),TEXT(Checks!$R$678,"DD-MMM-YY HH:MM"),"")&amp;" "&amp;Checks!$P$678</f>
        <v>Required
29-Oct-26 12:30 KUL</v>
      </c>
      <c r="D39" s="114" t="str">
        <f aca="false">IF(Checks!$U$678="","",Checks!$U$678)&amp;IF(Checks!$AB$678="","",CHAR(10)&amp;"CA: "&amp;Checks!$AB$678)</f>
        <v/>
      </c>
      <c r="E39" s="114" t="str">
        <f aca="false">IF(Checks!$V$678="","",Checks!$V$678)&amp;IF(Checks!$AC$678="","",IF(Checks!$V$678="","",CHAR(10))&amp;"N/A just.: "&amp;Checks!$AC$678)&amp;IF(Checks!$W$678="","",CHAR(10)&amp;"Batch: "&amp;Checks!$W$678)&amp;IF(AND(Checks!$X$678="",Checks!$Y$678=""),"",CHAR(10)&amp;"Exp: "&amp;Checks!$X$678&amp;"  /  Act: "&amp;Checks!$Y$678)</f>
        <v/>
      </c>
      <c r="F39" s="114" t="str">
        <f aca="false">IF(Checks!$Z$678="","","Evidence: "&amp;Checks!$Z$678)&amp;IF(Checks!$AA$678="","",IF(Checks!$Z$678="","",CHAR(10))&amp;"CA: "&amp;Checks!$AA$678)</f>
        <v/>
      </c>
      <c r="G39" s="114" t="str">
        <f aca="false">IF(ISNUMBER(Checks!$AD$678),TEXT(Checks!$AD$678,"DD-MMM-YY HH:MM")&amp;" "&amp;Checks!$P$678,"")&amp;IF(Checks!$AE$678="","",CHAR(10)&amp;"Verifier: "&amp;Checks!$AE$678)&amp;IF(Checks!$T$678="","",CHAR(10)&amp;"PIC: "&amp;Checks!$T$678)</f>
        <v/>
      </c>
      <c r="H39" s="115" t="str">
        <f aca="false">IF(Checks!$AH$678="","",Checks!$AH$678)</f>
        <v>OPEN</v>
      </c>
    </row>
    <row r="40" customFormat="false" ht="114" hidden="false" customHeight="true" outlineLevel="0" collapsed="false">
      <c r="A40" s="114" t="str">
        <f aca="false">Checks!$A$679&amp;CHAR(10)&amp;IF(Checks!$I$679="","",Checks!$I$679&amp;": ")&amp;Checks!$J$679</f>
        <v>F21-T12-04
Equipment: Equipment presentation vs GLD</v>
      </c>
      <c r="B40" s="114" t="str">
        <f aca="false">Checks!$K$679&amp;IF(Checks!$O$679="","",IF(Checks!$K$679="","",CHAR(10))&amp;"Note: "&amp;Checks!$O$679)</f>
        <v>Note: Preparation check at caterer - does NOT confirm loading. Round-trip catered from KUL: due capped at the KUL loading deadline (Flights AY).</v>
      </c>
      <c r="C40" s="114" t="str">
        <f aca="false">Checks!$N$679&amp;CHAR(10)&amp;IF(ISNUMBER(Checks!$R$679),TEXT(Checks!$R$679,"DD-MMM-YY HH:MM"),"")&amp;" "&amp;Checks!$P$679</f>
        <v>Required
29-Oct-26 12:30 KUL</v>
      </c>
      <c r="D40" s="114" t="str">
        <f aca="false">IF(Checks!$U$679="","",Checks!$U$679)&amp;IF(Checks!$AB$679="","",CHAR(10)&amp;"CA: "&amp;Checks!$AB$679)</f>
        <v/>
      </c>
      <c r="E40" s="114" t="str">
        <f aca="false">IF(Checks!$V$679="","",Checks!$V$679)&amp;IF(Checks!$AC$679="","",IF(Checks!$V$679="","",CHAR(10))&amp;"N/A just.: "&amp;Checks!$AC$679)&amp;IF(Checks!$W$679="","",CHAR(10)&amp;"Batch: "&amp;Checks!$W$679)&amp;IF(AND(Checks!$X$679="",Checks!$Y$679=""),"",CHAR(10)&amp;"Exp: "&amp;Checks!$X$679&amp;"  /  Act: "&amp;Checks!$Y$679)</f>
        <v/>
      </c>
      <c r="F40" s="114" t="str">
        <f aca="false">IF(Checks!$Z$679="","","Evidence: "&amp;Checks!$Z$679)&amp;IF(Checks!$AA$679="","",IF(Checks!$Z$679="","",CHAR(10))&amp;"CA: "&amp;Checks!$AA$679)</f>
        <v/>
      </c>
      <c r="G40" s="114" t="str">
        <f aca="false">IF(ISNUMBER(Checks!$AD$679),TEXT(Checks!$AD$679,"DD-MMM-YY HH:MM")&amp;" "&amp;Checks!$P$679,"")&amp;IF(Checks!$AE$679="","",CHAR(10)&amp;"Verifier: "&amp;Checks!$AE$679)&amp;IF(Checks!$T$679="","",CHAR(10)&amp;"PIC: "&amp;Checks!$T$679)</f>
        <v/>
      </c>
      <c r="H40" s="115" t="str">
        <f aca="false">IF(Checks!$AH$679="","",Checks!$AH$679)</f>
        <v>OPEN</v>
      </c>
    </row>
    <row r="41" customFormat="false" ht="114" hidden="false" customHeight="true" outlineLevel="0" collapsed="false">
      <c r="A41" s="114" t="str">
        <f aca="false">Checks!$A$680&amp;CHAR(10)&amp;IF(Checks!$I$680="","",Checks!$I$680&amp;": ")&amp;Checks!$J$680</f>
        <v>F21-T12-05
Equipment: Equipment serviceability vs GLD</v>
      </c>
      <c r="B41" s="114" t="str">
        <f aca="false">Checks!$K$680&amp;IF(Checks!$O$680="","",IF(Checks!$K$680="","",CHAR(10))&amp;"Note: "&amp;Checks!$O$680)</f>
        <v>Note: Preparation check at caterer - does NOT confirm loading. Round-trip catered from KUL: due capped at the KUL loading deadline (Flights AY).</v>
      </c>
      <c r="C41" s="114" t="str">
        <f aca="false">Checks!$N$680&amp;CHAR(10)&amp;IF(ISNUMBER(Checks!$R$680),TEXT(Checks!$R$680,"DD-MMM-YY HH:MM"),"")&amp;" "&amp;Checks!$P$680</f>
        <v>Required
29-Oct-26 12:30 KUL</v>
      </c>
      <c r="D41" s="114" t="str">
        <f aca="false">IF(Checks!$U$680="","",Checks!$U$680)&amp;IF(Checks!$AB$680="","",CHAR(10)&amp;"CA: "&amp;Checks!$AB$680)</f>
        <v/>
      </c>
      <c r="E41" s="114" t="str">
        <f aca="false">IF(Checks!$V$680="","",Checks!$V$680)&amp;IF(Checks!$AC$680="","",IF(Checks!$V$680="","",CHAR(10))&amp;"N/A just.: "&amp;Checks!$AC$680)&amp;IF(Checks!$W$680="","",CHAR(10)&amp;"Batch: "&amp;Checks!$W$680)&amp;IF(AND(Checks!$X$680="",Checks!$Y$680=""),"",CHAR(10)&amp;"Exp: "&amp;Checks!$X$680&amp;"  /  Act: "&amp;Checks!$Y$680)</f>
        <v/>
      </c>
      <c r="F41" s="114" t="str">
        <f aca="false">IF(Checks!$Z$680="","","Evidence: "&amp;Checks!$Z$680)&amp;IF(Checks!$AA$680="","",IF(Checks!$Z$680="","",CHAR(10))&amp;"CA: "&amp;Checks!$AA$680)</f>
        <v/>
      </c>
      <c r="G41" s="114" t="str">
        <f aca="false">IF(ISNUMBER(Checks!$AD$680),TEXT(Checks!$AD$680,"DD-MMM-YY HH:MM")&amp;" "&amp;Checks!$P$680,"")&amp;IF(Checks!$AE$680="","",CHAR(10)&amp;"Verifier: "&amp;Checks!$AE$680)&amp;IF(Checks!$T$680="","",CHAR(10)&amp;"PIC: "&amp;Checks!$T$680)</f>
        <v/>
      </c>
      <c r="H41" s="115" t="str">
        <f aca="false">IF(Checks!$AH$680="","",Checks!$AH$680)</f>
        <v>OPEN</v>
      </c>
    </row>
    <row r="42" customFormat="false" ht="234.75" hidden="false" customHeight="true" outlineLevel="0" collapsed="false">
      <c r="A42" s="114" t="str">
        <f aca="false">Checks!$A$681&amp;CHAR(10)&amp;IF(Checks!$I$681="","",Checks!$I$681&amp;": ")&amp;Checks!$J$681</f>
        <v>F21-T12-06
Equipment: Equipment quantities vs GLD</v>
      </c>
      <c r="B42" s="114"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Checks!$N$681&amp;CHAR(10)&amp;IF(ISNUMBER(Checks!$R$681),TEXT(Checks!$R$681,"DD-MMM-YY HH:MM"),"")&amp;" "&amp;Checks!$P$681</f>
        <v>Required
29-Oct-26 12:30 KUL</v>
      </c>
      <c r="D42" s="114" t="str">
        <f aca="false">IF(Checks!$U$681="","",Checks!$U$681)&amp;IF(Checks!$AB$681="","",CHAR(10)&amp;"CA: "&amp;Checks!$AB$681)</f>
        <v/>
      </c>
      <c r="E42" s="114" t="str">
        <f aca="false">IF(Checks!$V$681="","",Checks!$V$681)&amp;IF(Checks!$AC$681="","",IF(Checks!$V$681="","",CHAR(10))&amp;"N/A just.: "&amp;Checks!$AC$681)&amp;IF(Checks!$W$681="","",CHAR(10)&amp;"Batch: "&amp;Checks!$W$681)&amp;IF(AND(Checks!$X$681="",Checks!$Y$681=""),"",CHAR(10)&amp;"Exp: "&amp;Checks!$X$681&amp;"  /  Act: "&amp;Checks!$Y$681)</f>
        <v/>
      </c>
      <c r="F42" s="114" t="str">
        <f aca="false">IF(Checks!$Z$681="","","Evidence: "&amp;Checks!$Z$681)&amp;IF(Checks!$AA$681="","",IF(Checks!$Z$681="","",CHAR(10))&amp;"CA: "&amp;Checks!$AA$681)</f>
        <v/>
      </c>
      <c r="G42" s="114" t="str">
        <f aca="false">IF(ISNUMBER(Checks!$AD$681),TEXT(Checks!$AD$681,"DD-MMM-YY HH:MM")&amp;" "&amp;Checks!$P$681,"")&amp;IF(Checks!$AE$681="","",CHAR(10)&amp;"Verifier: "&amp;Checks!$AE$681)&amp;IF(Checks!$T$681="","",CHAR(10)&amp;"PIC: "&amp;Checks!$T$681)</f>
        <v/>
      </c>
      <c r="H42" s="115" t="str">
        <f aca="false">IF(Checks!$AH$681="","",Checks!$AH$681)</f>
        <v>OPEN</v>
      </c>
    </row>
    <row r="43" customFormat="false" ht="114" hidden="false" customHeight="true" outlineLevel="0" collapsed="false">
      <c r="A43" s="114" t="str">
        <f aca="false">Checks!$A$682&amp;CHAR(10)&amp;IF(Checks!$I$682="","",Checks!$I$682&amp;": ")&amp;Checks!$J$682</f>
        <v>F21-T12-07
Equipment: Loading positions planned vs GLD</v>
      </c>
      <c r="B43" s="114" t="str">
        <f aca="false">Checks!$K$682&amp;IF(Checks!$O$682="","",IF(Checks!$K$682="","",CHAR(10))&amp;"Note: "&amp;Checks!$O$682)</f>
        <v>Note: Preparation check at caterer - does NOT confirm loading. Round-trip catered from KUL: due capped at the KUL loading deadline (Flights AY).</v>
      </c>
      <c r="C43" s="114" t="str">
        <f aca="false">Checks!$N$682&amp;CHAR(10)&amp;IF(ISNUMBER(Checks!$R$682),TEXT(Checks!$R$682,"DD-MMM-YY HH:MM"),"")&amp;" "&amp;Checks!$P$682</f>
        <v>Required
29-Oct-26 12:30 KUL</v>
      </c>
      <c r="D43" s="114" t="str">
        <f aca="false">IF(Checks!$U$682="","",Checks!$U$682)&amp;IF(Checks!$AB$682="","",CHAR(10)&amp;"CA: "&amp;Checks!$AB$682)</f>
        <v/>
      </c>
      <c r="E43" s="114" t="str">
        <f aca="false">IF(Checks!$V$682="","",Checks!$V$682)&amp;IF(Checks!$AC$682="","",IF(Checks!$V$682="","",CHAR(10))&amp;"N/A just.: "&amp;Checks!$AC$682)&amp;IF(Checks!$W$682="","",CHAR(10)&amp;"Batch: "&amp;Checks!$W$682)&amp;IF(AND(Checks!$X$682="",Checks!$Y$682=""),"",CHAR(10)&amp;"Exp: "&amp;Checks!$X$682&amp;"  /  Act: "&amp;Checks!$Y$682)</f>
        <v/>
      </c>
      <c r="F43" s="114" t="str">
        <f aca="false">IF(Checks!$Z$682="","","Evidence: "&amp;Checks!$Z$682)&amp;IF(Checks!$AA$682="","",IF(Checks!$Z$682="","",CHAR(10))&amp;"CA: "&amp;Checks!$AA$682)</f>
        <v/>
      </c>
      <c r="G43" s="114" t="str">
        <f aca="false">IF(ISNUMBER(Checks!$AD$682),TEXT(Checks!$AD$682,"DD-MMM-YY HH:MM")&amp;" "&amp;Checks!$P$682,"")&amp;IF(Checks!$AE$682="","",CHAR(10)&amp;"Verifier: "&amp;Checks!$AE$682)&amp;IF(Checks!$T$682="","",CHAR(10)&amp;"PIC: "&amp;Checks!$T$682)</f>
        <v/>
      </c>
      <c r="H43" s="115" t="str">
        <f aca="false">IF(Checks!$AH$682="","",Checks!$AH$682)</f>
        <v>OPEN</v>
      </c>
    </row>
    <row r="44" customFormat="false" ht="223.5" hidden="false" customHeight="true" outlineLevel="0" collapsed="false">
      <c r="A44" s="114" t="str">
        <f aca="false">Checks!$A$683&amp;CHAR(10)&amp;IF(Checks!$I$683="","",Checks!$I$683&amp;": ")&amp;Checks!$J$683</f>
        <v>F21-T12-08
Amenities: Disposable slippers in DAM cart (BC, on request) - prepared</v>
      </c>
      <c r="B44" s="114"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4" t="str">
        <f aca="false">Checks!$N$683&amp;CHAR(10)&amp;IF(ISNUMBER(Checks!$R$683),TEXT(Checks!$R$683,"DD-MMM-YY HH:MM"),"")&amp;" "&amp;Checks!$P$683</f>
        <v>Required
29-Oct-26 12:30 KUL</v>
      </c>
      <c r="D44" s="114" t="str">
        <f aca="false">IF(Checks!$U$683="","",Checks!$U$683)&amp;IF(Checks!$AB$683="","",CHAR(10)&amp;"CA: "&amp;Checks!$AB$683)</f>
        <v/>
      </c>
      <c r="E44" s="114" t="str">
        <f aca="false">IF(Checks!$V$683="","",Checks!$V$683)&amp;IF(Checks!$AC$683="","",IF(Checks!$V$683="","",CHAR(10))&amp;"N/A just.: "&amp;Checks!$AC$683)&amp;IF(Checks!$W$683="","",CHAR(10)&amp;"Batch: "&amp;Checks!$W$683)&amp;IF(AND(Checks!$X$683="",Checks!$Y$683=""),"",CHAR(10)&amp;"Exp: "&amp;Checks!$X$683&amp;"  /  Act: "&amp;Checks!$Y$683)</f>
        <v/>
      </c>
      <c r="F44" s="114" t="str">
        <f aca="false">IF(Checks!$Z$683="","","Evidence: "&amp;Checks!$Z$683)&amp;IF(Checks!$AA$683="","",IF(Checks!$Z$683="","",CHAR(10))&amp;"CA: "&amp;Checks!$AA$683)</f>
        <v/>
      </c>
      <c r="G44" s="114" t="str">
        <f aca="false">IF(ISNUMBER(Checks!$AD$683),TEXT(Checks!$AD$683,"DD-MMM-YY HH:MM")&amp;" "&amp;Checks!$P$683,"")&amp;IF(Checks!$AE$683="","",CHAR(10)&amp;"Verifier: "&amp;Checks!$AE$683)&amp;IF(Checks!$T$683="","",CHAR(10)&amp;"PIC: "&amp;Checks!$T$683)</f>
        <v/>
      </c>
      <c r="H44" s="115" t="str">
        <f aca="false">IF(Checks!$AH$683="","",Checks!$AH$683)</f>
        <v>OPEN</v>
      </c>
    </row>
    <row r="45" customFormat="false" ht="157.5" hidden="false" customHeight="true" outlineLevel="0" collapsed="false">
      <c r="A45" s="114" t="str">
        <f aca="false">Checks!$A$684&amp;CHAR(10)&amp;IF(Checks!$I$684="","",Checks!$I$684&amp;": ")&amp;Checks!$J$684</f>
        <v>F21-T12-09
F&amp;B Linen: Towel - prepared</v>
      </c>
      <c r="B45" s="114"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4" t="str">
        <f aca="false">Checks!$N$684&amp;CHAR(10)&amp;IF(ISNUMBER(Checks!$R$684),TEXT(Checks!$R$684,"DD-MMM-YY HH:MM"),"")&amp;" "&amp;Checks!$P$684</f>
        <v>Required
29-Oct-26 12:30 KUL</v>
      </c>
      <c r="D45" s="114" t="str">
        <f aca="false">IF(Checks!$U$684="","",Checks!$U$684)&amp;IF(Checks!$AB$684="","",CHAR(10)&amp;"CA: "&amp;Checks!$AB$684)</f>
        <v/>
      </c>
      <c r="E45" s="114" t="str">
        <f aca="false">IF(Checks!$V$684="","",Checks!$V$684)&amp;IF(Checks!$AC$684="","",IF(Checks!$V$684="","",CHAR(10))&amp;"N/A just.: "&amp;Checks!$AC$684)&amp;IF(Checks!$W$684="","",CHAR(10)&amp;"Batch: "&amp;Checks!$W$684)&amp;IF(AND(Checks!$X$684="",Checks!$Y$684=""),"",CHAR(10)&amp;"Exp: "&amp;Checks!$X$684&amp;"  /  Act: "&amp;Checks!$Y$684)</f>
        <v/>
      </c>
      <c r="F45" s="114" t="str">
        <f aca="false">IF(Checks!$Z$684="","","Evidence: "&amp;Checks!$Z$684)&amp;IF(Checks!$AA$684="","",IF(Checks!$Z$684="","",CHAR(10))&amp;"CA: "&amp;Checks!$AA$684)</f>
        <v/>
      </c>
      <c r="G45" s="114" t="str">
        <f aca="false">IF(ISNUMBER(Checks!$AD$684),TEXT(Checks!$AD$684,"DD-MMM-YY HH:MM")&amp;" "&amp;Checks!$P$684,"")&amp;IF(Checks!$AE$684="","",CHAR(10)&amp;"Verifier: "&amp;Checks!$AE$684)&amp;IF(Checks!$T$684="","",CHAR(10)&amp;"PIC: "&amp;Checks!$T$684)</f>
        <v/>
      </c>
      <c r="H45" s="115" t="str">
        <f aca="false">IF(Checks!$AH$684="","",Checks!$AH$684)</f>
        <v>OPEN</v>
      </c>
    </row>
    <row r="46" customFormat="false" ht="157.5" hidden="false" customHeight="true" outlineLevel="0" collapsed="false">
      <c r="A46" s="114" t="str">
        <f aca="false">Checks!$A$685&amp;CHAR(10)&amp;IF(Checks!$I$685="","",Checks!$I$685&amp;": ")&amp;Checks!$J$685</f>
        <v>F21-T12-10
F&amp;B Linen: Tray cloth - prepared</v>
      </c>
      <c r="B46" s="114"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4" t="str">
        <f aca="false">Checks!$N$685&amp;CHAR(10)&amp;IF(ISNUMBER(Checks!$R$685),TEXT(Checks!$R$685,"DD-MMM-YY HH:MM"),"")&amp;" "&amp;Checks!$P$685</f>
        <v>Required
29-Oct-26 12:30 KUL</v>
      </c>
      <c r="D46" s="114" t="str">
        <f aca="false">IF(Checks!$U$685="","",Checks!$U$685)&amp;IF(Checks!$AB$685="","",CHAR(10)&amp;"CA: "&amp;Checks!$AB$685)</f>
        <v/>
      </c>
      <c r="E46" s="114" t="str">
        <f aca="false">IF(Checks!$V$685="","",Checks!$V$685)&amp;IF(Checks!$AC$685="","",IF(Checks!$V$685="","",CHAR(10))&amp;"N/A just.: "&amp;Checks!$AC$685)&amp;IF(Checks!$W$685="","",CHAR(10)&amp;"Batch: "&amp;Checks!$W$685)&amp;IF(AND(Checks!$X$685="",Checks!$Y$685=""),"",CHAR(10)&amp;"Exp: "&amp;Checks!$X$685&amp;"  /  Act: "&amp;Checks!$Y$685)</f>
        <v/>
      </c>
      <c r="F46" s="114" t="str">
        <f aca="false">IF(Checks!$Z$685="","","Evidence: "&amp;Checks!$Z$685)&amp;IF(Checks!$AA$685="","",IF(Checks!$Z$685="","",CHAR(10))&amp;"CA: "&amp;Checks!$AA$685)</f>
        <v/>
      </c>
      <c r="G46" s="114" t="str">
        <f aca="false">IF(ISNUMBER(Checks!$AD$685),TEXT(Checks!$AD$685,"DD-MMM-YY HH:MM")&amp;" "&amp;Checks!$P$685,"")&amp;IF(Checks!$AE$685="","",CHAR(10)&amp;"Verifier: "&amp;Checks!$AE$685)&amp;IF(Checks!$T$685="","",CHAR(10)&amp;"PIC: "&amp;Checks!$T$685)</f>
        <v/>
      </c>
      <c r="H46" s="115" t="str">
        <f aca="false">IF(Checks!$AH$685="","",Checks!$AH$685)</f>
        <v>OPEN</v>
      </c>
    </row>
    <row r="47" customFormat="false" ht="157.5" hidden="false" customHeight="true" outlineLevel="0" collapsed="false">
      <c r="A47" s="114" t="str">
        <f aca="false">Checks!$A$686&amp;CHAR(10)&amp;IF(Checks!$I$686="","",Checks!$I$686&amp;": ")&amp;Checks!$J$686</f>
        <v>F21-T12-11
F&amp;B Linen: Napkin - prepared</v>
      </c>
      <c r="B47" s="114"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4" t="str">
        <f aca="false">Checks!$N$686&amp;CHAR(10)&amp;IF(ISNUMBER(Checks!$R$686),TEXT(Checks!$R$686,"DD-MMM-YY HH:MM"),"")&amp;" "&amp;Checks!$P$686</f>
        <v>Required
29-Oct-26 12:30 KUL</v>
      </c>
      <c r="D47" s="114" t="str">
        <f aca="false">IF(Checks!$U$686="","",Checks!$U$686)&amp;IF(Checks!$AB$686="","",CHAR(10)&amp;"CA: "&amp;Checks!$AB$686)</f>
        <v/>
      </c>
      <c r="E47" s="114" t="str">
        <f aca="false">IF(Checks!$V$686="","",Checks!$V$686)&amp;IF(Checks!$AC$686="","",IF(Checks!$V$686="","",CHAR(10))&amp;"N/A just.: "&amp;Checks!$AC$686)&amp;IF(Checks!$W$686="","",CHAR(10)&amp;"Batch: "&amp;Checks!$W$686)&amp;IF(AND(Checks!$X$686="",Checks!$Y$686=""),"",CHAR(10)&amp;"Exp: "&amp;Checks!$X$686&amp;"  /  Act: "&amp;Checks!$Y$686)</f>
        <v/>
      </c>
      <c r="F47" s="114" t="str">
        <f aca="false">IF(Checks!$Z$686="","","Evidence: "&amp;Checks!$Z$686)&amp;IF(Checks!$AA$686="","",IF(Checks!$Z$686="","",CHAR(10))&amp;"CA: "&amp;Checks!$AA$686)</f>
        <v/>
      </c>
      <c r="G47" s="114" t="str">
        <f aca="false">IF(ISNUMBER(Checks!$AD$686),TEXT(Checks!$AD$686,"DD-MMM-YY HH:MM")&amp;" "&amp;Checks!$P$686,"")&amp;IF(Checks!$AE$686="","",CHAR(10)&amp;"Verifier: "&amp;Checks!$AE$686)&amp;IF(Checks!$T$686="","",CHAR(10)&amp;"PIC: "&amp;Checks!$T$686)</f>
        <v/>
      </c>
      <c r="H47" s="115" t="str">
        <f aca="false">IF(Checks!$AH$686="","",Checks!$AH$686)</f>
        <v>OPEN</v>
      </c>
    </row>
    <row r="48" customFormat="false" ht="168.75" hidden="false" customHeight="true" outlineLevel="0" collapsed="false">
      <c r="A48" s="114" t="str">
        <f aca="false">Checks!$A$687&amp;CHAR(10)&amp;IF(Checks!$I$687="","",Checks!$I$687&amp;": ")&amp;Checks!$J$687</f>
        <v>F21-T12-12
F&amp;B Linen: Trolley cloth - prepared</v>
      </c>
      <c r="B48" s="114"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4" t="str">
        <f aca="false">Checks!$N$687&amp;CHAR(10)&amp;IF(ISNUMBER(Checks!$R$687),TEXT(Checks!$R$687,"DD-MMM-YY HH:MM"),"")&amp;" "&amp;Checks!$P$687</f>
        <v>Required
29-Oct-26 12:30 KUL</v>
      </c>
      <c r="D48" s="114" t="str">
        <f aca="false">IF(Checks!$U$687="","",Checks!$U$687)&amp;IF(Checks!$AB$687="","",CHAR(10)&amp;"CA: "&amp;Checks!$AB$687)</f>
        <v/>
      </c>
      <c r="E48" s="114" t="str">
        <f aca="false">IF(Checks!$V$687="","",Checks!$V$687)&amp;IF(Checks!$AC$687="","",IF(Checks!$V$687="","",CHAR(10))&amp;"N/A just.: "&amp;Checks!$AC$687)&amp;IF(Checks!$W$687="","",CHAR(10)&amp;"Batch: "&amp;Checks!$W$687)&amp;IF(AND(Checks!$X$687="",Checks!$Y$687=""),"",CHAR(10)&amp;"Exp: "&amp;Checks!$X$687&amp;"  /  Act: "&amp;Checks!$Y$687)</f>
        <v/>
      </c>
      <c r="F48" s="114" t="str">
        <f aca="false">IF(Checks!$Z$687="","","Evidence: "&amp;Checks!$Z$687)&amp;IF(Checks!$AA$687="","",IF(Checks!$Z$687="","",CHAR(10))&amp;"CA: "&amp;Checks!$AA$687)</f>
        <v/>
      </c>
      <c r="G48" s="114" t="str">
        <f aca="false">IF(ISNUMBER(Checks!$AD$687),TEXT(Checks!$AD$687,"DD-MMM-YY HH:MM")&amp;" "&amp;Checks!$P$687,"")&amp;IF(Checks!$AE$687="","",CHAR(10)&amp;"Verifier: "&amp;Checks!$AE$687)&amp;IF(Checks!$T$687="","",CHAR(10)&amp;"PIC: "&amp;Checks!$T$687)</f>
        <v/>
      </c>
      <c r="H48" s="115" t="str">
        <f aca="false">IF(Checks!$AH$687="","",Checks!$AH$687)</f>
        <v>OPEN</v>
      </c>
    </row>
    <row r="49" customFormat="false" ht="157.5" hidden="false" customHeight="true" outlineLevel="0" collapsed="false">
      <c r="A49" s="114" t="str">
        <f aca="false">Checks!$A$688&amp;CHAR(10)&amp;IF(Checks!$I$688="","",Checks!$I$688&amp;": ")&amp;Checks!$J$688</f>
        <v>F21-T12-13
F&amp;B Linen: Linen bag - prepared</v>
      </c>
      <c r="B49" s="114"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4" t="str">
        <f aca="false">Checks!$N$688&amp;CHAR(10)&amp;IF(ISNUMBER(Checks!$R$688),TEXT(Checks!$R$688,"DD-MMM-YY HH:MM"),"")&amp;" "&amp;Checks!$P$688</f>
        <v>Required
29-Oct-26 12:30 KUL</v>
      </c>
      <c r="D49" s="114" t="str">
        <f aca="false">IF(Checks!$U$688="","",Checks!$U$688)&amp;IF(Checks!$AB$688="","",CHAR(10)&amp;"CA: "&amp;Checks!$AB$688)</f>
        <v/>
      </c>
      <c r="E49" s="114" t="str">
        <f aca="false">IF(Checks!$V$688="","",Checks!$V$688)&amp;IF(Checks!$AC$688="","",IF(Checks!$V$688="","",CHAR(10))&amp;"N/A just.: "&amp;Checks!$AC$688)&amp;IF(Checks!$W$688="","",CHAR(10)&amp;"Batch: "&amp;Checks!$W$688)&amp;IF(AND(Checks!$X$688="",Checks!$Y$688=""),"",CHAR(10)&amp;"Exp: "&amp;Checks!$X$688&amp;"  /  Act: "&amp;Checks!$Y$688)</f>
        <v/>
      </c>
      <c r="F49" s="114" t="str">
        <f aca="false">IF(Checks!$Z$688="","","Evidence: "&amp;Checks!$Z$688)&amp;IF(Checks!$AA$688="","",IF(Checks!$Z$688="","",CHAR(10))&amp;"CA: "&amp;Checks!$AA$688)</f>
        <v/>
      </c>
      <c r="G49" s="114" t="str">
        <f aca="false">IF(ISNUMBER(Checks!$AD$688),TEXT(Checks!$AD$688,"DD-MMM-YY HH:MM")&amp;" "&amp;Checks!$P$688,"")&amp;IF(Checks!$AE$688="","",CHAR(10)&amp;"Verifier: "&amp;Checks!$AE$688)&amp;IF(Checks!$T$688="","",CHAR(10)&amp;"PIC: "&amp;Checks!$T$688)</f>
        <v/>
      </c>
      <c r="H49" s="115" t="str">
        <f aca="false">IF(Checks!$AH$688="","",Checks!$AH$688)</f>
        <v>OPEN</v>
      </c>
    </row>
    <row r="50" customFormat="false" ht="168.75" hidden="false" customHeight="true" outlineLevel="0" collapsed="false">
      <c r="A50" s="114" t="str">
        <f aca="false">Checks!$A$689&amp;CHAR(10)&amp;IF(Checks!$I$689="","",Checks!$I$689&amp;": ")&amp;Checks!$J$689</f>
        <v>F21-T12-14
Seat Linen: Seat pillow (BS &amp; BC) - prepared</v>
      </c>
      <c r="B50" s="114"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4" t="str">
        <f aca="false">Checks!$N$689&amp;CHAR(10)&amp;IF(ISNUMBER(Checks!$R$689),TEXT(Checks!$R$689,"DD-MMM-YY HH:MM"),"")&amp;" "&amp;Checks!$P$689</f>
        <v>Required
29-Oct-26 12:30 KUL</v>
      </c>
      <c r="D50" s="114" t="str">
        <f aca="false">IF(Checks!$U$689="","",Checks!$U$689)&amp;IF(Checks!$AB$689="","",CHAR(10)&amp;"CA: "&amp;Checks!$AB$689)</f>
        <v/>
      </c>
      <c r="E50" s="114" t="str">
        <f aca="false">IF(Checks!$V$689="","",Checks!$V$689)&amp;IF(Checks!$AC$689="","",IF(Checks!$V$689="","",CHAR(10))&amp;"N/A just.: "&amp;Checks!$AC$689)&amp;IF(Checks!$W$689="","",CHAR(10)&amp;"Batch: "&amp;Checks!$W$689)&amp;IF(AND(Checks!$X$689="",Checks!$Y$689=""),"",CHAR(10)&amp;"Exp: "&amp;Checks!$X$689&amp;"  /  Act: "&amp;Checks!$Y$689)</f>
        <v/>
      </c>
      <c r="F50" s="114" t="str">
        <f aca="false">IF(Checks!$Z$689="","","Evidence: "&amp;Checks!$Z$689)&amp;IF(Checks!$AA$689="","",IF(Checks!$Z$689="","",CHAR(10))&amp;"CA: "&amp;Checks!$AA$689)</f>
        <v/>
      </c>
      <c r="G50" s="114" t="str">
        <f aca="false">IF(ISNUMBER(Checks!$AD$689),TEXT(Checks!$AD$689,"DD-MMM-YY HH:MM")&amp;" "&amp;Checks!$P$689,"")&amp;IF(Checks!$AE$689="","",CHAR(10)&amp;"Verifier: "&amp;Checks!$AE$689)&amp;IF(Checks!$T$689="","",CHAR(10)&amp;"PIC: "&amp;Checks!$T$689)</f>
        <v/>
      </c>
      <c r="H50" s="115" t="str">
        <f aca="false">IF(Checks!$AH$689="","",Checks!$AH$689)</f>
        <v>OPEN</v>
      </c>
    </row>
    <row r="51" customFormat="false" ht="168.75" hidden="false" customHeight="true" outlineLevel="0" collapsed="false">
      <c r="A51" s="114" t="str">
        <f aca="false">Checks!$A$690&amp;CHAR(10)&amp;IF(Checks!$I$690="","",Checks!$I$690&amp;": ")&amp;Checks!$J$690</f>
        <v>F21-T12-15
Seat Linen: Blanket (BS &amp; BC) - prepared</v>
      </c>
      <c r="B51" s="114"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4" t="str">
        <f aca="false">Checks!$N$690&amp;CHAR(10)&amp;IF(ISNUMBER(Checks!$R$690),TEXT(Checks!$R$690,"DD-MMM-YY HH:MM"),"")&amp;" "&amp;Checks!$P$690</f>
        <v>Required
29-Oct-26 12:30 KUL</v>
      </c>
      <c r="D51" s="114" t="str">
        <f aca="false">IF(Checks!$U$690="","",Checks!$U$690)&amp;IF(Checks!$AB$690="","",CHAR(10)&amp;"CA: "&amp;Checks!$AB$690)</f>
        <v/>
      </c>
      <c r="E51" s="114" t="str">
        <f aca="false">IF(Checks!$V$690="","",Checks!$V$690)&amp;IF(Checks!$AC$690="","",IF(Checks!$V$690="","",CHAR(10))&amp;"N/A just.: "&amp;Checks!$AC$690)&amp;IF(Checks!$W$690="","",CHAR(10)&amp;"Batch: "&amp;Checks!$W$690)&amp;IF(AND(Checks!$X$690="",Checks!$Y$690=""),"",CHAR(10)&amp;"Exp: "&amp;Checks!$X$690&amp;"  /  Act: "&amp;Checks!$Y$690)</f>
        <v/>
      </c>
      <c r="F51" s="114" t="str">
        <f aca="false">IF(Checks!$Z$690="","","Evidence: "&amp;Checks!$Z$690)&amp;IF(Checks!$AA$690="","",IF(Checks!$Z$690="","",CHAR(10))&amp;"CA: "&amp;Checks!$AA$690)</f>
        <v/>
      </c>
      <c r="G51" s="114" t="str">
        <f aca="false">IF(ISNUMBER(Checks!$AD$690),TEXT(Checks!$AD$690,"DD-MMM-YY HH:MM")&amp;" "&amp;Checks!$P$690,"")&amp;IF(Checks!$AE$690="","",CHAR(10)&amp;"Verifier: "&amp;Checks!$AE$690)&amp;IF(Checks!$T$690="","",CHAR(10)&amp;"PIC: "&amp;Checks!$T$690)</f>
        <v/>
      </c>
      <c r="H51" s="115" t="str">
        <f aca="false">IF(Checks!$AH$690="","",Checks!$AH$690)</f>
        <v>OPEN</v>
      </c>
    </row>
    <row r="52" customFormat="false" ht="25.5" hidden="false" customHeight="true" outlineLevel="0" collapsed="false">
      <c r="A52" s="113"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3"/>
      <c r="C52" s="113"/>
      <c r="D52" s="113"/>
      <c r="E52" s="113"/>
      <c r="F52" s="113"/>
      <c r="G52" s="113"/>
      <c r="H52" s="113"/>
    </row>
    <row r="53" customFormat="false" ht="114" hidden="false" customHeight="true" outlineLevel="0" collapsed="false">
      <c r="A53" s="114" t="str">
        <f aca="false">Checks!$A$691&amp;CHAR(10)&amp;IF(Checks!$I$691="","",Checks!$I$691&amp;": ")&amp;Checks!$J$691</f>
        <v>F21-UPL-01
Meal: Meals physically uplifted on board - quantity vs menu checklist</v>
      </c>
      <c r="B53" s="114" t="str">
        <f aca="false">Checks!$K$691&amp;IF(Checks!$O$691="","",IF(Checks!$K$691="","",CHAR(10))&amp;"Note: "&amp;Checks!$O$691)</f>
        <v>Enter expected &amp; actual
Note: Confirm on board before departure; completion time must fall inside the uplift window.</v>
      </c>
      <c r="C53" s="114" t="str">
        <f aca="false">Checks!$N$691&amp;CHAR(10)&amp;IF(ISNUMBER(Checks!$R$691),TEXT(Checks!$R$691,"DD-MMM-YY HH:MM"),"")&amp;" "&amp;Checks!$P$691</f>
        <v>Required
30-Oct-26 14:45 LGK</v>
      </c>
      <c r="D53" s="114" t="str">
        <f aca="false">IF(Checks!$U$691="","",Checks!$U$691)&amp;IF(Checks!$AB$691="","",CHAR(10)&amp;"CA: "&amp;Checks!$AB$691)</f>
        <v/>
      </c>
      <c r="E53" s="114" t="str">
        <f aca="false">IF(Checks!$V$691="","",Checks!$V$691)&amp;IF(Checks!$AC$691="","",IF(Checks!$V$691="","",CHAR(10))&amp;"N/A just.: "&amp;Checks!$AC$691)&amp;IF(Checks!$W$691="","",CHAR(10)&amp;"Batch: "&amp;Checks!$W$691)&amp;IF(AND(Checks!$X$691="",Checks!$Y$691=""),"",CHAR(10)&amp;"Exp: "&amp;Checks!$X$691&amp;"  /  Act: "&amp;Checks!$Y$691)</f>
        <v/>
      </c>
      <c r="F53" s="114" t="str">
        <f aca="false">IF(Checks!$Z$691="","","Evidence: "&amp;Checks!$Z$691)&amp;IF(Checks!$AA$691="","",IF(Checks!$Z$691="","",CHAR(10))&amp;"CA: "&amp;Checks!$AA$691)</f>
        <v/>
      </c>
      <c r="G53" s="114" t="str">
        <f aca="false">IF(ISNUMBER(Checks!$AD$691),TEXT(Checks!$AD$691,"DD-MMM-YY HH:MM")&amp;" "&amp;Checks!$P$691,"")&amp;IF(Checks!$AE$691="","",CHAR(10)&amp;"Verifier: "&amp;Checks!$AE$691)&amp;IF(Checks!$T$691="","",CHAR(10)&amp;"PIC: "&amp;Checks!$T$691)</f>
        <v/>
      </c>
      <c r="H53" s="115" t="str">
        <f aca="false">IF(Checks!$AH$691="","",Checks!$AH$691)</f>
        <v>OPEN</v>
      </c>
    </row>
    <row r="54" customFormat="false" ht="114" hidden="false" customHeight="true" outlineLevel="0" collapsed="false">
      <c r="A54" s="114" t="str">
        <f aca="false">Checks!$A$692&amp;CHAR(10)&amp;IF(Checks!$I$692="","",Checks!$I$692&amp;": ")&amp;Checks!$J$692</f>
        <v>F21-UPL-02
Equipment: Equipment physically loaded at GLD positions - quantity &amp; positions</v>
      </c>
      <c r="B54" s="114" t="str">
        <f aca="false">Checks!$K$692&amp;IF(Checks!$O$692="","",IF(Checks!$K$692="","",CHAR(10))&amp;"Note: "&amp;Checks!$O$692)</f>
        <v>Enter expected &amp; actual
Note: Confirm on board before departure; completion time must fall inside the uplift window.</v>
      </c>
      <c r="C54" s="114" t="str">
        <f aca="false">Checks!$N$692&amp;CHAR(10)&amp;IF(ISNUMBER(Checks!$R$692),TEXT(Checks!$R$692,"DD-MMM-YY HH:MM"),"")&amp;" "&amp;Checks!$P$692</f>
        <v>Required
30-Oct-26 14:45 LGK</v>
      </c>
      <c r="D54" s="114" t="str">
        <f aca="false">IF(Checks!$U$692="","",Checks!$U$692)&amp;IF(Checks!$AB$692="","",CHAR(10)&amp;"CA: "&amp;Checks!$AB$692)</f>
        <v/>
      </c>
      <c r="E54" s="114" t="str">
        <f aca="false">IF(Checks!$V$692="","",Checks!$V$692)&amp;IF(Checks!$AC$692="","",IF(Checks!$V$692="","",CHAR(10))&amp;"N/A just.: "&amp;Checks!$AC$692)&amp;IF(Checks!$W$692="","",CHAR(10)&amp;"Batch: "&amp;Checks!$W$692)&amp;IF(AND(Checks!$X$692="",Checks!$Y$692=""),"",CHAR(10)&amp;"Exp: "&amp;Checks!$X$692&amp;"  /  Act: "&amp;Checks!$Y$692)</f>
        <v/>
      </c>
      <c r="F54" s="114" t="str">
        <f aca="false">IF(Checks!$Z$692="","","Evidence: "&amp;Checks!$Z$692)&amp;IF(Checks!$AA$692="","",IF(Checks!$Z$692="","",CHAR(10))&amp;"CA: "&amp;Checks!$AA$692)</f>
        <v/>
      </c>
      <c r="G54" s="114" t="str">
        <f aca="false">IF(ISNUMBER(Checks!$AD$692),TEXT(Checks!$AD$692,"DD-MMM-YY HH:MM")&amp;" "&amp;Checks!$P$692,"")&amp;IF(Checks!$AE$692="","",CHAR(10)&amp;"Verifier: "&amp;Checks!$AE$692)&amp;IF(Checks!$T$692="","",CHAR(10)&amp;"PIC: "&amp;Checks!$T$692)</f>
        <v/>
      </c>
      <c r="H54" s="115" t="str">
        <f aca="false">IF(Checks!$AH$692="","",Checks!$AH$692)</f>
        <v>OPEN</v>
      </c>
    </row>
    <row r="55" customFormat="false" ht="279" hidden="false" customHeight="true" outlineLevel="0" collapsed="false">
      <c r="A55" s="114" t="str">
        <f aca="false">Checks!$A$693&amp;CHAR(10)&amp;IF(Checks!$I$693="","",Checks!$I$693&amp;": ")&amp;Checks!$J$693</f>
        <v>F21-UPL-03
Uplift plan: Return catering for MH1437 physically loaded at KUL on the carrying flight (meals, equipment and all items below)</v>
      </c>
      <c r="B55" s="114"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4" t="str">
        <f aca="false">Checks!$N$693&amp;CHAR(10)&amp;IF(ISNUMBER(Checks!$R$693),TEXT(Checks!$R$693,"DD-MMM-YY HH:MM"),"")&amp;" "&amp;Checks!$P$693</f>
        <v>Required
29-Oct-26 18:30 KUL</v>
      </c>
      <c r="D55" s="114" t="str">
        <f aca="false">IF(Checks!$U$693="","",Checks!$U$693)&amp;IF(Checks!$AB$693="","",CHAR(10)&amp;"CA: "&amp;Checks!$AB$693)</f>
        <v/>
      </c>
      <c r="E55" s="114" t="str">
        <f aca="false">IF(Checks!$V$693="","",Checks!$V$693)&amp;IF(Checks!$AC$693="","",IF(Checks!$V$693="","",CHAR(10))&amp;"N/A just.: "&amp;Checks!$AC$693)&amp;IF(Checks!$W$693="","",CHAR(10)&amp;"Batch: "&amp;Checks!$W$693)&amp;IF(AND(Checks!$X$693="",Checks!$Y$693=""),"",CHAR(10)&amp;"Exp: "&amp;Checks!$X$693&amp;"  /  Act: "&amp;Checks!$Y$693)</f>
        <v/>
      </c>
      <c r="F55" s="114" t="str">
        <f aca="false">IF(Checks!$Z$693="","","Evidence: "&amp;Checks!$Z$693)&amp;IF(Checks!$AA$693="","",IF(Checks!$Z$693="","",CHAR(10))&amp;"CA: "&amp;Checks!$AA$693)</f>
        <v/>
      </c>
      <c r="G55" s="114" t="str">
        <f aca="false">IF(ISNUMBER(Checks!$AD$693),TEXT(Checks!$AD$693,"DD-MMM-YY HH:MM")&amp;" "&amp;Checks!$P$693,"")&amp;IF(Checks!$AE$693="","",CHAR(10)&amp;"Verifier: "&amp;Checks!$AE$693)&amp;IF(Checks!$T$693="","",CHAR(10)&amp;"PIC: "&amp;Checks!$T$693)</f>
        <v/>
      </c>
      <c r="H55" s="115" t="str">
        <f aca="false">IF(Checks!$AH$693="","",Checks!$AH$693)</f>
        <v>OPEN</v>
      </c>
    </row>
    <row r="56" customFormat="false" ht="114" hidden="false" customHeight="true" outlineLevel="0" collapsed="false">
      <c r="A56" s="114" t="str">
        <f aca="false">Checks!$A$694&amp;CHAR(10)&amp;IF(Checks!$I$694="","",Checks!$I$694&amp;": ")&amp;Checks!$J$694</f>
        <v>F21-UPL-04
Amenities: Disposable slippers in DAM cart (BC, on request) - on board</v>
      </c>
      <c r="B56" s="114" t="str">
        <f aca="false">Checks!$K$694&amp;IF(Checks!$O$694="","",IF(Checks!$K$694="","",CHAR(10))&amp;"Note: "&amp;Checks!$O$694)</f>
        <v>Available in DAM cart on request basis
Note: Sector has no BC slippers; note C83: disposable slipper available in DAM cart (on request basis).</v>
      </c>
      <c r="C56" s="114" t="str">
        <f aca="false">Checks!$N$694&amp;CHAR(10)&amp;IF(ISNUMBER(Checks!$R$694),TEXT(Checks!$R$694,"DD-MMM-YY HH:MM"),"")&amp;" "&amp;Checks!$P$694</f>
        <v>Required
30-Oct-26 14:45 LGK</v>
      </c>
      <c r="D56" s="114" t="str">
        <f aca="false">IF(Checks!$U$694="","",Checks!$U$694)&amp;IF(Checks!$AB$694="","",CHAR(10)&amp;"CA: "&amp;Checks!$AB$694)</f>
        <v/>
      </c>
      <c r="E56" s="114" t="str">
        <f aca="false">IF(Checks!$V$694="","",Checks!$V$694)&amp;IF(Checks!$AC$694="","",IF(Checks!$V$694="","",CHAR(10))&amp;"N/A just.: "&amp;Checks!$AC$694)&amp;IF(Checks!$W$694="","",CHAR(10)&amp;"Batch: "&amp;Checks!$W$694)&amp;IF(AND(Checks!$X$694="",Checks!$Y$694=""),"",CHAR(10)&amp;"Exp: "&amp;Checks!$X$694&amp;"  /  Act: "&amp;Checks!$Y$694)</f>
        <v/>
      </c>
      <c r="F56" s="114" t="str">
        <f aca="false">IF(Checks!$Z$694="","","Evidence: "&amp;Checks!$Z$694)&amp;IF(Checks!$AA$694="","",IF(Checks!$Z$694="","",CHAR(10))&amp;"CA: "&amp;Checks!$AA$694)</f>
        <v/>
      </c>
      <c r="G56" s="114" t="str">
        <f aca="false">IF(ISNUMBER(Checks!$AD$694),TEXT(Checks!$AD$694,"DD-MMM-YY HH:MM")&amp;" "&amp;Checks!$P$694,"")&amp;IF(Checks!$AE$694="","",CHAR(10)&amp;"Verifier: "&amp;Checks!$AE$694)&amp;IF(Checks!$T$694="","",CHAR(10)&amp;"PIC: "&amp;Checks!$T$694)</f>
        <v/>
      </c>
      <c r="H56" s="115" t="str">
        <f aca="false">IF(Checks!$AH$694="","",Checks!$AH$694)</f>
        <v>OPEN</v>
      </c>
    </row>
    <row r="57" customFormat="false" ht="114" hidden="false" customHeight="true" outlineLevel="0" collapsed="false">
      <c r="A57" s="114" t="str">
        <f aca="false">Checks!$A$695&amp;CHAR(10)&amp;IF(Checks!$I$695="","",Checks!$I$695&amp;": ")&amp;Checks!$J$695</f>
        <v>F21-UPL-05
F&amp;B Linen: Towel - on board</v>
      </c>
      <c r="B57" s="114" t="str">
        <f aca="false">Checks!$K$695&amp;IF(Checks!$O$695="","",IF(Checks!$K$695="","",CHAR(10))&amp;"Note: "&amp;Checks!$O$695)</f>
        <v>Available (ticked in reference)</v>
      </c>
      <c r="C57" s="114" t="str">
        <f aca="false">Checks!$N$695&amp;CHAR(10)&amp;IF(ISNUMBER(Checks!$R$695),TEXT(Checks!$R$695,"DD-MMM-YY HH:MM"),"")&amp;" "&amp;Checks!$P$695</f>
        <v>Required
30-Oct-26 14:45 LGK</v>
      </c>
      <c r="D57" s="114" t="str">
        <f aca="false">IF(Checks!$U$695="","",Checks!$U$695)&amp;IF(Checks!$AB$695="","",CHAR(10)&amp;"CA: "&amp;Checks!$AB$695)</f>
        <v/>
      </c>
      <c r="E57" s="114" t="str">
        <f aca="false">IF(Checks!$V$695="","",Checks!$V$695)&amp;IF(Checks!$AC$695="","",IF(Checks!$V$695="","",CHAR(10))&amp;"N/A just.: "&amp;Checks!$AC$695)&amp;IF(Checks!$W$695="","",CHAR(10)&amp;"Batch: "&amp;Checks!$W$695)&amp;IF(AND(Checks!$X$695="",Checks!$Y$695=""),"",CHAR(10)&amp;"Exp: "&amp;Checks!$X$695&amp;"  /  Act: "&amp;Checks!$Y$695)</f>
        <v/>
      </c>
      <c r="F57" s="114" t="str">
        <f aca="false">IF(Checks!$Z$695="","","Evidence: "&amp;Checks!$Z$695)&amp;IF(Checks!$AA$695="","",IF(Checks!$Z$695="","",CHAR(10))&amp;"CA: "&amp;Checks!$AA$695)</f>
        <v/>
      </c>
      <c r="G57" s="114" t="str">
        <f aca="false">IF(ISNUMBER(Checks!$AD$695),TEXT(Checks!$AD$695,"DD-MMM-YY HH:MM")&amp;" "&amp;Checks!$P$695,"")&amp;IF(Checks!$AE$695="","",CHAR(10)&amp;"Verifier: "&amp;Checks!$AE$695)&amp;IF(Checks!$T$695="","",CHAR(10)&amp;"PIC: "&amp;Checks!$T$695)</f>
        <v/>
      </c>
      <c r="H57" s="115" t="str">
        <f aca="false">IF(Checks!$AH$695="","",Checks!$AH$695)</f>
        <v>OPEN</v>
      </c>
    </row>
    <row r="58" customFormat="false" ht="114" hidden="false" customHeight="true" outlineLevel="0" collapsed="false">
      <c r="A58" s="114" t="str">
        <f aca="false">Checks!$A$696&amp;CHAR(10)&amp;IF(Checks!$I$696="","",Checks!$I$696&amp;": ")&amp;Checks!$J$696</f>
        <v>F21-UPL-06
F&amp;B Linen: Tray cloth - on board</v>
      </c>
      <c r="B58" s="114" t="str">
        <f aca="false">Checks!$K$696&amp;IF(Checks!$O$696="","",IF(Checks!$K$696="","",CHAR(10))&amp;"Note: "&amp;Checks!$O$696)</f>
        <v>Available (ticked in reference)</v>
      </c>
      <c r="C58" s="114" t="str">
        <f aca="false">Checks!$N$696&amp;CHAR(10)&amp;IF(ISNUMBER(Checks!$R$696),TEXT(Checks!$R$696,"DD-MMM-YY HH:MM"),"")&amp;" "&amp;Checks!$P$696</f>
        <v>Required
30-Oct-26 14:45 LGK</v>
      </c>
      <c r="D58" s="114" t="str">
        <f aca="false">IF(Checks!$U$696="","",Checks!$U$696)&amp;IF(Checks!$AB$696="","",CHAR(10)&amp;"CA: "&amp;Checks!$AB$696)</f>
        <v/>
      </c>
      <c r="E58" s="114" t="str">
        <f aca="false">IF(Checks!$V$696="","",Checks!$V$696)&amp;IF(Checks!$AC$696="","",IF(Checks!$V$696="","",CHAR(10))&amp;"N/A just.: "&amp;Checks!$AC$696)&amp;IF(Checks!$W$696="","",CHAR(10)&amp;"Batch: "&amp;Checks!$W$696)&amp;IF(AND(Checks!$X$696="",Checks!$Y$696=""),"",CHAR(10)&amp;"Exp: "&amp;Checks!$X$696&amp;"  /  Act: "&amp;Checks!$Y$696)</f>
        <v/>
      </c>
      <c r="F58" s="114" t="str">
        <f aca="false">IF(Checks!$Z$696="","","Evidence: "&amp;Checks!$Z$696)&amp;IF(Checks!$AA$696="","",IF(Checks!$Z$696="","",CHAR(10))&amp;"CA: "&amp;Checks!$AA$696)</f>
        <v/>
      </c>
      <c r="G58" s="114" t="str">
        <f aca="false">IF(ISNUMBER(Checks!$AD$696),TEXT(Checks!$AD$696,"DD-MMM-YY HH:MM")&amp;" "&amp;Checks!$P$696,"")&amp;IF(Checks!$AE$696="","",CHAR(10)&amp;"Verifier: "&amp;Checks!$AE$696)&amp;IF(Checks!$T$696="","",CHAR(10)&amp;"PIC: "&amp;Checks!$T$696)</f>
        <v/>
      </c>
      <c r="H58" s="115" t="str">
        <f aca="false">IF(Checks!$AH$696="","",Checks!$AH$696)</f>
        <v>OPEN</v>
      </c>
    </row>
    <row r="59" customFormat="false" ht="114" hidden="false" customHeight="true" outlineLevel="0" collapsed="false">
      <c r="A59" s="114" t="str">
        <f aca="false">Checks!$A$697&amp;CHAR(10)&amp;IF(Checks!$I$697="","",Checks!$I$697&amp;": ")&amp;Checks!$J$697</f>
        <v>F21-UPL-07
F&amp;B Linen: Napkin - on board</v>
      </c>
      <c r="B59" s="114" t="str">
        <f aca="false">Checks!$K$697&amp;IF(Checks!$O$697="","",IF(Checks!$K$697="","",CHAR(10))&amp;"Note: "&amp;Checks!$O$697)</f>
        <v>Available (ticked in reference)</v>
      </c>
      <c r="C59" s="114" t="str">
        <f aca="false">Checks!$N$697&amp;CHAR(10)&amp;IF(ISNUMBER(Checks!$R$697),TEXT(Checks!$R$697,"DD-MMM-YY HH:MM"),"")&amp;" "&amp;Checks!$P$697</f>
        <v>Required
30-Oct-26 14:45 LGK</v>
      </c>
      <c r="D59" s="114" t="str">
        <f aca="false">IF(Checks!$U$697="","",Checks!$U$697)&amp;IF(Checks!$AB$697="","",CHAR(10)&amp;"CA: "&amp;Checks!$AB$697)</f>
        <v/>
      </c>
      <c r="E59" s="114" t="str">
        <f aca="false">IF(Checks!$V$697="","",Checks!$V$697)&amp;IF(Checks!$AC$697="","",IF(Checks!$V$697="","",CHAR(10))&amp;"N/A just.: "&amp;Checks!$AC$697)&amp;IF(Checks!$W$697="","",CHAR(10)&amp;"Batch: "&amp;Checks!$W$697)&amp;IF(AND(Checks!$X$697="",Checks!$Y$697=""),"",CHAR(10)&amp;"Exp: "&amp;Checks!$X$697&amp;"  /  Act: "&amp;Checks!$Y$697)</f>
        <v/>
      </c>
      <c r="F59" s="114" t="str">
        <f aca="false">IF(Checks!$Z$697="","","Evidence: "&amp;Checks!$Z$697)&amp;IF(Checks!$AA$697="","",IF(Checks!$Z$697="","",CHAR(10))&amp;"CA: "&amp;Checks!$AA$697)</f>
        <v/>
      </c>
      <c r="G59" s="114" t="str">
        <f aca="false">IF(ISNUMBER(Checks!$AD$697),TEXT(Checks!$AD$697,"DD-MMM-YY HH:MM")&amp;" "&amp;Checks!$P$697,"")&amp;IF(Checks!$AE$697="","",CHAR(10)&amp;"Verifier: "&amp;Checks!$AE$697)&amp;IF(Checks!$T$697="","",CHAR(10)&amp;"PIC: "&amp;Checks!$T$697)</f>
        <v/>
      </c>
      <c r="H59" s="115" t="str">
        <f aca="false">IF(Checks!$AH$697="","",Checks!$AH$697)</f>
        <v>OPEN</v>
      </c>
    </row>
    <row r="60" customFormat="false" ht="114" hidden="false" customHeight="true" outlineLevel="0" collapsed="false">
      <c r="A60" s="114" t="str">
        <f aca="false">Checks!$A$698&amp;CHAR(10)&amp;IF(Checks!$I$698="","",Checks!$I$698&amp;": ")&amp;Checks!$J$698</f>
        <v>F21-UPL-08
F&amp;B Linen: Trolley cloth - on board</v>
      </c>
      <c r="B60" s="114" t="str">
        <f aca="false">SUBSTITUTE(Checks!$K$698&amp;IF(Checks!$O$698="","",IF(Checks!$K$698="","",CHAR(10))&amp;"Note: "&amp;Checks!$O$698),"F&amp;B LINEN!","Ref: F&amp;B LINEN!")</f>
        <v>Narrow body: Top only
Note: Per note Ref: F&amp;B LINEN!B79:C80.</v>
      </c>
      <c r="C60" s="114" t="str">
        <f aca="false">Checks!$N$698&amp;CHAR(10)&amp;IF(ISNUMBER(Checks!$R$698),TEXT(Checks!$R$698,"DD-MMM-YY HH:MM"),"")&amp;" "&amp;Checks!$P$698</f>
        <v>Required
30-Oct-26 14:45 LGK</v>
      </c>
      <c r="D60" s="114" t="str">
        <f aca="false">IF(Checks!$U$698="","",Checks!$U$698)&amp;IF(Checks!$AB$698="","",CHAR(10)&amp;"CA: "&amp;Checks!$AB$698)</f>
        <v/>
      </c>
      <c r="E60" s="114" t="str">
        <f aca="false">IF(Checks!$V$698="","",Checks!$V$698)&amp;IF(Checks!$AC$698="","",IF(Checks!$V$698="","",CHAR(10))&amp;"N/A just.: "&amp;Checks!$AC$698)&amp;IF(Checks!$W$698="","",CHAR(10)&amp;"Batch: "&amp;Checks!$W$698)&amp;IF(AND(Checks!$X$698="",Checks!$Y$698=""),"",CHAR(10)&amp;"Exp: "&amp;Checks!$X$698&amp;"  /  Act: "&amp;Checks!$Y$698)</f>
        <v/>
      </c>
      <c r="F60" s="114" t="str">
        <f aca="false">IF(Checks!$Z$698="","","Evidence: "&amp;Checks!$Z$698)&amp;IF(Checks!$AA$698="","",IF(Checks!$Z$698="","",CHAR(10))&amp;"CA: "&amp;Checks!$AA$698)</f>
        <v/>
      </c>
      <c r="G60" s="114" t="str">
        <f aca="false">IF(ISNUMBER(Checks!$AD$698),TEXT(Checks!$AD$698,"DD-MMM-YY HH:MM")&amp;" "&amp;Checks!$P$698,"")&amp;IF(Checks!$AE$698="","",CHAR(10)&amp;"Verifier: "&amp;Checks!$AE$698)&amp;IF(Checks!$T$698="","",CHAR(10)&amp;"PIC: "&amp;Checks!$T$698)</f>
        <v/>
      </c>
      <c r="H60" s="115" t="str">
        <f aca="false">IF(Checks!$AH$698="","",Checks!$AH$698)</f>
        <v>OPEN</v>
      </c>
    </row>
    <row r="61" customFormat="false" ht="114" hidden="false" customHeight="true" outlineLevel="0" collapsed="false">
      <c r="A61" s="114" t="str">
        <f aca="false">Checks!$A$699&amp;CHAR(10)&amp;IF(Checks!$I$699="","",Checks!$I$699&amp;": ")&amp;Checks!$J$699</f>
        <v>F21-UPL-09
F&amp;B Linen: Linen bag - on board</v>
      </c>
      <c r="B61" s="114" t="str">
        <f aca="false">Checks!$K$699&amp;IF(Checks!$O$699="","",IF(Checks!$K$699="","",CHAR(10))&amp;"Note: "&amp;Checks!$O$699)</f>
        <v>Available (ticked in reference)</v>
      </c>
      <c r="C61" s="114" t="str">
        <f aca="false">Checks!$N$699&amp;CHAR(10)&amp;IF(ISNUMBER(Checks!$R$699),TEXT(Checks!$R$699,"DD-MMM-YY HH:MM"),"")&amp;" "&amp;Checks!$P$699</f>
        <v>Required
30-Oct-26 14:45 LGK</v>
      </c>
      <c r="D61" s="114" t="str">
        <f aca="false">IF(Checks!$U$699="","",Checks!$U$699)&amp;IF(Checks!$AB$699="","",CHAR(10)&amp;"CA: "&amp;Checks!$AB$699)</f>
        <v/>
      </c>
      <c r="E61" s="114" t="str">
        <f aca="false">IF(Checks!$V$699="","",Checks!$V$699)&amp;IF(Checks!$AC$699="","",IF(Checks!$V$699="","",CHAR(10))&amp;"N/A just.: "&amp;Checks!$AC$699)&amp;IF(Checks!$W$699="","",CHAR(10)&amp;"Batch: "&amp;Checks!$W$699)&amp;IF(AND(Checks!$X$699="",Checks!$Y$699=""),"",CHAR(10)&amp;"Exp: "&amp;Checks!$X$699&amp;"  /  Act: "&amp;Checks!$Y$699)</f>
        <v/>
      </c>
      <c r="F61" s="114" t="str">
        <f aca="false">IF(Checks!$Z$699="","","Evidence: "&amp;Checks!$Z$699)&amp;IF(Checks!$AA$699="","",IF(Checks!$Z$699="","",CHAR(10))&amp;"CA: "&amp;Checks!$AA$699)</f>
        <v/>
      </c>
      <c r="G61" s="114" t="str">
        <f aca="false">IF(ISNUMBER(Checks!$AD$699),TEXT(Checks!$AD$699,"DD-MMM-YY HH:MM")&amp;" "&amp;Checks!$P$699,"")&amp;IF(Checks!$AE$699="","",CHAR(10)&amp;"Verifier: "&amp;Checks!$AE$699)&amp;IF(Checks!$T$699="","",CHAR(10)&amp;"PIC: "&amp;Checks!$T$699)</f>
        <v/>
      </c>
      <c r="H61" s="115" t="str">
        <f aca="false">IF(Checks!$AH$699="","",Checks!$AH$699)</f>
        <v>OPEN</v>
      </c>
    </row>
    <row r="62" customFormat="false" ht="114" hidden="false" customHeight="true" outlineLevel="0" collapsed="false">
      <c r="A62" s="114" t="str">
        <f aca="false">Checks!$A$700&amp;CHAR(10)&amp;IF(Checks!$I$700="","",Checks!$I$700&amp;": ")&amp;Checks!$J$700</f>
        <v>F21-UPL-10
Seat Linen: Seat pillow (BS &amp; BC) - on board</v>
      </c>
      <c r="B62" s="114" t="str">
        <f aca="false">Checks!$K$700&amp;IF(Checks!$O$700="","",IF(Checks!$K$700="","",CHAR(10))&amp;"Note: "&amp;Checks!$O$700)</f>
        <v>Available 100% (ticked in reference)</v>
      </c>
      <c r="C62" s="114" t="str">
        <f aca="false">Checks!$N$700&amp;CHAR(10)&amp;IF(ISNUMBER(Checks!$R$700),TEXT(Checks!$R$700,"DD-MMM-YY HH:MM"),"")&amp;" "&amp;Checks!$P$700</f>
        <v>Required
30-Oct-26 14:45 LGK</v>
      </c>
      <c r="D62" s="114" t="str">
        <f aca="false">IF(Checks!$U$700="","",Checks!$U$700)&amp;IF(Checks!$AB$700="","",CHAR(10)&amp;"CA: "&amp;Checks!$AB$700)</f>
        <v/>
      </c>
      <c r="E62" s="114" t="str">
        <f aca="false">IF(Checks!$V$700="","",Checks!$V$700)&amp;IF(Checks!$AC$700="","",IF(Checks!$V$700="","",CHAR(10))&amp;"N/A just.: "&amp;Checks!$AC$700)&amp;IF(Checks!$W$700="","",CHAR(10)&amp;"Batch: "&amp;Checks!$W$700)&amp;IF(AND(Checks!$X$700="",Checks!$Y$700=""),"",CHAR(10)&amp;"Exp: "&amp;Checks!$X$700&amp;"  /  Act: "&amp;Checks!$Y$700)</f>
        <v/>
      </c>
      <c r="F62" s="114" t="str">
        <f aca="false">IF(Checks!$Z$700="","","Evidence: "&amp;Checks!$Z$700)&amp;IF(Checks!$AA$700="","",IF(Checks!$Z$700="","",CHAR(10))&amp;"CA: "&amp;Checks!$AA$700)</f>
        <v/>
      </c>
      <c r="G62" s="114" t="str">
        <f aca="false">IF(ISNUMBER(Checks!$AD$700),TEXT(Checks!$AD$700,"DD-MMM-YY HH:MM")&amp;" "&amp;Checks!$P$700,"")&amp;IF(Checks!$AE$700="","",CHAR(10)&amp;"Verifier: "&amp;Checks!$AE$700)&amp;IF(Checks!$T$700="","",CHAR(10)&amp;"PIC: "&amp;Checks!$T$700)</f>
        <v/>
      </c>
      <c r="H62" s="115" t="str">
        <f aca="false">IF(Checks!$AH$700="","",Checks!$AH$700)</f>
        <v>OPEN</v>
      </c>
    </row>
    <row r="63" customFormat="false" ht="114" hidden="false" customHeight="true" outlineLevel="0" collapsed="false">
      <c r="A63" s="114" t="str">
        <f aca="false">Checks!$A$701&amp;CHAR(10)&amp;IF(Checks!$I$701="","",Checks!$I$701&amp;": ")&amp;Checks!$J$701</f>
        <v>F21-UPL-11
Seat Linen: Blanket (BS &amp; BC) - on board</v>
      </c>
      <c r="B63" s="114" t="str">
        <f aca="false">Checks!$K$701&amp;IF(Checks!$O$701="","",IF(Checks!$K$701="","",CHAR(10))&amp;"Note: "&amp;Checks!$O$701)</f>
        <v>Available 100% (ticked in reference)</v>
      </c>
      <c r="C63" s="114" t="str">
        <f aca="false">Checks!$N$701&amp;CHAR(10)&amp;IF(ISNUMBER(Checks!$R$701),TEXT(Checks!$R$701,"DD-MMM-YY HH:MM"),"")&amp;" "&amp;Checks!$P$701</f>
        <v>Required
30-Oct-26 14:45 LGK</v>
      </c>
      <c r="D63" s="114" t="str">
        <f aca="false">IF(Checks!$U$701="","",Checks!$U$701)&amp;IF(Checks!$AB$701="","",CHAR(10)&amp;"CA: "&amp;Checks!$AB$701)</f>
        <v/>
      </c>
      <c r="E63" s="114" t="str">
        <f aca="false">IF(Checks!$V$701="","",Checks!$V$701)&amp;IF(Checks!$AC$701="","",IF(Checks!$V$701="","",CHAR(10))&amp;"N/A just.: "&amp;Checks!$AC$701)&amp;IF(Checks!$W$701="","",CHAR(10)&amp;"Batch: "&amp;Checks!$W$701)&amp;IF(AND(Checks!$X$701="",Checks!$Y$701=""),"",CHAR(10)&amp;"Exp: "&amp;Checks!$X$701&amp;"  /  Act: "&amp;Checks!$Y$701)</f>
        <v/>
      </c>
      <c r="F63" s="114" t="str">
        <f aca="false">IF(Checks!$Z$701="","","Evidence: "&amp;Checks!$Z$701)&amp;IF(Checks!$AA$701="","",IF(Checks!$Z$701="","",CHAR(10))&amp;"CA: "&amp;Checks!$AA$701)</f>
        <v/>
      </c>
      <c r="G63" s="114" t="str">
        <f aca="false">IF(ISNUMBER(Checks!$AD$701),TEXT(Checks!$AD$701,"DD-MMM-YY HH:MM")&amp;" "&amp;Checks!$P$701,"")&amp;IF(Checks!$AE$701="","",CHAR(10)&amp;"Verifier: "&amp;Checks!$AE$701)&amp;IF(Checks!$T$701="","",CHAR(10)&amp;"PIC: "&amp;Checks!$T$701)</f>
        <v/>
      </c>
      <c r="H63" s="115" t="str">
        <f aca="false">IF(Checks!$AH$701="","",Checks!$AH$701)</f>
        <v>OPEN</v>
      </c>
    </row>
    <row r="65" customFormat="false" ht="24" hidden="false" customHeight="true" outlineLevel="0" collapsed="false">
      <c r="A65" s="116" t="s">
        <v>3453</v>
      </c>
      <c r="B65" s="116"/>
      <c r="C65" s="116"/>
      <c r="D65" s="116"/>
      <c r="E65" s="116" t="s">
        <v>3454</v>
      </c>
      <c r="F65" s="116"/>
      <c r="G65" s="116"/>
      <c r="H65" s="116"/>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3">
    <cfRule type="expression" priority="18" aboveAverage="0" equalAverage="0" bottom="0" percent="0" rank="0" text="" dxfId="35">
      <formula>LEFT($H24,3)="N/A"</formula>
    </cfRule>
  </conditionalFormatting>
  <conditionalFormatting sqref="D24:D6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3408</v>
      </c>
      <c r="B2" s="94" t="str">
        <f aca="false">Flights!$F$26&amp;"   "&amp;TEXT(Flights!$D$26,"DD-MMM-YY")&amp;" ("&amp;Flights!$E$26&amp;")"</f>
        <v>MH0002   30-Oct-26 (FRI)</v>
      </c>
      <c r="C2" s="94"/>
      <c r="D2" s="94"/>
      <c r="E2" s="95" t="s">
        <v>3409</v>
      </c>
      <c r="F2" s="96" t="str">
        <f aca="false">Flights!$AT$26</f>
        <v>NOT READY – DOCUMENTS</v>
      </c>
      <c r="G2" s="96"/>
      <c r="H2" s="96"/>
    </row>
    <row r="3" customFormat="false" ht="24" hidden="false" customHeight="true" outlineLevel="0" collapsed="false">
      <c r="A3" s="93" t="s">
        <v>3410</v>
      </c>
      <c r="B3" s="94" t="str">
        <f aca="false">Flights!$G$26&amp;" → "&amp;Flights!$H$26&amp;"   Class "&amp;Flights!$K$26&amp;"   Seat "&amp;Flights!$O$26</f>
        <v>KUL → LHR   Class BC   Seat 5A</v>
      </c>
      <c r="C3" s="94"/>
      <c r="D3" s="94"/>
      <c r="E3" s="95" t="s">
        <v>73</v>
      </c>
      <c r="F3" s="95" t="s">
        <v>3411</v>
      </c>
      <c r="G3" s="95" t="s">
        <v>3412</v>
      </c>
      <c r="H3" s="95"/>
    </row>
    <row r="4" customFormat="false" ht="24" hidden="false" customHeight="true" outlineLevel="0" collapsed="false">
      <c r="A4" s="93" t="s">
        <v>3413</v>
      </c>
      <c r="B4" s="94" t="str">
        <f aca="false">IF(ISNUMBER(Flights!$I$26),TEXT(Flights!$I$26,"DD-MMM-YY HH:MM"),"")&amp;" "&amp;Flights!$G$26&amp;"  →  "&amp;IF(ISNUMBER(Flights!$J$26),TEXT(Flights!$J$26,"DD-MMM-YY HH:MM"),"")&amp;" "&amp;Flights!$H$26</f>
        <v>30-Oct-26 23:20 KUL  →  31-Oct-26 05:55 LHR</v>
      </c>
      <c r="C4" s="94"/>
      <c r="D4" s="94"/>
      <c r="E4" s="93" t="s">
        <v>3414</v>
      </c>
      <c r="F4" s="97" t="str">
        <f aca="false">IF(ISNUMBER(Flights!$AG$26),TEXT(Flights!$AG$26,"DD-MMM-YY HH:MM"),"")&amp;" "&amp;Flights!$V$26</f>
        <v>23-Oct-26 23:20 KUL</v>
      </c>
      <c r="G4" s="98" t="n">
        <f aca="false">Flights!$AJ$26</f>
        <v>0</v>
      </c>
      <c r="H4" s="98"/>
    </row>
    <row r="5" customFormat="false" ht="24" hidden="false" customHeight="true" outlineLevel="0" collapsed="false">
      <c r="A5" s="93" t="s">
        <v>3415</v>
      </c>
      <c r="B5" s="94" t="str">
        <f aca="false">Flights!$L$26&amp;" – "&amp;Flights!$M$26</f>
        <v>A350 – A350-900: A359 (9M-MAB..MAG, row 6) or A350 9M-MAH (row 7) - tail to confirm</v>
      </c>
      <c r="C5" s="94"/>
      <c r="D5" s="94"/>
      <c r="E5" s="93" t="s">
        <v>3416</v>
      </c>
      <c r="F5" s="97" t="str">
        <f aca="false">IF(ISNUMBER(Flights!$AH$26),TEXT(Flights!$AH$26,"DD-MMM-YY HH:MM"),"")&amp;" "&amp;Flights!$V$26</f>
        <v>29-Oct-26 23:20 KUL</v>
      </c>
      <c r="G5" s="98" t="n">
        <f aca="false">Flights!$AK$26</f>
        <v>0</v>
      </c>
      <c r="H5" s="98"/>
    </row>
    <row r="6" customFormat="false" ht="24" hidden="false" customHeight="true" outlineLevel="0" collapsed="false">
      <c r="A6" s="93" t="s">
        <v>3417</v>
      </c>
      <c r="B6" s="94" t="str">
        <f aca="false">IF(TRIM(Flights!$N$26)="","__________________",Flights!$N$26)</f>
        <v>__________________</v>
      </c>
      <c r="C6" s="94"/>
      <c r="D6" s="94"/>
      <c r="E6" s="93" t="s">
        <v>3418</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3419</v>
      </c>
      <c r="B7" s="94" t="str">
        <f aca="false">Flights!$T$26</f>
        <v>2.5 Meal (Meal)</v>
      </c>
      <c r="C7" s="94"/>
      <c r="D7" s="94"/>
      <c r="E7" s="93" t="s">
        <v>3420</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155</v>
      </c>
      <c r="B8" s="94" t="str">
        <f aca="false">Flights!$V$26&amp;"   (reference uplift stns: "&amp;Flights!$U$26&amp;")"</f>
        <v>KUL   (reference uplift stns: KUL/LHR)</v>
      </c>
      <c r="C8" s="94"/>
      <c r="D8" s="94"/>
      <c r="E8" s="93" t="s">
        <v>3421</v>
      </c>
      <c r="F8" s="99" t="s">
        <v>3422</v>
      </c>
      <c r="G8" s="98" t="n">
        <f aca="false">Flights!$AN$26</f>
        <v>0</v>
      </c>
      <c r="H8" s="98"/>
    </row>
    <row r="9" customFormat="false" ht="12.75" hidden="false" customHeight="true" outlineLevel="0" collapsed="false">
      <c r="A9" s="93" t="s">
        <v>3423</v>
      </c>
      <c r="B9" s="94" t="str">
        <f aca="false">TRIM(Flights!$P$26&amp;"  "&amp;Flights!$Q$26)</f>
        <v>7H 15M</v>
      </c>
      <c r="C9" s="94"/>
      <c r="D9" s="94"/>
      <c r="E9" s="93" t="s">
        <v>3424</v>
      </c>
      <c r="F9" s="100" t="n">
        <f aca="false">Flights!$AP$26</f>
        <v>0</v>
      </c>
      <c r="G9" s="100" t="n">
        <f aca="false">Flights!$AQ$26</f>
        <v>0</v>
      </c>
      <c r="H9" s="100" t="n">
        <f aca="false">Flights!$AU$26</f>
        <v>0</v>
      </c>
    </row>
    <row r="10" customFormat="false" ht="24" hidden="false" customHeight="true" outlineLevel="0" collapsed="false">
      <c r="A10" s="93" t="s">
        <v>3425</v>
      </c>
      <c r="B10" s="94" t="str">
        <f aca="false">IF(TRIM(Flights!$X$26)="","__________________",Flights!$X$26)</f>
        <v>__________________</v>
      </c>
      <c r="C10" s="94"/>
      <c r="D10" s="94"/>
      <c r="E10" s="93" t="s">
        <v>3426</v>
      </c>
      <c r="F10" s="100" t="n">
        <f aca="false">Flights!$AO$26</f>
        <v>46</v>
      </c>
      <c r="G10" s="100" t="n">
        <f aca="false">Flights!$AS$26</f>
        <v>1</v>
      </c>
      <c r="H10" s="100" t="n">
        <f aca="false">Flights!$AR$26</f>
        <v>2</v>
      </c>
    </row>
    <row r="11" customFormat="false" ht="21" hidden="false" customHeight="true" outlineLevel="0" collapsed="false">
      <c r="A11" s="93" t="s">
        <v>3427</v>
      </c>
      <c r="B11" s="94" t="str">
        <f aca="false">IF(TRIM(Flights!$Y$26)="","__________________",Flights!$Y$26)</f>
        <v>__________________</v>
      </c>
      <c r="C11" s="94"/>
      <c r="D11" s="94"/>
      <c r="E11" s="93" t="s">
        <v>3428</v>
      </c>
      <c r="F11" s="100" t="str">
        <f aca="false">Flights!$AV$26&amp;" / "&amp;Flights!$AW$26</f>
        <v>0 / 46</v>
      </c>
      <c r="G11" s="101" t="str">
        <f aca="false">IF(ISNUMBER(Settings!$B$6),TEXT(Settings!$B$6,"DD-MMM-YY HH:MM"),"")</f>
        <v>29-Sep-26 05:20</v>
      </c>
      <c r="H11" s="101"/>
    </row>
    <row r="12" customFormat="false" ht="34.5" hidden="false" customHeight="true" outlineLevel="0" collapsed="false">
      <c r="A12" s="102" t="s">
        <v>3429</v>
      </c>
      <c r="B12" s="102"/>
      <c r="C12" s="102"/>
      <c r="D12" s="102"/>
      <c r="E12" s="103" t="s">
        <v>3430</v>
      </c>
      <c r="F12" s="104" t="s">
        <v>3431</v>
      </c>
      <c r="G12" s="105" t="s">
        <v>94</v>
      </c>
      <c r="H12" s="106" t="s">
        <v>3432</v>
      </c>
    </row>
    <row r="13" customFormat="false" ht="13.5" hidden="false" customHeight="true" outlineLevel="0" collapsed="false">
      <c r="A13" s="95" t="s">
        <v>3433</v>
      </c>
      <c r="B13" s="95" t="s">
        <v>3434</v>
      </c>
      <c r="C13" s="95" t="s">
        <v>3435</v>
      </c>
      <c r="D13" s="95"/>
      <c r="E13" s="95" t="s">
        <v>3436</v>
      </c>
      <c r="F13" s="95" t="s">
        <v>3437</v>
      </c>
      <c r="G13" s="95"/>
      <c r="H13" s="95"/>
    </row>
    <row r="14" customFormat="false" ht="36" hidden="false" customHeight="true" outlineLevel="0" collapsed="false">
      <c r="A14" s="93" t="s">
        <v>3438</v>
      </c>
      <c r="B14" s="94" t="str">
        <f aca="false">IF(Documents!$F$26="","",Documents!$F$26)</f>
        <v/>
      </c>
      <c r="C14" s="99" t="str">
        <f aca="false">IF(Documents!$G$26="","",Documents!$G$26)&amp;IF(ISNUMBER(Documents!$H$26),"  "&amp;TEXT(Documents!$H$26,"DD-MMM-YY"),"")</f>
        <v/>
      </c>
      <c r="D14" s="99"/>
      <c r="E14" s="107" t="str">
        <f aca="false">IF(Documents!$J$26="OUTSTANDING","OUTSTANDING – attach before T-7D (due "&amp;IF(ISNUMBER(Flights!$AG$26),TEXT(Flights!$AG$26,"DD-MMM-YY HH:MM"),"")&amp;" "&amp;Flights!$V$26&amp;")",IF(Documents!$J$26="","Status not recorded",Documents!$J$26))</f>
        <v>OUTSTANDING – attach before T-7D (due 23-Oct-26 23:20 KUL)</v>
      </c>
      <c r="F14" s="108" t="str">
        <f aca="false">"Staple behind this sheet as page A1."&amp;IF(Documents!$I$26="",""," Location: "&amp;Documents!$I$26)</f>
        <v>Staple behind this sheet as page A1.</v>
      </c>
      <c r="G14" s="108"/>
      <c r="H14" s="108"/>
    </row>
    <row r="15" customFormat="false" ht="36" hidden="false" customHeight="true" outlineLevel="0" collapsed="false">
      <c r="A15" s="93" t="s">
        <v>3439</v>
      </c>
      <c r="B15" s="94" t="str">
        <f aca="false">IF(Documents!$K$26="","",Documents!$K$26)</f>
        <v/>
      </c>
      <c r="C15" s="99" t="str">
        <f aca="false">IF(Documents!$L$26="","",Documents!$L$26)&amp;IF(ISNUMBER(Documents!$M$26),"  "&amp;TEXT(Documents!$M$26,"DD-MMM-YY"),"")</f>
        <v/>
      </c>
      <c r="D15" s="99"/>
      <c r="E15" s="107" t="str">
        <f aca="false">IF(Documents!$O$26="OUTSTANDING","OUTSTANDING – attach before T-7D (due "&amp;IF(ISNUMBER(Flights!$AG$26),TEXT(Flights!$AG$26,"DD-MMM-YY HH:MM"),"")&amp;" "&amp;Flights!$V$26&amp;")",IF(Documents!$O$26="","Status not recorded",Documents!$O$26))</f>
        <v>OUTSTANDING – attach before T-7D (due 23-Oct-26 23:20 KUL)</v>
      </c>
      <c r="F15" s="108" t="str">
        <f aca="false">"Staple behind this sheet as page A2."&amp;IF(Documents!$N$26="",""," Location: "&amp;Documents!$N$26)</f>
        <v>Staple behind this sheet as page A2.</v>
      </c>
      <c r="G15" s="108"/>
      <c r="H15" s="108"/>
    </row>
    <row r="16" customFormat="false" ht="22.5" hidden="false" customHeight="true" outlineLevel="0" collapsed="false">
      <c r="A16" s="93" t="s">
        <v>3440</v>
      </c>
      <c r="B16" s="109" t="str">
        <f aca="false">IF(Documents!$Q$26="","",Documents!$Q$26)</f>
        <v>Not supplied with brief – obtain from caterer / MAGCS.</v>
      </c>
      <c r="C16" s="109"/>
      <c r="D16" s="109"/>
      <c r="E16" s="109"/>
      <c r="F16" s="109"/>
      <c r="G16" s="109"/>
      <c r="H16" s="109"/>
    </row>
    <row r="17" customFormat="false" ht="13.5" hidden="false" customHeight="true" outlineLevel="0" collapsed="false">
      <c r="A17" s="110" t="s">
        <v>3441</v>
      </c>
      <c r="B17" s="110"/>
      <c r="C17" s="110" t="s">
        <v>3442</v>
      </c>
      <c r="D17" s="110"/>
      <c r="E17" s="110"/>
      <c r="F17" s="110" t="s">
        <v>3443</v>
      </c>
      <c r="G17" s="110"/>
      <c r="H17" s="110"/>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1" t="s">
        <v>3444</v>
      </c>
      <c r="B19" s="111"/>
      <c r="C19" s="111" t="s">
        <v>3444</v>
      </c>
      <c r="D19" s="111"/>
      <c r="E19" s="111"/>
      <c r="F19" s="111" t="s">
        <v>3444</v>
      </c>
      <c r="G19" s="111"/>
      <c r="H19" s="111"/>
    </row>
    <row r="20" customFormat="false" ht="13.5" hidden="false" customHeight="true" outlineLevel="0" collapsed="false">
      <c r="A20" s="112" t="s">
        <v>3445</v>
      </c>
      <c r="B20" s="112"/>
      <c r="C20" s="112"/>
      <c r="D20" s="112"/>
      <c r="E20" s="112"/>
      <c r="F20" s="112"/>
      <c r="G20" s="112"/>
      <c r="H20" s="112"/>
    </row>
    <row r="21" customFormat="false" ht="24" hidden="false" customHeight="true" outlineLevel="0" collapsed="false">
      <c r="A21" s="95" t="s">
        <v>3446</v>
      </c>
      <c r="B21" s="95" t="s">
        <v>3447</v>
      </c>
      <c r="C21" s="95" t="s">
        <v>3448</v>
      </c>
      <c r="D21" s="95" t="s">
        <v>3449</v>
      </c>
      <c r="E21" s="95" t="s">
        <v>3450</v>
      </c>
      <c r="F21" s="95" t="s">
        <v>3451</v>
      </c>
      <c r="G21" s="95" t="s">
        <v>3452</v>
      </c>
      <c r="H21" s="95" t="s">
        <v>126</v>
      </c>
    </row>
    <row r="22" customFormat="false" ht="25.5" hidden="false" customHeight="true" outlineLevel="0" collapsed="false">
      <c r="A22" s="113"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Checks!$A$702&amp;CHAR(10)&amp;IF(Checks!$I$702="","",Checks!$I$702&amp;": ")&amp;Checks!$J$702</f>
        <v>F22-T7-01
Meal: Meal sensory testing completed for this flight's menu cycle (assessed class)</v>
      </c>
      <c r="B23" s="114" t="str">
        <f aca="false">Checks!$K$702&amp;IF(Checks!$O$702="","",IF(Checks!$K$702="","",CHAR(10))&amp;"Note: "&amp;Checks!$O$702)</f>
        <v>Record panel result / score in Result</v>
      </c>
      <c r="C23" s="114" t="str">
        <f aca="false">Checks!$N$702&amp;CHAR(10)&amp;IF(ISNUMBER(Checks!$R$702),TEXT(Checks!$R$702,"DD-MMM-YY HH:MM"),"")&amp;" "&amp;Checks!$P$702</f>
        <v>Required
23-Oct-26 23:20 KUL</v>
      </c>
      <c r="D23" s="114" t="str">
        <f aca="false">IF(Checks!$U$702="","",Checks!$U$702)&amp;IF(Checks!$AB$702="","",CHAR(10)&amp;"CA: "&amp;Checks!$AB$702)</f>
        <v/>
      </c>
      <c r="E23" s="114" t="str">
        <f aca="false">IF(Checks!$V$702="","",Checks!$V$702)&amp;IF(Checks!$AC$702="","",IF(Checks!$V$702="","",CHAR(10))&amp;"N/A just.: "&amp;Checks!$AC$702)&amp;IF(Checks!$W$702="","",CHAR(10)&amp;"Batch: "&amp;Checks!$W$702)&amp;IF(AND(Checks!$X$702="",Checks!$Y$702=""),"",CHAR(10)&amp;"Exp: "&amp;Checks!$X$702&amp;"  /  Act: "&amp;Checks!$Y$702)</f>
        <v/>
      </c>
      <c r="F23" s="114" t="str">
        <f aca="false">IF(Checks!$Z$702="","","Evidence: "&amp;Checks!$Z$702)&amp;IF(Checks!$AA$702="","",IF(Checks!$Z$702="","",CHAR(10))&amp;"CA: "&amp;Checks!$AA$702)</f>
        <v/>
      </c>
      <c r="G23" s="114" t="str">
        <f aca="false">IF(ISNUMBER(Checks!$AD$702),TEXT(Checks!$AD$702,"DD-MMM-YY HH:MM")&amp;" "&amp;Checks!$P$702,"")&amp;IF(Checks!$AE$702="","",CHAR(10)&amp;"Verifier: "&amp;Checks!$AE$702)&amp;IF(Checks!$T$702="","",CHAR(10)&amp;"PIC: "&amp;Checks!$T$702)</f>
        <v/>
      </c>
      <c r="H23" s="115" t="str">
        <f aca="false">IF(Checks!$AH$702="","",Checks!$AH$702)</f>
        <v>OPEN</v>
      </c>
    </row>
    <row r="24" customFormat="false" ht="114" hidden="false" customHeight="true" outlineLevel="0" collapsed="false">
      <c r="A24" s="114" t="str">
        <f aca="false">Checks!$A$703&amp;CHAR(10)&amp;IF(Checks!$I$703="","",Checks!$I$703&amp;": ")&amp;Checks!$J$703</f>
        <v>F22-T7-02
Menu: Printed menu cards confirmed (content, cycle, language, quantity)</v>
      </c>
      <c r="B24" s="114" t="str">
        <f aca="false">Checks!$K$703&amp;IF(Checks!$O$703="","",IF(Checks!$K$703="","",CHAR(10))&amp;"Note: "&amp;Checks!$O$703)</f>
        <v>Menu card matches approved menu for this flight</v>
      </c>
      <c r="C24" s="114" t="str">
        <f aca="false">Checks!$N$703&amp;CHAR(10)&amp;IF(ISNUMBER(Checks!$R$703),TEXT(Checks!$R$703,"DD-MMM-YY HH:MM"),"")&amp;" "&amp;Checks!$P$703</f>
        <v>Required
23-Oct-26 23:20 KUL</v>
      </c>
      <c r="D24" s="114" t="str">
        <f aca="false">IF(Checks!$U$703="","",Checks!$U$703)&amp;IF(Checks!$AB$703="","",CHAR(10)&amp;"CA: "&amp;Checks!$AB$703)</f>
        <v/>
      </c>
      <c r="E24" s="114" t="str">
        <f aca="false">IF(Checks!$V$703="","",Checks!$V$703)&amp;IF(Checks!$AC$703="","",IF(Checks!$V$703="","",CHAR(10))&amp;"N/A just.: "&amp;Checks!$AC$703)&amp;IF(Checks!$W$703="","",CHAR(10)&amp;"Batch: "&amp;Checks!$W$703)&amp;IF(AND(Checks!$X$703="",Checks!$Y$703=""),"",CHAR(10)&amp;"Exp: "&amp;Checks!$X$703&amp;"  /  Act: "&amp;Checks!$Y$703)</f>
        <v/>
      </c>
      <c r="F24" s="114" t="str">
        <f aca="false">IF(Checks!$Z$703="","","Evidence: "&amp;Checks!$Z$703)&amp;IF(Checks!$AA$703="","",IF(Checks!$Z$703="","",CHAR(10))&amp;"CA: "&amp;Checks!$AA$703)</f>
        <v/>
      </c>
      <c r="G24" s="114" t="str">
        <f aca="false">IF(ISNUMBER(Checks!$AD$703),TEXT(Checks!$AD$703,"DD-MMM-YY HH:MM")&amp;" "&amp;Checks!$P$703,"")&amp;IF(Checks!$AE$703="","",CHAR(10)&amp;"Verifier: "&amp;Checks!$AE$703)&amp;IF(Checks!$T$703="","",CHAR(10)&amp;"PIC: "&amp;Checks!$T$703)</f>
        <v/>
      </c>
      <c r="H24" s="115" t="str">
        <f aca="false">IF(Checks!$AH$703="","",Checks!$AH$703)</f>
        <v>OPEN</v>
      </c>
    </row>
    <row r="25" customFormat="false" ht="114" hidden="false" customHeight="true" outlineLevel="0" collapsed="false">
      <c r="A25" s="114" t="str">
        <f aca="false">Checks!$A$704&amp;CHAR(10)&amp;IF(Checks!$I$704="","",Checks!$I$704&amp;": ")&amp;Checks!$J$704</f>
        <v>F22-T7-03
IFE: Digital menu in IFE confirmed (A339 only)</v>
      </c>
      <c r="B25" s="114" t="str">
        <f aca="false">Checks!$K$704&amp;IF(Checks!$O$704="","",IF(Checks!$K$704="","",CHAR(10))&amp;"Note: "&amp;Checks!$O$704)</f>
        <v>Applies when fleet = A339
Note: Digital IFE menu applies to A339 only (user brief). Applicability follows the Fleet cell on Flights.</v>
      </c>
      <c r="C25" s="114" t="str">
        <f aca="false">Checks!$N$704&amp;CHAR(10)&amp;IF(ISNUMBER(Checks!$R$704),TEXT(Checks!$R$704,"DD-MMM-YY HH:MM"),"")&amp;" "&amp;Checks!$P$704</f>
        <v>N/A – rule
23-Oct-26 23:20 KUL</v>
      </c>
      <c r="D25" s="114" t="str">
        <f aca="false">IF(Checks!$U$704="","",Checks!$U$704)&amp;IF(Checks!$AB$704="","",CHAR(10)&amp;"CA: "&amp;Checks!$AB$704)</f>
        <v/>
      </c>
      <c r="E25" s="114" t="str">
        <f aca="false">IF(Checks!$V$704="","",Checks!$V$704)&amp;IF(Checks!$AC$704="","",IF(Checks!$V$704="","",CHAR(10))&amp;"N/A just.: "&amp;Checks!$AC$704)&amp;IF(Checks!$W$704="","",CHAR(10)&amp;"Batch: "&amp;Checks!$W$704)&amp;IF(AND(Checks!$X$704="",Checks!$Y$704=""),"",CHAR(10)&amp;"Exp: "&amp;Checks!$X$704&amp;"  /  Act: "&amp;Checks!$Y$704)</f>
        <v/>
      </c>
      <c r="F25" s="114" t="str">
        <f aca="false">IF(Checks!$Z$704="","","Evidence: "&amp;Checks!$Z$704)&amp;IF(Checks!$AA$704="","",IF(Checks!$Z$704="","",CHAR(10))&amp;"CA: "&amp;Checks!$AA$704)</f>
        <v/>
      </c>
      <c r="G25" s="114" t="str">
        <f aca="false">IF(ISNUMBER(Checks!$AD$704),TEXT(Checks!$AD$704,"DD-MMM-YY HH:MM")&amp;" "&amp;Checks!$P$704,"")&amp;IF(Checks!$AE$704="","",CHAR(10)&amp;"Verifier: "&amp;Checks!$AE$704)&amp;IF(Checks!$T$704="","",CHAR(10)&amp;"PIC: "&amp;Checks!$T$704)</f>
        <v/>
      </c>
      <c r="H25" s="115" t="str">
        <f aca="false">IF(Checks!$AH$704="","",Checks!$AH$704)</f>
        <v>N/A – RULE</v>
      </c>
    </row>
    <row r="26" customFormat="false" ht="114" hidden="false" customHeight="true" outlineLevel="0" collapsed="false">
      <c r="A26" s="114" t="str">
        <f aca="false">Checks!$A$705&amp;CHAR(10)&amp;IF(Checks!$I$705="","",Checks!$I$705&amp;": ")&amp;Checks!$J$705</f>
        <v>F22-T7-04
Staffing: Experienced catering officer assigned to this flight</v>
      </c>
      <c r="B26" s="114" t="str">
        <f aca="false">Checks!$K$705&amp;IF(Checks!$O$705="","",IF(Checks!$K$705="","",CHAR(10))&amp;"Note: "&amp;Checks!$O$705)</f>
        <v>Record officer name in Result</v>
      </c>
      <c r="C26" s="114" t="str">
        <f aca="false">Checks!$N$705&amp;CHAR(10)&amp;IF(ISNUMBER(Checks!$R$705),TEXT(Checks!$R$705,"DD-MMM-YY HH:MM"),"")&amp;" "&amp;Checks!$P$705</f>
        <v>Required
23-Oct-26 23:20 KUL</v>
      </c>
      <c r="D26" s="114" t="str">
        <f aca="false">IF(Checks!$U$705="","",Checks!$U$705)&amp;IF(Checks!$AB$705="","",CHAR(10)&amp;"CA: "&amp;Checks!$AB$705)</f>
        <v/>
      </c>
      <c r="E26" s="114" t="str">
        <f aca="false">IF(Checks!$V$705="","",Checks!$V$705)&amp;IF(Checks!$AC$705="","",IF(Checks!$V$705="","",CHAR(10))&amp;"N/A just.: "&amp;Checks!$AC$705)&amp;IF(Checks!$W$705="","",CHAR(10)&amp;"Batch: "&amp;Checks!$W$705)&amp;IF(AND(Checks!$X$705="",Checks!$Y$705=""),"",CHAR(10)&amp;"Exp: "&amp;Checks!$X$705&amp;"  /  Act: "&amp;Checks!$Y$705)</f>
        <v/>
      </c>
      <c r="F26" s="114" t="str">
        <f aca="false">IF(Checks!$Z$705="","","Evidence: "&amp;Checks!$Z$705)&amp;IF(Checks!$AA$705="","",IF(Checks!$Z$705="","",CHAR(10))&amp;"CA: "&amp;Checks!$AA$705)</f>
        <v/>
      </c>
      <c r="G26" s="114" t="str">
        <f aca="false">IF(ISNUMBER(Checks!$AD$705),TEXT(Checks!$AD$705,"DD-MMM-YY HH:MM")&amp;" "&amp;Checks!$P$705,"")&amp;IF(Checks!$AE$705="","",CHAR(10)&amp;"Verifier: "&amp;Checks!$AE$705)&amp;IF(Checks!$T$705="","",CHAR(10)&amp;"PIC: "&amp;Checks!$T$705)</f>
        <v/>
      </c>
      <c r="H26" s="115" t="str">
        <f aca="false">IF(Checks!$AH$705="","",Checks!$AH$705)</f>
        <v>OPEN</v>
      </c>
    </row>
    <row r="27" customFormat="false" ht="114" hidden="false" customHeight="true" outlineLevel="0" collapsed="false">
      <c r="A27" s="114" t="str">
        <f aca="false">Checks!$A$706&amp;CHAR(10)&amp;IF(Checks!$I$706="","",Checks!$I$706&amp;": ")&amp;Checks!$J$706</f>
        <v>F22-T7-05
ISOP: All latest applicable ISOP revisions communicated to caterer</v>
      </c>
      <c r="B27" s="114" t="str">
        <f aca="false">Checks!$K$706&amp;IF(Checks!$O$706="","",IF(Checks!$K$706="","",CHAR(10))&amp;"Note: "&amp;Checks!$O$706)</f>
        <v>List revision numbers in Result (see ISOP register)</v>
      </c>
      <c r="C27" s="114" t="str">
        <f aca="false">Checks!$N$706&amp;CHAR(10)&amp;IF(ISNUMBER(Checks!$R$706),TEXT(Checks!$R$706,"DD-MMM-YY HH:MM"),"")&amp;" "&amp;Checks!$P$706</f>
        <v>Required
23-Oct-26 23:20 KUL</v>
      </c>
      <c r="D27" s="114" t="str">
        <f aca="false">IF(Checks!$U$706="","",Checks!$U$706)&amp;IF(Checks!$AB$706="","",CHAR(10)&amp;"CA: "&amp;Checks!$AB$706)</f>
        <v/>
      </c>
      <c r="E27" s="114" t="str">
        <f aca="false">IF(Checks!$V$706="","",Checks!$V$706)&amp;IF(Checks!$AC$706="","",IF(Checks!$V$706="","",CHAR(10))&amp;"N/A just.: "&amp;Checks!$AC$706)&amp;IF(Checks!$W$706="","",CHAR(10)&amp;"Batch: "&amp;Checks!$W$706)&amp;IF(AND(Checks!$X$706="",Checks!$Y$706=""),"",CHAR(10)&amp;"Exp: "&amp;Checks!$X$706&amp;"  /  Act: "&amp;Checks!$Y$706)</f>
        <v/>
      </c>
      <c r="F27" s="114" t="str">
        <f aca="false">IF(Checks!$Z$706="","","Evidence: "&amp;Checks!$Z$706)&amp;IF(Checks!$AA$706="","",IF(Checks!$Z$706="","",CHAR(10))&amp;"CA: "&amp;Checks!$AA$706)</f>
        <v/>
      </c>
      <c r="G27" s="114" t="str">
        <f aca="false">IF(ISNUMBER(Checks!$AD$706),TEXT(Checks!$AD$706,"DD-MMM-YY HH:MM")&amp;" "&amp;Checks!$P$706,"")&amp;IF(Checks!$AE$706="","",CHAR(10)&amp;"Verifier: "&amp;Checks!$AE$706)&amp;IF(Checks!$T$706="","",CHAR(10)&amp;"PIC: "&amp;Checks!$T$706)</f>
        <v/>
      </c>
      <c r="H27" s="115" t="str">
        <f aca="false">IF(Checks!$AH$706="","",Checks!$AH$706)</f>
        <v>OPEN</v>
      </c>
    </row>
    <row r="28" customFormat="false" ht="114" hidden="false" customHeight="true" outlineLevel="0" collapsed="false">
      <c r="A28" s="114" t="str">
        <f aca="false">Checks!$A$707&amp;CHAR(10)&amp;IF(Checks!$I$707="","",Checks!$I$707&amp;": ")&amp;Checks!$J$707</f>
        <v>F22-T7-06
ISOP: Caterer acknowledgement of ISOP revisions recorded</v>
      </c>
      <c r="B28" s="114" t="str">
        <f aca="false">Checks!$K$707&amp;IF(Checks!$O$707="","",IF(Checks!$K$707="","",CHAR(10))&amp;"Note: "&amp;Checks!$O$707)</f>
        <v>Record acknowledgement ref in Evidence</v>
      </c>
      <c r="C28" s="114" t="str">
        <f aca="false">Checks!$N$707&amp;CHAR(10)&amp;IF(ISNUMBER(Checks!$R$707),TEXT(Checks!$R$707,"DD-MMM-YY HH:MM"),"")&amp;" "&amp;Checks!$P$707</f>
        <v>Required
23-Oct-26 23:20 KUL</v>
      </c>
      <c r="D28" s="114" t="str">
        <f aca="false">IF(Checks!$U$707="","",Checks!$U$707)&amp;IF(Checks!$AB$707="","",CHAR(10)&amp;"CA: "&amp;Checks!$AB$707)</f>
        <v/>
      </c>
      <c r="E28" s="114" t="str">
        <f aca="false">IF(Checks!$V$707="","",Checks!$V$707)&amp;IF(Checks!$AC$707="","",IF(Checks!$V$707="","",CHAR(10))&amp;"N/A just.: "&amp;Checks!$AC$707)&amp;IF(Checks!$W$707="","",CHAR(10)&amp;"Batch: "&amp;Checks!$W$707)&amp;IF(AND(Checks!$X$707="",Checks!$Y$707=""),"",CHAR(10)&amp;"Exp: "&amp;Checks!$X$707&amp;"  /  Act: "&amp;Checks!$Y$707)</f>
        <v/>
      </c>
      <c r="F28" s="114" t="str">
        <f aca="false">IF(Checks!$Z$707="","","Evidence: "&amp;Checks!$Z$707)&amp;IF(Checks!$AA$707="","",IF(Checks!$Z$707="","",CHAR(10))&amp;"CA: "&amp;Checks!$AA$707)</f>
        <v/>
      </c>
      <c r="G28" s="114" t="str">
        <f aca="false">IF(ISNUMBER(Checks!$AD$707),TEXT(Checks!$AD$707,"DD-MMM-YY HH:MM")&amp;" "&amp;Checks!$P$707,"")&amp;IF(Checks!$AE$707="","",CHAR(10)&amp;"Verifier: "&amp;Checks!$AE$707)&amp;IF(Checks!$T$707="","",CHAR(10)&amp;"PIC: "&amp;Checks!$T$707)</f>
        <v/>
      </c>
      <c r="H28" s="115" t="str">
        <f aca="false">IF(Checks!$AH$707="","",Checks!$AH$707)</f>
        <v>OPEN</v>
      </c>
    </row>
    <row r="29" customFormat="false" ht="114" hidden="false" customHeight="true" outlineLevel="0" collapsed="false">
      <c r="A29" s="114" t="str">
        <f aca="false">Checks!$A$708&amp;CHAR(10)&amp;IF(Checks!$I$708="","",Checks!$I$708&amp;": ")&amp;Checks!$J$708</f>
        <v>F22-T7-07
Documents: Galley loading diagram (GLD) received, revision recorded &amp; attached</v>
      </c>
      <c r="B29" s="114" t="str">
        <f aca="false">Checks!$K$708&amp;IF(Checks!$O$708="","",IF(Checks!$K$708="","",CHAR(10))&amp;"Note: "&amp;Checks!$O$708)</f>
        <v>Documents sheet row complete</v>
      </c>
      <c r="C29" s="114" t="str">
        <f aca="false">Checks!$N$708&amp;CHAR(10)&amp;IF(ISNUMBER(Checks!$R$708),TEXT(Checks!$R$708,"DD-MMM-YY HH:MM"),"")&amp;" "&amp;Checks!$P$708</f>
        <v>Required
23-Oct-26 23:20 KUL</v>
      </c>
      <c r="D29" s="114" t="str">
        <f aca="false">IF(Checks!$U$708="","",Checks!$U$708)&amp;IF(Checks!$AB$708="","",CHAR(10)&amp;"CA: "&amp;Checks!$AB$708)</f>
        <v/>
      </c>
      <c r="E29" s="114" t="str">
        <f aca="false">IF(Checks!$V$708="","",Checks!$V$708)&amp;IF(Checks!$AC$708="","",IF(Checks!$V$708="","",CHAR(10))&amp;"N/A just.: "&amp;Checks!$AC$708)&amp;IF(Checks!$W$708="","",CHAR(10)&amp;"Batch: "&amp;Checks!$W$708)&amp;IF(AND(Checks!$X$708="",Checks!$Y$708=""),"",CHAR(10)&amp;"Exp: "&amp;Checks!$X$708&amp;"  /  Act: "&amp;Checks!$Y$708)</f>
        <v/>
      </c>
      <c r="F29" s="114" t="str">
        <f aca="false">IF(Checks!$Z$708="","","Evidence: "&amp;Checks!$Z$708)&amp;IF(Checks!$AA$708="","",IF(Checks!$Z$708="","",CHAR(10))&amp;"CA: "&amp;Checks!$AA$708)</f>
        <v/>
      </c>
      <c r="G29" s="114" t="str">
        <f aca="false">IF(ISNUMBER(Checks!$AD$708),TEXT(Checks!$AD$708,"DD-MMM-YY HH:MM")&amp;" "&amp;Checks!$P$708,"")&amp;IF(Checks!$AE$708="","",CHAR(10)&amp;"Verifier: "&amp;Checks!$AE$708)&amp;IF(Checks!$T$708="","",CHAR(10)&amp;"PIC: "&amp;Checks!$T$708)</f>
        <v/>
      </c>
      <c r="H29" s="115" t="str">
        <f aca="false">IF(Checks!$AH$708="","",Checks!$AH$708)</f>
        <v>OPEN</v>
      </c>
    </row>
    <row r="30" customFormat="false" ht="114" hidden="false" customHeight="true" outlineLevel="0" collapsed="false">
      <c r="A30" s="114" t="str">
        <f aca="false">Checks!$A$709&amp;CHAR(10)&amp;IF(Checks!$I$709="","",Checks!$I$709&amp;": ")&amp;Checks!$J$709</f>
        <v>F22-T7-08
Documents: Menu checklist received, revision recorded &amp; attached</v>
      </c>
      <c r="B30" s="114" t="str">
        <f aca="false">Checks!$K$709&amp;IF(Checks!$O$709="","",IF(Checks!$K$709="","",CHAR(10))&amp;"Note: "&amp;Checks!$O$709)</f>
        <v>Documents sheet row complete</v>
      </c>
      <c r="C30" s="114" t="str">
        <f aca="false">Checks!$N$709&amp;CHAR(10)&amp;IF(ISNUMBER(Checks!$R$709),TEXT(Checks!$R$709,"DD-MMM-YY HH:MM"),"")&amp;" "&amp;Checks!$P$709</f>
        <v>Required
23-Oct-26 23:20 KUL</v>
      </c>
      <c r="D30" s="114" t="str">
        <f aca="false">IF(Checks!$U$709="","",Checks!$U$709)&amp;IF(Checks!$AB$709="","",CHAR(10)&amp;"CA: "&amp;Checks!$AB$709)</f>
        <v/>
      </c>
      <c r="E30" s="114" t="str">
        <f aca="false">IF(Checks!$V$709="","",Checks!$V$709)&amp;IF(Checks!$AC$709="","",IF(Checks!$V$709="","",CHAR(10))&amp;"N/A just.: "&amp;Checks!$AC$709)&amp;IF(Checks!$W$709="","",CHAR(10)&amp;"Batch: "&amp;Checks!$W$709)&amp;IF(AND(Checks!$X$709="",Checks!$Y$709=""),"",CHAR(10)&amp;"Exp: "&amp;Checks!$X$709&amp;"  /  Act: "&amp;Checks!$Y$709)</f>
        <v/>
      </c>
      <c r="F30" s="114" t="str">
        <f aca="false">IF(Checks!$Z$709="","","Evidence: "&amp;Checks!$Z$709)&amp;IF(Checks!$AA$709="","",IF(Checks!$Z$709="","",CHAR(10))&amp;"CA: "&amp;Checks!$AA$709)</f>
        <v/>
      </c>
      <c r="G30" s="114" t="str">
        <f aca="false">IF(ISNUMBER(Checks!$AD$709),TEXT(Checks!$AD$709,"DD-MMM-YY HH:MM")&amp;" "&amp;Checks!$P$709,"")&amp;IF(Checks!$AE$709="","",CHAR(10)&amp;"Verifier: "&amp;Checks!$AE$709)&amp;IF(Checks!$T$709="","",CHAR(10)&amp;"PIC: "&amp;Checks!$T$709)</f>
        <v/>
      </c>
      <c r="H30" s="115" t="str">
        <f aca="false">IF(Checks!$AH$709="","",Checks!$AH$709)</f>
        <v>OPEN</v>
      </c>
    </row>
    <row r="31" customFormat="false" ht="114" hidden="false" customHeight="true" outlineLevel="0" collapsed="false">
      <c r="A31" s="114" t="str">
        <f aca="false">Checks!$A$710&amp;CHAR(10)&amp;IF(Checks!$I$710="","",Checks!$I$710&amp;": ")&amp;Checks!$J$710</f>
        <v>F22-T7-09
Uplift plan: Uplift plan confirmed with caterer vs STD Uplift Information</v>
      </c>
      <c r="B31" s="114" t="str">
        <f aca="false">Checks!$K$710&amp;IF(Checks!$O$710="","",IF(Checks!$K$710="","",CHAR(10))&amp;"Note: "&amp;Checks!$O$710)</f>
        <v>Service: 2.5 Meal (Meal); meal uplift stn KUL (ref lists KUL/LHR)</v>
      </c>
      <c r="C31" s="114" t="str">
        <f aca="false">Checks!$N$710&amp;CHAR(10)&amp;IF(ISNUMBER(Checks!$R$710),TEXT(Checks!$R$710,"DD-MMM-YY HH:MM"),"")&amp;" "&amp;Checks!$P$710</f>
        <v>Required
23-Oct-26 23:20 KUL</v>
      </c>
      <c r="D31" s="114" t="str">
        <f aca="false">IF(Checks!$U$710="","",Checks!$U$710)&amp;IF(Checks!$AB$710="","",CHAR(10)&amp;"CA: "&amp;Checks!$AB$710)</f>
        <v/>
      </c>
      <c r="E31" s="114" t="str">
        <f aca="false">IF(Checks!$V$710="","",Checks!$V$710)&amp;IF(Checks!$AC$710="","",IF(Checks!$V$710="","",CHAR(10))&amp;"N/A just.: "&amp;Checks!$AC$710)&amp;IF(Checks!$W$710="","",CHAR(10)&amp;"Batch: "&amp;Checks!$W$710)&amp;IF(AND(Checks!$X$710="",Checks!$Y$710=""),"",CHAR(10)&amp;"Exp: "&amp;Checks!$X$710&amp;"  /  Act: "&amp;Checks!$Y$710)</f>
        <v/>
      </c>
      <c r="F31" s="114" t="str">
        <f aca="false">IF(Checks!$Z$710="","","Evidence: "&amp;Checks!$Z$710)&amp;IF(Checks!$AA$710="","",IF(Checks!$Z$710="","",CHAR(10))&amp;"CA: "&amp;Checks!$AA$710)</f>
        <v/>
      </c>
      <c r="G31" s="114" t="str">
        <f aca="false">IF(ISNUMBER(Checks!$AD$710),TEXT(Checks!$AD$710,"DD-MMM-YY HH:MM")&amp;" "&amp;Checks!$P$710,"")&amp;IF(Checks!$AE$710="","",CHAR(10)&amp;"Verifier: "&amp;Checks!$AE$710)&amp;IF(Checks!$T$710="","",CHAR(10)&amp;"PIC: "&amp;Checks!$T$710)</f>
        <v/>
      </c>
      <c r="H31" s="115" t="str">
        <f aca="false">IF(Checks!$AH$710="","",Checks!$AH$710)</f>
        <v>OPEN</v>
      </c>
    </row>
    <row r="32" customFormat="false" ht="25.5" hidden="false" customHeight="true" outlineLevel="0" collapsed="false">
      <c r="A32" s="113"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Checks!$A$711&amp;CHAR(10)&amp;IF(Checks!$I$711="","",Checks!$I$711&amp;": ")&amp;Checks!$J$711</f>
        <v>F22-T24-01
Meal: Sensory test repeated on ACTUAL production batch for this flight</v>
      </c>
      <c r="B33" s="114" t="str">
        <f aca="false">Checks!$K$711&amp;IF(Checks!$O$711="","",IF(Checks!$K$711="","",CHAR(10))&amp;"Note: "&amp;Checks!$O$711)</f>
        <v>Batch ID, result, CA and acceptance mandatory</v>
      </c>
      <c r="C33" s="114" t="str">
        <f aca="false">Checks!$N$711&amp;CHAR(10)&amp;IF(ISNUMBER(Checks!$R$711),TEXT(Checks!$R$711,"DD-MMM-YY HH:MM"),"")&amp;" "&amp;Checks!$P$711</f>
        <v>Required
29-Oct-26 23:20 KUL</v>
      </c>
      <c r="D33" s="114" t="str">
        <f aca="false">IF(Checks!$U$711="","",Checks!$U$711)&amp;IF(Checks!$AB$711="","",CHAR(10)&amp;"CA: "&amp;Checks!$AB$711)</f>
        <v/>
      </c>
      <c r="E33" s="114" t="str">
        <f aca="false">IF(Checks!$V$711="","",Checks!$V$711)&amp;IF(Checks!$AC$711="","",IF(Checks!$V$711="","",CHAR(10))&amp;"N/A just.: "&amp;Checks!$AC$711)&amp;IF(Checks!$W$711="","",CHAR(10)&amp;"Batch: "&amp;Checks!$W$711)&amp;IF(AND(Checks!$X$711="",Checks!$Y$711=""),"",CHAR(10)&amp;"Exp: "&amp;Checks!$X$711&amp;"  /  Act: "&amp;Checks!$Y$711)</f>
        <v/>
      </c>
      <c r="F33" s="114" t="str">
        <f aca="false">IF(Checks!$Z$711="","","Evidence: "&amp;Checks!$Z$711)&amp;IF(Checks!$AA$711="","",IF(Checks!$Z$711="","",CHAR(10))&amp;"CA: "&amp;Checks!$AA$711)</f>
        <v/>
      </c>
      <c r="G33" s="114" t="str">
        <f aca="false">IF(ISNUMBER(Checks!$AD$711),TEXT(Checks!$AD$711,"DD-MMM-YY HH:MM")&amp;" "&amp;Checks!$P$711,"")&amp;IF(Checks!$AE$711="","",CHAR(10)&amp;"Verifier: "&amp;Checks!$AE$711)&amp;IF(Checks!$T$711="","",CHAR(10)&amp;"PIC: "&amp;Checks!$T$711)</f>
        <v/>
      </c>
      <c r="H33" s="115" t="str">
        <f aca="false">IF(Checks!$AH$711="","",Checks!$AH$711)</f>
        <v>OPEN</v>
      </c>
    </row>
    <row r="34" customFormat="false" ht="25.5" hidden="false" customHeight="true" outlineLevel="0" collapsed="false">
      <c r="A34" s="113"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Checks!$A$712&amp;CHAR(10)&amp;IF(Checks!$I$712="","",Checks!$I$712&amp;": ")&amp;Checks!$J$712</f>
        <v>F22-T12-01
Meal: Meal quality vs menu checklist</v>
      </c>
      <c r="B35" s="114" t="str">
        <f aca="false">Checks!$K$712&amp;IF(Checks!$O$712="","",IF(Checks!$K$712="","",CHAR(10))&amp;"Note: "&amp;Checks!$O$712)</f>
        <v>Note: Preparation check at caterer - does NOT confirm loading.</v>
      </c>
      <c r="C35" s="114" t="str">
        <f aca="false">Checks!$N$712&amp;CHAR(10)&amp;IF(ISNUMBER(Checks!$R$712),TEXT(Checks!$R$712,"DD-MMM-YY HH:MM"),"")&amp;" "&amp;Checks!$P$712</f>
        <v>Required
30-Oct-26 11:20 KUL</v>
      </c>
      <c r="D35" s="114" t="str">
        <f aca="false">IF(Checks!$U$712="","",Checks!$U$712)&amp;IF(Checks!$AB$712="","",CHAR(10)&amp;"CA: "&amp;Checks!$AB$712)</f>
        <v/>
      </c>
      <c r="E35" s="114" t="str">
        <f aca="false">IF(Checks!$V$712="","",Checks!$V$712)&amp;IF(Checks!$AC$712="","",IF(Checks!$V$712="","",CHAR(10))&amp;"N/A just.: "&amp;Checks!$AC$712)&amp;IF(Checks!$W$712="","",CHAR(10)&amp;"Batch: "&amp;Checks!$W$712)&amp;IF(AND(Checks!$X$712="",Checks!$Y$712=""),"",CHAR(10)&amp;"Exp: "&amp;Checks!$X$712&amp;"  /  Act: "&amp;Checks!$Y$712)</f>
        <v/>
      </c>
      <c r="F35" s="114" t="str">
        <f aca="false">IF(Checks!$Z$712="","","Evidence: "&amp;Checks!$Z$712)&amp;IF(Checks!$AA$712="","",IF(Checks!$Z$712="","",CHAR(10))&amp;"CA: "&amp;Checks!$AA$712)</f>
        <v/>
      </c>
      <c r="G35" s="114" t="str">
        <f aca="false">IF(ISNUMBER(Checks!$AD$712),TEXT(Checks!$AD$712,"DD-MMM-YY HH:MM")&amp;" "&amp;Checks!$P$712,"")&amp;IF(Checks!$AE$712="","",CHAR(10)&amp;"Verifier: "&amp;Checks!$AE$712)&amp;IF(Checks!$T$712="","",CHAR(10)&amp;"PIC: "&amp;Checks!$T$712)</f>
        <v/>
      </c>
      <c r="H35" s="115" t="str">
        <f aca="false">IF(Checks!$AH$712="","",Checks!$AH$712)</f>
        <v>OPEN</v>
      </c>
    </row>
    <row r="36" customFormat="false" ht="114" hidden="false" customHeight="true" outlineLevel="0" collapsed="false">
      <c r="A36" s="114" t="str">
        <f aca="false">Checks!$A$713&amp;CHAR(10)&amp;IF(Checks!$I$713="","",Checks!$I$713&amp;": ")&amp;Checks!$J$713</f>
        <v>F22-T12-02
Meal: Meal quantities vs menu checklist</v>
      </c>
      <c r="B36" s="114" t="str">
        <f aca="false">Checks!$K$713&amp;IF(Checks!$O$713="","",IF(Checks!$K$713="","",CHAR(10))&amp;"Note: "&amp;Checks!$O$713)</f>
        <v>Enter expected &amp; actual
Note: Preparation check at caterer - does NOT confirm loading.</v>
      </c>
      <c r="C36" s="114" t="str">
        <f aca="false">Checks!$N$713&amp;CHAR(10)&amp;IF(ISNUMBER(Checks!$R$713),TEXT(Checks!$R$713,"DD-MMM-YY HH:MM"),"")&amp;" "&amp;Checks!$P$713</f>
        <v>Required
30-Oct-26 11:20 KUL</v>
      </c>
      <c r="D36" s="114" t="str">
        <f aca="false">IF(Checks!$U$713="","",Checks!$U$713)&amp;IF(Checks!$AB$713="","",CHAR(10)&amp;"CA: "&amp;Checks!$AB$713)</f>
        <v/>
      </c>
      <c r="E36" s="114" t="str">
        <f aca="false">IF(Checks!$V$713="","",Checks!$V$713)&amp;IF(Checks!$AC$713="","",IF(Checks!$V$713="","",CHAR(10))&amp;"N/A just.: "&amp;Checks!$AC$713)&amp;IF(Checks!$W$713="","",CHAR(10)&amp;"Batch: "&amp;Checks!$W$713)&amp;IF(AND(Checks!$X$713="",Checks!$Y$713=""),"",CHAR(10)&amp;"Exp: "&amp;Checks!$X$713&amp;"  /  Act: "&amp;Checks!$Y$713)</f>
        <v/>
      </c>
      <c r="F36" s="114" t="str">
        <f aca="false">IF(Checks!$Z$713="","","Evidence: "&amp;Checks!$Z$713)&amp;IF(Checks!$AA$713="","",IF(Checks!$Z$713="","",CHAR(10))&amp;"CA: "&amp;Checks!$AA$713)</f>
        <v/>
      </c>
      <c r="G36" s="114" t="str">
        <f aca="false">IF(ISNUMBER(Checks!$AD$713),TEXT(Checks!$AD$713,"DD-MMM-YY HH:MM")&amp;" "&amp;Checks!$P$713,"")&amp;IF(Checks!$AE$713="","",CHAR(10)&amp;"Verifier: "&amp;Checks!$AE$713)&amp;IF(Checks!$T$713="","",CHAR(10)&amp;"PIC: "&amp;Checks!$T$713)</f>
        <v/>
      </c>
      <c r="H36" s="115" t="str">
        <f aca="false">IF(Checks!$AH$713="","",Checks!$AH$713)</f>
        <v>OPEN</v>
      </c>
    </row>
    <row r="37" customFormat="false" ht="114" hidden="false" customHeight="true" outlineLevel="0" collapsed="false">
      <c r="A37" s="114" t="str">
        <f aca="false">Checks!$A$714&amp;CHAR(10)&amp;IF(Checks!$I$714="","",Checks!$I$714&amp;": ")&amp;Checks!$J$714</f>
        <v>F22-T12-03
Equipment: Equipment cleanliness vs GLD</v>
      </c>
      <c r="B37" s="114" t="str">
        <f aca="false">Checks!$K$714&amp;IF(Checks!$O$714="","",IF(Checks!$K$714="","",CHAR(10))&amp;"Note: "&amp;Checks!$O$714)</f>
        <v>Note: Preparation check at caterer - does NOT confirm loading.</v>
      </c>
      <c r="C37" s="114" t="str">
        <f aca="false">Checks!$N$714&amp;CHAR(10)&amp;IF(ISNUMBER(Checks!$R$714),TEXT(Checks!$R$714,"DD-MMM-YY HH:MM"),"")&amp;" "&amp;Checks!$P$714</f>
        <v>Required
30-Oct-26 11:20 KUL</v>
      </c>
      <c r="D37" s="114" t="str">
        <f aca="false">IF(Checks!$U$714="","",Checks!$U$714)&amp;IF(Checks!$AB$714="","",CHAR(10)&amp;"CA: "&amp;Checks!$AB$714)</f>
        <v/>
      </c>
      <c r="E37" s="114" t="str">
        <f aca="false">IF(Checks!$V$714="","",Checks!$V$714)&amp;IF(Checks!$AC$714="","",IF(Checks!$V$714="","",CHAR(10))&amp;"N/A just.: "&amp;Checks!$AC$714)&amp;IF(Checks!$W$714="","",CHAR(10)&amp;"Batch: "&amp;Checks!$W$714)&amp;IF(AND(Checks!$X$714="",Checks!$Y$714=""),"",CHAR(10)&amp;"Exp: "&amp;Checks!$X$714&amp;"  /  Act: "&amp;Checks!$Y$714)</f>
        <v/>
      </c>
      <c r="F37" s="114" t="str">
        <f aca="false">IF(Checks!$Z$714="","","Evidence: "&amp;Checks!$Z$714)&amp;IF(Checks!$AA$714="","",IF(Checks!$Z$714="","",CHAR(10))&amp;"CA: "&amp;Checks!$AA$714)</f>
        <v/>
      </c>
      <c r="G37" s="114" t="str">
        <f aca="false">IF(ISNUMBER(Checks!$AD$714),TEXT(Checks!$AD$714,"DD-MMM-YY HH:MM")&amp;" "&amp;Checks!$P$714,"")&amp;IF(Checks!$AE$714="","",CHAR(10)&amp;"Verifier: "&amp;Checks!$AE$714)&amp;IF(Checks!$T$714="","",CHAR(10)&amp;"PIC: "&amp;Checks!$T$714)</f>
        <v/>
      </c>
      <c r="H37" s="115" t="str">
        <f aca="false">IF(Checks!$AH$714="","",Checks!$AH$714)</f>
        <v>OPEN</v>
      </c>
    </row>
    <row r="38" customFormat="false" ht="114" hidden="false" customHeight="true" outlineLevel="0" collapsed="false">
      <c r="A38" s="114" t="str">
        <f aca="false">Checks!$A$715&amp;CHAR(10)&amp;IF(Checks!$I$715="","",Checks!$I$715&amp;": ")&amp;Checks!$J$715</f>
        <v>F22-T12-04
Equipment: Equipment presentation vs GLD</v>
      </c>
      <c r="B38" s="114" t="str">
        <f aca="false">Checks!$K$715&amp;IF(Checks!$O$715="","",IF(Checks!$K$715="","",CHAR(10))&amp;"Note: "&amp;Checks!$O$715)</f>
        <v>Note: Preparation check at caterer - does NOT confirm loading.</v>
      </c>
      <c r="C38" s="114" t="str">
        <f aca="false">Checks!$N$715&amp;CHAR(10)&amp;IF(ISNUMBER(Checks!$R$715),TEXT(Checks!$R$715,"DD-MMM-YY HH:MM"),"")&amp;" "&amp;Checks!$P$715</f>
        <v>Required
30-Oct-26 11:20 KUL</v>
      </c>
      <c r="D38" s="114" t="str">
        <f aca="false">IF(Checks!$U$715="","",Checks!$U$715)&amp;IF(Checks!$AB$715="","",CHAR(10)&amp;"CA: "&amp;Checks!$AB$715)</f>
        <v/>
      </c>
      <c r="E38" s="114" t="str">
        <f aca="false">IF(Checks!$V$715="","",Checks!$V$715)&amp;IF(Checks!$AC$715="","",IF(Checks!$V$715="","",CHAR(10))&amp;"N/A just.: "&amp;Checks!$AC$715)&amp;IF(Checks!$W$715="","",CHAR(10)&amp;"Batch: "&amp;Checks!$W$715)&amp;IF(AND(Checks!$X$715="",Checks!$Y$715=""),"",CHAR(10)&amp;"Exp: "&amp;Checks!$X$715&amp;"  /  Act: "&amp;Checks!$Y$715)</f>
        <v/>
      </c>
      <c r="F38" s="114" t="str">
        <f aca="false">IF(Checks!$Z$715="","","Evidence: "&amp;Checks!$Z$715)&amp;IF(Checks!$AA$715="","",IF(Checks!$Z$715="","",CHAR(10))&amp;"CA: "&amp;Checks!$AA$715)</f>
        <v/>
      </c>
      <c r="G38" s="114" t="str">
        <f aca="false">IF(ISNUMBER(Checks!$AD$715),TEXT(Checks!$AD$715,"DD-MMM-YY HH:MM")&amp;" "&amp;Checks!$P$715,"")&amp;IF(Checks!$AE$715="","",CHAR(10)&amp;"Verifier: "&amp;Checks!$AE$715)&amp;IF(Checks!$T$715="","",CHAR(10)&amp;"PIC: "&amp;Checks!$T$715)</f>
        <v/>
      </c>
      <c r="H38" s="115" t="str">
        <f aca="false">IF(Checks!$AH$715="","",Checks!$AH$715)</f>
        <v>OPEN</v>
      </c>
    </row>
    <row r="39" customFormat="false" ht="114" hidden="false" customHeight="true" outlineLevel="0" collapsed="false">
      <c r="A39" s="114" t="str">
        <f aca="false">Checks!$A$716&amp;CHAR(10)&amp;IF(Checks!$I$716="","",Checks!$I$716&amp;": ")&amp;Checks!$J$716</f>
        <v>F22-T12-05
Equipment: Equipment serviceability vs GLD</v>
      </c>
      <c r="B39" s="114" t="str">
        <f aca="false">Checks!$K$716&amp;IF(Checks!$O$716="","",IF(Checks!$K$716="","",CHAR(10))&amp;"Note: "&amp;Checks!$O$716)</f>
        <v>Note: Preparation check at caterer - does NOT confirm loading.</v>
      </c>
      <c r="C39" s="114" t="str">
        <f aca="false">Checks!$N$716&amp;CHAR(10)&amp;IF(ISNUMBER(Checks!$R$716),TEXT(Checks!$R$716,"DD-MMM-YY HH:MM"),"")&amp;" "&amp;Checks!$P$716</f>
        <v>Required
30-Oct-26 11:20 KUL</v>
      </c>
      <c r="D39" s="114" t="str">
        <f aca="false">IF(Checks!$U$716="","",Checks!$U$716)&amp;IF(Checks!$AB$716="","",CHAR(10)&amp;"CA: "&amp;Checks!$AB$716)</f>
        <v/>
      </c>
      <c r="E39" s="114" t="str">
        <f aca="false">IF(Checks!$V$716="","",Checks!$V$716)&amp;IF(Checks!$AC$716="","",IF(Checks!$V$716="","",CHAR(10))&amp;"N/A just.: "&amp;Checks!$AC$716)&amp;IF(Checks!$W$716="","",CHAR(10)&amp;"Batch: "&amp;Checks!$W$716)&amp;IF(AND(Checks!$X$716="",Checks!$Y$716=""),"",CHAR(10)&amp;"Exp: "&amp;Checks!$X$716&amp;"  /  Act: "&amp;Checks!$Y$716)</f>
        <v/>
      </c>
      <c r="F39" s="114" t="str">
        <f aca="false">IF(Checks!$Z$716="","","Evidence: "&amp;Checks!$Z$716)&amp;IF(Checks!$AA$716="","",IF(Checks!$Z$716="","",CHAR(10))&amp;"CA: "&amp;Checks!$AA$716)</f>
        <v/>
      </c>
      <c r="G39" s="114" t="str">
        <f aca="false">IF(ISNUMBER(Checks!$AD$716),TEXT(Checks!$AD$716,"DD-MMM-YY HH:MM")&amp;" "&amp;Checks!$P$716,"")&amp;IF(Checks!$AE$716="","",CHAR(10)&amp;"Verifier: "&amp;Checks!$AE$716)&amp;IF(Checks!$T$716="","",CHAR(10)&amp;"PIC: "&amp;Checks!$T$716)</f>
        <v/>
      </c>
      <c r="H39" s="115" t="str">
        <f aca="false">IF(Checks!$AH$716="","",Checks!$AH$716)</f>
        <v>OPEN</v>
      </c>
    </row>
    <row r="40" customFormat="false" ht="322.5" hidden="false" customHeight="true" outlineLevel="0" collapsed="false">
      <c r="A40" s="114" t="str">
        <f aca="false">Checks!$A$717&amp;CHAR(10)&amp;IF(Checks!$I$717="","",Checks!$I$717&amp;": ")&amp;Checks!$J$717</f>
        <v>F22-T12-06
Equipment: Equipment quantities vs GLD</v>
      </c>
      <c r="B40" s="114"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Checks!$N$717&amp;CHAR(10)&amp;IF(ISNUMBER(Checks!$R$717),TEXT(Checks!$R$717,"DD-MMM-YY HH:MM"),"")&amp;" "&amp;Checks!$P$717</f>
        <v>Required
30-Oct-26 11:20 KUL</v>
      </c>
      <c r="D40" s="114" t="str">
        <f aca="false">IF(Checks!$U$717="","",Checks!$U$717)&amp;IF(Checks!$AB$717="","",CHAR(10)&amp;"CA: "&amp;Checks!$AB$717)</f>
        <v/>
      </c>
      <c r="E40" s="114" t="str">
        <f aca="false">IF(Checks!$V$717="","",Checks!$V$717)&amp;IF(Checks!$AC$717="","",IF(Checks!$V$717="","",CHAR(10))&amp;"N/A just.: "&amp;Checks!$AC$717)&amp;IF(Checks!$W$717="","",CHAR(10)&amp;"Batch: "&amp;Checks!$W$717)&amp;IF(AND(Checks!$X$717="",Checks!$Y$717=""),"",CHAR(10)&amp;"Exp: "&amp;Checks!$X$717&amp;"  /  Act: "&amp;Checks!$Y$717)</f>
        <v/>
      </c>
      <c r="F40" s="114" t="str">
        <f aca="false">IF(Checks!$Z$717="","","Evidence: "&amp;Checks!$Z$717)&amp;IF(Checks!$AA$717="","",IF(Checks!$Z$717="","",CHAR(10))&amp;"CA: "&amp;Checks!$AA$717)</f>
        <v/>
      </c>
      <c r="G40" s="114" t="str">
        <f aca="false">IF(ISNUMBER(Checks!$AD$717),TEXT(Checks!$AD$717,"DD-MMM-YY HH:MM")&amp;" "&amp;Checks!$P$717,"")&amp;IF(Checks!$AE$717="","",CHAR(10)&amp;"Verifier: "&amp;Checks!$AE$717)&amp;IF(Checks!$T$717="","",CHAR(10)&amp;"PIC: "&amp;Checks!$T$717)</f>
        <v/>
      </c>
      <c r="H40" s="115" t="str">
        <f aca="false">IF(Checks!$AH$717="","",Checks!$AH$717)</f>
        <v>OPEN</v>
      </c>
    </row>
    <row r="41" customFormat="false" ht="114" hidden="false" customHeight="true" outlineLevel="0" collapsed="false">
      <c r="A41" s="114" t="str">
        <f aca="false">Checks!$A$718&amp;CHAR(10)&amp;IF(Checks!$I$718="","",Checks!$I$718&amp;": ")&amp;Checks!$J$718</f>
        <v>F22-T12-07
Equipment: Loading positions planned vs GLD</v>
      </c>
      <c r="B41" s="114" t="str">
        <f aca="false">Checks!$K$718&amp;IF(Checks!$O$718="","",IF(Checks!$K$718="","",CHAR(10))&amp;"Note: "&amp;Checks!$O$718)</f>
        <v>Note: Preparation check at caterer - does NOT confirm loading.</v>
      </c>
      <c r="C41" s="114" t="str">
        <f aca="false">Checks!$N$718&amp;CHAR(10)&amp;IF(ISNUMBER(Checks!$R$718),TEXT(Checks!$R$718,"DD-MMM-YY HH:MM"),"")&amp;" "&amp;Checks!$P$718</f>
        <v>Required
30-Oct-26 11:20 KUL</v>
      </c>
      <c r="D41" s="114" t="str">
        <f aca="false">IF(Checks!$U$718="","",Checks!$U$718)&amp;IF(Checks!$AB$718="","",CHAR(10)&amp;"CA: "&amp;Checks!$AB$718)</f>
        <v/>
      </c>
      <c r="E41" s="114" t="str">
        <f aca="false">IF(Checks!$V$718="","",Checks!$V$718)&amp;IF(Checks!$AC$718="","",IF(Checks!$V$718="","",CHAR(10))&amp;"N/A just.: "&amp;Checks!$AC$718)&amp;IF(Checks!$W$718="","",CHAR(10)&amp;"Batch: "&amp;Checks!$W$718)&amp;IF(AND(Checks!$X$718="",Checks!$Y$718=""),"",CHAR(10)&amp;"Exp: "&amp;Checks!$X$718&amp;"  /  Act: "&amp;Checks!$Y$718)</f>
        <v/>
      </c>
      <c r="F41" s="114" t="str">
        <f aca="false">IF(Checks!$Z$718="","","Evidence: "&amp;Checks!$Z$718)&amp;IF(Checks!$AA$718="","",IF(Checks!$Z$718="","",CHAR(10))&amp;"CA: "&amp;Checks!$AA$718)</f>
        <v/>
      </c>
      <c r="G41" s="114" t="str">
        <f aca="false">IF(ISNUMBER(Checks!$AD$718),TEXT(Checks!$AD$718,"DD-MMM-YY HH:MM")&amp;" "&amp;Checks!$P$718,"")&amp;IF(Checks!$AE$718="","",CHAR(10)&amp;"Verifier: "&amp;Checks!$AE$718)&amp;IF(Checks!$T$718="","",CHAR(10)&amp;"PIC: "&amp;Checks!$T$718)</f>
        <v/>
      </c>
      <c r="H41" s="115" t="str">
        <f aca="false">IF(Checks!$AH$718="","",Checks!$AH$718)</f>
        <v>OPEN</v>
      </c>
    </row>
    <row r="42" customFormat="false" ht="213" hidden="false" customHeight="true" outlineLevel="0" collapsed="false">
      <c r="A42" s="114" t="str">
        <f aca="false">Checks!$A$719&amp;CHAR(10)&amp;IF(Checks!$I$719="","",Checks!$I$719&amp;": ")&amp;Checks!$J$719</f>
        <v>F22-T12-08
Amenities: Toiletry kits - prepared</v>
      </c>
      <c r="B42" s="114"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Checks!$N$719&amp;CHAR(10)&amp;IF(ISNUMBER(Checks!$R$719),TEXT(Checks!$R$719,"DD-MMM-YY HH:MM"),"")&amp;" "&amp;Checks!$P$719</f>
        <v>Clarification required
30-Oct-26 11:20 KUL</v>
      </c>
      <c r="D42" s="114" t="str">
        <f aca="false">IF(Checks!$U$719="","",Checks!$U$719)&amp;IF(Checks!$AB$719="","",CHAR(10)&amp;"CA: "&amp;Checks!$AB$719)</f>
        <v/>
      </c>
      <c r="E42" s="114" t="str">
        <f aca="false">IF(Checks!$V$719="","",Checks!$V$719)&amp;IF(Checks!$AC$719="","",IF(Checks!$V$719="","",CHAR(10))&amp;"N/A just.: "&amp;Checks!$AC$719)&amp;IF(Checks!$W$719="","",CHAR(10)&amp;"Batch: "&amp;Checks!$W$719)&amp;IF(AND(Checks!$X$719="",Checks!$Y$719=""),"",CHAR(10)&amp;"Exp: "&amp;Checks!$X$719&amp;"  /  Act: "&amp;Checks!$Y$719)</f>
        <v/>
      </c>
      <c r="F42" s="114" t="str">
        <f aca="false">IF(Checks!$Z$719="","","Evidence: "&amp;Checks!$Z$719)&amp;IF(Checks!$AA$719="","",IF(Checks!$Z$719="","",CHAR(10))&amp;"CA: "&amp;Checks!$AA$719)</f>
        <v/>
      </c>
      <c r="G42" s="114" t="str">
        <f aca="false">IF(ISNUMBER(Checks!$AD$719),TEXT(Checks!$AD$719,"DD-MMM-YY HH:MM")&amp;" "&amp;Checks!$P$719,"")&amp;IF(Checks!$AE$719="","",CHAR(10)&amp;"Verifier: "&amp;Checks!$AE$719)&amp;IF(Checks!$T$719="","",CHAR(10)&amp;"PIC: "&amp;Checks!$T$719)</f>
        <v/>
      </c>
      <c r="H42" s="115" t="str">
        <f aca="false">IF(Checks!$AH$719="","",Checks!$AH$719)</f>
        <v>OPEN – CLARIFICATION</v>
      </c>
    </row>
    <row r="43" customFormat="false" ht="114" hidden="false" customHeight="true" outlineLevel="0" collapsed="false">
      <c r="A43" s="114" t="str">
        <f aca="false">Checks!$A$720&amp;CHAR(10)&amp;IF(Checks!$I$720="","",Checks!$I$720&amp;": ")&amp;Checks!$J$720</f>
        <v>F22-T12-09
Amenities: Pajamas (BC) - prepared</v>
      </c>
      <c r="B43" s="114" t="str">
        <f aca="false">Checks!$K$720&amp;IF(Checks!$O$720="","",IF(Checks!$K$720="","",CHAR(10))&amp;"Note: "&amp;Checks!$O$720)</f>
        <v>Available - BC red-eye only
Note: Red-eye departure 2320 local.</v>
      </c>
      <c r="C43" s="114" t="str">
        <f aca="false">Checks!$N$720&amp;CHAR(10)&amp;IF(ISNUMBER(Checks!$R$720),TEXT(Checks!$R$720,"DD-MMM-YY HH:MM"),"")&amp;" "&amp;Checks!$P$720</f>
        <v>Required
30-Oct-26 11:20 KUL</v>
      </c>
      <c r="D43" s="114" t="str">
        <f aca="false">IF(Checks!$U$720="","",Checks!$U$720)&amp;IF(Checks!$AB$720="","",CHAR(10)&amp;"CA: "&amp;Checks!$AB$720)</f>
        <v/>
      </c>
      <c r="E43" s="114" t="str">
        <f aca="false">IF(Checks!$V$720="","",Checks!$V$720)&amp;IF(Checks!$AC$720="","",IF(Checks!$V$720="","",CHAR(10))&amp;"N/A just.: "&amp;Checks!$AC$720)&amp;IF(Checks!$W$720="","",CHAR(10)&amp;"Batch: "&amp;Checks!$W$720)&amp;IF(AND(Checks!$X$720="",Checks!$Y$720=""),"",CHAR(10)&amp;"Exp: "&amp;Checks!$X$720&amp;"  /  Act: "&amp;Checks!$Y$720)</f>
        <v/>
      </c>
      <c r="F43" s="114" t="str">
        <f aca="false">IF(Checks!$Z$720="","","Evidence: "&amp;Checks!$Z$720)&amp;IF(Checks!$AA$720="","",IF(Checks!$Z$720="","",CHAR(10))&amp;"CA: "&amp;Checks!$AA$720)</f>
        <v/>
      </c>
      <c r="G43" s="114" t="str">
        <f aca="false">IF(ISNUMBER(Checks!$AD$720),TEXT(Checks!$AD$720,"DD-MMM-YY HH:MM")&amp;" "&amp;Checks!$P$720,"")&amp;IF(Checks!$AE$720="","",CHAR(10)&amp;"Verifier: "&amp;Checks!$AE$720)&amp;IF(Checks!$T$720="","",CHAR(10)&amp;"PIC: "&amp;Checks!$T$720)</f>
        <v/>
      </c>
      <c r="H43" s="115" t="str">
        <f aca="false">IF(Checks!$AH$720="","",Checks!$AH$720)</f>
        <v>OPEN</v>
      </c>
    </row>
    <row r="44" customFormat="false" ht="114" hidden="false" customHeight="true" outlineLevel="0" collapsed="false">
      <c r="A44" s="114" t="str">
        <f aca="false">Checks!$A$721&amp;CHAR(10)&amp;IF(Checks!$I$721="","",Checks!$I$721&amp;": ")&amp;Checks!$J$721</f>
        <v>F22-T12-10
Amenities: Slippers (BS/BC) - prepared</v>
      </c>
      <c r="B44" s="114" t="str">
        <f aca="false">Checks!$K$721&amp;IF(Checks!$O$721="","",IF(Checks!$K$721="","",CHAR(10))&amp;"Note: "&amp;Checks!$O$721)</f>
        <v>Available (ticked in reference)</v>
      </c>
      <c r="C44" s="114" t="str">
        <f aca="false">Checks!$N$721&amp;CHAR(10)&amp;IF(ISNUMBER(Checks!$R$721),TEXT(Checks!$R$721,"DD-MMM-YY HH:MM"),"")&amp;" "&amp;Checks!$P$721</f>
        <v>Required
30-Oct-26 11:20 KUL</v>
      </c>
      <c r="D44" s="114" t="str">
        <f aca="false">IF(Checks!$U$721="","",Checks!$U$721)&amp;IF(Checks!$AB$721="","",CHAR(10)&amp;"CA: "&amp;Checks!$AB$721)</f>
        <v/>
      </c>
      <c r="E44" s="114" t="str">
        <f aca="false">IF(Checks!$V$721="","",Checks!$V$721)&amp;IF(Checks!$AC$721="","",IF(Checks!$V$721="","",CHAR(10))&amp;"N/A just.: "&amp;Checks!$AC$721)&amp;IF(Checks!$W$721="","",CHAR(10)&amp;"Batch: "&amp;Checks!$W$721)&amp;IF(AND(Checks!$X$721="",Checks!$Y$721=""),"",CHAR(10)&amp;"Exp: "&amp;Checks!$X$721&amp;"  /  Act: "&amp;Checks!$Y$721)</f>
        <v/>
      </c>
      <c r="F44" s="114" t="str">
        <f aca="false">IF(Checks!$Z$721="","","Evidence: "&amp;Checks!$Z$721)&amp;IF(Checks!$AA$721="","",IF(Checks!$Z$721="","",CHAR(10))&amp;"CA: "&amp;Checks!$AA$721)</f>
        <v/>
      </c>
      <c r="G44" s="114" t="str">
        <f aca="false">IF(ISNUMBER(Checks!$AD$721),TEXT(Checks!$AD$721,"DD-MMM-YY HH:MM")&amp;" "&amp;Checks!$P$721,"")&amp;IF(Checks!$AE$721="","",CHAR(10)&amp;"Verifier: "&amp;Checks!$AE$721)&amp;IF(Checks!$T$721="","",CHAR(10)&amp;"PIC: "&amp;Checks!$T$721)</f>
        <v/>
      </c>
      <c r="H44" s="115" t="str">
        <f aca="false">IF(Checks!$AH$721="","",Checks!$AH$721)</f>
        <v>OPEN</v>
      </c>
    </row>
    <row r="45" customFormat="false" ht="114" hidden="false" customHeight="true" outlineLevel="0" collapsed="false">
      <c r="A45" s="114" t="str">
        <f aca="false">Checks!$A$722&amp;CHAR(10)&amp;IF(Checks!$I$722="","",Checks!$I$722&amp;": ")&amp;Checks!$J$722</f>
        <v>F22-T12-11
F&amp;B Linen: Towel - prepared</v>
      </c>
      <c r="B45" s="114" t="str">
        <f aca="false">Checks!$K$722&amp;IF(Checks!$O$722="","",IF(Checks!$K$722="","",CHAR(10))&amp;"Note: "&amp;Checks!$O$722)</f>
        <v>Available (ticked in reference)
Note: Reference gives no uplift stn for this item: preparation checked at the meal uplift stn (KUL) - confirm with caterer.</v>
      </c>
      <c r="C45" s="114" t="str">
        <f aca="false">Checks!$N$722&amp;CHAR(10)&amp;IF(ISNUMBER(Checks!$R$722),TEXT(Checks!$R$722,"DD-MMM-YY HH:MM"),"")&amp;" "&amp;Checks!$P$722</f>
        <v>Required
30-Oct-26 11:20 KUL</v>
      </c>
      <c r="D45" s="114" t="str">
        <f aca="false">IF(Checks!$U$722="","",Checks!$U$722)&amp;IF(Checks!$AB$722="","",CHAR(10)&amp;"CA: "&amp;Checks!$AB$722)</f>
        <v/>
      </c>
      <c r="E45" s="114" t="str">
        <f aca="false">IF(Checks!$V$722="","",Checks!$V$722)&amp;IF(Checks!$AC$722="","",IF(Checks!$V$722="","",CHAR(10))&amp;"N/A just.: "&amp;Checks!$AC$722)&amp;IF(Checks!$W$722="","",CHAR(10)&amp;"Batch: "&amp;Checks!$W$722)&amp;IF(AND(Checks!$X$722="",Checks!$Y$722=""),"",CHAR(10)&amp;"Exp: "&amp;Checks!$X$722&amp;"  /  Act: "&amp;Checks!$Y$722)</f>
        <v/>
      </c>
      <c r="F45" s="114" t="str">
        <f aca="false">IF(Checks!$Z$722="","","Evidence: "&amp;Checks!$Z$722)&amp;IF(Checks!$AA$722="","",IF(Checks!$Z$722="","",CHAR(10))&amp;"CA: "&amp;Checks!$AA$722)</f>
        <v/>
      </c>
      <c r="G45" s="114" t="str">
        <f aca="false">IF(ISNUMBER(Checks!$AD$722),TEXT(Checks!$AD$722,"DD-MMM-YY HH:MM")&amp;" "&amp;Checks!$P$722,"")&amp;IF(Checks!$AE$722="","",CHAR(10)&amp;"Verifier: "&amp;Checks!$AE$722)&amp;IF(Checks!$T$722="","",CHAR(10)&amp;"PIC: "&amp;Checks!$T$722)</f>
        <v/>
      </c>
      <c r="H45" s="115" t="str">
        <f aca="false">IF(Checks!$AH$722="","",Checks!$AH$722)</f>
        <v>OPEN</v>
      </c>
    </row>
    <row r="46" customFormat="false" ht="114" hidden="false" customHeight="true" outlineLevel="0" collapsed="false">
      <c r="A46" s="114" t="str">
        <f aca="false">Checks!$A$723&amp;CHAR(10)&amp;IF(Checks!$I$723="","",Checks!$I$723&amp;": ")&amp;Checks!$J$723</f>
        <v>F22-T12-12
F&amp;B Linen: Tray cloth - prepared</v>
      </c>
      <c r="B46" s="114" t="str">
        <f aca="false">Checks!$K$723&amp;IF(Checks!$O$723="","",IF(Checks!$K$723="","",CHAR(10))&amp;"Note: "&amp;Checks!$O$723)</f>
        <v>Available (ticked in reference)
Note: Reference gives no uplift stn for this item: preparation checked at the meal uplift stn (KUL) - confirm with caterer.</v>
      </c>
      <c r="C46" s="114" t="str">
        <f aca="false">Checks!$N$723&amp;CHAR(10)&amp;IF(ISNUMBER(Checks!$R$723),TEXT(Checks!$R$723,"DD-MMM-YY HH:MM"),"")&amp;" "&amp;Checks!$P$723</f>
        <v>Required
30-Oct-26 11:20 KUL</v>
      </c>
      <c r="D46" s="114" t="str">
        <f aca="false">IF(Checks!$U$723="","",Checks!$U$723)&amp;IF(Checks!$AB$723="","",CHAR(10)&amp;"CA: "&amp;Checks!$AB$723)</f>
        <v/>
      </c>
      <c r="E46" s="114" t="str">
        <f aca="false">IF(Checks!$V$723="","",Checks!$V$723)&amp;IF(Checks!$AC$723="","",IF(Checks!$V$723="","",CHAR(10))&amp;"N/A just.: "&amp;Checks!$AC$723)&amp;IF(Checks!$W$723="","",CHAR(10)&amp;"Batch: "&amp;Checks!$W$723)&amp;IF(AND(Checks!$X$723="",Checks!$Y$723=""),"",CHAR(10)&amp;"Exp: "&amp;Checks!$X$723&amp;"  /  Act: "&amp;Checks!$Y$723)</f>
        <v/>
      </c>
      <c r="F46" s="114" t="str">
        <f aca="false">IF(Checks!$Z$723="","","Evidence: "&amp;Checks!$Z$723)&amp;IF(Checks!$AA$723="","",IF(Checks!$Z$723="","",CHAR(10))&amp;"CA: "&amp;Checks!$AA$723)</f>
        <v/>
      </c>
      <c r="G46" s="114" t="str">
        <f aca="false">IF(ISNUMBER(Checks!$AD$723),TEXT(Checks!$AD$723,"DD-MMM-YY HH:MM")&amp;" "&amp;Checks!$P$723,"")&amp;IF(Checks!$AE$723="","",CHAR(10)&amp;"Verifier: "&amp;Checks!$AE$723)&amp;IF(Checks!$T$723="","",CHAR(10)&amp;"PIC: "&amp;Checks!$T$723)</f>
        <v/>
      </c>
      <c r="H46" s="115" t="str">
        <f aca="false">IF(Checks!$AH$723="","",Checks!$AH$723)</f>
        <v>OPEN</v>
      </c>
    </row>
    <row r="47" customFormat="false" ht="114" hidden="false" customHeight="true" outlineLevel="0" collapsed="false">
      <c r="A47" s="114" t="str">
        <f aca="false">Checks!$A$724&amp;CHAR(10)&amp;IF(Checks!$I$724="","",Checks!$I$724&amp;": ")&amp;Checks!$J$724</f>
        <v>F22-T12-13
F&amp;B Linen: Napkin - prepared</v>
      </c>
      <c r="B47" s="114" t="str">
        <f aca="false">Checks!$K$724&amp;IF(Checks!$O$724="","",IF(Checks!$K$724="","",CHAR(10))&amp;"Note: "&amp;Checks!$O$724)</f>
        <v>Available (ticked in reference)
Note: Reference gives no uplift stn for this item: preparation checked at the meal uplift stn (KUL) - confirm with caterer.</v>
      </c>
      <c r="C47" s="114" t="str">
        <f aca="false">Checks!$N$724&amp;CHAR(10)&amp;IF(ISNUMBER(Checks!$R$724),TEXT(Checks!$R$724,"DD-MMM-YY HH:MM"),"")&amp;" "&amp;Checks!$P$724</f>
        <v>Required
30-Oct-26 11:20 KUL</v>
      </c>
      <c r="D47" s="114" t="str">
        <f aca="false">IF(Checks!$U$724="","",Checks!$U$724)&amp;IF(Checks!$AB$724="","",CHAR(10)&amp;"CA: "&amp;Checks!$AB$724)</f>
        <v/>
      </c>
      <c r="E47" s="114" t="str">
        <f aca="false">IF(Checks!$V$724="","",Checks!$V$724)&amp;IF(Checks!$AC$724="","",IF(Checks!$V$724="","",CHAR(10))&amp;"N/A just.: "&amp;Checks!$AC$724)&amp;IF(Checks!$W$724="","",CHAR(10)&amp;"Batch: "&amp;Checks!$W$724)&amp;IF(AND(Checks!$X$724="",Checks!$Y$724=""),"",CHAR(10)&amp;"Exp: "&amp;Checks!$X$724&amp;"  /  Act: "&amp;Checks!$Y$724)</f>
        <v/>
      </c>
      <c r="F47" s="114" t="str">
        <f aca="false">IF(Checks!$Z$724="","","Evidence: "&amp;Checks!$Z$724)&amp;IF(Checks!$AA$724="","",IF(Checks!$Z$724="","",CHAR(10))&amp;"CA: "&amp;Checks!$AA$724)</f>
        <v/>
      </c>
      <c r="G47" s="114" t="str">
        <f aca="false">IF(ISNUMBER(Checks!$AD$724),TEXT(Checks!$AD$724,"DD-MMM-YY HH:MM")&amp;" "&amp;Checks!$P$724,"")&amp;IF(Checks!$AE$724="","",CHAR(10)&amp;"Verifier: "&amp;Checks!$AE$724)&amp;IF(Checks!$T$724="","",CHAR(10)&amp;"PIC: "&amp;Checks!$T$724)</f>
        <v/>
      </c>
      <c r="H47" s="115" t="str">
        <f aca="false">IF(Checks!$AH$724="","",Checks!$AH$724)</f>
        <v>OPEN</v>
      </c>
    </row>
    <row r="48" customFormat="false" ht="114" hidden="false" customHeight="true" outlineLevel="0" collapsed="false">
      <c r="A48" s="114" t="str">
        <f aca="false">Checks!$A$725&amp;CHAR(10)&amp;IF(Checks!$I$725="","",Checks!$I$725&amp;": ")&amp;Checks!$J$725</f>
        <v>F22-T12-14
F&amp;B Linen: Table cloth - prepared</v>
      </c>
      <c r="B48" s="114" t="str">
        <f aca="false">Checks!$K$725&amp;IF(Checks!$O$725="","",IF(Checks!$K$725="","",CHAR(10))&amp;"Note: "&amp;Checks!$O$725)</f>
        <v>Available (ticked in reference)
Note: Reference gives no uplift stn for this item: preparation checked at the meal uplift stn (KUL) - confirm with caterer.</v>
      </c>
      <c r="C48" s="114" t="str">
        <f aca="false">Checks!$N$725&amp;CHAR(10)&amp;IF(ISNUMBER(Checks!$R$725),TEXT(Checks!$R$725,"DD-MMM-YY HH:MM"),"")&amp;" "&amp;Checks!$P$725</f>
        <v>Required
30-Oct-26 11:20 KUL</v>
      </c>
      <c r="D48" s="114" t="str">
        <f aca="false">IF(Checks!$U$725="","",Checks!$U$725)&amp;IF(Checks!$AB$725="","",CHAR(10)&amp;"CA: "&amp;Checks!$AB$725)</f>
        <v/>
      </c>
      <c r="E48" s="114" t="str">
        <f aca="false">IF(Checks!$V$725="","",Checks!$V$725)&amp;IF(Checks!$AC$725="","",IF(Checks!$V$725="","",CHAR(10))&amp;"N/A just.: "&amp;Checks!$AC$725)&amp;IF(Checks!$W$725="","",CHAR(10)&amp;"Batch: "&amp;Checks!$W$725)&amp;IF(AND(Checks!$X$725="",Checks!$Y$725=""),"",CHAR(10)&amp;"Exp: "&amp;Checks!$X$725&amp;"  /  Act: "&amp;Checks!$Y$725)</f>
        <v/>
      </c>
      <c r="F48" s="114" t="str">
        <f aca="false">IF(Checks!$Z$725="","","Evidence: "&amp;Checks!$Z$725)&amp;IF(Checks!$AA$725="","",IF(Checks!$Z$725="","",CHAR(10))&amp;"CA: "&amp;Checks!$AA$725)</f>
        <v/>
      </c>
      <c r="G48" s="114" t="str">
        <f aca="false">IF(ISNUMBER(Checks!$AD$725),TEXT(Checks!$AD$725,"DD-MMM-YY HH:MM")&amp;" "&amp;Checks!$P$725,"")&amp;IF(Checks!$AE$725="","",CHAR(10)&amp;"Verifier: "&amp;Checks!$AE$725)&amp;IF(Checks!$T$725="","",CHAR(10)&amp;"PIC: "&amp;Checks!$T$725)</f>
        <v/>
      </c>
      <c r="H48" s="115" t="str">
        <f aca="false">IF(Checks!$AH$725="","",Checks!$AH$725)</f>
        <v>OPEN</v>
      </c>
    </row>
    <row r="49" customFormat="false" ht="114" hidden="false" customHeight="true" outlineLevel="0" collapsed="false">
      <c r="A49" s="114" t="str">
        <f aca="false">Checks!$A$726&amp;CHAR(10)&amp;IF(Checks!$I$726="","",Checks!$I$726&amp;": ")&amp;Checks!$J$726</f>
        <v>F22-T12-15
F&amp;B Linen: Bread linen (using table cloth) - prepared</v>
      </c>
      <c r="B49" s="114" t="str">
        <f aca="false">Checks!$K$726&amp;IF(Checks!$O$726="","",IF(Checks!$K$726="","",CHAR(10))&amp;"Note: "&amp;Checks!$O$726)</f>
        <v>Available (ticked in reference)
Note: Reference gives no uplift stn for this item: preparation checked at the meal uplift stn (KUL) - confirm with caterer.</v>
      </c>
      <c r="C49" s="114" t="str">
        <f aca="false">Checks!$N$726&amp;CHAR(10)&amp;IF(ISNUMBER(Checks!$R$726),TEXT(Checks!$R$726,"DD-MMM-YY HH:MM"),"")&amp;" "&amp;Checks!$P$726</f>
        <v>Required
30-Oct-26 11:20 KUL</v>
      </c>
      <c r="D49" s="114" t="str">
        <f aca="false">IF(Checks!$U$726="","",Checks!$U$726)&amp;IF(Checks!$AB$726="","",CHAR(10)&amp;"CA: "&amp;Checks!$AB$726)</f>
        <v/>
      </c>
      <c r="E49" s="114" t="str">
        <f aca="false">IF(Checks!$V$726="","",Checks!$V$726)&amp;IF(Checks!$AC$726="","",IF(Checks!$V$726="","",CHAR(10))&amp;"N/A just.: "&amp;Checks!$AC$726)&amp;IF(Checks!$W$726="","",CHAR(10)&amp;"Batch: "&amp;Checks!$W$726)&amp;IF(AND(Checks!$X$726="",Checks!$Y$726=""),"",CHAR(10)&amp;"Exp: "&amp;Checks!$X$726&amp;"  /  Act: "&amp;Checks!$Y$726)</f>
        <v/>
      </c>
      <c r="F49" s="114" t="str">
        <f aca="false">IF(Checks!$Z$726="","","Evidence: "&amp;Checks!$Z$726)&amp;IF(Checks!$AA$726="","",IF(Checks!$Z$726="","",CHAR(10))&amp;"CA: "&amp;Checks!$AA$726)</f>
        <v/>
      </c>
      <c r="G49" s="114" t="str">
        <f aca="false">IF(ISNUMBER(Checks!$AD$726),TEXT(Checks!$AD$726,"DD-MMM-YY HH:MM")&amp;" "&amp;Checks!$P$726,"")&amp;IF(Checks!$AE$726="","",CHAR(10)&amp;"Verifier: "&amp;Checks!$AE$726)&amp;IF(Checks!$T$726="","",CHAR(10)&amp;"PIC: "&amp;Checks!$T$726)</f>
        <v/>
      </c>
      <c r="H49" s="115" t="str">
        <f aca="false">IF(Checks!$AH$726="","",Checks!$AH$726)</f>
        <v>OPEN</v>
      </c>
    </row>
    <row r="50" customFormat="false" ht="124.5" hidden="false" customHeight="true" outlineLevel="0" collapsed="false">
      <c r="A50" s="114" t="str">
        <f aca="false">Checks!$A$727&amp;CHAR(10)&amp;IF(Checks!$I$727="","",Checks!$I$727&amp;": ")&amp;Checks!$J$727</f>
        <v>F22-T12-16
F&amp;B Linen: Trolley cloth - prepared</v>
      </c>
      <c r="B50" s="114"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4" t="str">
        <f aca="false">Checks!$N$727&amp;CHAR(10)&amp;IF(ISNUMBER(Checks!$R$727),TEXT(Checks!$R$727,"DD-MMM-YY HH:MM"),"")&amp;" "&amp;Checks!$P$727</f>
        <v>Required
30-Oct-26 11:20 KUL</v>
      </c>
      <c r="D50" s="114" t="str">
        <f aca="false">IF(Checks!$U$727="","",Checks!$U$727)&amp;IF(Checks!$AB$727="","",CHAR(10)&amp;"CA: "&amp;Checks!$AB$727)</f>
        <v/>
      </c>
      <c r="E50" s="114" t="str">
        <f aca="false">IF(Checks!$V$727="","",Checks!$V$727)&amp;IF(Checks!$AC$727="","",IF(Checks!$V$727="","",CHAR(10))&amp;"N/A just.: "&amp;Checks!$AC$727)&amp;IF(Checks!$W$727="","",CHAR(10)&amp;"Batch: "&amp;Checks!$W$727)&amp;IF(AND(Checks!$X$727="",Checks!$Y$727=""),"",CHAR(10)&amp;"Exp: "&amp;Checks!$X$727&amp;"  /  Act: "&amp;Checks!$Y$727)</f>
        <v/>
      </c>
      <c r="F50" s="114" t="str">
        <f aca="false">IF(Checks!$Z$727="","","Evidence: "&amp;Checks!$Z$727)&amp;IF(Checks!$AA$727="","",IF(Checks!$Z$727="","",CHAR(10))&amp;"CA: "&amp;Checks!$AA$727)</f>
        <v/>
      </c>
      <c r="G50" s="114" t="str">
        <f aca="false">IF(ISNUMBER(Checks!$AD$727),TEXT(Checks!$AD$727,"DD-MMM-YY HH:MM")&amp;" "&amp;Checks!$P$727,"")&amp;IF(Checks!$AE$727="","",CHAR(10)&amp;"Verifier: "&amp;Checks!$AE$727)&amp;IF(Checks!$T$727="","",CHAR(10)&amp;"PIC: "&amp;Checks!$T$727)</f>
        <v/>
      </c>
      <c r="H50" s="115" t="str">
        <f aca="false">IF(Checks!$AH$727="","",Checks!$AH$727)</f>
        <v>OPEN</v>
      </c>
    </row>
    <row r="51" customFormat="false" ht="114" hidden="false" customHeight="true" outlineLevel="0" collapsed="false">
      <c r="A51" s="114" t="str">
        <f aca="false">Checks!$A$728&amp;CHAR(10)&amp;IF(Checks!$I$728="","",Checks!$I$728&amp;": ")&amp;Checks!$J$728</f>
        <v>F22-T12-17
F&amp;B Linen: Linen bag - prepared</v>
      </c>
      <c r="B51" s="114" t="str">
        <f aca="false">Checks!$K$728&amp;IF(Checks!$O$728="","",IF(Checks!$K$728="","",CHAR(10))&amp;"Note: "&amp;Checks!$O$728)</f>
        <v>Available (ticked in reference)
Note: Reference gives no uplift stn for this item: preparation checked at the meal uplift stn (KUL) - confirm with caterer.</v>
      </c>
      <c r="C51" s="114" t="str">
        <f aca="false">Checks!$N$728&amp;CHAR(10)&amp;IF(ISNUMBER(Checks!$R$728),TEXT(Checks!$R$728,"DD-MMM-YY HH:MM"),"")&amp;" "&amp;Checks!$P$728</f>
        <v>Required
30-Oct-26 11:20 KUL</v>
      </c>
      <c r="D51" s="114" t="str">
        <f aca="false">IF(Checks!$U$728="","",Checks!$U$728)&amp;IF(Checks!$AB$728="","",CHAR(10)&amp;"CA: "&amp;Checks!$AB$728)</f>
        <v/>
      </c>
      <c r="E51" s="114" t="str">
        <f aca="false">IF(Checks!$V$728="","",Checks!$V$728)&amp;IF(Checks!$AC$728="","",IF(Checks!$V$728="","",CHAR(10))&amp;"N/A just.: "&amp;Checks!$AC$728)&amp;IF(Checks!$W$728="","",CHAR(10)&amp;"Batch: "&amp;Checks!$W$728)&amp;IF(AND(Checks!$X$728="",Checks!$Y$728=""),"",CHAR(10)&amp;"Exp: "&amp;Checks!$X$728&amp;"  /  Act: "&amp;Checks!$Y$728)</f>
        <v/>
      </c>
      <c r="F51" s="114" t="str">
        <f aca="false">IF(Checks!$Z$728="","","Evidence: "&amp;Checks!$Z$728)&amp;IF(Checks!$AA$728="","",IF(Checks!$Z$728="","",CHAR(10))&amp;"CA: "&amp;Checks!$AA$728)</f>
        <v/>
      </c>
      <c r="G51" s="114" t="str">
        <f aca="false">IF(ISNUMBER(Checks!$AD$728),TEXT(Checks!$AD$728,"DD-MMM-YY HH:MM")&amp;" "&amp;Checks!$P$728,"")&amp;IF(Checks!$AE$728="","",CHAR(10)&amp;"Verifier: "&amp;Checks!$AE$728)&amp;IF(Checks!$T$728="","",CHAR(10)&amp;"PIC: "&amp;Checks!$T$728)</f>
        <v/>
      </c>
      <c r="H51" s="115" t="str">
        <f aca="false">IF(Checks!$AH$728="","",Checks!$AH$728)</f>
        <v>OPEN</v>
      </c>
    </row>
    <row r="52" customFormat="false" ht="114" hidden="false" customHeight="true" outlineLevel="0" collapsed="false">
      <c r="A52" s="114" t="str">
        <f aca="false">Checks!$A$729&amp;CHAR(10)&amp;IF(Checks!$I$729="","",Checks!$I$729&amp;": ")&amp;Checks!$J$729</f>
        <v>F22-T12-18
Seat Linen: Seat pillow (BS &amp; BC) - prepared</v>
      </c>
      <c r="B52" s="114" t="str">
        <f aca="false">Checks!$K$729&amp;IF(Checks!$O$729="","",IF(Checks!$K$729="","",CHAR(10))&amp;"Note: "&amp;Checks!$O$729)</f>
        <v>Available 100% (ticked in reference)
Note: Reference gives no uplift stn for this item: preparation checked at the meal uplift stn (KUL) - confirm with caterer.</v>
      </c>
      <c r="C52" s="114" t="str">
        <f aca="false">Checks!$N$729&amp;CHAR(10)&amp;IF(ISNUMBER(Checks!$R$729),TEXT(Checks!$R$729,"DD-MMM-YY HH:MM"),"")&amp;" "&amp;Checks!$P$729</f>
        <v>Required
30-Oct-26 11:20 KUL</v>
      </c>
      <c r="D52" s="114" t="str">
        <f aca="false">IF(Checks!$U$729="","",Checks!$U$729)&amp;IF(Checks!$AB$729="","",CHAR(10)&amp;"CA: "&amp;Checks!$AB$729)</f>
        <v/>
      </c>
      <c r="E52" s="114" t="str">
        <f aca="false">IF(Checks!$V$729="","",Checks!$V$729)&amp;IF(Checks!$AC$729="","",IF(Checks!$V$729="","",CHAR(10))&amp;"N/A just.: "&amp;Checks!$AC$729)&amp;IF(Checks!$W$729="","",CHAR(10)&amp;"Batch: "&amp;Checks!$W$729)&amp;IF(AND(Checks!$X$729="",Checks!$Y$729=""),"",CHAR(10)&amp;"Exp: "&amp;Checks!$X$729&amp;"  /  Act: "&amp;Checks!$Y$729)</f>
        <v/>
      </c>
      <c r="F52" s="114" t="str">
        <f aca="false">IF(Checks!$Z$729="","","Evidence: "&amp;Checks!$Z$729)&amp;IF(Checks!$AA$729="","",IF(Checks!$Z$729="","",CHAR(10))&amp;"CA: "&amp;Checks!$AA$729)</f>
        <v/>
      </c>
      <c r="G52" s="114" t="str">
        <f aca="false">IF(ISNUMBER(Checks!$AD$729),TEXT(Checks!$AD$729,"DD-MMM-YY HH:MM")&amp;" "&amp;Checks!$P$729,"")&amp;IF(Checks!$AE$729="","",CHAR(10)&amp;"Verifier: "&amp;Checks!$AE$729)&amp;IF(Checks!$T$729="","",CHAR(10)&amp;"PIC: "&amp;Checks!$T$729)</f>
        <v/>
      </c>
      <c r="H52" s="115" t="str">
        <f aca="false">IF(Checks!$AH$729="","",Checks!$AH$729)</f>
        <v>OPEN</v>
      </c>
    </row>
    <row r="53" customFormat="false" ht="114" hidden="false" customHeight="true" outlineLevel="0" collapsed="false">
      <c r="A53" s="114" t="str">
        <f aca="false">Checks!$A$730&amp;CHAR(10)&amp;IF(Checks!$I$730="","",Checks!$I$730&amp;": ")&amp;Checks!$J$730</f>
        <v>F22-T12-19
Seat Linen: Duvet (BS &amp; BC) - prepared</v>
      </c>
      <c r="B53" s="114" t="str">
        <f aca="false">Checks!$K$730&amp;IF(Checks!$O$730="","",IF(Checks!$K$730="","",CHAR(10))&amp;"Note: "&amp;Checks!$O$730)</f>
        <v>Available 100% (ticked in reference)
Note: Reference gives no uplift stn for this item: preparation checked at the meal uplift stn (KUL) - confirm with caterer.</v>
      </c>
      <c r="C53" s="114" t="str">
        <f aca="false">Checks!$N$730&amp;CHAR(10)&amp;IF(ISNUMBER(Checks!$R$730),TEXT(Checks!$R$730,"DD-MMM-YY HH:MM"),"")&amp;" "&amp;Checks!$P$730</f>
        <v>Required
30-Oct-26 11:20 KUL</v>
      </c>
      <c r="D53" s="114" t="str">
        <f aca="false">IF(Checks!$U$730="","",Checks!$U$730)&amp;IF(Checks!$AB$730="","",CHAR(10)&amp;"CA: "&amp;Checks!$AB$730)</f>
        <v/>
      </c>
      <c r="E53" s="114" t="str">
        <f aca="false">IF(Checks!$V$730="","",Checks!$V$730)&amp;IF(Checks!$AC$730="","",IF(Checks!$V$730="","",CHAR(10))&amp;"N/A just.: "&amp;Checks!$AC$730)&amp;IF(Checks!$W$730="","",CHAR(10)&amp;"Batch: "&amp;Checks!$W$730)&amp;IF(AND(Checks!$X$730="",Checks!$Y$730=""),"",CHAR(10)&amp;"Exp: "&amp;Checks!$X$730&amp;"  /  Act: "&amp;Checks!$Y$730)</f>
        <v/>
      </c>
      <c r="F53" s="114" t="str">
        <f aca="false">IF(Checks!$Z$730="","","Evidence: "&amp;Checks!$Z$730)&amp;IF(Checks!$AA$730="","",IF(Checks!$Z$730="","",CHAR(10))&amp;"CA: "&amp;Checks!$AA$730)</f>
        <v/>
      </c>
      <c r="G53" s="114" t="str">
        <f aca="false">IF(ISNUMBER(Checks!$AD$730),TEXT(Checks!$AD$730,"DD-MMM-YY HH:MM")&amp;" "&amp;Checks!$P$730,"")&amp;IF(Checks!$AE$730="","",CHAR(10)&amp;"Verifier: "&amp;Checks!$AE$730)&amp;IF(Checks!$T$730="","",CHAR(10)&amp;"PIC: "&amp;Checks!$T$730)</f>
        <v/>
      </c>
      <c r="H53" s="115" t="str">
        <f aca="false">IF(Checks!$AH$730="","",Checks!$AH$730)</f>
        <v>OPEN</v>
      </c>
    </row>
    <row r="54" customFormat="false" ht="114" hidden="false" customHeight="true" outlineLevel="0" collapsed="false">
      <c r="A54" s="114" t="str">
        <f aca="false">Checks!$A$731&amp;CHAR(10)&amp;IF(Checks!$I$731="","",Checks!$I$731&amp;": ")&amp;Checks!$J$731</f>
        <v>F22-T12-20
Seat Linen: Mattress (BS &amp; BC) - prepared</v>
      </c>
      <c r="B54" s="114" t="str">
        <f aca="false">Checks!$K$731&amp;IF(Checks!$O$731="","",IF(Checks!$K$731="","",CHAR(10))&amp;"Note: "&amp;Checks!$O$731)</f>
        <v>Available 100% (ticked in reference)
Note: Reference gives no uplift stn for this item: preparation checked at the meal uplift stn (KUL) - confirm with caterer.</v>
      </c>
      <c r="C54" s="114" t="str">
        <f aca="false">Checks!$N$731&amp;CHAR(10)&amp;IF(ISNUMBER(Checks!$R$731),TEXT(Checks!$R$731,"DD-MMM-YY HH:MM"),"")&amp;" "&amp;Checks!$P$731</f>
        <v>Required
30-Oct-26 11:20 KUL</v>
      </c>
      <c r="D54" s="114" t="str">
        <f aca="false">IF(Checks!$U$731="","",Checks!$U$731)&amp;IF(Checks!$AB$731="","",CHAR(10)&amp;"CA: "&amp;Checks!$AB$731)</f>
        <v/>
      </c>
      <c r="E54" s="114" t="str">
        <f aca="false">IF(Checks!$V$731="","",Checks!$V$731)&amp;IF(Checks!$AC$731="","",IF(Checks!$V$731="","",CHAR(10))&amp;"N/A just.: "&amp;Checks!$AC$731)&amp;IF(Checks!$W$731="","",CHAR(10)&amp;"Batch: "&amp;Checks!$W$731)&amp;IF(AND(Checks!$X$731="",Checks!$Y$731=""),"",CHAR(10)&amp;"Exp: "&amp;Checks!$X$731&amp;"  /  Act: "&amp;Checks!$Y$731)</f>
        <v/>
      </c>
      <c r="F54" s="114" t="str">
        <f aca="false">IF(Checks!$Z$731="","","Evidence: "&amp;Checks!$Z$731)&amp;IF(Checks!$AA$731="","",IF(Checks!$Z$731="","",CHAR(10))&amp;"CA: "&amp;Checks!$AA$731)</f>
        <v/>
      </c>
      <c r="G54" s="114" t="str">
        <f aca="false">IF(ISNUMBER(Checks!$AD$731),TEXT(Checks!$AD$731,"DD-MMM-YY HH:MM")&amp;" "&amp;Checks!$P$731,"")&amp;IF(Checks!$AE$731="","",CHAR(10)&amp;"Verifier: "&amp;Checks!$AE$731)&amp;IF(Checks!$T$731="","",CHAR(10)&amp;"PIC: "&amp;Checks!$T$731)</f>
        <v/>
      </c>
      <c r="H54" s="115" t="str">
        <f aca="false">IF(Checks!$AH$731="","",Checks!$AH$731)</f>
        <v>OPEN</v>
      </c>
    </row>
    <row r="55" customFormat="false" ht="114" hidden="false" customHeight="true" outlineLevel="0" collapsed="false">
      <c r="A55" s="114" t="str">
        <f aca="false">Checks!$A$732&amp;CHAR(10)&amp;IF(Checks!$I$732="","",Checks!$I$732&amp;": ")&amp;Checks!$J$732</f>
        <v>F22-T12-21
Signature Drinks: Signature drink &amp; garnish (BC) - prepared</v>
      </c>
      <c r="B55" s="114" t="str">
        <f aca="false">Checks!$K$732&amp;IF(Checks!$O$732="","",IF(Checks!$K$732="","",CHAR(10))&amp;"Note: "&amp;Checks!$O$732)</f>
        <v>Available (ticked in reference)
Note: Signature drinks &amp; garnish uplifted from KUL (note D79).</v>
      </c>
      <c r="C55" s="114" t="str">
        <f aca="false">Checks!$N$732&amp;CHAR(10)&amp;IF(ISNUMBER(Checks!$R$732),TEXT(Checks!$R$732,"DD-MMM-YY HH:MM"),"")&amp;" "&amp;Checks!$P$732</f>
        <v>Required
30-Oct-26 11:20 KUL</v>
      </c>
      <c r="D55" s="114" t="str">
        <f aca="false">IF(Checks!$U$732="","",Checks!$U$732)&amp;IF(Checks!$AB$732="","",CHAR(10)&amp;"CA: "&amp;Checks!$AB$732)</f>
        <v/>
      </c>
      <c r="E55" s="114" t="str">
        <f aca="false">IF(Checks!$V$732="","",Checks!$V$732)&amp;IF(Checks!$AC$732="","",IF(Checks!$V$732="","",CHAR(10))&amp;"N/A just.: "&amp;Checks!$AC$732)&amp;IF(Checks!$W$732="","",CHAR(10)&amp;"Batch: "&amp;Checks!$W$732)&amp;IF(AND(Checks!$X$732="",Checks!$Y$732=""),"",CHAR(10)&amp;"Exp: "&amp;Checks!$X$732&amp;"  /  Act: "&amp;Checks!$Y$732)</f>
        <v/>
      </c>
      <c r="F55" s="114" t="str">
        <f aca="false">IF(Checks!$Z$732="","","Evidence: "&amp;Checks!$Z$732)&amp;IF(Checks!$AA$732="","",IF(Checks!$Z$732="","",CHAR(10))&amp;"CA: "&amp;Checks!$AA$732)</f>
        <v/>
      </c>
      <c r="G55" s="114" t="str">
        <f aca="false">IF(ISNUMBER(Checks!$AD$732),TEXT(Checks!$AD$732,"DD-MMM-YY HH:MM")&amp;" "&amp;Checks!$P$732,"")&amp;IF(Checks!$AE$732="","",CHAR(10)&amp;"Verifier: "&amp;Checks!$AE$732)&amp;IF(Checks!$T$732="","",CHAR(10)&amp;"PIC: "&amp;Checks!$T$732)</f>
        <v/>
      </c>
      <c r="H55" s="115" t="str">
        <f aca="false">IF(Checks!$AH$732="","",Checks!$AH$732)</f>
        <v>OPEN</v>
      </c>
    </row>
    <row r="56" customFormat="false" ht="25.5" hidden="false" customHeight="true" outlineLevel="0" collapsed="false">
      <c r="A56" s="113"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Checks!$A$733&amp;CHAR(10)&amp;IF(Checks!$I$733="","",Checks!$I$733&amp;": ")&amp;Checks!$J$733</f>
        <v>F22-UPL-01
Meal: Meals physically uplifted on board - quantity vs menu checklist</v>
      </c>
      <c r="B57" s="114" t="str">
        <f aca="false">Checks!$K$733&amp;IF(Checks!$O$733="","",IF(Checks!$K$733="","",CHAR(10))&amp;"Note: "&amp;Checks!$O$733)</f>
        <v>Enter expected &amp; actual
Note: Confirm on board before departure; completion time must fall inside the uplift window.</v>
      </c>
      <c r="C57" s="114" t="str">
        <f aca="false">Checks!$N$733&amp;CHAR(10)&amp;IF(ISNUMBER(Checks!$R$733),TEXT(Checks!$R$733,"DD-MMM-YY HH:MM"),"")&amp;" "&amp;Checks!$P$733</f>
        <v>Required
30-Oct-26 23:20 KUL</v>
      </c>
      <c r="D57" s="114" t="str">
        <f aca="false">IF(Checks!$U$733="","",Checks!$U$733)&amp;IF(Checks!$AB$733="","",CHAR(10)&amp;"CA: "&amp;Checks!$AB$733)</f>
        <v/>
      </c>
      <c r="E57" s="114" t="str">
        <f aca="false">IF(Checks!$V$733="","",Checks!$V$733)&amp;IF(Checks!$AC$733="","",IF(Checks!$V$733="","",CHAR(10))&amp;"N/A just.: "&amp;Checks!$AC$733)&amp;IF(Checks!$W$733="","",CHAR(10)&amp;"Batch: "&amp;Checks!$W$733)&amp;IF(AND(Checks!$X$733="",Checks!$Y$733=""),"",CHAR(10)&amp;"Exp: "&amp;Checks!$X$733&amp;"  /  Act: "&amp;Checks!$Y$733)</f>
        <v/>
      </c>
      <c r="F57" s="114" t="str">
        <f aca="false">IF(Checks!$Z$733="","","Evidence: "&amp;Checks!$Z$733)&amp;IF(Checks!$AA$733="","",IF(Checks!$Z$733="","",CHAR(10))&amp;"CA: "&amp;Checks!$AA$733)</f>
        <v/>
      </c>
      <c r="G57" s="114" t="str">
        <f aca="false">IF(ISNUMBER(Checks!$AD$733),TEXT(Checks!$AD$733,"DD-MMM-YY HH:MM")&amp;" "&amp;Checks!$P$733,"")&amp;IF(Checks!$AE$733="","",CHAR(10)&amp;"Verifier: "&amp;Checks!$AE$733)&amp;IF(Checks!$T$733="","",CHAR(10)&amp;"PIC: "&amp;Checks!$T$733)</f>
        <v/>
      </c>
      <c r="H57" s="115" t="str">
        <f aca="false">IF(Checks!$AH$733="","",Checks!$AH$733)</f>
        <v>OPEN</v>
      </c>
    </row>
    <row r="58" customFormat="false" ht="114" hidden="false" customHeight="true" outlineLevel="0" collapsed="false">
      <c r="A58" s="114" t="str">
        <f aca="false">Checks!$A$734&amp;CHAR(10)&amp;IF(Checks!$I$734="","",Checks!$I$734&amp;": ")&amp;Checks!$J$734</f>
        <v>F22-UPL-02
Equipment: Equipment physically loaded at GLD positions - quantity &amp; positions</v>
      </c>
      <c r="B58" s="114" t="str">
        <f aca="false">Checks!$K$734&amp;IF(Checks!$O$734="","",IF(Checks!$K$734="","",CHAR(10))&amp;"Note: "&amp;Checks!$O$734)</f>
        <v>Enter expected &amp; actual
Note: Confirm on board before departure; completion time must fall inside the uplift window.</v>
      </c>
      <c r="C58" s="114" t="str">
        <f aca="false">Checks!$N$734&amp;CHAR(10)&amp;IF(ISNUMBER(Checks!$R$734),TEXT(Checks!$R$734,"DD-MMM-YY HH:MM"),"")&amp;" "&amp;Checks!$P$734</f>
        <v>Required
30-Oct-26 23:20 KUL</v>
      </c>
      <c r="D58" s="114" t="str">
        <f aca="false">IF(Checks!$U$734="","",Checks!$U$734)&amp;IF(Checks!$AB$734="","",CHAR(10)&amp;"CA: "&amp;Checks!$AB$734)</f>
        <v/>
      </c>
      <c r="E58" s="114" t="str">
        <f aca="false">IF(Checks!$V$734="","",Checks!$V$734)&amp;IF(Checks!$AC$734="","",IF(Checks!$V$734="","",CHAR(10))&amp;"N/A just.: "&amp;Checks!$AC$734)&amp;IF(Checks!$W$734="","",CHAR(10)&amp;"Batch: "&amp;Checks!$W$734)&amp;IF(AND(Checks!$X$734="",Checks!$Y$734=""),"",CHAR(10)&amp;"Exp: "&amp;Checks!$X$734&amp;"  /  Act: "&amp;Checks!$Y$734)</f>
        <v/>
      </c>
      <c r="F58" s="114" t="str">
        <f aca="false">IF(Checks!$Z$734="","","Evidence: "&amp;Checks!$Z$734)&amp;IF(Checks!$AA$734="","",IF(Checks!$Z$734="","",CHAR(10))&amp;"CA: "&amp;Checks!$AA$734)</f>
        <v/>
      </c>
      <c r="G58" s="114" t="str">
        <f aca="false">IF(ISNUMBER(Checks!$AD$734),TEXT(Checks!$AD$734,"DD-MMM-YY HH:MM")&amp;" "&amp;Checks!$P$734,"")&amp;IF(Checks!$AE$734="","",CHAR(10)&amp;"Verifier: "&amp;Checks!$AE$734)&amp;IF(Checks!$T$734="","",CHAR(10)&amp;"PIC: "&amp;Checks!$T$734)</f>
        <v/>
      </c>
      <c r="H58" s="115" t="str">
        <f aca="false">IF(Checks!$AH$734="","",Checks!$AH$734)</f>
        <v>OPEN</v>
      </c>
    </row>
    <row r="59" customFormat="false" ht="213" hidden="false" customHeight="true" outlineLevel="0" collapsed="false">
      <c r="A59" s="114" t="str">
        <f aca="false">Checks!$A$735&amp;CHAR(10)&amp;IF(Checks!$I$735="","",Checks!$I$735&amp;": ")&amp;Checks!$J$735</f>
        <v>F22-UPL-03
Amenities: Toiletry kits - on board</v>
      </c>
      <c r="B59" s="114"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Checks!$N$735&amp;CHAR(10)&amp;IF(ISNUMBER(Checks!$R$735),TEXT(Checks!$R$735,"DD-MMM-YY HH:MM"),"")&amp;" "&amp;Checks!$P$735</f>
        <v>Clarification required
30-Oct-26 23:20 KUL</v>
      </c>
      <c r="D59" s="114" t="str">
        <f aca="false">IF(Checks!$U$735="","",Checks!$U$735)&amp;IF(Checks!$AB$735="","",CHAR(10)&amp;"CA: "&amp;Checks!$AB$735)</f>
        <v/>
      </c>
      <c r="E59" s="114" t="str">
        <f aca="false">IF(Checks!$V$735="","",Checks!$V$735)&amp;IF(Checks!$AC$735="","",IF(Checks!$V$735="","",CHAR(10))&amp;"N/A just.: "&amp;Checks!$AC$735)&amp;IF(Checks!$W$735="","",CHAR(10)&amp;"Batch: "&amp;Checks!$W$735)&amp;IF(AND(Checks!$X$735="",Checks!$Y$735=""),"",CHAR(10)&amp;"Exp: "&amp;Checks!$X$735&amp;"  /  Act: "&amp;Checks!$Y$735)</f>
        <v/>
      </c>
      <c r="F59" s="114" t="str">
        <f aca="false">IF(Checks!$Z$735="","","Evidence: "&amp;Checks!$Z$735)&amp;IF(Checks!$AA$735="","",IF(Checks!$Z$735="","",CHAR(10))&amp;"CA: "&amp;Checks!$AA$735)</f>
        <v/>
      </c>
      <c r="G59" s="114" t="str">
        <f aca="false">IF(ISNUMBER(Checks!$AD$735),TEXT(Checks!$AD$735,"DD-MMM-YY HH:MM")&amp;" "&amp;Checks!$P$735,"")&amp;IF(Checks!$AE$735="","",CHAR(10)&amp;"Verifier: "&amp;Checks!$AE$735)&amp;IF(Checks!$T$735="","",CHAR(10)&amp;"PIC: "&amp;Checks!$T$735)</f>
        <v/>
      </c>
      <c r="H59" s="115" t="str">
        <f aca="false">IF(Checks!$AH$735="","",Checks!$AH$735)</f>
        <v>OPEN – CLARIFICATION</v>
      </c>
    </row>
    <row r="60" customFormat="false" ht="114" hidden="false" customHeight="true" outlineLevel="0" collapsed="false">
      <c r="A60" s="114" t="str">
        <f aca="false">Checks!$A$736&amp;CHAR(10)&amp;IF(Checks!$I$736="","",Checks!$I$736&amp;": ")&amp;Checks!$J$736</f>
        <v>F22-UPL-04
Amenities: Pajamas (BC) - on board</v>
      </c>
      <c r="B60" s="114" t="str">
        <f aca="false">Checks!$K$736&amp;IF(Checks!$O$736="","",IF(Checks!$K$736="","",CHAR(10))&amp;"Note: "&amp;Checks!$O$736)</f>
        <v>Available - BC red-eye only
Note: Red-eye departure 2320 local.</v>
      </c>
      <c r="C60" s="114" t="str">
        <f aca="false">Checks!$N$736&amp;CHAR(10)&amp;IF(ISNUMBER(Checks!$R$736),TEXT(Checks!$R$736,"DD-MMM-YY HH:MM"),"")&amp;" "&amp;Checks!$P$736</f>
        <v>Required
30-Oct-26 23:20 KUL</v>
      </c>
      <c r="D60" s="114" t="str">
        <f aca="false">IF(Checks!$U$736="","",Checks!$U$736)&amp;IF(Checks!$AB$736="","",CHAR(10)&amp;"CA: "&amp;Checks!$AB$736)</f>
        <v/>
      </c>
      <c r="E60" s="114" t="str">
        <f aca="false">IF(Checks!$V$736="","",Checks!$V$736)&amp;IF(Checks!$AC$736="","",IF(Checks!$V$736="","",CHAR(10))&amp;"N/A just.: "&amp;Checks!$AC$736)&amp;IF(Checks!$W$736="","",CHAR(10)&amp;"Batch: "&amp;Checks!$W$736)&amp;IF(AND(Checks!$X$736="",Checks!$Y$736=""),"",CHAR(10)&amp;"Exp: "&amp;Checks!$X$736&amp;"  /  Act: "&amp;Checks!$Y$736)</f>
        <v/>
      </c>
      <c r="F60" s="114" t="str">
        <f aca="false">IF(Checks!$Z$736="","","Evidence: "&amp;Checks!$Z$736)&amp;IF(Checks!$AA$736="","",IF(Checks!$Z$736="","",CHAR(10))&amp;"CA: "&amp;Checks!$AA$736)</f>
        <v/>
      </c>
      <c r="G60" s="114" t="str">
        <f aca="false">IF(ISNUMBER(Checks!$AD$736),TEXT(Checks!$AD$736,"DD-MMM-YY HH:MM")&amp;" "&amp;Checks!$P$736,"")&amp;IF(Checks!$AE$736="","",CHAR(10)&amp;"Verifier: "&amp;Checks!$AE$736)&amp;IF(Checks!$T$736="","",CHAR(10)&amp;"PIC: "&amp;Checks!$T$736)</f>
        <v/>
      </c>
      <c r="H60" s="115" t="str">
        <f aca="false">IF(Checks!$AH$736="","",Checks!$AH$736)</f>
        <v>OPEN</v>
      </c>
    </row>
    <row r="61" customFormat="false" ht="114" hidden="false" customHeight="true" outlineLevel="0" collapsed="false">
      <c r="A61" s="114" t="str">
        <f aca="false">Checks!$A$737&amp;CHAR(10)&amp;IF(Checks!$I$737="","",Checks!$I$737&amp;": ")&amp;Checks!$J$737</f>
        <v>F22-UPL-05
Amenities: Slippers (BS/BC) - on board</v>
      </c>
      <c r="B61" s="114" t="str">
        <f aca="false">Checks!$K$737&amp;IF(Checks!$O$737="","",IF(Checks!$K$737="","",CHAR(10))&amp;"Note: "&amp;Checks!$O$737)</f>
        <v>Available (ticked in reference)</v>
      </c>
      <c r="C61" s="114" t="str">
        <f aca="false">Checks!$N$737&amp;CHAR(10)&amp;IF(ISNUMBER(Checks!$R$737),TEXT(Checks!$R$737,"DD-MMM-YY HH:MM"),"")&amp;" "&amp;Checks!$P$737</f>
        <v>Required
30-Oct-26 23:20 KUL</v>
      </c>
      <c r="D61" s="114" t="str">
        <f aca="false">IF(Checks!$U$737="","",Checks!$U$737)&amp;IF(Checks!$AB$737="","",CHAR(10)&amp;"CA: "&amp;Checks!$AB$737)</f>
        <v/>
      </c>
      <c r="E61" s="114" t="str">
        <f aca="false">IF(Checks!$V$737="","",Checks!$V$737)&amp;IF(Checks!$AC$737="","",IF(Checks!$V$737="","",CHAR(10))&amp;"N/A just.: "&amp;Checks!$AC$737)&amp;IF(Checks!$W$737="","",CHAR(10)&amp;"Batch: "&amp;Checks!$W$737)&amp;IF(AND(Checks!$X$737="",Checks!$Y$737=""),"",CHAR(10)&amp;"Exp: "&amp;Checks!$X$737&amp;"  /  Act: "&amp;Checks!$Y$737)</f>
        <v/>
      </c>
      <c r="F61" s="114" t="str">
        <f aca="false">IF(Checks!$Z$737="","","Evidence: "&amp;Checks!$Z$737)&amp;IF(Checks!$AA$737="","",IF(Checks!$Z$737="","",CHAR(10))&amp;"CA: "&amp;Checks!$AA$737)</f>
        <v/>
      </c>
      <c r="G61" s="114" t="str">
        <f aca="false">IF(ISNUMBER(Checks!$AD$737),TEXT(Checks!$AD$737,"DD-MMM-YY HH:MM")&amp;" "&amp;Checks!$P$737,"")&amp;IF(Checks!$AE$737="","",CHAR(10)&amp;"Verifier: "&amp;Checks!$AE$737)&amp;IF(Checks!$T$737="","",CHAR(10)&amp;"PIC: "&amp;Checks!$T$737)</f>
        <v/>
      </c>
      <c r="H61" s="115" t="str">
        <f aca="false">IF(Checks!$AH$737="","",Checks!$AH$737)</f>
        <v>OPEN</v>
      </c>
    </row>
    <row r="62" customFormat="false" ht="114" hidden="false" customHeight="true" outlineLevel="0" collapsed="false">
      <c r="A62" s="114" t="str">
        <f aca="false">Checks!$A$738&amp;CHAR(10)&amp;IF(Checks!$I$738="","",Checks!$I$738&amp;": ")&amp;Checks!$J$738</f>
        <v>F22-UPL-06
F&amp;B Linen: Towel - on board</v>
      </c>
      <c r="B62" s="114" t="str">
        <f aca="false">Checks!$K$738&amp;IF(Checks!$O$738="","",IF(Checks!$K$738="","",CHAR(10))&amp;"Note: "&amp;Checks!$O$738)</f>
        <v>Available (ticked in reference)</v>
      </c>
      <c r="C62" s="114" t="str">
        <f aca="false">Checks!$N$738&amp;CHAR(10)&amp;IF(ISNUMBER(Checks!$R$738),TEXT(Checks!$R$738,"DD-MMM-YY HH:MM"),"")&amp;" "&amp;Checks!$P$738</f>
        <v>Required
30-Oct-26 23:20 KUL</v>
      </c>
      <c r="D62" s="114" t="str">
        <f aca="false">IF(Checks!$U$738="","",Checks!$U$738)&amp;IF(Checks!$AB$738="","",CHAR(10)&amp;"CA: "&amp;Checks!$AB$738)</f>
        <v/>
      </c>
      <c r="E62" s="114" t="str">
        <f aca="false">IF(Checks!$V$738="","",Checks!$V$738)&amp;IF(Checks!$AC$738="","",IF(Checks!$V$738="","",CHAR(10))&amp;"N/A just.: "&amp;Checks!$AC$738)&amp;IF(Checks!$W$738="","",CHAR(10)&amp;"Batch: "&amp;Checks!$W$738)&amp;IF(AND(Checks!$X$738="",Checks!$Y$738=""),"",CHAR(10)&amp;"Exp: "&amp;Checks!$X$738&amp;"  /  Act: "&amp;Checks!$Y$738)</f>
        <v/>
      </c>
      <c r="F62" s="114" t="str">
        <f aca="false">IF(Checks!$Z$738="","","Evidence: "&amp;Checks!$Z$738)&amp;IF(Checks!$AA$738="","",IF(Checks!$Z$738="","",CHAR(10))&amp;"CA: "&amp;Checks!$AA$738)</f>
        <v/>
      </c>
      <c r="G62" s="114" t="str">
        <f aca="false">IF(ISNUMBER(Checks!$AD$738),TEXT(Checks!$AD$738,"DD-MMM-YY HH:MM")&amp;" "&amp;Checks!$P$738,"")&amp;IF(Checks!$AE$738="","",CHAR(10)&amp;"Verifier: "&amp;Checks!$AE$738)&amp;IF(Checks!$T$738="","",CHAR(10)&amp;"PIC: "&amp;Checks!$T$738)</f>
        <v/>
      </c>
      <c r="H62" s="115" t="str">
        <f aca="false">IF(Checks!$AH$738="","",Checks!$AH$738)</f>
        <v>OPEN</v>
      </c>
    </row>
    <row r="63" customFormat="false" ht="114" hidden="false" customHeight="true" outlineLevel="0" collapsed="false">
      <c r="A63" s="114" t="str">
        <f aca="false">Checks!$A$739&amp;CHAR(10)&amp;IF(Checks!$I$739="","",Checks!$I$739&amp;": ")&amp;Checks!$J$739</f>
        <v>F22-UPL-07
F&amp;B Linen: Tray cloth - on board</v>
      </c>
      <c r="B63" s="114" t="str">
        <f aca="false">Checks!$K$739&amp;IF(Checks!$O$739="","",IF(Checks!$K$739="","",CHAR(10))&amp;"Note: "&amp;Checks!$O$739)</f>
        <v>Available (ticked in reference)</v>
      </c>
      <c r="C63" s="114" t="str">
        <f aca="false">Checks!$N$739&amp;CHAR(10)&amp;IF(ISNUMBER(Checks!$R$739),TEXT(Checks!$R$739,"DD-MMM-YY HH:MM"),"")&amp;" "&amp;Checks!$P$739</f>
        <v>Required
30-Oct-26 23:20 KUL</v>
      </c>
      <c r="D63" s="114" t="str">
        <f aca="false">IF(Checks!$U$739="","",Checks!$U$739)&amp;IF(Checks!$AB$739="","",CHAR(10)&amp;"CA: "&amp;Checks!$AB$739)</f>
        <v/>
      </c>
      <c r="E63" s="114" t="str">
        <f aca="false">IF(Checks!$V$739="","",Checks!$V$739)&amp;IF(Checks!$AC$739="","",IF(Checks!$V$739="","",CHAR(10))&amp;"N/A just.: "&amp;Checks!$AC$739)&amp;IF(Checks!$W$739="","",CHAR(10)&amp;"Batch: "&amp;Checks!$W$739)&amp;IF(AND(Checks!$X$739="",Checks!$Y$739=""),"",CHAR(10)&amp;"Exp: "&amp;Checks!$X$739&amp;"  /  Act: "&amp;Checks!$Y$739)</f>
        <v/>
      </c>
      <c r="F63" s="114" t="str">
        <f aca="false">IF(Checks!$Z$739="","","Evidence: "&amp;Checks!$Z$739)&amp;IF(Checks!$AA$739="","",IF(Checks!$Z$739="","",CHAR(10))&amp;"CA: "&amp;Checks!$AA$739)</f>
        <v/>
      </c>
      <c r="G63" s="114" t="str">
        <f aca="false">IF(ISNUMBER(Checks!$AD$739),TEXT(Checks!$AD$739,"DD-MMM-YY HH:MM")&amp;" "&amp;Checks!$P$739,"")&amp;IF(Checks!$AE$739="","",CHAR(10)&amp;"Verifier: "&amp;Checks!$AE$739)&amp;IF(Checks!$T$739="","",CHAR(10)&amp;"PIC: "&amp;Checks!$T$739)</f>
        <v/>
      </c>
      <c r="H63" s="115" t="str">
        <f aca="false">IF(Checks!$AH$739="","",Checks!$AH$739)</f>
        <v>OPEN</v>
      </c>
    </row>
    <row r="64" customFormat="false" ht="114" hidden="false" customHeight="true" outlineLevel="0" collapsed="false">
      <c r="A64" s="114" t="str">
        <f aca="false">Checks!$A$740&amp;CHAR(10)&amp;IF(Checks!$I$740="","",Checks!$I$740&amp;": ")&amp;Checks!$J$740</f>
        <v>F22-UPL-08
F&amp;B Linen: Napkin - on board</v>
      </c>
      <c r="B64" s="114" t="str">
        <f aca="false">Checks!$K$740&amp;IF(Checks!$O$740="","",IF(Checks!$K$740="","",CHAR(10))&amp;"Note: "&amp;Checks!$O$740)</f>
        <v>Available (ticked in reference)</v>
      </c>
      <c r="C64" s="114" t="str">
        <f aca="false">Checks!$N$740&amp;CHAR(10)&amp;IF(ISNUMBER(Checks!$R$740),TEXT(Checks!$R$740,"DD-MMM-YY HH:MM"),"")&amp;" "&amp;Checks!$P$740</f>
        <v>Required
30-Oct-26 23:20 KUL</v>
      </c>
      <c r="D64" s="114" t="str">
        <f aca="false">IF(Checks!$U$740="","",Checks!$U$740)&amp;IF(Checks!$AB$740="","",CHAR(10)&amp;"CA: "&amp;Checks!$AB$740)</f>
        <v/>
      </c>
      <c r="E64" s="114" t="str">
        <f aca="false">IF(Checks!$V$740="","",Checks!$V$740)&amp;IF(Checks!$AC$740="","",IF(Checks!$V$740="","",CHAR(10))&amp;"N/A just.: "&amp;Checks!$AC$740)&amp;IF(Checks!$W$740="","",CHAR(10)&amp;"Batch: "&amp;Checks!$W$740)&amp;IF(AND(Checks!$X$740="",Checks!$Y$740=""),"",CHAR(10)&amp;"Exp: "&amp;Checks!$X$740&amp;"  /  Act: "&amp;Checks!$Y$740)</f>
        <v/>
      </c>
      <c r="F64" s="114" t="str">
        <f aca="false">IF(Checks!$Z$740="","","Evidence: "&amp;Checks!$Z$740)&amp;IF(Checks!$AA$740="","",IF(Checks!$Z$740="","",CHAR(10))&amp;"CA: "&amp;Checks!$AA$740)</f>
        <v/>
      </c>
      <c r="G64" s="114" t="str">
        <f aca="false">IF(ISNUMBER(Checks!$AD$740),TEXT(Checks!$AD$740,"DD-MMM-YY HH:MM")&amp;" "&amp;Checks!$P$740,"")&amp;IF(Checks!$AE$740="","",CHAR(10)&amp;"Verifier: "&amp;Checks!$AE$740)&amp;IF(Checks!$T$740="","",CHAR(10)&amp;"PIC: "&amp;Checks!$T$740)</f>
        <v/>
      </c>
      <c r="H64" s="115" t="str">
        <f aca="false">IF(Checks!$AH$740="","",Checks!$AH$740)</f>
        <v>OPEN</v>
      </c>
    </row>
    <row r="65" customFormat="false" ht="114" hidden="false" customHeight="true" outlineLevel="0" collapsed="false">
      <c r="A65" s="114" t="str">
        <f aca="false">Checks!$A$741&amp;CHAR(10)&amp;IF(Checks!$I$741="","",Checks!$I$741&amp;": ")&amp;Checks!$J$741</f>
        <v>F22-UPL-09
F&amp;B Linen: Table cloth - on board</v>
      </c>
      <c r="B65" s="114" t="str">
        <f aca="false">Checks!$K$741&amp;IF(Checks!$O$741="","",IF(Checks!$K$741="","",CHAR(10))&amp;"Note: "&amp;Checks!$O$741)</f>
        <v>Available (ticked in reference)</v>
      </c>
      <c r="C65" s="114" t="str">
        <f aca="false">Checks!$N$741&amp;CHAR(10)&amp;IF(ISNUMBER(Checks!$R$741),TEXT(Checks!$R$741,"DD-MMM-YY HH:MM"),"")&amp;" "&amp;Checks!$P$741</f>
        <v>Required
30-Oct-26 23:20 KUL</v>
      </c>
      <c r="D65" s="114" t="str">
        <f aca="false">IF(Checks!$U$741="","",Checks!$U$741)&amp;IF(Checks!$AB$741="","",CHAR(10)&amp;"CA: "&amp;Checks!$AB$741)</f>
        <v/>
      </c>
      <c r="E65" s="114" t="str">
        <f aca="false">IF(Checks!$V$741="","",Checks!$V$741)&amp;IF(Checks!$AC$741="","",IF(Checks!$V$741="","",CHAR(10))&amp;"N/A just.: "&amp;Checks!$AC$741)&amp;IF(Checks!$W$741="","",CHAR(10)&amp;"Batch: "&amp;Checks!$W$741)&amp;IF(AND(Checks!$X$741="",Checks!$Y$741=""),"",CHAR(10)&amp;"Exp: "&amp;Checks!$X$741&amp;"  /  Act: "&amp;Checks!$Y$741)</f>
        <v/>
      </c>
      <c r="F65" s="114" t="str">
        <f aca="false">IF(Checks!$Z$741="","","Evidence: "&amp;Checks!$Z$741)&amp;IF(Checks!$AA$741="","",IF(Checks!$Z$741="","",CHAR(10))&amp;"CA: "&amp;Checks!$AA$741)</f>
        <v/>
      </c>
      <c r="G65" s="114" t="str">
        <f aca="false">IF(ISNUMBER(Checks!$AD$741),TEXT(Checks!$AD$741,"DD-MMM-YY HH:MM")&amp;" "&amp;Checks!$P$741,"")&amp;IF(Checks!$AE$741="","",CHAR(10)&amp;"Verifier: "&amp;Checks!$AE$741)&amp;IF(Checks!$T$741="","",CHAR(10)&amp;"PIC: "&amp;Checks!$T$741)</f>
        <v/>
      </c>
      <c r="H65" s="115" t="str">
        <f aca="false">IF(Checks!$AH$741="","",Checks!$AH$741)</f>
        <v>OPEN</v>
      </c>
    </row>
    <row r="66" customFormat="false" ht="114" hidden="false" customHeight="true" outlineLevel="0" collapsed="false">
      <c r="A66" s="114" t="str">
        <f aca="false">Checks!$A$742&amp;CHAR(10)&amp;IF(Checks!$I$742="","",Checks!$I$742&amp;": ")&amp;Checks!$J$742</f>
        <v>F22-UPL-10
F&amp;B Linen: Bread linen (using table cloth) - on board</v>
      </c>
      <c r="B66" s="114" t="str">
        <f aca="false">Checks!$K$742&amp;IF(Checks!$O$742="","",IF(Checks!$K$742="","",CHAR(10))&amp;"Note: "&amp;Checks!$O$742)</f>
        <v>Available (ticked in reference)</v>
      </c>
      <c r="C66" s="114" t="str">
        <f aca="false">Checks!$N$742&amp;CHAR(10)&amp;IF(ISNUMBER(Checks!$R$742),TEXT(Checks!$R$742,"DD-MMM-YY HH:MM"),"")&amp;" "&amp;Checks!$P$742</f>
        <v>Required
30-Oct-26 23:20 KUL</v>
      </c>
      <c r="D66" s="114" t="str">
        <f aca="false">IF(Checks!$U$742="","",Checks!$U$742)&amp;IF(Checks!$AB$742="","",CHAR(10)&amp;"CA: "&amp;Checks!$AB$742)</f>
        <v/>
      </c>
      <c r="E66" s="114" t="str">
        <f aca="false">IF(Checks!$V$742="","",Checks!$V$742)&amp;IF(Checks!$AC$742="","",IF(Checks!$V$742="","",CHAR(10))&amp;"N/A just.: "&amp;Checks!$AC$742)&amp;IF(Checks!$W$742="","",CHAR(10)&amp;"Batch: "&amp;Checks!$W$742)&amp;IF(AND(Checks!$X$742="",Checks!$Y$742=""),"",CHAR(10)&amp;"Exp: "&amp;Checks!$X$742&amp;"  /  Act: "&amp;Checks!$Y$742)</f>
        <v/>
      </c>
      <c r="F66" s="114" t="str">
        <f aca="false">IF(Checks!$Z$742="","","Evidence: "&amp;Checks!$Z$742)&amp;IF(Checks!$AA$742="","",IF(Checks!$Z$742="","",CHAR(10))&amp;"CA: "&amp;Checks!$AA$742)</f>
        <v/>
      </c>
      <c r="G66" s="114" t="str">
        <f aca="false">IF(ISNUMBER(Checks!$AD$742),TEXT(Checks!$AD$742,"DD-MMM-YY HH:MM")&amp;" "&amp;Checks!$P$742,"")&amp;IF(Checks!$AE$742="","",CHAR(10)&amp;"Verifier: "&amp;Checks!$AE$742)&amp;IF(Checks!$T$742="","",CHAR(10)&amp;"PIC: "&amp;Checks!$T$742)</f>
        <v/>
      </c>
      <c r="H66" s="115" t="str">
        <f aca="false">IF(Checks!$AH$742="","",Checks!$AH$742)</f>
        <v>OPEN</v>
      </c>
    </row>
    <row r="67" customFormat="false" ht="114" hidden="false" customHeight="true" outlineLevel="0" collapsed="false">
      <c r="A67" s="114" t="str">
        <f aca="false">Checks!$A$743&amp;CHAR(10)&amp;IF(Checks!$I$743="","",Checks!$I$743&amp;": ")&amp;Checks!$J$743</f>
        <v>F22-UPL-11
F&amp;B Linen: Trolley cloth - on board</v>
      </c>
      <c r="B67" s="114" t="str">
        <f aca="false">SUBSTITUTE(Checks!$K$743&amp;IF(Checks!$O$743="","",IF(Checks!$K$743="","",CHAR(10))&amp;"Note: "&amp;Checks!$O$743),"F&amp;B LINEN!","Ref: F&amp;B LINEN!")</f>
        <v>Wide body: Top/Middle &amp; Bottom
Note: Per note Ref: F&amp;B LINEN!B79:C80.</v>
      </c>
      <c r="C67" s="114" t="str">
        <f aca="false">Checks!$N$743&amp;CHAR(10)&amp;IF(ISNUMBER(Checks!$R$743),TEXT(Checks!$R$743,"DD-MMM-YY HH:MM"),"")&amp;" "&amp;Checks!$P$743</f>
        <v>Required
30-Oct-26 23:20 KUL</v>
      </c>
      <c r="D67" s="114" t="str">
        <f aca="false">IF(Checks!$U$743="","",Checks!$U$743)&amp;IF(Checks!$AB$743="","",CHAR(10)&amp;"CA: "&amp;Checks!$AB$743)</f>
        <v/>
      </c>
      <c r="E67" s="114" t="str">
        <f aca="false">IF(Checks!$V$743="","",Checks!$V$743)&amp;IF(Checks!$AC$743="","",IF(Checks!$V$743="","",CHAR(10))&amp;"N/A just.: "&amp;Checks!$AC$743)&amp;IF(Checks!$W$743="","",CHAR(10)&amp;"Batch: "&amp;Checks!$W$743)&amp;IF(AND(Checks!$X$743="",Checks!$Y$743=""),"",CHAR(10)&amp;"Exp: "&amp;Checks!$X$743&amp;"  /  Act: "&amp;Checks!$Y$743)</f>
        <v/>
      </c>
      <c r="F67" s="114" t="str">
        <f aca="false">IF(Checks!$Z$743="","","Evidence: "&amp;Checks!$Z$743)&amp;IF(Checks!$AA$743="","",IF(Checks!$Z$743="","",CHAR(10))&amp;"CA: "&amp;Checks!$AA$743)</f>
        <v/>
      </c>
      <c r="G67" s="114" t="str">
        <f aca="false">IF(ISNUMBER(Checks!$AD$743),TEXT(Checks!$AD$743,"DD-MMM-YY HH:MM")&amp;" "&amp;Checks!$P$743,"")&amp;IF(Checks!$AE$743="","",CHAR(10)&amp;"Verifier: "&amp;Checks!$AE$743)&amp;IF(Checks!$T$743="","",CHAR(10)&amp;"PIC: "&amp;Checks!$T$743)</f>
        <v/>
      </c>
      <c r="H67" s="115" t="str">
        <f aca="false">IF(Checks!$AH$743="","",Checks!$AH$743)</f>
        <v>OPEN</v>
      </c>
    </row>
    <row r="68" customFormat="false" ht="114" hidden="false" customHeight="true" outlineLevel="0" collapsed="false">
      <c r="A68" s="114" t="str">
        <f aca="false">Checks!$A$744&amp;CHAR(10)&amp;IF(Checks!$I$744="","",Checks!$I$744&amp;": ")&amp;Checks!$J$744</f>
        <v>F22-UPL-12
F&amp;B Linen: Linen bag - on board</v>
      </c>
      <c r="B68" s="114" t="str">
        <f aca="false">Checks!$K$744&amp;IF(Checks!$O$744="","",IF(Checks!$K$744="","",CHAR(10))&amp;"Note: "&amp;Checks!$O$744)</f>
        <v>Available (ticked in reference)</v>
      </c>
      <c r="C68" s="114" t="str">
        <f aca="false">Checks!$N$744&amp;CHAR(10)&amp;IF(ISNUMBER(Checks!$R$744),TEXT(Checks!$R$744,"DD-MMM-YY HH:MM"),"")&amp;" "&amp;Checks!$P$744</f>
        <v>Required
30-Oct-26 23:20 KUL</v>
      </c>
      <c r="D68" s="114" t="str">
        <f aca="false">IF(Checks!$U$744="","",Checks!$U$744)&amp;IF(Checks!$AB$744="","",CHAR(10)&amp;"CA: "&amp;Checks!$AB$744)</f>
        <v/>
      </c>
      <c r="E68" s="114" t="str">
        <f aca="false">IF(Checks!$V$744="","",Checks!$V$744)&amp;IF(Checks!$AC$744="","",IF(Checks!$V$744="","",CHAR(10))&amp;"N/A just.: "&amp;Checks!$AC$744)&amp;IF(Checks!$W$744="","",CHAR(10)&amp;"Batch: "&amp;Checks!$W$744)&amp;IF(AND(Checks!$X$744="",Checks!$Y$744=""),"",CHAR(10)&amp;"Exp: "&amp;Checks!$X$744&amp;"  /  Act: "&amp;Checks!$Y$744)</f>
        <v/>
      </c>
      <c r="F68" s="114" t="str">
        <f aca="false">IF(Checks!$Z$744="","","Evidence: "&amp;Checks!$Z$744)&amp;IF(Checks!$AA$744="","",IF(Checks!$Z$744="","",CHAR(10))&amp;"CA: "&amp;Checks!$AA$744)</f>
        <v/>
      </c>
      <c r="G68" s="114" t="str">
        <f aca="false">IF(ISNUMBER(Checks!$AD$744),TEXT(Checks!$AD$744,"DD-MMM-YY HH:MM")&amp;" "&amp;Checks!$P$744,"")&amp;IF(Checks!$AE$744="","",CHAR(10)&amp;"Verifier: "&amp;Checks!$AE$744)&amp;IF(Checks!$T$744="","",CHAR(10)&amp;"PIC: "&amp;Checks!$T$744)</f>
        <v/>
      </c>
      <c r="H68" s="115" t="str">
        <f aca="false">IF(Checks!$AH$744="","",Checks!$AH$744)</f>
        <v>OPEN</v>
      </c>
    </row>
    <row r="69" customFormat="false" ht="114" hidden="false" customHeight="true" outlineLevel="0" collapsed="false">
      <c r="A69" s="114" t="str">
        <f aca="false">Checks!$A$745&amp;CHAR(10)&amp;IF(Checks!$I$745="","",Checks!$I$745&amp;": ")&amp;Checks!$J$745</f>
        <v>F22-UPL-13
Seat Linen: Seat pillow (BS &amp; BC) - on board</v>
      </c>
      <c r="B69" s="114" t="str">
        <f aca="false">Checks!$K$745&amp;IF(Checks!$O$745="","",IF(Checks!$K$745="","",CHAR(10))&amp;"Note: "&amp;Checks!$O$745)</f>
        <v>Available 100% (ticked in reference)</v>
      </c>
      <c r="C69" s="114" t="str">
        <f aca="false">Checks!$N$745&amp;CHAR(10)&amp;IF(ISNUMBER(Checks!$R$745),TEXT(Checks!$R$745,"DD-MMM-YY HH:MM"),"")&amp;" "&amp;Checks!$P$745</f>
        <v>Required
30-Oct-26 23:20 KUL</v>
      </c>
      <c r="D69" s="114" t="str">
        <f aca="false">IF(Checks!$U$745="","",Checks!$U$745)&amp;IF(Checks!$AB$745="","",CHAR(10)&amp;"CA: "&amp;Checks!$AB$745)</f>
        <v/>
      </c>
      <c r="E69" s="114" t="str">
        <f aca="false">IF(Checks!$V$745="","",Checks!$V$745)&amp;IF(Checks!$AC$745="","",IF(Checks!$V$745="","",CHAR(10))&amp;"N/A just.: "&amp;Checks!$AC$745)&amp;IF(Checks!$W$745="","",CHAR(10)&amp;"Batch: "&amp;Checks!$W$745)&amp;IF(AND(Checks!$X$745="",Checks!$Y$745=""),"",CHAR(10)&amp;"Exp: "&amp;Checks!$X$745&amp;"  /  Act: "&amp;Checks!$Y$745)</f>
        <v/>
      </c>
      <c r="F69" s="114" t="str">
        <f aca="false">IF(Checks!$Z$745="","","Evidence: "&amp;Checks!$Z$745)&amp;IF(Checks!$AA$745="","",IF(Checks!$Z$745="","",CHAR(10))&amp;"CA: "&amp;Checks!$AA$745)</f>
        <v/>
      </c>
      <c r="G69" s="114" t="str">
        <f aca="false">IF(ISNUMBER(Checks!$AD$745),TEXT(Checks!$AD$745,"DD-MMM-YY HH:MM")&amp;" "&amp;Checks!$P$745,"")&amp;IF(Checks!$AE$745="","",CHAR(10)&amp;"Verifier: "&amp;Checks!$AE$745)&amp;IF(Checks!$T$745="","",CHAR(10)&amp;"PIC: "&amp;Checks!$T$745)</f>
        <v/>
      </c>
      <c r="H69" s="115" t="str">
        <f aca="false">IF(Checks!$AH$745="","",Checks!$AH$745)</f>
        <v>OPEN</v>
      </c>
    </row>
    <row r="70" customFormat="false" ht="114" hidden="false" customHeight="true" outlineLevel="0" collapsed="false">
      <c r="A70" s="114" t="str">
        <f aca="false">Checks!$A$746&amp;CHAR(10)&amp;IF(Checks!$I$746="","",Checks!$I$746&amp;": ")&amp;Checks!$J$746</f>
        <v>F22-UPL-14
Seat Linen: Duvet (BS &amp; BC) - on board</v>
      </c>
      <c r="B70" s="114" t="str">
        <f aca="false">Checks!$K$746&amp;IF(Checks!$O$746="","",IF(Checks!$K$746="","",CHAR(10))&amp;"Note: "&amp;Checks!$O$746)</f>
        <v>Available 100% (ticked in reference)</v>
      </c>
      <c r="C70" s="114" t="str">
        <f aca="false">Checks!$N$746&amp;CHAR(10)&amp;IF(ISNUMBER(Checks!$R$746),TEXT(Checks!$R$746,"DD-MMM-YY HH:MM"),"")&amp;" "&amp;Checks!$P$746</f>
        <v>Required
30-Oct-26 23:20 KUL</v>
      </c>
      <c r="D70" s="114" t="str">
        <f aca="false">IF(Checks!$U$746="","",Checks!$U$746)&amp;IF(Checks!$AB$746="","",CHAR(10)&amp;"CA: "&amp;Checks!$AB$746)</f>
        <v/>
      </c>
      <c r="E70" s="114" t="str">
        <f aca="false">IF(Checks!$V$746="","",Checks!$V$746)&amp;IF(Checks!$AC$746="","",IF(Checks!$V$746="","",CHAR(10))&amp;"N/A just.: "&amp;Checks!$AC$746)&amp;IF(Checks!$W$746="","",CHAR(10)&amp;"Batch: "&amp;Checks!$W$746)&amp;IF(AND(Checks!$X$746="",Checks!$Y$746=""),"",CHAR(10)&amp;"Exp: "&amp;Checks!$X$746&amp;"  /  Act: "&amp;Checks!$Y$746)</f>
        <v/>
      </c>
      <c r="F70" s="114" t="str">
        <f aca="false">IF(Checks!$Z$746="","","Evidence: "&amp;Checks!$Z$746)&amp;IF(Checks!$AA$746="","",IF(Checks!$Z$746="","",CHAR(10))&amp;"CA: "&amp;Checks!$AA$746)</f>
        <v/>
      </c>
      <c r="G70" s="114" t="str">
        <f aca="false">IF(ISNUMBER(Checks!$AD$746),TEXT(Checks!$AD$746,"DD-MMM-YY HH:MM")&amp;" "&amp;Checks!$P$746,"")&amp;IF(Checks!$AE$746="","",CHAR(10)&amp;"Verifier: "&amp;Checks!$AE$746)&amp;IF(Checks!$T$746="","",CHAR(10)&amp;"PIC: "&amp;Checks!$T$746)</f>
        <v/>
      </c>
      <c r="H70" s="115" t="str">
        <f aca="false">IF(Checks!$AH$746="","",Checks!$AH$746)</f>
        <v>OPEN</v>
      </c>
    </row>
    <row r="71" customFormat="false" ht="114" hidden="false" customHeight="true" outlineLevel="0" collapsed="false">
      <c r="A71" s="114" t="str">
        <f aca="false">Checks!$A$747&amp;CHAR(10)&amp;IF(Checks!$I$747="","",Checks!$I$747&amp;": ")&amp;Checks!$J$747</f>
        <v>F22-UPL-15
Seat Linen: Mattress (BS &amp; BC) - on board</v>
      </c>
      <c r="B71" s="114" t="str">
        <f aca="false">Checks!$K$747&amp;IF(Checks!$O$747="","",IF(Checks!$K$747="","",CHAR(10))&amp;"Note: "&amp;Checks!$O$747)</f>
        <v>Available 100% (ticked in reference)</v>
      </c>
      <c r="C71" s="114" t="str">
        <f aca="false">Checks!$N$747&amp;CHAR(10)&amp;IF(ISNUMBER(Checks!$R$747),TEXT(Checks!$R$747,"DD-MMM-YY HH:MM"),"")&amp;" "&amp;Checks!$P$747</f>
        <v>Required
30-Oct-26 23:20 KUL</v>
      </c>
      <c r="D71" s="114" t="str">
        <f aca="false">IF(Checks!$U$747="","",Checks!$U$747)&amp;IF(Checks!$AB$747="","",CHAR(10)&amp;"CA: "&amp;Checks!$AB$747)</f>
        <v/>
      </c>
      <c r="E71" s="114" t="str">
        <f aca="false">IF(Checks!$V$747="","",Checks!$V$747)&amp;IF(Checks!$AC$747="","",IF(Checks!$V$747="","",CHAR(10))&amp;"N/A just.: "&amp;Checks!$AC$747)&amp;IF(Checks!$W$747="","",CHAR(10)&amp;"Batch: "&amp;Checks!$W$747)&amp;IF(AND(Checks!$X$747="",Checks!$Y$747=""),"",CHAR(10)&amp;"Exp: "&amp;Checks!$X$747&amp;"  /  Act: "&amp;Checks!$Y$747)</f>
        <v/>
      </c>
      <c r="F71" s="114" t="str">
        <f aca="false">IF(Checks!$Z$747="","","Evidence: "&amp;Checks!$Z$747)&amp;IF(Checks!$AA$747="","",IF(Checks!$Z$747="","",CHAR(10))&amp;"CA: "&amp;Checks!$AA$747)</f>
        <v/>
      </c>
      <c r="G71" s="114" t="str">
        <f aca="false">IF(ISNUMBER(Checks!$AD$747),TEXT(Checks!$AD$747,"DD-MMM-YY HH:MM")&amp;" "&amp;Checks!$P$747,"")&amp;IF(Checks!$AE$747="","",CHAR(10)&amp;"Verifier: "&amp;Checks!$AE$747)&amp;IF(Checks!$T$747="","",CHAR(10)&amp;"PIC: "&amp;Checks!$T$747)</f>
        <v/>
      </c>
      <c r="H71" s="115" t="str">
        <f aca="false">IF(Checks!$AH$747="","",Checks!$AH$747)</f>
        <v>OPEN</v>
      </c>
    </row>
    <row r="72" customFormat="false" ht="114" hidden="false" customHeight="true" outlineLevel="0" collapsed="false">
      <c r="A72" s="114" t="str">
        <f aca="false">Checks!$A$748&amp;CHAR(10)&amp;IF(Checks!$I$748="","",Checks!$I$748&amp;": ")&amp;Checks!$J$748</f>
        <v>F22-UPL-16
Signature Drinks: Signature drink &amp; garnish (BC) - on board</v>
      </c>
      <c r="B72" s="114" t="str">
        <f aca="false">Checks!$K$748&amp;IF(Checks!$O$748="","",IF(Checks!$K$748="","",CHAR(10))&amp;"Note: "&amp;Checks!$O$748)</f>
        <v>Available (ticked in reference)
Note: Signature drinks &amp; garnish uplifted from KUL (note D79).</v>
      </c>
      <c r="C72" s="114" t="str">
        <f aca="false">Checks!$N$748&amp;CHAR(10)&amp;IF(ISNUMBER(Checks!$R$748),TEXT(Checks!$R$748,"DD-MMM-YY HH:MM"),"")&amp;" "&amp;Checks!$P$748</f>
        <v>Required
30-Oct-26 23:20 KUL</v>
      </c>
      <c r="D72" s="114" t="str">
        <f aca="false">IF(Checks!$U$748="","",Checks!$U$748)&amp;IF(Checks!$AB$748="","",CHAR(10)&amp;"CA: "&amp;Checks!$AB$748)</f>
        <v/>
      </c>
      <c r="E72" s="114" t="str">
        <f aca="false">IF(Checks!$V$748="","",Checks!$V$748)&amp;IF(Checks!$AC$748="","",IF(Checks!$V$748="","",CHAR(10))&amp;"N/A just.: "&amp;Checks!$AC$748)&amp;IF(Checks!$W$748="","",CHAR(10)&amp;"Batch: "&amp;Checks!$W$748)&amp;IF(AND(Checks!$X$748="",Checks!$Y$748=""),"",CHAR(10)&amp;"Exp: "&amp;Checks!$X$748&amp;"  /  Act: "&amp;Checks!$Y$748)</f>
        <v/>
      </c>
      <c r="F72" s="114" t="str">
        <f aca="false">IF(Checks!$Z$748="","","Evidence: "&amp;Checks!$Z$748)&amp;IF(Checks!$AA$748="","",IF(Checks!$Z$748="","",CHAR(10))&amp;"CA: "&amp;Checks!$AA$748)</f>
        <v/>
      </c>
      <c r="G72" s="114" t="str">
        <f aca="false">IF(ISNUMBER(Checks!$AD$748),TEXT(Checks!$AD$748,"DD-MMM-YY HH:MM")&amp;" "&amp;Checks!$P$748,"")&amp;IF(Checks!$AE$748="","",CHAR(10)&amp;"Verifier: "&amp;Checks!$AE$748)&amp;IF(Checks!$T$748="","",CHAR(10)&amp;"PIC: "&amp;Checks!$T$748)</f>
        <v/>
      </c>
      <c r="H72" s="115" t="str">
        <f aca="false">IF(Checks!$AH$748="","",Checks!$AH$748)</f>
        <v>OPEN</v>
      </c>
    </row>
    <row r="74" customFormat="false" ht="24" hidden="false" customHeight="true" outlineLevel="0" collapsed="false">
      <c r="A74" s="116" t="s">
        <v>3453</v>
      </c>
      <c r="B74" s="116"/>
      <c r="C74" s="116"/>
      <c r="D74" s="116"/>
      <c r="E74" s="116" t="s">
        <v>3454</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2026-09-29T13:20:11Z</dcterms:created>
  <dc:creator>openpyxl</dc:creator>
  <dc:description/>
  <dc:language>en-US</dc:language>
  <cp:lastModifiedBy/>
  <dcterms:modified xsi:type="dcterms:W3CDTF">2026-09-29T13:20:17Z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